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defaultThemeVersion="124226"/>
  <mc:AlternateContent xmlns:mc="http://schemas.openxmlformats.org/markup-compatibility/2006">
    <mc:Choice Requires="x15">
      <x15ac:absPath xmlns:x15ac="http://schemas.microsoft.com/office/spreadsheetml/2010/11/ac" url="C:\Users\SarahSchmidt\Documents\sourcetree\MoEWe\"/>
    </mc:Choice>
  </mc:AlternateContent>
  <xr:revisionPtr revIDLastSave="0" documentId="13_ncr:1_{AE07F664-BFD0-4D51-8F3A-7A27F4EFF6FE}" xr6:coauthVersionLast="47" xr6:coauthVersionMax="47" xr10:uidLastSave="{00000000-0000-0000-0000-000000000000}"/>
  <bookViews>
    <workbookView xWindow="28680" yWindow="-120" windowWidth="29040" windowHeight="15720" activeTab="2" xr2:uid="{00000000-000D-0000-FFFF-FFFF00000000}"/>
  </bookViews>
  <sheets>
    <sheet name="UserGuide_EWU-Dashboard" sheetId="282" r:id="rId1"/>
    <sheet name="Glossary" sheetId="281" r:id="rId2"/>
    <sheet name="EWU_Dashboard" sheetId="1" r:id="rId3"/>
    <sheet name="Parameter" sheetId="2" r:id="rId4"/>
    <sheet name="Figure1_Data" sheetId="3" state="hidden" r:id="rId5"/>
    <sheet name="Figure2_Data" sheetId="4" state="hidden" r:id="rId6"/>
    <sheet name="Figure3_Data" sheetId="5" state="hidden" r:id="rId7"/>
    <sheet name="Figure4_Data" sheetId="6" state="hidden" r:id="rId8"/>
    <sheet name="Figure5_Data" sheetId="7" state="hidden" r:id="rId9"/>
    <sheet name="Figure6_Data" sheetId="8" state="hidden" r:id="rId10"/>
    <sheet name="Figure7_Data" sheetId="9" state="hidden" r:id="rId11"/>
    <sheet name="Documentation" sheetId="10" state="hidden" r:id="rId12"/>
    <sheet name="dict" sheetId="11" state="hidden" r:id="rId13"/>
    <sheet name="Indicator_default_default" sheetId="12" state="hidden" r:id="rId14"/>
    <sheet name="Indicator_default_S1" sheetId="13" state="hidden" r:id="rId15"/>
    <sheet name="Indicator_default_S2" sheetId="14" state="hidden" r:id="rId16"/>
    <sheet name="Indicator_default_S3" sheetId="15" state="hidden" r:id="rId17"/>
    <sheet name="Indicator_default_S4" sheetId="16" state="hidden" r:id="rId18"/>
    <sheet name="Indicator_default_S5" sheetId="17" state="hidden" r:id="rId19"/>
    <sheet name="Indicator_db1_default" sheetId="18" state="hidden" r:id="rId20"/>
    <sheet name="Indicator_db1_S1" sheetId="19" state="hidden" r:id="rId21"/>
    <sheet name="Indicator_db1_S2" sheetId="20" state="hidden" r:id="rId22"/>
    <sheet name="Indicator_db1_S3" sheetId="21" state="hidden" r:id="rId23"/>
    <sheet name="Indicator_db1_S4" sheetId="22" state="hidden" r:id="rId24"/>
    <sheet name="Indicator_db1_S5" sheetId="23" state="hidden" r:id="rId25"/>
    <sheet name="Indicator_db2_default" sheetId="24" state="hidden" r:id="rId26"/>
    <sheet name="Indicator_db2_S1" sheetId="25" state="hidden" r:id="rId27"/>
    <sheet name="Indicator_db2_S2" sheetId="26" state="hidden" r:id="rId28"/>
    <sheet name="Indicator_db2_S3" sheetId="27" state="hidden" r:id="rId29"/>
    <sheet name="Indicator_db2_S4" sheetId="28" state="hidden" r:id="rId30"/>
    <sheet name="Indicator_db2_S5" sheetId="29" state="hidden" r:id="rId31"/>
    <sheet name="W_Ind_default_default" sheetId="30" state="hidden" r:id="rId32"/>
    <sheet name="W_Ind_default_S1" sheetId="31" state="hidden" r:id="rId33"/>
    <sheet name="W_Ind_default_S2" sheetId="32" state="hidden" r:id="rId34"/>
    <sheet name="W_Ind_default_S3" sheetId="33" state="hidden" r:id="rId35"/>
    <sheet name="W_Ind_default_S4" sheetId="34" state="hidden" r:id="rId36"/>
    <sheet name="W_Ind_default_S5" sheetId="35" state="hidden" r:id="rId37"/>
    <sheet name="W_Ind_db1_default" sheetId="36" state="hidden" r:id="rId38"/>
    <sheet name="W_Ind_db1_S1" sheetId="37" state="hidden" r:id="rId39"/>
    <sheet name="W_Ind_db1_S2" sheetId="38" state="hidden" r:id="rId40"/>
    <sheet name="W_Ind_db1_S3" sheetId="39" state="hidden" r:id="rId41"/>
    <sheet name="W_Ind_db1_S4" sheetId="40" state="hidden" r:id="rId42"/>
    <sheet name="W_Ind_db1_S5" sheetId="41" state="hidden" r:id="rId43"/>
    <sheet name="W_Ind_db2_default" sheetId="42" state="hidden" r:id="rId44"/>
    <sheet name="W_Ind_db2_S1" sheetId="43" state="hidden" r:id="rId45"/>
    <sheet name="W_Ind_db2_S2" sheetId="44" state="hidden" r:id="rId46"/>
    <sheet name="W_Ind_db2_S3" sheetId="45" state="hidden" r:id="rId47"/>
    <sheet name="W_Ind_db2_S4" sheetId="46" state="hidden" r:id="rId48"/>
    <sheet name="W_Ind_db2_S5" sheetId="47" state="hidden" r:id="rId49"/>
    <sheet name="Weighting" sheetId="48" state="hidden" r:id="rId50"/>
    <sheet name="LCA_default_default" sheetId="49" state="hidden" r:id="rId51"/>
    <sheet name="LCA_default_S1" sheetId="50" state="hidden" r:id="rId52"/>
    <sheet name="LCA_default_S2" sheetId="51" state="hidden" r:id="rId53"/>
    <sheet name="LCA_default_S3" sheetId="52" state="hidden" r:id="rId54"/>
    <sheet name="LCA_default_S4" sheetId="53" state="hidden" r:id="rId55"/>
    <sheet name="LCA_default_S5" sheetId="54" state="hidden" r:id="rId56"/>
    <sheet name="LCA_db1_default" sheetId="55" state="hidden" r:id="rId57"/>
    <sheet name="LCA_db1_S1" sheetId="56" state="hidden" r:id="rId58"/>
    <sheet name="LCA_db1_S2" sheetId="57" state="hidden" r:id="rId59"/>
    <sheet name="LCA_db1_S3" sheetId="58" state="hidden" r:id="rId60"/>
    <sheet name="LCA_db1_S4" sheetId="59" state="hidden" r:id="rId61"/>
    <sheet name="LCA_db1_S5" sheetId="60" state="hidden" r:id="rId62"/>
    <sheet name="LCA_db2_default" sheetId="61" state="hidden" r:id="rId63"/>
    <sheet name="LCA_db2_S1" sheetId="62" state="hidden" r:id="rId64"/>
    <sheet name="LCA_db2_S2" sheetId="63" state="hidden" r:id="rId65"/>
    <sheet name="LCA_db2_S3" sheetId="64" state="hidden" r:id="rId66"/>
    <sheet name="LCA_db2_S4" sheetId="65" state="hidden" r:id="rId67"/>
    <sheet name="LCA_db2_S5" sheetId="66" state="hidden" r:id="rId68"/>
    <sheet name="CA_Pathways_default_default" sheetId="67" state="hidden" r:id="rId69"/>
    <sheet name="CA_Pathways_default_S1" sheetId="68" state="hidden" r:id="rId70"/>
    <sheet name="CA_Pathways_default_S2" sheetId="69" state="hidden" r:id="rId71"/>
    <sheet name="CA_Pathways_default_S3" sheetId="70" state="hidden" r:id="rId72"/>
    <sheet name="CA_Pathways_default_S4" sheetId="71" state="hidden" r:id="rId73"/>
    <sheet name="CA_Pathways_default_S5" sheetId="72" state="hidden" r:id="rId74"/>
    <sheet name="CA_Pathways_db1_default" sheetId="73" state="hidden" r:id="rId75"/>
    <sheet name="CA_Pathways_db1_S1" sheetId="74" state="hidden" r:id="rId76"/>
    <sheet name="CA_Pathways_db1_S2" sheetId="75" state="hidden" r:id="rId77"/>
    <sheet name="CA_Pathways_db1_S3" sheetId="76" state="hidden" r:id="rId78"/>
    <sheet name="CA_Pathways_db1_S4" sheetId="77" state="hidden" r:id="rId79"/>
    <sheet name="CA_Pathways_db1_S5" sheetId="78" state="hidden" r:id="rId80"/>
    <sheet name="CA_Pathways_db2_default" sheetId="79" state="hidden" r:id="rId81"/>
    <sheet name="CA_Pathways_db2_S1" sheetId="80" state="hidden" r:id="rId82"/>
    <sheet name="CA_Pathways_db2_S2" sheetId="81" state="hidden" r:id="rId83"/>
    <sheet name="CA_Pathways_db2_S3" sheetId="82" state="hidden" r:id="rId84"/>
    <sheet name="CA_Pathways_db2_S4" sheetId="83" state="hidden" r:id="rId85"/>
    <sheet name="CA_Pathways_db2_S5" sheetId="84" state="hidden" r:id="rId86"/>
    <sheet name="CA_acts_default_default" sheetId="85" state="hidden" r:id="rId87"/>
    <sheet name="CA_acts_default_S1" sheetId="86" state="hidden" r:id="rId88"/>
    <sheet name="CA_acts_default_S2" sheetId="87" state="hidden" r:id="rId89"/>
    <sheet name="CA_acts_default_S3" sheetId="88" state="hidden" r:id="rId90"/>
    <sheet name="CA_acts_default_S4" sheetId="89" state="hidden" r:id="rId91"/>
    <sheet name="CA_acts_default_S5" sheetId="90" state="hidden" r:id="rId92"/>
    <sheet name="CA_acts_db1_default" sheetId="91" state="hidden" r:id="rId93"/>
    <sheet name="CA_acts_db1_S1" sheetId="92" state="hidden" r:id="rId94"/>
    <sheet name="CA_acts_db1_S2" sheetId="93" state="hidden" r:id="rId95"/>
    <sheet name="CA_acts_db1_S3" sheetId="94" state="hidden" r:id="rId96"/>
    <sheet name="CA_acts_db1_S4" sheetId="95" state="hidden" r:id="rId97"/>
    <sheet name="CA_acts_db1_S5" sheetId="96" state="hidden" r:id="rId98"/>
    <sheet name="CA_acts_db2_default" sheetId="97" state="hidden" r:id="rId99"/>
    <sheet name="CA_acts_db2_S1" sheetId="98" state="hidden" r:id="rId100"/>
    <sheet name="CA_acts_db2_S2" sheetId="99" state="hidden" r:id="rId101"/>
    <sheet name="CA_acts_db2_S3" sheetId="100" state="hidden" r:id="rId102"/>
    <sheet name="CA_acts_db2_S4" sheetId="101" state="hidden" r:id="rId103"/>
    <sheet name="CA_acts_db2_S5" sheetId="102" state="hidden" r:id="rId104"/>
    <sheet name="Waste_Generation_default" sheetId="103" state="hidden" r:id="rId105"/>
    <sheet name="Waste_Generation_S1" sheetId="104" state="hidden" r:id="rId106"/>
    <sheet name="Waste_Generation_S2" sheetId="105" state="hidden" r:id="rId107"/>
    <sheet name="Waste_Generation_S3" sheetId="106" state="hidden" r:id="rId108"/>
    <sheet name="Waste_Generation_S4" sheetId="107" state="hidden" r:id="rId109"/>
    <sheet name="Waste_Generation_S5" sheetId="108" state="hidden" r:id="rId110"/>
    <sheet name="Waste_Composition_default" sheetId="109" state="hidden" r:id="rId111"/>
    <sheet name="Waste_Composition_S1" sheetId="110" state="hidden" r:id="rId112"/>
    <sheet name="Waste_Composition_S2" sheetId="111" state="hidden" r:id="rId113"/>
    <sheet name="Waste_Composition_S3" sheetId="112" state="hidden" r:id="rId114"/>
    <sheet name="Waste_Composition_S4" sheetId="113" state="hidden" r:id="rId115"/>
    <sheet name="Waste_Composition_S5" sheetId="114" state="hidden" r:id="rId116"/>
    <sheet name="LCI_default_default" sheetId="115" state="hidden" r:id="rId117"/>
    <sheet name="LCI_default_S1" sheetId="116" state="hidden" r:id="rId118"/>
    <sheet name="LCI_default_S2" sheetId="117" state="hidden" r:id="rId119"/>
    <sheet name="LCI_default_S3" sheetId="118" state="hidden" r:id="rId120"/>
    <sheet name="LCI_default_S4" sheetId="119" state="hidden" r:id="rId121"/>
    <sheet name="LCI_default_S5" sheetId="120" state="hidden" r:id="rId122"/>
    <sheet name="LCI_db1_default" sheetId="121" state="hidden" r:id="rId123"/>
    <sheet name="LCI_db1_S1" sheetId="122" state="hidden" r:id="rId124"/>
    <sheet name="LCI_db1_S2" sheetId="123" state="hidden" r:id="rId125"/>
    <sheet name="LCI_db1_S3" sheetId="124" state="hidden" r:id="rId126"/>
    <sheet name="LCI_db1_S4" sheetId="125" state="hidden" r:id="rId127"/>
    <sheet name="LCI_db1_S5" sheetId="126" state="hidden" r:id="rId128"/>
    <sheet name="LCI_db2_default" sheetId="127" state="hidden" r:id="rId129"/>
    <sheet name="LCI_db2_S1" sheetId="128" state="hidden" r:id="rId130"/>
    <sheet name="LCI_db2_S2" sheetId="129" state="hidden" r:id="rId131"/>
    <sheet name="LCI_db2_S3" sheetId="130" state="hidden" r:id="rId132"/>
    <sheet name="LCI_db2_S4" sheetId="131" state="hidden" r:id="rId133"/>
    <sheet name="LCI_db2_S5" sheetId="132" state="hidden" r:id="rId134"/>
    <sheet name="LCIA_Methods" sheetId="133" state="hidden" r:id="rId135"/>
    <sheet name="OEV_materials_default" sheetId="134" state="hidden" r:id="rId136"/>
    <sheet name="OEV_materials_db1" sheetId="135" state="hidden" r:id="rId137"/>
    <sheet name="OEV_materials_db2" sheetId="136" state="hidden" r:id="rId138"/>
    <sheet name="OEV_Pathways_default_default" sheetId="137" state="hidden" r:id="rId139"/>
    <sheet name="OEV_Pathways_default_S1" sheetId="138" state="hidden" r:id="rId140"/>
    <sheet name="OEV_Pathways_default_S2" sheetId="139" state="hidden" r:id="rId141"/>
    <sheet name="OEV_Pathways_default_S3" sheetId="140" state="hidden" r:id="rId142"/>
    <sheet name="OEV_Pathways_default_S4" sheetId="141" state="hidden" r:id="rId143"/>
    <sheet name="OEV_Pathways_default_S5" sheetId="142" state="hidden" r:id="rId144"/>
    <sheet name="OEV_Pathways_db1_default" sheetId="143" state="hidden" r:id="rId145"/>
    <sheet name="OEV_Pathways_db1_S1" sheetId="144" state="hidden" r:id="rId146"/>
    <sheet name="OEV_Pathways_db1_S2" sheetId="145" state="hidden" r:id="rId147"/>
    <sheet name="OEV_Pathways_db1_S3" sheetId="146" state="hidden" r:id="rId148"/>
    <sheet name="OEV_Pathways_db1_S4" sheetId="147" state="hidden" r:id="rId149"/>
    <sheet name="OEV_Pathways_db1_S5" sheetId="148" state="hidden" r:id="rId150"/>
    <sheet name="OEV_Pathways_db2_default" sheetId="149" state="hidden" r:id="rId151"/>
    <sheet name="OEV_Pathways_db2_S1" sheetId="150" state="hidden" r:id="rId152"/>
    <sheet name="OEV_Pathways_db2_S2" sheetId="151" state="hidden" r:id="rId153"/>
    <sheet name="OEV_Pathways_db2_S3" sheetId="152" state="hidden" r:id="rId154"/>
    <sheet name="OEV_Pathways_db2_S4" sheetId="153" state="hidden" r:id="rId155"/>
    <sheet name="OEV_Pathways_db2_S5" sheetId="154" state="hidden" r:id="rId156"/>
    <sheet name="supply_chain_default_BWM" sheetId="155" state="hidden" r:id="rId157"/>
    <sheet name="supply_chain_default_PW1" sheetId="156" state="hidden" r:id="rId158"/>
    <sheet name="supply_chain_default_PW2" sheetId="157" state="hidden" r:id="rId159"/>
    <sheet name="supply_chain_S1_BWM" sheetId="158" state="hidden" r:id="rId160"/>
    <sheet name="supply_chain_S1_PW1" sheetId="159" state="hidden" r:id="rId161"/>
    <sheet name="supply_chain_S1_PW2" sheetId="160" state="hidden" r:id="rId162"/>
    <sheet name="supply_chain_S2_BWM" sheetId="161" state="hidden" r:id="rId163"/>
    <sheet name="supply_chain_S2_PW1" sheetId="162" state="hidden" r:id="rId164"/>
    <sheet name="supply_chain_S2_PW2" sheetId="163" state="hidden" r:id="rId165"/>
    <sheet name="supply_chain_S3_BWM" sheetId="164" state="hidden" r:id="rId166"/>
    <sheet name="supply_chain_S3_PW1" sheetId="165" state="hidden" r:id="rId167"/>
    <sheet name="supply_chain_S3_PW2" sheetId="166" state="hidden" r:id="rId168"/>
    <sheet name="supply_chain_S4_BWM" sheetId="167" state="hidden" r:id="rId169"/>
    <sheet name="supply_chain_S4_PW1" sheetId="168" state="hidden" r:id="rId170"/>
    <sheet name="supply_chain_S4_PW2" sheetId="169" state="hidden" r:id="rId171"/>
    <sheet name="supply_chain_S5_BWM" sheetId="170" state="hidden" r:id="rId172"/>
    <sheet name="supply_chain_S5_PW1" sheetId="171" state="hidden" r:id="rId173"/>
    <sheet name="supply_chain_S5_PW2" sheetId="172" state="hidden" r:id="rId174"/>
    <sheet name="TUM_default_default_Treatm" sheetId="173" state="hidden" r:id="rId175"/>
    <sheet name="TUM_default_default_Util" sheetId="174" state="hidden" r:id="rId176"/>
    <sheet name="TUM_default_default_Mat" sheetId="175" state="hidden" r:id="rId177"/>
    <sheet name="TUM_default_S1_Treatm" sheetId="176" state="hidden" r:id="rId178"/>
    <sheet name="TUM_default_S1_Util" sheetId="177" state="hidden" r:id="rId179"/>
    <sheet name="TUM_default_S1_Mat" sheetId="178" state="hidden" r:id="rId180"/>
    <sheet name="TUM_default_S2_Treatm" sheetId="179" state="hidden" r:id="rId181"/>
    <sheet name="TUM_default_S2_Util" sheetId="180" state="hidden" r:id="rId182"/>
    <sheet name="TUM_default_S2_Mat" sheetId="181" state="hidden" r:id="rId183"/>
    <sheet name="TUM_default_S3_Treatm" sheetId="182" state="hidden" r:id="rId184"/>
    <sheet name="TUM_default_S3_Util" sheetId="183" state="hidden" r:id="rId185"/>
    <sheet name="TUM_default_S3_Mat" sheetId="184" state="hidden" r:id="rId186"/>
    <sheet name="TUM_default_S4_Treatm" sheetId="185" state="hidden" r:id="rId187"/>
    <sheet name="TUM_default_S4_Util" sheetId="186" state="hidden" r:id="rId188"/>
    <sheet name="TUM_default_S4_Mat" sheetId="187" state="hidden" r:id="rId189"/>
    <sheet name="TUM_default_S5_Treatm" sheetId="188" state="hidden" r:id="rId190"/>
    <sheet name="TUM_default_S5_Util" sheetId="189" state="hidden" r:id="rId191"/>
    <sheet name="TUM_default_S5_Mat" sheetId="190" state="hidden" r:id="rId192"/>
    <sheet name="TUM_db1_default_Treatm" sheetId="191" state="hidden" r:id="rId193"/>
    <sheet name="TUM_db1_default_Util" sheetId="192" state="hidden" r:id="rId194"/>
    <sheet name="TUM_db1_default_Mat" sheetId="193" state="hidden" r:id="rId195"/>
    <sheet name="TUM_db1_S1_Treatm" sheetId="194" state="hidden" r:id="rId196"/>
    <sheet name="TUM_db1_S1_Util" sheetId="195" state="hidden" r:id="rId197"/>
    <sheet name="TUM_db1_S1_Mat" sheetId="196" state="hidden" r:id="rId198"/>
    <sheet name="TUM_db1_S2_Treatm" sheetId="197" state="hidden" r:id="rId199"/>
    <sheet name="TUM_db1_S2_Util" sheetId="198" state="hidden" r:id="rId200"/>
    <sheet name="TUM_db1_S2_Mat" sheetId="199" state="hidden" r:id="rId201"/>
    <sheet name="TUM_db1_S3_Treatm" sheetId="200" state="hidden" r:id="rId202"/>
    <sheet name="TUM_db1_S3_Util" sheetId="201" state="hidden" r:id="rId203"/>
    <sheet name="TUM_db1_S3_Mat" sheetId="202" state="hidden" r:id="rId204"/>
    <sheet name="TUM_db1_S4_Treatm" sheetId="203" state="hidden" r:id="rId205"/>
    <sheet name="TUM_db1_S4_Util" sheetId="204" state="hidden" r:id="rId206"/>
    <sheet name="TUM_db1_S4_Mat" sheetId="205" state="hidden" r:id="rId207"/>
    <sheet name="TUM_db1_S5_Treatm" sheetId="206" state="hidden" r:id="rId208"/>
    <sheet name="TUM_db1_S5_Util" sheetId="207" state="hidden" r:id="rId209"/>
    <sheet name="TUM_db1_S5_Mat" sheetId="208" state="hidden" r:id="rId210"/>
    <sheet name="TUM_db2_default_Treatm" sheetId="209" state="hidden" r:id="rId211"/>
    <sheet name="TUM_db2_default_Util" sheetId="210" state="hidden" r:id="rId212"/>
    <sheet name="TUM_db2_default_Mat" sheetId="211" state="hidden" r:id="rId213"/>
    <sheet name="TUM_db2_S1_Treatm" sheetId="212" state="hidden" r:id="rId214"/>
    <sheet name="TUM_db2_S1_Util" sheetId="213" state="hidden" r:id="rId215"/>
    <sheet name="TUM_db2_S1_Mat" sheetId="214" state="hidden" r:id="rId216"/>
    <sheet name="TUM_db2_S2_Treatm" sheetId="215" state="hidden" r:id="rId217"/>
    <sheet name="TUM_db2_S2_Util" sheetId="216" state="hidden" r:id="rId218"/>
    <sheet name="TUM_db2_S2_Mat" sheetId="217" state="hidden" r:id="rId219"/>
    <sheet name="TUM_db2_S3_Treatm" sheetId="218" state="hidden" r:id="rId220"/>
    <sheet name="TUM_db2_S3_Util" sheetId="219" state="hidden" r:id="rId221"/>
    <sheet name="TUM_db2_S3_Mat" sheetId="220" state="hidden" r:id="rId222"/>
    <sheet name="TUM_db2_S4_Treatm" sheetId="221" state="hidden" r:id="rId223"/>
    <sheet name="TUM_db2_S4_Util" sheetId="222" state="hidden" r:id="rId224"/>
    <sheet name="TUM_db2_S4_Mat" sheetId="223" state="hidden" r:id="rId225"/>
    <sheet name="TUM_db2_S5_Treatm" sheetId="224" state="hidden" r:id="rId226"/>
    <sheet name="TUM_db2_S5_Util" sheetId="225" state="hidden" r:id="rId227"/>
    <sheet name="TUM_db2_S5_Mat" sheetId="226" state="hidden" r:id="rId228"/>
    <sheet name="WTUM_default_default_Treatm" sheetId="227" state="hidden" r:id="rId229"/>
    <sheet name="WTUM_default_default_Util" sheetId="228" state="hidden" r:id="rId230"/>
    <sheet name="WTUM_default_default_Mat" sheetId="229" state="hidden" r:id="rId231"/>
    <sheet name="WTUM_default_S1_Treatm" sheetId="230" state="hidden" r:id="rId232"/>
    <sheet name="WTUM_default_S1_Util" sheetId="231" state="hidden" r:id="rId233"/>
    <sheet name="WTUM_default_S1_Mat" sheetId="232" state="hidden" r:id="rId234"/>
    <sheet name="WTUM_default_S2_Treatm" sheetId="233" state="hidden" r:id="rId235"/>
    <sheet name="WTUM_default_S2_Util" sheetId="234" state="hidden" r:id="rId236"/>
    <sheet name="WTUM_default_S2_Mat" sheetId="235" state="hidden" r:id="rId237"/>
    <sheet name="WTUM_default_S3_Treatm" sheetId="236" state="hidden" r:id="rId238"/>
    <sheet name="WTUM_default_S3_Util" sheetId="237" state="hidden" r:id="rId239"/>
    <sheet name="WTUM_default_S3_Mat" sheetId="238" state="hidden" r:id="rId240"/>
    <sheet name="WTUM_default_S4_Treatm" sheetId="239" state="hidden" r:id="rId241"/>
    <sheet name="WTUM_default_S4_Util" sheetId="240" state="hidden" r:id="rId242"/>
    <sheet name="WTUM_default_S4_Mat" sheetId="241" state="hidden" r:id="rId243"/>
    <sheet name="WTUM_default_S5_Treatm" sheetId="242" state="hidden" r:id="rId244"/>
    <sheet name="WTUM_default_S5_Util" sheetId="243" state="hidden" r:id="rId245"/>
    <sheet name="WTUM_default_S5_Mat" sheetId="244" state="hidden" r:id="rId246"/>
    <sheet name="WTUM_db1_default_Treatm" sheetId="245" state="hidden" r:id="rId247"/>
    <sheet name="WTUM_db1_default_Util" sheetId="246" state="hidden" r:id="rId248"/>
    <sheet name="WTUM_db1_default_Mat" sheetId="247" state="hidden" r:id="rId249"/>
    <sheet name="WTUM_db1_S1_Treatm" sheetId="248" state="hidden" r:id="rId250"/>
    <sheet name="WTUM_db1_S1_Util" sheetId="249" state="hidden" r:id="rId251"/>
    <sheet name="WTUM_db1_S1_Mat" sheetId="250" state="hidden" r:id="rId252"/>
    <sheet name="WTUM_db1_S2_Treatm" sheetId="251" state="hidden" r:id="rId253"/>
    <sheet name="WTUM_db1_S2_Util" sheetId="252" state="hidden" r:id="rId254"/>
    <sheet name="WTUM_db1_S2_Mat" sheetId="253" state="hidden" r:id="rId255"/>
    <sheet name="WTUM_db1_S3_Treatm" sheetId="254" state="hidden" r:id="rId256"/>
    <sheet name="WTUM_db1_S3_Util" sheetId="255" state="hidden" r:id="rId257"/>
    <sheet name="WTUM_db1_S3_Mat" sheetId="256" state="hidden" r:id="rId258"/>
    <sheet name="WTUM_db1_S4_Treatm" sheetId="257" state="hidden" r:id="rId259"/>
    <sheet name="WTUM_db1_S4_Util" sheetId="258" state="hidden" r:id="rId260"/>
    <sheet name="WTUM_db1_S4_Mat" sheetId="259" state="hidden" r:id="rId261"/>
    <sheet name="WTUM_db1_S5_Treatm" sheetId="260" state="hidden" r:id="rId262"/>
    <sheet name="WTUM_db1_S5_Util" sheetId="261" state="hidden" r:id="rId263"/>
    <sheet name="WTUM_db1_S5_Mat" sheetId="262" state="hidden" r:id="rId264"/>
    <sheet name="WTUM_db2_default_Treatm" sheetId="263" state="hidden" r:id="rId265"/>
    <sheet name="WTUM_db2_default_Util" sheetId="264" state="hidden" r:id="rId266"/>
    <sheet name="WTUM_db2_default_Mat" sheetId="265" state="hidden" r:id="rId267"/>
    <sheet name="WTUM_db2_S1_Treatm" sheetId="266" state="hidden" r:id="rId268"/>
    <sheet name="WTUM_db2_S1_Util" sheetId="267" state="hidden" r:id="rId269"/>
    <sheet name="WTUM_db2_S1_Mat" sheetId="268" state="hidden" r:id="rId270"/>
    <sheet name="WTUM_db2_S2_Treatm" sheetId="269" state="hidden" r:id="rId271"/>
    <sheet name="WTUM_db2_S2_Util" sheetId="270" state="hidden" r:id="rId272"/>
    <sheet name="WTUM_db2_S2_Mat" sheetId="271" state="hidden" r:id="rId273"/>
    <sheet name="WTUM_db2_S3_Treatm" sheetId="272" state="hidden" r:id="rId274"/>
    <sheet name="WTUM_db2_S3_Util" sheetId="273" state="hidden" r:id="rId275"/>
    <sheet name="WTUM_db2_S3_Mat" sheetId="274" state="hidden" r:id="rId276"/>
    <sheet name="WTUM_db2_S4_Treatm" sheetId="275" state="hidden" r:id="rId277"/>
    <sheet name="WTUM_db2_S4_Util" sheetId="276" state="hidden" r:id="rId278"/>
    <sheet name="WTUM_db2_S4_Mat" sheetId="277" state="hidden" r:id="rId279"/>
    <sheet name="WTUM_db2_S5_Treatm" sheetId="278" state="hidden" r:id="rId280"/>
    <sheet name="WTUM_db2_S5_Util" sheetId="279" state="hidden" r:id="rId281"/>
    <sheet name="WTUM_db2_S5_Mat" sheetId="280" state="hidden" r:id="rId28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P112" i="132" l="1"/>
  <c r="AB112" i="132"/>
  <c r="AR112" i="132" s="1"/>
  <c r="AN111" i="132"/>
  <c r="AF111" i="132"/>
  <c r="AE111" i="132"/>
  <c r="AB111" i="132"/>
  <c r="AK111" i="132" s="1"/>
  <c r="AB110" i="132"/>
  <c r="AE109" i="132"/>
  <c r="AD109" i="132"/>
  <c r="AB109" i="132"/>
  <c r="AR109" i="132" s="1"/>
  <c r="AB108" i="132"/>
  <c r="AB107" i="132"/>
  <c r="AI107" i="132" s="1"/>
  <c r="AC106" i="132"/>
  <c r="AB106" i="132"/>
  <c r="AB105" i="132"/>
  <c r="AP104" i="132"/>
  <c r="AL104" i="132"/>
  <c r="AK104" i="132"/>
  <c r="AI104" i="132"/>
  <c r="AE104" i="132"/>
  <c r="AB104" i="132"/>
  <c r="AR104" i="132" s="1"/>
  <c r="AB103" i="132"/>
  <c r="AG102" i="132"/>
  <c r="AE102" i="132"/>
  <c r="AB102" i="132"/>
  <c r="AL102" i="132" s="1"/>
  <c r="AB101" i="132"/>
  <c r="AM101" i="132" s="1"/>
  <c r="AI100" i="132"/>
  <c r="AB100" i="132"/>
  <c r="AK100" i="132" s="1"/>
  <c r="AB99" i="132"/>
  <c r="AB98" i="132"/>
  <c r="AI98" i="132" s="1"/>
  <c r="AB97" i="132"/>
  <c r="AD97" i="132" s="1"/>
  <c r="AP96" i="132"/>
  <c r="AM96" i="132"/>
  <c r="AB96" i="132"/>
  <c r="AB95" i="132"/>
  <c r="AB94" i="132"/>
  <c r="AM93" i="132"/>
  <c r="AK93" i="132"/>
  <c r="AH93" i="132"/>
  <c r="AC93" i="132"/>
  <c r="AB93" i="132"/>
  <c r="AR93" i="132" s="1"/>
  <c r="AB92" i="132"/>
  <c r="AK92" i="132" s="1"/>
  <c r="AP91" i="132"/>
  <c r="AB91" i="132"/>
  <c r="AB90" i="132"/>
  <c r="AB89" i="132"/>
  <c r="AL89" i="132" s="1"/>
  <c r="AI88" i="132"/>
  <c r="AH88" i="132"/>
  <c r="AB88" i="132"/>
  <c r="AM88" i="132" s="1"/>
  <c r="AB87" i="132"/>
  <c r="AK87" i="132" s="1"/>
  <c r="AG86" i="132"/>
  <c r="AF86" i="132"/>
  <c r="AB86" i="132"/>
  <c r="AL86" i="132" s="1"/>
  <c r="AB85" i="132"/>
  <c r="AO85" i="132" s="1"/>
  <c r="AB84" i="132"/>
  <c r="AB83" i="132"/>
  <c r="AB82" i="132"/>
  <c r="AB81" i="132"/>
  <c r="AB80" i="132"/>
  <c r="AM80" i="132" s="1"/>
  <c r="AF79" i="132"/>
  <c r="AE79" i="132"/>
  <c r="AB79" i="132"/>
  <c r="AK79" i="132" s="1"/>
  <c r="AB78" i="132"/>
  <c r="AO77" i="132"/>
  <c r="AN77" i="132"/>
  <c r="AB77" i="132"/>
  <c r="AR77" i="132" s="1"/>
  <c r="AB76" i="132"/>
  <c r="AI75" i="132"/>
  <c r="AB75" i="132"/>
  <c r="AB74" i="132"/>
  <c r="AC74" i="132" s="1"/>
  <c r="AB73" i="132"/>
  <c r="AP72" i="132"/>
  <c r="AL72" i="132"/>
  <c r="AK72" i="132"/>
  <c r="AB72" i="132"/>
  <c r="AR72" i="132" s="1"/>
  <c r="AB71" i="132"/>
  <c r="AG70" i="132"/>
  <c r="AB70" i="132"/>
  <c r="AB69" i="132"/>
  <c r="AB68" i="132"/>
  <c r="AN68" i="132" s="1"/>
  <c r="AB67" i="132"/>
  <c r="AB66" i="132"/>
  <c r="AR65" i="132"/>
  <c r="AB65" i="132"/>
  <c r="AB64" i="132"/>
  <c r="AM64" i="132" s="1"/>
  <c r="AL63" i="132"/>
  <c r="AE63" i="132"/>
  <c r="AB63" i="132"/>
  <c r="AK63" i="132" s="1"/>
  <c r="AB62" i="132"/>
  <c r="AO61" i="132"/>
  <c r="AN61" i="132"/>
  <c r="AB61" i="132"/>
  <c r="AR61" i="132" s="1"/>
  <c r="AB60" i="132"/>
  <c r="AB59" i="132"/>
  <c r="AB58" i="132"/>
  <c r="AB57" i="132"/>
  <c r="AB56" i="132"/>
  <c r="AM56" i="132" s="1"/>
  <c r="AL55" i="132"/>
  <c r="AE55" i="132"/>
  <c r="AB55" i="132"/>
  <c r="AK55" i="132" s="1"/>
  <c r="AB54" i="132"/>
  <c r="AL54" i="132" s="1"/>
  <c r="AO53" i="132"/>
  <c r="AN53" i="132"/>
  <c r="AH53" i="132"/>
  <c r="AB53" i="132"/>
  <c r="AR53" i="132" s="1"/>
  <c r="AL52" i="132"/>
  <c r="AF52" i="132"/>
  <c r="AB52" i="132"/>
  <c r="AP52" i="132" s="1"/>
  <c r="AB51" i="132"/>
  <c r="AB50" i="132"/>
  <c r="AR50" i="132" s="1"/>
  <c r="AL49" i="132"/>
  <c r="AB49" i="132"/>
  <c r="AP48" i="132"/>
  <c r="AB48" i="132"/>
  <c r="AR48" i="132" s="1"/>
  <c r="AM47" i="132"/>
  <c r="AL47" i="132"/>
  <c r="AB47" i="132"/>
  <c r="AB46" i="132"/>
  <c r="AL46" i="132" s="1"/>
  <c r="AB45" i="132"/>
  <c r="AL45" i="132" s="1"/>
  <c r="AB44" i="132"/>
  <c r="AB43" i="132"/>
  <c r="AB42" i="132"/>
  <c r="AR42" i="132" s="1"/>
  <c r="AB41" i="132"/>
  <c r="AP40" i="132"/>
  <c r="AL40" i="132"/>
  <c r="AH40" i="132"/>
  <c r="AB40" i="132"/>
  <c r="AR40" i="132" s="1"/>
  <c r="AB39" i="132"/>
  <c r="AB38" i="132"/>
  <c r="AO37" i="132"/>
  <c r="AN37" i="132"/>
  <c r="AK37" i="132"/>
  <c r="AB37" i="132"/>
  <c r="AM37" i="132" s="1"/>
  <c r="AO36" i="132"/>
  <c r="AL36" i="132"/>
  <c r="AI36" i="132"/>
  <c r="AB36" i="132"/>
  <c r="AG36" i="132" s="1"/>
  <c r="AB35" i="132"/>
  <c r="AI34" i="132"/>
  <c r="AF34" i="132"/>
  <c r="AB34" i="132"/>
  <c r="AN34" i="132" s="1"/>
  <c r="AB33" i="132"/>
  <c r="AN33" i="132" s="1"/>
  <c r="AB32" i="132"/>
  <c r="AO32" i="132" s="1"/>
  <c r="AL31" i="132"/>
  <c r="AB31" i="132"/>
  <c r="AB30" i="132"/>
  <c r="AR30" i="132" s="1"/>
  <c r="AB29" i="132"/>
  <c r="AL28" i="132"/>
  <c r="AB28" i="132"/>
  <c r="AQ28" i="132" s="1"/>
  <c r="AG27" i="132"/>
  <c r="AE27" i="132"/>
  <c r="AC27" i="132"/>
  <c r="AB27" i="132"/>
  <c r="AR27" i="132" s="1"/>
  <c r="AB26" i="132"/>
  <c r="AP26" i="132" s="1"/>
  <c r="AB25" i="132"/>
  <c r="AB24" i="132"/>
  <c r="AP24" i="132" s="1"/>
  <c r="AD23" i="132"/>
  <c r="AC23" i="132"/>
  <c r="AB23" i="132"/>
  <c r="AN23" i="132" s="1"/>
  <c r="AB22" i="132"/>
  <c r="AB21" i="132"/>
  <c r="AB20" i="132"/>
  <c r="AI19" i="132"/>
  <c r="AC19" i="132"/>
  <c r="AB19" i="132"/>
  <c r="AR19" i="132" s="1"/>
  <c r="AB18" i="132"/>
  <c r="AB17" i="132"/>
  <c r="AB16" i="132"/>
  <c r="AB15" i="132"/>
  <c r="AB14" i="132"/>
  <c r="AB13" i="132"/>
  <c r="AB12" i="132"/>
  <c r="AB11" i="132"/>
  <c r="AB10" i="132"/>
  <c r="AB9" i="132"/>
  <c r="AB8" i="132"/>
  <c r="AB7" i="132"/>
  <c r="AB6" i="132"/>
  <c r="AB5" i="132"/>
  <c r="AB4" i="132"/>
  <c r="AB3" i="132"/>
  <c r="AB2" i="132"/>
  <c r="AO112" i="131"/>
  <c r="AM112" i="131"/>
  <c r="AB112" i="131"/>
  <c r="AL112" i="131" s="1"/>
  <c r="AB111" i="131"/>
  <c r="AP111" i="131" s="1"/>
  <c r="AB110" i="131"/>
  <c r="AB109" i="131"/>
  <c r="AR109" i="131" s="1"/>
  <c r="AB108" i="131"/>
  <c r="AP108" i="131" s="1"/>
  <c r="AL107" i="131"/>
  <c r="AB107" i="131"/>
  <c r="AQ107" i="131" s="1"/>
  <c r="AB106" i="131"/>
  <c r="AB105" i="131"/>
  <c r="AQ104" i="131"/>
  <c r="AO104" i="131"/>
  <c r="AB104" i="131"/>
  <c r="AN104" i="131" s="1"/>
  <c r="AB103" i="131"/>
  <c r="AN103" i="131" s="1"/>
  <c r="AQ102" i="131"/>
  <c r="AP102" i="131"/>
  <c r="AG102" i="131"/>
  <c r="AF102" i="131"/>
  <c r="AD102" i="131"/>
  <c r="AB102" i="131"/>
  <c r="AM102" i="131" s="1"/>
  <c r="AB101" i="131"/>
  <c r="AB100" i="131"/>
  <c r="AQ100" i="131" s="1"/>
  <c r="AB99" i="131"/>
  <c r="AP98" i="131"/>
  <c r="AL98" i="131"/>
  <c r="AB98" i="131"/>
  <c r="AR98" i="131" s="1"/>
  <c r="AP97" i="131"/>
  <c r="AL97" i="131"/>
  <c r="AK97" i="131"/>
  <c r="AE97" i="131"/>
  <c r="AB97" i="131"/>
  <c r="AB96" i="131"/>
  <c r="AI96" i="131" s="1"/>
  <c r="AB95" i="131"/>
  <c r="AP94" i="131"/>
  <c r="AO94" i="131"/>
  <c r="AK94" i="131"/>
  <c r="AB94" i="131"/>
  <c r="AM94" i="131" s="1"/>
  <c r="AP93" i="131"/>
  <c r="AB93" i="131"/>
  <c r="AB92" i="131"/>
  <c r="AB91" i="131"/>
  <c r="AR91" i="131" s="1"/>
  <c r="AK90" i="131"/>
  <c r="AH90" i="131"/>
  <c r="AG90" i="131"/>
  <c r="AC90" i="131"/>
  <c r="AB90" i="131"/>
  <c r="AR90" i="131" s="1"/>
  <c r="AN89" i="131"/>
  <c r="AK89" i="131"/>
  <c r="AI89" i="131"/>
  <c r="AB89" i="131"/>
  <c r="AR89" i="131" s="1"/>
  <c r="AG88" i="131"/>
  <c r="AB88" i="131"/>
  <c r="AP87" i="131"/>
  <c r="AB87" i="131"/>
  <c r="AM87" i="131" s="1"/>
  <c r="AB86" i="131"/>
  <c r="AB85" i="131"/>
  <c r="AR85" i="131" s="1"/>
  <c r="AB84" i="131"/>
  <c r="AP84" i="131" s="1"/>
  <c r="AJ83" i="131"/>
  <c r="AB83" i="131"/>
  <c r="AB82" i="131"/>
  <c r="AE81" i="131"/>
  <c r="AB81" i="131"/>
  <c r="AB80" i="131"/>
  <c r="AG79" i="131"/>
  <c r="AB79" i="131"/>
  <c r="AM79" i="131" s="1"/>
  <c r="AQ78" i="131"/>
  <c r="AP78" i="131"/>
  <c r="AL78" i="131"/>
  <c r="AB78" i="131"/>
  <c r="AN78" i="131" s="1"/>
  <c r="AR77" i="131"/>
  <c r="AP77" i="131"/>
  <c r="AJ77" i="131"/>
  <c r="AB77" i="131"/>
  <c r="AH77" i="131" s="1"/>
  <c r="AB76" i="131"/>
  <c r="AP76" i="131" s="1"/>
  <c r="AB75" i="131"/>
  <c r="AP74" i="131"/>
  <c r="AK74" i="131"/>
  <c r="AB74" i="131"/>
  <c r="AR74" i="131" s="1"/>
  <c r="AI73" i="131"/>
  <c r="AF73" i="131"/>
  <c r="AE73" i="131"/>
  <c r="AB73" i="131"/>
  <c r="AK73" i="131" s="1"/>
  <c r="AG72" i="131"/>
  <c r="AF72" i="131"/>
  <c r="AB72" i="131"/>
  <c r="AB71" i="131"/>
  <c r="AM71" i="131" s="1"/>
  <c r="AP70" i="131"/>
  <c r="AO70" i="131"/>
  <c r="AH70" i="131"/>
  <c r="AB70" i="131"/>
  <c r="AC70" i="131" s="1"/>
  <c r="AB69" i="131"/>
  <c r="AB68" i="131"/>
  <c r="AD67" i="131"/>
  <c r="AB67" i="131"/>
  <c r="AB66" i="131"/>
  <c r="AM66" i="131" s="1"/>
  <c r="AH65" i="131"/>
  <c r="AF65" i="131"/>
  <c r="AD65" i="131"/>
  <c r="AB65" i="131"/>
  <c r="AR65" i="131" s="1"/>
  <c r="AB64" i="131"/>
  <c r="AO63" i="131"/>
  <c r="AG63" i="131"/>
  <c r="AB63" i="131"/>
  <c r="AM63" i="131" s="1"/>
  <c r="AB62" i="131"/>
  <c r="AB61" i="131"/>
  <c r="AB60" i="131"/>
  <c r="AR59" i="131"/>
  <c r="AK59" i="131"/>
  <c r="AB59" i="131"/>
  <c r="AL59" i="131" s="1"/>
  <c r="AG58" i="131"/>
  <c r="AB58" i="131"/>
  <c r="AM57" i="131"/>
  <c r="AB57" i="131"/>
  <c r="AO56" i="131"/>
  <c r="AN56" i="131"/>
  <c r="AF56" i="131"/>
  <c r="AB56" i="131"/>
  <c r="AL56" i="131" s="1"/>
  <c r="AH55" i="131"/>
  <c r="AG55" i="131"/>
  <c r="AF55" i="131"/>
  <c r="AB55" i="131"/>
  <c r="AB54" i="131"/>
  <c r="AB53" i="131"/>
  <c r="AP53" i="131" s="1"/>
  <c r="AK52" i="131"/>
  <c r="AI52" i="131"/>
  <c r="AB52" i="131"/>
  <c r="AQ52" i="131" s="1"/>
  <c r="AB51" i="131"/>
  <c r="AB50" i="131"/>
  <c r="AP49" i="131"/>
  <c r="AN49" i="131"/>
  <c r="AH49" i="131"/>
  <c r="AB49" i="131"/>
  <c r="AK49" i="131" s="1"/>
  <c r="AB48" i="131"/>
  <c r="AO47" i="131"/>
  <c r="AB47" i="131"/>
  <c r="AM47" i="131" s="1"/>
  <c r="AK46" i="131"/>
  <c r="AI46" i="131"/>
  <c r="AG46" i="131"/>
  <c r="AD46" i="131"/>
  <c r="AB46" i="131"/>
  <c r="AM46" i="131" s="1"/>
  <c r="AB45" i="131"/>
  <c r="AQ45" i="131" s="1"/>
  <c r="AQ44" i="131"/>
  <c r="AB44" i="131"/>
  <c r="AL43" i="131"/>
  <c r="AD43" i="131"/>
  <c r="AB43" i="131"/>
  <c r="AK43" i="131" s="1"/>
  <c r="AD42" i="131"/>
  <c r="AB42" i="131"/>
  <c r="AQ41" i="131"/>
  <c r="AP41" i="131"/>
  <c r="AB41" i="131"/>
  <c r="AK41" i="131" s="1"/>
  <c r="AO40" i="131"/>
  <c r="AM40" i="131"/>
  <c r="AI40" i="131"/>
  <c r="AG40" i="131"/>
  <c r="AB40" i="131"/>
  <c r="AL40" i="131" s="1"/>
  <c r="AG39" i="131"/>
  <c r="AB39" i="131"/>
  <c r="AB38" i="131"/>
  <c r="AR37" i="131"/>
  <c r="AB37" i="131"/>
  <c r="AH37" i="131" s="1"/>
  <c r="AB36" i="131"/>
  <c r="AB35" i="131"/>
  <c r="AP34" i="131"/>
  <c r="AK34" i="131"/>
  <c r="AB34" i="131"/>
  <c r="AR34" i="131" s="1"/>
  <c r="AL33" i="131"/>
  <c r="AI33" i="131"/>
  <c r="AF33" i="131"/>
  <c r="AD33" i="131"/>
  <c r="AB33" i="131"/>
  <c r="AK33" i="131" s="1"/>
  <c r="AB32" i="131"/>
  <c r="AP31" i="131"/>
  <c r="AO31" i="131"/>
  <c r="AF31" i="131"/>
  <c r="AB31" i="131"/>
  <c r="AM31" i="131" s="1"/>
  <c r="AB30" i="131"/>
  <c r="AP30" i="131" s="1"/>
  <c r="AB29" i="131"/>
  <c r="AR29" i="131" s="1"/>
  <c r="AB28" i="131"/>
  <c r="AB27" i="131"/>
  <c r="AR27" i="131" s="1"/>
  <c r="AB26" i="131"/>
  <c r="AB25" i="131"/>
  <c r="AB24" i="131"/>
  <c r="AO23" i="131"/>
  <c r="AG23" i="131"/>
  <c r="AB23" i="131"/>
  <c r="AM23" i="131" s="1"/>
  <c r="AB22" i="131"/>
  <c r="AB21" i="131"/>
  <c r="AB20" i="131"/>
  <c r="AB19" i="131"/>
  <c r="AL19" i="131" s="1"/>
  <c r="AB18" i="131"/>
  <c r="AB17" i="131"/>
  <c r="AB16" i="131"/>
  <c r="AB15" i="131"/>
  <c r="AB14" i="131"/>
  <c r="AB13" i="131"/>
  <c r="AB12" i="131"/>
  <c r="AB11" i="131"/>
  <c r="AB10" i="131"/>
  <c r="AB9" i="131"/>
  <c r="AB8" i="131"/>
  <c r="AB7" i="131"/>
  <c r="AB6" i="131"/>
  <c r="AB5" i="131"/>
  <c r="AB4" i="131"/>
  <c r="AB3" i="131"/>
  <c r="AB2" i="131"/>
  <c r="AQ112" i="130"/>
  <c r="AB112" i="130"/>
  <c r="AF112" i="130" s="1"/>
  <c r="AB111" i="130"/>
  <c r="AO110" i="130"/>
  <c r="AN110" i="130"/>
  <c r="AB110" i="130"/>
  <c r="AJ110" i="130" s="1"/>
  <c r="AI109" i="130"/>
  <c r="AF109" i="130"/>
  <c r="AE109" i="130"/>
  <c r="AB109" i="130"/>
  <c r="AB108" i="130"/>
  <c r="AQ108" i="130" s="1"/>
  <c r="AF107" i="130"/>
  <c r="AB107" i="130"/>
  <c r="AJ106" i="130"/>
  <c r="AC106" i="130"/>
  <c r="AB106" i="130"/>
  <c r="AK106" i="130" s="1"/>
  <c r="AB105" i="130"/>
  <c r="AB104" i="130"/>
  <c r="AN103" i="130"/>
  <c r="AH103" i="130"/>
  <c r="AB103" i="130"/>
  <c r="AK103" i="130" s="1"/>
  <c r="AB102" i="130"/>
  <c r="AB101" i="130"/>
  <c r="AI100" i="130"/>
  <c r="AH100" i="130"/>
  <c r="AB100" i="130"/>
  <c r="AB99" i="130"/>
  <c r="AR99" i="130" s="1"/>
  <c r="AB98" i="130"/>
  <c r="AL98" i="130" s="1"/>
  <c r="AO97" i="130"/>
  <c r="AB97" i="130"/>
  <c r="AQ97" i="130" s="1"/>
  <c r="AB96" i="130"/>
  <c r="AB95" i="130"/>
  <c r="AO94" i="130"/>
  <c r="AB94" i="130"/>
  <c r="AL94" i="130" s="1"/>
  <c r="AB93" i="130"/>
  <c r="AM93" i="130" s="1"/>
  <c r="AQ92" i="130"/>
  <c r="AP92" i="130"/>
  <c r="AL92" i="130"/>
  <c r="AB92" i="130"/>
  <c r="AO92" i="130" s="1"/>
  <c r="AB91" i="130"/>
  <c r="AB90" i="130"/>
  <c r="AN89" i="130"/>
  <c r="AL89" i="130"/>
  <c r="AG89" i="130"/>
  <c r="AB89" i="130"/>
  <c r="AQ89" i="130" s="1"/>
  <c r="AB88" i="130"/>
  <c r="AP87" i="130"/>
  <c r="AN87" i="130"/>
  <c r="AB87" i="130"/>
  <c r="AK87" i="130" s="1"/>
  <c r="AB86" i="130"/>
  <c r="AB85" i="130"/>
  <c r="AM85" i="130" s="1"/>
  <c r="AQ84" i="130"/>
  <c r="AP84" i="130"/>
  <c r="AH84" i="130"/>
  <c r="AG84" i="130"/>
  <c r="AF84" i="130"/>
  <c r="AE84" i="130"/>
  <c r="AB84" i="130"/>
  <c r="AR84" i="130" s="1"/>
  <c r="AB83" i="130"/>
  <c r="AJ83" i="130" s="1"/>
  <c r="AB82" i="130"/>
  <c r="AO81" i="130"/>
  <c r="AN81" i="130"/>
  <c r="AF81" i="130"/>
  <c r="AB81" i="130"/>
  <c r="AQ81" i="130" s="1"/>
  <c r="AB80" i="130"/>
  <c r="AR80" i="130" s="1"/>
  <c r="AB79" i="130"/>
  <c r="AQ79" i="130" s="1"/>
  <c r="AO78" i="130"/>
  <c r="AB78" i="130"/>
  <c r="AL78" i="130" s="1"/>
  <c r="AP77" i="130"/>
  <c r="AB77" i="130"/>
  <c r="AM77" i="130" s="1"/>
  <c r="AF76" i="130"/>
  <c r="AE76" i="130"/>
  <c r="AB76" i="130"/>
  <c r="AB75" i="130"/>
  <c r="AR75" i="130" s="1"/>
  <c r="AI74" i="130"/>
  <c r="AH74" i="130"/>
  <c r="AG74" i="130"/>
  <c r="AF74" i="130"/>
  <c r="AB74" i="130"/>
  <c r="AL74" i="130" s="1"/>
  <c r="AL73" i="130"/>
  <c r="AG73" i="130"/>
  <c r="AF73" i="130"/>
  <c r="AD73" i="130"/>
  <c r="AB73" i="130"/>
  <c r="AQ73" i="130" s="1"/>
  <c r="AH72" i="130"/>
  <c r="AG72" i="130"/>
  <c r="AE72" i="130"/>
  <c r="AC72" i="130"/>
  <c r="AB72" i="130"/>
  <c r="AR72" i="130" s="1"/>
  <c r="AI71" i="130"/>
  <c r="AH71" i="130"/>
  <c r="AB71" i="130"/>
  <c r="AK71" i="130" s="1"/>
  <c r="AB70" i="130"/>
  <c r="AL70" i="130" s="1"/>
  <c r="AB69" i="130"/>
  <c r="AQ68" i="130"/>
  <c r="AM68" i="130"/>
  <c r="AB68" i="130"/>
  <c r="AB67" i="130"/>
  <c r="AE66" i="130"/>
  <c r="AB66" i="130"/>
  <c r="AO65" i="130"/>
  <c r="AG65" i="130"/>
  <c r="AF65" i="130"/>
  <c r="AD65" i="130"/>
  <c r="AB65" i="130"/>
  <c r="AQ65" i="130" s="1"/>
  <c r="AH64" i="130"/>
  <c r="AG64" i="130"/>
  <c r="AE64" i="130"/>
  <c r="AB64" i="130"/>
  <c r="AR64" i="130" s="1"/>
  <c r="AQ63" i="130"/>
  <c r="AC63" i="130"/>
  <c r="AB63" i="130"/>
  <c r="AK63" i="130" s="1"/>
  <c r="AB62" i="130"/>
  <c r="AB61" i="130"/>
  <c r="AB60" i="130"/>
  <c r="AB59" i="130"/>
  <c r="AJ59" i="130" s="1"/>
  <c r="AB58" i="130"/>
  <c r="AB57" i="130"/>
  <c r="AQ57" i="130" s="1"/>
  <c r="AB56" i="130"/>
  <c r="AQ55" i="130"/>
  <c r="AB55" i="130"/>
  <c r="AP55" i="130" s="1"/>
  <c r="AO54" i="130"/>
  <c r="AB54" i="130"/>
  <c r="AL54" i="130" s="1"/>
  <c r="AP53" i="130"/>
  <c r="AB53" i="130"/>
  <c r="AM53" i="130" s="1"/>
  <c r="AQ52" i="130"/>
  <c r="AI52" i="130"/>
  <c r="AG52" i="130"/>
  <c r="AF52" i="130"/>
  <c r="AE52" i="130"/>
  <c r="AD52" i="130"/>
  <c r="AB52" i="130"/>
  <c r="AR52" i="130" s="1"/>
  <c r="AB51" i="130"/>
  <c r="AB50" i="130"/>
  <c r="AN50" i="130" s="1"/>
  <c r="AB49" i="130"/>
  <c r="AC48" i="130"/>
  <c r="AB48" i="130"/>
  <c r="AP48" i="130" s="1"/>
  <c r="AB47" i="130"/>
  <c r="AG46" i="130"/>
  <c r="AB46" i="130"/>
  <c r="AL46" i="130" s="1"/>
  <c r="AB45" i="130"/>
  <c r="AM44" i="130"/>
  <c r="AI44" i="130"/>
  <c r="AG44" i="130"/>
  <c r="AE44" i="130"/>
  <c r="AB44" i="130"/>
  <c r="AR44" i="130" s="1"/>
  <c r="AB43" i="130"/>
  <c r="AJ43" i="130" s="1"/>
  <c r="AQ42" i="130"/>
  <c r="AP42" i="130"/>
  <c r="AF42" i="130"/>
  <c r="AB42" i="130"/>
  <c r="AL42" i="130" s="1"/>
  <c r="AF41" i="130"/>
  <c r="AB41" i="130"/>
  <c r="AQ41" i="130" s="1"/>
  <c r="AB40" i="130"/>
  <c r="AB39" i="130"/>
  <c r="AK39" i="130" s="1"/>
  <c r="AB38" i="130"/>
  <c r="AB37" i="130"/>
  <c r="AN36" i="130"/>
  <c r="AE36" i="130"/>
  <c r="AD36" i="130"/>
  <c r="AC36" i="130"/>
  <c r="AB36" i="130"/>
  <c r="AR36" i="130" s="1"/>
  <c r="AB35" i="130"/>
  <c r="AR35" i="130" s="1"/>
  <c r="AB34" i="130"/>
  <c r="AN33" i="130"/>
  <c r="AB33" i="130"/>
  <c r="AQ33" i="130" s="1"/>
  <c r="AM32" i="130"/>
  <c r="AK32" i="130"/>
  <c r="AE32" i="130"/>
  <c r="AB32" i="130"/>
  <c r="AR32" i="130" s="1"/>
  <c r="AP31" i="130"/>
  <c r="AB31" i="130"/>
  <c r="AK31" i="130" s="1"/>
  <c r="AB30" i="130"/>
  <c r="AB29" i="130"/>
  <c r="AB28" i="130"/>
  <c r="AB27" i="130"/>
  <c r="AJ27" i="130" s="1"/>
  <c r="AN26" i="130"/>
  <c r="AB26" i="130"/>
  <c r="AR26" i="130" s="1"/>
  <c r="AB25" i="130"/>
  <c r="AB24" i="130"/>
  <c r="AR24" i="130" s="1"/>
  <c r="AB23" i="130"/>
  <c r="AB22" i="130"/>
  <c r="AB21" i="130"/>
  <c r="AB20" i="130"/>
  <c r="AB19" i="130"/>
  <c r="AR19" i="130" s="1"/>
  <c r="AP18" i="130"/>
  <c r="AB18" i="130"/>
  <c r="AL18" i="130" s="1"/>
  <c r="AB17" i="130"/>
  <c r="AB16" i="130"/>
  <c r="AB15" i="130"/>
  <c r="AB14" i="130"/>
  <c r="AB13" i="130"/>
  <c r="AB12" i="130"/>
  <c r="AB11" i="130"/>
  <c r="AB10" i="130"/>
  <c r="AB9" i="130"/>
  <c r="AB8" i="130"/>
  <c r="AB7" i="130"/>
  <c r="AB6" i="130"/>
  <c r="AB5" i="130"/>
  <c r="AB4" i="130"/>
  <c r="AB3" i="130"/>
  <c r="AB2" i="130"/>
  <c r="AG112" i="129"/>
  <c r="AB112" i="129"/>
  <c r="AF112" i="129" s="1"/>
  <c r="AK111" i="129"/>
  <c r="AB111" i="129"/>
  <c r="AR111" i="129" s="1"/>
  <c r="AB110" i="129"/>
  <c r="AK110" i="129" s="1"/>
  <c r="AQ109" i="129"/>
  <c r="AB109" i="129"/>
  <c r="AB108" i="129"/>
  <c r="AP108" i="129" s="1"/>
  <c r="AB107" i="129"/>
  <c r="AB106" i="129"/>
  <c r="AO105" i="129"/>
  <c r="AB105" i="129"/>
  <c r="AL105" i="129" s="1"/>
  <c r="AB104" i="129"/>
  <c r="AR103" i="129"/>
  <c r="AE103" i="129"/>
  <c r="AB103" i="129"/>
  <c r="AQ103" i="129" s="1"/>
  <c r="AB102" i="129"/>
  <c r="AK102" i="129" s="1"/>
  <c r="AB101" i="129"/>
  <c r="AQ101" i="129" s="1"/>
  <c r="AB100" i="129"/>
  <c r="AK100" i="129" s="1"/>
  <c r="AB99" i="129"/>
  <c r="AB98" i="129"/>
  <c r="AI97" i="129"/>
  <c r="AB97" i="129"/>
  <c r="AL97" i="129" s="1"/>
  <c r="AB96" i="129"/>
  <c r="AB95" i="129"/>
  <c r="AB94" i="129"/>
  <c r="AB93" i="129"/>
  <c r="AO93" i="129" s="1"/>
  <c r="AB92" i="129"/>
  <c r="AK92" i="129" s="1"/>
  <c r="AB91" i="129"/>
  <c r="AB90" i="129"/>
  <c r="AM90" i="129" s="1"/>
  <c r="AL89" i="129"/>
  <c r="AB89" i="129"/>
  <c r="AN89" i="129" s="1"/>
  <c r="AB88" i="129"/>
  <c r="AO88" i="129" s="1"/>
  <c r="AK87" i="129"/>
  <c r="AF87" i="129"/>
  <c r="AB87" i="129"/>
  <c r="AP87" i="129" s="1"/>
  <c r="AB86" i="129"/>
  <c r="AO85" i="129"/>
  <c r="AI85" i="129"/>
  <c r="AB85" i="129"/>
  <c r="AH84" i="129"/>
  <c r="AB84" i="129"/>
  <c r="AK84" i="129" s="1"/>
  <c r="AE83" i="129"/>
  <c r="AB83" i="129"/>
  <c r="AB82" i="129"/>
  <c r="AB81" i="129"/>
  <c r="AM81" i="129" s="1"/>
  <c r="AB80" i="129"/>
  <c r="AB79" i="129"/>
  <c r="AK79" i="129" s="1"/>
  <c r="AB78" i="129"/>
  <c r="AR78" i="129" s="1"/>
  <c r="AI77" i="129"/>
  <c r="AG77" i="129"/>
  <c r="AB77" i="129"/>
  <c r="AR77" i="129" s="1"/>
  <c r="AB76" i="129"/>
  <c r="AI75" i="129"/>
  <c r="AE75" i="129"/>
  <c r="AB75" i="129"/>
  <c r="AL75" i="129" s="1"/>
  <c r="AB74" i="129"/>
  <c r="AB73" i="129"/>
  <c r="AN73" i="129" s="1"/>
  <c r="AB72" i="129"/>
  <c r="AN71" i="129"/>
  <c r="AB71" i="129"/>
  <c r="AP71" i="129" s="1"/>
  <c r="AB70" i="129"/>
  <c r="AB69" i="129"/>
  <c r="AL68" i="129"/>
  <c r="AF68" i="129"/>
  <c r="AB68" i="129"/>
  <c r="AK68" i="129" s="1"/>
  <c r="AB67" i="129"/>
  <c r="AL67" i="129" s="1"/>
  <c r="AN66" i="129"/>
  <c r="AB66" i="129"/>
  <c r="AM66" i="129" s="1"/>
  <c r="AO65" i="129"/>
  <c r="AB65" i="129"/>
  <c r="AM65" i="129" s="1"/>
  <c r="AB64" i="129"/>
  <c r="AL63" i="129"/>
  <c r="AB63" i="129"/>
  <c r="AM63" i="129" s="1"/>
  <c r="AB62" i="129"/>
  <c r="AI61" i="129"/>
  <c r="AG61" i="129"/>
  <c r="AB61" i="129"/>
  <c r="AR61" i="129" s="1"/>
  <c r="AB60" i="129"/>
  <c r="AE59" i="129"/>
  <c r="AB59" i="129"/>
  <c r="AL59" i="129" s="1"/>
  <c r="AF58" i="129"/>
  <c r="AB58" i="129"/>
  <c r="AD57" i="129"/>
  <c r="AB57" i="129"/>
  <c r="AB56" i="129"/>
  <c r="AO56" i="129" s="1"/>
  <c r="AF55" i="129"/>
  <c r="AD55" i="129"/>
  <c r="AC55" i="129"/>
  <c r="AB55" i="129"/>
  <c r="AP55" i="129" s="1"/>
  <c r="AB54" i="129"/>
  <c r="AR54" i="129" s="1"/>
  <c r="AO53" i="129"/>
  <c r="AG53" i="129"/>
  <c r="AB53" i="129"/>
  <c r="AR53" i="129" s="1"/>
  <c r="AF52" i="129"/>
  <c r="AB52" i="129"/>
  <c r="AK52" i="129" s="1"/>
  <c r="AB51" i="129"/>
  <c r="AB50" i="129"/>
  <c r="AM50" i="129" s="1"/>
  <c r="AB49" i="129"/>
  <c r="AH48" i="129"/>
  <c r="AB48" i="129"/>
  <c r="AO48" i="129" s="1"/>
  <c r="AB47" i="129"/>
  <c r="AJ46" i="129"/>
  <c r="AB46" i="129"/>
  <c r="AR46" i="129" s="1"/>
  <c r="AC45" i="129"/>
  <c r="AB45" i="129"/>
  <c r="AR45" i="129" s="1"/>
  <c r="AF44" i="129"/>
  <c r="AB44" i="129"/>
  <c r="AK44" i="129" s="1"/>
  <c r="AB43" i="129"/>
  <c r="AB42" i="129"/>
  <c r="AK41" i="129"/>
  <c r="AB41" i="129"/>
  <c r="AN41" i="129" s="1"/>
  <c r="AH40" i="129"/>
  <c r="AB40" i="129"/>
  <c r="AO40" i="129" s="1"/>
  <c r="AQ39" i="129"/>
  <c r="AE39" i="129"/>
  <c r="AB39" i="129"/>
  <c r="AP39" i="129" s="1"/>
  <c r="AB38" i="129"/>
  <c r="AH37" i="129"/>
  <c r="AF37" i="129"/>
  <c r="AB37" i="129"/>
  <c r="AR37" i="129" s="1"/>
  <c r="AB36" i="129"/>
  <c r="AB35" i="129"/>
  <c r="AL35" i="129" s="1"/>
  <c r="AB34" i="129"/>
  <c r="AM34" i="129" s="1"/>
  <c r="AO33" i="129"/>
  <c r="AC33" i="129"/>
  <c r="AB33" i="129"/>
  <c r="AM33" i="129" s="1"/>
  <c r="AH32" i="129"/>
  <c r="AB32" i="129"/>
  <c r="AO32" i="129" s="1"/>
  <c r="AL31" i="129"/>
  <c r="AB31" i="129"/>
  <c r="AM31" i="129" s="1"/>
  <c r="AB30" i="129"/>
  <c r="AB29" i="129"/>
  <c r="AB28" i="129"/>
  <c r="AO27" i="129"/>
  <c r="AB27" i="129"/>
  <c r="AL27" i="129" s="1"/>
  <c r="AB26" i="129"/>
  <c r="AB25" i="129"/>
  <c r="AP24" i="129"/>
  <c r="AB24" i="129"/>
  <c r="AO24" i="129" s="1"/>
  <c r="AB23" i="129"/>
  <c r="AM23" i="129" s="1"/>
  <c r="AB22" i="129"/>
  <c r="AB21" i="129"/>
  <c r="AB20" i="129"/>
  <c r="AB19" i="129"/>
  <c r="AL19" i="129" s="1"/>
  <c r="AB18" i="129"/>
  <c r="AM18" i="129" s="1"/>
  <c r="AB17" i="129"/>
  <c r="AB16" i="129"/>
  <c r="AB15" i="129"/>
  <c r="AB14" i="129"/>
  <c r="AB13" i="129"/>
  <c r="AB12" i="129"/>
  <c r="AB11" i="129"/>
  <c r="AB10" i="129"/>
  <c r="AB9" i="129"/>
  <c r="AB8" i="129"/>
  <c r="AB7" i="129"/>
  <c r="AB6" i="129"/>
  <c r="AB5" i="129"/>
  <c r="AB4" i="129"/>
  <c r="AB3" i="129"/>
  <c r="AB2" i="129"/>
  <c r="AO112" i="128"/>
  <c r="AB112" i="128"/>
  <c r="AM112" i="128" s="1"/>
  <c r="AB111" i="128"/>
  <c r="AO111" i="128" s="1"/>
  <c r="AC110" i="128"/>
  <c r="AB110" i="128"/>
  <c r="AM110" i="128" s="1"/>
  <c r="AB109" i="128"/>
  <c r="AB108" i="128"/>
  <c r="AB107" i="128"/>
  <c r="AO106" i="128"/>
  <c r="AB106" i="128"/>
  <c r="AL106" i="128" s="1"/>
  <c r="AH105" i="128"/>
  <c r="AB105" i="128"/>
  <c r="AM105" i="128" s="1"/>
  <c r="AQ104" i="128"/>
  <c r="AD104" i="128"/>
  <c r="AB104" i="128"/>
  <c r="AN104" i="128" s="1"/>
  <c r="AB103" i="128"/>
  <c r="AG102" i="128"/>
  <c r="AE102" i="128"/>
  <c r="AB102" i="128"/>
  <c r="AP102" i="128" s="1"/>
  <c r="AB101" i="128"/>
  <c r="AR101" i="128" s="1"/>
  <c r="AP100" i="128"/>
  <c r="AB100" i="128"/>
  <c r="AN99" i="128"/>
  <c r="AB99" i="128"/>
  <c r="AK99" i="128" s="1"/>
  <c r="AO98" i="128"/>
  <c r="AI98" i="128"/>
  <c r="AB98" i="128"/>
  <c r="AL98" i="128" s="1"/>
  <c r="AF97" i="128"/>
  <c r="AB97" i="128"/>
  <c r="AM97" i="128" s="1"/>
  <c r="AQ96" i="128"/>
  <c r="AC96" i="128"/>
  <c r="AB96" i="128"/>
  <c r="AN96" i="128" s="1"/>
  <c r="AB95" i="128"/>
  <c r="AB94" i="128"/>
  <c r="AP94" i="128" s="1"/>
  <c r="AB93" i="128"/>
  <c r="AM92" i="128"/>
  <c r="AB92" i="128"/>
  <c r="AN92" i="128" s="1"/>
  <c r="AB91" i="128"/>
  <c r="AB90" i="128"/>
  <c r="AN89" i="128"/>
  <c r="AB89" i="128"/>
  <c r="AM89" i="128" s="1"/>
  <c r="AI88" i="128"/>
  <c r="AB88" i="128"/>
  <c r="AB87" i="128"/>
  <c r="AO87" i="128" s="1"/>
  <c r="AI86" i="128"/>
  <c r="AF86" i="128"/>
  <c r="AB86" i="128"/>
  <c r="AP86" i="128" s="1"/>
  <c r="AB85" i="128"/>
  <c r="AH84" i="128"/>
  <c r="AF84" i="128"/>
  <c r="AB84" i="128"/>
  <c r="AR84" i="128" s="1"/>
  <c r="AD83" i="128"/>
  <c r="AB83" i="128"/>
  <c r="AK83" i="128" s="1"/>
  <c r="AB82" i="128"/>
  <c r="AB81" i="128"/>
  <c r="AM81" i="128" s="1"/>
  <c r="AG80" i="128"/>
  <c r="AD80" i="128"/>
  <c r="AB80" i="128"/>
  <c r="AN80" i="128" s="1"/>
  <c r="AB79" i="128"/>
  <c r="AG78" i="128"/>
  <c r="AE78" i="128"/>
  <c r="AB78" i="128"/>
  <c r="AP78" i="128" s="1"/>
  <c r="AB77" i="128"/>
  <c r="AN76" i="128"/>
  <c r="AG76" i="128"/>
  <c r="AB76" i="128"/>
  <c r="AR76" i="128" s="1"/>
  <c r="AH75" i="128"/>
  <c r="AD75" i="128"/>
  <c r="AB75" i="128"/>
  <c r="AK75" i="128" s="1"/>
  <c r="AB74" i="128"/>
  <c r="AB73" i="128"/>
  <c r="AF73" i="128" s="1"/>
  <c r="AC72" i="128"/>
  <c r="AB72" i="128"/>
  <c r="AN72" i="128" s="1"/>
  <c r="AB71" i="128"/>
  <c r="AO71" i="128" s="1"/>
  <c r="AE70" i="128"/>
  <c r="AC70" i="128"/>
  <c r="AB70" i="128"/>
  <c r="AP70" i="128" s="1"/>
  <c r="AB69" i="128"/>
  <c r="AC68" i="128"/>
  <c r="AB68" i="128"/>
  <c r="AR68" i="128" s="1"/>
  <c r="AB67" i="128"/>
  <c r="AB66" i="128"/>
  <c r="AB65" i="128"/>
  <c r="AM65" i="128" s="1"/>
  <c r="AM64" i="128"/>
  <c r="AB64" i="128"/>
  <c r="AP63" i="128"/>
  <c r="AB63" i="128"/>
  <c r="AO63" i="128" s="1"/>
  <c r="AB62" i="128"/>
  <c r="AB61" i="128"/>
  <c r="AJ61" i="128" s="1"/>
  <c r="AK60" i="128"/>
  <c r="AB60" i="128"/>
  <c r="AM60" i="128" s="1"/>
  <c r="AP59" i="128"/>
  <c r="AB59" i="128"/>
  <c r="AK59" i="128" s="1"/>
  <c r="AB58" i="128"/>
  <c r="AB57" i="128"/>
  <c r="AM57" i="128" s="1"/>
  <c r="AB56" i="128"/>
  <c r="AB55" i="128"/>
  <c r="AF54" i="128"/>
  <c r="AB54" i="128"/>
  <c r="AB53" i="128"/>
  <c r="AJ53" i="128" s="1"/>
  <c r="AG52" i="128"/>
  <c r="AE52" i="128"/>
  <c r="AB52" i="128"/>
  <c r="AR52" i="128" s="1"/>
  <c r="AB51" i="128"/>
  <c r="AG50" i="128"/>
  <c r="AB50" i="128"/>
  <c r="AL50" i="128" s="1"/>
  <c r="AH49" i="128"/>
  <c r="AF49" i="128"/>
  <c r="AB49" i="128"/>
  <c r="AM49" i="128" s="1"/>
  <c r="AG48" i="128"/>
  <c r="AD48" i="128"/>
  <c r="AB48" i="128"/>
  <c r="AN48" i="128" s="1"/>
  <c r="AB47" i="128"/>
  <c r="AN46" i="128"/>
  <c r="AG46" i="128"/>
  <c r="AB46" i="128"/>
  <c r="AP46" i="128" s="1"/>
  <c r="AB45" i="128"/>
  <c r="AB44" i="128"/>
  <c r="AB43" i="128"/>
  <c r="AK43" i="128" s="1"/>
  <c r="AI42" i="128"/>
  <c r="AE42" i="128"/>
  <c r="AB42" i="128"/>
  <c r="AL42" i="128" s="1"/>
  <c r="AB41" i="128"/>
  <c r="AG40" i="128"/>
  <c r="AD40" i="128"/>
  <c r="AB40" i="128"/>
  <c r="AN40" i="128" s="1"/>
  <c r="AB39" i="128"/>
  <c r="AO39" i="128" s="1"/>
  <c r="AB38" i="128"/>
  <c r="AB37" i="128"/>
  <c r="AR37" i="128" s="1"/>
  <c r="AB36" i="128"/>
  <c r="AN35" i="128"/>
  <c r="AB35" i="128"/>
  <c r="AK35" i="128" s="1"/>
  <c r="AM34" i="128"/>
  <c r="AG34" i="128"/>
  <c r="AB34" i="128"/>
  <c r="AL34" i="128" s="1"/>
  <c r="AN33" i="128"/>
  <c r="AH33" i="128"/>
  <c r="AB33" i="128"/>
  <c r="AM33" i="128" s="1"/>
  <c r="AK32" i="128"/>
  <c r="AG32" i="128"/>
  <c r="AB32" i="128"/>
  <c r="AN32" i="128" s="1"/>
  <c r="AB31" i="128"/>
  <c r="AH31" i="128" s="1"/>
  <c r="AQ30" i="128"/>
  <c r="AI30" i="128"/>
  <c r="AB30" i="128"/>
  <c r="AP30" i="128" s="1"/>
  <c r="AB29" i="128"/>
  <c r="AP28" i="128"/>
  <c r="AC28" i="128"/>
  <c r="AB28" i="128"/>
  <c r="AR28" i="128" s="1"/>
  <c r="AL27" i="128"/>
  <c r="AB27" i="128"/>
  <c r="AK27" i="128" s="1"/>
  <c r="AG26" i="128"/>
  <c r="AB26" i="128"/>
  <c r="AL26" i="128" s="1"/>
  <c r="AB25" i="128"/>
  <c r="AI24" i="128"/>
  <c r="AB24" i="128"/>
  <c r="AN24" i="128" s="1"/>
  <c r="AP23" i="128"/>
  <c r="AB23" i="128"/>
  <c r="AB22" i="128"/>
  <c r="AB21" i="128"/>
  <c r="AB20" i="128"/>
  <c r="AB19" i="128"/>
  <c r="AI19" i="128" s="1"/>
  <c r="AM18" i="128"/>
  <c r="AI18" i="128"/>
  <c r="AB18" i="128"/>
  <c r="AL18" i="128" s="1"/>
  <c r="AB17" i="128"/>
  <c r="AB16" i="128"/>
  <c r="AB15" i="128"/>
  <c r="AB14" i="128"/>
  <c r="AB13" i="128"/>
  <c r="AB12" i="128"/>
  <c r="AB11" i="128"/>
  <c r="AB10" i="128"/>
  <c r="AB9" i="128"/>
  <c r="AB8" i="128"/>
  <c r="AB7" i="128"/>
  <c r="AB6" i="128"/>
  <c r="AB5" i="128"/>
  <c r="AB4" i="128"/>
  <c r="AB3" i="128"/>
  <c r="AB2" i="128"/>
  <c r="AB112" i="127"/>
  <c r="AE111" i="127"/>
  <c r="AB111" i="127"/>
  <c r="AN111" i="127" s="1"/>
  <c r="AB110" i="127"/>
  <c r="AO110" i="127" s="1"/>
  <c r="AB109" i="127"/>
  <c r="AB108" i="127"/>
  <c r="AR108" i="127" s="1"/>
  <c r="AF107" i="127"/>
  <c r="AD107" i="127"/>
  <c r="AB107" i="127"/>
  <c r="AR107" i="127" s="1"/>
  <c r="AH106" i="127"/>
  <c r="AB106" i="127"/>
  <c r="AK106" i="127" s="1"/>
  <c r="AI105" i="127"/>
  <c r="AE105" i="127"/>
  <c r="AB105" i="127"/>
  <c r="AL105" i="127" s="1"/>
  <c r="AB104" i="127"/>
  <c r="AM104" i="127" s="1"/>
  <c r="AD103" i="127"/>
  <c r="AB103" i="127"/>
  <c r="AB102" i="127"/>
  <c r="AO102" i="127" s="1"/>
  <c r="AD101" i="127"/>
  <c r="AB101" i="127"/>
  <c r="AB100" i="127"/>
  <c r="AM99" i="127"/>
  <c r="AK99" i="127"/>
  <c r="AB99" i="127"/>
  <c r="AN98" i="127"/>
  <c r="AH98" i="127"/>
  <c r="AB98" i="127"/>
  <c r="AK98" i="127" s="1"/>
  <c r="AQ97" i="127"/>
  <c r="AO97" i="127"/>
  <c r="AM97" i="127"/>
  <c r="AG97" i="127"/>
  <c r="AB97" i="127"/>
  <c r="AL97" i="127" s="1"/>
  <c r="AR96" i="127"/>
  <c r="AP96" i="127"/>
  <c r="AN96" i="127"/>
  <c r="AJ96" i="127"/>
  <c r="AH96" i="127"/>
  <c r="AB96" i="127"/>
  <c r="AF96" i="127" s="1"/>
  <c r="AB95" i="127"/>
  <c r="AL94" i="127"/>
  <c r="AH94" i="127"/>
  <c r="AB94" i="127"/>
  <c r="AJ94" i="127" s="1"/>
  <c r="AN93" i="127"/>
  <c r="AD93" i="127"/>
  <c r="AB93" i="127"/>
  <c r="AP93" i="127" s="1"/>
  <c r="AB92" i="127"/>
  <c r="AR92" i="127" s="1"/>
  <c r="AB91" i="127"/>
  <c r="AB90" i="127"/>
  <c r="AD90" i="127" s="1"/>
  <c r="AC89" i="127"/>
  <c r="AB89" i="127"/>
  <c r="AB88" i="127"/>
  <c r="AR88" i="127" s="1"/>
  <c r="AB87" i="127"/>
  <c r="AB86" i="127"/>
  <c r="AB85" i="127"/>
  <c r="AB84" i="127"/>
  <c r="AR84" i="127" s="1"/>
  <c r="AP83" i="127"/>
  <c r="AF83" i="127"/>
  <c r="AE83" i="127"/>
  <c r="AB83" i="127"/>
  <c r="AR83" i="127" s="1"/>
  <c r="AB82" i="127"/>
  <c r="AB81" i="127"/>
  <c r="AB80" i="127"/>
  <c r="AR80" i="127" s="1"/>
  <c r="AM79" i="127"/>
  <c r="AL79" i="127"/>
  <c r="AB79" i="127"/>
  <c r="AG79" i="127" s="1"/>
  <c r="AB78" i="127"/>
  <c r="AG77" i="127"/>
  <c r="AB77" i="127"/>
  <c r="AN77" i="127" s="1"/>
  <c r="AB76" i="127"/>
  <c r="AR76" i="127" s="1"/>
  <c r="AQ75" i="127"/>
  <c r="AP75" i="127"/>
  <c r="AC75" i="127"/>
  <c r="AB75" i="127"/>
  <c r="AR75" i="127" s="1"/>
  <c r="AD74" i="127"/>
  <c r="AB74" i="127"/>
  <c r="AC73" i="127"/>
  <c r="AB73" i="127"/>
  <c r="AB72" i="127"/>
  <c r="AK71" i="127"/>
  <c r="AI71" i="127"/>
  <c r="AG71" i="127"/>
  <c r="AB71" i="127"/>
  <c r="AN71" i="127" s="1"/>
  <c r="AB70" i="127"/>
  <c r="AR70" i="127" s="1"/>
  <c r="AB69" i="127"/>
  <c r="AR68" i="127"/>
  <c r="AB68" i="127"/>
  <c r="AN68" i="127" s="1"/>
  <c r="AE67" i="127"/>
  <c r="AB67" i="127"/>
  <c r="AB66" i="127"/>
  <c r="AP66" i="127" s="1"/>
  <c r="AO65" i="127"/>
  <c r="AB65" i="127"/>
  <c r="AB64" i="127"/>
  <c r="AR64" i="127" s="1"/>
  <c r="AO63" i="127"/>
  <c r="AI63" i="127"/>
  <c r="AG63" i="127"/>
  <c r="AE63" i="127"/>
  <c r="AD63" i="127"/>
  <c r="AC63" i="127"/>
  <c r="AB63" i="127"/>
  <c r="AN63" i="127" s="1"/>
  <c r="AB62" i="127"/>
  <c r="AB61" i="127"/>
  <c r="AO61" i="127" s="1"/>
  <c r="AB60" i="127"/>
  <c r="AR60" i="127" s="1"/>
  <c r="AO59" i="127"/>
  <c r="AK59" i="127"/>
  <c r="AB59" i="127"/>
  <c r="AR59" i="127" s="1"/>
  <c r="AB58" i="127"/>
  <c r="AP58" i="127" s="1"/>
  <c r="AK57" i="127"/>
  <c r="AE57" i="127"/>
  <c r="AB57" i="127"/>
  <c r="AM57" i="127" s="1"/>
  <c r="AD56" i="127"/>
  <c r="AB56" i="127"/>
  <c r="AB55" i="127"/>
  <c r="AB54" i="127"/>
  <c r="AM53" i="127"/>
  <c r="AD53" i="127"/>
  <c r="AC53" i="127"/>
  <c r="AB53" i="127"/>
  <c r="AP53" i="127" s="1"/>
  <c r="AB52" i="127"/>
  <c r="AB51" i="127"/>
  <c r="AB50" i="127"/>
  <c r="AB49" i="127"/>
  <c r="AB48" i="127"/>
  <c r="AK47" i="127"/>
  <c r="AG47" i="127"/>
  <c r="AE47" i="127"/>
  <c r="AB47" i="127"/>
  <c r="AN47" i="127" s="1"/>
  <c r="AR46" i="127"/>
  <c r="AP46" i="127"/>
  <c r="AJ46" i="127"/>
  <c r="AB46" i="127"/>
  <c r="AL46" i="127" s="1"/>
  <c r="AF45" i="127"/>
  <c r="AD45" i="127"/>
  <c r="AB45" i="127"/>
  <c r="AP45" i="127" s="1"/>
  <c r="AJ44" i="127"/>
  <c r="AG44" i="127"/>
  <c r="AF44" i="127"/>
  <c r="AD44" i="127"/>
  <c r="AB44" i="127"/>
  <c r="AL44" i="127" s="1"/>
  <c r="AN43" i="127"/>
  <c r="AI43" i="127"/>
  <c r="AC43" i="127"/>
  <c r="AB43" i="127"/>
  <c r="AM43" i="127" s="1"/>
  <c r="AB42" i="127"/>
  <c r="AB41" i="127"/>
  <c r="AJ40" i="127"/>
  <c r="AB40" i="127"/>
  <c r="AK40" i="127" s="1"/>
  <c r="AC39" i="127"/>
  <c r="AB39" i="127"/>
  <c r="AO39" i="127" s="1"/>
  <c r="AB38" i="127"/>
  <c r="AK37" i="127"/>
  <c r="AG37" i="127"/>
  <c r="AB37" i="127"/>
  <c r="AP37" i="127" s="1"/>
  <c r="AP36" i="127"/>
  <c r="AN36" i="127"/>
  <c r="AL36" i="127"/>
  <c r="AH36" i="127"/>
  <c r="AB36" i="127"/>
  <c r="AR36" i="127" s="1"/>
  <c r="AG35" i="127"/>
  <c r="AE35" i="127"/>
  <c r="AB35" i="127"/>
  <c r="AR35" i="127" s="1"/>
  <c r="AJ34" i="127"/>
  <c r="AI34" i="127"/>
  <c r="AH34" i="127"/>
  <c r="AD34" i="127"/>
  <c r="AB34" i="127"/>
  <c r="AR34" i="127" s="1"/>
  <c r="AB33" i="127"/>
  <c r="AM33" i="127" s="1"/>
  <c r="AB32" i="127"/>
  <c r="AP32" i="127" s="1"/>
  <c r="AB31" i="127"/>
  <c r="AB30" i="127"/>
  <c r="AL30" i="127" s="1"/>
  <c r="AM29" i="127"/>
  <c r="AI29" i="127"/>
  <c r="AE29" i="127"/>
  <c r="AB29" i="127"/>
  <c r="AQ29" i="127" s="1"/>
  <c r="AB28" i="127"/>
  <c r="AK27" i="127"/>
  <c r="AG27" i="127"/>
  <c r="AF27" i="127"/>
  <c r="AE27" i="127"/>
  <c r="AB27" i="127"/>
  <c r="AP27" i="127" s="1"/>
  <c r="AR26" i="127"/>
  <c r="AB26" i="127"/>
  <c r="AB25" i="127"/>
  <c r="AB24" i="127"/>
  <c r="AO23" i="127"/>
  <c r="AB23" i="127"/>
  <c r="AB22" i="127"/>
  <c r="AB21" i="127"/>
  <c r="AB20" i="127"/>
  <c r="AB19" i="127"/>
  <c r="AB18" i="127"/>
  <c r="AB17" i="127"/>
  <c r="AB16" i="127"/>
  <c r="AB15" i="127"/>
  <c r="AB14" i="127"/>
  <c r="AB13" i="127"/>
  <c r="AB12" i="127"/>
  <c r="AB11" i="127"/>
  <c r="AB10" i="127"/>
  <c r="AB9" i="127"/>
  <c r="AB8" i="127"/>
  <c r="AB7" i="127"/>
  <c r="AB6" i="127"/>
  <c r="AB5" i="127"/>
  <c r="AB4" i="127"/>
  <c r="AB3" i="127"/>
  <c r="AB2" i="127"/>
  <c r="AB112" i="126"/>
  <c r="AB111" i="126"/>
  <c r="AO110" i="126"/>
  <c r="AI110" i="126"/>
  <c r="AG110" i="126"/>
  <c r="AB110" i="126"/>
  <c r="AL110" i="126" s="1"/>
  <c r="AB109" i="126"/>
  <c r="AF109" i="126" s="1"/>
  <c r="AO108" i="126"/>
  <c r="AE108" i="126"/>
  <c r="AD108" i="126"/>
  <c r="AC108" i="126"/>
  <c r="AB108" i="126"/>
  <c r="AN108" i="126" s="1"/>
  <c r="AB107" i="126"/>
  <c r="AO107" i="126" s="1"/>
  <c r="AO106" i="126"/>
  <c r="AM106" i="126"/>
  <c r="AF106" i="126"/>
  <c r="AC106" i="126"/>
  <c r="AB106" i="126"/>
  <c r="AP106" i="126" s="1"/>
  <c r="AB105" i="126"/>
  <c r="AR105" i="126" s="1"/>
  <c r="AM104" i="126"/>
  <c r="AF104" i="126"/>
  <c r="AB104" i="126"/>
  <c r="AP104" i="126" s="1"/>
  <c r="AB103" i="126"/>
  <c r="AE102" i="126"/>
  <c r="AC102" i="126"/>
  <c r="AB102" i="126"/>
  <c r="AL102" i="126" s="1"/>
  <c r="AF101" i="126"/>
  <c r="AB101" i="126"/>
  <c r="AM101" i="126" s="1"/>
  <c r="AI100" i="126"/>
  <c r="AB100" i="126"/>
  <c r="AM100" i="126" s="1"/>
  <c r="AB99" i="126"/>
  <c r="AP99" i="126" s="1"/>
  <c r="AB98" i="126"/>
  <c r="AB97" i="126"/>
  <c r="AK96" i="126"/>
  <c r="AB96" i="126"/>
  <c r="AM96" i="126" s="1"/>
  <c r="AB95" i="126"/>
  <c r="AB94" i="126"/>
  <c r="AB93" i="126"/>
  <c r="AN93" i="126" s="1"/>
  <c r="AQ92" i="126"/>
  <c r="AK92" i="126"/>
  <c r="AG92" i="126"/>
  <c r="AE92" i="126"/>
  <c r="AB92" i="126"/>
  <c r="AN92" i="126" s="1"/>
  <c r="AH91" i="126"/>
  <c r="AB91" i="126"/>
  <c r="AQ90" i="126"/>
  <c r="AN90" i="126"/>
  <c r="AK90" i="126"/>
  <c r="AF90" i="126"/>
  <c r="AD90" i="126"/>
  <c r="AB90" i="126"/>
  <c r="AP90" i="126" s="1"/>
  <c r="AB89" i="126"/>
  <c r="AQ88" i="126"/>
  <c r="AK88" i="126"/>
  <c r="AH88" i="126"/>
  <c r="AF88" i="126"/>
  <c r="AE88" i="126"/>
  <c r="AB88" i="126"/>
  <c r="AR88" i="126" s="1"/>
  <c r="AN87" i="126"/>
  <c r="AH87" i="126"/>
  <c r="AB87" i="126"/>
  <c r="AK87" i="126" s="1"/>
  <c r="AB86" i="126"/>
  <c r="AB85" i="126"/>
  <c r="AM85" i="126" s="1"/>
  <c r="AQ84" i="126"/>
  <c r="AO84" i="126"/>
  <c r="AC84" i="126"/>
  <c r="AB84" i="126"/>
  <c r="AN84" i="126" s="1"/>
  <c r="AP83" i="126"/>
  <c r="AB83" i="126"/>
  <c r="AO83" i="126" s="1"/>
  <c r="AB82" i="126"/>
  <c r="AB81" i="126"/>
  <c r="AP80" i="126"/>
  <c r="AN80" i="126"/>
  <c r="AF80" i="126"/>
  <c r="AE80" i="126"/>
  <c r="AB80" i="126"/>
  <c r="AR80" i="126" s="1"/>
  <c r="AB79" i="126"/>
  <c r="AE78" i="126"/>
  <c r="AB78" i="126"/>
  <c r="AL78" i="126" s="1"/>
  <c r="AN77" i="126"/>
  <c r="AF77" i="126"/>
  <c r="AB77" i="126"/>
  <c r="AM77" i="126" s="1"/>
  <c r="AB76" i="126"/>
  <c r="AB75" i="126"/>
  <c r="AB74" i="126"/>
  <c r="AB73" i="126"/>
  <c r="AH72" i="126"/>
  <c r="AF72" i="126"/>
  <c r="AB72" i="126"/>
  <c r="AR72" i="126" s="1"/>
  <c r="AL71" i="126"/>
  <c r="AF71" i="126"/>
  <c r="AB71" i="126"/>
  <c r="AK71" i="126" s="1"/>
  <c r="AM70" i="126"/>
  <c r="AI70" i="126"/>
  <c r="AE70" i="126"/>
  <c r="AB70" i="126"/>
  <c r="AL70" i="126" s="1"/>
  <c r="AB69" i="126"/>
  <c r="AL68" i="126"/>
  <c r="AI68" i="126"/>
  <c r="AB68" i="126"/>
  <c r="AM68" i="126" s="1"/>
  <c r="AB67" i="126"/>
  <c r="AG66" i="126"/>
  <c r="AB66" i="126"/>
  <c r="AL66" i="126" s="1"/>
  <c r="AB65" i="126"/>
  <c r="AH64" i="126"/>
  <c r="AF64" i="126"/>
  <c r="AB64" i="126"/>
  <c r="AR64" i="126" s="1"/>
  <c r="AP63" i="126"/>
  <c r="AH63" i="126"/>
  <c r="AD63" i="126"/>
  <c r="AB63" i="126"/>
  <c r="AK63" i="126" s="1"/>
  <c r="AB62" i="126"/>
  <c r="AB61" i="126"/>
  <c r="AM61" i="126" s="1"/>
  <c r="AQ60" i="126"/>
  <c r="AL60" i="126"/>
  <c r="AB60" i="126"/>
  <c r="AN60" i="126" s="1"/>
  <c r="AB59" i="126"/>
  <c r="AB58" i="126"/>
  <c r="AB57" i="126"/>
  <c r="AM56" i="126"/>
  <c r="AB56" i="126"/>
  <c r="AK56" i="126" s="1"/>
  <c r="AB55" i="126"/>
  <c r="AO54" i="126"/>
  <c r="AB54" i="126"/>
  <c r="AL54" i="126" s="1"/>
  <c r="AB53" i="126"/>
  <c r="AI52" i="126"/>
  <c r="AB52" i="126"/>
  <c r="AN52" i="126" s="1"/>
  <c r="AB51" i="126"/>
  <c r="AO50" i="126"/>
  <c r="AB50" i="126"/>
  <c r="AN50" i="126" s="1"/>
  <c r="AB49" i="126"/>
  <c r="AR49" i="126" s="1"/>
  <c r="AC48" i="126"/>
  <c r="AB48" i="126"/>
  <c r="AR48" i="126" s="1"/>
  <c r="AB47" i="126"/>
  <c r="AB46" i="126"/>
  <c r="AB45" i="126"/>
  <c r="AN45" i="126" s="1"/>
  <c r="AG44" i="126"/>
  <c r="AB44" i="126"/>
  <c r="AB43" i="126"/>
  <c r="AH43" i="126" s="1"/>
  <c r="AG42" i="126"/>
  <c r="AE42" i="126"/>
  <c r="AB42" i="126"/>
  <c r="AP42" i="126" s="1"/>
  <c r="AB41" i="126"/>
  <c r="AN40" i="126"/>
  <c r="AF40" i="126"/>
  <c r="AC40" i="126"/>
  <c r="AB40" i="126"/>
  <c r="AR40" i="126" s="1"/>
  <c r="AB39" i="126"/>
  <c r="AB38" i="126"/>
  <c r="AB37" i="126"/>
  <c r="AM37" i="126" s="1"/>
  <c r="AO36" i="126"/>
  <c r="AB36" i="126"/>
  <c r="AN36" i="126" s="1"/>
  <c r="AB35" i="126"/>
  <c r="AM34" i="126"/>
  <c r="AB34" i="126"/>
  <c r="AP34" i="126" s="1"/>
  <c r="AB33" i="126"/>
  <c r="AM32" i="126"/>
  <c r="AK32" i="126"/>
  <c r="AH32" i="126"/>
  <c r="AB32" i="126"/>
  <c r="AB31" i="126"/>
  <c r="AK31" i="126" s="1"/>
  <c r="AQ30" i="126"/>
  <c r="AM30" i="126"/>
  <c r="AB30" i="126"/>
  <c r="AL30" i="126" s="1"/>
  <c r="AB29" i="126"/>
  <c r="AG28" i="126"/>
  <c r="AD28" i="126"/>
  <c r="AB28" i="126"/>
  <c r="AN28" i="126" s="1"/>
  <c r="AB27" i="126"/>
  <c r="AO27" i="126" s="1"/>
  <c r="AN26" i="126"/>
  <c r="AF26" i="126"/>
  <c r="AB26" i="126"/>
  <c r="AP26" i="126" s="1"/>
  <c r="AB25" i="126"/>
  <c r="AO24" i="126"/>
  <c r="AK24" i="126"/>
  <c r="AB24" i="126"/>
  <c r="AR24" i="126" s="1"/>
  <c r="AB23" i="126"/>
  <c r="AP23" i="126" s="1"/>
  <c r="AB22" i="126"/>
  <c r="AB21" i="126"/>
  <c r="AB20" i="126"/>
  <c r="AB19" i="126"/>
  <c r="AO19" i="126" s="1"/>
  <c r="AF18" i="126"/>
  <c r="AD18" i="126"/>
  <c r="AB18" i="126"/>
  <c r="AP18" i="126" s="1"/>
  <c r="AB17" i="126"/>
  <c r="AB16" i="126"/>
  <c r="AB15" i="126"/>
  <c r="AB14" i="126"/>
  <c r="AB13" i="126"/>
  <c r="AB12" i="126"/>
  <c r="AB11" i="126"/>
  <c r="AB10" i="126"/>
  <c r="AB9" i="126"/>
  <c r="AB8" i="126"/>
  <c r="AB7" i="126"/>
  <c r="AB6" i="126"/>
  <c r="AB5" i="126"/>
  <c r="AB4" i="126"/>
  <c r="AB3" i="126"/>
  <c r="AB2" i="126"/>
  <c r="AB112" i="125"/>
  <c r="AR112" i="125" s="1"/>
  <c r="AB111" i="125"/>
  <c r="AD110" i="125"/>
  <c r="AB110" i="125"/>
  <c r="AK110" i="125" s="1"/>
  <c r="AE109" i="125"/>
  <c r="AB109" i="125"/>
  <c r="AQ109" i="125" s="1"/>
  <c r="AN108" i="125"/>
  <c r="AF108" i="125"/>
  <c r="AB108" i="125"/>
  <c r="AM108" i="125" s="1"/>
  <c r="AL107" i="125"/>
  <c r="AB107" i="125"/>
  <c r="AN107" i="125" s="1"/>
  <c r="AH106" i="125"/>
  <c r="AB106" i="125"/>
  <c r="AO106" i="125" s="1"/>
  <c r="AQ105" i="125"/>
  <c r="AB105" i="125"/>
  <c r="AP105" i="125" s="1"/>
  <c r="AB104" i="125"/>
  <c r="AP103" i="125"/>
  <c r="AB103" i="125"/>
  <c r="AL102" i="125"/>
  <c r="AH102" i="125"/>
  <c r="AD102" i="125"/>
  <c r="AB102" i="125"/>
  <c r="AK102" i="125" s="1"/>
  <c r="AB101" i="125"/>
  <c r="AB100" i="125"/>
  <c r="AM100" i="125" s="1"/>
  <c r="AO99" i="125"/>
  <c r="AM99" i="125"/>
  <c r="AK99" i="125"/>
  <c r="AC99" i="125"/>
  <c r="AB99" i="125"/>
  <c r="AB98" i="125"/>
  <c r="AO98" i="125" s="1"/>
  <c r="AM97" i="125"/>
  <c r="AL97" i="125"/>
  <c r="AI97" i="125"/>
  <c r="AB97" i="125"/>
  <c r="AC97" i="125" s="1"/>
  <c r="AB96" i="125"/>
  <c r="AB95" i="125"/>
  <c r="AI94" i="125"/>
  <c r="AH94" i="125"/>
  <c r="AF94" i="125"/>
  <c r="AB94" i="125"/>
  <c r="AK94" i="125" s="1"/>
  <c r="AB93" i="125"/>
  <c r="AB92" i="125"/>
  <c r="AQ91" i="125"/>
  <c r="AB91" i="125"/>
  <c r="AB90" i="125"/>
  <c r="AO90" i="125" s="1"/>
  <c r="AQ89" i="125"/>
  <c r="AD89" i="125"/>
  <c r="AB89" i="125"/>
  <c r="AB88" i="125"/>
  <c r="AR88" i="125" s="1"/>
  <c r="AG87" i="125"/>
  <c r="AF87" i="125"/>
  <c r="AE87" i="125"/>
  <c r="AB87" i="125"/>
  <c r="AR87" i="125" s="1"/>
  <c r="AF86" i="125"/>
  <c r="AB86" i="125"/>
  <c r="AK86" i="125" s="1"/>
  <c r="AM85" i="125"/>
  <c r="AB85" i="125"/>
  <c r="AL85" i="125" s="1"/>
  <c r="AB84" i="125"/>
  <c r="AF84" i="125" s="1"/>
  <c r="AO83" i="125"/>
  <c r="AG83" i="125"/>
  <c r="AB83" i="125"/>
  <c r="AN83" i="125" s="1"/>
  <c r="AB82" i="125"/>
  <c r="AN81" i="125"/>
  <c r="AM81" i="125"/>
  <c r="AK81" i="125"/>
  <c r="AD81" i="125"/>
  <c r="AC81" i="125"/>
  <c r="AB81" i="125"/>
  <c r="AP81" i="125" s="1"/>
  <c r="AR80" i="125"/>
  <c r="AB80" i="125"/>
  <c r="AJ80" i="125" s="1"/>
  <c r="AO79" i="125"/>
  <c r="AN79" i="125"/>
  <c r="AK79" i="125"/>
  <c r="AE79" i="125"/>
  <c r="AB79" i="125"/>
  <c r="AR79" i="125" s="1"/>
  <c r="AB78" i="125"/>
  <c r="AQ78" i="125" s="1"/>
  <c r="AG77" i="125"/>
  <c r="AB77" i="125"/>
  <c r="AB76" i="125"/>
  <c r="AM76" i="125" s="1"/>
  <c r="AB75" i="125"/>
  <c r="AB74" i="125"/>
  <c r="AO74" i="125" s="1"/>
  <c r="AD73" i="125"/>
  <c r="AB73" i="125"/>
  <c r="AB72" i="125"/>
  <c r="AJ72" i="125" s="1"/>
  <c r="AE71" i="125"/>
  <c r="AB71" i="125"/>
  <c r="AB70" i="125"/>
  <c r="AQ70" i="125" s="1"/>
  <c r="AB69" i="125"/>
  <c r="AB68" i="125"/>
  <c r="AF68" i="125" s="1"/>
  <c r="AO67" i="125"/>
  <c r="AE67" i="125"/>
  <c r="AB67" i="125"/>
  <c r="AN67" i="125" s="1"/>
  <c r="AB66" i="125"/>
  <c r="AO66" i="125" s="1"/>
  <c r="AM65" i="125"/>
  <c r="AE65" i="125"/>
  <c r="AB65" i="125"/>
  <c r="AP65" i="125" s="1"/>
  <c r="AB64" i="125"/>
  <c r="AK63" i="125"/>
  <c r="AC63" i="125"/>
  <c r="AB63" i="125"/>
  <c r="AR63" i="125" s="1"/>
  <c r="AB62" i="125"/>
  <c r="AQ62" i="125" s="1"/>
  <c r="AG61" i="125"/>
  <c r="AB61" i="125"/>
  <c r="AB60" i="125"/>
  <c r="AM60" i="125" s="1"/>
  <c r="AB59" i="125"/>
  <c r="AB58" i="125"/>
  <c r="AO58" i="125" s="1"/>
  <c r="AK57" i="125"/>
  <c r="AD57" i="125"/>
  <c r="AB57" i="125"/>
  <c r="AP57" i="125" s="1"/>
  <c r="AB56" i="125"/>
  <c r="AI55" i="125"/>
  <c r="AG55" i="125"/>
  <c r="AB55" i="125"/>
  <c r="AF55" i="125" s="1"/>
  <c r="AB54" i="125"/>
  <c r="AB53" i="125"/>
  <c r="AB52" i="125"/>
  <c r="AB51" i="125"/>
  <c r="AB50" i="125"/>
  <c r="AO50" i="125" s="1"/>
  <c r="AM49" i="125"/>
  <c r="AE49" i="125"/>
  <c r="AC49" i="125"/>
  <c r="AB49" i="125"/>
  <c r="AP49" i="125" s="1"/>
  <c r="AB48" i="125"/>
  <c r="AJ48" i="125" s="1"/>
  <c r="AE47" i="125"/>
  <c r="AB47" i="125"/>
  <c r="AR47" i="125" s="1"/>
  <c r="AI46" i="125"/>
  <c r="AB46" i="125"/>
  <c r="AK46" i="125" s="1"/>
  <c r="AB45" i="125"/>
  <c r="AB44" i="125"/>
  <c r="AM44" i="125" s="1"/>
  <c r="AQ43" i="125"/>
  <c r="AB43" i="125"/>
  <c r="AN43" i="125" s="1"/>
  <c r="AB42" i="125"/>
  <c r="AH42" i="125" s="1"/>
  <c r="AB41" i="125"/>
  <c r="AL40" i="125"/>
  <c r="AB40" i="125"/>
  <c r="AJ40" i="125" s="1"/>
  <c r="AG39" i="125"/>
  <c r="AE39" i="125"/>
  <c r="AB39" i="125"/>
  <c r="AR39" i="125" s="1"/>
  <c r="AB38" i="125"/>
  <c r="AB37" i="125"/>
  <c r="AB36" i="125"/>
  <c r="AB35" i="125"/>
  <c r="AB34" i="125"/>
  <c r="AP34" i="125" s="1"/>
  <c r="AI33" i="125"/>
  <c r="AF33" i="125"/>
  <c r="AB33" i="125"/>
  <c r="AP33" i="125" s="1"/>
  <c r="AJ32" i="125"/>
  <c r="AB32" i="125"/>
  <c r="AN32" i="125" s="1"/>
  <c r="AP31" i="125"/>
  <c r="AI31" i="125"/>
  <c r="AG31" i="125"/>
  <c r="AF31" i="125"/>
  <c r="AB31" i="125"/>
  <c r="AR31" i="125" s="1"/>
  <c r="AB30" i="125"/>
  <c r="AO29" i="125"/>
  <c r="AM29" i="125"/>
  <c r="AI29" i="125"/>
  <c r="AB29" i="125"/>
  <c r="AL29" i="125" s="1"/>
  <c r="AP28" i="125"/>
  <c r="AJ28" i="125"/>
  <c r="AF28" i="125"/>
  <c r="AB28" i="125"/>
  <c r="AH28" i="125" s="1"/>
  <c r="AL27" i="125"/>
  <c r="AK27" i="125"/>
  <c r="AI27" i="125"/>
  <c r="AB27" i="125"/>
  <c r="AN27" i="125" s="1"/>
  <c r="AR26" i="125"/>
  <c r="AL26" i="125"/>
  <c r="AJ26" i="125"/>
  <c r="AB26" i="125"/>
  <c r="AH26" i="125" s="1"/>
  <c r="AB25" i="125"/>
  <c r="AN24" i="125"/>
  <c r="AJ24" i="125"/>
  <c r="AD24" i="125"/>
  <c r="AB24" i="125"/>
  <c r="AF24" i="125" s="1"/>
  <c r="AB23" i="125"/>
  <c r="AB22" i="125"/>
  <c r="AB21" i="125"/>
  <c r="AB20" i="125"/>
  <c r="AB19" i="125"/>
  <c r="AN19" i="125" s="1"/>
  <c r="AP18" i="125"/>
  <c r="AJ18" i="125"/>
  <c r="AB18" i="125"/>
  <c r="AD18" i="125" s="1"/>
  <c r="AB17" i="125"/>
  <c r="AB16" i="125"/>
  <c r="AB15" i="125"/>
  <c r="AB14" i="125"/>
  <c r="AB13" i="125"/>
  <c r="AB12" i="125"/>
  <c r="AB11" i="125"/>
  <c r="AB10" i="125"/>
  <c r="AB9" i="125"/>
  <c r="AB8" i="125"/>
  <c r="AB7" i="125"/>
  <c r="AB6" i="125"/>
  <c r="AB5" i="125"/>
  <c r="AB4" i="125"/>
  <c r="AB3" i="125"/>
  <c r="AB2" i="125"/>
  <c r="AN112" i="124"/>
  <c r="AB112" i="124"/>
  <c r="AP112" i="124" s="1"/>
  <c r="AJ111" i="124"/>
  <c r="AB111" i="124"/>
  <c r="AN111" i="124" s="1"/>
  <c r="AN110" i="124"/>
  <c r="AB110" i="124"/>
  <c r="AR110" i="124" s="1"/>
  <c r="AJ109" i="124"/>
  <c r="AB109" i="124"/>
  <c r="AN109" i="124" s="1"/>
  <c r="AB108" i="124"/>
  <c r="AO108" i="124" s="1"/>
  <c r="AB107" i="124"/>
  <c r="AO106" i="124"/>
  <c r="AK106" i="124"/>
  <c r="AI106" i="124"/>
  <c r="AG106" i="124"/>
  <c r="AE106" i="124"/>
  <c r="AD106" i="124"/>
  <c r="AC106" i="124"/>
  <c r="AB106" i="124"/>
  <c r="AN106" i="124" s="1"/>
  <c r="AF105" i="124"/>
  <c r="AB105" i="124"/>
  <c r="AC104" i="124"/>
  <c r="AB104" i="124"/>
  <c r="AP104" i="124" s="1"/>
  <c r="AD103" i="124"/>
  <c r="AB103" i="124"/>
  <c r="AR103" i="124" s="1"/>
  <c r="AQ102" i="124"/>
  <c r="AI102" i="124"/>
  <c r="AG102" i="124"/>
  <c r="AF102" i="124"/>
  <c r="AB102" i="124"/>
  <c r="AR102" i="124" s="1"/>
  <c r="AL101" i="124"/>
  <c r="AG101" i="124"/>
  <c r="AB101" i="124"/>
  <c r="AI101" i="124" s="1"/>
  <c r="AB100" i="124"/>
  <c r="AM100" i="124" s="1"/>
  <c r="AB99" i="124"/>
  <c r="AO98" i="124"/>
  <c r="AJ98" i="124"/>
  <c r="AD98" i="124"/>
  <c r="AB98" i="124"/>
  <c r="AK98" i="124" s="1"/>
  <c r="AN97" i="124"/>
  <c r="AB97" i="124"/>
  <c r="AB96" i="124"/>
  <c r="AB95" i="124"/>
  <c r="AB94" i="124"/>
  <c r="AN94" i="124" s="1"/>
  <c r="AD93" i="124"/>
  <c r="AB93" i="124"/>
  <c r="AO93" i="124" s="1"/>
  <c r="AK92" i="124"/>
  <c r="AI92" i="124"/>
  <c r="AG92" i="124"/>
  <c r="AB92" i="124"/>
  <c r="AP92" i="124" s="1"/>
  <c r="AB91" i="124"/>
  <c r="AP90" i="124"/>
  <c r="AH90" i="124"/>
  <c r="AF90" i="124"/>
  <c r="AC90" i="124"/>
  <c r="AB90" i="124"/>
  <c r="AR90" i="124" s="1"/>
  <c r="AL89" i="124"/>
  <c r="AG89" i="124"/>
  <c r="AB89" i="124"/>
  <c r="AK89" i="124" s="1"/>
  <c r="AM88" i="124"/>
  <c r="AI88" i="124"/>
  <c r="AH88" i="124"/>
  <c r="AE88" i="124"/>
  <c r="AB88" i="124"/>
  <c r="AL88" i="124" s="1"/>
  <c r="AB87" i="124"/>
  <c r="AM87" i="124" s="1"/>
  <c r="AB86" i="124"/>
  <c r="AN86" i="124" s="1"/>
  <c r="AH85" i="124"/>
  <c r="AE85" i="124"/>
  <c r="AC85" i="124"/>
  <c r="AB85" i="124"/>
  <c r="AO85" i="124" s="1"/>
  <c r="AB84" i="124"/>
  <c r="AB83" i="124"/>
  <c r="AB82" i="124"/>
  <c r="AD81" i="124"/>
  <c r="AB81" i="124"/>
  <c r="AK81" i="124" s="1"/>
  <c r="AB80" i="124"/>
  <c r="AL80" i="124" s="1"/>
  <c r="AN79" i="124"/>
  <c r="AB79" i="124"/>
  <c r="AB78" i="124"/>
  <c r="AN78" i="124" s="1"/>
  <c r="AP77" i="124"/>
  <c r="AD77" i="124"/>
  <c r="AB77" i="124"/>
  <c r="AO77" i="124" s="1"/>
  <c r="AK76" i="124"/>
  <c r="AG76" i="124"/>
  <c r="AB76" i="124"/>
  <c r="AP76" i="124" s="1"/>
  <c r="AR75" i="124"/>
  <c r="AB75" i="124"/>
  <c r="AQ74" i="124"/>
  <c r="AK74" i="124"/>
  <c r="AI74" i="124"/>
  <c r="AG74" i="124"/>
  <c r="AB74" i="124"/>
  <c r="AR74" i="124" s="1"/>
  <c r="AP73" i="124"/>
  <c r="AO73" i="124"/>
  <c r="AL73" i="124"/>
  <c r="AH73" i="124"/>
  <c r="AG73" i="124"/>
  <c r="AB73" i="124"/>
  <c r="AK73" i="124" s="1"/>
  <c r="AB72" i="124"/>
  <c r="AB71" i="124"/>
  <c r="AM71" i="124" s="1"/>
  <c r="AO70" i="124"/>
  <c r="AB70" i="124"/>
  <c r="AN70" i="124" s="1"/>
  <c r="AB69" i="124"/>
  <c r="AB68" i="124"/>
  <c r="AB67" i="124"/>
  <c r="AB66" i="124"/>
  <c r="AM66" i="124" s="1"/>
  <c r="AO65" i="124"/>
  <c r="AB65" i="124"/>
  <c r="AK65" i="124" s="1"/>
  <c r="AQ64" i="124"/>
  <c r="AP64" i="124"/>
  <c r="AM64" i="124"/>
  <c r="AB64" i="124"/>
  <c r="AL64" i="124" s="1"/>
  <c r="AF63" i="124"/>
  <c r="AB63" i="124"/>
  <c r="AM63" i="124" s="1"/>
  <c r="AO62" i="124"/>
  <c r="AG62" i="124"/>
  <c r="AB62" i="124"/>
  <c r="AN62" i="124" s="1"/>
  <c r="AB61" i="124"/>
  <c r="AK61" i="124" s="1"/>
  <c r="AG60" i="124"/>
  <c r="AE60" i="124"/>
  <c r="AB60" i="124"/>
  <c r="AP60" i="124" s="1"/>
  <c r="AB59" i="124"/>
  <c r="AR59" i="124" s="1"/>
  <c r="AP58" i="124"/>
  <c r="AN58" i="124"/>
  <c r="AF58" i="124"/>
  <c r="AE58" i="124"/>
  <c r="AC58" i="124"/>
  <c r="AB58" i="124"/>
  <c r="AR58" i="124" s="1"/>
  <c r="AG57" i="124"/>
  <c r="AB57" i="124"/>
  <c r="AK57" i="124" s="1"/>
  <c r="AE56" i="124"/>
  <c r="AB56" i="124"/>
  <c r="AL56" i="124" s="1"/>
  <c r="AN55" i="124"/>
  <c r="AF55" i="124"/>
  <c r="AB55" i="124"/>
  <c r="AM55" i="124" s="1"/>
  <c r="AB54" i="124"/>
  <c r="AN54" i="124" s="1"/>
  <c r="AB53" i="124"/>
  <c r="AI52" i="124"/>
  <c r="AG52" i="124"/>
  <c r="AB52" i="124"/>
  <c r="AP52" i="124" s="1"/>
  <c r="AB51" i="124"/>
  <c r="AQ50" i="124"/>
  <c r="AO50" i="124"/>
  <c r="AI50" i="124"/>
  <c r="AH50" i="124"/>
  <c r="AG50" i="124"/>
  <c r="AF50" i="124"/>
  <c r="AE50" i="124"/>
  <c r="AB50" i="124"/>
  <c r="AR50" i="124" s="1"/>
  <c r="AP49" i="124"/>
  <c r="AB49" i="124"/>
  <c r="AI48" i="124"/>
  <c r="AE48" i="124"/>
  <c r="AB48" i="124"/>
  <c r="AL48" i="124" s="1"/>
  <c r="AB47" i="124"/>
  <c r="AM47" i="124" s="1"/>
  <c r="AB46" i="124"/>
  <c r="AB45" i="124"/>
  <c r="AD44" i="124"/>
  <c r="AB44" i="124"/>
  <c r="AP44" i="124" s="1"/>
  <c r="AB43" i="124"/>
  <c r="AM42" i="124"/>
  <c r="AB42" i="124"/>
  <c r="AO41" i="124"/>
  <c r="AB41" i="124"/>
  <c r="AK41" i="124" s="1"/>
  <c r="AQ40" i="124"/>
  <c r="AB40" i="124"/>
  <c r="AL40" i="124" s="1"/>
  <c r="AN39" i="124"/>
  <c r="AB39" i="124"/>
  <c r="AM39" i="124" s="1"/>
  <c r="AB38" i="124"/>
  <c r="AK37" i="124"/>
  <c r="AB37" i="124"/>
  <c r="AO37" i="124" s="1"/>
  <c r="AN36" i="124"/>
  <c r="AG36" i="124"/>
  <c r="AE36" i="124"/>
  <c r="AD36" i="124"/>
  <c r="AB36" i="124"/>
  <c r="AP36" i="124" s="1"/>
  <c r="AB35" i="124"/>
  <c r="AC34" i="124"/>
  <c r="AB34" i="124"/>
  <c r="AR34" i="124" s="1"/>
  <c r="AB33" i="124"/>
  <c r="AQ32" i="124"/>
  <c r="AB32" i="124"/>
  <c r="AL32" i="124" s="1"/>
  <c r="AN31" i="124"/>
  <c r="AB31" i="124"/>
  <c r="AM31" i="124" s="1"/>
  <c r="AB30" i="124"/>
  <c r="AN30" i="124" s="1"/>
  <c r="AB29" i="124"/>
  <c r="AM29" i="124" s="1"/>
  <c r="AQ28" i="124"/>
  <c r="AG28" i="124"/>
  <c r="AE28" i="124"/>
  <c r="AB28" i="124"/>
  <c r="AP28" i="124" s="1"/>
  <c r="AB27" i="124"/>
  <c r="AN26" i="124"/>
  <c r="AF26" i="124"/>
  <c r="AC26" i="124"/>
  <c r="AB26" i="124"/>
  <c r="AR26" i="124" s="1"/>
  <c r="AB25" i="124"/>
  <c r="AE24" i="124"/>
  <c r="AB24" i="124"/>
  <c r="AL24" i="124" s="1"/>
  <c r="AB23" i="124"/>
  <c r="AM23" i="124" s="1"/>
  <c r="AB22" i="124"/>
  <c r="AB21" i="124"/>
  <c r="AB20" i="124"/>
  <c r="AB19" i="124"/>
  <c r="AJ19" i="124" s="1"/>
  <c r="AN18" i="124"/>
  <c r="AB18" i="124"/>
  <c r="AR18" i="124" s="1"/>
  <c r="AB17" i="124"/>
  <c r="AB16" i="124"/>
  <c r="AB15" i="124"/>
  <c r="AB14" i="124"/>
  <c r="AB13" i="124"/>
  <c r="AB12" i="124"/>
  <c r="AB11" i="124"/>
  <c r="AB10" i="124"/>
  <c r="AB9" i="124"/>
  <c r="AB8" i="124"/>
  <c r="AB7" i="124"/>
  <c r="AB6" i="124"/>
  <c r="AB5" i="124"/>
  <c r="AB4" i="124"/>
  <c r="AB3" i="124"/>
  <c r="AB2" i="124"/>
  <c r="AB112" i="123"/>
  <c r="AP112" i="123" s="1"/>
  <c r="AP111" i="123"/>
  <c r="AB111" i="123"/>
  <c r="AL111" i="123" s="1"/>
  <c r="AF110" i="123"/>
  <c r="AB110" i="123"/>
  <c r="AM110" i="123" s="1"/>
  <c r="AB109" i="123"/>
  <c r="AN109" i="123" s="1"/>
  <c r="AB108" i="123"/>
  <c r="AL108" i="123" s="1"/>
  <c r="AO107" i="123"/>
  <c r="AG107" i="123"/>
  <c r="AB107" i="123"/>
  <c r="AP107" i="123" s="1"/>
  <c r="AB106" i="123"/>
  <c r="AP105" i="123"/>
  <c r="AG105" i="123"/>
  <c r="AB105" i="123"/>
  <c r="AR105" i="123" s="1"/>
  <c r="AB104" i="123"/>
  <c r="AI103" i="123"/>
  <c r="AB103" i="123"/>
  <c r="AL103" i="123" s="1"/>
  <c r="AB102" i="123"/>
  <c r="AB101" i="123"/>
  <c r="AH100" i="123"/>
  <c r="AB100" i="123"/>
  <c r="AO100" i="123" s="1"/>
  <c r="AG99" i="123"/>
  <c r="AE99" i="123"/>
  <c r="AC99" i="123"/>
  <c r="AB99" i="123"/>
  <c r="AL99" i="123" s="1"/>
  <c r="AB98" i="123"/>
  <c r="AN97" i="123"/>
  <c r="AF97" i="123"/>
  <c r="AB97" i="123"/>
  <c r="AR97" i="123" s="1"/>
  <c r="AB96" i="123"/>
  <c r="AK96" i="123" s="1"/>
  <c r="AB95" i="123"/>
  <c r="AN94" i="123"/>
  <c r="AB94" i="123"/>
  <c r="AM94" i="123" s="1"/>
  <c r="AG93" i="123"/>
  <c r="AB93" i="123"/>
  <c r="AN93" i="123" s="1"/>
  <c r="AB92" i="123"/>
  <c r="AO92" i="123" s="1"/>
  <c r="AB91" i="123"/>
  <c r="AB90" i="123"/>
  <c r="AI89" i="123"/>
  <c r="AG89" i="123"/>
  <c r="AB89" i="123"/>
  <c r="AR89" i="123" s="1"/>
  <c r="AL88" i="123"/>
  <c r="AG88" i="123"/>
  <c r="AB88" i="123"/>
  <c r="AK88" i="123" s="1"/>
  <c r="AE87" i="123"/>
  <c r="AB87" i="123"/>
  <c r="AL87" i="123" s="1"/>
  <c r="AB86" i="123"/>
  <c r="AB85" i="123"/>
  <c r="AN85" i="123" s="1"/>
  <c r="AF84" i="123"/>
  <c r="AD84" i="123"/>
  <c r="AB84" i="123"/>
  <c r="AO84" i="123" s="1"/>
  <c r="AC83" i="123"/>
  <c r="AB83" i="123"/>
  <c r="AP83" i="123" s="1"/>
  <c r="AB82" i="123"/>
  <c r="AC81" i="123"/>
  <c r="AB81" i="123"/>
  <c r="AR81" i="123" s="1"/>
  <c r="AB80" i="123"/>
  <c r="AP79" i="123"/>
  <c r="AB79" i="123"/>
  <c r="AL79" i="123" s="1"/>
  <c r="AB78" i="123"/>
  <c r="AG77" i="123"/>
  <c r="AB77" i="123"/>
  <c r="AN77" i="123" s="1"/>
  <c r="AB76" i="123"/>
  <c r="AM76" i="123" s="1"/>
  <c r="AN75" i="123"/>
  <c r="AK75" i="123"/>
  <c r="AB75" i="123"/>
  <c r="AB74" i="123"/>
  <c r="AP73" i="123"/>
  <c r="AB73" i="123"/>
  <c r="AR73" i="123" s="1"/>
  <c r="AG72" i="123"/>
  <c r="AB72" i="123"/>
  <c r="AK72" i="123" s="1"/>
  <c r="AP71" i="123"/>
  <c r="AE71" i="123"/>
  <c r="AB71" i="123"/>
  <c r="AL71" i="123" s="1"/>
  <c r="AB70" i="123"/>
  <c r="AM70" i="123" s="1"/>
  <c r="AB69" i="123"/>
  <c r="AB68" i="123"/>
  <c r="AD67" i="123"/>
  <c r="AB67" i="123"/>
  <c r="AB66" i="123"/>
  <c r="AC65" i="123"/>
  <c r="AB65" i="123"/>
  <c r="AR65" i="123" s="1"/>
  <c r="AG64" i="123"/>
  <c r="AB64" i="123"/>
  <c r="AK64" i="123" s="1"/>
  <c r="AB63" i="123"/>
  <c r="AL63" i="123" s="1"/>
  <c r="AB62" i="123"/>
  <c r="AM62" i="123" s="1"/>
  <c r="AG61" i="123"/>
  <c r="AB61" i="123"/>
  <c r="AN61" i="123" s="1"/>
  <c r="AP60" i="123"/>
  <c r="AB60" i="123"/>
  <c r="AO60" i="123" s="1"/>
  <c r="AK59" i="123"/>
  <c r="AG59" i="123"/>
  <c r="AB59" i="123"/>
  <c r="AP59" i="123" s="1"/>
  <c r="AB58" i="123"/>
  <c r="AQ57" i="123"/>
  <c r="AO57" i="123"/>
  <c r="AE57" i="123"/>
  <c r="AB57" i="123"/>
  <c r="AB56" i="123"/>
  <c r="AK56" i="123" s="1"/>
  <c r="AB55" i="123"/>
  <c r="AL55" i="123" s="1"/>
  <c r="AN54" i="123"/>
  <c r="AB54" i="123"/>
  <c r="AM54" i="123" s="1"/>
  <c r="AG53" i="123"/>
  <c r="AB53" i="123"/>
  <c r="AN53" i="123" s="1"/>
  <c r="AB52" i="123"/>
  <c r="AO52" i="123" s="1"/>
  <c r="AB51" i="123"/>
  <c r="AB50" i="123"/>
  <c r="AB49" i="123"/>
  <c r="AB48" i="123"/>
  <c r="AK48" i="123" s="1"/>
  <c r="AB47" i="123"/>
  <c r="AL47" i="123" s="1"/>
  <c r="AB46" i="123"/>
  <c r="AB45" i="123"/>
  <c r="AE44" i="123"/>
  <c r="AC44" i="123"/>
  <c r="AB44" i="123"/>
  <c r="AO44" i="123" s="1"/>
  <c r="AB43" i="123"/>
  <c r="AP43" i="123" s="1"/>
  <c r="AB42" i="123"/>
  <c r="AJ42" i="123" s="1"/>
  <c r="AN41" i="123"/>
  <c r="AH41" i="123"/>
  <c r="AB41" i="123"/>
  <c r="AR41" i="123" s="1"/>
  <c r="AB40" i="123"/>
  <c r="AM39" i="123"/>
  <c r="AE39" i="123"/>
  <c r="AB39" i="123"/>
  <c r="AL39" i="123" s="1"/>
  <c r="AB38" i="123"/>
  <c r="AB37" i="123"/>
  <c r="AN37" i="123" s="1"/>
  <c r="AP36" i="123"/>
  <c r="AH36" i="123"/>
  <c r="AB36" i="123"/>
  <c r="AO36" i="123" s="1"/>
  <c r="AM35" i="123"/>
  <c r="AE35" i="123"/>
  <c r="AC35" i="123"/>
  <c r="AB35" i="123"/>
  <c r="AP35" i="123" s="1"/>
  <c r="AB34" i="123"/>
  <c r="AJ34" i="123" s="1"/>
  <c r="AF33" i="123"/>
  <c r="AB33" i="123"/>
  <c r="AR33" i="123" s="1"/>
  <c r="AH32" i="123"/>
  <c r="AB32" i="123"/>
  <c r="AK32" i="123" s="1"/>
  <c r="AB31" i="123"/>
  <c r="AL31" i="123" s="1"/>
  <c r="AF30" i="123"/>
  <c r="AB30" i="123"/>
  <c r="AM30" i="123" s="1"/>
  <c r="AB29" i="123"/>
  <c r="AB28" i="123"/>
  <c r="AO28" i="123" s="1"/>
  <c r="AL27" i="123"/>
  <c r="AB27" i="123"/>
  <c r="AB26" i="123"/>
  <c r="AB25" i="123"/>
  <c r="AB24" i="123"/>
  <c r="AK24" i="123" s="1"/>
  <c r="AB23" i="123"/>
  <c r="AB22" i="123"/>
  <c r="AB21" i="123"/>
  <c r="AB20" i="123"/>
  <c r="AL19" i="123"/>
  <c r="AB19" i="123"/>
  <c r="AB18" i="123"/>
  <c r="AR18" i="123" s="1"/>
  <c r="AB17" i="123"/>
  <c r="AB16" i="123"/>
  <c r="AB15" i="123"/>
  <c r="AB14" i="123"/>
  <c r="AB13" i="123"/>
  <c r="AB12" i="123"/>
  <c r="AB11" i="123"/>
  <c r="AB10" i="123"/>
  <c r="AB9" i="123"/>
  <c r="AB8" i="123"/>
  <c r="AB7" i="123"/>
  <c r="AB6" i="123"/>
  <c r="AB5" i="123"/>
  <c r="AB4" i="123"/>
  <c r="AB3" i="123"/>
  <c r="AB2" i="123"/>
  <c r="AN112" i="122"/>
  <c r="AI112" i="122"/>
  <c r="AB112" i="122"/>
  <c r="AR112" i="122" s="1"/>
  <c r="AP111" i="122"/>
  <c r="AL111" i="122"/>
  <c r="AB111" i="122"/>
  <c r="AK111" i="122" s="1"/>
  <c r="AM110" i="122"/>
  <c r="AI110" i="122"/>
  <c r="AE110" i="122"/>
  <c r="AB110" i="122"/>
  <c r="AL110" i="122" s="1"/>
  <c r="AB109" i="122"/>
  <c r="AI109" i="122" s="1"/>
  <c r="AR108" i="122"/>
  <c r="AC108" i="122"/>
  <c r="AB108" i="122"/>
  <c r="AK108" i="122" s="1"/>
  <c r="AF107" i="122"/>
  <c r="AB107" i="122"/>
  <c r="AO107" i="122" s="1"/>
  <c r="AB106" i="122"/>
  <c r="AB105" i="122"/>
  <c r="AB104" i="122"/>
  <c r="AM104" i="122" s="1"/>
  <c r="AB103" i="122"/>
  <c r="AC102" i="122"/>
  <c r="AB102" i="122"/>
  <c r="AL102" i="122" s="1"/>
  <c r="AB101" i="122"/>
  <c r="AB100" i="122"/>
  <c r="AC100" i="122" s="1"/>
  <c r="AN99" i="122"/>
  <c r="AH99" i="122"/>
  <c r="AB99" i="122"/>
  <c r="AO99" i="122" s="1"/>
  <c r="AI98" i="122"/>
  <c r="AF98" i="122"/>
  <c r="AB98" i="122"/>
  <c r="AP98" i="122" s="1"/>
  <c r="AB97" i="122"/>
  <c r="AJ97" i="122" s="1"/>
  <c r="AN96" i="122"/>
  <c r="AH96" i="122"/>
  <c r="AB96" i="122"/>
  <c r="AR96" i="122" s="1"/>
  <c r="AB95" i="122"/>
  <c r="AB94" i="122"/>
  <c r="AL94" i="122" s="1"/>
  <c r="AB93" i="122"/>
  <c r="AB92" i="122"/>
  <c r="AF91" i="122"/>
  <c r="AB91" i="122"/>
  <c r="AO91" i="122" s="1"/>
  <c r="AB90" i="122"/>
  <c r="AM89" i="122"/>
  <c r="AB89" i="122"/>
  <c r="AF89" i="122" s="1"/>
  <c r="AB88" i="122"/>
  <c r="AG87" i="122"/>
  <c r="AB87" i="122"/>
  <c r="AK87" i="122" s="1"/>
  <c r="AC86" i="122"/>
  <c r="AB86" i="122"/>
  <c r="AL86" i="122" s="1"/>
  <c r="AR85" i="122"/>
  <c r="AB85" i="122"/>
  <c r="AN85" i="122" s="1"/>
  <c r="AB84" i="122"/>
  <c r="AB83" i="122"/>
  <c r="AO83" i="122" s="1"/>
  <c r="AB82" i="122"/>
  <c r="AB81" i="122"/>
  <c r="AB80" i="122"/>
  <c r="AM80" i="122" s="1"/>
  <c r="AB79" i="122"/>
  <c r="AK79" i="122" s="1"/>
  <c r="AO78" i="122"/>
  <c r="AE78" i="122"/>
  <c r="AB78" i="122"/>
  <c r="AL78" i="122" s="1"/>
  <c r="AB77" i="122"/>
  <c r="AR77" i="122" s="1"/>
  <c r="AB76" i="122"/>
  <c r="AP75" i="122"/>
  <c r="AK75" i="122"/>
  <c r="AB75" i="122"/>
  <c r="AO75" i="122" s="1"/>
  <c r="AF74" i="122"/>
  <c r="AB74" i="122"/>
  <c r="AP74" i="122" s="1"/>
  <c r="AF73" i="122"/>
  <c r="AB73" i="122"/>
  <c r="AE73" i="122" s="1"/>
  <c r="AI72" i="122"/>
  <c r="AG72" i="122"/>
  <c r="AB72" i="122"/>
  <c r="AR72" i="122" s="1"/>
  <c r="AB71" i="122"/>
  <c r="AB70" i="122"/>
  <c r="AB69" i="122"/>
  <c r="AO68" i="122"/>
  <c r="AB68" i="122"/>
  <c r="AR68" i="122" s="1"/>
  <c r="AB67" i="122"/>
  <c r="AP67" i="122" s="1"/>
  <c r="AD66" i="122"/>
  <c r="AB66" i="122"/>
  <c r="AQ66" i="122" s="1"/>
  <c r="AB65" i="122"/>
  <c r="AH64" i="122"/>
  <c r="AF64" i="122"/>
  <c r="AB64" i="122"/>
  <c r="AR64" i="122" s="1"/>
  <c r="AB63" i="122"/>
  <c r="AL63" i="122" s="1"/>
  <c r="AB62" i="122"/>
  <c r="AB61" i="122"/>
  <c r="AB60" i="122"/>
  <c r="AP59" i="122"/>
  <c r="AB59" i="122"/>
  <c r="AB58" i="122"/>
  <c r="AL57" i="122"/>
  <c r="AB57" i="122"/>
  <c r="AH57" i="122" s="1"/>
  <c r="AF56" i="122"/>
  <c r="AC56" i="122"/>
  <c r="AB56" i="122"/>
  <c r="AI55" i="122"/>
  <c r="AB55" i="122"/>
  <c r="AL55" i="122" s="1"/>
  <c r="AI54" i="122"/>
  <c r="AB54" i="122"/>
  <c r="AQ53" i="122"/>
  <c r="AN53" i="122"/>
  <c r="AD53" i="122"/>
  <c r="AB53" i="122"/>
  <c r="AP53" i="122" s="1"/>
  <c r="AB52" i="122"/>
  <c r="AB51" i="122"/>
  <c r="AI50" i="122"/>
  <c r="AF50" i="122"/>
  <c r="AE50" i="122"/>
  <c r="AD50" i="122"/>
  <c r="AB50" i="122"/>
  <c r="AP50" i="122" s="1"/>
  <c r="AB49" i="122"/>
  <c r="AH49" i="122" s="1"/>
  <c r="AG48" i="122"/>
  <c r="AB48" i="122"/>
  <c r="AB47" i="122"/>
  <c r="AE46" i="122"/>
  <c r="AB46" i="122"/>
  <c r="AK46" i="122" s="1"/>
  <c r="AB45" i="122"/>
  <c r="AR45" i="122" s="1"/>
  <c r="AR44" i="122"/>
  <c r="AG44" i="122"/>
  <c r="AB44" i="122"/>
  <c r="AK44" i="122" s="1"/>
  <c r="AJ43" i="122"/>
  <c r="AH43" i="122"/>
  <c r="AB43" i="122"/>
  <c r="AN43" i="122" s="1"/>
  <c r="AL42" i="122"/>
  <c r="AF42" i="122"/>
  <c r="AD42" i="122"/>
  <c r="AB42" i="122"/>
  <c r="AN42" i="122" s="1"/>
  <c r="AF41" i="122"/>
  <c r="AB41" i="122"/>
  <c r="AH41" i="122" s="1"/>
  <c r="AI40" i="122"/>
  <c r="AH40" i="122"/>
  <c r="AB40" i="122"/>
  <c r="AR40" i="122" s="1"/>
  <c r="AB39" i="122"/>
  <c r="AB38" i="122"/>
  <c r="AP37" i="122"/>
  <c r="AB37" i="122"/>
  <c r="AR37" i="122" s="1"/>
  <c r="AG36" i="122"/>
  <c r="AB36" i="122"/>
  <c r="AK36" i="122" s="1"/>
  <c r="AB35" i="122"/>
  <c r="AO35" i="122" s="1"/>
  <c r="AN34" i="122"/>
  <c r="AL34" i="122"/>
  <c r="AH34" i="122"/>
  <c r="AC34" i="122"/>
  <c r="AB34" i="122"/>
  <c r="AO34" i="122" s="1"/>
  <c r="AL33" i="122"/>
  <c r="AI33" i="122"/>
  <c r="AD33" i="122"/>
  <c r="AB33" i="122"/>
  <c r="AB32" i="122"/>
  <c r="AJ32" i="122" s="1"/>
  <c r="AB31" i="122"/>
  <c r="AB30" i="122"/>
  <c r="AK30" i="122" s="1"/>
  <c r="AM29" i="122"/>
  <c r="AB29" i="122"/>
  <c r="AB28" i="122"/>
  <c r="AO27" i="122"/>
  <c r="AB27" i="122"/>
  <c r="AN27" i="122" s="1"/>
  <c r="AB26" i="122"/>
  <c r="AB25" i="122"/>
  <c r="AB24" i="122"/>
  <c r="AG23" i="122"/>
  <c r="AB23" i="122"/>
  <c r="AI23" i="122" s="1"/>
  <c r="AB22" i="122"/>
  <c r="AB21" i="122"/>
  <c r="AB20" i="122"/>
  <c r="AO19" i="122"/>
  <c r="AB19" i="122"/>
  <c r="AN19" i="122" s="1"/>
  <c r="AB18" i="122"/>
  <c r="AB17" i="122"/>
  <c r="AB16" i="122"/>
  <c r="AB15" i="122"/>
  <c r="AB14" i="122"/>
  <c r="AB13" i="122"/>
  <c r="AB12" i="122"/>
  <c r="AB11" i="122"/>
  <c r="AB10" i="122"/>
  <c r="AB9" i="122"/>
  <c r="AB8" i="122"/>
  <c r="AB7" i="122"/>
  <c r="AB6" i="122"/>
  <c r="AB5" i="122"/>
  <c r="AB4" i="122"/>
  <c r="AB3" i="122"/>
  <c r="AB2" i="122"/>
  <c r="AB112" i="121"/>
  <c r="AB111" i="121"/>
  <c r="AB110" i="121"/>
  <c r="AM110" i="121" s="1"/>
  <c r="AB109" i="121"/>
  <c r="AQ108" i="121"/>
  <c r="AB108" i="121"/>
  <c r="AH108" i="121" s="1"/>
  <c r="AF107" i="121"/>
  <c r="AB107" i="121"/>
  <c r="AM107" i="121" s="1"/>
  <c r="AB106" i="121"/>
  <c r="AN105" i="121"/>
  <c r="AL105" i="121"/>
  <c r="AB105" i="121"/>
  <c r="AO105" i="121" s="1"/>
  <c r="AI104" i="121"/>
  <c r="AB104" i="121"/>
  <c r="AQ104" i="121" s="1"/>
  <c r="AB103" i="121"/>
  <c r="AQ102" i="121"/>
  <c r="AP102" i="121"/>
  <c r="AB102" i="121"/>
  <c r="AO101" i="121"/>
  <c r="AD101" i="121"/>
  <c r="AB101" i="121"/>
  <c r="AK101" i="121" s="1"/>
  <c r="AB100" i="121"/>
  <c r="AM100" i="121" s="1"/>
  <c r="AB99" i="121"/>
  <c r="AM99" i="121" s="1"/>
  <c r="AB98" i="121"/>
  <c r="AN98" i="121" s="1"/>
  <c r="AN97" i="121"/>
  <c r="AE97" i="121"/>
  <c r="AD97" i="121"/>
  <c r="AB97" i="121"/>
  <c r="AO97" i="121" s="1"/>
  <c r="AB96" i="121"/>
  <c r="AN96" i="121" s="1"/>
  <c r="AB95" i="121"/>
  <c r="AB94" i="121"/>
  <c r="AP93" i="121"/>
  <c r="AB93" i="121"/>
  <c r="AK93" i="121" s="1"/>
  <c r="AM92" i="121"/>
  <c r="AI92" i="121"/>
  <c r="AB92" i="121"/>
  <c r="AL92" i="121" s="1"/>
  <c r="AB91" i="121"/>
  <c r="AB90" i="121"/>
  <c r="AH89" i="121"/>
  <c r="AB89" i="121"/>
  <c r="AM89" i="121" s="1"/>
  <c r="AN88" i="121"/>
  <c r="AF88" i="121"/>
  <c r="AE88" i="121"/>
  <c r="AB88" i="121"/>
  <c r="AP88" i="121" s="1"/>
  <c r="AB87" i="121"/>
  <c r="AR87" i="121" s="1"/>
  <c r="AM86" i="121"/>
  <c r="AG86" i="121"/>
  <c r="AB86" i="121"/>
  <c r="AQ86" i="121" s="1"/>
  <c r="AB85" i="121"/>
  <c r="AH85" i="121" s="1"/>
  <c r="AB84" i="121"/>
  <c r="AE84" i="121" s="1"/>
  <c r="AN83" i="121"/>
  <c r="AF83" i="121"/>
  <c r="AB83" i="121"/>
  <c r="AM83" i="121" s="1"/>
  <c r="AB82" i="121"/>
  <c r="AB81" i="121"/>
  <c r="AN81" i="121" s="1"/>
  <c r="AN80" i="121"/>
  <c r="AI80" i="121"/>
  <c r="AF80" i="121"/>
  <c r="AE80" i="121"/>
  <c r="AD80" i="121"/>
  <c r="AB80" i="121"/>
  <c r="AP80" i="121" s="1"/>
  <c r="AB79" i="121"/>
  <c r="AN78" i="121"/>
  <c r="AG78" i="121"/>
  <c r="AB78" i="121"/>
  <c r="AO78" i="121" s="1"/>
  <c r="AB77" i="121"/>
  <c r="AH77" i="121" s="1"/>
  <c r="AB76" i="121"/>
  <c r="AQ76" i="121" s="1"/>
  <c r="AN75" i="121"/>
  <c r="AF75" i="121"/>
  <c r="AB75" i="121"/>
  <c r="AM75" i="121" s="1"/>
  <c r="AB74" i="121"/>
  <c r="AC74" i="121" s="1"/>
  <c r="AH73" i="121"/>
  <c r="AF73" i="121"/>
  <c r="AB73" i="121"/>
  <c r="AO73" i="121" s="1"/>
  <c r="AD72" i="121"/>
  <c r="AC72" i="121"/>
  <c r="AB72" i="121"/>
  <c r="AN72" i="121" s="1"/>
  <c r="AB71" i="121"/>
  <c r="AB70" i="121"/>
  <c r="AM70" i="121" s="1"/>
  <c r="AB69" i="121"/>
  <c r="AB68" i="121"/>
  <c r="AB67" i="121"/>
  <c r="AM67" i="121" s="1"/>
  <c r="AB66" i="121"/>
  <c r="AE65" i="121"/>
  <c r="AB65" i="121"/>
  <c r="AO65" i="121" s="1"/>
  <c r="AB64" i="121"/>
  <c r="AL64" i="121" s="1"/>
  <c r="AB63" i="121"/>
  <c r="AJ63" i="121" s="1"/>
  <c r="AN62" i="121"/>
  <c r="AK62" i="121"/>
  <c r="AB62" i="121"/>
  <c r="AR62" i="121" s="1"/>
  <c r="AB61" i="121"/>
  <c r="AH60" i="121"/>
  <c r="AB60" i="121"/>
  <c r="AL60" i="121" s="1"/>
  <c r="AB59" i="121"/>
  <c r="AK58" i="121"/>
  <c r="AB58" i="121"/>
  <c r="AN58" i="121" s="1"/>
  <c r="AB57" i="121"/>
  <c r="AM56" i="121"/>
  <c r="AK56" i="121"/>
  <c r="AD56" i="121"/>
  <c r="AB56" i="121"/>
  <c r="AP56" i="121" s="1"/>
  <c r="AB55" i="121"/>
  <c r="AP54" i="121"/>
  <c r="AB54" i="121"/>
  <c r="AR54" i="121" s="1"/>
  <c r="AB53" i="121"/>
  <c r="AK53" i="121" s="1"/>
  <c r="AB52" i="121"/>
  <c r="AL52" i="121" s="1"/>
  <c r="AB51" i="121"/>
  <c r="AB50" i="121"/>
  <c r="AN50" i="121" s="1"/>
  <c r="AK49" i="121"/>
  <c r="AE49" i="121"/>
  <c r="AD49" i="121"/>
  <c r="AC49" i="121"/>
  <c r="AB49" i="121"/>
  <c r="AO49" i="121" s="1"/>
  <c r="AB48" i="121"/>
  <c r="AB47" i="121"/>
  <c r="AB46" i="121"/>
  <c r="AB45" i="121"/>
  <c r="AK45" i="121" s="1"/>
  <c r="AB44" i="121"/>
  <c r="AL44" i="121" s="1"/>
  <c r="AB43" i="121"/>
  <c r="AB42" i="121"/>
  <c r="AB41" i="121"/>
  <c r="AO41" i="121" s="1"/>
  <c r="AL40" i="121"/>
  <c r="AB40" i="121"/>
  <c r="AB39" i="121"/>
  <c r="AB38" i="121"/>
  <c r="AP37" i="121"/>
  <c r="AD37" i="121"/>
  <c r="AB37" i="121"/>
  <c r="AK37" i="121" s="1"/>
  <c r="AB36" i="121"/>
  <c r="AF35" i="121"/>
  <c r="AB35" i="121"/>
  <c r="AM35" i="121" s="1"/>
  <c r="AB34" i="121"/>
  <c r="AN34" i="121" s="1"/>
  <c r="AL33" i="121"/>
  <c r="AE33" i="121"/>
  <c r="AD33" i="121"/>
  <c r="AC33" i="121"/>
  <c r="AB33" i="121"/>
  <c r="AO33" i="121" s="1"/>
  <c r="AE32" i="121"/>
  <c r="AB32" i="121"/>
  <c r="AB31" i="121"/>
  <c r="AR31" i="121" s="1"/>
  <c r="AQ30" i="121"/>
  <c r="AG30" i="121"/>
  <c r="AF30" i="121"/>
  <c r="AB30" i="121"/>
  <c r="AR30" i="121" s="1"/>
  <c r="AB29" i="121"/>
  <c r="AQ28" i="121"/>
  <c r="AB28" i="121"/>
  <c r="AL28" i="121" s="1"/>
  <c r="AB27" i="121"/>
  <c r="AM27" i="121" s="1"/>
  <c r="AB26" i="121"/>
  <c r="AB25" i="121"/>
  <c r="AB24" i="121"/>
  <c r="AL24" i="121" s="1"/>
  <c r="AB23" i="121"/>
  <c r="AR23" i="121" s="1"/>
  <c r="AB22" i="121"/>
  <c r="AB21" i="121"/>
  <c r="AB20" i="121"/>
  <c r="AB19" i="121"/>
  <c r="AB18" i="121"/>
  <c r="AN18" i="121" s="1"/>
  <c r="AB17" i="121"/>
  <c r="AB16" i="121"/>
  <c r="AB15" i="121"/>
  <c r="AB14" i="121"/>
  <c r="AB13" i="121"/>
  <c r="AB12" i="121"/>
  <c r="AB11" i="121"/>
  <c r="AB10" i="121"/>
  <c r="AB9" i="121"/>
  <c r="AB8" i="121"/>
  <c r="AB7" i="121"/>
  <c r="AB6" i="121"/>
  <c r="AB5" i="121"/>
  <c r="AB4" i="121"/>
  <c r="AB3" i="121"/>
  <c r="AB2" i="121"/>
  <c r="AN112" i="120"/>
  <c r="AF112" i="120"/>
  <c r="AC112" i="120"/>
  <c r="AB112" i="120"/>
  <c r="AO112" i="120" s="1"/>
  <c r="AM111" i="120"/>
  <c r="AD111" i="120"/>
  <c r="AC111" i="120"/>
  <c r="AB111" i="120"/>
  <c r="AP111" i="120" s="1"/>
  <c r="AB110" i="120"/>
  <c r="AE109" i="120"/>
  <c r="AB109" i="120"/>
  <c r="AR109" i="120" s="1"/>
  <c r="AB108" i="120"/>
  <c r="AQ107" i="120"/>
  <c r="AE107" i="120"/>
  <c r="AB107" i="120"/>
  <c r="AL107" i="120" s="1"/>
  <c r="AF106" i="120"/>
  <c r="AB106" i="120"/>
  <c r="AB105" i="120"/>
  <c r="AN105" i="120" s="1"/>
  <c r="AD104" i="120"/>
  <c r="AB104" i="120"/>
  <c r="AO104" i="120" s="1"/>
  <c r="AM103" i="120"/>
  <c r="AK103" i="120"/>
  <c r="AB103" i="120"/>
  <c r="AP103" i="120" s="1"/>
  <c r="AB102" i="120"/>
  <c r="AR102" i="120" s="1"/>
  <c r="AQ101" i="120"/>
  <c r="AP101" i="120"/>
  <c r="AB101" i="120"/>
  <c r="AR101" i="120" s="1"/>
  <c r="AH100" i="120"/>
  <c r="AG100" i="120"/>
  <c r="AB100" i="120"/>
  <c r="AK100" i="120" s="1"/>
  <c r="AB99" i="120"/>
  <c r="AF98" i="120"/>
  <c r="AB98" i="120"/>
  <c r="AM98" i="120" s="1"/>
  <c r="AB97" i="120"/>
  <c r="AN97" i="120" s="1"/>
  <c r="AP96" i="120"/>
  <c r="AE96" i="120"/>
  <c r="AD96" i="120"/>
  <c r="AB96" i="120"/>
  <c r="AO96" i="120" s="1"/>
  <c r="AB95" i="120"/>
  <c r="AB94" i="120"/>
  <c r="AQ93" i="120"/>
  <c r="AN93" i="120"/>
  <c r="AI93" i="120"/>
  <c r="AG93" i="120"/>
  <c r="AE93" i="120"/>
  <c r="AC93" i="120"/>
  <c r="AB93" i="120"/>
  <c r="AR93" i="120" s="1"/>
  <c r="AH92" i="120"/>
  <c r="AB92" i="120"/>
  <c r="AK92" i="120" s="1"/>
  <c r="AB91" i="120"/>
  <c r="AN90" i="120"/>
  <c r="AB90" i="120"/>
  <c r="AM90" i="120" s="1"/>
  <c r="AB89" i="120"/>
  <c r="AB88" i="120"/>
  <c r="AO88" i="120" s="1"/>
  <c r="AB87" i="120"/>
  <c r="AB86" i="120"/>
  <c r="AQ85" i="120"/>
  <c r="AP85" i="120"/>
  <c r="AB85" i="120"/>
  <c r="AR85" i="120" s="1"/>
  <c r="AG84" i="120"/>
  <c r="AB84" i="120"/>
  <c r="AE83" i="120"/>
  <c r="AB83" i="120"/>
  <c r="AL83" i="120" s="1"/>
  <c r="AB82" i="120"/>
  <c r="AB81" i="120"/>
  <c r="AE80" i="120"/>
  <c r="AB80" i="120"/>
  <c r="AO80" i="120" s="1"/>
  <c r="AB79" i="120"/>
  <c r="AB78" i="120"/>
  <c r="AQ77" i="120"/>
  <c r="AG77" i="120"/>
  <c r="AF77" i="120"/>
  <c r="AB77" i="120"/>
  <c r="AR77" i="120" s="1"/>
  <c r="AG76" i="120"/>
  <c r="AB76" i="120"/>
  <c r="AK76" i="120" s="1"/>
  <c r="AM75" i="120"/>
  <c r="AH75" i="120"/>
  <c r="AB75" i="120"/>
  <c r="AL75" i="120" s="1"/>
  <c r="AB74" i="120"/>
  <c r="AM74" i="120" s="1"/>
  <c r="AB73" i="120"/>
  <c r="AN73" i="120" s="1"/>
  <c r="AP72" i="120"/>
  <c r="AL72" i="120"/>
  <c r="AC72" i="120"/>
  <c r="AB72" i="120"/>
  <c r="AO72" i="120" s="1"/>
  <c r="AD71" i="120"/>
  <c r="AB71" i="120"/>
  <c r="AB70" i="120"/>
  <c r="AB69" i="120"/>
  <c r="AD68" i="120"/>
  <c r="AB68" i="120"/>
  <c r="AK68" i="120" s="1"/>
  <c r="AB67" i="120"/>
  <c r="AB66" i="120"/>
  <c r="AM66" i="120" s="1"/>
  <c r="AG65" i="120"/>
  <c r="AB65" i="120"/>
  <c r="AN65" i="120" s="1"/>
  <c r="AN64" i="120"/>
  <c r="AF64" i="120"/>
  <c r="AD64" i="120"/>
  <c r="AC64" i="120"/>
  <c r="AB64" i="120"/>
  <c r="AO64" i="120" s="1"/>
  <c r="AC63" i="120"/>
  <c r="AB63" i="120"/>
  <c r="AB62" i="120"/>
  <c r="AJ62" i="120" s="1"/>
  <c r="AB61" i="120"/>
  <c r="AM61" i="120" s="1"/>
  <c r="AB60" i="120"/>
  <c r="AQ59" i="120"/>
  <c r="AB59" i="120"/>
  <c r="AL59" i="120" s="1"/>
  <c r="AF58" i="120"/>
  <c r="AB58" i="120"/>
  <c r="AM58" i="120" s="1"/>
  <c r="AG57" i="120"/>
  <c r="AB57" i="120"/>
  <c r="AB56" i="120"/>
  <c r="AQ55" i="120"/>
  <c r="AD55" i="120"/>
  <c r="AC55" i="120"/>
  <c r="AB55" i="120"/>
  <c r="AP55" i="120" s="1"/>
  <c r="AB54" i="120"/>
  <c r="AJ54" i="120" s="1"/>
  <c r="AO53" i="120"/>
  <c r="AN53" i="120"/>
  <c r="AB53" i="120"/>
  <c r="AR53" i="120" s="1"/>
  <c r="AH52" i="120"/>
  <c r="AB52" i="120"/>
  <c r="AK52" i="120" s="1"/>
  <c r="AB51" i="120"/>
  <c r="AF50" i="120"/>
  <c r="AB50" i="120"/>
  <c r="AM50" i="120" s="1"/>
  <c r="AO49" i="120"/>
  <c r="AB49" i="120"/>
  <c r="AN49" i="120" s="1"/>
  <c r="AL48" i="120"/>
  <c r="AH48" i="120"/>
  <c r="AE48" i="120"/>
  <c r="AD48" i="120"/>
  <c r="AB48" i="120"/>
  <c r="AO48" i="120" s="1"/>
  <c r="AB47" i="120"/>
  <c r="AR46" i="120"/>
  <c r="AB46" i="120"/>
  <c r="AJ46" i="120" s="1"/>
  <c r="AB45" i="120"/>
  <c r="AR45" i="120" s="1"/>
  <c r="AB44" i="120"/>
  <c r="AB43" i="120"/>
  <c r="AB42" i="120"/>
  <c r="AM42" i="120" s="1"/>
  <c r="AB41" i="120"/>
  <c r="AB40" i="120"/>
  <c r="AO40" i="120" s="1"/>
  <c r="AB39" i="120"/>
  <c r="AB38" i="120"/>
  <c r="AQ37" i="120"/>
  <c r="AP37" i="120"/>
  <c r="AI37" i="120"/>
  <c r="AH37" i="120"/>
  <c r="AG37" i="120"/>
  <c r="AF37" i="120"/>
  <c r="AB37" i="120"/>
  <c r="AR37" i="120" s="1"/>
  <c r="AL36" i="120"/>
  <c r="AH36" i="120"/>
  <c r="AB36" i="120"/>
  <c r="AK36" i="120" s="1"/>
  <c r="AB35" i="120"/>
  <c r="AB34" i="120"/>
  <c r="AM34" i="120" s="1"/>
  <c r="AC33" i="120"/>
  <c r="AB33" i="120"/>
  <c r="AB32" i="120"/>
  <c r="AE31" i="120"/>
  <c r="AD31" i="120"/>
  <c r="AB31" i="120"/>
  <c r="AP31" i="120" s="1"/>
  <c r="AB30" i="120"/>
  <c r="AJ30" i="120" s="1"/>
  <c r="AB29" i="120"/>
  <c r="AR29" i="120" s="1"/>
  <c r="AG28" i="120"/>
  <c r="AB28" i="120"/>
  <c r="AK28" i="120" s="1"/>
  <c r="AB27" i="120"/>
  <c r="AL27" i="120" s="1"/>
  <c r="AB26" i="120"/>
  <c r="AM26" i="120" s="1"/>
  <c r="AB25" i="120"/>
  <c r="AB24" i="120"/>
  <c r="AB23" i="120"/>
  <c r="AB22" i="120"/>
  <c r="AB21" i="120"/>
  <c r="AB20" i="120"/>
  <c r="AE19" i="120"/>
  <c r="AB19" i="120"/>
  <c r="AB18" i="120"/>
  <c r="AM18" i="120" s="1"/>
  <c r="AB17" i="120"/>
  <c r="AB16" i="120"/>
  <c r="AB15" i="120"/>
  <c r="AB14" i="120"/>
  <c r="AB13" i="120"/>
  <c r="AB12" i="120"/>
  <c r="AB11" i="120"/>
  <c r="AB10" i="120"/>
  <c r="AB9" i="120"/>
  <c r="AB8" i="120"/>
  <c r="AB7" i="120"/>
  <c r="AB6" i="120"/>
  <c r="AB5" i="120"/>
  <c r="AB4" i="120"/>
  <c r="AB3" i="120"/>
  <c r="AB2" i="120"/>
  <c r="AB112" i="119"/>
  <c r="AN112" i="119" s="1"/>
  <c r="AB111" i="119"/>
  <c r="AO110" i="119"/>
  <c r="AN110" i="119"/>
  <c r="AD110" i="119"/>
  <c r="AB110" i="119"/>
  <c r="AP110" i="119" s="1"/>
  <c r="AB109" i="119"/>
  <c r="AP108" i="119"/>
  <c r="AF108" i="119"/>
  <c r="AB108" i="119"/>
  <c r="AR108" i="119" s="1"/>
  <c r="AB107" i="119"/>
  <c r="AK107" i="119" s="1"/>
  <c r="AB106" i="119"/>
  <c r="AL106" i="119" s="1"/>
  <c r="AB105" i="119"/>
  <c r="AM105" i="119" s="1"/>
  <c r="AB104" i="119"/>
  <c r="AN104" i="119" s="1"/>
  <c r="AF103" i="119"/>
  <c r="AE103" i="119"/>
  <c r="AB103" i="119"/>
  <c r="AO103" i="119" s="1"/>
  <c r="AB102" i="119"/>
  <c r="AB101" i="119"/>
  <c r="AE100" i="119"/>
  <c r="AC100" i="119"/>
  <c r="AB100" i="119"/>
  <c r="AR100" i="119" s="1"/>
  <c r="AB99" i="119"/>
  <c r="AK99" i="119" s="1"/>
  <c r="AP98" i="119"/>
  <c r="AM98" i="119"/>
  <c r="AB98" i="119"/>
  <c r="AL98" i="119" s="1"/>
  <c r="AB97" i="119"/>
  <c r="AR97" i="119" s="1"/>
  <c r="AB96" i="119"/>
  <c r="AR96" i="119" s="1"/>
  <c r="AB95" i="119"/>
  <c r="AQ94" i="119"/>
  <c r="AB94" i="119"/>
  <c r="AB93" i="119"/>
  <c r="AE93" i="119" s="1"/>
  <c r="AB92" i="119"/>
  <c r="AP91" i="119"/>
  <c r="AB91" i="119"/>
  <c r="AK91" i="119" s="1"/>
  <c r="AB90" i="119"/>
  <c r="AQ90" i="119" s="1"/>
  <c r="AB89" i="119"/>
  <c r="AN89" i="119" s="1"/>
  <c r="AB88" i="119"/>
  <c r="AG88" i="119" s="1"/>
  <c r="AK87" i="119"/>
  <c r="AB87" i="119"/>
  <c r="AO87" i="119" s="1"/>
  <c r="AE86" i="119"/>
  <c r="AC86" i="119"/>
  <c r="AB86" i="119"/>
  <c r="AB85" i="119"/>
  <c r="AF85" i="119" s="1"/>
  <c r="AF84" i="119"/>
  <c r="AB84" i="119"/>
  <c r="AB83" i="119"/>
  <c r="AK83" i="119" s="1"/>
  <c r="AB82" i="119"/>
  <c r="AB81" i="119"/>
  <c r="AR80" i="119"/>
  <c r="AG80" i="119"/>
  <c r="AB80" i="119"/>
  <c r="AJ80" i="119" s="1"/>
  <c r="AB79" i="119"/>
  <c r="AB78" i="119"/>
  <c r="AB77" i="119"/>
  <c r="AM77" i="119" s="1"/>
  <c r="AB76" i="119"/>
  <c r="AP75" i="119"/>
  <c r="AH75" i="119"/>
  <c r="AB75" i="119"/>
  <c r="AK75" i="119" s="1"/>
  <c r="AB74" i="119"/>
  <c r="AQ74" i="119" s="1"/>
  <c r="AB73" i="119"/>
  <c r="AB72" i="119"/>
  <c r="AB71" i="119"/>
  <c r="AO71" i="119" s="1"/>
  <c r="AQ70" i="119"/>
  <c r="AO70" i="119"/>
  <c r="AG70" i="119"/>
  <c r="AB70" i="119"/>
  <c r="AP70" i="119" s="1"/>
  <c r="AB69" i="119"/>
  <c r="AM68" i="119"/>
  <c r="AL68" i="119"/>
  <c r="AF68" i="119"/>
  <c r="AB68" i="119"/>
  <c r="AR68" i="119" s="1"/>
  <c r="AB67" i="119"/>
  <c r="AD67" i="119" s="1"/>
  <c r="AH66" i="119"/>
  <c r="AB66" i="119"/>
  <c r="AB65" i="119"/>
  <c r="AB64" i="119"/>
  <c r="AR64" i="119" s="1"/>
  <c r="AI63" i="119"/>
  <c r="AB63" i="119"/>
  <c r="AB62" i="119"/>
  <c r="AB61" i="119"/>
  <c r="AR61" i="119" s="1"/>
  <c r="AB60" i="119"/>
  <c r="AB59" i="119"/>
  <c r="AR58" i="119"/>
  <c r="AB58" i="119"/>
  <c r="AB57" i="119"/>
  <c r="AB56" i="119"/>
  <c r="AH55" i="119"/>
  <c r="AB55" i="119"/>
  <c r="AB54" i="119"/>
  <c r="AQ54" i="119" s="1"/>
  <c r="AB53" i="119"/>
  <c r="AR53" i="119" s="1"/>
  <c r="AB52" i="119"/>
  <c r="AM52" i="119" s="1"/>
  <c r="AB51" i="119"/>
  <c r="AB50" i="119"/>
  <c r="AM50" i="119" s="1"/>
  <c r="AB49" i="119"/>
  <c r="AJ49" i="119" s="1"/>
  <c r="AK48" i="119"/>
  <c r="AG48" i="119"/>
  <c r="AD48" i="119"/>
  <c r="AB48" i="119"/>
  <c r="AL48" i="119" s="1"/>
  <c r="AB47" i="119"/>
  <c r="AQ46" i="119"/>
  <c r="AO46" i="119"/>
  <c r="AB46" i="119"/>
  <c r="AP46" i="119" s="1"/>
  <c r="AB45" i="119"/>
  <c r="AN45" i="119" s="1"/>
  <c r="AP44" i="119"/>
  <c r="AN44" i="119"/>
  <c r="AM44" i="119"/>
  <c r="AB44" i="119"/>
  <c r="AR44" i="119" s="1"/>
  <c r="AH43" i="119"/>
  <c r="AB43" i="119"/>
  <c r="AB42" i="119"/>
  <c r="AM42" i="119" s="1"/>
  <c r="AB41" i="119"/>
  <c r="AL41" i="119" s="1"/>
  <c r="AB40" i="119"/>
  <c r="AN39" i="119"/>
  <c r="AD39" i="119"/>
  <c r="AB39" i="119"/>
  <c r="AQ39" i="119" s="1"/>
  <c r="AB38" i="119"/>
  <c r="AO37" i="119"/>
  <c r="AG37" i="119"/>
  <c r="AB37" i="119"/>
  <c r="AJ37" i="119" s="1"/>
  <c r="AP36" i="119"/>
  <c r="AN36" i="119"/>
  <c r="AM36" i="119"/>
  <c r="AI36" i="119"/>
  <c r="AG36" i="119"/>
  <c r="AD36" i="119"/>
  <c r="AB36" i="119"/>
  <c r="AR36" i="119" s="1"/>
  <c r="AB35" i="119"/>
  <c r="AB34" i="119"/>
  <c r="AM34" i="119" s="1"/>
  <c r="AH33" i="119"/>
  <c r="AD33" i="119"/>
  <c r="AB33" i="119"/>
  <c r="AK33" i="119" s="1"/>
  <c r="AB32" i="119"/>
  <c r="AB31" i="119"/>
  <c r="AM31" i="119" s="1"/>
  <c r="AB30" i="119"/>
  <c r="AN30" i="119" s="1"/>
  <c r="AP29" i="119"/>
  <c r="AH29" i="119"/>
  <c r="AC29" i="119"/>
  <c r="AB29" i="119"/>
  <c r="AO29" i="119" s="1"/>
  <c r="AN28" i="119"/>
  <c r="AK28" i="119"/>
  <c r="AF28" i="119"/>
  <c r="AB28" i="119"/>
  <c r="AP28" i="119" s="1"/>
  <c r="AB27" i="119"/>
  <c r="AB26" i="119"/>
  <c r="AB25" i="119"/>
  <c r="AB24" i="119"/>
  <c r="AL24" i="119" s="1"/>
  <c r="AB23" i="119"/>
  <c r="AM23" i="119" s="1"/>
  <c r="AB22" i="119"/>
  <c r="AB21" i="119"/>
  <c r="AB20" i="119"/>
  <c r="AB19" i="119"/>
  <c r="AP18" i="119"/>
  <c r="AO18" i="119"/>
  <c r="AI18" i="119"/>
  <c r="AF18" i="119"/>
  <c r="AE18" i="119"/>
  <c r="AB18" i="119"/>
  <c r="AR18" i="119" s="1"/>
  <c r="AB17" i="119"/>
  <c r="AB16" i="119"/>
  <c r="AB15" i="119"/>
  <c r="AB14" i="119"/>
  <c r="AB13" i="119"/>
  <c r="AB12" i="119"/>
  <c r="AB11" i="119"/>
  <c r="AB10" i="119"/>
  <c r="AB9" i="119"/>
  <c r="AB8" i="119"/>
  <c r="AB7" i="119"/>
  <c r="AB6" i="119"/>
  <c r="AB5" i="119"/>
  <c r="AB4" i="119"/>
  <c r="AB3" i="119"/>
  <c r="AB2" i="119"/>
  <c r="AO112" i="118"/>
  <c r="AG112" i="118"/>
  <c r="AB112" i="118"/>
  <c r="AK112" i="118" s="1"/>
  <c r="AB111" i="118"/>
  <c r="AB110" i="118"/>
  <c r="AM110" i="118" s="1"/>
  <c r="AB109" i="118"/>
  <c r="AN109" i="118" s="1"/>
  <c r="AB108" i="118"/>
  <c r="AB107" i="118"/>
  <c r="AP107" i="118" s="1"/>
  <c r="AB106" i="118"/>
  <c r="AB105" i="118"/>
  <c r="AM105" i="118" s="1"/>
  <c r="AN104" i="118"/>
  <c r="AL104" i="118"/>
  <c r="AG104" i="118"/>
  <c r="AF104" i="118"/>
  <c r="AD104" i="118"/>
  <c r="AB104" i="118"/>
  <c r="AK104" i="118" s="1"/>
  <c r="AP103" i="118"/>
  <c r="AI103" i="118"/>
  <c r="AB103" i="118"/>
  <c r="AL103" i="118" s="1"/>
  <c r="AN102" i="118"/>
  <c r="AF102" i="118"/>
  <c r="AB102" i="118"/>
  <c r="AM102" i="118" s="1"/>
  <c r="AB101" i="118"/>
  <c r="AH100" i="118"/>
  <c r="AB100" i="118"/>
  <c r="AO100" i="118" s="1"/>
  <c r="AQ99" i="118"/>
  <c r="AF99" i="118"/>
  <c r="AB99" i="118"/>
  <c r="AP99" i="118" s="1"/>
  <c r="AB98" i="118"/>
  <c r="AO97" i="118"/>
  <c r="AK97" i="118"/>
  <c r="AI97" i="118"/>
  <c r="AG97" i="118"/>
  <c r="AE97" i="118"/>
  <c r="AB97" i="118"/>
  <c r="AR97" i="118" s="1"/>
  <c r="AG96" i="118"/>
  <c r="AB96" i="118"/>
  <c r="AK96" i="118" s="1"/>
  <c r="AB95" i="118"/>
  <c r="AB94" i="118"/>
  <c r="AM94" i="118" s="1"/>
  <c r="AB93" i="118"/>
  <c r="AL92" i="118"/>
  <c r="AD92" i="118"/>
  <c r="AB92" i="118"/>
  <c r="AO92" i="118" s="1"/>
  <c r="AO91" i="118"/>
  <c r="AN91" i="118"/>
  <c r="AE91" i="118"/>
  <c r="AB91" i="118"/>
  <c r="AP91" i="118" s="1"/>
  <c r="AB90" i="118"/>
  <c r="AR90" i="118" s="1"/>
  <c r="AP89" i="118"/>
  <c r="AI89" i="118"/>
  <c r="AE89" i="118"/>
  <c r="AB89" i="118"/>
  <c r="AR89" i="118" s="1"/>
  <c r="AH88" i="118"/>
  <c r="AG88" i="118"/>
  <c r="AB88" i="118"/>
  <c r="AK88" i="118" s="1"/>
  <c r="AB87" i="118"/>
  <c r="AQ87" i="118" s="1"/>
  <c r="AB86" i="118"/>
  <c r="AM86" i="118" s="1"/>
  <c r="AB85" i="118"/>
  <c r="AH84" i="118"/>
  <c r="AB84" i="118"/>
  <c r="AO84" i="118" s="1"/>
  <c r="AB83" i="118"/>
  <c r="AP83" i="118" s="1"/>
  <c r="AB82" i="118"/>
  <c r="AF81" i="118"/>
  <c r="AE81" i="118"/>
  <c r="AB81" i="118"/>
  <c r="AR81" i="118" s="1"/>
  <c r="AB80" i="118"/>
  <c r="AK80" i="118" s="1"/>
  <c r="AH79" i="118"/>
  <c r="AB79" i="118"/>
  <c r="AL79" i="118" s="1"/>
  <c r="AN78" i="118"/>
  <c r="AB78" i="118"/>
  <c r="AM78" i="118" s="1"/>
  <c r="AO77" i="118"/>
  <c r="AG77" i="118"/>
  <c r="AB77" i="118"/>
  <c r="AN77" i="118" s="1"/>
  <c r="AB76" i="118"/>
  <c r="AO75" i="118"/>
  <c r="AM75" i="118"/>
  <c r="AI75" i="118"/>
  <c r="AG75" i="118"/>
  <c r="AE75" i="118"/>
  <c r="AD75" i="118"/>
  <c r="AC75" i="118"/>
  <c r="AB75" i="118"/>
  <c r="AP75" i="118" s="1"/>
  <c r="AB74" i="118"/>
  <c r="AI73" i="118"/>
  <c r="AH73" i="118"/>
  <c r="AE73" i="118"/>
  <c r="AB73" i="118"/>
  <c r="AR73" i="118" s="1"/>
  <c r="AB72" i="118"/>
  <c r="AI71" i="118"/>
  <c r="AE71" i="118"/>
  <c r="AB71" i="118"/>
  <c r="AL71" i="118" s="1"/>
  <c r="AB70" i="118"/>
  <c r="AM70" i="118" s="1"/>
  <c r="AB69" i="118"/>
  <c r="AK68" i="118"/>
  <c r="AB68" i="118"/>
  <c r="AO68" i="118" s="1"/>
  <c r="AM67" i="118"/>
  <c r="AK67" i="118"/>
  <c r="AE67" i="118"/>
  <c r="AB67" i="118"/>
  <c r="AP67" i="118" s="1"/>
  <c r="AB66" i="118"/>
  <c r="AN65" i="118"/>
  <c r="AB65" i="118"/>
  <c r="AR65" i="118" s="1"/>
  <c r="AP64" i="118"/>
  <c r="AL64" i="118"/>
  <c r="AF64" i="118"/>
  <c r="AD64" i="118"/>
  <c r="AB64" i="118"/>
  <c r="AK64" i="118" s="1"/>
  <c r="AO63" i="118"/>
  <c r="AH63" i="118"/>
  <c r="AB63" i="118"/>
  <c r="AL63" i="118" s="1"/>
  <c r="AF62" i="118"/>
  <c r="AB62" i="118"/>
  <c r="AM62" i="118" s="1"/>
  <c r="AB61" i="118"/>
  <c r="AN61" i="118" s="1"/>
  <c r="AB60" i="118"/>
  <c r="AB59" i="118"/>
  <c r="AL59" i="118" s="1"/>
  <c r="AB58" i="118"/>
  <c r="AR58" i="118" s="1"/>
  <c r="AB57" i="118"/>
  <c r="AN56" i="118"/>
  <c r="AL56" i="118"/>
  <c r="AG56" i="118"/>
  <c r="AD56" i="118"/>
  <c r="AB56" i="118"/>
  <c r="AK56" i="118" s="1"/>
  <c r="AB55" i="118"/>
  <c r="AL55" i="118" s="1"/>
  <c r="AN54" i="118"/>
  <c r="AB54" i="118"/>
  <c r="AM54" i="118" s="1"/>
  <c r="AB53" i="118"/>
  <c r="AK52" i="118"/>
  <c r="AB52" i="118"/>
  <c r="AO52" i="118" s="1"/>
  <c r="AB51" i="118"/>
  <c r="AB50" i="118"/>
  <c r="AO49" i="118"/>
  <c r="AF49" i="118"/>
  <c r="AB49" i="118"/>
  <c r="AR49" i="118" s="1"/>
  <c r="AB48" i="118"/>
  <c r="AO47" i="118"/>
  <c r="AH47" i="118"/>
  <c r="AB47" i="118"/>
  <c r="AL47" i="118" s="1"/>
  <c r="AB46" i="118"/>
  <c r="AM46" i="118" s="1"/>
  <c r="AB45" i="118"/>
  <c r="AN45" i="118" s="1"/>
  <c r="AP44" i="118"/>
  <c r="AD44" i="118"/>
  <c r="AB44" i="118"/>
  <c r="AO44" i="118" s="1"/>
  <c r="AB43" i="118"/>
  <c r="AP43" i="118" s="1"/>
  <c r="AB42" i="118"/>
  <c r="AJ42" i="118" s="1"/>
  <c r="AP41" i="118"/>
  <c r="AG41" i="118"/>
  <c r="AF41" i="118"/>
  <c r="AE41" i="118"/>
  <c r="AB41" i="118"/>
  <c r="AR41" i="118" s="1"/>
  <c r="AG40" i="118"/>
  <c r="AB40" i="118"/>
  <c r="AK40" i="118" s="1"/>
  <c r="AB39" i="118"/>
  <c r="AL39" i="118" s="1"/>
  <c r="AB38" i="118"/>
  <c r="AB37" i="118"/>
  <c r="AK36" i="118"/>
  <c r="AB36" i="118"/>
  <c r="AO36" i="118" s="1"/>
  <c r="AB35" i="118"/>
  <c r="AP35" i="118" s="1"/>
  <c r="AB34" i="118"/>
  <c r="AR34" i="118" s="1"/>
  <c r="AP33" i="118"/>
  <c r="AF33" i="118"/>
  <c r="AB33" i="118"/>
  <c r="AR33" i="118" s="1"/>
  <c r="AG32" i="118"/>
  <c r="AB32" i="118"/>
  <c r="AK32" i="118" s="1"/>
  <c r="AG31" i="118"/>
  <c r="AE31" i="118"/>
  <c r="AB31" i="118"/>
  <c r="AL31" i="118" s="1"/>
  <c r="AN30" i="118"/>
  <c r="AB30" i="118"/>
  <c r="AM30" i="118" s="1"/>
  <c r="AB29" i="118"/>
  <c r="AN29" i="118" s="1"/>
  <c r="AB28" i="118"/>
  <c r="AB27" i="118"/>
  <c r="AL27" i="118" s="1"/>
  <c r="AB26" i="118"/>
  <c r="AR26" i="118" s="1"/>
  <c r="AB25" i="118"/>
  <c r="AB24" i="118"/>
  <c r="AK24" i="118" s="1"/>
  <c r="AB23" i="118"/>
  <c r="AL23" i="118" s="1"/>
  <c r="AB22" i="118"/>
  <c r="AB21" i="118"/>
  <c r="AB20" i="118"/>
  <c r="AB19" i="118"/>
  <c r="AP19" i="118" s="1"/>
  <c r="AR18" i="118"/>
  <c r="AB18" i="118"/>
  <c r="AJ18" i="118" s="1"/>
  <c r="AB17" i="118"/>
  <c r="AB16" i="118"/>
  <c r="AB15" i="118"/>
  <c r="AB14" i="118"/>
  <c r="AB13" i="118"/>
  <c r="AB12" i="118"/>
  <c r="AB11" i="118"/>
  <c r="AB10" i="118"/>
  <c r="AB9" i="118"/>
  <c r="AB8" i="118"/>
  <c r="AB7" i="118"/>
  <c r="AB6" i="118"/>
  <c r="AB5" i="118"/>
  <c r="AB4" i="118"/>
  <c r="C4" i="106" s="1"/>
  <c r="B4" i="166" s="1"/>
  <c r="AB3" i="118"/>
  <c r="AB2" i="118"/>
  <c r="AB112" i="117"/>
  <c r="AR112" i="117" s="1"/>
  <c r="AB111" i="117"/>
  <c r="AM110" i="117"/>
  <c r="AB110" i="117"/>
  <c r="AL110" i="117" s="1"/>
  <c r="AB109" i="117"/>
  <c r="AM109" i="117" s="1"/>
  <c r="AB108" i="117"/>
  <c r="AN108" i="117" s="1"/>
  <c r="AH107" i="117"/>
  <c r="AB107" i="117"/>
  <c r="AO107" i="117" s="1"/>
  <c r="AB106" i="117"/>
  <c r="AP106" i="117" s="1"/>
  <c r="AJ105" i="117"/>
  <c r="AB105" i="117"/>
  <c r="AR105" i="117" s="1"/>
  <c r="AB104" i="117"/>
  <c r="AB103" i="117"/>
  <c r="AK103" i="117" s="1"/>
  <c r="AB102" i="117"/>
  <c r="AL102" i="117" s="1"/>
  <c r="AB101" i="117"/>
  <c r="AM101" i="117" s="1"/>
  <c r="AB100" i="117"/>
  <c r="AL99" i="117"/>
  <c r="AB99" i="117"/>
  <c r="AO99" i="117" s="1"/>
  <c r="AN98" i="117"/>
  <c r="AK98" i="117"/>
  <c r="AE98" i="117"/>
  <c r="AB98" i="117"/>
  <c r="AP98" i="117" s="1"/>
  <c r="AB97" i="117"/>
  <c r="AB96" i="117"/>
  <c r="AB95" i="117"/>
  <c r="AO94" i="117"/>
  <c r="AB94" i="117"/>
  <c r="AL94" i="117" s="1"/>
  <c r="AB93" i="117"/>
  <c r="AB92" i="117"/>
  <c r="AN92" i="117" s="1"/>
  <c r="AH91" i="117"/>
  <c r="AB91" i="117"/>
  <c r="AO91" i="117" s="1"/>
  <c r="AB90" i="117"/>
  <c r="AL90" i="117" s="1"/>
  <c r="AB89" i="117"/>
  <c r="AP88" i="117"/>
  <c r="AO88" i="117"/>
  <c r="AF88" i="117"/>
  <c r="AB88" i="117"/>
  <c r="AR88" i="117" s="1"/>
  <c r="AG87" i="117"/>
  <c r="AD87" i="117"/>
  <c r="AB87" i="117"/>
  <c r="AK87" i="117" s="1"/>
  <c r="AB86" i="117"/>
  <c r="AB85" i="117"/>
  <c r="AM85" i="117" s="1"/>
  <c r="AB84" i="117"/>
  <c r="AN84" i="117" s="1"/>
  <c r="AD83" i="117"/>
  <c r="AC83" i="117"/>
  <c r="AB83" i="117"/>
  <c r="AO83" i="117" s="1"/>
  <c r="AB82" i="117"/>
  <c r="AB81" i="117"/>
  <c r="AJ81" i="117" s="1"/>
  <c r="AE80" i="117"/>
  <c r="AC80" i="117"/>
  <c r="AB80" i="117"/>
  <c r="AR80" i="117" s="1"/>
  <c r="AN79" i="117"/>
  <c r="AF79" i="117"/>
  <c r="AB79" i="117"/>
  <c r="AK79" i="117" s="1"/>
  <c r="AI78" i="117"/>
  <c r="AH78" i="117"/>
  <c r="AB78" i="117"/>
  <c r="AL78" i="117" s="1"/>
  <c r="AN77" i="117"/>
  <c r="AB77" i="117"/>
  <c r="AM77" i="117" s="1"/>
  <c r="AB76" i="117"/>
  <c r="AN76" i="117" s="1"/>
  <c r="AB75" i="117"/>
  <c r="AI74" i="117"/>
  <c r="AB74" i="117"/>
  <c r="AP74" i="117" s="1"/>
  <c r="AB73" i="117"/>
  <c r="AR73" i="117" s="1"/>
  <c r="AB72" i="117"/>
  <c r="AM72" i="117" s="1"/>
  <c r="AL71" i="117"/>
  <c r="AB71" i="117"/>
  <c r="AK71" i="117" s="1"/>
  <c r="AG70" i="117"/>
  <c r="AE70" i="117"/>
  <c r="AB70" i="117"/>
  <c r="AL70" i="117" s="1"/>
  <c r="AB69" i="117"/>
  <c r="AB68" i="117"/>
  <c r="AN68" i="117" s="1"/>
  <c r="AB67" i="117"/>
  <c r="AK66" i="117"/>
  <c r="AE66" i="117"/>
  <c r="AB66" i="117"/>
  <c r="AP66" i="117" s="1"/>
  <c r="AB65" i="117"/>
  <c r="AB64" i="117"/>
  <c r="AL63" i="117"/>
  <c r="AB63" i="117"/>
  <c r="AK63" i="117" s="1"/>
  <c r="AB62" i="117"/>
  <c r="AL62" i="117" s="1"/>
  <c r="AN61" i="117"/>
  <c r="AF61" i="117"/>
  <c r="AB61" i="117"/>
  <c r="AM61" i="117" s="1"/>
  <c r="AG60" i="117"/>
  <c r="AB60" i="117"/>
  <c r="AN60" i="117" s="1"/>
  <c r="AB59" i="117"/>
  <c r="AG58" i="117"/>
  <c r="AE58" i="117"/>
  <c r="AC58" i="117"/>
  <c r="AB58" i="117"/>
  <c r="AP58" i="117" s="1"/>
  <c r="AB57" i="117"/>
  <c r="AR57" i="117" s="1"/>
  <c r="AB56" i="117"/>
  <c r="AR56" i="117" s="1"/>
  <c r="AL55" i="117"/>
  <c r="AD55" i="117"/>
  <c r="AB55" i="117"/>
  <c r="AK55" i="117" s="1"/>
  <c r="AB54" i="117"/>
  <c r="AB53" i="117"/>
  <c r="AM53" i="117" s="1"/>
  <c r="AB52" i="117"/>
  <c r="AN52" i="117" s="1"/>
  <c r="AB51" i="117"/>
  <c r="AI50" i="117"/>
  <c r="AD50" i="117"/>
  <c r="AB50" i="117"/>
  <c r="AP50" i="117" s="1"/>
  <c r="AB49" i="117"/>
  <c r="AR49" i="117" s="1"/>
  <c r="AB48" i="117"/>
  <c r="AR48" i="117" s="1"/>
  <c r="AO47" i="117"/>
  <c r="AF47" i="117"/>
  <c r="AB47" i="117"/>
  <c r="AK47" i="117" s="1"/>
  <c r="AB46" i="117"/>
  <c r="AL46" i="117" s="1"/>
  <c r="AB45" i="117"/>
  <c r="AM45" i="117" s="1"/>
  <c r="AO44" i="117"/>
  <c r="AB44" i="117"/>
  <c r="AN44" i="117" s="1"/>
  <c r="AP43" i="117"/>
  <c r="AB43" i="117"/>
  <c r="AO43" i="117" s="1"/>
  <c r="AN42" i="117"/>
  <c r="AI42" i="117"/>
  <c r="AE42" i="117"/>
  <c r="AB42" i="117"/>
  <c r="AP42" i="117" s="1"/>
  <c r="AB41" i="117"/>
  <c r="AR41" i="117" s="1"/>
  <c r="AP40" i="117"/>
  <c r="AO40" i="117"/>
  <c r="AF40" i="117"/>
  <c r="AB40" i="117"/>
  <c r="AR40" i="117" s="1"/>
  <c r="AG39" i="117"/>
  <c r="AD39" i="117"/>
  <c r="AB39" i="117"/>
  <c r="AK39" i="117" s="1"/>
  <c r="AB38" i="117"/>
  <c r="AB37" i="117"/>
  <c r="AM37" i="117" s="1"/>
  <c r="AB36" i="117"/>
  <c r="AN36" i="117" s="1"/>
  <c r="AD35" i="117"/>
  <c r="AC35" i="117"/>
  <c r="AB35" i="117"/>
  <c r="AO35" i="117" s="1"/>
  <c r="AN34" i="117"/>
  <c r="AB34" i="117"/>
  <c r="AP34" i="117" s="1"/>
  <c r="AB33" i="117"/>
  <c r="AB32" i="117"/>
  <c r="AL31" i="117"/>
  <c r="AB31" i="117"/>
  <c r="AK31" i="117" s="1"/>
  <c r="AB30" i="117"/>
  <c r="AF29" i="117"/>
  <c r="AB29" i="117"/>
  <c r="AM29" i="117" s="1"/>
  <c r="AB28" i="117"/>
  <c r="AB27" i="117"/>
  <c r="AO27" i="117" s="1"/>
  <c r="AQ26" i="117"/>
  <c r="AB26" i="117"/>
  <c r="AP26" i="117" s="1"/>
  <c r="AB25" i="117"/>
  <c r="AB24" i="117"/>
  <c r="AB23" i="117"/>
  <c r="AK23" i="117" s="1"/>
  <c r="AB22" i="117"/>
  <c r="AB21" i="117"/>
  <c r="AB20" i="117"/>
  <c r="AD19" i="117"/>
  <c r="AC19" i="117"/>
  <c r="AB19" i="117"/>
  <c r="AO19" i="117" s="1"/>
  <c r="AB18" i="117"/>
  <c r="AP18" i="117" s="1"/>
  <c r="AB17" i="117"/>
  <c r="AB16" i="117"/>
  <c r="AB15" i="117"/>
  <c r="AB14" i="117"/>
  <c r="AB13" i="117"/>
  <c r="AB12" i="117"/>
  <c r="AB11" i="117"/>
  <c r="AB10" i="117"/>
  <c r="AB9" i="117"/>
  <c r="AB8" i="117"/>
  <c r="AB7" i="117"/>
  <c r="AB6" i="117"/>
  <c r="AB5" i="117"/>
  <c r="AB4" i="117"/>
  <c r="AB3" i="117"/>
  <c r="AB2" i="117"/>
  <c r="AR112" i="116"/>
  <c r="AB112" i="116"/>
  <c r="AJ112" i="116" s="1"/>
  <c r="AB111" i="116"/>
  <c r="AR111" i="116" s="1"/>
  <c r="AP110" i="116"/>
  <c r="AB110" i="116"/>
  <c r="AO110" i="116" s="1"/>
  <c r="AB109" i="116"/>
  <c r="AB108" i="116"/>
  <c r="AB107" i="116"/>
  <c r="AB106" i="116"/>
  <c r="AO106" i="116" s="1"/>
  <c r="AO105" i="116"/>
  <c r="AK105" i="116"/>
  <c r="AE105" i="116"/>
  <c r="AB105" i="116"/>
  <c r="AP105" i="116" s="1"/>
  <c r="AB104" i="116"/>
  <c r="AH103" i="116"/>
  <c r="AE103" i="116"/>
  <c r="AB103" i="116"/>
  <c r="AR103" i="116" s="1"/>
  <c r="AB102" i="116"/>
  <c r="AK102" i="116" s="1"/>
  <c r="AP101" i="116"/>
  <c r="AI101" i="116"/>
  <c r="AB101" i="116"/>
  <c r="AB100" i="116"/>
  <c r="AB99" i="116"/>
  <c r="AN99" i="116" s="1"/>
  <c r="AB98" i="116"/>
  <c r="AK97" i="116"/>
  <c r="AB97" i="116"/>
  <c r="AP97" i="116" s="1"/>
  <c r="AB96" i="116"/>
  <c r="AB95" i="116"/>
  <c r="AN94" i="116"/>
  <c r="AB94" i="116"/>
  <c r="AK94" i="116" s="1"/>
  <c r="AK93" i="116"/>
  <c r="AI93" i="116"/>
  <c r="AC93" i="116"/>
  <c r="AB93" i="116"/>
  <c r="AL93" i="116" s="1"/>
  <c r="AB92" i="116"/>
  <c r="AG91" i="116"/>
  <c r="AB91" i="116"/>
  <c r="AN91" i="116" s="1"/>
  <c r="AP90" i="116"/>
  <c r="AH90" i="116"/>
  <c r="AB90" i="116"/>
  <c r="AO90" i="116" s="1"/>
  <c r="AB89" i="116"/>
  <c r="AL89" i="116" s="1"/>
  <c r="AB88" i="116"/>
  <c r="AN87" i="116"/>
  <c r="AH87" i="116"/>
  <c r="AB87" i="116"/>
  <c r="AR87" i="116" s="1"/>
  <c r="AH86" i="116"/>
  <c r="AF86" i="116"/>
  <c r="AB86" i="116"/>
  <c r="AK86" i="116" s="1"/>
  <c r="AB85" i="116"/>
  <c r="AP85" i="116" s="1"/>
  <c r="AB84" i="116"/>
  <c r="AM84" i="116" s="1"/>
  <c r="AB83" i="116"/>
  <c r="AB82" i="116"/>
  <c r="AQ81" i="116"/>
  <c r="AF81" i="116"/>
  <c r="AB81" i="116"/>
  <c r="AL81" i="116" s="1"/>
  <c r="AB80" i="116"/>
  <c r="AM79" i="116"/>
  <c r="AH79" i="116"/>
  <c r="AB79" i="116"/>
  <c r="AG79" i="116" s="1"/>
  <c r="AB78" i="116"/>
  <c r="AK78" i="116" s="1"/>
  <c r="AP77" i="116"/>
  <c r="AG77" i="116"/>
  <c r="AB77" i="116"/>
  <c r="AL77" i="116" s="1"/>
  <c r="AB76" i="116"/>
  <c r="AM76" i="116" s="1"/>
  <c r="AB75" i="116"/>
  <c r="AB74" i="116"/>
  <c r="AL74" i="116" s="1"/>
  <c r="AE73" i="116"/>
  <c r="AD73" i="116"/>
  <c r="AB73" i="116"/>
  <c r="AP73" i="116" s="1"/>
  <c r="AB72" i="116"/>
  <c r="AB71" i="116"/>
  <c r="AK71" i="116" s="1"/>
  <c r="AB70" i="116"/>
  <c r="AB69" i="116"/>
  <c r="AB68" i="116"/>
  <c r="AB67" i="116"/>
  <c r="AN67" i="116" s="1"/>
  <c r="AB66" i="116"/>
  <c r="AO66" i="116" s="1"/>
  <c r="AQ65" i="116"/>
  <c r="AB65" i="116"/>
  <c r="AP65" i="116" s="1"/>
  <c r="AJ64" i="116"/>
  <c r="AB64" i="116"/>
  <c r="AR64" i="116" s="1"/>
  <c r="AB63" i="116"/>
  <c r="AR63" i="116" s="1"/>
  <c r="AO62" i="116"/>
  <c r="AB62" i="116"/>
  <c r="AK62" i="116" s="1"/>
  <c r="AQ61" i="116"/>
  <c r="AB61" i="116"/>
  <c r="AB60" i="116"/>
  <c r="AM60" i="116" s="1"/>
  <c r="AO59" i="116"/>
  <c r="AB59" i="116"/>
  <c r="AN59" i="116" s="1"/>
  <c r="AB58" i="116"/>
  <c r="AO58" i="116" s="1"/>
  <c r="AQ57" i="116"/>
  <c r="AB57" i="116"/>
  <c r="AP57" i="116" s="1"/>
  <c r="AB56" i="116"/>
  <c r="AM55" i="116"/>
  <c r="AB55" i="116"/>
  <c r="AB54" i="116"/>
  <c r="AB53" i="116"/>
  <c r="AL53" i="116" s="1"/>
  <c r="AB52" i="116"/>
  <c r="AB51" i="116"/>
  <c r="AB50" i="116"/>
  <c r="AO50" i="116" s="1"/>
  <c r="AB49" i="116"/>
  <c r="AB48" i="116"/>
  <c r="AR48" i="116" s="1"/>
  <c r="AG47" i="116"/>
  <c r="AE47" i="116"/>
  <c r="AB47" i="116"/>
  <c r="AR47" i="116" s="1"/>
  <c r="AB46" i="116"/>
  <c r="AK46" i="116" s="1"/>
  <c r="AI45" i="116"/>
  <c r="AG45" i="116"/>
  <c r="AB45" i="116"/>
  <c r="AL45" i="116" s="1"/>
  <c r="AB44" i="116"/>
  <c r="AQ44" i="116" s="1"/>
  <c r="AB43" i="116"/>
  <c r="AB42" i="116"/>
  <c r="AB41" i="116"/>
  <c r="AP41" i="116" s="1"/>
  <c r="AE40" i="116"/>
  <c r="AB40" i="116"/>
  <c r="AN40" i="116" s="1"/>
  <c r="AF39" i="116"/>
  <c r="AC39" i="116"/>
  <c r="AB39" i="116"/>
  <c r="AR39" i="116" s="1"/>
  <c r="AB38" i="116"/>
  <c r="AG37" i="116"/>
  <c r="AE37" i="116"/>
  <c r="AB37" i="116"/>
  <c r="AL37" i="116" s="1"/>
  <c r="AB36" i="116"/>
  <c r="AQ36" i="116" s="1"/>
  <c r="AB35" i="116"/>
  <c r="AI35" i="116" s="1"/>
  <c r="AJ34" i="116"/>
  <c r="AB34" i="116"/>
  <c r="AD34" i="116" s="1"/>
  <c r="AG33" i="116"/>
  <c r="AE33" i="116"/>
  <c r="AB33" i="116"/>
  <c r="AP33" i="116" s="1"/>
  <c r="AB32" i="116"/>
  <c r="AR32" i="116" s="1"/>
  <c r="AQ31" i="116"/>
  <c r="AE31" i="116"/>
  <c r="AD31" i="116"/>
  <c r="AC31" i="116"/>
  <c r="AB31" i="116"/>
  <c r="AR31" i="116" s="1"/>
  <c r="AB30" i="116"/>
  <c r="AL30" i="116" s="1"/>
  <c r="AI29" i="116"/>
  <c r="AG29" i="116"/>
  <c r="AB29" i="116"/>
  <c r="AR29" i="116" s="1"/>
  <c r="AB28" i="116"/>
  <c r="AL28" i="116" s="1"/>
  <c r="AB27" i="116"/>
  <c r="AK27" i="116" s="1"/>
  <c r="AB26" i="116"/>
  <c r="AK26" i="116" s="1"/>
  <c r="AB25" i="116"/>
  <c r="AB24" i="116"/>
  <c r="AG23" i="116"/>
  <c r="AF23" i="116"/>
  <c r="AB23" i="116"/>
  <c r="AR23" i="116" s="1"/>
  <c r="AB22" i="116"/>
  <c r="AB21" i="116"/>
  <c r="AB20" i="116"/>
  <c r="AB19" i="116"/>
  <c r="AK19" i="116" s="1"/>
  <c r="AR18" i="116"/>
  <c r="AB18" i="116"/>
  <c r="AK18" i="116" s="1"/>
  <c r="AB17" i="116"/>
  <c r="AB16" i="116"/>
  <c r="AB15" i="116"/>
  <c r="AB14" i="116"/>
  <c r="AB13" i="116"/>
  <c r="AB12" i="116"/>
  <c r="AB11" i="116"/>
  <c r="AB10" i="116"/>
  <c r="AB9" i="116"/>
  <c r="AB8" i="116"/>
  <c r="AB7" i="116"/>
  <c r="B3" i="110" s="1"/>
  <c r="AB6" i="116"/>
  <c r="AB5" i="116"/>
  <c r="AB4" i="116"/>
  <c r="B4" i="104" s="1"/>
  <c r="AB3" i="116"/>
  <c r="B3" i="104" s="1"/>
  <c r="AB2" i="116"/>
  <c r="AN112" i="115"/>
  <c r="AI112" i="115"/>
  <c r="AB112" i="115"/>
  <c r="AP112" i="115" s="1"/>
  <c r="AR111" i="115"/>
  <c r="AB111" i="115"/>
  <c r="AJ111" i="115" s="1"/>
  <c r="AP110" i="115"/>
  <c r="AO110" i="115"/>
  <c r="AB110" i="115"/>
  <c r="AR110" i="115" s="1"/>
  <c r="AG109" i="115"/>
  <c r="AD109" i="115"/>
  <c r="AB109" i="115"/>
  <c r="AK109" i="115" s="1"/>
  <c r="AB108" i="115"/>
  <c r="AH107" i="115"/>
  <c r="AB107" i="115"/>
  <c r="AM107" i="115" s="1"/>
  <c r="AQ106" i="115"/>
  <c r="AI106" i="115"/>
  <c r="AB106" i="115"/>
  <c r="AN106" i="115" s="1"/>
  <c r="AB105" i="115"/>
  <c r="AO105" i="115" s="1"/>
  <c r="AK104" i="115"/>
  <c r="AI104" i="115"/>
  <c r="AB104" i="115"/>
  <c r="AP104" i="115" s="1"/>
  <c r="AB103" i="115"/>
  <c r="AB102" i="115"/>
  <c r="AM102" i="115" s="1"/>
  <c r="AO101" i="115"/>
  <c r="AN101" i="115"/>
  <c r="AD101" i="115"/>
  <c r="AB101" i="115"/>
  <c r="AK101" i="115" s="1"/>
  <c r="AB100" i="115"/>
  <c r="AL100" i="115" s="1"/>
  <c r="AB99" i="115"/>
  <c r="AB98" i="115"/>
  <c r="AN98" i="115" s="1"/>
  <c r="AB97" i="115"/>
  <c r="AM96" i="115"/>
  <c r="AB96" i="115"/>
  <c r="AP96" i="115" s="1"/>
  <c r="AB95" i="115"/>
  <c r="AB94" i="115"/>
  <c r="AR94" i="115" s="1"/>
  <c r="AH93" i="115"/>
  <c r="AB93" i="115"/>
  <c r="AK93" i="115" s="1"/>
  <c r="AO92" i="115"/>
  <c r="AM92" i="115"/>
  <c r="AB92" i="115"/>
  <c r="AL92" i="115" s="1"/>
  <c r="AB91" i="115"/>
  <c r="AM91" i="115" s="1"/>
  <c r="AQ90" i="115"/>
  <c r="AB90" i="115"/>
  <c r="AN90" i="115" s="1"/>
  <c r="AP89" i="115"/>
  <c r="AB89" i="115"/>
  <c r="AO89" i="115" s="1"/>
  <c r="AO88" i="115"/>
  <c r="AM88" i="115"/>
  <c r="AC88" i="115"/>
  <c r="AB88" i="115"/>
  <c r="AP88" i="115" s="1"/>
  <c r="AB87" i="115"/>
  <c r="AO86" i="115"/>
  <c r="AB86" i="115"/>
  <c r="AB85" i="115"/>
  <c r="AK85" i="115" s="1"/>
  <c r="AH84" i="115"/>
  <c r="AE84" i="115"/>
  <c r="AB84" i="115"/>
  <c r="AL84" i="115" s="1"/>
  <c r="AB83" i="115"/>
  <c r="AM83" i="115" s="1"/>
  <c r="AB82" i="115"/>
  <c r="AB81" i="115"/>
  <c r="AM80" i="115"/>
  <c r="AK80" i="115"/>
  <c r="AD80" i="115"/>
  <c r="AB80" i="115"/>
  <c r="AP80" i="115" s="1"/>
  <c r="AB79" i="115"/>
  <c r="AO78" i="115"/>
  <c r="AB78" i="115"/>
  <c r="AB77" i="115"/>
  <c r="AK77" i="115" s="1"/>
  <c r="AH76" i="115"/>
  <c r="AE76" i="115"/>
  <c r="AB76" i="115"/>
  <c r="AL76" i="115" s="1"/>
  <c r="AB75" i="115"/>
  <c r="AM75" i="115" s="1"/>
  <c r="AO74" i="115"/>
  <c r="AB74" i="115"/>
  <c r="AN74" i="115" s="1"/>
  <c r="AB73" i="115"/>
  <c r="AO73" i="115" s="1"/>
  <c r="AO72" i="115"/>
  <c r="AE72" i="115"/>
  <c r="AB72" i="115"/>
  <c r="AP72" i="115" s="1"/>
  <c r="AB71" i="115"/>
  <c r="AR71" i="115" s="1"/>
  <c r="AM70" i="115"/>
  <c r="AB70" i="115"/>
  <c r="AB69" i="115"/>
  <c r="AB68" i="115"/>
  <c r="AL68" i="115" s="1"/>
  <c r="AP67" i="115"/>
  <c r="AF67" i="115"/>
  <c r="AB67" i="115"/>
  <c r="AM67" i="115" s="1"/>
  <c r="AQ66" i="115"/>
  <c r="AB66" i="115"/>
  <c r="AN66" i="115" s="1"/>
  <c r="AB65" i="115"/>
  <c r="AO65" i="115" s="1"/>
  <c r="AQ64" i="115"/>
  <c r="AB64" i="115"/>
  <c r="AP64" i="115" s="1"/>
  <c r="AB63" i="115"/>
  <c r="AR63" i="115" s="1"/>
  <c r="AQ62" i="115"/>
  <c r="AI62" i="115"/>
  <c r="AG62" i="115"/>
  <c r="AB62" i="115"/>
  <c r="AR62" i="115" s="1"/>
  <c r="AB61" i="115"/>
  <c r="AK61" i="115" s="1"/>
  <c r="AB60" i="115"/>
  <c r="AL60" i="115" s="1"/>
  <c r="AN59" i="115"/>
  <c r="AF59" i="115"/>
  <c r="AB59" i="115"/>
  <c r="AM59" i="115" s="1"/>
  <c r="AB58" i="115"/>
  <c r="AN58" i="115" s="1"/>
  <c r="AB57" i="115"/>
  <c r="AO57" i="115" s="1"/>
  <c r="AO56" i="115"/>
  <c r="AN56" i="115"/>
  <c r="AB56" i="115"/>
  <c r="AP56" i="115" s="1"/>
  <c r="AB55" i="115"/>
  <c r="AB54" i="115"/>
  <c r="AD53" i="115"/>
  <c r="AB53" i="115"/>
  <c r="AK53" i="115" s="1"/>
  <c r="AH52" i="115"/>
  <c r="AG52" i="115"/>
  <c r="AB52" i="115"/>
  <c r="AL52" i="115" s="1"/>
  <c r="AB51" i="115"/>
  <c r="AB50" i="115"/>
  <c r="AN50" i="115" s="1"/>
  <c r="AB49" i="115"/>
  <c r="AO49" i="115" s="1"/>
  <c r="AQ48" i="115"/>
  <c r="AF48" i="115"/>
  <c r="AB48" i="115"/>
  <c r="AP48" i="115" s="1"/>
  <c r="AB47" i="115"/>
  <c r="AR47" i="115" s="1"/>
  <c r="AQ46" i="115"/>
  <c r="AB46" i="115"/>
  <c r="AR46" i="115" s="1"/>
  <c r="AO45" i="115"/>
  <c r="AL45" i="115"/>
  <c r="AB45" i="115"/>
  <c r="AK45" i="115" s="1"/>
  <c r="AB44" i="115"/>
  <c r="AL44" i="115" s="1"/>
  <c r="AN43" i="115"/>
  <c r="AB43" i="115"/>
  <c r="AM43" i="115" s="1"/>
  <c r="AB42" i="115"/>
  <c r="AB41" i="115"/>
  <c r="AO41" i="115" s="1"/>
  <c r="AL40" i="115"/>
  <c r="AB40" i="115"/>
  <c r="AB39" i="115"/>
  <c r="AR39" i="115" s="1"/>
  <c r="AB38" i="115"/>
  <c r="AH37" i="115"/>
  <c r="AB37" i="115"/>
  <c r="AK37" i="115" s="1"/>
  <c r="AG36" i="115"/>
  <c r="AB36" i="115"/>
  <c r="AL36" i="115" s="1"/>
  <c r="AP35" i="115"/>
  <c r="AH35" i="115"/>
  <c r="AB35" i="115"/>
  <c r="AM35" i="115" s="1"/>
  <c r="AG34" i="115"/>
  <c r="AB34" i="115"/>
  <c r="AN34" i="115" s="1"/>
  <c r="AB33" i="115"/>
  <c r="AO33" i="115" s="1"/>
  <c r="AQ32" i="115"/>
  <c r="AB32" i="115"/>
  <c r="AP32" i="115" s="1"/>
  <c r="AB31" i="115"/>
  <c r="AB30" i="115"/>
  <c r="AR30" i="115" s="1"/>
  <c r="AN29" i="115"/>
  <c r="AB29" i="115"/>
  <c r="AK29" i="115" s="1"/>
  <c r="AB28" i="115"/>
  <c r="AB27" i="115"/>
  <c r="AM27" i="115" s="1"/>
  <c r="AG26" i="115"/>
  <c r="AB26" i="115"/>
  <c r="AN26" i="115" s="1"/>
  <c r="AB25" i="115"/>
  <c r="AQ24" i="115"/>
  <c r="AO24" i="115"/>
  <c r="AE24" i="115"/>
  <c r="AB24" i="115"/>
  <c r="AP24" i="115" s="1"/>
  <c r="AB23" i="115"/>
  <c r="AR23" i="115" s="1"/>
  <c r="AB22" i="115"/>
  <c r="AB21" i="115"/>
  <c r="AB20" i="115"/>
  <c r="AB19" i="115"/>
  <c r="AI18" i="115"/>
  <c r="AB18" i="115"/>
  <c r="AN18" i="115" s="1"/>
  <c r="AB17" i="115"/>
  <c r="AB16" i="115"/>
  <c r="AB15" i="115"/>
  <c r="AB14" i="115"/>
  <c r="AB13" i="115"/>
  <c r="AB12" i="115"/>
  <c r="AB11" i="115"/>
  <c r="AB10" i="115"/>
  <c r="AB9" i="115"/>
  <c r="AB8" i="115"/>
  <c r="AB7" i="115"/>
  <c r="AB6" i="115"/>
  <c r="AB5" i="115"/>
  <c r="AB4" i="115"/>
  <c r="AB3" i="115"/>
  <c r="AB2" i="115"/>
  <c r="C3" i="114"/>
  <c r="B3" i="114"/>
  <c r="C2" i="114"/>
  <c r="B2" i="114"/>
  <c r="C3" i="113"/>
  <c r="B3" i="113"/>
  <c r="C2" i="113"/>
  <c r="B2" i="113"/>
  <c r="C3" i="112"/>
  <c r="B3" i="112"/>
  <c r="C2" i="112"/>
  <c r="B2" i="112"/>
  <c r="C3" i="111"/>
  <c r="B3" i="111"/>
  <c r="C2" i="111"/>
  <c r="B2" i="111"/>
  <c r="C3" i="110"/>
  <c r="C2" i="110"/>
  <c r="B2" i="110"/>
  <c r="C3" i="109"/>
  <c r="C2" i="109"/>
  <c r="B2" i="109"/>
  <c r="C3" i="108"/>
  <c r="B3" i="108"/>
  <c r="C4" i="107"/>
  <c r="B4" i="169" s="1"/>
  <c r="B4" i="107"/>
  <c r="C3" i="105"/>
  <c r="B3" i="162" s="1"/>
  <c r="B3" i="105"/>
  <c r="C4" i="104"/>
  <c r="B4" i="160" s="1"/>
  <c r="C3" i="104"/>
  <c r="C4" i="103"/>
  <c r="B4" i="157" s="1"/>
  <c r="B4" i="103"/>
  <c r="C3" i="103"/>
  <c r="B3" i="156" s="1"/>
  <c r="D7" i="9" a="1"/>
  <c r="D7" i="9" s="1"/>
  <c r="C7" i="9" a="1"/>
  <c r="C7" i="9" s="1"/>
  <c r="B7" i="9" a="1"/>
  <c r="B7" i="9" s="1"/>
  <c r="D6" i="9" a="1"/>
  <c r="D6" i="9" s="1"/>
  <c r="C6" i="9" a="1"/>
  <c r="C6" i="9" s="1"/>
  <c r="B6" i="9" a="1"/>
  <c r="B6" i="9" s="1"/>
  <c r="D5" i="9" a="1"/>
  <c r="D5" i="9" s="1"/>
  <c r="D8" i="9" s="1" a="1"/>
  <c r="D8" i="9" s="1"/>
  <c r="C5" i="9" a="1"/>
  <c r="C5" i="9" s="1"/>
  <c r="B5" i="9" a="1"/>
  <c r="B5" i="9" s="1"/>
  <c r="D6" i="8" a="1"/>
  <c r="D6" i="8" s="1"/>
  <c r="C6" i="8" a="1"/>
  <c r="C6" i="8" s="1"/>
  <c r="B6" i="8" a="1"/>
  <c r="B6" i="8" s="1"/>
  <c r="D5" i="8" a="1"/>
  <c r="D5" i="8" s="1"/>
  <c r="D7" i="8" s="1" a="1"/>
  <c r="D7" i="8" s="1"/>
  <c r="C5" i="8" a="1"/>
  <c r="C5" i="8" s="1"/>
  <c r="C7" i="8" s="1" a="1"/>
  <c r="C7" i="8" s="1"/>
  <c r="B5" i="8" a="1"/>
  <c r="B5" i="8" s="1"/>
  <c r="B7" i="8" s="1" a="1"/>
  <c r="B7" i="8" s="1"/>
  <c r="D4" i="8" a="1"/>
  <c r="D4" i="8" s="1"/>
  <c r="C4" i="8" a="1"/>
  <c r="C4" i="8" s="1"/>
  <c r="B4" i="8" a="1"/>
  <c r="B4" i="8" s="1"/>
  <c r="D3" i="8" a="1"/>
  <c r="D3" i="8" s="1"/>
  <c r="C3" i="8" a="1"/>
  <c r="C3" i="8" s="1"/>
  <c r="B3" i="8" a="1"/>
  <c r="B3" i="8" s="1"/>
  <c r="G6" i="7" a="1"/>
  <c r="G6" i="7" s="1"/>
  <c r="G5" i="7" s="1" a="1"/>
  <c r="G5" i="7" s="1"/>
  <c r="F6" i="7" a="1"/>
  <c r="F6" i="7" s="1"/>
  <c r="F5" i="7" s="1" a="1"/>
  <c r="F5" i="7" s="1"/>
  <c r="E6" i="7" a="1"/>
  <c r="E6" i="7" s="1"/>
  <c r="E5" i="7" s="1" a="1"/>
  <c r="E5" i="7" s="1"/>
  <c r="D6" i="7" a="1"/>
  <c r="D6" i="7" s="1"/>
  <c r="D5" i="7" s="1" a="1"/>
  <c r="D5" i="7" s="1"/>
  <c r="C6" i="7" a="1"/>
  <c r="C6" i="7" s="1"/>
  <c r="C5" i="7" s="1" a="1"/>
  <c r="C5" i="7" s="1"/>
  <c r="B6" i="7" a="1"/>
  <c r="B6" i="7" s="1"/>
  <c r="B5" i="7" s="1" a="1"/>
  <c r="B5" i="7" s="1"/>
  <c r="G4" i="7" a="1"/>
  <c r="G4" i="7" s="1"/>
  <c r="F4" i="7" a="1"/>
  <c r="F4" i="7" s="1"/>
  <c r="E4" i="7" a="1"/>
  <c r="E4" i="7" s="1"/>
  <c r="D4" i="7" a="1"/>
  <c r="D4" i="7" s="1"/>
  <c r="C4" i="7" a="1"/>
  <c r="C4" i="7" s="1"/>
  <c r="B4" i="7" a="1"/>
  <c r="B4" i="7" s="1"/>
  <c r="G3" i="7" a="1"/>
  <c r="G3" i="7" s="1"/>
  <c r="F3" i="7" a="1"/>
  <c r="F3" i="7" s="1"/>
  <c r="E3" i="7" a="1"/>
  <c r="E3" i="7" s="1"/>
  <c r="D3" i="7" a="1"/>
  <c r="D3" i="7" s="1"/>
  <c r="C3" i="7" a="1"/>
  <c r="C3" i="7" s="1"/>
  <c r="B3" i="7" a="1"/>
  <c r="B3" i="7" s="1"/>
  <c r="B2" i="6"/>
  <c r="B1" i="6" s="1"/>
  <c r="B2" i="5"/>
  <c r="B1" i="5" s="1"/>
  <c r="D4" i="4" a="1"/>
  <c r="D4" i="4" s="1"/>
  <c r="D3" i="4" s="1" a="1"/>
  <c r="D3" i="4" s="1"/>
  <c r="C4" i="4" a="1"/>
  <c r="C4" i="4" s="1"/>
  <c r="C3" i="4" s="1" a="1"/>
  <c r="C3" i="4" s="1"/>
  <c r="B4" i="4" a="1"/>
  <c r="B4" i="4" s="1"/>
  <c r="B3" i="4" s="1" a="1"/>
  <c r="B3" i="4" s="1"/>
  <c r="A2" i="4"/>
  <c r="Q6" i="3" a="1"/>
  <c r="Q6" i="3" s="1"/>
  <c r="Q5" i="3" s="1" a="1"/>
  <c r="Q5" i="3" s="1"/>
  <c r="P6" i="3" a="1"/>
  <c r="P6" i="3" s="1"/>
  <c r="P5" i="3" s="1" a="1"/>
  <c r="P5" i="3" s="1"/>
  <c r="O6" i="3" a="1"/>
  <c r="O6" i="3" s="1"/>
  <c r="O5" i="3" s="1" a="1"/>
  <c r="O5" i="3" s="1"/>
  <c r="N6" i="3" a="1"/>
  <c r="N6" i="3" s="1"/>
  <c r="N5" i="3" s="1" a="1"/>
  <c r="N5" i="3" s="1"/>
  <c r="M6" i="3" a="1"/>
  <c r="M6" i="3" s="1"/>
  <c r="M5" i="3" s="1" a="1"/>
  <c r="M5" i="3" s="1"/>
  <c r="L6" i="3" a="1"/>
  <c r="L6" i="3" s="1"/>
  <c r="L5" i="3" s="1" a="1"/>
  <c r="L5" i="3" s="1"/>
  <c r="K6" i="3" a="1"/>
  <c r="K6" i="3" s="1"/>
  <c r="K5" i="3" s="1" a="1"/>
  <c r="K5" i="3" s="1"/>
  <c r="J6" i="3" a="1"/>
  <c r="J6" i="3"/>
  <c r="J5" i="3" s="1" a="1"/>
  <c r="J5" i="3" s="1"/>
  <c r="I6" i="3" a="1"/>
  <c r="I6" i="3" s="1"/>
  <c r="I5" i="3" s="1" a="1"/>
  <c r="I5" i="3" s="1"/>
  <c r="H6" i="3" a="1"/>
  <c r="H6" i="3" s="1"/>
  <c r="H5" i="3" s="1" a="1"/>
  <c r="H5" i="3" s="1"/>
  <c r="G6" i="3" a="1"/>
  <c r="G6" i="3" s="1"/>
  <c r="G5" i="3" s="1" a="1"/>
  <c r="G5" i="3" s="1"/>
  <c r="F6" i="3" a="1"/>
  <c r="F6" i="3"/>
  <c r="F5" i="3" s="1" a="1"/>
  <c r="F5" i="3" s="1"/>
  <c r="E6" i="3" a="1"/>
  <c r="E6" i="3" s="1"/>
  <c r="E5" i="3" s="1" a="1"/>
  <c r="E5" i="3" s="1"/>
  <c r="D6" i="3" a="1"/>
  <c r="D6" i="3" s="1"/>
  <c r="D5" i="3" s="1" a="1"/>
  <c r="D5" i="3" s="1"/>
  <c r="C6" i="3" a="1"/>
  <c r="C6" i="3" s="1"/>
  <c r="C5" i="3" s="1" a="1"/>
  <c r="C5" i="3" s="1"/>
  <c r="B6" i="3" a="1"/>
  <c r="B6" i="3" s="1"/>
  <c r="B5" i="3" s="1" a="1"/>
  <c r="B5" i="3" s="1"/>
  <c r="Q4" i="3" a="1"/>
  <c r="Q4" i="3" s="1"/>
  <c r="P4" i="3" a="1"/>
  <c r="P4" i="3" s="1"/>
  <c r="O4" i="3" a="1"/>
  <c r="O4" i="3" s="1"/>
  <c r="N4" i="3" a="1"/>
  <c r="N4" i="3" s="1"/>
  <c r="M4" i="3" a="1"/>
  <c r="M4" i="3" s="1"/>
  <c r="L4" i="3" a="1"/>
  <c r="L4" i="3" s="1"/>
  <c r="K4" i="3" a="1"/>
  <c r="K4" i="3" s="1"/>
  <c r="J4" i="3" a="1"/>
  <c r="J4" i="3" s="1"/>
  <c r="I4" i="3" a="1"/>
  <c r="I4" i="3" s="1"/>
  <c r="H4" i="3" a="1"/>
  <c r="H4" i="3" s="1"/>
  <c r="G4" i="3" a="1"/>
  <c r="G4" i="3" s="1"/>
  <c r="F4" i="3" a="1"/>
  <c r="F4" i="3" s="1"/>
  <c r="E4" i="3" a="1"/>
  <c r="E4" i="3" s="1"/>
  <c r="D4" i="3" a="1"/>
  <c r="D4" i="3" s="1"/>
  <c r="C4" i="3" a="1"/>
  <c r="C4" i="3" s="1"/>
  <c r="B4" i="3" a="1"/>
  <c r="B4" i="3" s="1"/>
  <c r="Q3" i="3" a="1"/>
  <c r="Q3" i="3" s="1"/>
  <c r="P3" i="3" a="1"/>
  <c r="P3" i="3" s="1"/>
  <c r="O3" i="3" a="1"/>
  <c r="O3" i="3" s="1"/>
  <c r="N3" i="3" a="1"/>
  <c r="N3" i="3" s="1"/>
  <c r="M3" i="3" a="1"/>
  <c r="M3" i="3" s="1"/>
  <c r="L3" i="3" a="1"/>
  <c r="L3" i="3" s="1"/>
  <c r="K3" i="3" a="1"/>
  <c r="K3" i="3" s="1"/>
  <c r="J3" i="3" a="1"/>
  <c r="J3" i="3" s="1"/>
  <c r="I3" i="3" a="1"/>
  <c r="I3" i="3" s="1"/>
  <c r="H3" i="3" a="1"/>
  <c r="H3" i="3" s="1"/>
  <c r="G3" i="3" a="1"/>
  <c r="G3" i="3" s="1"/>
  <c r="F3" i="3" a="1"/>
  <c r="F3" i="3" s="1"/>
  <c r="E3" i="3" a="1"/>
  <c r="E3" i="3" s="1"/>
  <c r="D3" i="3" a="1"/>
  <c r="D3" i="3" s="1"/>
  <c r="C3" i="3" a="1"/>
  <c r="C3" i="3" s="1"/>
  <c r="B3" i="3" a="1"/>
  <c r="B3" i="3" s="1"/>
  <c r="AI24" i="119" l="1"/>
  <c r="AH24" i="130"/>
  <c r="AE19" i="132"/>
  <c r="B4" i="106"/>
  <c r="AP24" i="119"/>
  <c r="AK24" i="130"/>
  <c r="AH19" i="132"/>
  <c r="AK19" i="132"/>
  <c r="AI24" i="124"/>
  <c r="AI19" i="125"/>
  <c r="AF24" i="118"/>
  <c r="AR19" i="124"/>
  <c r="AK19" i="125"/>
  <c r="AL24" i="118"/>
  <c r="AL19" i="125"/>
  <c r="AR78" i="115"/>
  <c r="AI78" i="115"/>
  <c r="AH78" i="115"/>
  <c r="AF78" i="115"/>
  <c r="AE78" i="115"/>
  <c r="AC78" i="115"/>
  <c r="AN78" i="115"/>
  <c r="AK78" i="115"/>
  <c r="AO75" i="117"/>
  <c r="AK75" i="117"/>
  <c r="AR54" i="115"/>
  <c r="AQ54" i="115"/>
  <c r="AG54" i="115"/>
  <c r="AR96" i="116"/>
  <c r="AJ96" i="116"/>
  <c r="AN52" i="116"/>
  <c r="AR52" i="116"/>
  <c r="AQ52" i="116"/>
  <c r="AN75" i="116"/>
  <c r="AC75" i="116"/>
  <c r="AM93" i="117"/>
  <c r="AN93" i="117"/>
  <c r="AF93" i="117"/>
  <c r="AR104" i="117"/>
  <c r="AO104" i="117"/>
  <c r="AK104" i="117"/>
  <c r="AI104" i="117"/>
  <c r="AF104" i="117"/>
  <c r="AE104" i="117"/>
  <c r="AP104" i="117"/>
  <c r="AN59" i="125"/>
  <c r="AQ59" i="125"/>
  <c r="AO59" i="125"/>
  <c r="AL59" i="125"/>
  <c r="AC59" i="125"/>
  <c r="AD59" i="125"/>
  <c r="AL93" i="125"/>
  <c r="AM93" i="125"/>
  <c r="AI93" i="125"/>
  <c r="AG93" i="125"/>
  <c r="AE93" i="125"/>
  <c r="AO35" i="126"/>
  <c r="AP35" i="126"/>
  <c r="AR91" i="127"/>
  <c r="AO91" i="127"/>
  <c r="AN91" i="127"/>
  <c r="AC91" i="127"/>
  <c r="AE91" i="127"/>
  <c r="AK60" i="129"/>
  <c r="AP60" i="129"/>
  <c r="AN60" i="129"/>
  <c r="AL60" i="129"/>
  <c r="AF60" i="129"/>
  <c r="AH60" i="129"/>
  <c r="AK70" i="116"/>
  <c r="AH70" i="116"/>
  <c r="AO98" i="116"/>
  <c r="AL98" i="116"/>
  <c r="AD98" i="116"/>
  <c r="AC98" i="116"/>
  <c r="AR24" i="117"/>
  <c r="AO24" i="117"/>
  <c r="AK24" i="117"/>
  <c r="AI24" i="117"/>
  <c r="AE24" i="117"/>
  <c r="AL30" i="117"/>
  <c r="AP30" i="117"/>
  <c r="AO30" i="117"/>
  <c r="AG30" i="117"/>
  <c r="AO28" i="118"/>
  <c r="AH28" i="118"/>
  <c r="AO60" i="118"/>
  <c r="AH60" i="118"/>
  <c r="AN85" i="118"/>
  <c r="AO85" i="118"/>
  <c r="AC85" i="118"/>
  <c r="AK54" i="116"/>
  <c r="AN54" i="116"/>
  <c r="AL54" i="116"/>
  <c r="AG54" i="116"/>
  <c r="AF54" i="116"/>
  <c r="AD54" i="116"/>
  <c r="AO54" i="116"/>
  <c r="AK44" i="120"/>
  <c r="AP44" i="120"/>
  <c r="AD44" i="120"/>
  <c r="AK60" i="120"/>
  <c r="AO60" i="120"/>
  <c r="AL60" i="120"/>
  <c r="AD60" i="120"/>
  <c r="AN26" i="121"/>
  <c r="AO26" i="121"/>
  <c r="AP112" i="121"/>
  <c r="AI112" i="121"/>
  <c r="AG112" i="121"/>
  <c r="AF112" i="121"/>
  <c r="AE112" i="121"/>
  <c r="AO112" i="121"/>
  <c r="AN112" i="121"/>
  <c r="AQ112" i="121"/>
  <c r="AD112" i="121"/>
  <c r="AL28" i="115"/>
  <c r="AP28" i="115"/>
  <c r="AI28" i="115"/>
  <c r="AH28" i="115"/>
  <c r="AE28" i="115"/>
  <c r="AL109" i="116"/>
  <c r="AQ109" i="116"/>
  <c r="AI109" i="116"/>
  <c r="AG109" i="116"/>
  <c r="AE109" i="116"/>
  <c r="AC109" i="116"/>
  <c r="AL54" i="117"/>
  <c r="AO54" i="117"/>
  <c r="AH54" i="117"/>
  <c r="AG54" i="117"/>
  <c r="AE54" i="117"/>
  <c r="AO67" i="117"/>
  <c r="AL67" i="117"/>
  <c r="AD67" i="117"/>
  <c r="AC67" i="117"/>
  <c r="AK72" i="118"/>
  <c r="AN72" i="118"/>
  <c r="AG72" i="118"/>
  <c r="AF72" i="118"/>
  <c r="AN93" i="118"/>
  <c r="AO93" i="118"/>
  <c r="AR96" i="117"/>
  <c r="AQ96" i="117"/>
  <c r="AG96" i="117"/>
  <c r="AN100" i="117"/>
  <c r="AO100" i="117"/>
  <c r="AO108" i="118"/>
  <c r="AP108" i="118"/>
  <c r="AL108" i="118"/>
  <c r="AH108" i="118"/>
  <c r="AD108" i="118"/>
  <c r="AC108" i="118"/>
  <c r="AM28" i="122"/>
  <c r="AF28" i="122"/>
  <c r="AN83" i="116"/>
  <c r="AO83" i="116"/>
  <c r="AR86" i="115"/>
  <c r="AI86" i="115"/>
  <c r="AH86" i="115"/>
  <c r="AF86" i="115"/>
  <c r="AE86" i="115"/>
  <c r="AP86" i="115"/>
  <c r="AC86" i="115"/>
  <c r="AN86" i="115"/>
  <c r="AK86" i="115"/>
  <c r="AP49" i="116"/>
  <c r="AO49" i="116"/>
  <c r="AE49" i="116"/>
  <c r="C3" i="106"/>
  <c r="B3" i="106"/>
  <c r="AR72" i="119"/>
  <c r="AK72" i="119"/>
  <c r="C4" i="108"/>
  <c r="B4" i="172" s="1"/>
  <c r="B10" i="172" s="1"/>
  <c r="B4" i="108"/>
  <c r="B2" i="108" s="1"/>
  <c r="AK24" i="115"/>
  <c r="AF29" i="115"/>
  <c r="AN30" i="115"/>
  <c r="AM32" i="115"/>
  <c r="AQ34" i="115"/>
  <c r="AP36" i="115"/>
  <c r="AD45" i="115"/>
  <c r="AJ47" i="115"/>
  <c r="AL53" i="115"/>
  <c r="AE56" i="115"/>
  <c r="AO58" i="115"/>
  <c r="AI72" i="115"/>
  <c r="AP75" i="115"/>
  <c r="AG77" i="115"/>
  <c r="AG80" i="115"/>
  <c r="AP83" i="115"/>
  <c r="AG85" i="115"/>
  <c r="AF88" i="115"/>
  <c r="AG90" i="115"/>
  <c r="AG92" i="115"/>
  <c r="AF94" i="115"/>
  <c r="AI96" i="115"/>
  <c r="AI98" i="115"/>
  <c r="AG101" i="115"/>
  <c r="AD104" i="115"/>
  <c r="AP105" i="115"/>
  <c r="AF110" i="115"/>
  <c r="AD112" i="115"/>
  <c r="AH18" i="116"/>
  <c r="AC23" i="116"/>
  <c r="AO23" i="116"/>
  <c r="AN31" i="116"/>
  <c r="AC33" i="116"/>
  <c r="AO33" i="116"/>
  <c r="AP36" i="116"/>
  <c r="AQ39" i="116"/>
  <c r="AO41" i="116"/>
  <c r="AC45" i="116"/>
  <c r="AG46" i="116"/>
  <c r="AP50" i="116"/>
  <c r="AO53" i="116"/>
  <c r="AK57" i="116"/>
  <c r="AP58" i="116"/>
  <c r="AG62" i="116"/>
  <c r="AP63" i="116"/>
  <c r="AM65" i="116"/>
  <c r="AN18" i="117"/>
  <c r="AQ112" i="117"/>
  <c r="AQ19" i="118"/>
  <c r="AP55" i="118"/>
  <c r="AI65" i="118"/>
  <c r="AO81" i="118"/>
  <c r="AN107" i="118"/>
  <c r="AO47" i="119"/>
  <c r="AM47" i="119"/>
  <c r="AK47" i="119"/>
  <c r="AI47" i="119"/>
  <c r="AC47" i="119"/>
  <c r="AO63" i="119"/>
  <c r="AM63" i="119"/>
  <c r="AK63" i="119"/>
  <c r="AL35" i="120"/>
  <c r="AQ35" i="120"/>
  <c r="AM35" i="120"/>
  <c r="AI35" i="120"/>
  <c r="AH35" i="120"/>
  <c r="AL91" i="120"/>
  <c r="AH91" i="120"/>
  <c r="AR61" i="122"/>
  <c r="AK61" i="122"/>
  <c r="AI61" i="122"/>
  <c r="AH61" i="122"/>
  <c r="AF61" i="122"/>
  <c r="AC61" i="122"/>
  <c r="AQ61" i="122"/>
  <c r="AM24" i="115"/>
  <c r="AP27" i="115"/>
  <c r="AG29" i="115"/>
  <c r="AO30" i="115"/>
  <c r="AO32" i="115"/>
  <c r="AF45" i="115"/>
  <c r="AO53" i="115"/>
  <c r="AI56" i="115"/>
  <c r="AE62" i="115"/>
  <c r="AF64" i="115"/>
  <c r="AN67" i="115"/>
  <c r="AM72" i="115"/>
  <c r="AN77" i="115"/>
  <c r="AI80" i="115"/>
  <c r="AN85" i="115"/>
  <c r="AK88" i="115"/>
  <c r="AO90" i="115"/>
  <c r="AH92" i="115"/>
  <c r="AP94" i="115"/>
  <c r="AK96" i="115"/>
  <c r="AO98" i="115"/>
  <c r="AL101" i="115"/>
  <c r="AF104" i="115"/>
  <c r="AI110" i="115"/>
  <c r="AE112" i="115"/>
  <c r="AN18" i="116"/>
  <c r="AE23" i="116"/>
  <c r="AP23" i="116"/>
  <c r="AO31" i="116"/>
  <c r="AD33" i="116"/>
  <c r="AE45" i="116"/>
  <c r="AN48" i="116"/>
  <c r="AP53" i="116"/>
  <c r="AN57" i="116"/>
  <c r="AH62" i="116"/>
  <c r="AO65" i="116"/>
  <c r="AC73" i="116"/>
  <c r="AO77" i="116"/>
  <c r="AD86" i="116"/>
  <c r="AI87" i="116"/>
  <c r="AD90" i="116"/>
  <c r="AG93" i="116"/>
  <c r="AN97" i="116"/>
  <c r="AC103" i="116"/>
  <c r="AF105" i="116"/>
  <c r="AG23" i="117"/>
  <c r="AF26" i="117"/>
  <c r="AN29" i="117"/>
  <c r="AN31" i="117"/>
  <c r="AI40" i="117"/>
  <c r="AG42" i="117"/>
  <c r="AN47" i="117"/>
  <c r="AF53" i="117"/>
  <c r="AF55" i="117"/>
  <c r="AD58" i="117"/>
  <c r="AN63" i="117"/>
  <c r="AN66" i="117"/>
  <c r="AN71" i="117"/>
  <c r="AM74" i="117"/>
  <c r="AI88" i="117"/>
  <c r="AI98" i="117"/>
  <c r="AP99" i="117"/>
  <c r="AG103" i="117"/>
  <c r="AP107" i="117"/>
  <c r="AO110" i="117"/>
  <c r="AD24" i="118"/>
  <c r="AH36" i="118"/>
  <c r="AQ41" i="118"/>
  <c r="AH44" i="118"/>
  <c r="AM47" i="118"/>
  <c r="AP49" i="118"/>
  <c r="AF54" i="118"/>
  <c r="AG63" i="118"/>
  <c r="AO64" i="118"/>
  <c r="AK65" i="118"/>
  <c r="AF67" i="118"/>
  <c r="AP68" i="118"/>
  <c r="AP71" i="118"/>
  <c r="AF73" i="118"/>
  <c r="AN75" i="118"/>
  <c r="AC81" i="118"/>
  <c r="AP81" i="118"/>
  <c r="AP84" i="118"/>
  <c r="AD88" i="118"/>
  <c r="AO89" i="118"/>
  <c r="AI91" i="118"/>
  <c r="AP92" i="118"/>
  <c r="AQ107" i="118"/>
  <c r="AO109" i="118"/>
  <c r="AO24" i="119"/>
  <c r="AI28" i="119"/>
  <c r="AL29" i="119"/>
  <c r="AF33" i="119"/>
  <c r="AE36" i="119"/>
  <c r="AH37" i="119"/>
  <c r="AC63" i="119"/>
  <c r="AM76" i="119"/>
  <c r="AK76" i="119"/>
  <c r="AM86" i="119"/>
  <c r="AO86" i="119"/>
  <c r="AL86" i="119"/>
  <c r="AL19" i="120"/>
  <c r="AQ19" i="120"/>
  <c r="AP19" i="120"/>
  <c r="AM19" i="120"/>
  <c r="AE35" i="120"/>
  <c r="AM106" i="120"/>
  <c r="AN106" i="120"/>
  <c r="AM43" i="121"/>
  <c r="AN43" i="121"/>
  <c r="AF43" i="121"/>
  <c r="AR102" i="121"/>
  <c r="AH102" i="121"/>
  <c r="AG102" i="121"/>
  <c r="AF102" i="121"/>
  <c r="AE102" i="121"/>
  <c r="AO102" i="121"/>
  <c r="AI102" i="121"/>
  <c r="AD45" i="122"/>
  <c r="AN61" i="122"/>
  <c r="AF81" i="122"/>
  <c r="AJ81" i="122"/>
  <c r="AE81" i="122"/>
  <c r="AO53" i="124"/>
  <c r="AD53" i="124"/>
  <c r="AP53" i="124"/>
  <c r="AN96" i="115"/>
  <c r="AO65" i="118"/>
  <c r="AR78" i="119"/>
  <c r="AQ78" i="119"/>
  <c r="AL78" i="119"/>
  <c r="AI78" i="119"/>
  <c r="AO32" i="120"/>
  <c r="AK32" i="120"/>
  <c r="AH32" i="120"/>
  <c r="AF32" i="120"/>
  <c r="AD32" i="120"/>
  <c r="AN32" i="120"/>
  <c r="AL32" i="120"/>
  <c r="AO56" i="120"/>
  <c r="AK56" i="120"/>
  <c r="AH56" i="120"/>
  <c r="AF56" i="120"/>
  <c r="AC56" i="120"/>
  <c r="AN56" i="120"/>
  <c r="AL56" i="120"/>
  <c r="AL99" i="120"/>
  <c r="AQ99" i="120"/>
  <c r="AM99" i="120"/>
  <c r="AH99" i="120"/>
  <c r="AE99" i="120"/>
  <c r="AQ94" i="121"/>
  <c r="AI94" i="121"/>
  <c r="AL45" i="125"/>
  <c r="AG45" i="125"/>
  <c r="AN75" i="125"/>
  <c r="AQ75" i="125"/>
  <c r="AO75" i="125"/>
  <c r="AL75" i="125"/>
  <c r="AC75" i="125"/>
  <c r="AD75" i="125"/>
  <c r="AP85" i="127"/>
  <c r="AQ85" i="127"/>
  <c r="AO85" i="127"/>
  <c r="AF85" i="127"/>
  <c r="AE85" i="127"/>
  <c r="AC30" i="115"/>
  <c r="AC32" i="115"/>
  <c r="AP33" i="115"/>
  <c r="AG44" i="115"/>
  <c r="AO52" i="115"/>
  <c r="AK62" i="115"/>
  <c r="AH65" i="115"/>
  <c r="AG68" i="115"/>
  <c r="AI76" i="115"/>
  <c r="AN80" i="115"/>
  <c r="AI84" i="115"/>
  <c r="AQ88" i="115"/>
  <c r="AH91" i="115"/>
  <c r="AP92" i="115"/>
  <c r="AC96" i="115"/>
  <c r="AO96" i="115"/>
  <c r="AG100" i="115"/>
  <c r="AN104" i="115"/>
  <c r="AH109" i="115"/>
  <c r="AO112" i="115"/>
  <c r="AH23" i="116"/>
  <c r="AJ29" i="116"/>
  <c r="AG31" i="116"/>
  <c r="AF32" i="116"/>
  <c r="AI33" i="116"/>
  <c r="AJ35" i="116"/>
  <c r="AH37" i="116"/>
  <c r="AG39" i="116"/>
  <c r="AD41" i="116"/>
  <c r="AF44" i="116"/>
  <c r="AM45" i="116"/>
  <c r="AI47" i="116"/>
  <c r="AC58" i="116"/>
  <c r="AE63" i="116"/>
  <c r="AC65" i="116"/>
  <c r="AD66" i="116"/>
  <c r="AG73" i="116"/>
  <c r="AD78" i="116"/>
  <c r="AN86" i="116"/>
  <c r="AP93" i="116"/>
  <c r="AN103" i="116"/>
  <c r="AQ105" i="116"/>
  <c r="AE111" i="116"/>
  <c r="AC18" i="117"/>
  <c r="AL19" i="117"/>
  <c r="AH27" i="117"/>
  <c r="AL35" i="117"/>
  <c r="AH39" i="117"/>
  <c r="AO42" i="117"/>
  <c r="AC48" i="117"/>
  <c r="AK50" i="117"/>
  <c r="AG56" i="117"/>
  <c r="AM58" i="117"/>
  <c r="AO70" i="117"/>
  <c r="AP78" i="117"/>
  <c r="AH80" i="117"/>
  <c r="AL83" i="117"/>
  <c r="AH87" i="117"/>
  <c r="AO98" i="117"/>
  <c r="AE106" i="117"/>
  <c r="AF112" i="117"/>
  <c r="AE19" i="118"/>
  <c r="AN24" i="118"/>
  <c r="AK31" i="118"/>
  <c r="AE55" i="118"/>
  <c r="AC65" i="118"/>
  <c r="AP65" i="118"/>
  <c r="AO67" i="118"/>
  <c r="AN70" i="118"/>
  <c r="AK73" i="118"/>
  <c r="AF80" i="118"/>
  <c r="AH81" i="118"/>
  <c r="AE83" i="118"/>
  <c r="AO88" i="118"/>
  <c r="AJ90" i="118"/>
  <c r="AD107" i="118"/>
  <c r="AF23" i="119"/>
  <c r="AQ28" i="119"/>
  <c r="AO30" i="119"/>
  <c r="AF34" i="119"/>
  <c r="AO39" i="119"/>
  <c r="AF39" i="119"/>
  <c r="AO55" i="119"/>
  <c r="AQ55" i="119"/>
  <c r="AK55" i="119"/>
  <c r="AR60" i="119"/>
  <c r="AN60" i="119"/>
  <c r="AH60" i="119"/>
  <c r="AF60" i="119"/>
  <c r="AE60" i="119"/>
  <c r="AO60" i="119"/>
  <c r="AC78" i="119"/>
  <c r="AO92" i="119"/>
  <c r="AM92" i="119"/>
  <c r="AP102" i="119"/>
  <c r="AM102" i="119"/>
  <c r="AK102" i="119"/>
  <c r="AI102" i="119"/>
  <c r="AI106" i="119"/>
  <c r="AC32" i="120"/>
  <c r="AN57" i="120"/>
  <c r="AO57" i="120"/>
  <c r="AP71" i="120"/>
  <c r="AN71" i="120"/>
  <c r="AR46" i="121"/>
  <c r="AN46" i="121"/>
  <c r="AI46" i="121"/>
  <c r="AG46" i="121"/>
  <c r="AE46" i="121"/>
  <c r="AQ46" i="121"/>
  <c r="AO46" i="121"/>
  <c r="AN90" i="121"/>
  <c r="AO90" i="121"/>
  <c r="AG90" i="121"/>
  <c r="AC90" i="121"/>
  <c r="AP67" i="123"/>
  <c r="AM67" i="123"/>
  <c r="AK67" i="123"/>
  <c r="AG67" i="123"/>
  <c r="AF67" i="123"/>
  <c r="AE67" i="123"/>
  <c r="AO67" i="123"/>
  <c r="AC67" i="123"/>
  <c r="AQ67" i="123"/>
  <c r="AN67" i="123"/>
  <c r="AG18" i="115"/>
  <c r="AC24" i="115"/>
  <c r="AE30" i="115"/>
  <c r="AE32" i="115"/>
  <c r="AE36" i="115"/>
  <c r="AH44" i="115"/>
  <c r="AG46" i="115"/>
  <c r="AH49" i="115"/>
  <c r="AH57" i="115"/>
  <c r="AI60" i="115"/>
  <c r="AO62" i="115"/>
  <c r="AI68" i="115"/>
  <c r="AC72" i="115"/>
  <c r="AG74" i="115"/>
  <c r="AP76" i="115"/>
  <c r="AC80" i="115"/>
  <c r="AP84" i="115"/>
  <c r="AP91" i="115"/>
  <c r="AD96" i="115"/>
  <c r="AQ104" i="115"/>
  <c r="AF107" i="115"/>
  <c r="AO109" i="115"/>
  <c r="AI23" i="116"/>
  <c r="AJ26" i="116"/>
  <c r="AQ29" i="116"/>
  <c r="AH31" i="116"/>
  <c r="AJ32" i="116"/>
  <c r="AK33" i="116"/>
  <c r="AM37" i="116"/>
  <c r="AK39" i="116"/>
  <c r="AE41" i="116"/>
  <c r="AH44" i="116"/>
  <c r="AO45" i="116"/>
  <c r="AK47" i="116"/>
  <c r="AD57" i="116"/>
  <c r="AD58" i="116"/>
  <c r="AF63" i="116"/>
  <c r="AE65" i="116"/>
  <c r="AK66" i="116"/>
  <c r="AF71" i="116"/>
  <c r="AM73" i="116"/>
  <c r="AF76" i="116"/>
  <c r="AG78" i="116"/>
  <c r="AO86" i="116"/>
  <c r="AE89" i="116"/>
  <c r="AD97" i="116"/>
  <c r="AF102" i="116"/>
  <c r="AO103" i="116"/>
  <c r="AI111" i="116"/>
  <c r="AD18" i="117"/>
  <c r="AK27" i="117"/>
  <c r="AD34" i="117"/>
  <c r="AO39" i="117"/>
  <c r="AJ41" i="117"/>
  <c r="AH46" i="117"/>
  <c r="AH48" i="117"/>
  <c r="AN50" i="117"/>
  <c r="AQ56" i="117"/>
  <c r="AN58" i="117"/>
  <c r="AG62" i="117"/>
  <c r="AD66" i="117"/>
  <c r="AP70" i="117"/>
  <c r="AG76" i="117"/>
  <c r="AN80" i="117"/>
  <c r="AO87" i="117"/>
  <c r="AO106" i="117"/>
  <c r="AE110" i="117"/>
  <c r="AG112" i="117"/>
  <c r="AF19" i="118"/>
  <c r="AG23" i="118"/>
  <c r="AO24" i="118"/>
  <c r="AG29" i="118"/>
  <c r="AM31" i="118"/>
  <c r="AI41" i="118"/>
  <c r="AE43" i="118"/>
  <c r="AE49" i="118"/>
  <c r="AH52" i="118"/>
  <c r="AG55" i="118"/>
  <c r="AE65" i="118"/>
  <c r="AQ67" i="118"/>
  <c r="AN73" i="118"/>
  <c r="AH80" i="118"/>
  <c r="AI81" i="118"/>
  <c r="AO83" i="118"/>
  <c r="AC92" i="118"/>
  <c r="AF94" i="118"/>
  <c r="AC100" i="118"/>
  <c r="AG103" i="118"/>
  <c r="AF107" i="118"/>
  <c r="AD112" i="118"/>
  <c r="AN23" i="119"/>
  <c r="AC39" i="119"/>
  <c r="AJ43" i="119"/>
  <c r="AO43" i="119"/>
  <c r="AF55" i="119"/>
  <c r="AQ60" i="119"/>
  <c r="AH78" i="119"/>
  <c r="AR84" i="119"/>
  <c r="AQ84" i="119"/>
  <c r="AP84" i="119"/>
  <c r="AI84" i="119"/>
  <c r="AC102" i="119"/>
  <c r="AN33" i="120"/>
  <c r="AO33" i="120"/>
  <c r="AK33" i="120"/>
  <c r="AG33" i="120"/>
  <c r="AP63" i="120"/>
  <c r="AM63" i="120"/>
  <c r="AK63" i="120"/>
  <c r="AI63" i="120"/>
  <c r="AE63" i="120"/>
  <c r="AO63" i="120"/>
  <c r="AK84" i="120"/>
  <c r="AO84" i="120"/>
  <c r="AH84" i="120"/>
  <c r="AP32" i="121"/>
  <c r="AQ32" i="121"/>
  <c r="AO32" i="121"/>
  <c r="AI32" i="121"/>
  <c r="AF32" i="121"/>
  <c r="AC46" i="121"/>
  <c r="AE100" i="121"/>
  <c r="AO18" i="122"/>
  <c r="AN18" i="122"/>
  <c r="AL18" i="122"/>
  <c r="AH18" i="122"/>
  <c r="AC18" i="122"/>
  <c r="AM48" i="122"/>
  <c r="AI48" i="122"/>
  <c r="AR105" i="124"/>
  <c r="AM105" i="124"/>
  <c r="AL105" i="124"/>
  <c r="AJ105" i="124"/>
  <c r="AH105" i="124"/>
  <c r="AD105" i="124"/>
  <c r="AN35" i="125"/>
  <c r="AQ35" i="125"/>
  <c r="AO35" i="125"/>
  <c r="AG35" i="125"/>
  <c r="AE35" i="125"/>
  <c r="AC35" i="125"/>
  <c r="AD35" i="125"/>
  <c r="AH30" i="115"/>
  <c r="AF32" i="115"/>
  <c r="AO44" i="115"/>
  <c r="AO68" i="115"/>
  <c r="AE96" i="115"/>
  <c r="B2" i="104"/>
  <c r="AD18" i="116"/>
  <c r="AK23" i="116"/>
  <c r="AI31" i="116"/>
  <c r="AL32" i="116"/>
  <c r="AM33" i="116"/>
  <c r="AF36" i="116"/>
  <c r="AO37" i="116"/>
  <c r="AN39" i="116"/>
  <c r="AI41" i="116"/>
  <c r="AP44" i="116"/>
  <c r="AQ45" i="116"/>
  <c r="AO47" i="116"/>
  <c r="AD50" i="116"/>
  <c r="AG53" i="116"/>
  <c r="AF57" i="116"/>
  <c r="AH58" i="116"/>
  <c r="AI63" i="116"/>
  <c r="AF65" i="116"/>
  <c r="AP66" i="116"/>
  <c r="AP71" i="116"/>
  <c r="AN73" i="116"/>
  <c r="AN76" i="116"/>
  <c r="AL78" i="116"/>
  <c r="AH85" i="116"/>
  <c r="AK89" i="116"/>
  <c r="AF94" i="116"/>
  <c r="AF97" i="116"/>
  <c r="AG102" i="116"/>
  <c r="AD106" i="116"/>
  <c r="AK111" i="116"/>
  <c r="AI18" i="117"/>
  <c r="AI34" i="117"/>
  <c r="AO36" i="117"/>
  <c r="AC43" i="117"/>
  <c r="AI48" i="117"/>
  <c r="AC74" i="117"/>
  <c r="AO76" i="117"/>
  <c r="AO80" i="117"/>
  <c r="AO84" i="117"/>
  <c r="AG94" i="117"/>
  <c r="AC99" i="117"/>
  <c r="AE102" i="117"/>
  <c r="AG110" i="117"/>
  <c r="AK112" i="117"/>
  <c r="AK19" i="118"/>
  <c r="AH23" i="118"/>
  <c r="AQ31" i="118"/>
  <c r="AF35" i="118"/>
  <c r="AI39" i="118"/>
  <c r="AK41" i="118"/>
  <c r="AO43" i="118"/>
  <c r="AE47" i="118"/>
  <c r="AI55" i="118"/>
  <c r="AF65" i="118"/>
  <c r="AO73" i="118"/>
  <c r="AN80" i="118"/>
  <c r="AK81" i="118"/>
  <c r="AI107" i="118"/>
  <c r="AP94" i="119"/>
  <c r="AG94" i="119"/>
  <c r="AF94" i="119"/>
  <c r="AE94" i="119"/>
  <c r="AD94" i="119"/>
  <c r="AK94" i="119"/>
  <c r="AI94" i="119"/>
  <c r="AP23" i="120"/>
  <c r="AN23" i="120"/>
  <c r="AG23" i="120"/>
  <c r="AF23" i="120"/>
  <c r="AE23" i="120"/>
  <c r="AQ23" i="120"/>
  <c r="AO23" i="120"/>
  <c r="AP47" i="120"/>
  <c r="AN47" i="120"/>
  <c r="AD47" i="120"/>
  <c r="AK108" i="120"/>
  <c r="AG108" i="120"/>
  <c r="AK61" i="121"/>
  <c r="AP61" i="121"/>
  <c r="AL61" i="121"/>
  <c r="AM31" i="122"/>
  <c r="AI31" i="122"/>
  <c r="AP106" i="122"/>
  <c r="AM106" i="122"/>
  <c r="AK106" i="122"/>
  <c r="AG106" i="122"/>
  <c r="AC106" i="122"/>
  <c r="AR49" i="123"/>
  <c r="AN49" i="123"/>
  <c r="AK49" i="123"/>
  <c r="AH49" i="123"/>
  <c r="AG49" i="123"/>
  <c r="AF49" i="123"/>
  <c r="AP49" i="123"/>
  <c r="AC49" i="123"/>
  <c r="AQ49" i="123"/>
  <c r="AO49" i="123"/>
  <c r="AF24" i="115"/>
  <c r="AO26" i="115"/>
  <c r="AK30" i="115"/>
  <c r="AK32" i="115"/>
  <c r="AO34" i="115"/>
  <c r="AM36" i="115"/>
  <c r="AQ50" i="115"/>
  <c r="AF53" i="115"/>
  <c r="AD56" i="115"/>
  <c r="AI58" i="115"/>
  <c r="AG61" i="115"/>
  <c r="AP68" i="115"/>
  <c r="AG72" i="115"/>
  <c r="AF77" i="115"/>
  <c r="AE80" i="115"/>
  <c r="AF85" i="115"/>
  <c r="AE88" i="115"/>
  <c r="AE92" i="115"/>
  <c r="AG96" i="115"/>
  <c r="AG98" i="115"/>
  <c r="AF101" i="115"/>
  <c r="AH105" i="115"/>
  <c r="AN107" i="115"/>
  <c r="AE110" i="115"/>
  <c r="AF18" i="116"/>
  <c r="AN23" i="116"/>
  <c r="AI27" i="116"/>
  <c r="AJ30" i="116"/>
  <c r="AM31" i="116"/>
  <c r="AN33" i="116"/>
  <c r="AH36" i="116"/>
  <c r="AP37" i="116"/>
  <c r="AP39" i="116"/>
  <c r="AN41" i="116"/>
  <c r="AQ47" i="116"/>
  <c r="AH50" i="116"/>
  <c r="AI53" i="116"/>
  <c r="AI57" i="116"/>
  <c r="AL58" i="116"/>
  <c r="AD62" i="116"/>
  <c r="AO63" i="116"/>
  <c r="AK65" i="116"/>
  <c r="AO73" i="116"/>
  <c r="AN78" i="116"/>
  <c r="AC87" i="116"/>
  <c r="AG94" i="116"/>
  <c r="AI97" i="116"/>
  <c r="AO99" i="116"/>
  <c r="AN102" i="116"/>
  <c r="AP106" i="116"/>
  <c r="AO111" i="116"/>
  <c r="AK18" i="117"/>
  <c r="AD31" i="117"/>
  <c r="AK34" i="117"/>
  <c r="AE40" i="117"/>
  <c r="AD42" i="117"/>
  <c r="AL43" i="117"/>
  <c r="AD47" i="117"/>
  <c r="AN48" i="117"/>
  <c r="AD63" i="117"/>
  <c r="AI66" i="117"/>
  <c r="AO68" i="117"/>
  <c r="AD71" i="117"/>
  <c r="AG74" i="117"/>
  <c r="AG79" i="117"/>
  <c r="AE88" i="117"/>
  <c r="AH94" i="117"/>
  <c r="AD98" i="117"/>
  <c r="AD99" i="117"/>
  <c r="AI102" i="117"/>
  <c r="AD107" i="117"/>
  <c r="AH110" i="117"/>
  <c r="AP112" i="117"/>
  <c r="AO19" i="118"/>
  <c r="AO23" i="118"/>
  <c r="AF30" i="118"/>
  <c r="AQ35" i="118"/>
  <c r="AO41" i="118"/>
  <c r="AG47" i="118"/>
  <c r="AI49" i="118"/>
  <c r="AO55" i="118"/>
  <c r="AN62" i="118"/>
  <c r="AG64" i="118"/>
  <c r="AH65" i="118"/>
  <c r="AC67" i="118"/>
  <c r="AD68" i="118"/>
  <c r="AH71" i="118"/>
  <c r="AC73" i="118"/>
  <c r="AP73" i="118"/>
  <c r="AK75" i="118"/>
  <c r="AO80" i="118"/>
  <c r="AN81" i="118"/>
  <c r="AD84" i="118"/>
  <c r="AF89" i="118"/>
  <c r="AD91" i="118"/>
  <c r="AH92" i="118"/>
  <c r="AQ97" i="118"/>
  <c r="AK100" i="118"/>
  <c r="AO103" i="118"/>
  <c r="AO104" i="118"/>
  <c r="AK107" i="118"/>
  <c r="AH112" i="118"/>
  <c r="AG24" i="119"/>
  <c r="AD28" i="119"/>
  <c r="AD29" i="119"/>
  <c r="AM39" i="119"/>
  <c r="AI43" i="119"/>
  <c r="AP62" i="119"/>
  <c r="AO62" i="119"/>
  <c r="AG62" i="119"/>
  <c r="AE62" i="119"/>
  <c r="AD62" i="119"/>
  <c r="AQ62" i="119"/>
  <c r="AG84" i="119"/>
  <c r="AC94" i="119"/>
  <c r="AD23" i="120"/>
  <c r="AL67" i="120"/>
  <c r="AH67" i="120"/>
  <c r="AK29" i="121"/>
  <c r="AO29" i="121"/>
  <c r="AH29" i="121"/>
  <c r="AG29" i="121"/>
  <c r="AD29" i="121"/>
  <c r="AP29" i="121"/>
  <c r="AP48" i="121"/>
  <c r="AO48" i="121"/>
  <c r="AI48" i="121"/>
  <c r="AF48" i="121"/>
  <c r="AE48" i="121"/>
  <c r="AQ48" i="121"/>
  <c r="AH61" i="121"/>
  <c r="AK109" i="121"/>
  <c r="AH109" i="121"/>
  <c r="AD109" i="121"/>
  <c r="AO26" i="122"/>
  <c r="AL26" i="122"/>
  <c r="AK26" i="122"/>
  <c r="AH26" i="122"/>
  <c r="AC26" i="122"/>
  <c r="AN26" i="122"/>
  <c r="AE31" i="122"/>
  <c r="AE49" i="123"/>
  <c r="AL72" i="124"/>
  <c r="AP72" i="124"/>
  <c r="AM72" i="124"/>
  <c r="AI72" i="124"/>
  <c r="AH72" i="124"/>
  <c r="AE72" i="124"/>
  <c r="AQ72" i="124"/>
  <c r="AK42" i="119"/>
  <c r="AG44" i="119"/>
  <c r="AG46" i="119"/>
  <c r="AN54" i="119"/>
  <c r="AG64" i="119"/>
  <c r="AD68" i="119"/>
  <c r="AE70" i="119"/>
  <c r="AM71" i="119"/>
  <c r="AG75" i="119"/>
  <c r="AR77" i="119"/>
  <c r="AO83" i="119"/>
  <c r="AE85" i="119"/>
  <c r="AF87" i="119"/>
  <c r="AM93" i="119"/>
  <c r="AH98" i="119"/>
  <c r="AP99" i="119"/>
  <c r="AQ100" i="119"/>
  <c r="AC103" i="119"/>
  <c r="AG104" i="119"/>
  <c r="AI107" i="119"/>
  <c r="AF110" i="119"/>
  <c r="AE27" i="120"/>
  <c r="AO31" i="120"/>
  <c r="AF34" i="120"/>
  <c r="AO45" i="120"/>
  <c r="AG53" i="120"/>
  <c r="AR54" i="120"/>
  <c r="AN55" i="120"/>
  <c r="AI59" i="120"/>
  <c r="AE72" i="120"/>
  <c r="AO76" i="120"/>
  <c r="AM83" i="120"/>
  <c r="AG85" i="120"/>
  <c r="AO97" i="120"/>
  <c r="AG101" i="120"/>
  <c r="AF103" i="120"/>
  <c r="AI107" i="120"/>
  <c r="AQ111" i="120"/>
  <c r="AC18" i="121"/>
  <c r="AH28" i="121"/>
  <c r="AJ31" i="121"/>
  <c r="AP33" i="121"/>
  <c r="AH37" i="121"/>
  <c r="AC41" i="121"/>
  <c r="AN49" i="121"/>
  <c r="AG56" i="121"/>
  <c r="AC58" i="121"/>
  <c r="AP60" i="121"/>
  <c r="AG62" i="121"/>
  <c r="AD73" i="121"/>
  <c r="AG74" i="121"/>
  <c r="AC88" i="121"/>
  <c r="AQ88" i="121"/>
  <c r="AL93" i="121"/>
  <c r="AH101" i="121"/>
  <c r="AC105" i="121"/>
  <c r="AO110" i="121"/>
  <c r="AQ23" i="122"/>
  <c r="AD30" i="122"/>
  <c r="AR32" i="122"/>
  <c r="AE34" i="122"/>
  <c r="AF40" i="122"/>
  <c r="AE43" i="122"/>
  <c r="AP46" i="122"/>
  <c r="AL49" i="122"/>
  <c r="AO50" i="122"/>
  <c r="AH53" i="122"/>
  <c r="AL70" i="122"/>
  <c r="AE70" i="122"/>
  <c r="AN46" i="124"/>
  <c r="AG46" i="124"/>
  <c r="AP84" i="124"/>
  <c r="AM84" i="124"/>
  <c r="AC84" i="124"/>
  <c r="AR23" i="125"/>
  <c r="AN23" i="125"/>
  <c r="AC23" i="125"/>
  <c r="AR107" i="129"/>
  <c r="AQ107" i="129"/>
  <c r="AO107" i="129"/>
  <c r="AF107" i="129"/>
  <c r="AE107" i="129"/>
  <c r="AM29" i="130"/>
  <c r="AH29" i="130"/>
  <c r="AD91" i="119"/>
  <c r="AN93" i="119"/>
  <c r="AI98" i="119"/>
  <c r="AD103" i="119"/>
  <c r="AG110" i="119"/>
  <c r="AN18" i="120"/>
  <c r="AQ27" i="120"/>
  <c r="AC31" i="120"/>
  <c r="AQ31" i="120"/>
  <c r="AN34" i="120"/>
  <c r="AG36" i="120"/>
  <c r="AF48" i="120"/>
  <c r="AI53" i="120"/>
  <c r="AO55" i="120"/>
  <c r="AM59" i="120"/>
  <c r="AH72" i="120"/>
  <c r="AE75" i="120"/>
  <c r="AQ83" i="120"/>
  <c r="AI85" i="120"/>
  <c r="AD100" i="120"/>
  <c r="AI101" i="120"/>
  <c r="AG103" i="120"/>
  <c r="AG105" i="120"/>
  <c r="AP107" i="120"/>
  <c r="AG18" i="121"/>
  <c r="AM28" i="121"/>
  <c r="AO37" i="121"/>
  <c r="AE41" i="121"/>
  <c r="AH45" i="121"/>
  <c r="AP49" i="121"/>
  <c r="AF54" i="121"/>
  <c r="AI56" i="121"/>
  <c r="AG58" i="121"/>
  <c r="AQ60" i="121"/>
  <c r="AH62" i="121"/>
  <c r="AE73" i="121"/>
  <c r="AF78" i="121"/>
  <c r="AG80" i="121"/>
  <c r="AC86" i="121"/>
  <c r="AD88" i="121"/>
  <c r="AH92" i="121"/>
  <c r="AO93" i="121"/>
  <c r="AC97" i="121"/>
  <c r="AL101" i="121"/>
  <c r="AE105" i="121"/>
  <c r="AO30" i="122"/>
  <c r="AF34" i="122"/>
  <c r="AG40" i="122"/>
  <c r="AF43" i="122"/>
  <c r="AQ50" i="122"/>
  <c r="AI53" i="122"/>
  <c r="AR56" i="122"/>
  <c r="AP56" i="122"/>
  <c r="AN56" i="122"/>
  <c r="AK56" i="122"/>
  <c r="AP90" i="122"/>
  <c r="AM90" i="122"/>
  <c r="AK90" i="122"/>
  <c r="AG90" i="122"/>
  <c r="AC90" i="122"/>
  <c r="AR105" i="122"/>
  <c r="AN105" i="122"/>
  <c r="AP75" i="123"/>
  <c r="AG75" i="123"/>
  <c r="AF75" i="123"/>
  <c r="AE75" i="123"/>
  <c r="AQ75" i="123"/>
  <c r="AD75" i="123"/>
  <c r="AO75" i="123"/>
  <c r="AC75" i="123"/>
  <c r="AM75" i="123"/>
  <c r="AN101" i="123"/>
  <c r="AO101" i="123"/>
  <c r="AG101" i="123"/>
  <c r="AM79" i="124"/>
  <c r="AF79" i="124"/>
  <c r="AO68" i="119"/>
  <c r="AG100" i="119"/>
  <c r="AK103" i="119"/>
  <c r="AQ110" i="119"/>
  <c r="AF31" i="120"/>
  <c r="AO36" i="120"/>
  <c r="AP48" i="120"/>
  <c r="AP53" i="120"/>
  <c r="AE55" i="120"/>
  <c r="AQ75" i="120"/>
  <c r="AI77" i="120"/>
  <c r="AH96" i="120"/>
  <c r="AO100" i="120"/>
  <c r="AQ103" i="120"/>
  <c r="AF111" i="120"/>
  <c r="AH112" i="120"/>
  <c r="AI30" i="121"/>
  <c r="AH33" i="121"/>
  <c r="AN56" i="121"/>
  <c r="AQ62" i="121"/>
  <c r="AK72" i="121"/>
  <c r="AN73" i="121"/>
  <c r="AO80" i="121"/>
  <c r="AO86" i="121"/>
  <c r="AG88" i="121"/>
  <c r="AP92" i="121"/>
  <c r="AF97" i="121"/>
  <c r="AO40" i="122"/>
  <c r="AK43" i="122"/>
  <c r="AR53" i="122"/>
  <c r="AJ107" i="124"/>
  <c r="AF107" i="124"/>
  <c r="AL81" i="127"/>
  <c r="AG81" i="127"/>
  <c r="AI81" i="127"/>
  <c r="AF49" i="119"/>
  <c r="AE53" i="119"/>
  <c r="AC71" i="119"/>
  <c r="AR89" i="119"/>
  <c r="AK96" i="119"/>
  <c r="AH99" i="119"/>
  <c r="AH100" i="119"/>
  <c r="AN103" i="119"/>
  <c r="AD107" i="119"/>
  <c r="AF26" i="120"/>
  <c r="AF29" i="120"/>
  <c r="AI31" i="120"/>
  <c r="AC53" i="120"/>
  <c r="AQ53" i="120"/>
  <c r="AF55" i="120"/>
  <c r="AK64" i="120"/>
  <c r="AO73" i="120"/>
  <c r="AP77" i="120"/>
  <c r="AO93" i="120"/>
  <c r="AL96" i="120"/>
  <c r="AP100" i="120"/>
  <c r="AI111" i="120"/>
  <c r="AL112" i="120"/>
  <c r="AF27" i="121"/>
  <c r="AP30" i="121"/>
  <c r="AK33" i="121"/>
  <c r="AH49" i="121"/>
  <c r="AE52" i="121"/>
  <c r="AC56" i="121"/>
  <c r="AO56" i="121"/>
  <c r="AE60" i="121"/>
  <c r="AM72" i="121"/>
  <c r="AP73" i="121"/>
  <c r="AQ80" i="121"/>
  <c r="AM88" i="121"/>
  <c r="AQ92" i="121"/>
  <c r="AH97" i="121"/>
  <c r="AP34" i="122"/>
  <c r="AP40" i="122"/>
  <c r="AQ42" i="122"/>
  <c r="AM43" i="122"/>
  <c r="AG50" i="122"/>
  <c r="AC53" i="122"/>
  <c r="AK104" i="123"/>
  <c r="AO104" i="123"/>
  <c r="AL104" i="123"/>
  <c r="AH104" i="123"/>
  <c r="AK49" i="124"/>
  <c r="AO49" i="124"/>
  <c r="AL49" i="124"/>
  <c r="AH49" i="124"/>
  <c r="AG49" i="124"/>
  <c r="AD49" i="124"/>
  <c r="AR67" i="124"/>
  <c r="AJ67" i="124"/>
  <c r="AK96" i="124"/>
  <c r="AQ96" i="124"/>
  <c r="AF96" i="124"/>
  <c r="AN87" i="127"/>
  <c r="AI87" i="127"/>
  <c r="AK87" i="127"/>
  <c r="AE42" i="119"/>
  <c r="AD44" i="119"/>
  <c r="AD46" i="119"/>
  <c r="AI49" i="119"/>
  <c r="AI71" i="119"/>
  <c r="AG83" i="119"/>
  <c r="AF93" i="119"/>
  <c r="AL99" i="119"/>
  <c r="AI100" i="119"/>
  <c r="AP103" i="119"/>
  <c r="AG107" i="119"/>
  <c r="AN26" i="120"/>
  <c r="AP29" i="120"/>
  <c r="AM31" i="120"/>
  <c r="AE53" i="120"/>
  <c r="AI55" i="120"/>
  <c r="AQ40" i="122"/>
  <c r="AR43" i="122"/>
  <c r="AP58" i="122"/>
  <c r="AM58" i="122"/>
  <c r="AK58" i="122"/>
  <c r="AG58" i="122"/>
  <c r="AC58" i="122"/>
  <c r="AG84" i="122"/>
  <c r="AR84" i="122"/>
  <c r="AO84" i="122"/>
  <c r="AK84" i="122"/>
  <c r="AC84" i="122"/>
  <c r="AR88" i="122"/>
  <c r="AQ88" i="122"/>
  <c r="AG88" i="122"/>
  <c r="AK103" i="122"/>
  <c r="AP103" i="122"/>
  <c r="AO103" i="122"/>
  <c r="AL103" i="122"/>
  <c r="AD103" i="122"/>
  <c r="AN45" i="123"/>
  <c r="AO45" i="123"/>
  <c r="AP91" i="123"/>
  <c r="AM91" i="123"/>
  <c r="AK91" i="123"/>
  <c r="AC91" i="123"/>
  <c r="AO45" i="124"/>
  <c r="AK45" i="124"/>
  <c r="AH45" i="124"/>
  <c r="AF45" i="124"/>
  <c r="AE45" i="124"/>
  <c r="AD45" i="124"/>
  <c r="AP45" i="124"/>
  <c r="AK30" i="125"/>
  <c r="AP30" i="125"/>
  <c r="AL30" i="125"/>
  <c r="AL37" i="125"/>
  <c r="AM37" i="125"/>
  <c r="AI37" i="125"/>
  <c r="AE37" i="125"/>
  <c r="AP41" i="125"/>
  <c r="AM41" i="125"/>
  <c r="AC41" i="125"/>
  <c r="AK41" i="125"/>
  <c r="AI42" i="119"/>
  <c r="AE44" i="119"/>
  <c r="AE46" i="119"/>
  <c r="AL49" i="119"/>
  <c r="AC64" i="119"/>
  <c r="AC68" i="119"/>
  <c r="AD70" i="119"/>
  <c r="AK71" i="119"/>
  <c r="AD75" i="119"/>
  <c r="AN77" i="119"/>
  <c r="AH83" i="119"/>
  <c r="AE87" i="119"/>
  <c r="AP90" i="119"/>
  <c r="AJ93" i="119"/>
  <c r="AO99" i="119"/>
  <c r="AK100" i="119"/>
  <c r="AH107" i="119"/>
  <c r="AE110" i="119"/>
  <c r="AO112" i="119"/>
  <c r="AN31" i="120"/>
  <c r="AE40" i="120"/>
  <c r="AE45" i="120"/>
  <c r="AF53" i="120"/>
  <c r="AM55" i="120"/>
  <c r="AP64" i="120"/>
  <c r="AH68" i="120"/>
  <c r="AD72" i="120"/>
  <c r="AF74" i="120"/>
  <c r="AH76" i="120"/>
  <c r="AH83" i="120"/>
  <c r="AF85" i="120"/>
  <c r="AE88" i="120"/>
  <c r="AF101" i="120"/>
  <c r="AC103" i="120"/>
  <c r="AP104" i="120"/>
  <c r="AH107" i="120"/>
  <c r="AO109" i="120"/>
  <c r="AN111" i="120"/>
  <c r="AE28" i="121"/>
  <c r="AN33" i="121"/>
  <c r="AG37" i="121"/>
  <c r="AH44" i="121"/>
  <c r="AL49" i="121"/>
  <c r="AG53" i="121"/>
  <c r="AE56" i="121"/>
  <c r="AI60" i="121"/>
  <c r="AC62" i="121"/>
  <c r="AC73" i="121"/>
  <c r="AG77" i="121"/>
  <c r="AH81" i="121"/>
  <c r="AO88" i="121"/>
  <c r="AH93" i="121"/>
  <c r="AI96" i="121"/>
  <c r="AP97" i="121"/>
  <c r="AG101" i="121"/>
  <c r="AN107" i="121"/>
  <c r="AD34" i="122"/>
  <c r="AE40" i="122"/>
  <c r="AC43" i="122"/>
  <c r="AJ46" i="122"/>
  <c r="AF49" i="122"/>
  <c r="AN50" i="122"/>
  <c r="AF53" i="122"/>
  <c r="AJ84" i="122"/>
  <c r="AH103" i="122"/>
  <c r="AM46" i="123"/>
  <c r="AF46" i="123"/>
  <c r="AR57" i="123"/>
  <c r="AN57" i="123"/>
  <c r="AK57" i="123"/>
  <c r="AH57" i="123"/>
  <c r="AG57" i="123"/>
  <c r="AF57" i="123"/>
  <c r="AP57" i="123"/>
  <c r="AC57" i="123"/>
  <c r="AM78" i="123"/>
  <c r="AN78" i="123"/>
  <c r="AG91" i="123"/>
  <c r="AL45" i="124"/>
  <c r="AO61" i="124"/>
  <c r="AL61" i="124"/>
  <c r="AH61" i="124"/>
  <c r="AN30" i="125"/>
  <c r="AG37" i="125"/>
  <c r="AR48" i="127"/>
  <c r="AH48" i="127"/>
  <c r="AF48" i="127"/>
  <c r="AD48" i="127"/>
  <c r="AC48" i="127"/>
  <c r="AP57" i="122"/>
  <c r="AG64" i="122"/>
  <c r="AH72" i="122"/>
  <c r="AL75" i="122"/>
  <c r="AG78" i="122"/>
  <c r="AH87" i="122"/>
  <c r="AN89" i="122"/>
  <c r="AK96" i="122"/>
  <c r="AG98" i="122"/>
  <c r="AL99" i="122"/>
  <c r="AH110" i="122"/>
  <c r="AO111" i="122"/>
  <c r="AK112" i="122"/>
  <c r="AK35" i="123"/>
  <c r="AK36" i="123"/>
  <c r="AI39" i="123"/>
  <c r="AK41" i="123"/>
  <c r="AD44" i="123"/>
  <c r="AI59" i="123"/>
  <c r="AO77" i="123"/>
  <c r="AQ79" i="123"/>
  <c r="AE84" i="123"/>
  <c r="AH88" i="123"/>
  <c r="AH89" i="123"/>
  <c r="AK97" i="123"/>
  <c r="AF99" i="123"/>
  <c r="AK100" i="123"/>
  <c r="AM103" i="123"/>
  <c r="AH105" i="123"/>
  <c r="AI107" i="123"/>
  <c r="AH24" i="124"/>
  <c r="AG26" i="124"/>
  <c r="AF28" i="124"/>
  <c r="AN34" i="124"/>
  <c r="AM36" i="124"/>
  <c r="AL37" i="124"/>
  <c r="AN44" i="124"/>
  <c r="AM48" i="124"/>
  <c r="AP50" i="124"/>
  <c r="AO58" i="124"/>
  <c r="AF60" i="124"/>
  <c r="AH74" i="124"/>
  <c r="AI76" i="124"/>
  <c r="AF85" i="124"/>
  <c r="AH89" i="124"/>
  <c r="AG90" i="124"/>
  <c r="AI98" i="124"/>
  <c r="AJ101" i="124"/>
  <c r="AK102" i="124"/>
  <c r="AL18" i="125"/>
  <c r="AL24" i="125"/>
  <c r="AN28" i="125"/>
  <c r="AK31" i="125"/>
  <c r="AG33" i="125"/>
  <c r="AF39" i="125"/>
  <c r="AR40" i="125"/>
  <c r="AR103" i="125"/>
  <c r="AO103" i="125"/>
  <c r="AH103" i="125"/>
  <c r="AG103" i="125"/>
  <c r="AF103" i="125"/>
  <c r="AE103" i="125"/>
  <c r="AQ103" i="125"/>
  <c r="AP111" i="125"/>
  <c r="AO111" i="125"/>
  <c r="AN44" i="126"/>
  <c r="AK44" i="126"/>
  <c r="AI44" i="126"/>
  <c r="AE44" i="126"/>
  <c r="AK55" i="126"/>
  <c r="AP55" i="126"/>
  <c r="AN55" i="126"/>
  <c r="AL55" i="126"/>
  <c r="AO23" i="128"/>
  <c r="AH23" i="128"/>
  <c r="AR44" i="128"/>
  <c r="AO44" i="128"/>
  <c r="AN44" i="128"/>
  <c r="AH44" i="128"/>
  <c r="AG44" i="128"/>
  <c r="AF44" i="128"/>
  <c r="AQ44" i="128"/>
  <c r="AC44" i="128"/>
  <c r="AP44" i="128"/>
  <c r="AE44" i="128"/>
  <c r="AO64" i="129"/>
  <c r="AP64" i="129"/>
  <c r="AH64" i="129"/>
  <c r="AK64" i="122"/>
  <c r="AN66" i="122"/>
  <c r="AK72" i="122"/>
  <c r="AQ74" i="122"/>
  <c r="AQ78" i="122"/>
  <c r="AE86" i="122"/>
  <c r="AN98" i="122"/>
  <c r="AH102" i="122"/>
  <c r="AP112" i="122"/>
  <c r="AN30" i="123"/>
  <c r="AP33" i="123"/>
  <c r="AO35" i="123"/>
  <c r="AP39" i="123"/>
  <c r="AF44" i="123"/>
  <c r="AM59" i="123"/>
  <c r="AF65" i="123"/>
  <c r="AE83" i="123"/>
  <c r="AH84" i="123"/>
  <c r="AH87" i="123"/>
  <c r="AO88" i="123"/>
  <c r="AK89" i="123"/>
  <c r="AP97" i="123"/>
  <c r="AM99" i="123"/>
  <c r="AQ105" i="123"/>
  <c r="AQ107" i="123"/>
  <c r="AQ111" i="123"/>
  <c r="AM24" i="124"/>
  <c r="AO26" i="124"/>
  <c r="AI28" i="124"/>
  <c r="AO36" i="124"/>
  <c r="AP41" i="124"/>
  <c r="AQ58" i="124"/>
  <c r="AI60" i="124"/>
  <c r="AK85" i="124"/>
  <c r="AO89" i="124"/>
  <c r="AI90" i="124"/>
  <c r="AQ101" i="124"/>
  <c r="AQ31" i="125"/>
  <c r="AK33" i="125"/>
  <c r="AN39" i="125"/>
  <c r="AL61" i="125"/>
  <c r="AE61" i="125"/>
  <c r="AP89" i="125"/>
  <c r="AO89" i="125"/>
  <c r="AN89" i="125"/>
  <c r="AM89" i="125"/>
  <c r="AF89" i="125"/>
  <c r="AE89" i="125"/>
  <c r="AC89" i="125"/>
  <c r="AL54" i="127"/>
  <c r="AM54" i="127"/>
  <c r="AJ54" i="127"/>
  <c r="AF54" i="127"/>
  <c r="AD54" i="127"/>
  <c r="AP109" i="127"/>
  <c r="AO109" i="127"/>
  <c r="AN109" i="127"/>
  <c r="AD109" i="127"/>
  <c r="AL111" i="130"/>
  <c r="AN111" i="130"/>
  <c r="AM111" i="130"/>
  <c r="AE111" i="130"/>
  <c r="AR60" i="132"/>
  <c r="AI60" i="132"/>
  <c r="AH60" i="132"/>
  <c r="AG60" i="132"/>
  <c r="AE60" i="132"/>
  <c r="AD60" i="132"/>
  <c r="AP60" i="132"/>
  <c r="AC60" i="132"/>
  <c r="AL60" i="132"/>
  <c r="AM60" i="132"/>
  <c r="AI63" i="122"/>
  <c r="AN64" i="122"/>
  <c r="AN72" i="122"/>
  <c r="AH86" i="122"/>
  <c r="AE94" i="122"/>
  <c r="AM97" i="122"/>
  <c r="AO98" i="122"/>
  <c r="AG100" i="122"/>
  <c r="AI102" i="122"/>
  <c r="AP110" i="122"/>
  <c r="AC112" i="122"/>
  <c r="AQ112" i="122"/>
  <c r="AC28" i="123"/>
  <c r="AG37" i="123"/>
  <c r="AQ39" i="123"/>
  <c r="AH44" i="123"/>
  <c r="AE55" i="123"/>
  <c r="AO59" i="123"/>
  <c r="AK65" i="123"/>
  <c r="AC73" i="123"/>
  <c r="AK83" i="123"/>
  <c r="AK84" i="123"/>
  <c r="AI87" i="123"/>
  <c r="AP88" i="123"/>
  <c r="AN89" i="123"/>
  <c r="AO99" i="123"/>
  <c r="AP26" i="124"/>
  <c r="AO28" i="124"/>
  <c r="AP32" i="124"/>
  <c r="AC36" i="124"/>
  <c r="AQ36" i="124"/>
  <c r="AM60" i="124"/>
  <c r="AC77" i="124"/>
  <c r="AE80" i="124"/>
  <c r="AN85" i="124"/>
  <c r="AP89" i="124"/>
  <c r="AK90" i="124"/>
  <c r="AD112" i="124"/>
  <c r="AO33" i="125"/>
  <c r="AO39" i="125"/>
  <c r="AM52" i="125"/>
  <c r="AH52" i="125"/>
  <c r="AR71" i="125"/>
  <c r="AO71" i="125"/>
  <c r="AN71" i="125"/>
  <c r="AK71" i="125"/>
  <c r="AC71" i="125"/>
  <c r="AL62" i="126"/>
  <c r="AM62" i="126"/>
  <c r="AI62" i="126"/>
  <c r="AG62" i="126"/>
  <c r="AE62" i="126"/>
  <c r="AJ97" i="126"/>
  <c r="AR97" i="126"/>
  <c r="AK111" i="126"/>
  <c r="AP111" i="126"/>
  <c r="AN111" i="126"/>
  <c r="AL111" i="126"/>
  <c r="AN50" i="127"/>
  <c r="AD50" i="127"/>
  <c r="AR67" i="127"/>
  <c r="AO67" i="127"/>
  <c r="AN67" i="127"/>
  <c r="AK67" i="127"/>
  <c r="AC67" i="127"/>
  <c r="AP101" i="127"/>
  <c r="AN101" i="127"/>
  <c r="AM101" i="127"/>
  <c r="AC101" i="127"/>
  <c r="AE109" i="127"/>
  <c r="AK19" i="128"/>
  <c r="AN19" i="128"/>
  <c r="AL19" i="128"/>
  <c r="AH19" i="128"/>
  <c r="AR29" i="129"/>
  <c r="AQ29" i="129"/>
  <c r="AP29" i="129"/>
  <c r="AK29" i="129"/>
  <c r="AI29" i="129"/>
  <c r="AH29" i="129"/>
  <c r="AF29" i="129"/>
  <c r="AG29" i="129"/>
  <c r="AO64" i="122"/>
  <c r="AP72" i="122"/>
  <c r="AC75" i="122"/>
  <c r="AQ77" i="122"/>
  <c r="AD79" i="122"/>
  <c r="AQ86" i="122"/>
  <c r="AQ98" i="122"/>
  <c r="AJ100" i="122"/>
  <c r="AM102" i="122"/>
  <c r="AF109" i="122"/>
  <c r="AF112" i="122"/>
  <c r="AD24" i="123"/>
  <c r="AE28" i="123"/>
  <c r="AH31" i="123"/>
  <c r="AR34" i="123"/>
  <c r="AD36" i="123"/>
  <c r="AO37" i="123"/>
  <c r="AD43" i="123"/>
  <c r="AL44" i="123"/>
  <c r="AI47" i="123"/>
  <c r="AI55" i="123"/>
  <c r="AC59" i="123"/>
  <c r="AQ59" i="123"/>
  <c r="AE63" i="123"/>
  <c r="AN65" i="123"/>
  <c r="AF73" i="123"/>
  <c r="AE79" i="123"/>
  <c r="AH81" i="123"/>
  <c r="AM83" i="123"/>
  <c r="AP84" i="123"/>
  <c r="AM87" i="123"/>
  <c r="AP89" i="123"/>
  <c r="AG96" i="123"/>
  <c r="AQ99" i="123"/>
  <c r="AQ26" i="124"/>
  <c r="AN60" i="124"/>
  <c r="AP85" i="124"/>
  <c r="AO90" i="124"/>
  <c r="AQ33" i="125"/>
  <c r="AP39" i="125"/>
  <c r="AL53" i="125"/>
  <c r="AQ53" i="125"/>
  <c r="AO53" i="125"/>
  <c r="AM53" i="125"/>
  <c r="AI53" i="125"/>
  <c r="AG53" i="125"/>
  <c r="AL77" i="125"/>
  <c r="AE77" i="125"/>
  <c r="AP58" i="126"/>
  <c r="AN58" i="126"/>
  <c r="AM58" i="126"/>
  <c r="AK58" i="126"/>
  <c r="AD58" i="126"/>
  <c r="AC58" i="126"/>
  <c r="AK56" i="127"/>
  <c r="AP56" i="127"/>
  <c r="AL56" i="127"/>
  <c r="AJ56" i="127"/>
  <c r="AF56" i="127"/>
  <c r="AC56" i="127"/>
  <c r="AC64" i="122"/>
  <c r="AP64" i="122"/>
  <c r="AK67" i="122"/>
  <c r="AC72" i="122"/>
  <c r="AQ72" i="122"/>
  <c r="AD75" i="122"/>
  <c r="AL79" i="122"/>
  <c r="AE89" i="122"/>
  <c r="AD98" i="122"/>
  <c r="AK100" i="122"/>
  <c r="AP102" i="122"/>
  <c r="AJ109" i="122"/>
  <c r="AG111" i="122"/>
  <c r="AG112" i="122"/>
  <c r="AO24" i="123"/>
  <c r="AL28" i="123"/>
  <c r="AE36" i="123"/>
  <c r="AN43" i="123"/>
  <c r="AN44" i="123"/>
  <c r="AF52" i="123"/>
  <c r="AE59" i="123"/>
  <c r="AP63" i="123"/>
  <c r="AP65" i="123"/>
  <c r="AK73" i="123"/>
  <c r="AI79" i="123"/>
  <c r="AK81" i="123"/>
  <c r="AO83" i="123"/>
  <c r="AP87" i="123"/>
  <c r="AC89" i="123"/>
  <c r="AQ89" i="123"/>
  <c r="AF92" i="123"/>
  <c r="AE107" i="123"/>
  <c r="AF37" i="124"/>
  <c r="AM40" i="124"/>
  <c r="AC60" i="124"/>
  <c r="AO60" i="124"/>
  <c r="AQ39" i="125"/>
  <c r="AK54" i="125"/>
  <c r="AP54" i="125"/>
  <c r="AN54" i="125"/>
  <c r="AI54" i="125"/>
  <c r="AM53" i="126"/>
  <c r="AN53" i="126"/>
  <c r="AF53" i="126"/>
  <c r="AO59" i="126"/>
  <c r="AH59" i="126"/>
  <c r="AL86" i="126"/>
  <c r="AM86" i="126"/>
  <c r="AI86" i="126"/>
  <c r="AE86" i="126"/>
  <c r="AK103" i="126"/>
  <c r="AD103" i="126"/>
  <c r="AO28" i="127"/>
  <c r="AP28" i="127"/>
  <c r="AH28" i="127"/>
  <c r="AP72" i="127"/>
  <c r="AN72" i="127"/>
  <c r="AJ57" i="122"/>
  <c r="AE64" i="122"/>
  <c r="AQ64" i="122"/>
  <c r="AF72" i="122"/>
  <c r="AH75" i="122"/>
  <c r="AC78" i="122"/>
  <c r="AO79" i="122"/>
  <c r="AK83" i="122"/>
  <c r="AI85" i="122"/>
  <c r="AD87" i="122"/>
  <c r="AJ89" i="122"/>
  <c r="AC96" i="122"/>
  <c r="AE98" i="122"/>
  <c r="AC99" i="122"/>
  <c r="AO100" i="122"/>
  <c r="AQ102" i="122"/>
  <c r="AH111" i="122"/>
  <c r="AH112" i="122"/>
  <c r="AN28" i="123"/>
  <c r="AD32" i="123"/>
  <c r="AF36" i="123"/>
  <c r="AC41" i="123"/>
  <c r="AP44" i="123"/>
  <c r="AL48" i="123"/>
  <c r="AL56" i="123"/>
  <c r="AF59" i="123"/>
  <c r="AD60" i="123"/>
  <c r="AN73" i="123"/>
  <c r="AM79" i="123"/>
  <c r="AN81" i="123"/>
  <c r="AG85" i="123"/>
  <c r="AF89" i="123"/>
  <c r="AC97" i="123"/>
  <c r="AD99" i="123"/>
  <c r="AF100" i="123"/>
  <c r="AH103" i="123"/>
  <c r="AF105" i="123"/>
  <c r="AF107" i="123"/>
  <c r="AC18" i="124"/>
  <c r="AE26" i="124"/>
  <c r="AF36" i="124"/>
  <c r="AH37" i="124"/>
  <c r="AP40" i="124"/>
  <c r="AH48" i="124"/>
  <c r="AK50" i="124"/>
  <c r="AK52" i="124"/>
  <c r="AG58" i="124"/>
  <c r="AD60" i="124"/>
  <c r="AQ60" i="124"/>
  <c r="AP65" i="124"/>
  <c r="AG81" i="124"/>
  <c r="AD85" i="124"/>
  <c r="AG86" i="124"/>
  <c r="AD89" i="124"/>
  <c r="AE90" i="124"/>
  <c r="AQ90" i="124"/>
  <c r="AP93" i="124"/>
  <c r="AD101" i="124"/>
  <c r="AH102" i="124"/>
  <c r="AM104" i="124"/>
  <c r="AQ106" i="124"/>
  <c r="AC110" i="124"/>
  <c r="AH18" i="125"/>
  <c r="AP26" i="125"/>
  <c r="AQ29" i="125"/>
  <c r="AH31" i="125"/>
  <c r="AE33" i="125"/>
  <c r="AD34" i="125"/>
  <c r="AC39" i="125"/>
  <c r="AL54" i="125"/>
  <c r="AP73" i="125"/>
  <c r="AN73" i="125"/>
  <c r="AM73" i="125"/>
  <c r="AK73" i="125"/>
  <c r="AC73" i="125"/>
  <c r="AN91" i="125"/>
  <c r="AO91" i="125"/>
  <c r="AG91" i="125"/>
  <c r="AE91" i="125"/>
  <c r="AD91" i="125"/>
  <c r="AC91" i="125"/>
  <c r="AP59" i="126"/>
  <c r="AG86" i="126"/>
  <c r="AF103" i="126"/>
  <c r="AM19" i="127"/>
  <c r="AI19" i="127"/>
  <c r="AR72" i="127"/>
  <c r="AN103" i="127"/>
  <c r="AQ103" i="127"/>
  <c r="AO103" i="127"/>
  <c r="AC103" i="127"/>
  <c r="AN56" i="128"/>
  <c r="AK56" i="128"/>
  <c r="AI56" i="128"/>
  <c r="AE56" i="128"/>
  <c r="AG56" i="128"/>
  <c r="AR56" i="130"/>
  <c r="AO56" i="130"/>
  <c r="AG56" i="130"/>
  <c r="AM56" i="130"/>
  <c r="AF49" i="125"/>
  <c r="AH55" i="125"/>
  <c r="AF57" i="125"/>
  <c r="AE63" i="125"/>
  <c r="AF65" i="125"/>
  <c r="AG67" i="125"/>
  <c r="AF110" i="125"/>
  <c r="AE18" i="126"/>
  <c r="AN24" i="126"/>
  <c r="AM26" i="126"/>
  <c r="AE28" i="126"/>
  <c r="AO30" i="126"/>
  <c r="AN34" i="126"/>
  <c r="AQ36" i="126"/>
  <c r="AG40" i="126"/>
  <c r="AF42" i="126"/>
  <c r="AQ52" i="126"/>
  <c r="AQ54" i="126"/>
  <c r="AF63" i="126"/>
  <c r="AG64" i="126"/>
  <c r="AH71" i="126"/>
  <c r="AG72" i="126"/>
  <c r="AG78" i="126"/>
  <c r="AO80" i="126"/>
  <c r="AL87" i="126"/>
  <c r="AI88" i="126"/>
  <c r="AE90" i="126"/>
  <c r="AL92" i="126"/>
  <c r="AQ106" i="126"/>
  <c r="AQ108" i="126"/>
  <c r="AQ110" i="126"/>
  <c r="AQ27" i="127"/>
  <c r="AL29" i="127"/>
  <c r="AF35" i="127"/>
  <c r="AJ36" i="127"/>
  <c r="AI37" i="127"/>
  <c r="AL40" i="127"/>
  <c r="AE45" i="127"/>
  <c r="AM46" i="127"/>
  <c r="AL47" i="127"/>
  <c r="AN53" i="127"/>
  <c r="AI57" i="127"/>
  <c r="AN59" i="127"/>
  <c r="AQ63" i="127"/>
  <c r="AE75" i="127"/>
  <c r="AI77" i="127"/>
  <c r="AM93" i="127"/>
  <c r="AI97" i="127"/>
  <c r="AL98" i="127"/>
  <c r="AG105" i="127"/>
  <c r="AE107" i="127"/>
  <c r="AQ111" i="127"/>
  <c r="AN88" i="128"/>
  <c r="AL88" i="128"/>
  <c r="AK88" i="128"/>
  <c r="AG88" i="128"/>
  <c r="AK28" i="129"/>
  <c r="AP28" i="129"/>
  <c r="AN28" i="129"/>
  <c r="AL28" i="129"/>
  <c r="AH28" i="129"/>
  <c r="AF28" i="129"/>
  <c r="AR28" i="130"/>
  <c r="AN28" i="130"/>
  <c r="AM28" i="130"/>
  <c r="AE28" i="130"/>
  <c r="AD28" i="130"/>
  <c r="AC28" i="130"/>
  <c r="AM61" i="130"/>
  <c r="AP61" i="130"/>
  <c r="AJ104" i="130"/>
  <c r="AL104" i="130"/>
  <c r="AE104" i="130"/>
  <c r="AC104" i="130"/>
  <c r="AL110" i="132"/>
  <c r="AO110" i="132"/>
  <c r="AN110" i="132"/>
  <c r="AG110" i="132"/>
  <c r="AF110" i="132"/>
  <c r="AE110" i="132"/>
  <c r="AO47" i="125"/>
  <c r="AN49" i="125"/>
  <c r="AK55" i="125"/>
  <c r="AM57" i="125"/>
  <c r="AN63" i="125"/>
  <c r="AO65" i="125"/>
  <c r="AH86" i="125"/>
  <c r="AN87" i="125"/>
  <c r="AL94" i="125"/>
  <c r="AP106" i="125"/>
  <c r="AM18" i="126"/>
  <c r="AO26" i="126"/>
  <c r="AO28" i="126"/>
  <c r="AO40" i="126"/>
  <c r="AI42" i="126"/>
  <c r="AE48" i="126"/>
  <c r="AL63" i="126"/>
  <c r="AI64" i="126"/>
  <c r="AG70" i="126"/>
  <c r="AN71" i="126"/>
  <c r="AI72" i="126"/>
  <c r="AQ80" i="126"/>
  <c r="AD84" i="126"/>
  <c r="AP87" i="126"/>
  <c r="AO88" i="126"/>
  <c r="AG90" i="126"/>
  <c r="AN101" i="126"/>
  <c r="AD106" i="126"/>
  <c r="AN35" i="127"/>
  <c r="AQ37" i="127"/>
  <c r="AM45" i="127"/>
  <c r="AP98" i="127"/>
  <c r="AM107" i="127"/>
  <c r="AM42" i="129"/>
  <c r="AN42" i="129"/>
  <c r="AF42" i="129"/>
  <c r="AP47" i="129"/>
  <c r="AN47" i="129"/>
  <c r="AM47" i="129"/>
  <c r="AD47" i="129"/>
  <c r="AC47" i="129"/>
  <c r="AR85" i="129"/>
  <c r="AH85" i="129"/>
  <c r="AG85" i="129"/>
  <c r="AF85" i="129"/>
  <c r="AQ85" i="129"/>
  <c r="AE85" i="129"/>
  <c r="AP85" i="129"/>
  <c r="AC85" i="129"/>
  <c r="AN85" i="129"/>
  <c r="AL96" i="129"/>
  <c r="AP96" i="129"/>
  <c r="AJ96" i="129"/>
  <c r="AL30" i="130"/>
  <c r="AO30" i="130"/>
  <c r="AG30" i="130"/>
  <c r="AM62" i="131"/>
  <c r="AO62" i="131"/>
  <c r="AK62" i="131"/>
  <c r="AI62" i="131"/>
  <c r="AD62" i="131"/>
  <c r="AO49" i="125"/>
  <c r="AQ55" i="125"/>
  <c r="AN57" i="125"/>
  <c r="AF62" i="125"/>
  <c r="AO63" i="125"/>
  <c r="AQ65" i="125"/>
  <c r="AH78" i="125"/>
  <c r="AI86" i="125"/>
  <c r="AO87" i="125"/>
  <c r="AH98" i="125"/>
  <c r="AF105" i="125"/>
  <c r="AN18" i="126"/>
  <c r="AQ26" i="126"/>
  <c r="AQ28" i="126"/>
  <c r="AL31" i="126"/>
  <c r="AP40" i="126"/>
  <c r="AO42" i="126"/>
  <c r="AK48" i="126"/>
  <c r="AC60" i="126"/>
  <c r="AN63" i="126"/>
  <c r="AK64" i="126"/>
  <c r="AP71" i="126"/>
  <c r="AK72" i="126"/>
  <c r="AC80" i="126"/>
  <c r="AL84" i="126"/>
  <c r="AP88" i="126"/>
  <c r="AI90" i="126"/>
  <c r="AD92" i="126"/>
  <c r="AE104" i="126"/>
  <c r="AE106" i="126"/>
  <c r="AJ30" i="127"/>
  <c r="AO35" i="127"/>
  <c r="AN45" i="127"/>
  <c r="AD58" i="127"/>
  <c r="AL60" i="127"/>
  <c r="AD94" i="127"/>
  <c r="AF106" i="127"/>
  <c r="AN107" i="127"/>
  <c r="AG18" i="128"/>
  <c r="AN57" i="129"/>
  <c r="AQ57" i="129"/>
  <c r="AO57" i="129"/>
  <c r="AG57" i="129"/>
  <c r="AE57" i="129"/>
  <c r="AC57" i="129"/>
  <c r="AO80" i="129"/>
  <c r="AP80" i="129"/>
  <c r="AO109" i="129"/>
  <c r="AM109" i="129"/>
  <c r="AL34" i="130"/>
  <c r="AO34" i="130"/>
  <c r="AK34" i="130"/>
  <c r="AI34" i="130"/>
  <c r="AH34" i="130"/>
  <c r="AE34" i="130"/>
  <c r="AR96" i="130"/>
  <c r="AO96" i="130"/>
  <c r="AM96" i="130"/>
  <c r="AO58" i="131"/>
  <c r="AM58" i="131"/>
  <c r="AC58" i="131"/>
  <c r="AG62" i="131"/>
  <c r="AD46" i="125"/>
  <c r="AQ49" i="125"/>
  <c r="AH62" i="125"/>
  <c r="AC83" i="125"/>
  <c r="AE85" i="125"/>
  <c r="AL86" i="125"/>
  <c r="AP87" i="125"/>
  <c r="AP98" i="125"/>
  <c r="AG105" i="125"/>
  <c r="AG107" i="125"/>
  <c r="AO18" i="126"/>
  <c r="AC26" i="126"/>
  <c r="AN31" i="126"/>
  <c r="AC34" i="126"/>
  <c r="AC36" i="126"/>
  <c r="AQ40" i="126"/>
  <c r="AQ42" i="126"/>
  <c r="AN48" i="126"/>
  <c r="AD52" i="126"/>
  <c r="AD60" i="126"/>
  <c r="AO64" i="126"/>
  <c r="AO72" i="126"/>
  <c r="AP35" i="127"/>
  <c r="AO45" i="127"/>
  <c r="AO107" i="127"/>
  <c r="AR36" i="128"/>
  <c r="AK36" i="128"/>
  <c r="AI36" i="128"/>
  <c r="AH36" i="128"/>
  <c r="AG36" i="128"/>
  <c r="AF36" i="128"/>
  <c r="AQ36" i="128"/>
  <c r="AL58" i="128"/>
  <c r="AQ58" i="128"/>
  <c r="AO58" i="128"/>
  <c r="AI58" i="128"/>
  <c r="AL90" i="128"/>
  <c r="AQ90" i="128"/>
  <c r="AO90" i="128"/>
  <c r="AM90" i="128"/>
  <c r="AK107" i="128"/>
  <c r="AP107" i="128"/>
  <c r="AN107" i="128"/>
  <c r="AL107" i="128"/>
  <c r="AH107" i="128"/>
  <c r="AK76" i="129"/>
  <c r="AP76" i="129"/>
  <c r="AN76" i="129"/>
  <c r="AL76" i="129"/>
  <c r="AF76" i="129"/>
  <c r="AL58" i="130"/>
  <c r="AP58" i="130"/>
  <c r="AK58" i="130"/>
  <c r="AF58" i="130"/>
  <c r="AL48" i="131"/>
  <c r="AN48" i="131"/>
  <c r="AF48" i="131"/>
  <c r="AP18" i="132"/>
  <c r="AN18" i="132"/>
  <c r="AR108" i="132"/>
  <c r="AH108" i="132"/>
  <c r="AQ108" i="132"/>
  <c r="AG108" i="132"/>
  <c r="AP108" i="132"/>
  <c r="AF108" i="132"/>
  <c r="AO108" i="132"/>
  <c r="AE108" i="132"/>
  <c r="AN108" i="132"/>
  <c r="AD108" i="132"/>
  <c r="AM108" i="132"/>
  <c r="AC108" i="132"/>
  <c r="AL108" i="132"/>
  <c r="AI108" i="132"/>
  <c r="AF46" i="125"/>
  <c r="AE55" i="125"/>
  <c r="AH58" i="125"/>
  <c r="AC79" i="125"/>
  <c r="AD83" i="125"/>
  <c r="AG85" i="125"/>
  <c r="AQ87" i="125"/>
  <c r="AI105" i="125"/>
  <c r="AI107" i="125"/>
  <c r="AQ18" i="126"/>
  <c r="AC24" i="126"/>
  <c r="AD26" i="126"/>
  <c r="AP31" i="126"/>
  <c r="AD34" i="126"/>
  <c r="AD36" i="126"/>
  <c r="AO48" i="126"/>
  <c r="AE52" i="126"/>
  <c r="AI54" i="126"/>
  <c r="AP64" i="126"/>
  <c r="AC72" i="126"/>
  <c r="AP72" i="126"/>
  <c r="AD87" i="126"/>
  <c r="AQ35" i="127"/>
  <c r="AE37" i="127"/>
  <c r="AQ45" i="127"/>
  <c r="AC59" i="127"/>
  <c r="AN61" i="127"/>
  <c r="AC77" i="127"/>
  <c r="AD98" i="127"/>
  <c r="AH102" i="127"/>
  <c r="AP107" i="127"/>
  <c r="AP36" i="128"/>
  <c r="AM58" i="128"/>
  <c r="AL74" i="128"/>
  <c r="AI74" i="128"/>
  <c r="AG74" i="128"/>
  <c r="AE74" i="128"/>
  <c r="AC74" i="128"/>
  <c r="AR100" i="128"/>
  <c r="AI100" i="128"/>
  <c r="AH100" i="128"/>
  <c r="AG100" i="128"/>
  <c r="AF100" i="128"/>
  <c r="AQ100" i="128"/>
  <c r="AE100" i="128"/>
  <c r="AO100" i="128"/>
  <c r="AK36" i="129"/>
  <c r="AL36" i="129"/>
  <c r="AH36" i="129"/>
  <c r="AD36" i="129"/>
  <c r="AN49" i="129"/>
  <c r="AQ49" i="129"/>
  <c r="AO49" i="129"/>
  <c r="AD49" i="129"/>
  <c r="AC49" i="129"/>
  <c r="AH76" i="129"/>
  <c r="AR40" i="130"/>
  <c r="AG40" i="130"/>
  <c r="AI58" i="130"/>
  <c r="AG48" i="131"/>
  <c r="AD43" i="125"/>
  <c r="AH46" i="125"/>
  <c r="AD49" i="125"/>
  <c r="AC57" i="125"/>
  <c r="AP58" i="125"/>
  <c r="AP60" i="125"/>
  <c r="AC65" i="125"/>
  <c r="AC67" i="125"/>
  <c r="AF70" i="125"/>
  <c r="AR72" i="125"/>
  <c r="AP74" i="125"/>
  <c r="AP76" i="125"/>
  <c r="AE83" i="125"/>
  <c r="AI85" i="125"/>
  <c r="AC87" i="125"/>
  <c r="AF102" i="125"/>
  <c r="AK105" i="125"/>
  <c r="AK107" i="125"/>
  <c r="AC18" i="126"/>
  <c r="AE24" i="126"/>
  <c r="AE26" i="126"/>
  <c r="AC28" i="126"/>
  <c r="AI30" i="126"/>
  <c r="AK34" i="126"/>
  <c r="AL36" i="126"/>
  <c r="AE40" i="126"/>
  <c r="AG52" i="126"/>
  <c r="AM54" i="126"/>
  <c r="AO60" i="126"/>
  <c r="AE64" i="126"/>
  <c r="AQ64" i="126"/>
  <c r="AD71" i="126"/>
  <c r="AE72" i="126"/>
  <c r="AQ72" i="126"/>
  <c r="AG80" i="126"/>
  <c r="AH83" i="126"/>
  <c r="AF87" i="126"/>
  <c r="AG88" i="126"/>
  <c r="AO90" i="126"/>
  <c r="AI92" i="126"/>
  <c r="AQ102" i="126"/>
  <c r="AO104" i="126"/>
  <c r="AN106" i="126"/>
  <c r="AG108" i="126"/>
  <c r="AM110" i="126"/>
  <c r="AI27" i="127"/>
  <c r="AG29" i="127"/>
  <c r="AL32" i="127"/>
  <c r="AC35" i="127"/>
  <c r="AF37" i="127"/>
  <c r="AC45" i="127"/>
  <c r="AI47" i="127"/>
  <c r="AK53" i="127"/>
  <c r="AE59" i="127"/>
  <c r="AK63" i="127"/>
  <c r="AL68" i="127"/>
  <c r="AL71" i="127"/>
  <c r="AF77" i="127"/>
  <c r="AO83" i="127"/>
  <c r="AC93" i="127"/>
  <c r="AP94" i="127"/>
  <c r="AF98" i="127"/>
  <c r="AP102" i="127"/>
  <c r="AC105" i="127"/>
  <c r="AC107" i="127"/>
  <c r="AD111" i="127"/>
  <c r="AO18" i="128"/>
  <c r="AP54" i="128"/>
  <c r="AQ54" i="128"/>
  <c r="AO54" i="128"/>
  <c r="AI54" i="128"/>
  <c r="AG54" i="128"/>
  <c r="AE54" i="128"/>
  <c r="AK100" i="128"/>
  <c r="AF36" i="129"/>
  <c r="AO72" i="129"/>
  <c r="AP72" i="129"/>
  <c r="AL83" i="129"/>
  <c r="AI83" i="129"/>
  <c r="AG83" i="129"/>
  <c r="AC83" i="129"/>
  <c r="AH40" i="130"/>
  <c r="AK47" i="130"/>
  <c r="AN47" i="130"/>
  <c r="AH47" i="130"/>
  <c r="AF47" i="130"/>
  <c r="AD47" i="130"/>
  <c r="AQ28" i="128"/>
  <c r="AO30" i="128"/>
  <c r="AI32" i="128"/>
  <c r="AI34" i="128"/>
  <c r="AP35" i="128"/>
  <c r="AE40" i="128"/>
  <c r="AG42" i="128"/>
  <c r="AM46" i="128"/>
  <c r="AE48" i="128"/>
  <c r="AF52" i="128"/>
  <c r="AD70" i="128"/>
  <c r="AF75" i="128"/>
  <c r="AM76" i="128"/>
  <c r="AF78" i="128"/>
  <c r="AE80" i="128"/>
  <c r="AG84" i="128"/>
  <c r="AG86" i="128"/>
  <c r="AP89" i="128"/>
  <c r="AM98" i="128"/>
  <c r="AP99" i="128"/>
  <c r="AF102" i="128"/>
  <c r="AQ106" i="128"/>
  <c r="AQ27" i="129"/>
  <c r="AG37" i="129"/>
  <c r="AL41" i="129"/>
  <c r="AP48" i="129"/>
  <c r="AN53" i="129"/>
  <c r="AE55" i="129"/>
  <c r="AH61" i="129"/>
  <c r="AH68" i="129"/>
  <c r="AO71" i="129"/>
  <c r="AH77" i="129"/>
  <c r="AL84" i="129"/>
  <c r="AI87" i="129"/>
  <c r="AG103" i="129"/>
  <c r="AQ18" i="130"/>
  <c r="AO33" i="130"/>
  <c r="AG42" i="130"/>
  <c r="AF44" i="130"/>
  <c r="AO46" i="130"/>
  <c r="AR68" i="130"/>
  <c r="AI68" i="130"/>
  <c r="AG68" i="130"/>
  <c r="AF68" i="130"/>
  <c r="AC68" i="130"/>
  <c r="AR76" i="130"/>
  <c r="AO76" i="130"/>
  <c r="AN76" i="130"/>
  <c r="AM109" i="130"/>
  <c r="AP109" i="130"/>
  <c r="AO109" i="130"/>
  <c r="AL32" i="131"/>
  <c r="AO32" i="131"/>
  <c r="AN32" i="131"/>
  <c r="AF32" i="131"/>
  <c r="AR42" i="131"/>
  <c r="AP42" i="131"/>
  <c r="AL42" i="131"/>
  <c r="AK42" i="131"/>
  <c r="AD83" i="131"/>
  <c r="AL83" i="131"/>
  <c r="AL88" i="131"/>
  <c r="AO88" i="131"/>
  <c r="AI88" i="131"/>
  <c r="AP35" i="132"/>
  <c r="AN35" i="132"/>
  <c r="AI26" i="128"/>
  <c r="AE28" i="128"/>
  <c r="AO34" i="128"/>
  <c r="AO40" i="128"/>
  <c r="AO46" i="128"/>
  <c r="AI48" i="128"/>
  <c r="AI50" i="128"/>
  <c r="AH52" i="128"/>
  <c r="AE68" i="128"/>
  <c r="AF70" i="128"/>
  <c r="AD72" i="128"/>
  <c r="AL75" i="128"/>
  <c r="AO76" i="128"/>
  <c r="AN78" i="128"/>
  <c r="AI80" i="128"/>
  <c r="AF83" i="128"/>
  <c r="AO84" i="128"/>
  <c r="AK86" i="128"/>
  <c r="AD96" i="128"/>
  <c r="AH97" i="128"/>
  <c r="AI102" i="128"/>
  <c r="AE104" i="128"/>
  <c r="AN105" i="128"/>
  <c r="AL110" i="128"/>
  <c r="AI37" i="129"/>
  <c r="AF39" i="129"/>
  <c r="AP40" i="129"/>
  <c r="AD45" i="129"/>
  <c r="AH52" i="129"/>
  <c r="AP53" i="129"/>
  <c r="AM55" i="129"/>
  <c r="AG59" i="129"/>
  <c r="AK61" i="129"/>
  <c r="AG75" i="129"/>
  <c r="AK77" i="129"/>
  <c r="AJ112" i="129"/>
  <c r="AL66" i="130"/>
  <c r="AO66" i="130"/>
  <c r="AK66" i="130"/>
  <c r="AF66" i="130"/>
  <c r="AL90" i="130"/>
  <c r="AI90" i="130"/>
  <c r="AH90" i="130"/>
  <c r="AG90" i="130"/>
  <c r="AC90" i="130"/>
  <c r="AQ36" i="131"/>
  <c r="AC36" i="131"/>
  <c r="AR105" i="131"/>
  <c r="AQ105" i="131"/>
  <c r="AN105" i="131"/>
  <c r="AK105" i="131"/>
  <c r="AI105" i="131"/>
  <c r="AF105" i="131"/>
  <c r="AD105" i="131"/>
  <c r="AK44" i="132"/>
  <c r="AN44" i="132"/>
  <c r="AL44" i="132"/>
  <c r="AI44" i="132"/>
  <c r="AH44" i="132"/>
  <c r="AF44" i="132"/>
  <c r="AE44" i="132"/>
  <c r="AL78" i="132"/>
  <c r="AO78" i="132"/>
  <c r="AN78" i="132"/>
  <c r="AG78" i="132"/>
  <c r="AF78" i="132"/>
  <c r="AE78" i="132"/>
  <c r="AR84" i="132"/>
  <c r="AM84" i="132"/>
  <c r="AI84" i="132"/>
  <c r="AH84" i="132"/>
  <c r="AF84" i="132"/>
  <c r="AE84" i="132"/>
  <c r="AQ84" i="132"/>
  <c r="AD84" i="132"/>
  <c r="AG24" i="128"/>
  <c r="AF28" i="128"/>
  <c r="AD30" i="128"/>
  <c r="AQ40" i="128"/>
  <c r="AD43" i="128"/>
  <c r="AC46" i="128"/>
  <c r="AQ46" i="128"/>
  <c r="AO48" i="128"/>
  <c r="AM50" i="128"/>
  <c r="AO52" i="128"/>
  <c r="AH65" i="128"/>
  <c r="AN68" i="128"/>
  <c r="AM70" i="128"/>
  <c r="AE72" i="128"/>
  <c r="AP76" i="128"/>
  <c r="AO78" i="128"/>
  <c r="AQ80" i="128"/>
  <c r="AH83" i="128"/>
  <c r="AP84" i="128"/>
  <c r="AQ86" i="128"/>
  <c r="AD94" i="128"/>
  <c r="AE96" i="128"/>
  <c r="AD99" i="128"/>
  <c r="AK102" i="128"/>
  <c r="AG104" i="128"/>
  <c r="AN18" i="129"/>
  <c r="AC23" i="129"/>
  <c r="AE27" i="129"/>
  <c r="AN34" i="129"/>
  <c r="AN37" i="129"/>
  <c r="AG39" i="129"/>
  <c r="AE45" i="129"/>
  <c r="AQ53" i="129"/>
  <c r="AN55" i="129"/>
  <c r="AI59" i="129"/>
  <c r="AP61" i="129"/>
  <c r="AG67" i="129"/>
  <c r="AP77" i="129"/>
  <c r="AH88" i="129"/>
  <c r="AM101" i="129"/>
  <c r="AL110" i="129"/>
  <c r="AD26" i="130"/>
  <c r="AD39" i="130"/>
  <c r="AM50" i="130"/>
  <c r="AN90" i="130"/>
  <c r="AL102" i="130"/>
  <c r="AG102" i="130"/>
  <c r="AL24" i="131"/>
  <c r="AN24" i="131"/>
  <c r="AG24" i="131"/>
  <c r="AR106" i="131"/>
  <c r="AP106" i="131"/>
  <c r="AO106" i="131"/>
  <c r="AL106" i="131"/>
  <c r="AH106" i="131"/>
  <c r="AE106" i="131"/>
  <c r="AD106" i="131"/>
  <c r="AN111" i="131"/>
  <c r="AH32" i="132"/>
  <c r="AD44" i="132"/>
  <c r="AR76" i="132"/>
  <c r="AL76" i="132"/>
  <c r="AI76" i="132"/>
  <c r="AH76" i="132"/>
  <c r="AG76" i="132"/>
  <c r="AE76" i="132"/>
  <c r="AQ76" i="132"/>
  <c r="AD76" i="132"/>
  <c r="AN84" i="132"/>
  <c r="AD27" i="128"/>
  <c r="AG28" i="128"/>
  <c r="AE30" i="128"/>
  <c r="AF35" i="128"/>
  <c r="AF43" i="128"/>
  <c r="AD46" i="128"/>
  <c r="AQ48" i="128"/>
  <c r="AO50" i="128"/>
  <c r="AP52" i="128"/>
  <c r="AR61" i="128"/>
  <c r="AN65" i="128"/>
  <c r="AO68" i="128"/>
  <c r="AN70" i="128"/>
  <c r="AG72" i="128"/>
  <c r="AD76" i="128"/>
  <c r="AQ78" i="128"/>
  <c r="AL83" i="128"/>
  <c r="AQ84" i="128"/>
  <c r="AE94" i="128"/>
  <c r="AG96" i="128"/>
  <c r="AC98" i="128"/>
  <c r="AF99" i="128"/>
  <c r="AJ101" i="128"/>
  <c r="AN102" i="128"/>
  <c r="AI104" i="128"/>
  <c r="AG106" i="128"/>
  <c r="AL23" i="129"/>
  <c r="AG27" i="129"/>
  <c r="AO37" i="129"/>
  <c r="AI39" i="129"/>
  <c r="AE41" i="129"/>
  <c r="AN45" i="129"/>
  <c r="AC53" i="129"/>
  <c r="AO55" i="129"/>
  <c r="AM59" i="129"/>
  <c r="AQ61" i="129"/>
  <c r="AI67" i="129"/>
  <c r="AD73" i="129"/>
  <c r="AM75" i="129"/>
  <c r="AQ77" i="129"/>
  <c r="AL81" i="129"/>
  <c r="AP88" i="129"/>
  <c r="AC93" i="129"/>
  <c r="AC105" i="129"/>
  <c r="AN110" i="129"/>
  <c r="AF18" i="130"/>
  <c r="AE26" i="130"/>
  <c r="AG36" i="130"/>
  <c r="AI39" i="130"/>
  <c r="AG41" i="130"/>
  <c r="AQ44" i="130"/>
  <c r="AK52" i="130"/>
  <c r="AF57" i="130"/>
  <c r="AH63" i="130"/>
  <c r="AO64" i="130"/>
  <c r="AG66" i="130"/>
  <c r="AR88" i="130"/>
  <c r="AM88" i="130"/>
  <c r="AK88" i="130"/>
  <c r="AH88" i="130"/>
  <c r="AQ90" i="130"/>
  <c r="AI98" i="130"/>
  <c r="AF24" i="131"/>
  <c r="AR67" i="131"/>
  <c r="AL67" i="131"/>
  <c r="AP86" i="131"/>
  <c r="AL86" i="131"/>
  <c r="AC106" i="131"/>
  <c r="AP44" i="132"/>
  <c r="AK49" i="132"/>
  <c r="AR49" i="132"/>
  <c r="AC76" i="132"/>
  <c r="AO84" i="132"/>
  <c r="AK24" i="128"/>
  <c r="AF27" i="128"/>
  <c r="AH28" i="128"/>
  <c r="AF30" i="128"/>
  <c r="AD32" i="128"/>
  <c r="AH35" i="128"/>
  <c r="AH43" i="128"/>
  <c r="AE46" i="128"/>
  <c r="AQ52" i="128"/>
  <c r="AH57" i="128"/>
  <c r="AL59" i="128"/>
  <c r="AP65" i="128"/>
  <c r="AO70" i="128"/>
  <c r="AO72" i="128"/>
  <c r="AE76" i="128"/>
  <c r="AF81" i="128"/>
  <c r="AH87" i="128"/>
  <c r="AF89" i="128"/>
  <c r="AN94" i="128"/>
  <c r="AI96" i="128"/>
  <c r="AE98" i="128"/>
  <c r="AH99" i="128"/>
  <c r="AO102" i="128"/>
  <c r="AK104" i="128"/>
  <c r="AI106" i="128"/>
  <c r="AH111" i="128"/>
  <c r="AG19" i="129"/>
  <c r="AI27" i="129"/>
  <c r="AP32" i="129"/>
  <c r="AG35" i="129"/>
  <c r="AC37" i="129"/>
  <c r="AP37" i="129"/>
  <c r="AK39" i="129"/>
  <c r="AG41" i="129"/>
  <c r="AO45" i="129"/>
  <c r="AE53" i="129"/>
  <c r="AQ55" i="129"/>
  <c r="AO59" i="129"/>
  <c r="AC65" i="129"/>
  <c r="AD71" i="129"/>
  <c r="AE73" i="129"/>
  <c r="AO75" i="129"/>
  <c r="AD84" i="129"/>
  <c r="AE93" i="129"/>
  <c r="AH97" i="129"/>
  <c r="AE105" i="129"/>
  <c r="AG18" i="130"/>
  <c r="AF26" i="130"/>
  <c r="AH31" i="130"/>
  <c r="AD33" i="130"/>
  <c r="AI36" i="130"/>
  <c r="AL39" i="130"/>
  <c r="AL41" i="130"/>
  <c r="AC44" i="130"/>
  <c r="AN52" i="130"/>
  <c r="AN57" i="130"/>
  <c r="AI63" i="130"/>
  <c r="AP66" i="130"/>
  <c r="AC88" i="130"/>
  <c r="AK98" i="130"/>
  <c r="AK107" i="130"/>
  <c r="AQ107" i="130"/>
  <c r="AM107" i="130"/>
  <c r="AM55" i="131"/>
  <c r="AP55" i="131"/>
  <c r="AO55" i="131"/>
  <c r="AN55" i="131"/>
  <c r="AR57" i="131"/>
  <c r="AI57" i="131"/>
  <c r="AH57" i="131"/>
  <c r="AE57" i="131"/>
  <c r="AC57" i="131"/>
  <c r="AC67" i="131"/>
  <c r="AK81" i="131"/>
  <c r="AQ81" i="131"/>
  <c r="AM81" i="131"/>
  <c r="AL81" i="131"/>
  <c r="AH81" i="131"/>
  <c r="AF81" i="131"/>
  <c r="AK86" i="131"/>
  <c r="AH93" i="131"/>
  <c r="AR93" i="131"/>
  <c r="AL62" i="132"/>
  <c r="AO62" i="132"/>
  <c r="AN62" i="132"/>
  <c r="AG62" i="132"/>
  <c r="AF62" i="132"/>
  <c r="AE62" i="132"/>
  <c r="AQ67" i="132"/>
  <c r="AR67" i="132"/>
  <c r="AP67" i="132"/>
  <c r="AM76" i="132"/>
  <c r="AL24" i="128"/>
  <c r="AH27" i="128"/>
  <c r="AO28" i="128"/>
  <c r="AG30" i="128"/>
  <c r="AE32" i="128"/>
  <c r="AE34" i="128"/>
  <c r="AL35" i="128"/>
  <c r="AC40" i="128"/>
  <c r="AC42" i="128"/>
  <c r="AL43" i="128"/>
  <c r="AF46" i="128"/>
  <c r="AC48" i="128"/>
  <c r="AN57" i="128"/>
  <c r="AN59" i="128"/>
  <c r="AQ70" i="128"/>
  <c r="AQ72" i="128"/>
  <c r="AF76" i="128"/>
  <c r="AD78" i="128"/>
  <c r="AH81" i="128"/>
  <c r="AE84" i="128"/>
  <c r="AP87" i="128"/>
  <c r="AH89" i="128"/>
  <c r="AO94" i="128"/>
  <c r="AO96" i="128"/>
  <c r="AG98" i="128"/>
  <c r="AL99" i="128"/>
  <c r="AD102" i="128"/>
  <c r="AQ102" i="128"/>
  <c r="AL104" i="128"/>
  <c r="AM106" i="128"/>
  <c r="AP111" i="128"/>
  <c r="AI19" i="129"/>
  <c r="AH24" i="129"/>
  <c r="AM27" i="129"/>
  <c r="AI35" i="129"/>
  <c r="AE37" i="129"/>
  <c r="AQ37" i="129"/>
  <c r="AO39" i="129"/>
  <c r="AI41" i="129"/>
  <c r="AD44" i="129"/>
  <c r="AF53" i="129"/>
  <c r="AQ59" i="129"/>
  <c r="AF61" i="129"/>
  <c r="AD68" i="129"/>
  <c r="AE71" i="129"/>
  <c r="AQ73" i="129"/>
  <c r="AQ75" i="129"/>
  <c r="AF77" i="129"/>
  <c r="AF84" i="129"/>
  <c r="AD87" i="129"/>
  <c r="AK89" i="129"/>
  <c r="AR93" i="129"/>
  <c r="AN105" i="129"/>
  <c r="AH111" i="129"/>
  <c r="AH18" i="130"/>
  <c r="AM26" i="130"/>
  <c r="AN31" i="130"/>
  <c r="AL33" i="130"/>
  <c r="AK36" i="130"/>
  <c r="AN39" i="130"/>
  <c r="AD44" i="130"/>
  <c r="AO52" i="130"/>
  <c r="AO57" i="130"/>
  <c r="AL63" i="130"/>
  <c r="AQ66" i="130"/>
  <c r="AR92" i="130"/>
  <c r="AH92" i="130"/>
  <c r="AG92" i="130"/>
  <c r="AF92" i="130"/>
  <c r="AC92" i="130"/>
  <c r="AM39" i="131"/>
  <c r="AP39" i="131"/>
  <c r="AH39" i="131"/>
  <c r="AR50" i="131"/>
  <c r="AO50" i="131"/>
  <c r="AK50" i="131"/>
  <c r="AH50" i="131"/>
  <c r="AC50" i="131"/>
  <c r="AP61" i="131"/>
  <c r="AR61" i="131"/>
  <c r="AQ61" i="131"/>
  <c r="AJ61" i="131"/>
  <c r="AH61" i="131"/>
  <c r="AL64" i="131"/>
  <c r="AN64" i="131"/>
  <c r="AG64" i="131"/>
  <c r="AF64" i="131"/>
  <c r="AL72" i="131"/>
  <c r="AO72" i="131"/>
  <c r="AN72" i="131"/>
  <c r="AI72" i="131"/>
  <c r="AP29" i="132"/>
  <c r="AQ29" i="132"/>
  <c r="AK29" i="132"/>
  <c r="AC29" i="132"/>
  <c r="AP76" i="132"/>
  <c r="AI65" i="131"/>
  <c r="AL73" i="131"/>
  <c r="AP89" i="131"/>
  <c r="AL90" i="131"/>
  <c r="AH102" i="131"/>
  <c r="AM19" i="132"/>
  <c r="AE23" i="132"/>
  <c r="AH27" i="132"/>
  <c r="AQ36" i="132"/>
  <c r="AM52" i="132"/>
  <c r="AN55" i="132"/>
  <c r="AN63" i="132"/>
  <c r="AQ72" i="132"/>
  <c r="AL79" i="132"/>
  <c r="AO86" i="132"/>
  <c r="AN93" i="132"/>
  <c r="AM102" i="132"/>
  <c r="AF109" i="132"/>
  <c r="AK72" i="130"/>
  <c r="AN73" i="130"/>
  <c r="AK74" i="130"/>
  <c r="AI84" i="130"/>
  <c r="AP33" i="131"/>
  <c r="AO46" i="131"/>
  <c r="AM65" i="131"/>
  <c r="AF71" i="131"/>
  <c r="AP73" i="131"/>
  <c r="AC76" i="131"/>
  <c r="AC78" i="131"/>
  <c r="AO90" i="131"/>
  <c r="AD98" i="131"/>
  <c r="AI102" i="131"/>
  <c r="AC108" i="131"/>
  <c r="AP19" i="132"/>
  <c r="AH23" i="132"/>
  <c r="AH26" i="132"/>
  <c r="AL27" i="132"/>
  <c r="AC48" i="132"/>
  <c r="AE54" i="132"/>
  <c r="AN79" i="132"/>
  <c r="AD89" i="132"/>
  <c r="AO93" i="132"/>
  <c r="AH109" i="132"/>
  <c r="AC112" i="132"/>
  <c r="AM72" i="130"/>
  <c r="AO73" i="130"/>
  <c r="AO74" i="130"/>
  <c r="AM80" i="130"/>
  <c r="AR83" i="130"/>
  <c r="AM84" i="130"/>
  <c r="AD87" i="130"/>
  <c r="AP93" i="130"/>
  <c r="AJ99" i="130"/>
  <c r="AC30" i="131"/>
  <c r="AD41" i="131"/>
  <c r="AP45" i="131"/>
  <c r="AH53" i="131"/>
  <c r="AN65" i="131"/>
  <c r="AH71" i="131"/>
  <c r="AK76" i="131"/>
  <c r="AD78" i="131"/>
  <c r="AH79" i="131"/>
  <c r="AC84" i="131"/>
  <c r="AP90" i="131"/>
  <c r="AD94" i="131"/>
  <c r="AE98" i="131"/>
  <c r="AK102" i="131"/>
  <c r="AE104" i="131"/>
  <c r="AK108" i="131"/>
  <c r="AE112" i="131"/>
  <c r="AI23" i="132"/>
  <c r="AL26" i="132"/>
  <c r="AN27" i="132"/>
  <c r="AI33" i="132"/>
  <c r="AC37" i="132"/>
  <c r="AI42" i="132"/>
  <c r="AE46" i="132"/>
  <c r="AE48" i="132"/>
  <c r="AI50" i="132"/>
  <c r="AG54" i="132"/>
  <c r="AE56" i="132"/>
  <c r="AD61" i="132"/>
  <c r="AL64" i="132"/>
  <c r="AC72" i="132"/>
  <c r="AD77" i="132"/>
  <c r="AK85" i="132"/>
  <c r="AD87" i="132"/>
  <c r="AJ89" i="132"/>
  <c r="AD93" i="132"/>
  <c r="AC98" i="132"/>
  <c r="AC101" i="132"/>
  <c r="AQ104" i="132"/>
  <c r="AK109" i="132"/>
  <c r="AE112" i="132"/>
  <c r="AO72" i="130"/>
  <c r="AP74" i="130"/>
  <c r="AO80" i="130"/>
  <c r="AN84" i="130"/>
  <c r="AF87" i="130"/>
  <c r="AF97" i="130"/>
  <c r="AD103" i="130"/>
  <c r="AD34" i="131"/>
  <c r="AI37" i="131"/>
  <c r="AE41" i="131"/>
  <c r="AR45" i="131"/>
  <c r="AF47" i="131"/>
  <c r="AC49" i="131"/>
  <c r="AR53" i="131"/>
  <c r="AO71" i="131"/>
  <c r="AD74" i="131"/>
  <c r="AQ76" i="131"/>
  <c r="AI78" i="131"/>
  <c r="AN79" i="131"/>
  <c r="AI84" i="131"/>
  <c r="AG87" i="131"/>
  <c r="AD89" i="131"/>
  <c r="AD90" i="131"/>
  <c r="AF94" i="131"/>
  <c r="AG98" i="131"/>
  <c r="AN102" i="131"/>
  <c r="AG104" i="131"/>
  <c r="AQ108" i="131"/>
  <c r="AF112" i="131"/>
  <c r="AM23" i="132"/>
  <c r="AP27" i="132"/>
  <c r="AE36" i="132"/>
  <c r="AD37" i="132"/>
  <c r="AC40" i="132"/>
  <c r="AQ42" i="132"/>
  <c r="AG46" i="132"/>
  <c r="AI48" i="132"/>
  <c r="AQ50" i="132"/>
  <c r="AD53" i="132"/>
  <c r="AN54" i="132"/>
  <c r="AL56" i="132"/>
  <c r="AE61" i="132"/>
  <c r="AK68" i="132"/>
  <c r="AD72" i="132"/>
  <c r="AE77" i="132"/>
  <c r="AL85" i="132"/>
  <c r="AF87" i="132"/>
  <c r="AE93" i="132"/>
  <c r="AJ98" i="132"/>
  <c r="AF101" i="132"/>
  <c r="AC104" i="132"/>
  <c r="AN109" i="132"/>
  <c r="AH112" i="132"/>
  <c r="AE74" i="130"/>
  <c r="AQ74" i="130"/>
  <c r="AD84" i="130"/>
  <c r="AO84" i="130"/>
  <c r="AL87" i="130"/>
  <c r="AG94" i="130"/>
  <c r="AN97" i="130"/>
  <c r="AF103" i="130"/>
  <c r="AP108" i="130"/>
  <c r="AF110" i="130"/>
  <c r="AF23" i="131"/>
  <c r="AE34" i="131"/>
  <c r="AJ37" i="131"/>
  <c r="AE40" i="131"/>
  <c r="AI41" i="131"/>
  <c r="AG47" i="131"/>
  <c r="AD49" i="131"/>
  <c r="AC59" i="131"/>
  <c r="AF63" i="131"/>
  <c r="AC65" i="131"/>
  <c r="AP71" i="131"/>
  <c r="AD73" i="131"/>
  <c r="AE74" i="131"/>
  <c r="AK78" i="131"/>
  <c r="AP79" i="131"/>
  <c r="AK84" i="131"/>
  <c r="AH87" i="131"/>
  <c r="AE89" i="131"/>
  <c r="AE90" i="131"/>
  <c r="AL91" i="131"/>
  <c r="AI94" i="131"/>
  <c r="AK98" i="131"/>
  <c r="AC102" i="131"/>
  <c r="AO102" i="131"/>
  <c r="AM104" i="131"/>
  <c r="AG112" i="131"/>
  <c r="AP23" i="132"/>
  <c r="AQ27" i="132"/>
  <c r="AG37" i="132"/>
  <c r="AE40" i="132"/>
  <c r="AM46" i="132"/>
  <c r="AK48" i="132"/>
  <c r="AE53" i="132"/>
  <c r="AO54" i="132"/>
  <c r="AH61" i="132"/>
  <c r="AI72" i="132"/>
  <c r="AH77" i="132"/>
  <c r="AL87" i="132"/>
  <c r="AG93" i="132"/>
  <c r="AK98" i="132"/>
  <c r="AP101" i="132"/>
  <c r="AD104" i="132"/>
  <c r="AO109" i="132"/>
  <c r="AL112" i="132"/>
  <c r="AP109" i="132"/>
  <c r="AK99" i="124"/>
  <c r="AI99" i="124"/>
  <c r="AM19" i="115"/>
  <c r="AP19" i="115"/>
  <c r="AN19" i="115"/>
  <c r="AH19" i="115"/>
  <c r="AF19" i="115"/>
  <c r="AN42" i="115"/>
  <c r="AQ42" i="115"/>
  <c r="AO42" i="115"/>
  <c r="AI42" i="115"/>
  <c r="AG42" i="115"/>
  <c r="AL108" i="115"/>
  <c r="AP108" i="115"/>
  <c r="AO108" i="115"/>
  <c r="AM108" i="115"/>
  <c r="AI108" i="115"/>
  <c r="AH108" i="115"/>
  <c r="AG108" i="115"/>
  <c r="AE108" i="115"/>
  <c r="AR70" i="115"/>
  <c r="AK70" i="115"/>
  <c r="AI70" i="115"/>
  <c r="AH70" i="115"/>
  <c r="AQ70" i="115"/>
  <c r="AG70" i="115"/>
  <c r="AP70" i="115"/>
  <c r="AF70" i="115"/>
  <c r="AO70" i="115"/>
  <c r="AE70" i="115"/>
  <c r="AN70" i="115"/>
  <c r="AC70" i="115"/>
  <c r="AQ108" i="115"/>
  <c r="AM68" i="116"/>
  <c r="AN68" i="116"/>
  <c r="AF68" i="116"/>
  <c r="AM99" i="115"/>
  <c r="AP99" i="115"/>
  <c r="AN99" i="115"/>
  <c r="AH99" i="115"/>
  <c r="AF99" i="115"/>
  <c r="AR55" i="116"/>
  <c r="AK55" i="116"/>
  <c r="AI55" i="116"/>
  <c r="AH55" i="116"/>
  <c r="AQ55" i="116"/>
  <c r="AG55" i="116"/>
  <c r="AP55" i="116"/>
  <c r="AF55" i="116"/>
  <c r="AO55" i="116"/>
  <c r="AE55" i="116"/>
  <c r="AN55" i="116"/>
  <c r="AC55" i="116"/>
  <c r="C4" i="105"/>
  <c r="B4" i="163" s="1"/>
  <c r="B10" i="163" s="1"/>
  <c r="B4" i="105"/>
  <c r="B2" i="105" s="1"/>
  <c r="AR79" i="115"/>
  <c r="AJ79" i="115"/>
  <c r="AL24" i="116"/>
  <c r="AR24" i="116"/>
  <c r="AG24" i="116"/>
  <c r="AQ43" i="116"/>
  <c r="AK43" i="116"/>
  <c r="AJ43" i="116"/>
  <c r="AI43" i="116"/>
  <c r="AG43" i="116"/>
  <c r="AC43" i="116"/>
  <c r="AK111" i="117"/>
  <c r="AO111" i="117"/>
  <c r="AN111" i="117"/>
  <c r="AL111" i="117"/>
  <c r="AH111" i="117"/>
  <c r="AG111" i="117"/>
  <c r="AF111" i="117"/>
  <c r="AD111" i="117"/>
  <c r="AP111" i="117"/>
  <c r="AR102" i="115"/>
  <c r="AK102" i="115"/>
  <c r="AI102" i="115"/>
  <c r="AH102" i="115"/>
  <c r="AQ102" i="115"/>
  <c r="AG102" i="115"/>
  <c r="AP102" i="115"/>
  <c r="AF102" i="115"/>
  <c r="AO102" i="115"/>
  <c r="AE102" i="115"/>
  <c r="AN102" i="115"/>
  <c r="AC102" i="115"/>
  <c r="AP40" i="115"/>
  <c r="AK40" i="115"/>
  <c r="AI40" i="115"/>
  <c r="AG40" i="115"/>
  <c r="AQ40" i="115"/>
  <c r="AF40" i="115"/>
  <c r="AO40" i="115"/>
  <c r="AE40" i="115"/>
  <c r="AN40" i="115"/>
  <c r="AD40" i="115"/>
  <c r="AM40" i="115"/>
  <c r="AC40" i="115"/>
  <c r="AO81" i="115"/>
  <c r="AP81" i="115"/>
  <c r="AH81" i="115"/>
  <c r="AO97" i="115"/>
  <c r="AP97" i="115"/>
  <c r="AH97" i="115"/>
  <c r="AL61" i="116"/>
  <c r="AP61" i="116"/>
  <c r="AO61" i="116"/>
  <c r="AM61" i="116"/>
  <c r="AI61" i="116"/>
  <c r="AH61" i="116"/>
  <c r="AG61" i="116"/>
  <c r="AE61" i="116"/>
  <c r="AR80" i="116"/>
  <c r="AJ80" i="116"/>
  <c r="B8" i="9" a="1"/>
  <c r="B8" i="9" s="1"/>
  <c r="B2" i="106"/>
  <c r="AL24" i="115"/>
  <c r="AI26" i="115"/>
  <c r="AQ28" i="115"/>
  <c r="AO29" i="115"/>
  <c r="AI30" i="115"/>
  <c r="AL32" i="115"/>
  <c r="AN35" i="115"/>
  <c r="AO36" i="115"/>
  <c r="AL37" i="115"/>
  <c r="AP43" i="115"/>
  <c r="AP44" i="115"/>
  <c r="AN45" i="115"/>
  <c r="AH46" i="115"/>
  <c r="AG48" i="115"/>
  <c r="AP52" i="115"/>
  <c r="AN53" i="115"/>
  <c r="AH54" i="115"/>
  <c r="AK56" i="115"/>
  <c r="AP57" i="115"/>
  <c r="AH59" i="115"/>
  <c r="AM60" i="115"/>
  <c r="AH61" i="115"/>
  <c r="AF62" i="115"/>
  <c r="AP62" i="115"/>
  <c r="AG64" i="115"/>
  <c r="AH68" i="115"/>
  <c r="AD72" i="115"/>
  <c r="AN72" i="115"/>
  <c r="AI74" i="115"/>
  <c r="AQ76" i="115"/>
  <c r="AO77" i="115"/>
  <c r="AQ84" i="115"/>
  <c r="AO85" i="115"/>
  <c r="AL88" i="115"/>
  <c r="AN91" i="115"/>
  <c r="AL93" i="115"/>
  <c r="AG94" i="115"/>
  <c r="AQ94" i="115"/>
  <c r="AH100" i="115"/>
  <c r="AE104" i="115"/>
  <c r="AO104" i="115"/>
  <c r="AO106" i="115"/>
  <c r="AP109" i="115"/>
  <c r="AK110" i="115"/>
  <c r="AK112" i="115"/>
  <c r="AN26" i="116"/>
  <c r="AO30" i="116"/>
  <c r="AK34" i="116"/>
  <c r="AK35" i="116"/>
  <c r="AM39" i="116"/>
  <c r="AM40" i="116"/>
  <c r="AK41" i="116"/>
  <c r="AH46" i="116"/>
  <c r="AF47" i="116"/>
  <c r="AP47" i="116"/>
  <c r="AF49" i="116"/>
  <c r="AQ49" i="116"/>
  <c r="AH53" i="116"/>
  <c r="AE57" i="116"/>
  <c r="AO57" i="116"/>
  <c r="AP62" i="116"/>
  <c r="AK63" i="116"/>
  <c r="AL65" i="116"/>
  <c r="AH66" i="116"/>
  <c r="AL70" i="116"/>
  <c r="AG71" i="116"/>
  <c r="AP81" i="116"/>
  <c r="AK81" i="116"/>
  <c r="AI81" i="116"/>
  <c r="AO81" i="116"/>
  <c r="AE81" i="116"/>
  <c r="AN81" i="116"/>
  <c r="AD81" i="116"/>
  <c r="AM81" i="116"/>
  <c r="AC81" i="116"/>
  <c r="AM100" i="116"/>
  <c r="AN100" i="116"/>
  <c r="AF100" i="116"/>
  <c r="AN28" i="117"/>
  <c r="AO28" i="117"/>
  <c r="AG28" i="117"/>
  <c r="AP59" i="118"/>
  <c r="AK59" i="118"/>
  <c r="AI59" i="118"/>
  <c r="AG59" i="118"/>
  <c r="AQ59" i="118"/>
  <c r="AF59" i="118"/>
  <c r="AO59" i="118"/>
  <c r="AE59" i="118"/>
  <c r="AN59" i="118"/>
  <c r="AD59" i="118"/>
  <c r="AM59" i="118"/>
  <c r="AC59" i="118"/>
  <c r="AR74" i="118"/>
  <c r="AJ74" i="118"/>
  <c r="AN101" i="118"/>
  <c r="AO101" i="118"/>
  <c r="AG101" i="118"/>
  <c r="AR105" i="118"/>
  <c r="AK105" i="118"/>
  <c r="AI105" i="118"/>
  <c r="AH105" i="118"/>
  <c r="AQ105" i="118"/>
  <c r="AG105" i="118"/>
  <c r="AP105" i="118"/>
  <c r="AF105" i="118"/>
  <c r="AO105" i="118"/>
  <c r="AE105" i="118"/>
  <c r="AN105" i="118"/>
  <c r="AC105" i="118"/>
  <c r="AL32" i="119"/>
  <c r="AQ32" i="119"/>
  <c r="AP32" i="119"/>
  <c r="AO32" i="119"/>
  <c r="AM32" i="119"/>
  <c r="AI32" i="119"/>
  <c r="AH32" i="119"/>
  <c r="AG32" i="119"/>
  <c r="AE32" i="119"/>
  <c r="AO57" i="121"/>
  <c r="AL57" i="121"/>
  <c r="AK57" i="121"/>
  <c r="AH57" i="121"/>
  <c r="AF57" i="121"/>
  <c r="AE57" i="121"/>
  <c r="AP57" i="121"/>
  <c r="AD57" i="121"/>
  <c r="AN57" i="121"/>
  <c r="AC57" i="121"/>
  <c r="AM57" i="121"/>
  <c r="C8" i="9" a="1"/>
  <c r="C8" i="9" s="1"/>
  <c r="C2" i="103"/>
  <c r="B2" i="155" s="1"/>
  <c r="AP29" i="115"/>
  <c r="AN37" i="115"/>
  <c r="AQ44" i="115"/>
  <c r="AI46" i="115"/>
  <c r="AI48" i="115"/>
  <c r="AQ52" i="115"/>
  <c r="AI54" i="115"/>
  <c r="AL56" i="115"/>
  <c r="AO60" i="115"/>
  <c r="AL61" i="115"/>
  <c r="AI64" i="115"/>
  <c r="AP77" i="115"/>
  <c r="AP85" i="115"/>
  <c r="AN93" i="115"/>
  <c r="AH94" i="115"/>
  <c r="AI100" i="115"/>
  <c r="AM110" i="115"/>
  <c r="AL112" i="115"/>
  <c r="AR26" i="116"/>
  <c r="AP30" i="116"/>
  <c r="AL34" i="116"/>
  <c r="AQ35" i="116"/>
  <c r="AL41" i="116"/>
  <c r="AL46" i="116"/>
  <c r="AG49" i="116"/>
  <c r="AM63" i="116"/>
  <c r="AN70" i="116"/>
  <c r="AH71" i="116"/>
  <c r="AO74" i="116"/>
  <c r="AP74" i="116"/>
  <c r="AH74" i="116"/>
  <c r="AD74" i="116"/>
  <c r="AC74" i="116"/>
  <c r="AL85" i="116"/>
  <c r="AG85" i="116"/>
  <c r="AE85" i="116"/>
  <c r="AO85" i="116"/>
  <c r="AM85" i="116"/>
  <c r="AI85" i="116"/>
  <c r="AL101" i="116"/>
  <c r="AO101" i="116"/>
  <c r="AM101" i="116"/>
  <c r="AG101" i="116"/>
  <c r="AE101" i="116"/>
  <c r="AQ101" i="116"/>
  <c r="AC101" i="116"/>
  <c r="AN107" i="116"/>
  <c r="AO107" i="116"/>
  <c r="AG107" i="116"/>
  <c r="AK110" i="116"/>
  <c r="AF110" i="116"/>
  <c r="AD110" i="116"/>
  <c r="AN110" i="116"/>
  <c r="AL110" i="116"/>
  <c r="AH110" i="116"/>
  <c r="AO59" i="117"/>
  <c r="AP59" i="117"/>
  <c r="AL59" i="117"/>
  <c r="AK59" i="117"/>
  <c r="AH59" i="117"/>
  <c r="AD59" i="117"/>
  <c r="AC59" i="117"/>
  <c r="AN37" i="118"/>
  <c r="AO37" i="118"/>
  <c r="AG37" i="118"/>
  <c r="AK48" i="118"/>
  <c r="AO48" i="118"/>
  <c r="AN48" i="118"/>
  <c r="AL48" i="118"/>
  <c r="AH48" i="118"/>
  <c r="AG48" i="118"/>
  <c r="AF48" i="118"/>
  <c r="AD48" i="118"/>
  <c r="AR57" i="119"/>
  <c r="AQ57" i="119"/>
  <c r="AJ57" i="119"/>
  <c r="AI57" i="119"/>
  <c r="AF57" i="119"/>
  <c r="AC57" i="119"/>
  <c r="AL57" i="119"/>
  <c r="AK57" i="119"/>
  <c r="AO79" i="119"/>
  <c r="AN79" i="119"/>
  <c r="AC79" i="119"/>
  <c r="AK79" i="119"/>
  <c r="AH79" i="119"/>
  <c r="AF79" i="119"/>
  <c r="AE79" i="119"/>
  <c r="AP79" i="119"/>
  <c r="AM79" i="119"/>
  <c r="AL79" i="119"/>
  <c r="AD79" i="119"/>
  <c r="AD24" i="115"/>
  <c r="AN24" i="115"/>
  <c r="AQ26" i="115"/>
  <c r="AG28" i="115"/>
  <c r="AD29" i="115"/>
  <c r="AM30" i="115"/>
  <c r="AD32" i="115"/>
  <c r="AN32" i="115"/>
  <c r="AI34" i="115"/>
  <c r="AQ36" i="115"/>
  <c r="AO37" i="115"/>
  <c r="AE44" i="115"/>
  <c r="AP45" i="115"/>
  <c r="AK46" i="115"/>
  <c r="AK48" i="115"/>
  <c r="AP49" i="115"/>
  <c r="AE52" i="115"/>
  <c r="AP53" i="115"/>
  <c r="AK54" i="115"/>
  <c r="AC56" i="115"/>
  <c r="AM56" i="115"/>
  <c r="AG58" i="115"/>
  <c r="AP59" i="115"/>
  <c r="AP60" i="115"/>
  <c r="AN61" i="115"/>
  <c r="AH62" i="115"/>
  <c r="AK64" i="115"/>
  <c r="AP65" i="115"/>
  <c r="AH67" i="115"/>
  <c r="AM68" i="115"/>
  <c r="AF72" i="115"/>
  <c r="AQ72" i="115"/>
  <c r="AQ74" i="115"/>
  <c r="AG76" i="115"/>
  <c r="AD77" i="115"/>
  <c r="AM78" i="115"/>
  <c r="AL80" i="115"/>
  <c r="AG84" i="115"/>
  <c r="AD85" i="115"/>
  <c r="AM86" i="115"/>
  <c r="AD88" i="115"/>
  <c r="AN88" i="115"/>
  <c r="AI90" i="115"/>
  <c r="AQ92" i="115"/>
  <c r="AO93" i="115"/>
  <c r="AI94" i="115"/>
  <c r="AL96" i="115"/>
  <c r="AM100" i="115"/>
  <c r="AH101" i="115"/>
  <c r="AG104" i="115"/>
  <c r="AF109" i="115"/>
  <c r="AC110" i="115"/>
  <c r="AN110" i="115"/>
  <c r="AC112" i="115"/>
  <c r="AM112" i="115"/>
  <c r="AJ18" i="116"/>
  <c r="AM23" i="116"/>
  <c r="AK29" i="116"/>
  <c r="AK31" i="116"/>
  <c r="AH32" i="116"/>
  <c r="AF33" i="116"/>
  <c r="AQ33" i="116"/>
  <c r="AR34" i="116"/>
  <c r="AI37" i="116"/>
  <c r="AE39" i="116"/>
  <c r="AO39" i="116"/>
  <c r="AC41" i="116"/>
  <c r="AM41" i="116"/>
  <c r="AP45" i="116"/>
  <c r="AN46" i="116"/>
  <c r="AH47" i="116"/>
  <c r="AI49" i="116"/>
  <c r="AC50" i="116"/>
  <c r="AJ52" i="116"/>
  <c r="AM53" i="116"/>
  <c r="AH54" i="116"/>
  <c r="AG57" i="116"/>
  <c r="AG59" i="116"/>
  <c r="AF62" i="116"/>
  <c r="AC63" i="116"/>
  <c r="AN63" i="116"/>
  <c r="AD65" i="116"/>
  <c r="AN65" i="116"/>
  <c r="AL66" i="116"/>
  <c r="AO70" i="116"/>
  <c r="AI71" i="116"/>
  <c r="AK74" i="116"/>
  <c r="AR79" i="116"/>
  <c r="AK79" i="116"/>
  <c r="AI79" i="116"/>
  <c r="AP79" i="116"/>
  <c r="AF79" i="116"/>
  <c r="AO79" i="116"/>
  <c r="AE79" i="116"/>
  <c r="AN79" i="116"/>
  <c r="AC79" i="116"/>
  <c r="AG81" i="116"/>
  <c r="AC85" i="116"/>
  <c r="AP89" i="116"/>
  <c r="AN89" i="116"/>
  <c r="AD89" i="116"/>
  <c r="AM89" i="116"/>
  <c r="AC89" i="116"/>
  <c r="AI89" i="116"/>
  <c r="AG89" i="116"/>
  <c r="AQ89" i="116"/>
  <c r="AF89" i="116"/>
  <c r="AH101" i="116"/>
  <c r="AM108" i="116"/>
  <c r="AN108" i="116"/>
  <c r="AF108" i="116"/>
  <c r="AG110" i="116"/>
  <c r="AP90" i="117"/>
  <c r="AK90" i="117"/>
  <c r="AI90" i="117"/>
  <c r="AG90" i="117"/>
  <c r="AQ90" i="117"/>
  <c r="AF90" i="117"/>
  <c r="AO90" i="117"/>
  <c r="AE90" i="117"/>
  <c r="AN90" i="117"/>
  <c r="AD90" i="117"/>
  <c r="AM90" i="117"/>
  <c r="AC90" i="117"/>
  <c r="AP48" i="118"/>
  <c r="AN41" i="120"/>
  <c r="AO41" i="120"/>
  <c r="AK41" i="120"/>
  <c r="AG41" i="120"/>
  <c r="AC41" i="120"/>
  <c r="AP79" i="120"/>
  <c r="AK79" i="120"/>
  <c r="AI79" i="120"/>
  <c r="AG79" i="120"/>
  <c r="AQ79" i="120"/>
  <c r="AF79" i="120"/>
  <c r="AO79" i="120"/>
  <c r="AE79" i="120"/>
  <c r="AN79" i="120"/>
  <c r="AD79" i="120"/>
  <c r="AM79" i="120"/>
  <c r="AC79" i="120"/>
  <c r="AL79" i="120"/>
  <c r="AP37" i="115"/>
  <c r="AM46" i="115"/>
  <c r="AL48" i="115"/>
  <c r="AM54" i="115"/>
  <c r="AQ60" i="115"/>
  <c r="AO61" i="115"/>
  <c r="AL64" i="115"/>
  <c r="AP93" i="115"/>
  <c r="AK94" i="115"/>
  <c r="AO100" i="115"/>
  <c r="AO46" i="116"/>
  <c r="AK49" i="116"/>
  <c r="AP70" i="116"/>
  <c r="AO76" i="118"/>
  <c r="AP76" i="118"/>
  <c r="AL76" i="118"/>
  <c r="AK76" i="118"/>
  <c r="AH76" i="118"/>
  <c r="AD76" i="118"/>
  <c r="AC76" i="118"/>
  <c r="AL111" i="118"/>
  <c r="AP111" i="118"/>
  <c r="AO111" i="118"/>
  <c r="AM111" i="118"/>
  <c r="AI111" i="118"/>
  <c r="AH111" i="118"/>
  <c r="AG111" i="118"/>
  <c r="AE111" i="118"/>
  <c r="AF27" i="115"/>
  <c r="AD37" i="115"/>
  <c r="AC46" i="115"/>
  <c r="AN46" i="115"/>
  <c r="AC48" i="115"/>
  <c r="AM48" i="115"/>
  <c r="AG50" i="115"/>
  <c r="AC54" i="115"/>
  <c r="AN54" i="115"/>
  <c r="AE60" i="115"/>
  <c r="AP61" i="115"/>
  <c r="AC64" i="115"/>
  <c r="AM64" i="115"/>
  <c r="AG66" i="115"/>
  <c r="AH73" i="115"/>
  <c r="AF75" i="115"/>
  <c r="AF83" i="115"/>
  <c r="AD93" i="115"/>
  <c r="AM94" i="115"/>
  <c r="AP100" i="115"/>
  <c r="AD26" i="116"/>
  <c r="AC34" i="116"/>
  <c r="AC35" i="116"/>
  <c r="AP46" i="116"/>
  <c r="AL49" i="116"/>
  <c r="AD70" i="116"/>
  <c r="AR71" i="116"/>
  <c r="AQ71" i="116"/>
  <c r="AM71" i="116"/>
  <c r="AR32" i="117"/>
  <c r="AK32" i="117"/>
  <c r="AI32" i="117"/>
  <c r="AH32" i="117"/>
  <c r="AQ32" i="117"/>
  <c r="AG32" i="117"/>
  <c r="AP32" i="117"/>
  <c r="AF32" i="117"/>
  <c r="AO32" i="117"/>
  <c r="AE32" i="117"/>
  <c r="AN32" i="117"/>
  <c r="AC32" i="117"/>
  <c r="AL86" i="117"/>
  <c r="AP86" i="117"/>
  <c r="AO86" i="117"/>
  <c r="AM86" i="117"/>
  <c r="AI86" i="117"/>
  <c r="AH86" i="117"/>
  <c r="AG86" i="117"/>
  <c r="AE86" i="117"/>
  <c r="AQ111" i="118"/>
  <c r="AO24" i="120"/>
  <c r="AL24" i="120"/>
  <c r="AK24" i="120"/>
  <c r="AH24" i="120"/>
  <c r="AF24" i="120"/>
  <c r="AE24" i="120"/>
  <c r="AP24" i="120"/>
  <c r="AD24" i="120"/>
  <c r="AN24" i="120"/>
  <c r="AC24" i="120"/>
  <c r="AM24" i="120"/>
  <c r="AO18" i="115"/>
  <c r="AG24" i="115"/>
  <c r="AH27" i="115"/>
  <c r="AM28" i="115"/>
  <c r="AH29" i="115"/>
  <c r="AF30" i="115"/>
  <c r="AP30" i="115"/>
  <c r="AG32" i="115"/>
  <c r="AH36" i="115"/>
  <c r="AF37" i="115"/>
  <c r="AH41" i="115"/>
  <c r="AF43" i="115"/>
  <c r="AI44" i="115"/>
  <c r="AG45" i="115"/>
  <c r="AE46" i="115"/>
  <c r="AO46" i="115"/>
  <c r="AD48" i="115"/>
  <c r="AN48" i="115"/>
  <c r="AI50" i="115"/>
  <c r="AI52" i="115"/>
  <c r="AG53" i="115"/>
  <c r="AE54" i="115"/>
  <c r="AO54" i="115"/>
  <c r="AF56" i="115"/>
  <c r="AQ56" i="115"/>
  <c r="AQ58" i="115"/>
  <c r="AG60" i="115"/>
  <c r="AD61" i="115"/>
  <c r="AM62" i="115"/>
  <c r="AD64" i="115"/>
  <c r="AN64" i="115"/>
  <c r="AI66" i="115"/>
  <c r="AQ68" i="115"/>
  <c r="AK72" i="115"/>
  <c r="AP73" i="115"/>
  <c r="AH75" i="115"/>
  <c r="AM76" i="115"/>
  <c r="AH77" i="115"/>
  <c r="AP78" i="115"/>
  <c r="AO80" i="115"/>
  <c r="AH83" i="115"/>
  <c r="AM84" i="115"/>
  <c r="AH85" i="115"/>
  <c r="AG88" i="115"/>
  <c r="AF93" i="115"/>
  <c r="AC94" i="115"/>
  <c r="AN94" i="115"/>
  <c r="AC100" i="115"/>
  <c r="AQ100" i="115"/>
  <c r="AL104" i="115"/>
  <c r="AL109" i="115"/>
  <c r="AG110" i="115"/>
  <c r="AQ110" i="115"/>
  <c r="AF112" i="115"/>
  <c r="AQ112" i="115"/>
  <c r="AF26" i="116"/>
  <c r="AD30" i="116"/>
  <c r="AP32" i="116"/>
  <c r="AE34" i="116"/>
  <c r="AG35" i="116"/>
  <c r="AH39" i="116"/>
  <c r="AF41" i="116"/>
  <c r="AQ41" i="116"/>
  <c r="AD46" i="116"/>
  <c r="AM47" i="116"/>
  <c r="AC49" i="116"/>
  <c r="AM49" i="116"/>
  <c r="AK50" i="116"/>
  <c r="AQ53" i="116"/>
  <c r="AL57" i="116"/>
  <c r="AF60" i="116"/>
  <c r="AL62" i="116"/>
  <c r="AG63" i="116"/>
  <c r="AQ63" i="116"/>
  <c r="AG65" i="116"/>
  <c r="AG67" i="116"/>
  <c r="AF70" i="116"/>
  <c r="AC71" i="116"/>
  <c r="AN71" i="116"/>
  <c r="AQ85" i="116"/>
  <c r="AM92" i="116"/>
  <c r="AN92" i="116"/>
  <c r="AM32" i="117"/>
  <c r="AR64" i="117"/>
  <c r="AK64" i="117"/>
  <c r="AI64" i="117"/>
  <c r="AH64" i="117"/>
  <c r="AQ64" i="117"/>
  <c r="AG64" i="117"/>
  <c r="AP64" i="117"/>
  <c r="AF64" i="117"/>
  <c r="AO64" i="117"/>
  <c r="AE64" i="117"/>
  <c r="AN64" i="117"/>
  <c r="AC64" i="117"/>
  <c r="AQ86" i="117"/>
  <c r="AR57" i="118"/>
  <c r="AK57" i="118"/>
  <c r="AI57" i="118"/>
  <c r="AH57" i="118"/>
  <c r="AQ57" i="118"/>
  <c r="AG57" i="118"/>
  <c r="AP57" i="118"/>
  <c r="AF57" i="118"/>
  <c r="AO57" i="118"/>
  <c r="AE57" i="118"/>
  <c r="AN57" i="118"/>
  <c r="AC57" i="118"/>
  <c r="AR26" i="119"/>
  <c r="AK26" i="119"/>
  <c r="AI26" i="119"/>
  <c r="AH26" i="119"/>
  <c r="AQ26" i="119"/>
  <c r="AG26" i="119"/>
  <c r="AP26" i="119"/>
  <c r="AF26" i="119"/>
  <c r="AO26" i="119"/>
  <c r="AE26" i="119"/>
  <c r="AN26" i="119"/>
  <c r="AC26" i="119"/>
  <c r="AN81" i="119"/>
  <c r="AJ81" i="119"/>
  <c r="AR81" i="119"/>
  <c r="AQ81" i="119"/>
  <c r="AQ18" i="115"/>
  <c r="AI24" i="115"/>
  <c r="AN27" i="115"/>
  <c r="AO28" i="115"/>
  <c r="AL29" i="115"/>
  <c r="AG30" i="115"/>
  <c r="AQ30" i="115"/>
  <c r="AI32" i="115"/>
  <c r="AH33" i="115"/>
  <c r="AF35" i="115"/>
  <c r="AI36" i="115"/>
  <c r="AG37" i="115"/>
  <c r="AP41" i="115"/>
  <c r="AH43" i="115"/>
  <c r="AM44" i="115"/>
  <c r="AH45" i="115"/>
  <c r="AF46" i="115"/>
  <c r="AP46" i="115"/>
  <c r="AE48" i="115"/>
  <c r="AO48" i="115"/>
  <c r="AO50" i="115"/>
  <c r="AM52" i="115"/>
  <c r="AH53" i="115"/>
  <c r="AF54" i="115"/>
  <c r="AP54" i="115"/>
  <c r="AG56" i="115"/>
  <c r="AH60" i="115"/>
  <c r="AF61" i="115"/>
  <c r="AC62" i="115"/>
  <c r="AN62" i="115"/>
  <c r="AE64" i="115"/>
  <c r="AO64" i="115"/>
  <c r="AO66" i="115"/>
  <c r="AE68" i="115"/>
  <c r="AL72" i="115"/>
  <c r="AN75" i="115"/>
  <c r="AO76" i="115"/>
  <c r="AL77" i="115"/>
  <c r="AG78" i="115"/>
  <c r="AQ78" i="115"/>
  <c r="AF80" i="115"/>
  <c r="AQ80" i="115"/>
  <c r="AN83" i="115"/>
  <c r="AO84" i="115"/>
  <c r="AL85" i="115"/>
  <c r="AG86" i="115"/>
  <c r="AQ86" i="115"/>
  <c r="AI88" i="115"/>
  <c r="AH89" i="115"/>
  <c r="AF91" i="115"/>
  <c r="AI92" i="115"/>
  <c r="AG93" i="115"/>
  <c r="AE94" i="115"/>
  <c r="AO94" i="115"/>
  <c r="AF96" i="115"/>
  <c r="AQ96" i="115"/>
  <c r="AQ98" i="115"/>
  <c r="AE100" i="115"/>
  <c r="AP101" i="115"/>
  <c r="AC104" i="115"/>
  <c r="AM104" i="115"/>
  <c r="AG106" i="115"/>
  <c r="AP107" i="115"/>
  <c r="AN109" i="115"/>
  <c r="AH110" i="115"/>
  <c r="AG112" i="115"/>
  <c r="AI19" i="116"/>
  <c r="AQ23" i="116"/>
  <c r="AH26" i="116"/>
  <c r="AF30" i="116"/>
  <c r="AF31" i="116"/>
  <c r="AP31" i="116"/>
  <c r="AL33" i="116"/>
  <c r="AH34" i="116"/>
  <c r="AQ37" i="116"/>
  <c r="AI39" i="116"/>
  <c r="AD40" i="116"/>
  <c r="AG41" i="116"/>
  <c r="AH45" i="116"/>
  <c r="AF46" i="116"/>
  <c r="AC47" i="116"/>
  <c r="AN47" i="116"/>
  <c r="AD49" i="116"/>
  <c r="AN49" i="116"/>
  <c r="AL50" i="116"/>
  <c r="AE53" i="116"/>
  <c r="AP54" i="116"/>
  <c r="AC57" i="116"/>
  <c r="AM57" i="116"/>
  <c r="AK58" i="116"/>
  <c r="AN60" i="116"/>
  <c r="AN62" i="116"/>
  <c r="AH63" i="116"/>
  <c r="AI65" i="116"/>
  <c r="AC66" i="116"/>
  <c r="AO67" i="116"/>
  <c r="AG70" i="116"/>
  <c r="AE71" i="116"/>
  <c r="AO71" i="116"/>
  <c r="AQ79" i="116"/>
  <c r="AO89" i="116"/>
  <c r="AF92" i="116"/>
  <c r="AM64" i="117"/>
  <c r="AR72" i="117"/>
  <c r="AK72" i="117"/>
  <c r="AI72" i="117"/>
  <c r="AH72" i="117"/>
  <c r="AQ72" i="117"/>
  <c r="AG72" i="117"/>
  <c r="AP72" i="117"/>
  <c r="AF72" i="117"/>
  <c r="AO72" i="117"/>
  <c r="AE72" i="117"/>
  <c r="AN72" i="117"/>
  <c r="AC72" i="117"/>
  <c r="AP27" i="118"/>
  <c r="AK27" i="118"/>
  <c r="AI27" i="118"/>
  <c r="AG27" i="118"/>
  <c r="AQ27" i="118"/>
  <c r="AF27" i="118"/>
  <c r="AO27" i="118"/>
  <c r="AE27" i="118"/>
  <c r="AN27" i="118"/>
  <c r="AD27" i="118"/>
  <c r="AM27" i="118"/>
  <c r="AC27" i="118"/>
  <c r="AN53" i="118"/>
  <c r="AO53" i="118"/>
  <c r="AG53" i="118"/>
  <c r="AM57" i="118"/>
  <c r="AL87" i="118"/>
  <c r="AP87" i="118"/>
  <c r="AO87" i="118"/>
  <c r="AM87" i="118"/>
  <c r="AI87" i="118"/>
  <c r="AH87" i="118"/>
  <c r="AG87" i="118"/>
  <c r="AE87" i="118"/>
  <c r="AM26" i="119"/>
  <c r="AI73" i="116"/>
  <c r="AG75" i="116"/>
  <c r="AH77" i="116"/>
  <c r="AF78" i="116"/>
  <c r="AG86" i="116"/>
  <c r="AE87" i="116"/>
  <c r="AO87" i="116"/>
  <c r="AE93" i="116"/>
  <c r="AQ93" i="116"/>
  <c r="AO94" i="116"/>
  <c r="AE97" i="116"/>
  <c r="AO97" i="116"/>
  <c r="AP98" i="116"/>
  <c r="AO102" i="116"/>
  <c r="AI103" i="116"/>
  <c r="AL105" i="116"/>
  <c r="AH106" i="116"/>
  <c r="AM109" i="116"/>
  <c r="AF111" i="116"/>
  <c r="AP111" i="116"/>
  <c r="AE18" i="117"/>
  <c r="AO18" i="117"/>
  <c r="AP19" i="117"/>
  <c r="AH23" i="117"/>
  <c r="AF24" i="117"/>
  <c r="AP24" i="117"/>
  <c r="AG26" i="117"/>
  <c r="AH30" i="117"/>
  <c r="AF31" i="117"/>
  <c r="AE34" i="117"/>
  <c r="AO34" i="117"/>
  <c r="AP35" i="117"/>
  <c r="AP39" i="117"/>
  <c r="AK40" i="117"/>
  <c r="AK42" i="117"/>
  <c r="AD43" i="117"/>
  <c r="AI46" i="117"/>
  <c r="AG47" i="117"/>
  <c r="AE48" i="117"/>
  <c r="AO48" i="117"/>
  <c r="AE50" i="117"/>
  <c r="AO50" i="117"/>
  <c r="AN53" i="117"/>
  <c r="AP54" i="117"/>
  <c r="AN55" i="117"/>
  <c r="AH56" i="117"/>
  <c r="AI58" i="117"/>
  <c r="AO60" i="117"/>
  <c r="AH62" i="117"/>
  <c r="AF63" i="117"/>
  <c r="AO66" i="117"/>
  <c r="AP67" i="117"/>
  <c r="AH70" i="117"/>
  <c r="AF71" i="117"/>
  <c r="AD74" i="117"/>
  <c r="AN74" i="117"/>
  <c r="AL75" i="117"/>
  <c r="AQ78" i="117"/>
  <c r="AO79" i="117"/>
  <c r="AI80" i="117"/>
  <c r="AP83" i="117"/>
  <c r="AP87" i="117"/>
  <c r="AK88" i="117"/>
  <c r="AK91" i="117"/>
  <c r="AP94" i="117"/>
  <c r="AH96" i="117"/>
  <c r="AM102" i="117"/>
  <c r="AH103" i="117"/>
  <c r="AF106" i="117"/>
  <c r="AQ106" i="117"/>
  <c r="AM112" i="117"/>
  <c r="AL19" i="118"/>
  <c r="AP23" i="118"/>
  <c r="AK28" i="118"/>
  <c r="AH32" i="118"/>
  <c r="AG33" i="118"/>
  <c r="AQ33" i="118"/>
  <c r="AG35" i="118"/>
  <c r="AM39" i="118"/>
  <c r="AH40" i="118"/>
  <c r="AF43" i="118"/>
  <c r="AQ43" i="118"/>
  <c r="AK49" i="118"/>
  <c r="AH55" i="118"/>
  <c r="AF56" i="118"/>
  <c r="AK60" i="118"/>
  <c r="AP63" i="118"/>
  <c r="AL67" i="118"/>
  <c r="AH68" i="118"/>
  <c r="AQ71" i="118"/>
  <c r="AO72" i="118"/>
  <c r="AI79" i="118"/>
  <c r="AG80" i="118"/>
  <c r="AF83" i="118"/>
  <c r="AQ83" i="118"/>
  <c r="AP88" i="118"/>
  <c r="AK89" i="118"/>
  <c r="AK91" i="118"/>
  <c r="AH96" i="118"/>
  <c r="AF97" i="118"/>
  <c r="AP97" i="118"/>
  <c r="AG99" i="118"/>
  <c r="AH103" i="118"/>
  <c r="AE107" i="118"/>
  <c r="AO107" i="118"/>
  <c r="AP112" i="118"/>
  <c r="AK18" i="119"/>
  <c r="AH24" i="119"/>
  <c r="AE28" i="119"/>
  <c r="AO28" i="119"/>
  <c r="AF53" i="119"/>
  <c r="AP53" i="119"/>
  <c r="AN53" i="119"/>
  <c r="AJ53" i="119"/>
  <c r="AH53" i="119"/>
  <c r="AK67" i="119"/>
  <c r="AG67" i="119"/>
  <c r="AP67" i="119"/>
  <c r="AO67" i="119"/>
  <c r="AL67" i="119"/>
  <c r="AR73" i="119"/>
  <c r="AQ73" i="119"/>
  <c r="AJ88" i="119"/>
  <c r="AK88" i="119"/>
  <c r="AR88" i="119"/>
  <c r="AP24" i="121"/>
  <c r="AK24" i="121"/>
  <c r="AI24" i="121"/>
  <c r="AG24" i="121"/>
  <c r="AQ24" i="121"/>
  <c r="AF24" i="121"/>
  <c r="AO24" i="121"/>
  <c r="AE24" i="121"/>
  <c r="AN24" i="121"/>
  <c r="AD24" i="121"/>
  <c r="AM24" i="121"/>
  <c r="AC24" i="121"/>
  <c r="AP64" i="121"/>
  <c r="AK64" i="121"/>
  <c r="AI64" i="121"/>
  <c r="AG64" i="121"/>
  <c r="AQ64" i="121"/>
  <c r="AF64" i="121"/>
  <c r="AO64" i="121"/>
  <c r="AE64" i="121"/>
  <c r="AN64" i="121"/>
  <c r="AD64" i="121"/>
  <c r="AM64" i="121"/>
  <c r="AC64" i="121"/>
  <c r="AR70" i="121"/>
  <c r="AP70" i="121"/>
  <c r="AO70" i="121"/>
  <c r="AK70" i="121"/>
  <c r="AI70" i="121"/>
  <c r="AH70" i="121"/>
  <c r="AG70" i="121"/>
  <c r="AF70" i="121"/>
  <c r="AQ70" i="121"/>
  <c r="AE70" i="121"/>
  <c r="AN70" i="121"/>
  <c r="AC70" i="121"/>
  <c r="AK40" i="123"/>
  <c r="AP40" i="123"/>
  <c r="AO40" i="123"/>
  <c r="AL40" i="123"/>
  <c r="AH40" i="123"/>
  <c r="AG40" i="123"/>
  <c r="AD40" i="123"/>
  <c r="AK73" i="116"/>
  <c r="AO75" i="116"/>
  <c r="AI77" i="116"/>
  <c r="AF84" i="116"/>
  <c r="AF87" i="116"/>
  <c r="AP87" i="116"/>
  <c r="AP94" i="116"/>
  <c r="AQ97" i="116"/>
  <c r="AP102" i="116"/>
  <c r="AK103" i="116"/>
  <c r="AC105" i="116"/>
  <c r="AM105" i="116"/>
  <c r="AK106" i="116"/>
  <c r="AO109" i="116"/>
  <c r="AG111" i="116"/>
  <c r="AQ111" i="116"/>
  <c r="AF18" i="117"/>
  <c r="AQ18" i="117"/>
  <c r="AL23" i="117"/>
  <c r="AG24" i="117"/>
  <c r="AQ24" i="117"/>
  <c r="AI26" i="117"/>
  <c r="AC27" i="117"/>
  <c r="AI30" i="117"/>
  <c r="AG31" i="117"/>
  <c r="AF34" i="117"/>
  <c r="AQ34" i="117"/>
  <c r="AM40" i="117"/>
  <c r="AL42" i="117"/>
  <c r="AH43" i="117"/>
  <c r="AF45" i="117"/>
  <c r="AM46" i="117"/>
  <c r="AH47" i="117"/>
  <c r="AF48" i="117"/>
  <c r="AP48" i="117"/>
  <c r="AF50" i="117"/>
  <c r="AQ50" i="117"/>
  <c r="AQ54" i="117"/>
  <c r="AO55" i="117"/>
  <c r="AI56" i="117"/>
  <c r="AK58" i="117"/>
  <c r="AI62" i="117"/>
  <c r="AG63" i="117"/>
  <c r="AF66" i="117"/>
  <c r="AQ66" i="117"/>
  <c r="AI70" i="117"/>
  <c r="AG71" i="117"/>
  <c r="AE74" i="117"/>
  <c r="AO74" i="117"/>
  <c r="AP75" i="117"/>
  <c r="AE78" i="117"/>
  <c r="AP79" i="117"/>
  <c r="AK80" i="117"/>
  <c r="AM88" i="117"/>
  <c r="AL91" i="117"/>
  <c r="AQ94" i="117"/>
  <c r="AI96" i="117"/>
  <c r="AL98" i="117"/>
  <c r="AH99" i="117"/>
  <c r="AF101" i="117"/>
  <c r="AO102" i="117"/>
  <c r="AL103" i="117"/>
  <c r="AG104" i="117"/>
  <c r="AQ104" i="117"/>
  <c r="AG106" i="117"/>
  <c r="AG108" i="117"/>
  <c r="AC112" i="117"/>
  <c r="AN112" i="117"/>
  <c r="AC19" i="118"/>
  <c r="AM19" i="118"/>
  <c r="AC23" i="118"/>
  <c r="AQ23" i="118"/>
  <c r="AL28" i="118"/>
  <c r="AO31" i="118"/>
  <c r="AL32" i="118"/>
  <c r="AH33" i="118"/>
  <c r="AI35" i="118"/>
  <c r="AC36" i="118"/>
  <c r="AO39" i="118"/>
  <c r="AL40" i="118"/>
  <c r="AG43" i="118"/>
  <c r="AG45" i="118"/>
  <c r="AC49" i="118"/>
  <c r="AM49" i="118"/>
  <c r="AC52" i="118"/>
  <c r="AL60" i="118"/>
  <c r="AQ63" i="118"/>
  <c r="AP72" i="118"/>
  <c r="AM79" i="118"/>
  <c r="AG83" i="118"/>
  <c r="AM89" i="118"/>
  <c r="AL91" i="118"/>
  <c r="AL96" i="118"/>
  <c r="AI99" i="118"/>
  <c r="AM18" i="119"/>
  <c r="AR34" i="119"/>
  <c r="AO34" i="119"/>
  <c r="AE34" i="119"/>
  <c r="AK34" i="119"/>
  <c r="AI34" i="119"/>
  <c r="AH34" i="119"/>
  <c r="AQ34" i="119"/>
  <c r="AG34" i="119"/>
  <c r="AL74" i="119"/>
  <c r="AM74" i="119"/>
  <c r="AI74" i="119"/>
  <c r="AH74" i="119"/>
  <c r="AE74" i="119"/>
  <c r="AR76" i="119"/>
  <c r="AN76" i="119"/>
  <c r="AC76" i="119"/>
  <c r="AI76" i="119"/>
  <c r="AH76" i="119"/>
  <c r="AQ76" i="119"/>
  <c r="AG76" i="119"/>
  <c r="AP76" i="119"/>
  <c r="AF76" i="119"/>
  <c r="AO111" i="119"/>
  <c r="AL111" i="119"/>
  <c r="AK111" i="119"/>
  <c r="AH111" i="119"/>
  <c r="AF111" i="119"/>
  <c r="AE111" i="119"/>
  <c r="AP111" i="119"/>
  <c r="AD111" i="119"/>
  <c r="AN111" i="119"/>
  <c r="AC111" i="119"/>
  <c r="AL43" i="120"/>
  <c r="AQ43" i="120"/>
  <c r="AP43" i="120"/>
  <c r="AM43" i="120"/>
  <c r="AI43" i="120"/>
  <c r="AH43" i="120"/>
  <c r="AE43" i="120"/>
  <c r="AN89" i="120"/>
  <c r="AO89" i="120"/>
  <c r="AG89" i="120"/>
  <c r="AM91" i="121"/>
  <c r="AN91" i="121"/>
  <c r="AF91" i="121"/>
  <c r="AL73" i="116"/>
  <c r="AM77" i="116"/>
  <c r="AH78" i="116"/>
  <c r="AN84" i="116"/>
  <c r="AL86" i="116"/>
  <c r="AG87" i="116"/>
  <c r="AQ87" i="116"/>
  <c r="AC90" i="116"/>
  <c r="AO91" i="116"/>
  <c r="AH93" i="116"/>
  <c r="AD94" i="116"/>
  <c r="AG97" i="116"/>
  <c r="AG99" i="116"/>
  <c r="AD102" i="116"/>
  <c r="AM103" i="116"/>
  <c r="AD105" i="116"/>
  <c r="AN105" i="116"/>
  <c r="AL106" i="116"/>
  <c r="AP109" i="116"/>
  <c r="AH111" i="116"/>
  <c r="AG18" i="117"/>
  <c r="AN23" i="117"/>
  <c r="AH24" i="117"/>
  <c r="AK26" i="117"/>
  <c r="AD27" i="117"/>
  <c r="AM30" i="117"/>
  <c r="AH31" i="117"/>
  <c r="AG34" i="117"/>
  <c r="AG36" i="117"/>
  <c r="AF39" i="117"/>
  <c r="AC40" i="117"/>
  <c r="AN40" i="117"/>
  <c r="AC42" i="117"/>
  <c r="AM42" i="117"/>
  <c r="AK43" i="117"/>
  <c r="AN45" i="117"/>
  <c r="AO46" i="117"/>
  <c r="AL47" i="117"/>
  <c r="AG48" i="117"/>
  <c r="AQ48" i="117"/>
  <c r="AG50" i="117"/>
  <c r="AP55" i="117"/>
  <c r="AK56" i="117"/>
  <c r="AL58" i="117"/>
  <c r="AM62" i="117"/>
  <c r="AH63" i="117"/>
  <c r="AG66" i="117"/>
  <c r="AG68" i="117"/>
  <c r="AM70" i="117"/>
  <c r="AH71" i="117"/>
  <c r="AF74" i="117"/>
  <c r="AQ74" i="117"/>
  <c r="AG78" i="117"/>
  <c r="AD79" i="117"/>
  <c r="AM80" i="117"/>
  <c r="AG84" i="117"/>
  <c r="AF87" i="117"/>
  <c r="AC88" i="117"/>
  <c r="AN88" i="117"/>
  <c r="AP91" i="117"/>
  <c r="AE94" i="117"/>
  <c r="AK96" i="117"/>
  <c r="AC98" i="117"/>
  <c r="AM98" i="117"/>
  <c r="AK99" i="117"/>
  <c r="AN101" i="117"/>
  <c r="AP102" i="117"/>
  <c r="AN103" i="117"/>
  <c r="AH104" i="117"/>
  <c r="AI106" i="117"/>
  <c r="AC107" i="117"/>
  <c r="AO108" i="117"/>
  <c r="AI110" i="117"/>
  <c r="AE112" i="117"/>
  <c r="AO112" i="117"/>
  <c r="AD19" i="118"/>
  <c r="AN19" i="118"/>
  <c r="AE23" i="118"/>
  <c r="AP24" i="118"/>
  <c r="AP28" i="118"/>
  <c r="AC31" i="118"/>
  <c r="AP31" i="118"/>
  <c r="AO32" i="118"/>
  <c r="AI33" i="118"/>
  <c r="AJ34" i="118"/>
  <c r="AK35" i="118"/>
  <c r="AD36" i="118"/>
  <c r="AP39" i="118"/>
  <c r="AN40" i="118"/>
  <c r="AH41" i="118"/>
  <c r="AI43" i="118"/>
  <c r="AC44" i="118"/>
  <c r="AO45" i="118"/>
  <c r="AI47" i="118"/>
  <c r="AD49" i="118"/>
  <c r="AN49" i="118"/>
  <c r="AD52" i="118"/>
  <c r="AM55" i="118"/>
  <c r="AH56" i="118"/>
  <c r="AP60" i="118"/>
  <c r="AE63" i="118"/>
  <c r="AM65" i="118"/>
  <c r="AD67" i="118"/>
  <c r="AN67" i="118"/>
  <c r="AL68" i="118"/>
  <c r="AG71" i="118"/>
  <c r="AD72" i="118"/>
  <c r="AM73" i="118"/>
  <c r="AL75" i="118"/>
  <c r="AF78" i="118"/>
  <c r="AO79" i="118"/>
  <c r="AL80" i="118"/>
  <c r="AG81" i="118"/>
  <c r="AQ81" i="118"/>
  <c r="AI83" i="118"/>
  <c r="AC84" i="118"/>
  <c r="AG85" i="118"/>
  <c r="AF88" i="118"/>
  <c r="AC89" i="118"/>
  <c r="AN89" i="118"/>
  <c r="AC91" i="118"/>
  <c r="AM91" i="118"/>
  <c r="AK92" i="118"/>
  <c r="AN94" i="118"/>
  <c r="AN96" i="118"/>
  <c r="AH97" i="118"/>
  <c r="AK99" i="118"/>
  <c r="AD100" i="118"/>
  <c r="AM103" i="118"/>
  <c r="AH104" i="118"/>
  <c r="AG107" i="118"/>
  <c r="AG109" i="118"/>
  <c r="AF112" i="118"/>
  <c r="AC18" i="119"/>
  <c r="AN18" i="119"/>
  <c r="AM24" i="119"/>
  <c r="AG28" i="119"/>
  <c r="AG30" i="119"/>
  <c r="AC34" i="119"/>
  <c r="AG53" i="119"/>
  <c r="AM58" i="119"/>
  <c r="AQ58" i="119"/>
  <c r="AK58" i="119"/>
  <c r="AE58" i="119"/>
  <c r="AC58" i="119"/>
  <c r="AH67" i="119"/>
  <c r="AP74" i="119"/>
  <c r="AE76" i="119"/>
  <c r="AO88" i="119"/>
  <c r="AM111" i="119"/>
  <c r="AO23" i="117"/>
  <c r="AL26" i="117"/>
  <c r="AP46" i="117"/>
  <c r="AM56" i="117"/>
  <c r="AO62" i="117"/>
  <c r="AM96" i="117"/>
  <c r="AQ102" i="117"/>
  <c r="AO103" i="117"/>
  <c r="AK106" i="117"/>
  <c r="AP32" i="118"/>
  <c r="AK33" i="118"/>
  <c r="AL35" i="118"/>
  <c r="AQ39" i="118"/>
  <c r="AO40" i="118"/>
  <c r="AK43" i="118"/>
  <c r="AP79" i="118"/>
  <c r="AK83" i="118"/>
  <c r="AO96" i="118"/>
  <c r="AL99" i="118"/>
  <c r="AR52" i="119"/>
  <c r="AL52" i="119"/>
  <c r="AC52" i="119"/>
  <c r="AQ52" i="119"/>
  <c r="AH52" i="119"/>
  <c r="AP52" i="119"/>
  <c r="AG52" i="119"/>
  <c r="AO52" i="119"/>
  <c r="AF52" i="119"/>
  <c r="AN52" i="119"/>
  <c r="AE52" i="119"/>
  <c r="AP39" i="120"/>
  <c r="AK39" i="120"/>
  <c r="AI39" i="120"/>
  <c r="AG39" i="120"/>
  <c r="AQ39" i="120"/>
  <c r="AF39" i="120"/>
  <c r="AO39" i="120"/>
  <c r="AE39" i="120"/>
  <c r="AN39" i="120"/>
  <c r="AD39" i="120"/>
  <c r="AM39" i="120"/>
  <c r="AC39" i="120"/>
  <c r="AN81" i="120"/>
  <c r="AO81" i="120"/>
  <c r="AG81" i="120"/>
  <c r="AM19" i="121"/>
  <c r="AN19" i="121"/>
  <c r="AF19" i="121"/>
  <c r="AN42" i="121"/>
  <c r="AO42" i="121"/>
  <c r="AG42" i="121"/>
  <c r="AL65" i="122"/>
  <c r="AN65" i="122"/>
  <c r="AM65" i="122"/>
  <c r="AF65" i="122"/>
  <c r="AP23" i="117"/>
  <c r="AC26" i="117"/>
  <c r="AM26" i="117"/>
  <c r="AC46" i="117"/>
  <c r="AQ46" i="117"/>
  <c r="AG52" i="117"/>
  <c r="AC56" i="117"/>
  <c r="AN56" i="117"/>
  <c r="AP62" i="117"/>
  <c r="AC75" i="117"/>
  <c r="AG92" i="117"/>
  <c r="AC96" i="117"/>
  <c r="AN96" i="117"/>
  <c r="AP103" i="117"/>
  <c r="AL106" i="117"/>
  <c r="AF109" i="117"/>
  <c r="AM33" i="118"/>
  <c r="AC35" i="118"/>
  <c r="AM35" i="118"/>
  <c r="AE39" i="118"/>
  <c r="AP40" i="118"/>
  <c r="AL43" i="118"/>
  <c r="AF46" i="118"/>
  <c r="AG61" i="118"/>
  <c r="AQ79" i="118"/>
  <c r="AL83" i="118"/>
  <c r="AP96" i="118"/>
  <c r="AC99" i="118"/>
  <c r="AM99" i="118"/>
  <c r="AD52" i="119"/>
  <c r="AP54" i="119"/>
  <c r="AO54" i="119"/>
  <c r="AD54" i="119"/>
  <c r="AL54" i="119"/>
  <c r="AI54" i="119"/>
  <c r="AG54" i="119"/>
  <c r="AF54" i="119"/>
  <c r="AL59" i="119"/>
  <c r="AH59" i="119"/>
  <c r="AP59" i="119"/>
  <c r="AN65" i="119"/>
  <c r="AJ65" i="119"/>
  <c r="AI65" i="119"/>
  <c r="AF65" i="119"/>
  <c r="AR92" i="119"/>
  <c r="AN92" i="119"/>
  <c r="AC92" i="119"/>
  <c r="AI92" i="119"/>
  <c r="AH92" i="119"/>
  <c r="AQ92" i="119"/>
  <c r="AG92" i="119"/>
  <c r="AP92" i="119"/>
  <c r="AF92" i="119"/>
  <c r="AL39" i="120"/>
  <c r="AN66" i="121"/>
  <c r="AO66" i="121"/>
  <c r="AK66" i="121"/>
  <c r="AG66" i="121"/>
  <c r="AC66" i="121"/>
  <c r="AQ77" i="116"/>
  <c r="AO78" i="116"/>
  <c r="AP86" i="116"/>
  <c r="AK87" i="116"/>
  <c r="AK90" i="116"/>
  <c r="AM93" i="116"/>
  <c r="AH94" i="116"/>
  <c r="AL97" i="116"/>
  <c r="AH98" i="116"/>
  <c r="AH102" i="116"/>
  <c r="AF103" i="116"/>
  <c r="AP103" i="116"/>
  <c r="AG105" i="116"/>
  <c r="AM111" i="116"/>
  <c r="AL18" i="117"/>
  <c r="AH19" i="117"/>
  <c r="AD23" i="117"/>
  <c r="AM24" i="117"/>
  <c r="AD26" i="117"/>
  <c r="AN26" i="117"/>
  <c r="AL27" i="117"/>
  <c r="AQ30" i="117"/>
  <c r="AO31" i="117"/>
  <c r="AL34" i="117"/>
  <c r="AH35" i="117"/>
  <c r="AF37" i="117"/>
  <c r="AL39" i="117"/>
  <c r="AG40" i="117"/>
  <c r="AQ40" i="117"/>
  <c r="AF42" i="117"/>
  <c r="AQ42" i="117"/>
  <c r="AE46" i="117"/>
  <c r="AP47" i="117"/>
  <c r="AK48" i="117"/>
  <c r="AL50" i="117"/>
  <c r="AO52" i="117"/>
  <c r="AI54" i="117"/>
  <c r="AG55" i="117"/>
  <c r="AE56" i="117"/>
  <c r="AO56" i="117"/>
  <c r="AO58" i="117"/>
  <c r="AC62" i="117"/>
  <c r="AQ62" i="117"/>
  <c r="AO63" i="117"/>
  <c r="AL66" i="117"/>
  <c r="AH67" i="117"/>
  <c r="AQ70" i="117"/>
  <c r="AO71" i="117"/>
  <c r="AJ73" i="117"/>
  <c r="AK74" i="117"/>
  <c r="AD75" i="117"/>
  <c r="AM78" i="117"/>
  <c r="AH79" i="117"/>
  <c r="AF80" i="117"/>
  <c r="AP80" i="117"/>
  <c r="AH83" i="117"/>
  <c r="AF85" i="117"/>
  <c r="AL87" i="117"/>
  <c r="AG88" i="117"/>
  <c r="AQ88" i="117"/>
  <c r="AC91" i="117"/>
  <c r="AO92" i="117"/>
  <c r="AI94" i="117"/>
  <c r="AE96" i="117"/>
  <c r="AO96" i="117"/>
  <c r="AF98" i="117"/>
  <c r="AQ98" i="117"/>
  <c r="AG102" i="117"/>
  <c r="AD103" i="117"/>
  <c r="AM104" i="117"/>
  <c r="AC106" i="117"/>
  <c r="AM106" i="117"/>
  <c r="AK107" i="117"/>
  <c r="AN109" i="117"/>
  <c r="AP110" i="117"/>
  <c r="AH112" i="117"/>
  <c r="AG19" i="118"/>
  <c r="AI23" i="118"/>
  <c r="AG24" i="118"/>
  <c r="AJ26" i="118"/>
  <c r="AC28" i="118"/>
  <c r="AO29" i="118"/>
  <c r="AH31" i="118"/>
  <c r="AD32" i="118"/>
  <c r="AC33" i="118"/>
  <c r="AN33" i="118"/>
  <c r="AD35" i="118"/>
  <c r="AN35" i="118"/>
  <c r="AL36" i="118"/>
  <c r="AG39" i="118"/>
  <c r="AD40" i="118"/>
  <c r="AM41" i="118"/>
  <c r="AC43" i="118"/>
  <c r="AM43" i="118"/>
  <c r="AK44" i="118"/>
  <c r="AN46" i="118"/>
  <c r="AP47" i="118"/>
  <c r="AG49" i="118"/>
  <c r="AQ49" i="118"/>
  <c r="AL52" i="118"/>
  <c r="AQ55" i="118"/>
  <c r="AO56" i="118"/>
  <c r="AJ58" i="118"/>
  <c r="AC60" i="118"/>
  <c r="AO61" i="118"/>
  <c r="AI63" i="118"/>
  <c r="AG67" i="118"/>
  <c r="AM71" i="118"/>
  <c r="AH72" i="118"/>
  <c r="AE79" i="118"/>
  <c r="AP80" i="118"/>
  <c r="AC83" i="118"/>
  <c r="AM83" i="118"/>
  <c r="AK84" i="118"/>
  <c r="AF86" i="118"/>
  <c r="AL88" i="118"/>
  <c r="AG89" i="118"/>
  <c r="AQ89" i="118"/>
  <c r="AF91" i="118"/>
  <c r="AQ91" i="118"/>
  <c r="AD96" i="118"/>
  <c r="AM97" i="118"/>
  <c r="AD99" i="118"/>
  <c r="AN99" i="118"/>
  <c r="AL100" i="118"/>
  <c r="AQ103" i="118"/>
  <c r="AL107" i="118"/>
  <c r="AF110" i="118"/>
  <c r="AL112" i="118"/>
  <c r="AG18" i="119"/>
  <c r="AQ18" i="119"/>
  <c r="AQ24" i="119"/>
  <c r="AL28" i="119"/>
  <c r="AF31" i="119"/>
  <c r="AN34" i="119"/>
  <c r="AI52" i="119"/>
  <c r="AE54" i="119"/>
  <c r="AO59" i="119"/>
  <c r="AQ65" i="119"/>
  <c r="AO76" i="119"/>
  <c r="AL90" i="119"/>
  <c r="AC90" i="119"/>
  <c r="AM90" i="119"/>
  <c r="AK90" i="119"/>
  <c r="AI90" i="119"/>
  <c r="AH90" i="119"/>
  <c r="AE92" i="119"/>
  <c r="AP87" i="120"/>
  <c r="AK87" i="120"/>
  <c r="AI87" i="120"/>
  <c r="AG87" i="120"/>
  <c r="AQ87" i="120"/>
  <c r="AF87" i="120"/>
  <c r="AO87" i="120"/>
  <c r="AE87" i="120"/>
  <c r="AN87" i="120"/>
  <c r="AD87" i="120"/>
  <c r="AM87" i="120"/>
  <c r="AC87" i="120"/>
  <c r="AL36" i="121"/>
  <c r="AQ36" i="121"/>
  <c r="AP36" i="121"/>
  <c r="AM36" i="121"/>
  <c r="AI36" i="121"/>
  <c r="AH36" i="121"/>
  <c r="AE36" i="121"/>
  <c r="AM59" i="121"/>
  <c r="AN59" i="121"/>
  <c r="AF59" i="121"/>
  <c r="AK62" i="122"/>
  <c r="AJ62" i="122"/>
  <c r="AE62" i="122"/>
  <c r="AP62" i="122"/>
  <c r="AI62" i="122"/>
  <c r="AF73" i="116"/>
  <c r="AQ73" i="116"/>
  <c r="AE77" i="116"/>
  <c r="AP78" i="116"/>
  <c r="AG83" i="116"/>
  <c r="AM87" i="116"/>
  <c r="AL90" i="116"/>
  <c r="AO93" i="116"/>
  <c r="AL94" i="116"/>
  <c r="AC97" i="116"/>
  <c r="AM97" i="116"/>
  <c r="AK98" i="116"/>
  <c r="AL102" i="116"/>
  <c r="AG103" i="116"/>
  <c r="AQ103" i="116"/>
  <c r="AI105" i="116"/>
  <c r="AC106" i="116"/>
  <c r="AH109" i="116"/>
  <c r="AC111" i="116"/>
  <c r="AN111" i="116"/>
  <c r="AM18" i="117"/>
  <c r="AK19" i="117"/>
  <c r="AF23" i="117"/>
  <c r="AC24" i="117"/>
  <c r="AN24" i="117"/>
  <c r="AE26" i="117"/>
  <c r="AO26" i="117"/>
  <c r="AP27" i="117"/>
  <c r="AE30" i="117"/>
  <c r="AP31" i="117"/>
  <c r="AC34" i="117"/>
  <c r="AM34" i="117"/>
  <c r="AK35" i="117"/>
  <c r="AN37" i="117"/>
  <c r="AN39" i="117"/>
  <c r="AH40" i="117"/>
  <c r="AG44" i="117"/>
  <c r="AG46" i="117"/>
  <c r="AM48" i="117"/>
  <c r="AC50" i="117"/>
  <c r="AM50" i="117"/>
  <c r="AM54" i="117"/>
  <c r="AH55" i="117"/>
  <c r="AF56" i="117"/>
  <c r="AP56" i="117"/>
  <c r="AF58" i="117"/>
  <c r="AQ58" i="117"/>
  <c r="AE62" i="117"/>
  <c r="AP63" i="117"/>
  <c r="AC66" i="117"/>
  <c r="AM66" i="117"/>
  <c r="AK67" i="117"/>
  <c r="AP71" i="117"/>
  <c r="AL74" i="117"/>
  <c r="AH75" i="117"/>
  <c r="AF77" i="117"/>
  <c r="AO78" i="117"/>
  <c r="AL79" i="117"/>
  <c r="AG80" i="117"/>
  <c r="AQ80" i="117"/>
  <c r="AK83" i="117"/>
  <c r="AN85" i="117"/>
  <c r="AN87" i="117"/>
  <c r="AH88" i="117"/>
  <c r="AD91" i="117"/>
  <c r="AM94" i="117"/>
  <c r="AF96" i="117"/>
  <c r="AP96" i="117"/>
  <c r="AG98" i="117"/>
  <c r="AG100" i="117"/>
  <c r="AH102" i="117"/>
  <c r="AF103" i="117"/>
  <c r="AC104" i="117"/>
  <c r="AN104" i="117"/>
  <c r="AD106" i="117"/>
  <c r="AN106" i="117"/>
  <c r="AL107" i="117"/>
  <c r="AQ110" i="117"/>
  <c r="AI112" i="117"/>
  <c r="AI19" i="118"/>
  <c r="AM23" i="118"/>
  <c r="AH24" i="118"/>
  <c r="AD28" i="118"/>
  <c r="AI31" i="118"/>
  <c r="AF32" i="118"/>
  <c r="AE33" i="118"/>
  <c r="AO33" i="118"/>
  <c r="AE35" i="118"/>
  <c r="AO35" i="118"/>
  <c r="AP36" i="118"/>
  <c r="AH39" i="118"/>
  <c r="AF40" i="118"/>
  <c r="AC41" i="118"/>
  <c r="AN41" i="118"/>
  <c r="AD43" i="118"/>
  <c r="AN43" i="118"/>
  <c r="AL44" i="118"/>
  <c r="AQ47" i="118"/>
  <c r="AH49" i="118"/>
  <c r="AP52" i="118"/>
  <c r="AP56" i="118"/>
  <c r="AD60" i="118"/>
  <c r="AM63" i="118"/>
  <c r="AH64" i="118"/>
  <c r="AG65" i="118"/>
  <c r="AQ65" i="118"/>
  <c r="AI67" i="118"/>
  <c r="AC68" i="118"/>
  <c r="AF70" i="118"/>
  <c r="AO71" i="118"/>
  <c r="AL72" i="118"/>
  <c r="AG73" i="118"/>
  <c r="AQ73" i="118"/>
  <c r="AF75" i="118"/>
  <c r="AQ75" i="118"/>
  <c r="AG79" i="118"/>
  <c r="AD80" i="118"/>
  <c r="AM81" i="118"/>
  <c r="AD83" i="118"/>
  <c r="AN83" i="118"/>
  <c r="AL84" i="118"/>
  <c r="AN86" i="118"/>
  <c r="AN88" i="118"/>
  <c r="AH89" i="118"/>
  <c r="AG91" i="118"/>
  <c r="AG93" i="118"/>
  <c r="AF96" i="118"/>
  <c r="AC97" i="118"/>
  <c r="AN97" i="118"/>
  <c r="AE99" i="118"/>
  <c r="AO99" i="118"/>
  <c r="AP100" i="118"/>
  <c r="AE103" i="118"/>
  <c r="AP104" i="118"/>
  <c r="AC107" i="118"/>
  <c r="AM107" i="118"/>
  <c r="AK108" i="118"/>
  <c r="AN110" i="118"/>
  <c r="AN112" i="118"/>
  <c r="AH18" i="119"/>
  <c r="AE24" i="119"/>
  <c r="AC28" i="119"/>
  <c r="AM28" i="119"/>
  <c r="AK29" i="119"/>
  <c r="AN31" i="119"/>
  <c r="AP34" i="119"/>
  <c r="AK52" i="119"/>
  <c r="AM54" i="119"/>
  <c r="AL56" i="119"/>
  <c r="AG56" i="119"/>
  <c r="AL66" i="119"/>
  <c r="AE66" i="119"/>
  <c r="AQ66" i="119"/>
  <c r="AP66" i="119"/>
  <c r="AM66" i="119"/>
  <c r="AI66" i="119"/>
  <c r="AP86" i="119"/>
  <c r="AN86" i="119"/>
  <c r="AD86" i="119"/>
  <c r="AK86" i="119"/>
  <c r="AI86" i="119"/>
  <c r="AG86" i="119"/>
  <c r="AQ86" i="119"/>
  <c r="AF86" i="119"/>
  <c r="AE90" i="119"/>
  <c r="AK92" i="119"/>
  <c r="AR61" i="120"/>
  <c r="AK61" i="120"/>
  <c r="AI61" i="120"/>
  <c r="AH61" i="120"/>
  <c r="AQ61" i="120"/>
  <c r="AG61" i="120"/>
  <c r="AP61" i="120"/>
  <c r="AF61" i="120"/>
  <c r="AO61" i="120"/>
  <c r="AE61" i="120"/>
  <c r="AN61" i="120"/>
  <c r="AC61" i="120"/>
  <c r="AL87" i="120"/>
  <c r="AP40" i="121"/>
  <c r="AK40" i="121"/>
  <c r="AI40" i="121"/>
  <c r="AG40" i="121"/>
  <c r="AQ40" i="121"/>
  <c r="AF40" i="121"/>
  <c r="AO40" i="121"/>
  <c r="AE40" i="121"/>
  <c r="AN40" i="121"/>
  <c r="AD40" i="121"/>
  <c r="AM40" i="121"/>
  <c r="AC40" i="121"/>
  <c r="AL68" i="121"/>
  <c r="AQ68" i="121"/>
  <c r="AP68" i="121"/>
  <c r="AM68" i="121"/>
  <c r="AI68" i="121"/>
  <c r="AH68" i="121"/>
  <c r="AE68" i="121"/>
  <c r="AN106" i="121"/>
  <c r="AO106" i="121"/>
  <c r="AG106" i="121"/>
  <c r="AL33" i="119"/>
  <c r="AH36" i="119"/>
  <c r="AQ36" i="119"/>
  <c r="AP37" i="119"/>
  <c r="AH39" i="119"/>
  <c r="AR42" i="119"/>
  <c r="AQ43" i="119"/>
  <c r="AH44" i="119"/>
  <c r="AQ44" i="119"/>
  <c r="AI46" i="119"/>
  <c r="AD47" i="119"/>
  <c r="AN47" i="119"/>
  <c r="AR48" i="119"/>
  <c r="AQ49" i="119"/>
  <c r="AL55" i="119"/>
  <c r="AI60" i="119"/>
  <c r="AI62" i="119"/>
  <c r="AD63" i="119"/>
  <c r="AN63" i="119"/>
  <c r="AG68" i="119"/>
  <c r="AP68" i="119"/>
  <c r="AI70" i="119"/>
  <c r="AD71" i="119"/>
  <c r="AN71" i="119"/>
  <c r="AD78" i="119"/>
  <c r="AM78" i="119"/>
  <c r="AP83" i="119"/>
  <c r="AK84" i="119"/>
  <c r="AJ85" i="119"/>
  <c r="AL87" i="119"/>
  <c r="AG91" i="119"/>
  <c r="AL94" i="119"/>
  <c r="AQ98" i="119"/>
  <c r="AM100" i="119"/>
  <c r="AD102" i="119"/>
  <c r="AN102" i="119"/>
  <c r="AH103" i="119"/>
  <c r="AO104" i="119"/>
  <c r="AM106" i="119"/>
  <c r="AL107" i="119"/>
  <c r="AG108" i="119"/>
  <c r="AQ108" i="119"/>
  <c r="AI110" i="119"/>
  <c r="AI23" i="120"/>
  <c r="AH27" i="120"/>
  <c r="AH28" i="120"/>
  <c r="AG29" i="120"/>
  <c r="AQ29" i="120"/>
  <c r="AG31" i="120"/>
  <c r="AM32" i="120"/>
  <c r="AP35" i="120"/>
  <c r="AP36" i="120"/>
  <c r="AK37" i="120"/>
  <c r="AF40" i="120"/>
  <c r="AG44" i="120"/>
  <c r="AF45" i="120"/>
  <c r="AP45" i="120"/>
  <c r="AE47" i="120"/>
  <c r="AO47" i="120"/>
  <c r="AK48" i="120"/>
  <c r="AL52" i="120"/>
  <c r="AH53" i="120"/>
  <c r="AG55" i="120"/>
  <c r="AM56" i="120"/>
  <c r="AN58" i="120"/>
  <c r="AD63" i="120"/>
  <c r="AN63" i="120"/>
  <c r="AH64" i="120"/>
  <c r="AO65" i="120"/>
  <c r="AI67" i="120"/>
  <c r="AL68" i="120"/>
  <c r="AE71" i="120"/>
  <c r="AO71" i="120"/>
  <c r="AK72" i="120"/>
  <c r="AP75" i="120"/>
  <c r="AP76" i="120"/>
  <c r="AK77" i="120"/>
  <c r="AF80" i="120"/>
  <c r="AP83" i="120"/>
  <c r="AP84" i="120"/>
  <c r="AK85" i="120"/>
  <c r="AF88" i="120"/>
  <c r="AI91" i="120"/>
  <c r="AL92" i="120"/>
  <c r="AH93" i="120"/>
  <c r="AK96" i="120"/>
  <c r="AP99" i="120"/>
  <c r="AK101" i="120"/>
  <c r="AL103" i="120"/>
  <c r="AE104" i="120"/>
  <c r="AH108" i="120"/>
  <c r="AF109" i="120"/>
  <c r="AP109" i="120"/>
  <c r="AG111" i="120"/>
  <c r="AM112" i="120"/>
  <c r="AP28" i="121"/>
  <c r="AK30" i="121"/>
  <c r="AK32" i="121"/>
  <c r="AF41" i="121"/>
  <c r="AI44" i="121"/>
  <c r="AL45" i="121"/>
  <c r="AH46" i="121"/>
  <c r="AK48" i="121"/>
  <c r="AH52" i="121"/>
  <c r="AH53" i="121"/>
  <c r="AG54" i="121"/>
  <c r="AQ54" i="121"/>
  <c r="AM62" i="121"/>
  <c r="AF65" i="121"/>
  <c r="AL72" i="121"/>
  <c r="AK81" i="121"/>
  <c r="AL84" i="121"/>
  <c r="AP84" i="121"/>
  <c r="AM84" i="121"/>
  <c r="AI84" i="121"/>
  <c r="AR86" i="121"/>
  <c r="AK86" i="121"/>
  <c r="AI86" i="121"/>
  <c r="AH86" i="121"/>
  <c r="AP86" i="121"/>
  <c r="AK89" i="121"/>
  <c r="AK94" i="121"/>
  <c r="AK96" i="121"/>
  <c r="AL100" i="121"/>
  <c r="AQ100" i="121"/>
  <c r="AP100" i="121"/>
  <c r="AL104" i="121"/>
  <c r="AN35" i="122"/>
  <c r="AG35" i="122"/>
  <c r="AQ45" i="122"/>
  <c r="AC45" i="122"/>
  <c r="AN45" i="122"/>
  <c r="AI45" i="122"/>
  <c r="AH45" i="122"/>
  <c r="AF45" i="122"/>
  <c r="AP66" i="122"/>
  <c r="AO66" i="122"/>
  <c r="AE66" i="122"/>
  <c r="AM66" i="122"/>
  <c r="AC66" i="122"/>
  <c r="AK66" i="122"/>
  <c r="AI66" i="122"/>
  <c r="AG66" i="122"/>
  <c r="AR104" i="122"/>
  <c r="AK104" i="122"/>
  <c r="AI104" i="122"/>
  <c r="AH104" i="122"/>
  <c r="AQ104" i="122"/>
  <c r="AG104" i="122"/>
  <c r="AP104" i="122"/>
  <c r="AF104" i="122"/>
  <c r="AO104" i="122"/>
  <c r="AE104" i="122"/>
  <c r="AN104" i="122"/>
  <c r="AC104" i="122"/>
  <c r="AP19" i="123"/>
  <c r="AK19" i="123"/>
  <c r="AI19" i="123"/>
  <c r="AG19" i="123"/>
  <c r="AQ19" i="123"/>
  <c r="AF19" i="123"/>
  <c r="AO19" i="123"/>
  <c r="AE19" i="123"/>
  <c r="AN19" i="123"/>
  <c r="AD19" i="123"/>
  <c r="AM19" i="123"/>
  <c r="AC19" i="123"/>
  <c r="AO76" i="123"/>
  <c r="AL76" i="123"/>
  <c r="AK76" i="123"/>
  <c r="AH76" i="123"/>
  <c r="AF76" i="123"/>
  <c r="AE76" i="123"/>
  <c r="AP76" i="123"/>
  <c r="AD76" i="123"/>
  <c r="AN76" i="123"/>
  <c r="AC76" i="123"/>
  <c r="AP68" i="124"/>
  <c r="AK68" i="124"/>
  <c r="AI68" i="124"/>
  <c r="AG68" i="124"/>
  <c r="AQ68" i="124"/>
  <c r="AF68" i="124"/>
  <c r="AO68" i="124"/>
  <c r="AE68" i="124"/>
  <c r="AN68" i="124"/>
  <c r="AD68" i="124"/>
  <c r="AM68" i="124"/>
  <c r="AC68" i="124"/>
  <c r="AL68" i="124"/>
  <c r="AN33" i="119"/>
  <c r="AR37" i="119"/>
  <c r="AI39" i="119"/>
  <c r="AR43" i="119"/>
  <c r="AI44" i="119"/>
  <c r="AL46" i="119"/>
  <c r="AE47" i="119"/>
  <c r="AP47" i="119"/>
  <c r="AR49" i="119"/>
  <c r="AC55" i="119"/>
  <c r="AM55" i="119"/>
  <c r="AK60" i="119"/>
  <c r="AE61" i="119"/>
  <c r="AL62" i="119"/>
  <c r="AE63" i="119"/>
  <c r="AP63" i="119"/>
  <c r="AH68" i="119"/>
  <c r="AQ68" i="119"/>
  <c r="AL70" i="119"/>
  <c r="AE71" i="119"/>
  <c r="AP71" i="119"/>
  <c r="AE78" i="119"/>
  <c r="AN78" i="119"/>
  <c r="AM84" i="119"/>
  <c r="AM85" i="119"/>
  <c r="AM87" i="119"/>
  <c r="AH91" i="119"/>
  <c r="AM94" i="119"/>
  <c r="AQ97" i="119"/>
  <c r="AN100" i="119"/>
  <c r="AE102" i="119"/>
  <c r="AO102" i="119"/>
  <c r="AP106" i="119"/>
  <c r="AO107" i="119"/>
  <c r="AH108" i="119"/>
  <c r="AK110" i="119"/>
  <c r="AK23" i="120"/>
  <c r="AI27" i="120"/>
  <c r="AL28" i="120"/>
  <c r="AH29" i="120"/>
  <c r="AM37" i="120"/>
  <c r="AH40" i="120"/>
  <c r="AH44" i="120"/>
  <c r="AG45" i="120"/>
  <c r="AQ45" i="120"/>
  <c r="AF47" i="120"/>
  <c r="AQ47" i="120"/>
  <c r="AO52" i="120"/>
  <c r="AM67" i="120"/>
  <c r="AO68" i="120"/>
  <c r="AF71" i="120"/>
  <c r="AQ71" i="120"/>
  <c r="AM77" i="120"/>
  <c r="AH80" i="120"/>
  <c r="AM85" i="120"/>
  <c r="AH88" i="120"/>
  <c r="AM91" i="120"/>
  <c r="AO92" i="120"/>
  <c r="AM101" i="120"/>
  <c r="AF104" i="120"/>
  <c r="AL108" i="120"/>
  <c r="AG109" i="120"/>
  <c r="AQ109" i="120"/>
  <c r="AM30" i="121"/>
  <c r="AL32" i="121"/>
  <c r="AH41" i="121"/>
  <c r="AM44" i="121"/>
  <c r="AO45" i="121"/>
  <c r="AL48" i="121"/>
  <c r="AI52" i="121"/>
  <c r="AL53" i="121"/>
  <c r="AH54" i="121"/>
  <c r="AH65" i="121"/>
  <c r="AL76" i="121"/>
  <c r="AP76" i="121"/>
  <c r="AM76" i="121"/>
  <c r="AI76" i="121"/>
  <c r="AR78" i="121"/>
  <c r="AK78" i="121"/>
  <c r="AI78" i="121"/>
  <c r="AH78" i="121"/>
  <c r="AP78" i="121"/>
  <c r="AL81" i="121"/>
  <c r="AL89" i="121"/>
  <c r="AM94" i="121"/>
  <c r="AL96" i="121"/>
  <c r="AR110" i="121"/>
  <c r="AP110" i="121"/>
  <c r="AF110" i="121"/>
  <c r="AN110" i="121"/>
  <c r="AC110" i="121"/>
  <c r="AK110" i="121"/>
  <c r="AI110" i="121"/>
  <c r="AH110" i="121"/>
  <c r="AL47" i="122"/>
  <c r="AI47" i="122"/>
  <c r="AN59" i="122"/>
  <c r="AF59" i="122"/>
  <c r="AR59" i="122"/>
  <c r="AC59" i="122"/>
  <c r="AM59" i="122"/>
  <c r="AK59" i="122"/>
  <c r="AJ59" i="122"/>
  <c r="AO33" i="119"/>
  <c r="AK36" i="119"/>
  <c r="AD37" i="119"/>
  <c r="AK39" i="119"/>
  <c r="AJ41" i="119"/>
  <c r="AD43" i="119"/>
  <c r="AK44" i="119"/>
  <c r="AJ45" i="119"/>
  <c r="AM46" i="119"/>
  <c r="AF47" i="119"/>
  <c r="AQ47" i="119"/>
  <c r="AC49" i="119"/>
  <c r="AD55" i="119"/>
  <c r="AN55" i="119"/>
  <c r="AC60" i="119"/>
  <c r="AL60" i="119"/>
  <c r="AN61" i="119"/>
  <c r="AM62" i="119"/>
  <c r="AF63" i="119"/>
  <c r="AQ63" i="119"/>
  <c r="AI68" i="119"/>
  <c r="AM70" i="119"/>
  <c r="AF71" i="119"/>
  <c r="AQ71" i="119"/>
  <c r="AL75" i="119"/>
  <c r="AF78" i="119"/>
  <c r="AO78" i="119"/>
  <c r="AK80" i="119"/>
  <c r="AC84" i="119"/>
  <c r="AN84" i="119"/>
  <c r="AN85" i="119"/>
  <c r="AC87" i="119"/>
  <c r="AN87" i="119"/>
  <c r="AJ89" i="119"/>
  <c r="AL91" i="119"/>
  <c r="AN94" i="119"/>
  <c r="AD99" i="119"/>
  <c r="AO100" i="119"/>
  <c r="AF102" i="119"/>
  <c r="AQ102" i="119"/>
  <c r="AL103" i="119"/>
  <c r="AF105" i="119"/>
  <c r="AQ106" i="119"/>
  <c r="AP107" i="119"/>
  <c r="AI108" i="119"/>
  <c r="AL110" i="119"/>
  <c r="AH19" i="120"/>
  <c r="AL23" i="120"/>
  <c r="AM27" i="120"/>
  <c r="AO28" i="120"/>
  <c r="AI29" i="120"/>
  <c r="AK31" i="120"/>
  <c r="AP32" i="120"/>
  <c r="AC37" i="120"/>
  <c r="AN37" i="120"/>
  <c r="AK40" i="120"/>
  <c r="AL44" i="120"/>
  <c r="AH45" i="120"/>
  <c r="AG47" i="120"/>
  <c r="AM48" i="120"/>
  <c r="AN50" i="120"/>
  <c r="AP52" i="120"/>
  <c r="AK53" i="120"/>
  <c r="AK55" i="120"/>
  <c r="AD56" i="120"/>
  <c r="AP56" i="120"/>
  <c r="AE59" i="120"/>
  <c r="AG60" i="120"/>
  <c r="AF63" i="120"/>
  <c r="AQ63" i="120"/>
  <c r="AL64" i="120"/>
  <c r="AF66" i="120"/>
  <c r="AP67" i="120"/>
  <c r="AP68" i="120"/>
  <c r="AG71" i="120"/>
  <c r="AM72" i="120"/>
  <c r="AN74" i="120"/>
  <c r="AC77" i="120"/>
  <c r="AN77" i="120"/>
  <c r="AK80" i="120"/>
  <c r="AC85" i="120"/>
  <c r="AN85" i="120"/>
  <c r="AK88" i="120"/>
  <c r="AP91" i="120"/>
  <c r="AP92" i="120"/>
  <c r="AK93" i="120"/>
  <c r="AM96" i="120"/>
  <c r="AN98" i="120"/>
  <c r="AC101" i="120"/>
  <c r="AN101" i="120"/>
  <c r="AD103" i="120"/>
  <c r="AN103" i="120"/>
  <c r="AH104" i="120"/>
  <c r="AO105" i="120"/>
  <c r="AM107" i="120"/>
  <c r="AO108" i="120"/>
  <c r="AH109" i="120"/>
  <c r="AK111" i="120"/>
  <c r="AD112" i="120"/>
  <c r="AP112" i="120"/>
  <c r="AN27" i="121"/>
  <c r="AC30" i="121"/>
  <c r="AN30" i="121"/>
  <c r="AC32" i="121"/>
  <c r="AM32" i="121"/>
  <c r="AF33" i="121"/>
  <c r="AG34" i="121"/>
  <c r="AL37" i="121"/>
  <c r="AK41" i="121"/>
  <c r="AP44" i="121"/>
  <c r="AP45" i="121"/>
  <c r="AK46" i="121"/>
  <c r="AC48" i="121"/>
  <c r="AM48" i="121"/>
  <c r="AF49" i="121"/>
  <c r="AG50" i="121"/>
  <c r="AM52" i="121"/>
  <c r="AO53" i="121"/>
  <c r="AI54" i="121"/>
  <c r="AL56" i="121"/>
  <c r="AD61" i="121"/>
  <c r="AE62" i="121"/>
  <c r="AO62" i="121"/>
  <c r="AK65" i="121"/>
  <c r="AE76" i="121"/>
  <c r="AC78" i="121"/>
  <c r="AQ78" i="121"/>
  <c r="AM81" i="121"/>
  <c r="AH84" i="121"/>
  <c r="AE86" i="121"/>
  <c r="AM96" i="121"/>
  <c r="AH100" i="121"/>
  <c r="AE110" i="121"/>
  <c r="AR31" i="122"/>
  <c r="AN31" i="122"/>
  <c r="AC31" i="122"/>
  <c r="AK31" i="122"/>
  <c r="AH31" i="122"/>
  <c r="AQ31" i="122"/>
  <c r="AG31" i="122"/>
  <c r="AP31" i="122"/>
  <c r="AF31" i="122"/>
  <c r="AP33" i="122"/>
  <c r="AM33" i="122"/>
  <c r="AC33" i="122"/>
  <c r="AK33" i="122"/>
  <c r="AG33" i="122"/>
  <c r="AQ33" i="122"/>
  <c r="AF33" i="122"/>
  <c r="AO33" i="122"/>
  <c r="AE33" i="122"/>
  <c r="AL39" i="122"/>
  <c r="AI39" i="122"/>
  <c r="AK45" i="122"/>
  <c r="AR48" i="122"/>
  <c r="AK48" i="122"/>
  <c r="AH48" i="122"/>
  <c r="AP48" i="122"/>
  <c r="AF48" i="122"/>
  <c r="AO48" i="122"/>
  <c r="AE48" i="122"/>
  <c r="AN48" i="122"/>
  <c r="AC48" i="122"/>
  <c r="AE59" i="122"/>
  <c r="AF66" i="122"/>
  <c r="AR80" i="122"/>
  <c r="AK80" i="122"/>
  <c r="AI80" i="122"/>
  <c r="AH80" i="122"/>
  <c r="AQ80" i="122"/>
  <c r="AG80" i="122"/>
  <c r="AP80" i="122"/>
  <c r="AF80" i="122"/>
  <c r="AO80" i="122"/>
  <c r="AE80" i="122"/>
  <c r="AN80" i="122"/>
  <c r="AC80" i="122"/>
  <c r="AN29" i="123"/>
  <c r="AO29" i="123"/>
  <c r="AG29" i="123"/>
  <c r="AP33" i="119"/>
  <c r="AC36" i="119"/>
  <c r="AL36" i="119"/>
  <c r="AF37" i="119"/>
  <c r="AL39" i="119"/>
  <c r="AG43" i="119"/>
  <c r="AC44" i="119"/>
  <c r="AL44" i="119"/>
  <c r="AN46" i="119"/>
  <c r="AH47" i="119"/>
  <c r="AD49" i="119"/>
  <c r="AI50" i="119"/>
  <c r="AE55" i="119"/>
  <c r="AP55" i="119"/>
  <c r="AD60" i="119"/>
  <c r="AM60" i="119"/>
  <c r="AN62" i="119"/>
  <c r="AH63" i="119"/>
  <c r="AK68" i="119"/>
  <c r="AN70" i="119"/>
  <c r="AH71" i="119"/>
  <c r="AO75" i="119"/>
  <c r="AJ77" i="119"/>
  <c r="AG78" i="119"/>
  <c r="AP78" i="119"/>
  <c r="AO80" i="119"/>
  <c r="AD83" i="119"/>
  <c r="AE84" i="119"/>
  <c r="AO84" i="119"/>
  <c r="AR85" i="119"/>
  <c r="AD87" i="119"/>
  <c r="AP87" i="119"/>
  <c r="AQ89" i="119"/>
  <c r="AO91" i="119"/>
  <c r="AO94" i="119"/>
  <c r="AE98" i="119"/>
  <c r="AG99" i="119"/>
  <c r="AF100" i="119"/>
  <c r="AP100" i="119"/>
  <c r="AG102" i="119"/>
  <c r="AM103" i="119"/>
  <c r="AN105" i="119"/>
  <c r="AQ107" i="119"/>
  <c r="AK108" i="119"/>
  <c r="AC110" i="119"/>
  <c r="AM110" i="119"/>
  <c r="AG112" i="119"/>
  <c r="AI19" i="120"/>
  <c r="AC23" i="120"/>
  <c r="AM23" i="120"/>
  <c r="AP27" i="120"/>
  <c r="AP28" i="120"/>
  <c r="AK29" i="120"/>
  <c r="AL31" i="120"/>
  <c r="AE32" i="120"/>
  <c r="AD36" i="120"/>
  <c r="AE37" i="120"/>
  <c r="AO37" i="120"/>
  <c r="AL40" i="120"/>
  <c r="AO44" i="120"/>
  <c r="AI45" i="120"/>
  <c r="AI47" i="120"/>
  <c r="AC48" i="120"/>
  <c r="AN48" i="120"/>
  <c r="AM53" i="120"/>
  <c r="AL55" i="120"/>
  <c r="AE56" i="120"/>
  <c r="AH59" i="120"/>
  <c r="AH60" i="120"/>
  <c r="AG63" i="120"/>
  <c r="AM64" i="120"/>
  <c r="AN66" i="120"/>
  <c r="AQ67" i="120"/>
  <c r="AI71" i="120"/>
  <c r="AN72" i="120"/>
  <c r="AD76" i="120"/>
  <c r="AE77" i="120"/>
  <c r="AO77" i="120"/>
  <c r="AL80" i="120"/>
  <c r="AD84" i="120"/>
  <c r="AE85" i="120"/>
  <c r="AO85" i="120"/>
  <c r="AL88" i="120"/>
  <c r="AF90" i="120"/>
  <c r="AQ91" i="120"/>
  <c r="AM93" i="120"/>
  <c r="AC96" i="120"/>
  <c r="AN96" i="120"/>
  <c r="AE101" i="120"/>
  <c r="AO101" i="120"/>
  <c r="AE103" i="120"/>
  <c r="AO103" i="120"/>
  <c r="AK104" i="120"/>
  <c r="AP108" i="120"/>
  <c r="AI109" i="120"/>
  <c r="AL111" i="120"/>
  <c r="AE112" i="120"/>
  <c r="AE30" i="121"/>
  <c r="AO30" i="121"/>
  <c r="AD32" i="121"/>
  <c r="AN32" i="121"/>
  <c r="AO34" i="121"/>
  <c r="AL41" i="121"/>
  <c r="AQ44" i="121"/>
  <c r="AM46" i="121"/>
  <c r="AD48" i="121"/>
  <c r="AN48" i="121"/>
  <c r="AO50" i="121"/>
  <c r="AP52" i="121"/>
  <c r="AP53" i="121"/>
  <c r="AK54" i="121"/>
  <c r="AG61" i="121"/>
  <c r="AF62" i="121"/>
  <c r="AP62" i="121"/>
  <c r="AL65" i="121"/>
  <c r="AP72" i="121"/>
  <c r="AG72" i="121"/>
  <c r="AQ72" i="121"/>
  <c r="AF72" i="121"/>
  <c r="AO72" i="121"/>
  <c r="AE72" i="121"/>
  <c r="AN74" i="121"/>
  <c r="AO74" i="121"/>
  <c r="AK74" i="121"/>
  <c r="AH76" i="121"/>
  <c r="AE78" i="121"/>
  <c r="AQ84" i="121"/>
  <c r="AF86" i="121"/>
  <c r="AI100" i="121"/>
  <c r="AL108" i="121"/>
  <c r="AE108" i="121"/>
  <c r="AP108" i="121"/>
  <c r="AM108" i="121"/>
  <c r="AI108" i="121"/>
  <c r="AG110" i="121"/>
  <c r="AR23" i="122"/>
  <c r="AK23" i="122"/>
  <c r="AH23" i="122"/>
  <c r="AP23" i="122"/>
  <c r="AF23" i="122"/>
  <c r="AO23" i="122"/>
  <c r="AE23" i="122"/>
  <c r="AN23" i="122"/>
  <c r="AC23" i="122"/>
  <c r="AP45" i="122"/>
  <c r="AH59" i="122"/>
  <c r="AL66" i="122"/>
  <c r="AP27" i="123"/>
  <c r="AK27" i="123"/>
  <c r="AI27" i="123"/>
  <c r="AG27" i="123"/>
  <c r="AQ27" i="123"/>
  <c r="AF27" i="123"/>
  <c r="AO27" i="123"/>
  <c r="AE27" i="123"/>
  <c r="AN27" i="123"/>
  <c r="AD27" i="123"/>
  <c r="AM27" i="123"/>
  <c r="AC27" i="123"/>
  <c r="AM86" i="123"/>
  <c r="AN86" i="123"/>
  <c r="AF86" i="123"/>
  <c r="AM108" i="119"/>
  <c r="AM29" i="120"/>
  <c r="AM40" i="120"/>
  <c r="AK45" i="120"/>
  <c r="AK47" i="120"/>
  <c r="AK71" i="120"/>
  <c r="AM80" i="120"/>
  <c r="AM88" i="120"/>
  <c r="AL104" i="120"/>
  <c r="AK109" i="120"/>
  <c r="AM41" i="121"/>
  <c r="AQ52" i="121"/>
  <c r="AM54" i="121"/>
  <c r="AM65" i="121"/>
  <c r="AK85" i="121"/>
  <c r="AP85" i="121"/>
  <c r="AO85" i="121"/>
  <c r="AL85" i="121"/>
  <c r="AR94" i="121"/>
  <c r="AP94" i="121"/>
  <c r="AF94" i="121"/>
  <c r="AO94" i="121"/>
  <c r="AE94" i="121"/>
  <c r="AN94" i="121"/>
  <c r="AC94" i="121"/>
  <c r="AP96" i="121"/>
  <c r="AG96" i="121"/>
  <c r="AQ96" i="121"/>
  <c r="AF96" i="121"/>
  <c r="AO96" i="121"/>
  <c r="AE96" i="121"/>
  <c r="AL29" i="122"/>
  <c r="AP29" i="122"/>
  <c r="AI29" i="122"/>
  <c r="AH29" i="122"/>
  <c r="AE29" i="122"/>
  <c r="AF37" i="122"/>
  <c r="AQ37" i="122"/>
  <c r="AC37" i="122"/>
  <c r="AN37" i="122"/>
  <c r="AK37" i="122"/>
  <c r="AI37" i="122"/>
  <c r="AK52" i="122"/>
  <c r="AR52" i="122"/>
  <c r="AG52" i="122"/>
  <c r="AI93" i="122"/>
  <c r="AR93" i="122"/>
  <c r="AQ93" i="122"/>
  <c r="AN93" i="122"/>
  <c r="AJ93" i="122"/>
  <c r="AF93" i="122"/>
  <c r="AE106" i="119"/>
  <c r="AC108" i="119"/>
  <c r="AN108" i="119"/>
  <c r="AC29" i="120"/>
  <c r="AN29" i="120"/>
  <c r="AC40" i="120"/>
  <c r="AN40" i="120"/>
  <c r="AF42" i="120"/>
  <c r="AM45" i="120"/>
  <c r="AL47" i="120"/>
  <c r="AD52" i="120"/>
  <c r="AC67" i="120"/>
  <c r="AL71" i="120"/>
  <c r="AC80" i="120"/>
  <c r="AN80" i="120"/>
  <c r="AC88" i="120"/>
  <c r="AN88" i="120"/>
  <c r="AD92" i="120"/>
  <c r="AM104" i="120"/>
  <c r="AC109" i="120"/>
  <c r="AM109" i="120"/>
  <c r="AN41" i="121"/>
  <c r="AD45" i="121"/>
  <c r="AC54" i="121"/>
  <c r="AN54" i="121"/>
  <c r="AC65" i="121"/>
  <c r="AN65" i="121"/>
  <c r="AF67" i="121"/>
  <c r="AK77" i="121"/>
  <c r="AP77" i="121"/>
  <c r="AO77" i="121"/>
  <c r="AL77" i="121"/>
  <c r="AO81" i="121"/>
  <c r="AF81" i="121"/>
  <c r="AE81" i="121"/>
  <c r="AP81" i="121"/>
  <c r="AD81" i="121"/>
  <c r="AD85" i="121"/>
  <c r="AO89" i="121"/>
  <c r="AE89" i="121"/>
  <c r="AP89" i="121"/>
  <c r="AD89" i="121"/>
  <c r="AN89" i="121"/>
  <c r="AC89" i="121"/>
  <c r="AG94" i="121"/>
  <c r="AC96" i="121"/>
  <c r="AG98" i="121"/>
  <c r="AP104" i="121"/>
  <c r="AK104" i="121"/>
  <c r="AG104" i="121"/>
  <c r="AO104" i="121"/>
  <c r="AE104" i="121"/>
  <c r="AN104" i="121"/>
  <c r="AD104" i="121"/>
  <c r="AM104" i="121"/>
  <c r="AC104" i="121"/>
  <c r="AD37" i="122"/>
  <c r="AK60" i="122"/>
  <c r="AG60" i="122"/>
  <c r="AK71" i="122"/>
  <c r="AO71" i="122"/>
  <c r="AN71" i="122"/>
  <c r="AL71" i="122"/>
  <c r="AH71" i="122"/>
  <c r="AG71" i="122"/>
  <c r="AF71" i="122"/>
  <c r="AD71" i="122"/>
  <c r="AR76" i="122"/>
  <c r="AK76" i="122"/>
  <c r="AL23" i="123"/>
  <c r="AQ23" i="123"/>
  <c r="AP23" i="123"/>
  <c r="AM23" i="123"/>
  <c r="AI23" i="123"/>
  <c r="AH23" i="123"/>
  <c r="AE23" i="123"/>
  <c r="AR50" i="123"/>
  <c r="AJ50" i="123"/>
  <c r="AO68" i="123"/>
  <c r="AL68" i="123"/>
  <c r="AK68" i="123"/>
  <c r="AH68" i="123"/>
  <c r="AF68" i="123"/>
  <c r="AE68" i="123"/>
  <c r="AP68" i="123"/>
  <c r="AD68" i="123"/>
  <c r="AN68" i="123"/>
  <c r="AC68" i="123"/>
  <c r="AK80" i="123"/>
  <c r="AP80" i="123"/>
  <c r="AO80" i="123"/>
  <c r="AL80" i="123"/>
  <c r="AH80" i="123"/>
  <c r="AG80" i="123"/>
  <c r="AD80" i="123"/>
  <c r="AG33" i="119"/>
  <c r="AF36" i="119"/>
  <c r="AO36" i="119"/>
  <c r="AM37" i="119"/>
  <c r="AE39" i="119"/>
  <c r="AP39" i="119"/>
  <c r="AJ42" i="119"/>
  <c r="AF44" i="119"/>
  <c r="AO44" i="119"/>
  <c r="AF46" i="119"/>
  <c r="AL47" i="119"/>
  <c r="AJ48" i="119"/>
  <c r="AI55" i="119"/>
  <c r="AG60" i="119"/>
  <c r="AP60" i="119"/>
  <c r="AF62" i="119"/>
  <c r="AL63" i="119"/>
  <c r="AE68" i="119"/>
  <c r="AN68" i="119"/>
  <c r="AF70" i="119"/>
  <c r="AL71" i="119"/>
  <c r="AK78" i="119"/>
  <c r="AL83" i="119"/>
  <c r="AH84" i="119"/>
  <c r="AH87" i="119"/>
  <c r="AL102" i="119"/>
  <c r="AH106" i="119"/>
  <c r="AE108" i="119"/>
  <c r="AO108" i="119"/>
  <c r="AF18" i="120"/>
  <c r="AD28" i="120"/>
  <c r="AE29" i="120"/>
  <c r="AO29" i="120"/>
  <c r="AD40" i="120"/>
  <c r="AP40" i="120"/>
  <c r="AN42" i="120"/>
  <c r="AC45" i="120"/>
  <c r="AN45" i="120"/>
  <c r="AC47" i="120"/>
  <c r="AM47" i="120"/>
  <c r="AG49" i="120"/>
  <c r="AG52" i="120"/>
  <c r="AP59" i="120"/>
  <c r="AP60" i="120"/>
  <c r="AL63" i="120"/>
  <c r="AE64" i="120"/>
  <c r="AE67" i="120"/>
  <c r="AG68" i="120"/>
  <c r="AC71" i="120"/>
  <c r="AM71" i="120"/>
  <c r="AF72" i="120"/>
  <c r="AG73" i="120"/>
  <c r="AI75" i="120"/>
  <c r="AL76" i="120"/>
  <c r="AH77" i="120"/>
  <c r="AD80" i="120"/>
  <c r="AP80" i="120"/>
  <c r="AI83" i="120"/>
  <c r="AL84" i="120"/>
  <c r="AH85" i="120"/>
  <c r="AD88" i="120"/>
  <c r="AP88" i="120"/>
  <c r="AE91" i="120"/>
  <c r="AG92" i="120"/>
  <c r="AF93" i="120"/>
  <c r="AP93" i="120"/>
  <c r="AF96" i="120"/>
  <c r="AG97" i="120"/>
  <c r="AI99" i="120"/>
  <c r="AL100" i="120"/>
  <c r="AH101" i="120"/>
  <c r="AI103" i="120"/>
  <c r="AC104" i="120"/>
  <c r="AN104" i="120"/>
  <c r="AD108" i="120"/>
  <c r="AD109" i="120"/>
  <c r="AN109" i="120"/>
  <c r="AE111" i="120"/>
  <c r="AO111" i="120"/>
  <c r="AK112" i="120"/>
  <c r="AO18" i="121"/>
  <c r="AG26" i="121"/>
  <c r="AI28" i="121"/>
  <c r="AL29" i="121"/>
  <c r="AH30" i="121"/>
  <c r="AG32" i="121"/>
  <c r="AM33" i="121"/>
  <c r="AN35" i="121"/>
  <c r="AD41" i="121"/>
  <c r="AP41" i="121"/>
  <c r="AE44" i="121"/>
  <c r="AG45" i="121"/>
  <c r="AF46" i="121"/>
  <c r="AP46" i="121"/>
  <c r="AG48" i="121"/>
  <c r="AM49" i="121"/>
  <c r="AC52" i="121"/>
  <c r="AD53" i="121"/>
  <c r="AE54" i="121"/>
  <c r="AO54" i="121"/>
  <c r="AF56" i="121"/>
  <c r="AQ56" i="121"/>
  <c r="AO58" i="121"/>
  <c r="AM60" i="121"/>
  <c r="AO61" i="121"/>
  <c r="AI62" i="121"/>
  <c r="AD65" i="121"/>
  <c r="AP65" i="121"/>
  <c r="AN67" i="121"/>
  <c r="AI72" i="121"/>
  <c r="AD77" i="121"/>
  <c r="AM78" i="121"/>
  <c r="AC81" i="121"/>
  <c r="AG85" i="121"/>
  <c r="AN86" i="121"/>
  <c r="AF89" i="121"/>
  <c r="AH94" i="121"/>
  <c r="AD96" i="121"/>
  <c r="AO98" i="121"/>
  <c r="AF104" i="121"/>
  <c r="AQ110" i="121"/>
  <c r="AM23" i="122"/>
  <c r="AQ29" i="122"/>
  <c r="AO31" i="122"/>
  <c r="AN33" i="122"/>
  <c r="AH37" i="122"/>
  <c r="AP42" i="122"/>
  <c r="AO42" i="122"/>
  <c r="AE42" i="122"/>
  <c r="AM42" i="122"/>
  <c r="AC42" i="122"/>
  <c r="AK42" i="122"/>
  <c r="AI42" i="122"/>
  <c r="AG42" i="122"/>
  <c r="AQ48" i="122"/>
  <c r="AK54" i="122"/>
  <c r="AE54" i="122"/>
  <c r="AP54" i="122"/>
  <c r="AJ54" i="122"/>
  <c r="AR60" i="122"/>
  <c r="AP71" i="122"/>
  <c r="AM68" i="123"/>
  <c r="AK73" i="121"/>
  <c r="AK80" i="121"/>
  <c r="AI88" i="121"/>
  <c r="AK97" i="121"/>
  <c r="AP101" i="121"/>
  <c r="AK102" i="121"/>
  <c r="AF105" i="121"/>
  <c r="AL109" i="121"/>
  <c r="AK112" i="121"/>
  <c r="AD18" i="122"/>
  <c r="AP18" i="122"/>
  <c r="AD26" i="122"/>
  <c r="AP26" i="122"/>
  <c r="AG30" i="122"/>
  <c r="AK34" i="122"/>
  <c r="AK40" i="122"/>
  <c r="AJ41" i="122"/>
  <c r="AP43" i="122"/>
  <c r="AP49" i="122"/>
  <c r="AK50" i="122"/>
  <c r="AK53" i="122"/>
  <c r="AG56" i="122"/>
  <c r="AQ56" i="122"/>
  <c r="AD58" i="122"/>
  <c r="AN58" i="122"/>
  <c r="AP61" i="122"/>
  <c r="AI64" i="122"/>
  <c r="AG70" i="122"/>
  <c r="AM72" i="122"/>
  <c r="AJ73" i="122"/>
  <c r="AG74" i="122"/>
  <c r="AH78" i="122"/>
  <c r="AF79" i="122"/>
  <c r="AM81" i="122"/>
  <c r="AL83" i="122"/>
  <c r="AI86" i="122"/>
  <c r="AL87" i="122"/>
  <c r="AH88" i="122"/>
  <c r="AD90" i="122"/>
  <c r="AN90" i="122"/>
  <c r="AH91" i="122"/>
  <c r="AH94" i="122"/>
  <c r="AE96" i="122"/>
  <c r="AO96" i="122"/>
  <c r="AR97" i="122"/>
  <c r="AK98" i="122"/>
  <c r="AD99" i="122"/>
  <c r="AP99" i="122"/>
  <c r="AD106" i="122"/>
  <c r="AN106" i="122"/>
  <c r="AH107" i="122"/>
  <c r="AG108" i="122"/>
  <c r="AN109" i="122"/>
  <c r="AQ110" i="122"/>
  <c r="AM112" i="122"/>
  <c r="AG24" i="123"/>
  <c r="AF28" i="123"/>
  <c r="AI31" i="123"/>
  <c r="AL32" i="123"/>
  <c r="AG33" i="123"/>
  <c r="AQ33" i="123"/>
  <c r="AF35" i="123"/>
  <c r="AQ35" i="123"/>
  <c r="AL36" i="123"/>
  <c r="AE41" i="123"/>
  <c r="AO41" i="123"/>
  <c r="AE43" i="123"/>
  <c r="AO43" i="123"/>
  <c r="AK44" i="123"/>
  <c r="AM47" i="123"/>
  <c r="AO48" i="123"/>
  <c r="AI49" i="123"/>
  <c r="AH52" i="123"/>
  <c r="AO53" i="123"/>
  <c r="AM55" i="123"/>
  <c r="AO56" i="123"/>
  <c r="AI57" i="123"/>
  <c r="AL59" i="123"/>
  <c r="AE60" i="123"/>
  <c r="AH63" i="123"/>
  <c r="AH64" i="123"/>
  <c r="AG65" i="123"/>
  <c r="AQ65" i="123"/>
  <c r="AI67" i="123"/>
  <c r="AH71" i="123"/>
  <c r="AH72" i="123"/>
  <c r="AG73" i="123"/>
  <c r="AQ73" i="123"/>
  <c r="AI75" i="123"/>
  <c r="AE81" i="123"/>
  <c r="AO81" i="123"/>
  <c r="AF83" i="123"/>
  <c r="AQ83" i="123"/>
  <c r="AL84" i="123"/>
  <c r="AQ87" i="123"/>
  <c r="AM89" i="123"/>
  <c r="AD91" i="123"/>
  <c r="AN91" i="123"/>
  <c r="AH92" i="123"/>
  <c r="AO93" i="123"/>
  <c r="AH96" i="123"/>
  <c r="AG97" i="123"/>
  <c r="AQ97" i="123"/>
  <c r="AO29" i="124"/>
  <c r="AL29" i="124"/>
  <c r="AK29" i="124"/>
  <c r="AH29" i="124"/>
  <c r="AF29" i="124"/>
  <c r="AE29" i="124"/>
  <c r="AP29" i="124"/>
  <c r="AD29" i="124"/>
  <c r="AN29" i="124"/>
  <c r="AC29" i="124"/>
  <c r="AK33" i="124"/>
  <c r="AP33" i="124"/>
  <c r="AO33" i="124"/>
  <c r="AL33" i="124"/>
  <c r="AH33" i="124"/>
  <c r="AG33" i="124"/>
  <c r="AD33" i="124"/>
  <c r="AM97" i="124"/>
  <c r="AK97" i="124"/>
  <c r="AH97" i="124"/>
  <c r="AF97" i="124"/>
  <c r="AE97" i="124"/>
  <c r="AR97" i="124"/>
  <c r="AD97" i="124"/>
  <c r="AP97" i="124"/>
  <c r="AC97" i="124"/>
  <c r="AN76" i="126"/>
  <c r="AK76" i="126"/>
  <c r="AG76" i="126"/>
  <c r="AE76" i="126"/>
  <c r="AQ76" i="126"/>
  <c r="AD76" i="126"/>
  <c r="AO76" i="126"/>
  <c r="AC76" i="126"/>
  <c r="AM76" i="126"/>
  <c r="AL76" i="126"/>
  <c r="AI76" i="126"/>
  <c r="AL42" i="127"/>
  <c r="AR42" i="127"/>
  <c r="AN42" i="127"/>
  <c r="AJ42" i="127"/>
  <c r="AH42" i="127"/>
  <c r="AF42" i="127"/>
  <c r="AQ42" i="127"/>
  <c r="AD42" i="127"/>
  <c r="AR91" i="130"/>
  <c r="AJ91" i="130"/>
  <c r="AQ28" i="131"/>
  <c r="AR28" i="131"/>
  <c r="AI28" i="131"/>
  <c r="AC28" i="131"/>
  <c r="AK28" i="131"/>
  <c r="AK60" i="131"/>
  <c r="AI60" i="131"/>
  <c r="AQ60" i="131"/>
  <c r="AL73" i="121"/>
  <c r="AL80" i="121"/>
  <c r="AJ87" i="121"/>
  <c r="AK88" i="121"/>
  <c r="AD93" i="121"/>
  <c r="AL97" i="121"/>
  <c r="AF99" i="121"/>
  <c r="AM102" i="121"/>
  <c r="AH105" i="121"/>
  <c r="AO109" i="121"/>
  <c r="AL112" i="121"/>
  <c r="AE18" i="122"/>
  <c r="AE26" i="122"/>
  <c r="AH30" i="122"/>
  <c r="AM40" i="122"/>
  <c r="AL41" i="122"/>
  <c r="AL50" i="122"/>
  <c r="AH56" i="122"/>
  <c r="AE58" i="122"/>
  <c r="AO58" i="122"/>
  <c r="AH70" i="122"/>
  <c r="AM73" i="122"/>
  <c r="AI74" i="122"/>
  <c r="AI78" i="122"/>
  <c r="AG79" i="122"/>
  <c r="AR81" i="122"/>
  <c r="AP83" i="122"/>
  <c r="AM86" i="122"/>
  <c r="AO87" i="122"/>
  <c r="AI88" i="122"/>
  <c r="AE90" i="122"/>
  <c r="AO90" i="122"/>
  <c r="AK91" i="122"/>
  <c r="AI94" i="122"/>
  <c r="AF96" i="122"/>
  <c r="AP96" i="122"/>
  <c r="AL98" i="122"/>
  <c r="AE99" i="122"/>
  <c r="AE106" i="122"/>
  <c r="AO106" i="122"/>
  <c r="AK107" i="122"/>
  <c r="AJ108" i="122"/>
  <c r="AQ109" i="122"/>
  <c r="AH24" i="123"/>
  <c r="AH28" i="123"/>
  <c r="AM31" i="123"/>
  <c r="AO32" i="123"/>
  <c r="AH33" i="123"/>
  <c r="AG35" i="123"/>
  <c r="AM36" i="123"/>
  <c r="AF41" i="123"/>
  <c r="AP41" i="123"/>
  <c r="AF43" i="123"/>
  <c r="AQ43" i="123"/>
  <c r="AP47" i="123"/>
  <c r="AP48" i="123"/>
  <c r="AK52" i="123"/>
  <c r="AP55" i="123"/>
  <c r="AP56" i="123"/>
  <c r="AF60" i="123"/>
  <c r="AI63" i="123"/>
  <c r="AL64" i="123"/>
  <c r="AH65" i="123"/>
  <c r="AI71" i="123"/>
  <c r="AL72" i="123"/>
  <c r="AH73" i="123"/>
  <c r="AF81" i="123"/>
  <c r="AP81" i="123"/>
  <c r="AG83" i="123"/>
  <c r="AM84" i="123"/>
  <c r="AE91" i="123"/>
  <c r="AO91" i="123"/>
  <c r="AK92" i="123"/>
  <c r="AL96" i="123"/>
  <c r="AH97" i="123"/>
  <c r="AL86" i="130"/>
  <c r="AO86" i="130"/>
  <c r="AG86" i="130"/>
  <c r="AM73" i="121"/>
  <c r="AC80" i="121"/>
  <c r="AM80" i="121"/>
  <c r="AL88" i="121"/>
  <c r="AE92" i="121"/>
  <c r="AG93" i="121"/>
  <c r="AM97" i="121"/>
  <c r="AN99" i="121"/>
  <c r="AC102" i="121"/>
  <c r="AN102" i="121"/>
  <c r="AK105" i="121"/>
  <c r="AP109" i="121"/>
  <c r="AC112" i="121"/>
  <c r="AM112" i="121"/>
  <c r="AF18" i="122"/>
  <c r="AG19" i="122"/>
  <c r="AF26" i="122"/>
  <c r="AG27" i="122"/>
  <c r="AL30" i="122"/>
  <c r="AM34" i="122"/>
  <c r="AR36" i="122"/>
  <c r="AC40" i="122"/>
  <c r="AN40" i="122"/>
  <c r="AP41" i="122"/>
  <c r="AI46" i="122"/>
  <c r="AC50" i="122"/>
  <c r="AM50" i="122"/>
  <c r="AI56" i="122"/>
  <c r="AF57" i="122"/>
  <c r="AF58" i="122"/>
  <c r="AQ58" i="122"/>
  <c r="AD61" i="122"/>
  <c r="AM64" i="122"/>
  <c r="AI70" i="122"/>
  <c r="AE72" i="122"/>
  <c r="AO72" i="122"/>
  <c r="AN73" i="122"/>
  <c r="AK74" i="122"/>
  <c r="AF77" i="122"/>
  <c r="AM78" i="122"/>
  <c r="AH79" i="122"/>
  <c r="AQ85" i="122"/>
  <c r="AP86" i="122"/>
  <c r="AP87" i="122"/>
  <c r="AK88" i="122"/>
  <c r="AF90" i="122"/>
  <c r="AQ90" i="122"/>
  <c r="AL91" i="122"/>
  <c r="AM94" i="122"/>
  <c r="AG96" i="122"/>
  <c r="AQ96" i="122"/>
  <c r="AC98" i="122"/>
  <c r="AM98" i="122"/>
  <c r="AF99" i="122"/>
  <c r="AE102" i="122"/>
  <c r="AG103" i="122"/>
  <c r="AF106" i="122"/>
  <c r="AQ106" i="122"/>
  <c r="AL107" i="122"/>
  <c r="AD111" i="122"/>
  <c r="AE112" i="122"/>
  <c r="AO112" i="122"/>
  <c r="AL24" i="123"/>
  <c r="AK28" i="123"/>
  <c r="AP31" i="123"/>
  <c r="AP32" i="123"/>
  <c r="AI33" i="123"/>
  <c r="AI35" i="123"/>
  <c r="AC36" i="123"/>
  <c r="AN36" i="123"/>
  <c r="AH39" i="123"/>
  <c r="AG41" i="123"/>
  <c r="AQ41" i="123"/>
  <c r="AG43" i="123"/>
  <c r="AM44" i="123"/>
  <c r="AN46" i="123"/>
  <c r="AQ47" i="123"/>
  <c r="AM49" i="123"/>
  <c r="AL52" i="123"/>
  <c r="AF54" i="123"/>
  <c r="AQ55" i="123"/>
  <c r="AM57" i="123"/>
  <c r="AD59" i="123"/>
  <c r="AN59" i="123"/>
  <c r="AH60" i="123"/>
  <c r="AO61" i="123"/>
  <c r="AM63" i="123"/>
  <c r="AO64" i="123"/>
  <c r="AI65" i="123"/>
  <c r="AL67" i="123"/>
  <c r="AM71" i="123"/>
  <c r="AO72" i="123"/>
  <c r="AI73" i="123"/>
  <c r="AL75" i="123"/>
  <c r="AH79" i="123"/>
  <c r="AG81" i="123"/>
  <c r="AQ81" i="123"/>
  <c r="AI83" i="123"/>
  <c r="AC84" i="123"/>
  <c r="AN84" i="123"/>
  <c r="AD88" i="123"/>
  <c r="AE89" i="123"/>
  <c r="AO89" i="123"/>
  <c r="AF91" i="123"/>
  <c r="AQ91" i="123"/>
  <c r="AL92" i="123"/>
  <c r="AF94" i="123"/>
  <c r="AO96" i="123"/>
  <c r="AI97" i="123"/>
  <c r="AP99" i="123"/>
  <c r="AK99" i="123"/>
  <c r="AI99" i="123"/>
  <c r="AN99" i="123"/>
  <c r="AN110" i="123"/>
  <c r="AR66" i="124"/>
  <c r="AK66" i="124"/>
  <c r="AI66" i="124"/>
  <c r="AH66" i="124"/>
  <c r="AQ66" i="124"/>
  <c r="AG66" i="124"/>
  <c r="AP66" i="124"/>
  <c r="AF66" i="124"/>
  <c r="AO66" i="124"/>
  <c r="AE66" i="124"/>
  <c r="AN66" i="124"/>
  <c r="AC66" i="124"/>
  <c r="AM36" i="125"/>
  <c r="AP36" i="125"/>
  <c r="AN36" i="125"/>
  <c r="AH36" i="125"/>
  <c r="AF36" i="125"/>
  <c r="AL94" i="126"/>
  <c r="AQ94" i="126"/>
  <c r="AM94" i="126"/>
  <c r="AI94" i="126"/>
  <c r="AG94" i="126"/>
  <c r="AE94" i="126"/>
  <c r="AO94" i="126"/>
  <c r="AM70" i="122"/>
  <c r="AL74" i="122"/>
  <c r="AM88" i="122"/>
  <c r="AM91" i="122"/>
  <c r="AP94" i="122"/>
  <c r="AM107" i="122"/>
  <c r="AQ31" i="123"/>
  <c r="AK33" i="123"/>
  <c r="AI43" i="123"/>
  <c r="AM52" i="123"/>
  <c r="AK60" i="123"/>
  <c r="AP64" i="123"/>
  <c r="AP72" i="123"/>
  <c r="AM92" i="123"/>
  <c r="AP96" i="123"/>
  <c r="AR106" i="123"/>
  <c r="AJ106" i="123"/>
  <c r="AO108" i="123"/>
  <c r="AH108" i="123"/>
  <c r="AF108" i="123"/>
  <c r="AE108" i="123"/>
  <c r="AP108" i="123"/>
  <c r="AD108" i="123"/>
  <c r="AN108" i="123"/>
  <c r="AC108" i="123"/>
  <c r="AR89" i="126"/>
  <c r="AJ89" i="126"/>
  <c r="AP62" i="128"/>
  <c r="AI62" i="128"/>
  <c r="AG62" i="128"/>
  <c r="AQ62" i="128"/>
  <c r="AF62" i="128"/>
  <c r="AO62" i="128"/>
  <c r="AE62" i="128"/>
  <c r="AN62" i="128"/>
  <c r="AD62" i="128"/>
  <c r="AM62" i="128"/>
  <c r="AC62" i="128"/>
  <c r="AL62" i="128"/>
  <c r="AK62" i="128"/>
  <c r="AM105" i="121"/>
  <c r="AK18" i="122"/>
  <c r="AP30" i="122"/>
  <c r="AM56" i="122"/>
  <c r="AI58" i="122"/>
  <c r="AO70" i="122"/>
  <c r="AC74" i="122"/>
  <c r="AM74" i="122"/>
  <c r="AP78" i="122"/>
  <c r="AN79" i="122"/>
  <c r="AC83" i="122"/>
  <c r="AC88" i="122"/>
  <c r="AN88" i="122"/>
  <c r="AI90" i="122"/>
  <c r="AC91" i="122"/>
  <c r="AN91" i="122"/>
  <c r="AQ94" i="122"/>
  <c r="AI96" i="122"/>
  <c r="AE97" i="122"/>
  <c r="AK99" i="122"/>
  <c r="AI106" i="122"/>
  <c r="AC107" i="122"/>
  <c r="AN107" i="122"/>
  <c r="AP24" i="123"/>
  <c r="AM28" i="123"/>
  <c r="AC33" i="123"/>
  <c r="AM33" i="123"/>
  <c r="AL35" i="123"/>
  <c r="AI41" i="123"/>
  <c r="AK43" i="123"/>
  <c r="AC47" i="123"/>
  <c r="AD48" i="123"/>
  <c r="AC52" i="123"/>
  <c r="AN52" i="123"/>
  <c r="AD56" i="123"/>
  <c r="AL60" i="123"/>
  <c r="AF62" i="123"/>
  <c r="AQ63" i="123"/>
  <c r="AM65" i="123"/>
  <c r="AF70" i="123"/>
  <c r="AQ71" i="123"/>
  <c r="AM73" i="123"/>
  <c r="AI81" i="123"/>
  <c r="AL83" i="123"/>
  <c r="AI91" i="123"/>
  <c r="AC92" i="123"/>
  <c r="AN92" i="123"/>
  <c r="AM97" i="123"/>
  <c r="AM102" i="123"/>
  <c r="AN102" i="123"/>
  <c r="AF102" i="123"/>
  <c r="AK108" i="123"/>
  <c r="AN55" i="127"/>
  <c r="AK55" i="127"/>
  <c r="AG55" i="127"/>
  <c r="AE55" i="127"/>
  <c r="AQ55" i="127"/>
  <c r="AD55" i="127"/>
  <c r="AO55" i="127"/>
  <c r="AC55" i="127"/>
  <c r="AM55" i="127"/>
  <c r="AL55" i="127"/>
  <c r="AI55" i="127"/>
  <c r="AP70" i="122"/>
  <c r="AD74" i="122"/>
  <c r="AN74" i="122"/>
  <c r="AD83" i="122"/>
  <c r="AE88" i="122"/>
  <c r="AO88" i="122"/>
  <c r="AD91" i="122"/>
  <c r="AP91" i="122"/>
  <c r="AF97" i="122"/>
  <c r="AD107" i="122"/>
  <c r="AP107" i="122"/>
  <c r="AD33" i="123"/>
  <c r="AN33" i="123"/>
  <c r="AL43" i="123"/>
  <c r="AE47" i="123"/>
  <c r="AG48" i="123"/>
  <c r="AD52" i="123"/>
  <c r="AP52" i="123"/>
  <c r="AG56" i="123"/>
  <c r="AM60" i="123"/>
  <c r="AN62" i="123"/>
  <c r="AN70" i="123"/>
  <c r="AD92" i="123"/>
  <c r="AP92" i="123"/>
  <c r="AK47" i="126"/>
  <c r="AN47" i="126"/>
  <c r="AL47" i="126"/>
  <c r="AH47" i="126"/>
  <c r="AF47" i="126"/>
  <c r="AP47" i="126"/>
  <c r="AD47" i="126"/>
  <c r="AD105" i="121"/>
  <c r="AP105" i="121"/>
  <c r="AG109" i="121"/>
  <c r="AM18" i="122"/>
  <c r="AM26" i="122"/>
  <c r="AN28" i="122"/>
  <c r="AJ49" i="122"/>
  <c r="AE56" i="122"/>
  <c r="AO56" i="122"/>
  <c r="AL58" i="122"/>
  <c r="AC70" i="122"/>
  <c r="AQ70" i="122"/>
  <c r="AE74" i="122"/>
  <c r="AO74" i="122"/>
  <c r="AP79" i="122"/>
  <c r="AH83" i="122"/>
  <c r="AF88" i="122"/>
  <c r="AP88" i="122"/>
  <c r="AL90" i="122"/>
  <c r="AE91" i="122"/>
  <c r="AC94" i="122"/>
  <c r="AM96" i="122"/>
  <c r="AM99" i="122"/>
  <c r="AL106" i="122"/>
  <c r="AE107" i="122"/>
  <c r="AD28" i="123"/>
  <c r="AP28" i="123"/>
  <c r="AE31" i="123"/>
  <c r="AG32" i="123"/>
  <c r="AE33" i="123"/>
  <c r="AO33" i="123"/>
  <c r="AD35" i="123"/>
  <c r="AN35" i="123"/>
  <c r="AM41" i="123"/>
  <c r="AC43" i="123"/>
  <c r="AM43" i="123"/>
  <c r="AG45" i="123"/>
  <c r="AH47" i="123"/>
  <c r="AH48" i="123"/>
  <c r="AE52" i="123"/>
  <c r="AH55" i="123"/>
  <c r="AH56" i="123"/>
  <c r="AC60" i="123"/>
  <c r="AN60" i="123"/>
  <c r="AD64" i="123"/>
  <c r="AE65" i="123"/>
  <c r="AO65" i="123"/>
  <c r="AD72" i="123"/>
  <c r="AE73" i="123"/>
  <c r="AO73" i="123"/>
  <c r="AF78" i="123"/>
  <c r="AM81" i="123"/>
  <c r="AD83" i="123"/>
  <c r="AN83" i="123"/>
  <c r="AO85" i="123"/>
  <c r="AL91" i="123"/>
  <c r="AE92" i="123"/>
  <c r="AD96" i="123"/>
  <c r="AE97" i="123"/>
  <c r="AO97" i="123"/>
  <c r="AM108" i="123"/>
  <c r="AK112" i="123"/>
  <c r="AO112" i="123"/>
  <c r="AL112" i="123"/>
  <c r="AH112" i="123"/>
  <c r="AG112" i="123"/>
  <c r="AD112" i="123"/>
  <c r="AR42" i="124"/>
  <c r="AK42" i="124"/>
  <c r="AI42" i="124"/>
  <c r="AH42" i="124"/>
  <c r="AQ42" i="124"/>
  <c r="AG42" i="124"/>
  <c r="AP42" i="124"/>
  <c r="AF42" i="124"/>
  <c r="AO42" i="124"/>
  <c r="AE42" i="124"/>
  <c r="AN42" i="124"/>
  <c r="AC42" i="124"/>
  <c r="AL100" i="123"/>
  <c r="AP103" i="123"/>
  <c r="AP104" i="123"/>
  <c r="AI105" i="123"/>
  <c r="AE18" i="124"/>
  <c r="AO18" i="124"/>
  <c r="AE34" i="124"/>
  <c r="AO34" i="124"/>
  <c r="AE44" i="124"/>
  <c r="AO44" i="124"/>
  <c r="AO46" i="124"/>
  <c r="AL52" i="124"/>
  <c r="AE53" i="124"/>
  <c r="AH56" i="124"/>
  <c r="AH57" i="124"/>
  <c r="AM61" i="124"/>
  <c r="AN63" i="124"/>
  <c r="AL76" i="124"/>
  <c r="AE77" i="124"/>
  <c r="AH80" i="124"/>
  <c r="AH81" i="124"/>
  <c r="AD84" i="124"/>
  <c r="AN84" i="124"/>
  <c r="AO86" i="124"/>
  <c r="AL92" i="124"/>
  <c r="AE93" i="124"/>
  <c r="AG103" i="124"/>
  <c r="AD104" i="124"/>
  <c r="AN104" i="124"/>
  <c r="AK107" i="124"/>
  <c r="AE110" i="124"/>
  <c r="AO110" i="124"/>
  <c r="AE112" i="124"/>
  <c r="AO112" i="124"/>
  <c r="AM19" i="125"/>
  <c r="AE23" i="125"/>
  <c r="AO23" i="125"/>
  <c r="AM27" i="125"/>
  <c r="AQ30" i="125"/>
  <c r="AR32" i="125"/>
  <c r="AH34" i="125"/>
  <c r="AD41" i="125"/>
  <c r="AN41" i="125"/>
  <c r="AE43" i="125"/>
  <c r="AI45" i="125"/>
  <c r="AF47" i="125"/>
  <c r="AP47" i="125"/>
  <c r="AN52" i="125"/>
  <c r="AH70" i="125"/>
  <c r="AM29" i="126"/>
  <c r="AN29" i="126"/>
  <c r="AK39" i="126"/>
  <c r="AD39" i="126"/>
  <c r="AP39" i="126"/>
  <c r="AN39" i="126"/>
  <c r="AL39" i="126"/>
  <c r="AK66" i="126"/>
  <c r="AP98" i="126"/>
  <c r="AI98" i="126"/>
  <c r="AQ98" i="126"/>
  <c r="AF98" i="126"/>
  <c r="AO98" i="126"/>
  <c r="AE98" i="126"/>
  <c r="AN98" i="126"/>
  <c r="AD98" i="126"/>
  <c r="AM98" i="126"/>
  <c r="AC98" i="126"/>
  <c r="AL100" i="126"/>
  <c r="AR112" i="126"/>
  <c r="AI112" i="126"/>
  <c r="AQ112" i="126"/>
  <c r="AG112" i="126"/>
  <c r="AP112" i="126"/>
  <c r="AF112" i="126"/>
  <c r="AO112" i="126"/>
  <c r="AE112" i="126"/>
  <c r="AN112" i="126"/>
  <c r="AC112" i="126"/>
  <c r="AL19" i="127"/>
  <c r="AK24" i="127"/>
  <c r="AN24" i="127"/>
  <c r="AL24" i="127"/>
  <c r="AH24" i="127"/>
  <c r="AF24" i="127"/>
  <c r="AN31" i="127"/>
  <c r="AO31" i="127"/>
  <c r="AC31" i="127"/>
  <c r="AL31" i="127"/>
  <c r="AK31" i="127"/>
  <c r="AI31" i="127"/>
  <c r="AG31" i="127"/>
  <c r="AK39" i="127"/>
  <c r="AO55" i="128"/>
  <c r="AP55" i="128"/>
  <c r="AH55" i="128"/>
  <c r="AM100" i="123"/>
  <c r="AQ103" i="123"/>
  <c r="AK105" i="123"/>
  <c r="AK107" i="123"/>
  <c r="AE111" i="123"/>
  <c r="AF18" i="124"/>
  <c r="AP18" i="124"/>
  <c r="AP24" i="124"/>
  <c r="AH26" i="124"/>
  <c r="AK28" i="124"/>
  <c r="AE32" i="124"/>
  <c r="AF34" i="124"/>
  <c r="AP34" i="124"/>
  <c r="AM37" i="124"/>
  <c r="AC40" i="124"/>
  <c r="AD41" i="124"/>
  <c r="AF44" i="124"/>
  <c r="AQ44" i="124"/>
  <c r="AP48" i="124"/>
  <c r="AC52" i="124"/>
  <c r="AM52" i="124"/>
  <c r="AF53" i="124"/>
  <c r="AG54" i="124"/>
  <c r="AI56" i="124"/>
  <c r="AL57" i="124"/>
  <c r="AH58" i="124"/>
  <c r="AC61" i="124"/>
  <c r="AN61" i="124"/>
  <c r="AD65" i="124"/>
  <c r="AF71" i="124"/>
  <c r="AM74" i="124"/>
  <c r="AC76" i="124"/>
  <c r="AM76" i="124"/>
  <c r="AF77" i="124"/>
  <c r="AG78" i="124"/>
  <c r="AI80" i="124"/>
  <c r="AL81" i="124"/>
  <c r="AE84" i="124"/>
  <c r="AO84" i="124"/>
  <c r="AP88" i="124"/>
  <c r="AC92" i="124"/>
  <c r="AM92" i="124"/>
  <c r="AF93" i="124"/>
  <c r="AG94" i="124"/>
  <c r="AM102" i="124"/>
  <c r="AH103" i="124"/>
  <c r="AE104" i="124"/>
  <c r="AO104" i="124"/>
  <c r="AL107" i="124"/>
  <c r="AF110" i="124"/>
  <c r="AP110" i="124"/>
  <c r="AF112" i="124"/>
  <c r="AQ112" i="124"/>
  <c r="AC19" i="125"/>
  <c r="AO19" i="125"/>
  <c r="AF23" i="125"/>
  <c r="AP23" i="125"/>
  <c r="AC27" i="125"/>
  <c r="AO27" i="125"/>
  <c r="AD30" i="125"/>
  <c r="AM31" i="125"/>
  <c r="AL33" i="125"/>
  <c r="AJ34" i="125"/>
  <c r="AI35" i="125"/>
  <c r="AO37" i="125"/>
  <c r="AH39" i="125"/>
  <c r="AE41" i="125"/>
  <c r="AO41" i="125"/>
  <c r="AG43" i="125"/>
  <c r="AF44" i="125"/>
  <c r="AM45" i="125"/>
  <c r="AL46" i="125"/>
  <c r="AG47" i="125"/>
  <c r="AQ47" i="125"/>
  <c r="AG49" i="125"/>
  <c r="AP52" i="125"/>
  <c r="AQ54" i="125"/>
  <c r="AL101" i="125"/>
  <c r="AE101" i="125"/>
  <c r="AQ101" i="125"/>
  <c r="AO101" i="125"/>
  <c r="AM101" i="125"/>
  <c r="AR111" i="125"/>
  <c r="AN111" i="125"/>
  <c r="AC111" i="125"/>
  <c r="AK111" i="125"/>
  <c r="AI111" i="125"/>
  <c r="AH111" i="125"/>
  <c r="AQ111" i="125"/>
  <c r="AG111" i="125"/>
  <c r="AF29" i="126"/>
  <c r="AF39" i="126"/>
  <c r="AP50" i="126"/>
  <c r="AM50" i="126"/>
  <c r="AC50" i="126"/>
  <c r="AK50" i="126"/>
  <c r="AI50" i="126"/>
  <c r="AG50" i="126"/>
  <c r="AQ50" i="126"/>
  <c r="AF50" i="126"/>
  <c r="AP74" i="126"/>
  <c r="AI74" i="126"/>
  <c r="AQ74" i="126"/>
  <c r="AF74" i="126"/>
  <c r="AO74" i="126"/>
  <c r="AE74" i="126"/>
  <c r="AN74" i="126"/>
  <c r="AD74" i="126"/>
  <c r="AM74" i="126"/>
  <c r="AC74" i="126"/>
  <c r="AK79" i="126"/>
  <c r="AD79" i="126"/>
  <c r="AP79" i="126"/>
  <c r="AN79" i="126"/>
  <c r="AL79" i="126"/>
  <c r="AG98" i="126"/>
  <c r="AH112" i="126"/>
  <c r="AD24" i="127"/>
  <c r="AD31" i="127"/>
  <c r="AM39" i="127"/>
  <c r="AP61" i="127"/>
  <c r="AM61" i="127"/>
  <c r="AC61" i="127"/>
  <c r="AK61" i="127"/>
  <c r="AI61" i="127"/>
  <c r="AG61" i="127"/>
  <c r="AQ61" i="127"/>
  <c r="AF61" i="127"/>
  <c r="AO103" i="128"/>
  <c r="AP103" i="128"/>
  <c r="AR108" i="128"/>
  <c r="AH108" i="128"/>
  <c r="AQ108" i="128"/>
  <c r="AG108" i="128"/>
  <c r="AP108" i="128"/>
  <c r="AF108" i="128"/>
  <c r="AO108" i="128"/>
  <c r="AE108" i="128"/>
  <c r="AN108" i="128"/>
  <c r="AD108" i="128"/>
  <c r="AM108" i="128"/>
  <c r="AC108" i="128"/>
  <c r="AK108" i="128"/>
  <c r="AC100" i="123"/>
  <c r="AN100" i="123"/>
  <c r="AC105" i="123"/>
  <c r="AM105" i="123"/>
  <c r="AL107" i="123"/>
  <c r="AH111" i="123"/>
  <c r="AG18" i="124"/>
  <c r="AQ18" i="124"/>
  <c r="AF23" i="124"/>
  <c r="AQ24" i="124"/>
  <c r="AI26" i="124"/>
  <c r="AL28" i="124"/>
  <c r="AH32" i="124"/>
  <c r="AG34" i="124"/>
  <c r="AQ34" i="124"/>
  <c r="AI36" i="124"/>
  <c r="AC37" i="124"/>
  <c r="AN37" i="124"/>
  <c r="AE40" i="124"/>
  <c r="AG41" i="124"/>
  <c r="AG44" i="124"/>
  <c r="AM45" i="124"/>
  <c r="AF47" i="124"/>
  <c r="AQ48" i="124"/>
  <c r="AM50" i="124"/>
  <c r="AD52" i="124"/>
  <c r="AN52" i="124"/>
  <c r="AH53" i="124"/>
  <c r="AO54" i="124"/>
  <c r="AM56" i="124"/>
  <c r="AO57" i="124"/>
  <c r="AI58" i="124"/>
  <c r="AK60" i="124"/>
  <c r="AD61" i="124"/>
  <c r="AP61" i="124"/>
  <c r="AE64" i="124"/>
  <c r="AG65" i="124"/>
  <c r="AN71" i="124"/>
  <c r="AC74" i="124"/>
  <c r="AN74" i="124"/>
  <c r="AD76" i="124"/>
  <c r="AN76" i="124"/>
  <c r="AH77" i="124"/>
  <c r="AO78" i="124"/>
  <c r="AM80" i="124"/>
  <c r="AO81" i="124"/>
  <c r="AF84" i="124"/>
  <c r="AQ84" i="124"/>
  <c r="AL85" i="124"/>
  <c r="AF87" i="124"/>
  <c r="AQ88" i="124"/>
  <c r="AM90" i="124"/>
  <c r="AD92" i="124"/>
  <c r="AN92" i="124"/>
  <c r="AH93" i="124"/>
  <c r="AO94" i="124"/>
  <c r="AC102" i="124"/>
  <c r="AN102" i="124"/>
  <c r="AJ103" i="124"/>
  <c r="AF104" i="124"/>
  <c r="AQ104" i="124"/>
  <c r="AP105" i="124"/>
  <c r="AL106" i="124"/>
  <c r="AG110" i="124"/>
  <c r="AQ110" i="124"/>
  <c r="AG112" i="124"/>
  <c r="AD19" i="125"/>
  <c r="AQ19" i="125"/>
  <c r="AG23" i="125"/>
  <c r="AQ23" i="125"/>
  <c r="AD27" i="125"/>
  <c r="AQ27" i="125"/>
  <c r="AE29" i="125"/>
  <c r="AF30" i="125"/>
  <c r="AC31" i="125"/>
  <c r="AN31" i="125"/>
  <c r="AC33" i="125"/>
  <c r="AM33" i="125"/>
  <c r="AL34" i="125"/>
  <c r="AK35" i="125"/>
  <c r="AQ37" i="125"/>
  <c r="AI39" i="125"/>
  <c r="AD40" i="125"/>
  <c r="AF41" i="125"/>
  <c r="AQ41" i="125"/>
  <c r="AI43" i="125"/>
  <c r="AH44" i="125"/>
  <c r="AO45" i="125"/>
  <c r="AN46" i="125"/>
  <c r="AH47" i="125"/>
  <c r="AI49" i="125"/>
  <c r="AH50" i="125"/>
  <c r="AD54" i="125"/>
  <c r="AR55" i="125"/>
  <c r="AP55" i="125"/>
  <c r="AN55" i="125"/>
  <c r="AM55" i="125"/>
  <c r="AR96" i="125"/>
  <c r="AJ96" i="125"/>
  <c r="AG101" i="125"/>
  <c r="AE111" i="125"/>
  <c r="AH39" i="126"/>
  <c r="AD50" i="126"/>
  <c r="AR56" i="126"/>
  <c r="AI56" i="126"/>
  <c r="AQ56" i="126"/>
  <c r="AG56" i="126"/>
  <c r="AP56" i="126"/>
  <c r="AF56" i="126"/>
  <c r="AO56" i="126"/>
  <c r="AE56" i="126"/>
  <c r="AN56" i="126"/>
  <c r="AC56" i="126"/>
  <c r="AO67" i="126"/>
  <c r="AH67" i="126"/>
  <c r="AG74" i="126"/>
  <c r="AF79" i="126"/>
  <c r="AR96" i="126"/>
  <c r="AI96" i="126"/>
  <c r="AQ96" i="126"/>
  <c r="AG96" i="126"/>
  <c r="AP96" i="126"/>
  <c r="AF96" i="126"/>
  <c r="AO96" i="126"/>
  <c r="AE96" i="126"/>
  <c r="AN96" i="126"/>
  <c r="AC96" i="126"/>
  <c r="AK98" i="126"/>
  <c r="AK112" i="126"/>
  <c r="AP24" i="127"/>
  <c r="AE31" i="127"/>
  <c r="AR43" i="127"/>
  <c r="AK43" i="127"/>
  <c r="AH43" i="127"/>
  <c r="AQ43" i="127"/>
  <c r="AG43" i="127"/>
  <c r="AP43" i="127"/>
  <c r="AF43" i="127"/>
  <c r="AO43" i="127"/>
  <c r="AE43" i="127"/>
  <c r="AL52" i="127"/>
  <c r="AN52" i="127"/>
  <c r="AJ52" i="127"/>
  <c r="AG52" i="127"/>
  <c r="AD52" i="127"/>
  <c r="AD61" i="127"/>
  <c r="AH103" i="128"/>
  <c r="AI108" i="128"/>
  <c r="AD100" i="123"/>
  <c r="AP100" i="123"/>
  <c r="AC103" i="123"/>
  <c r="AD104" i="123"/>
  <c r="AD105" i="123"/>
  <c r="AN105" i="123"/>
  <c r="AC107" i="123"/>
  <c r="AM107" i="123"/>
  <c r="AG109" i="123"/>
  <c r="AI111" i="123"/>
  <c r="AH18" i="124"/>
  <c r="AN23" i="124"/>
  <c r="AK26" i="124"/>
  <c r="AC28" i="124"/>
  <c r="AM28" i="124"/>
  <c r="AG30" i="124"/>
  <c r="AI32" i="124"/>
  <c r="AH34" i="124"/>
  <c r="AK36" i="124"/>
  <c r="AD37" i="124"/>
  <c r="AP37" i="124"/>
  <c r="AH40" i="124"/>
  <c r="AH41" i="124"/>
  <c r="AI44" i="124"/>
  <c r="AC45" i="124"/>
  <c r="AN45" i="124"/>
  <c r="AN47" i="124"/>
  <c r="AC50" i="124"/>
  <c r="AN50" i="124"/>
  <c r="AE52" i="124"/>
  <c r="AO52" i="124"/>
  <c r="AK53" i="124"/>
  <c r="AP56" i="124"/>
  <c r="AP57" i="124"/>
  <c r="AK58" i="124"/>
  <c r="AL60" i="124"/>
  <c r="AE61" i="124"/>
  <c r="AH64" i="124"/>
  <c r="AH65" i="124"/>
  <c r="AD73" i="124"/>
  <c r="AE74" i="124"/>
  <c r="AO74" i="124"/>
  <c r="AE76" i="124"/>
  <c r="AO76" i="124"/>
  <c r="AK77" i="124"/>
  <c r="AP80" i="124"/>
  <c r="AP81" i="124"/>
  <c r="AG84" i="124"/>
  <c r="AM85" i="124"/>
  <c r="AN87" i="124"/>
  <c r="AN90" i="124"/>
  <c r="AE92" i="124"/>
  <c r="AO92" i="124"/>
  <c r="AK93" i="124"/>
  <c r="AE102" i="124"/>
  <c r="AO102" i="124"/>
  <c r="AL103" i="124"/>
  <c r="AG104" i="124"/>
  <c r="AM106" i="124"/>
  <c r="AH110" i="124"/>
  <c r="AI112" i="124"/>
  <c r="AE19" i="125"/>
  <c r="AH23" i="125"/>
  <c r="AD26" i="125"/>
  <c r="AE27" i="125"/>
  <c r="AG29" i="125"/>
  <c r="AH30" i="125"/>
  <c r="AE31" i="125"/>
  <c r="AO31" i="125"/>
  <c r="AD33" i="125"/>
  <c r="AN33" i="125"/>
  <c r="AL35" i="125"/>
  <c r="AK39" i="125"/>
  <c r="AG41" i="125"/>
  <c r="AK43" i="125"/>
  <c r="AN44" i="125"/>
  <c r="AQ45" i="125"/>
  <c r="AP46" i="125"/>
  <c r="AI47" i="125"/>
  <c r="AK49" i="125"/>
  <c r="AP50" i="125"/>
  <c r="AE53" i="125"/>
  <c r="AF54" i="125"/>
  <c r="AC55" i="125"/>
  <c r="AO55" i="125"/>
  <c r="AK62" i="125"/>
  <c r="AD62" i="125"/>
  <c r="AP62" i="125"/>
  <c r="AN62" i="125"/>
  <c r="AL62" i="125"/>
  <c r="AI62" i="125"/>
  <c r="AM68" i="125"/>
  <c r="AP68" i="125"/>
  <c r="AN68" i="125"/>
  <c r="AH68" i="125"/>
  <c r="AP97" i="125"/>
  <c r="AK97" i="125"/>
  <c r="AG97" i="125"/>
  <c r="AQ97" i="125"/>
  <c r="AF97" i="125"/>
  <c r="AO97" i="125"/>
  <c r="AE97" i="125"/>
  <c r="AN97" i="125"/>
  <c r="AD97" i="125"/>
  <c r="AN99" i="125"/>
  <c r="AL99" i="125"/>
  <c r="AI99" i="125"/>
  <c r="AG99" i="125"/>
  <c r="AE99" i="125"/>
  <c r="AQ99" i="125"/>
  <c r="AD99" i="125"/>
  <c r="AI101" i="125"/>
  <c r="AL109" i="125"/>
  <c r="AO109" i="125"/>
  <c r="AM109" i="125"/>
  <c r="AI109" i="125"/>
  <c r="AG109" i="125"/>
  <c r="AF111" i="125"/>
  <c r="AR32" i="126"/>
  <c r="AI32" i="126"/>
  <c r="AQ32" i="126"/>
  <c r="AG32" i="126"/>
  <c r="AP32" i="126"/>
  <c r="AF32" i="126"/>
  <c r="AO32" i="126"/>
  <c r="AE32" i="126"/>
  <c r="AN32" i="126"/>
  <c r="AC32" i="126"/>
  <c r="AM45" i="126"/>
  <c r="AF45" i="126"/>
  <c r="AE50" i="126"/>
  <c r="AH56" i="126"/>
  <c r="AP67" i="126"/>
  <c r="AK74" i="126"/>
  <c r="AH79" i="126"/>
  <c r="AO91" i="126"/>
  <c r="AP91" i="126"/>
  <c r="AH96" i="126"/>
  <c r="AL98" i="126"/>
  <c r="AM112" i="126"/>
  <c r="AM31" i="127"/>
  <c r="AP52" i="127"/>
  <c r="AE61" i="127"/>
  <c r="AL65" i="127"/>
  <c r="AQ65" i="127"/>
  <c r="AM65" i="127"/>
  <c r="AI65" i="127"/>
  <c r="AG65" i="127"/>
  <c r="AE65" i="127"/>
  <c r="AM74" i="129"/>
  <c r="AN74" i="129"/>
  <c r="AF74" i="129"/>
  <c r="AP79" i="129"/>
  <c r="AI79" i="129"/>
  <c r="AG79" i="129"/>
  <c r="AQ79" i="129"/>
  <c r="AF79" i="129"/>
  <c r="AO79" i="129"/>
  <c r="AE79" i="129"/>
  <c r="AN79" i="129"/>
  <c r="AD79" i="129"/>
  <c r="AM79" i="129"/>
  <c r="AC79" i="129"/>
  <c r="AL79" i="129"/>
  <c r="AE100" i="123"/>
  <c r="AE103" i="123"/>
  <c r="AG104" i="123"/>
  <c r="AE105" i="123"/>
  <c r="AO105" i="123"/>
  <c r="AD107" i="123"/>
  <c r="AN107" i="123"/>
  <c r="AO109" i="123"/>
  <c r="AM111" i="123"/>
  <c r="AI18" i="124"/>
  <c r="AM26" i="124"/>
  <c r="AD28" i="124"/>
  <c r="AN28" i="124"/>
  <c r="AO30" i="124"/>
  <c r="AM32" i="124"/>
  <c r="AI34" i="124"/>
  <c r="AL36" i="124"/>
  <c r="AE37" i="124"/>
  <c r="AI40" i="124"/>
  <c r="AL41" i="124"/>
  <c r="AK44" i="124"/>
  <c r="AF52" i="124"/>
  <c r="AQ52" i="124"/>
  <c r="AL53" i="124"/>
  <c r="AQ56" i="124"/>
  <c r="AM58" i="124"/>
  <c r="AF61" i="124"/>
  <c r="AI64" i="124"/>
  <c r="AL65" i="124"/>
  <c r="AF74" i="124"/>
  <c r="AP74" i="124"/>
  <c r="AF76" i="124"/>
  <c r="AQ76" i="124"/>
  <c r="AL77" i="124"/>
  <c r="AQ80" i="124"/>
  <c r="AI84" i="124"/>
  <c r="AF92" i="124"/>
  <c r="AQ92" i="124"/>
  <c r="AL93" i="124"/>
  <c r="AP102" i="124"/>
  <c r="AN103" i="124"/>
  <c r="AI104" i="124"/>
  <c r="AI110" i="124"/>
  <c r="AK112" i="124"/>
  <c r="AG19" i="125"/>
  <c r="AI23" i="125"/>
  <c r="AG27" i="125"/>
  <c r="AI30" i="125"/>
  <c r="AM35" i="125"/>
  <c r="AM39" i="125"/>
  <c r="AI41" i="125"/>
  <c r="AL43" i="125"/>
  <c r="AP44" i="125"/>
  <c r="AQ46" i="125"/>
  <c r="AK47" i="125"/>
  <c r="AL49" i="125"/>
  <c r="AH54" i="125"/>
  <c r="AM111" i="125"/>
  <c r="AO43" i="126"/>
  <c r="AP43" i="126"/>
  <c r="AL50" i="126"/>
  <c r="AN68" i="126"/>
  <c r="AK68" i="126"/>
  <c r="AG68" i="126"/>
  <c r="AE68" i="126"/>
  <c r="AQ68" i="126"/>
  <c r="AD68" i="126"/>
  <c r="AO68" i="126"/>
  <c r="AC68" i="126"/>
  <c r="AL74" i="126"/>
  <c r="AO99" i="126"/>
  <c r="AH99" i="126"/>
  <c r="AR104" i="126"/>
  <c r="AN104" i="126"/>
  <c r="AC104" i="126"/>
  <c r="AK104" i="126"/>
  <c r="AI104" i="126"/>
  <c r="AH104" i="126"/>
  <c r="AQ104" i="126"/>
  <c r="AG104" i="126"/>
  <c r="AM109" i="126"/>
  <c r="AN109" i="126"/>
  <c r="AR18" i="127"/>
  <c r="AJ18" i="127"/>
  <c r="AQ31" i="127"/>
  <c r="AL61" i="127"/>
  <c r="AL73" i="127"/>
  <c r="AQ73" i="127"/>
  <c r="AO73" i="127"/>
  <c r="AM73" i="127"/>
  <c r="AI73" i="127"/>
  <c r="AG73" i="127"/>
  <c r="AE73" i="127"/>
  <c r="AK18" i="124"/>
  <c r="AK34" i="124"/>
  <c r="AL44" i="124"/>
  <c r="AM53" i="124"/>
  <c r="AM77" i="124"/>
  <c r="AK84" i="124"/>
  <c r="AM93" i="124"/>
  <c r="AP103" i="124"/>
  <c r="AK104" i="124"/>
  <c r="AK110" i="124"/>
  <c r="AL112" i="124"/>
  <c r="AK23" i="125"/>
  <c r="AM43" i="125"/>
  <c r="AM47" i="125"/>
  <c r="AK78" i="125"/>
  <c r="AD78" i="125"/>
  <c r="AP78" i="125"/>
  <c r="AN78" i="125"/>
  <c r="AL78" i="125"/>
  <c r="AI78" i="125"/>
  <c r="AM92" i="125"/>
  <c r="AP92" i="125"/>
  <c r="AN92" i="125"/>
  <c r="AH92" i="125"/>
  <c r="AK23" i="126"/>
  <c r="AN23" i="126"/>
  <c r="AL23" i="126"/>
  <c r="AH23" i="126"/>
  <c r="AF23" i="126"/>
  <c r="AL46" i="126"/>
  <c r="AQ46" i="126"/>
  <c r="AM46" i="126"/>
  <c r="AI46" i="126"/>
  <c r="AG46" i="126"/>
  <c r="AE46" i="126"/>
  <c r="AO75" i="126"/>
  <c r="AH75" i="126"/>
  <c r="AM93" i="126"/>
  <c r="AF93" i="126"/>
  <c r="AP19" i="127"/>
  <c r="AK19" i="127"/>
  <c r="AG19" i="127"/>
  <c r="AQ19" i="127"/>
  <c r="AF19" i="127"/>
  <c r="AO19" i="127"/>
  <c r="AE19" i="127"/>
  <c r="AN19" i="127"/>
  <c r="AD19" i="127"/>
  <c r="AL23" i="127"/>
  <c r="AQ23" i="127"/>
  <c r="AM23" i="127"/>
  <c r="AI23" i="127"/>
  <c r="AG23" i="127"/>
  <c r="AE23" i="127"/>
  <c r="AK32" i="127"/>
  <c r="AH32" i="127"/>
  <c r="AF32" i="127"/>
  <c r="AD32" i="127"/>
  <c r="AR32" i="127"/>
  <c r="AC32" i="127"/>
  <c r="AM49" i="127"/>
  <c r="AI49" i="127"/>
  <c r="AK66" i="127"/>
  <c r="AN66" i="127"/>
  <c r="AL66" i="127"/>
  <c r="AH66" i="127"/>
  <c r="AF66" i="127"/>
  <c r="AM18" i="124"/>
  <c r="AF31" i="124"/>
  <c r="AM34" i="124"/>
  <c r="AF39" i="124"/>
  <c r="AC44" i="124"/>
  <c r="AM44" i="124"/>
  <c r="AC46" i="124"/>
  <c r="AC53" i="124"/>
  <c r="AN53" i="124"/>
  <c r="AD57" i="124"/>
  <c r="AG70" i="124"/>
  <c r="AN77" i="124"/>
  <c r="AL84" i="124"/>
  <c r="AC93" i="124"/>
  <c r="AN93" i="124"/>
  <c r="AL104" i="124"/>
  <c r="AM110" i="124"/>
  <c r="AC112" i="124"/>
  <c r="AM112" i="124"/>
  <c r="AM23" i="125"/>
  <c r="AL41" i="125"/>
  <c r="AC43" i="125"/>
  <c r="AO43" i="125"/>
  <c r="AE45" i="125"/>
  <c r="AC47" i="125"/>
  <c r="AN47" i="125"/>
  <c r="AF52" i="125"/>
  <c r="AK70" i="125"/>
  <c r="AD70" i="125"/>
  <c r="AP70" i="125"/>
  <c r="AN70" i="125"/>
  <c r="AL70" i="125"/>
  <c r="AI70" i="125"/>
  <c r="AF78" i="125"/>
  <c r="AM84" i="125"/>
  <c r="AP84" i="125"/>
  <c r="AN84" i="125"/>
  <c r="AH84" i="125"/>
  <c r="AF92" i="125"/>
  <c r="AD23" i="126"/>
  <c r="AO46" i="126"/>
  <c r="AP66" i="126"/>
  <c r="AI66" i="126"/>
  <c r="AQ66" i="126"/>
  <c r="AF66" i="126"/>
  <c r="AO66" i="126"/>
  <c r="AE66" i="126"/>
  <c r="AN66" i="126"/>
  <c r="AD66" i="126"/>
  <c r="AM66" i="126"/>
  <c r="AC66" i="126"/>
  <c r="AP75" i="126"/>
  <c r="AN100" i="126"/>
  <c r="AK100" i="126"/>
  <c r="AG100" i="126"/>
  <c r="AE100" i="126"/>
  <c r="AQ100" i="126"/>
  <c r="AD100" i="126"/>
  <c r="AO100" i="126"/>
  <c r="AC100" i="126"/>
  <c r="AC19" i="127"/>
  <c r="AC23" i="127"/>
  <c r="AJ32" i="127"/>
  <c r="AN39" i="127"/>
  <c r="AL39" i="127"/>
  <c r="AI39" i="127"/>
  <c r="AG39" i="127"/>
  <c r="AE39" i="127"/>
  <c r="AQ39" i="127"/>
  <c r="AD39" i="127"/>
  <c r="AR50" i="127"/>
  <c r="AQ50" i="127"/>
  <c r="AL50" i="127"/>
  <c r="AJ50" i="127"/>
  <c r="AI50" i="127"/>
  <c r="AH50" i="127"/>
  <c r="AK58" i="127"/>
  <c r="AN58" i="127"/>
  <c r="AL58" i="127"/>
  <c r="AH58" i="127"/>
  <c r="AF58" i="127"/>
  <c r="AD66" i="127"/>
  <c r="AK74" i="127"/>
  <c r="AP74" i="127"/>
  <c r="AN74" i="127"/>
  <c r="AL74" i="127"/>
  <c r="AH74" i="127"/>
  <c r="AF74" i="127"/>
  <c r="AE57" i="125"/>
  <c r="AO57" i="125"/>
  <c r="AE59" i="125"/>
  <c r="AI61" i="125"/>
  <c r="AF63" i="125"/>
  <c r="AP63" i="125"/>
  <c r="AG65" i="125"/>
  <c r="AI67" i="125"/>
  <c r="AF71" i="125"/>
  <c r="AP71" i="125"/>
  <c r="AE73" i="125"/>
  <c r="AO73" i="125"/>
  <c r="AE75" i="125"/>
  <c r="AI77" i="125"/>
  <c r="AF79" i="125"/>
  <c r="AP79" i="125"/>
  <c r="AE81" i="125"/>
  <c r="AO81" i="125"/>
  <c r="AI83" i="125"/>
  <c r="AO85" i="125"/>
  <c r="AN86" i="125"/>
  <c r="AH87" i="125"/>
  <c r="AG89" i="125"/>
  <c r="AI91" i="125"/>
  <c r="AO93" i="125"/>
  <c r="AN94" i="125"/>
  <c r="AN102" i="125"/>
  <c r="AI103" i="125"/>
  <c r="AL105" i="125"/>
  <c r="AM107" i="125"/>
  <c r="AH110" i="125"/>
  <c r="AG18" i="126"/>
  <c r="AF24" i="126"/>
  <c r="AP24" i="126"/>
  <c r="AG26" i="126"/>
  <c r="AI28" i="126"/>
  <c r="AE34" i="126"/>
  <c r="AO34" i="126"/>
  <c r="AE36" i="126"/>
  <c r="AH40" i="126"/>
  <c r="AK42" i="126"/>
  <c r="AL44" i="126"/>
  <c r="AF48" i="126"/>
  <c r="AP48" i="126"/>
  <c r="AK52" i="126"/>
  <c r="AE58" i="126"/>
  <c r="AO58" i="126"/>
  <c r="AE60" i="126"/>
  <c r="AO62" i="126"/>
  <c r="AO70" i="126"/>
  <c r="AI78" i="126"/>
  <c r="AH80" i="126"/>
  <c r="AE84" i="126"/>
  <c r="AO86" i="126"/>
  <c r="AG102" i="126"/>
  <c r="AH103" i="126"/>
  <c r="AG106" i="126"/>
  <c r="AI108" i="126"/>
  <c r="AL27" i="127"/>
  <c r="AN29" i="127"/>
  <c r="AL34" i="127"/>
  <c r="AH35" i="127"/>
  <c r="AL37" i="127"/>
  <c r="AN44" i="127"/>
  <c r="AG45" i="127"/>
  <c r="AM47" i="127"/>
  <c r="AJ48" i="127"/>
  <c r="AE53" i="127"/>
  <c r="AO53" i="127"/>
  <c r="AF59" i="127"/>
  <c r="AP59" i="127"/>
  <c r="AF67" i="127"/>
  <c r="AP67" i="127"/>
  <c r="AM71" i="127"/>
  <c r="AG75" i="127"/>
  <c r="AK94" i="129"/>
  <c r="AR94" i="129"/>
  <c r="AH94" i="129"/>
  <c r="AR60" i="130"/>
  <c r="AI60" i="130"/>
  <c r="AG60" i="130"/>
  <c r="AQ60" i="130"/>
  <c r="AF60" i="130"/>
  <c r="AO60" i="130"/>
  <c r="AE60" i="130"/>
  <c r="AN60" i="130"/>
  <c r="AD60" i="130"/>
  <c r="AM60" i="130"/>
  <c r="AC60" i="130"/>
  <c r="AL60" i="130"/>
  <c r="AQ57" i="125"/>
  <c r="AG59" i="125"/>
  <c r="AF60" i="125"/>
  <c r="AM61" i="125"/>
  <c r="AG63" i="125"/>
  <c r="AQ63" i="125"/>
  <c r="AI65" i="125"/>
  <c r="AH66" i="125"/>
  <c r="AK67" i="125"/>
  <c r="AG71" i="125"/>
  <c r="AQ71" i="125"/>
  <c r="AF73" i="125"/>
  <c r="AQ73" i="125"/>
  <c r="AG75" i="125"/>
  <c r="AF76" i="125"/>
  <c r="AM77" i="125"/>
  <c r="AG79" i="125"/>
  <c r="AQ79" i="125"/>
  <c r="AF81" i="125"/>
  <c r="AQ81" i="125"/>
  <c r="AK83" i="125"/>
  <c r="AQ85" i="125"/>
  <c r="AP86" i="125"/>
  <c r="AI87" i="125"/>
  <c r="AJ88" i="125"/>
  <c r="AI89" i="125"/>
  <c r="AH90" i="125"/>
  <c r="AK91" i="125"/>
  <c r="AQ93" i="125"/>
  <c r="AP94" i="125"/>
  <c r="AP102" i="125"/>
  <c r="AK103" i="125"/>
  <c r="AC105" i="125"/>
  <c r="AM105" i="125"/>
  <c r="AC107" i="125"/>
  <c r="AO107" i="125"/>
  <c r="AL110" i="125"/>
  <c r="AI18" i="126"/>
  <c r="AH19" i="126"/>
  <c r="AG24" i="126"/>
  <c r="AQ24" i="126"/>
  <c r="AI26" i="126"/>
  <c r="AH27" i="126"/>
  <c r="AK28" i="126"/>
  <c r="AD31" i="126"/>
  <c r="AF34" i="126"/>
  <c r="AQ34" i="126"/>
  <c r="AG36" i="126"/>
  <c r="AF37" i="126"/>
  <c r="AI40" i="126"/>
  <c r="AL42" i="126"/>
  <c r="AM44" i="126"/>
  <c r="AG48" i="126"/>
  <c r="AQ48" i="126"/>
  <c r="AL52" i="126"/>
  <c r="AC54" i="126"/>
  <c r="AD55" i="126"/>
  <c r="AF58" i="126"/>
  <c r="AQ58" i="126"/>
  <c r="AG60" i="126"/>
  <c r="AF61" i="126"/>
  <c r="AQ62" i="126"/>
  <c r="AM64" i="126"/>
  <c r="AQ70" i="126"/>
  <c r="AM72" i="126"/>
  <c r="AM78" i="126"/>
  <c r="AI80" i="126"/>
  <c r="AG84" i="126"/>
  <c r="AF85" i="126"/>
  <c r="AQ86" i="126"/>
  <c r="AM88" i="126"/>
  <c r="AL90" i="126"/>
  <c r="AM92" i="126"/>
  <c r="AI102" i="126"/>
  <c r="AL103" i="126"/>
  <c r="AI106" i="126"/>
  <c r="AH107" i="126"/>
  <c r="AK108" i="126"/>
  <c r="AD111" i="126"/>
  <c r="AC27" i="127"/>
  <c r="AM27" i="127"/>
  <c r="AC29" i="127"/>
  <c r="AP29" i="127"/>
  <c r="AN34" i="127"/>
  <c r="AI35" i="127"/>
  <c r="AD36" i="127"/>
  <c r="AC37" i="127"/>
  <c r="AM37" i="127"/>
  <c r="AP44" i="127"/>
  <c r="AI45" i="127"/>
  <c r="AD46" i="127"/>
  <c r="AC47" i="127"/>
  <c r="AO47" i="127"/>
  <c r="AL48" i="127"/>
  <c r="AF53" i="127"/>
  <c r="AQ53" i="127"/>
  <c r="AR56" i="127"/>
  <c r="AG59" i="127"/>
  <c r="AQ59" i="127"/>
  <c r="AL63" i="127"/>
  <c r="AG67" i="127"/>
  <c r="AQ67" i="127"/>
  <c r="AC71" i="127"/>
  <c r="AO71" i="127"/>
  <c r="AH75" i="127"/>
  <c r="AJ76" i="127"/>
  <c r="AM112" i="127"/>
  <c r="AN112" i="127"/>
  <c r="AF112" i="127"/>
  <c r="AR29" i="128"/>
  <c r="AJ29" i="128"/>
  <c r="AN112" i="128"/>
  <c r="AL112" i="128"/>
  <c r="AK112" i="128"/>
  <c r="AI112" i="128"/>
  <c r="AG112" i="128"/>
  <c r="AE112" i="128"/>
  <c r="AQ112" i="128"/>
  <c r="AD112" i="128"/>
  <c r="AL43" i="129"/>
  <c r="AQ43" i="129"/>
  <c r="AO43" i="129"/>
  <c r="AM43" i="129"/>
  <c r="AI43" i="129"/>
  <c r="AG43" i="129"/>
  <c r="AR91" i="129"/>
  <c r="AK91" i="129"/>
  <c r="AI91" i="129"/>
  <c r="AG91" i="129"/>
  <c r="AQ91" i="129"/>
  <c r="AF91" i="129"/>
  <c r="AO91" i="129"/>
  <c r="AE91" i="129"/>
  <c r="AN91" i="129"/>
  <c r="AD91" i="129"/>
  <c r="AM91" i="129"/>
  <c r="AL91" i="129"/>
  <c r="AM37" i="130"/>
  <c r="AP37" i="130"/>
  <c r="AK60" i="130"/>
  <c r="AG57" i="125"/>
  <c r="AI59" i="125"/>
  <c r="AH60" i="125"/>
  <c r="AO61" i="125"/>
  <c r="AH63" i="125"/>
  <c r="AK65" i="125"/>
  <c r="AP66" i="125"/>
  <c r="AL67" i="125"/>
  <c r="AH71" i="125"/>
  <c r="AG73" i="125"/>
  <c r="AI75" i="125"/>
  <c r="AH76" i="125"/>
  <c r="AO77" i="125"/>
  <c r="AH79" i="125"/>
  <c r="AG81" i="125"/>
  <c r="AL83" i="125"/>
  <c r="AQ86" i="125"/>
  <c r="AK87" i="125"/>
  <c r="AK89" i="125"/>
  <c r="AP90" i="125"/>
  <c r="AL91" i="125"/>
  <c r="AQ94" i="125"/>
  <c r="AF100" i="125"/>
  <c r="AM103" i="125"/>
  <c r="AD105" i="125"/>
  <c r="AN105" i="125"/>
  <c r="AD107" i="125"/>
  <c r="AQ107" i="125"/>
  <c r="AN110" i="125"/>
  <c r="AJ112" i="125"/>
  <c r="AK18" i="126"/>
  <c r="AP19" i="126"/>
  <c r="AH24" i="126"/>
  <c r="AK26" i="126"/>
  <c r="AP27" i="126"/>
  <c r="AL28" i="126"/>
  <c r="AE30" i="126"/>
  <c r="AF31" i="126"/>
  <c r="AG34" i="126"/>
  <c r="AI36" i="126"/>
  <c r="AN37" i="126"/>
  <c r="AK40" i="126"/>
  <c r="AC42" i="126"/>
  <c r="AM42" i="126"/>
  <c r="AC44" i="126"/>
  <c r="AO44" i="126"/>
  <c r="AH48" i="126"/>
  <c r="AM52" i="126"/>
  <c r="AE54" i="126"/>
  <c r="AF55" i="126"/>
  <c r="AG58" i="126"/>
  <c r="AI60" i="126"/>
  <c r="AN61" i="126"/>
  <c r="AC64" i="126"/>
  <c r="AN64" i="126"/>
  <c r="AN72" i="126"/>
  <c r="AO78" i="126"/>
  <c r="AK80" i="126"/>
  <c r="AI84" i="126"/>
  <c r="AN85" i="126"/>
  <c r="AC88" i="126"/>
  <c r="AN88" i="126"/>
  <c r="AC90" i="126"/>
  <c r="AM90" i="126"/>
  <c r="AC92" i="126"/>
  <c r="AO92" i="126"/>
  <c r="AM102" i="126"/>
  <c r="AN103" i="126"/>
  <c r="AJ105" i="126"/>
  <c r="AK106" i="126"/>
  <c r="AP107" i="126"/>
  <c r="AL108" i="126"/>
  <c r="AE110" i="126"/>
  <c r="AF111" i="126"/>
  <c r="AD27" i="127"/>
  <c r="AN27" i="127"/>
  <c r="AD29" i="127"/>
  <c r="AI33" i="127"/>
  <c r="AQ34" i="127"/>
  <c r="AK35" i="127"/>
  <c r="AG36" i="127"/>
  <c r="AD37" i="127"/>
  <c r="AN37" i="127"/>
  <c r="AF40" i="127"/>
  <c r="AR44" i="127"/>
  <c r="AK45" i="127"/>
  <c r="AE46" i="127"/>
  <c r="AD47" i="127"/>
  <c r="AQ47" i="127"/>
  <c r="AP48" i="127"/>
  <c r="AG53" i="127"/>
  <c r="AH59" i="127"/>
  <c r="AM63" i="127"/>
  <c r="AH67" i="127"/>
  <c r="AD71" i="127"/>
  <c r="AQ71" i="127"/>
  <c r="AI75" i="127"/>
  <c r="AN76" i="127"/>
  <c r="AN79" i="127"/>
  <c r="AK79" i="127"/>
  <c r="AI79" i="127"/>
  <c r="AE79" i="127"/>
  <c r="AQ79" i="127"/>
  <c r="AD79" i="127"/>
  <c r="AO79" i="127"/>
  <c r="AC79" i="127"/>
  <c r="AO31" i="128"/>
  <c r="AP31" i="128"/>
  <c r="AR45" i="128"/>
  <c r="AJ45" i="128"/>
  <c r="AR60" i="128"/>
  <c r="AI60" i="128"/>
  <c r="AH60" i="128"/>
  <c r="AQ60" i="128"/>
  <c r="AG60" i="128"/>
  <c r="AP60" i="128"/>
  <c r="AF60" i="128"/>
  <c r="AO60" i="128"/>
  <c r="AE60" i="128"/>
  <c r="AN60" i="128"/>
  <c r="AC60" i="128"/>
  <c r="AP110" i="128"/>
  <c r="AK110" i="128"/>
  <c r="AI110" i="128"/>
  <c r="AG110" i="128"/>
  <c r="AQ110" i="128"/>
  <c r="AF110" i="128"/>
  <c r="AO110" i="128"/>
  <c r="AE110" i="128"/>
  <c r="AN110" i="128"/>
  <c r="AD110" i="128"/>
  <c r="AC112" i="128"/>
  <c r="AE43" i="129"/>
  <c r="AC91" i="129"/>
  <c r="AH37" i="130"/>
  <c r="AI57" i="125"/>
  <c r="AK59" i="125"/>
  <c r="AN60" i="125"/>
  <c r="AQ61" i="125"/>
  <c r="AI63" i="125"/>
  <c r="AL65" i="125"/>
  <c r="AM67" i="125"/>
  <c r="AI71" i="125"/>
  <c r="AI73" i="125"/>
  <c r="AH74" i="125"/>
  <c r="AK75" i="125"/>
  <c r="AN76" i="125"/>
  <c r="AQ77" i="125"/>
  <c r="AI79" i="125"/>
  <c r="AI81" i="125"/>
  <c r="AM83" i="125"/>
  <c r="AD86" i="125"/>
  <c r="AM87" i="125"/>
  <c r="AL89" i="125"/>
  <c r="AM91" i="125"/>
  <c r="AD94" i="125"/>
  <c r="AN100" i="125"/>
  <c r="AC103" i="125"/>
  <c r="AN103" i="125"/>
  <c r="AE105" i="125"/>
  <c r="AO105" i="125"/>
  <c r="AE107" i="125"/>
  <c r="AP110" i="125"/>
  <c r="AL18" i="126"/>
  <c r="AI24" i="126"/>
  <c r="AL26" i="126"/>
  <c r="AM28" i="126"/>
  <c r="AG30" i="126"/>
  <c r="AH31" i="126"/>
  <c r="AI34" i="126"/>
  <c r="AH35" i="126"/>
  <c r="AK36" i="126"/>
  <c r="AM40" i="126"/>
  <c r="AD42" i="126"/>
  <c r="AN42" i="126"/>
  <c r="AD44" i="126"/>
  <c r="AQ44" i="126"/>
  <c r="AI48" i="126"/>
  <c r="AJ49" i="126"/>
  <c r="AC52" i="126"/>
  <c r="AO52" i="126"/>
  <c r="AG54" i="126"/>
  <c r="AH55" i="126"/>
  <c r="AI58" i="126"/>
  <c r="AK60" i="126"/>
  <c r="AQ78" i="126"/>
  <c r="AM80" i="126"/>
  <c r="AK84" i="126"/>
  <c r="AO102" i="126"/>
  <c r="AP103" i="126"/>
  <c r="AL106" i="126"/>
  <c r="AM108" i="126"/>
  <c r="AH111" i="126"/>
  <c r="AO27" i="127"/>
  <c r="AM35" i="127"/>
  <c r="AO37" i="127"/>
  <c r="AL45" i="127"/>
  <c r="AF46" i="127"/>
  <c r="AI53" i="127"/>
  <c r="AI59" i="127"/>
  <c r="AI67" i="127"/>
  <c r="AE71" i="127"/>
  <c r="AK75" i="127"/>
  <c r="AP77" i="127"/>
  <c r="AQ77" i="127"/>
  <c r="AE77" i="127"/>
  <c r="AO77" i="127"/>
  <c r="AD77" i="127"/>
  <c r="AM77" i="127"/>
  <c r="AK77" i="127"/>
  <c r="AL89" i="127"/>
  <c r="AQ89" i="127"/>
  <c r="AO89" i="127"/>
  <c r="AM89" i="127"/>
  <c r="AI89" i="127"/>
  <c r="AG89" i="127"/>
  <c r="AE89" i="127"/>
  <c r="AR99" i="127"/>
  <c r="AI99" i="127"/>
  <c r="AH99" i="127"/>
  <c r="AQ99" i="127"/>
  <c r="AG99" i="127"/>
  <c r="AP99" i="127"/>
  <c r="AF99" i="127"/>
  <c r="AO99" i="127"/>
  <c r="AE99" i="127"/>
  <c r="AN99" i="127"/>
  <c r="AC99" i="127"/>
  <c r="AL66" i="128"/>
  <c r="AQ66" i="128"/>
  <c r="AO66" i="128"/>
  <c r="AM66" i="128"/>
  <c r="AI66" i="128"/>
  <c r="AG66" i="128"/>
  <c r="AE66" i="128"/>
  <c r="AO79" i="128"/>
  <c r="AP79" i="128"/>
  <c r="AH79" i="128"/>
  <c r="AK91" i="128"/>
  <c r="AP91" i="128"/>
  <c r="AN91" i="128"/>
  <c r="AL91" i="128"/>
  <c r="AH91" i="128"/>
  <c r="AF91" i="128"/>
  <c r="AD91" i="128"/>
  <c r="AN33" i="129"/>
  <c r="AL33" i="129"/>
  <c r="AK33" i="129"/>
  <c r="AI33" i="129"/>
  <c r="AG33" i="129"/>
  <c r="AE33" i="129"/>
  <c r="AQ33" i="129"/>
  <c r="AD33" i="129"/>
  <c r="AN65" i="129"/>
  <c r="AL65" i="129"/>
  <c r="AK65" i="129"/>
  <c r="AI65" i="129"/>
  <c r="AG65" i="129"/>
  <c r="AE65" i="129"/>
  <c r="AQ65" i="129"/>
  <c r="AD65" i="129"/>
  <c r="AN81" i="129"/>
  <c r="AK81" i="129"/>
  <c r="AI81" i="129"/>
  <c r="AG81" i="129"/>
  <c r="AE81" i="129"/>
  <c r="AQ81" i="129"/>
  <c r="AD81" i="129"/>
  <c r="AO81" i="129"/>
  <c r="AC81" i="129"/>
  <c r="AM75" i="127"/>
  <c r="AM41" i="128"/>
  <c r="AP41" i="128"/>
  <c r="AN41" i="128"/>
  <c r="AH41" i="128"/>
  <c r="AN64" i="128"/>
  <c r="AK64" i="128"/>
  <c r="AI64" i="128"/>
  <c r="AG64" i="128"/>
  <c r="AE64" i="128"/>
  <c r="AQ64" i="128"/>
  <c r="AD64" i="128"/>
  <c r="AO64" i="128"/>
  <c r="AC64" i="128"/>
  <c r="AK67" i="128"/>
  <c r="AP67" i="128"/>
  <c r="AN67" i="128"/>
  <c r="AL67" i="128"/>
  <c r="AH67" i="128"/>
  <c r="AF67" i="128"/>
  <c r="AR92" i="128"/>
  <c r="AK92" i="128"/>
  <c r="AI92" i="128"/>
  <c r="AH92" i="128"/>
  <c r="AQ92" i="128"/>
  <c r="AG92" i="128"/>
  <c r="AP92" i="128"/>
  <c r="AF92" i="128"/>
  <c r="AO92" i="128"/>
  <c r="AE92" i="128"/>
  <c r="AP31" i="129"/>
  <c r="AK31" i="129"/>
  <c r="AI31" i="129"/>
  <c r="AG31" i="129"/>
  <c r="AQ31" i="129"/>
  <c r="AF31" i="129"/>
  <c r="AO31" i="129"/>
  <c r="AE31" i="129"/>
  <c r="AN31" i="129"/>
  <c r="AD31" i="129"/>
  <c r="AM58" i="129"/>
  <c r="AN58" i="129"/>
  <c r="AP63" i="129"/>
  <c r="AK63" i="129"/>
  <c r="AI63" i="129"/>
  <c r="AG63" i="129"/>
  <c r="AQ63" i="129"/>
  <c r="AF63" i="129"/>
  <c r="AO63" i="129"/>
  <c r="AE63" i="129"/>
  <c r="AN63" i="129"/>
  <c r="AD63" i="129"/>
  <c r="AR86" i="129"/>
  <c r="AJ86" i="129"/>
  <c r="AL57" i="125"/>
  <c r="AM59" i="125"/>
  <c r="AM63" i="125"/>
  <c r="AD65" i="125"/>
  <c r="AN65" i="125"/>
  <c r="AD67" i="125"/>
  <c r="AQ67" i="125"/>
  <c r="AM71" i="125"/>
  <c r="AL73" i="125"/>
  <c r="AM75" i="125"/>
  <c r="AM79" i="125"/>
  <c r="AL81" i="125"/>
  <c r="AQ83" i="125"/>
  <c r="AM24" i="126"/>
  <c r="AL34" i="126"/>
  <c r="AM36" i="126"/>
  <c r="AM48" i="126"/>
  <c r="AL58" i="126"/>
  <c r="AM60" i="126"/>
  <c r="AM84" i="126"/>
  <c r="AL53" i="127"/>
  <c r="AM59" i="127"/>
  <c r="AM67" i="127"/>
  <c r="AO75" i="127"/>
  <c r="AK90" i="127"/>
  <c r="AP90" i="127"/>
  <c r="AN90" i="127"/>
  <c r="AL90" i="127"/>
  <c r="AH90" i="127"/>
  <c r="AF90" i="127"/>
  <c r="AF41" i="128"/>
  <c r="AO47" i="128"/>
  <c r="AP47" i="128"/>
  <c r="AH47" i="128"/>
  <c r="AL64" i="128"/>
  <c r="AD67" i="128"/>
  <c r="AM73" i="128"/>
  <c r="AP73" i="128"/>
  <c r="AN73" i="128"/>
  <c r="AH73" i="128"/>
  <c r="AC92" i="128"/>
  <c r="AP23" i="129"/>
  <c r="AK23" i="129"/>
  <c r="AI23" i="129"/>
  <c r="AG23" i="129"/>
  <c r="AQ23" i="129"/>
  <c r="AF23" i="129"/>
  <c r="AO23" i="129"/>
  <c r="AE23" i="129"/>
  <c r="AN23" i="129"/>
  <c r="AD23" i="129"/>
  <c r="AM26" i="129"/>
  <c r="AN26" i="129"/>
  <c r="AF26" i="129"/>
  <c r="AC31" i="129"/>
  <c r="AC63" i="129"/>
  <c r="AM81" i="127"/>
  <c r="AG83" i="127"/>
  <c r="AQ83" i="127"/>
  <c r="AG85" i="127"/>
  <c r="AL87" i="127"/>
  <c r="AF91" i="127"/>
  <c r="AP91" i="127"/>
  <c r="AE93" i="127"/>
  <c r="AO93" i="127"/>
  <c r="AE101" i="127"/>
  <c r="AO101" i="127"/>
  <c r="AE103" i="127"/>
  <c r="AK105" i="127"/>
  <c r="AL106" i="127"/>
  <c r="AG107" i="127"/>
  <c r="AQ107" i="127"/>
  <c r="AF109" i="127"/>
  <c r="AQ109" i="127"/>
  <c r="AG111" i="127"/>
  <c r="AQ18" i="128"/>
  <c r="AP19" i="128"/>
  <c r="AM24" i="128"/>
  <c r="AM26" i="128"/>
  <c r="AN27" i="128"/>
  <c r="AI28" i="128"/>
  <c r="AK30" i="128"/>
  <c r="AL32" i="128"/>
  <c r="AP33" i="128"/>
  <c r="AQ34" i="128"/>
  <c r="AM36" i="128"/>
  <c r="AI40" i="128"/>
  <c r="AM42" i="128"/>
  <c r="AN43" i="128"/>
  <c r="AI44" i="128"/>
  <c r="AI46" i="128"/>
  <c r="AK48" i="128"/>
  <c r="AN49" i="128"/>
  <c r="AQ50" i="128"/>
  <c r="AI52" i="128"/>
  <c r="AK54" i="128"/>
  <c r="AL56" i="128"/>
  <c r="AP57" i="128"/>
  <c r="AF68" i="128"/>
  <c r="AP68" i="128"/>
  <c r="AG70" i="128"/>
  <c r="AI72" i="128"/>
  <c r="AM74" i="128"/>
  <c r="AN75" i="128"/>
  <c r="AH76" i="128"/>
  <c r="AQ76" i="128"/>
  <c r="AI78" i="128"/>
  <c r="AK80" i="128"/>
  <c r="AN81" i="128"/>
  <c r="AN83" i="128"/>
  <c r="AI84" i="128"/>
  <c r="AL86" i="128"/>
  <c r="AM88" i="128"/>
  <c r="AF94" i="128"/>
  <c r="AQ94" i="128"/>
  <c r="AK96" i="128"/>
  <c r="AN97" i="128"/>
  <c r="AP105" i="128"/>
  <c r="AM19" i="129"/>
  <c r="AM29" i="129"/>
  <c r="AM35" i="129"/>
  <c r="AN36" i="129"/>
  <c r="AL39" i="129"/>
  <c r="AM41" i="129"/>
  <c r="AH44" i="129"/>
  <c r="AF45" i="129"/>
  <c r="AP45" i="129"/>
  <c r="AE47" i="129"/>
  <c r="AO47" i="129"/>
  <c r="AE49" i="129"/>
  <c r="AL52" i="129"/>
  <c r="AH53" i="129"/>
  <c r="AG55" i="129"/>
  <c r="AI57" i="129"/>
  <c r="AM61" i="129"/>
  <c r="AM67" i="129"/>
  <c r="AN68" i="129"/>
  <c r="AF71" i="129"/>
  <c r="AQ71" i="129"/>
  <c r="AG73" i="129"/>
  <c r="AM77" i="129"/>
  <c r="AM83" i="129"/>
  <c r="AN84" i="129"/>
  <c r="AR99" i="129"/>
  <c r="AI99" i="129"/>
  <c r="AG99" i="129"/>
  <c r="AQ99" i="129"/>
  <c r="AF99" i="129"/>
  <c r="AO99" i="129"/>
  <c r="AE99" i="129"/>
  <c r="AN99" i="129"/>
  <c r="AD99" i="129"/>
  <c r="AM99" i="129"/>
  <c r="AC99" i="129"/>
  <c r="AR23" i="130"/>
  <c r="AK23" i="130"/>
  <c r="AI23" i="130"/>
  <c r="AH23" i="130"/>
  <c r="AF23" i="130"/>
  <c r="AQ23" i="130"/>
  <c r="AD23" i="130"/>
  <c r="AP23" i="130"/>
  <c r="AC23" i="130"/>
  <c r="AQ49" i="130"/>
  <c r="AO49" i="130"/>
  <c r="AN49" i="130"/>
  <c r="AL49" i="130"/>
  <c r="AG49" i="130"/>
  <c r="AF49" i="130"/>
  <c r="AD49" i="130"/>
  <c r="AR41" i="132"/>
  <c r="AL41" i="132"/>
  <c r="AK41" i="132"/>
  <c r="AO81" i="127"/>
  <c r="AH83" i="127"/>
  <c r="AI85" i="127"/>
  <c r="AM87" i="127"/>
  <c r="AG91" i="127"/>
  <c r="AQ91" i="127"/>
  <c r="AF93" i="127"/>
  <c r="AQ93" i="127"/>
  <c r="AC97" i="127"/>
  <c r="AF101" i="127"/>
  <c r="AQ101" i="127"/>
  <c r="AG103" i="127"/>
  <c r="AF104" i="127"/>
  <c r="AM105" i="127"/>
  <c r="AN106" i="127"/>
  <c r="AH107" i="127"/>
  <c r="AG109" i="127"/>
  <c r="AI111" i="127"/>
  <c r="AQ19" i="128"/>
  <c r="AC24" i="128"/>
  <c r="AO24" i="128"/>
  <c r="AO26" i="128"/>
  <c r="AP27" i="128"/>
  <c r="AK28" i="128"/>
  <c r="AL30" i="128"/>
  <c r="AM32" i="128"/>
  <c r="AC36" i="128"/>
  <c r="AN36" i="128"/>
  <c r="AH39" i="128"/>
  <c r="AK40" i="128"/>
  <c r="AO42" i="128"/>
  <c r="AP43" i="128"/>
  <c r="AK44" i="128"/>
  <c r="AK46" i="128"/>
  <c r="AL48" i="128"/>
  <c r="AP49" i="128"/>
  <c r="AK52" i="128"/>
  <c r="AL54" i="128"/>
  <c r="AM56" i="128"/>
  <c r="AD59" i="128"/>
  <c r="AG68" i="128"/>
  <c r="AQ68" i="128"/>
  <c r="AI70" i="128"/>
  <c r="AH71" i="128"/>
  <c r="AK72" i="128"/>
  <c r="AO74" i="128"/>
  <c r="AP75" i="128"/>
  <c r="AI76" i="128"/>
  <c r="AK78" i="128"/>
  <c r="AL80" i="128"/>
  <c r="AP81" i="128"/>
  <c r="AP83" i="128"/>
  <c r="AK84" i="128"/>
  <c r="AC86" i="128"/>
  <c r="AM86" i="128"/>
  <c r="AC88" i="128"/>
  <c r="AO88" i="128"/>
  <c r="AE90" i="128"/>
  <c r="AG94" i="128"/>
  <c r="AL96" i="128"/>
  <c r="AP97" i="128"/>
  <c r="AQ98" i="128"/>
  <c r="AM100" i="128"/>
  <c r="AL102" i="128"/>
  <c r="AM104" i="128"/>
  <c r="AD107" i="128"/>
  <c r="AO19" i="129"/>
  <c r="AC29" i="129"/>
  <c r="AN29" i="129"/>
  <c r="AO35" i="129"/>
  <c r="AP36" i="129"/>
  <c r="AK37" i="129"/>
  <c r="AC39" i="129"/>
  <c r="AM39" i="129"/>
  <c r="AC41" i="129"/>
  <c r="AO41" i="129"/>
  <c r="AL44" i="129"/>
  <c r="AG45" i="129"/>
  <c r="AQ45" i="129"/>
  <c r="AF47" i="129"/>
  <c r="AQ47" i="129"/>
  <c r="AG49" i="129"/>
  <c r="AF50" i="129"/>
  <c r="AN52" i="129"/>
  <c r="AI53" i="129"/>
  <c r="AJ54" i="129"/>
  <c r="AI55" i="129"/>
  <c r="AH56" i="129"/>
  <c r="AK57" i="129"/>
  <c r="AC61" i="129"/>
  <c r="AN61" i="129"/>
  <c r="AO67" i="129"/>
  <c r="AP68" i="129"/>
  <c r="AG71" i="129"/>
  <c r="AI73" i="129"/>
  <c r="AC77" i="129"/>
  <c r="AN77" i="129"/>
  <c r="AO83" i="129"/>
  <c r="AP84" i="129"/>
  <c r="AK85" i="129"/>
  <c r="AK99" i="129"/>
  <c r="AL23" i="130"/>
  <c r="AL50" i="130"/>
  <c r="AK50" i="130"/>
  <c r="AI50" i="130"/>
  <c r="AH50" i="130"/>
  <c r="AQ50" i="130"/>
  <c r="AG50" i="130"/>
  <c r="AP50" i="130"/>
  <c r="AF50" i="130"/>
  <c r="AO50" i="130"/>
  <c r="AE50" i="130"/>
  <c r="AQ81" i="127"/>
  <c r="AI83" i="127"/>
  <c r="AL84" i="127"/>
  <c r="AK85" i="127"/>
  <c r="AC87" i="127"/>
  <c r="AO87" i="127"/>
  <c r="AH91" i="127"/>
  <c r="AG93" i="127"/>
  <c r="AE97" i="127"/>
  <c r="AG101" i="127"/>
  <c r="AI103" i="127"/>
  <c r="AN104" i="127"/>
  <c r="AO105" i="127"/>
  <c r="AP106" i="127"/>
  <c r="AI107" i="127"/>
  <c r="AJ108" i="127"/>
  <c r="AI109" i="127"/>
  <c r="AH110" i="127"/>
  <c r="AK111" i="127"/>
  <c r="AD19" i="128"/>
  <c r="AD24" i="128"/>
  <c r="AQ24" i="128"/>
  <c r="AQ26" i="128"/>
  <c r="AM28" i="128"/>
  <c r="AC30" i="128"/>
  <c r="AM30" i="128"/>
  <c r="AC32" i="128"/>
  <c r="AO32" i="128"/>
  <c r="AC34" i="128"/>
  <c r="AD35" i="128"/>
  <c r="AE36" i="128"/>
  <c r="AO36" i="128"/>
  <c r="AP39" i="128"/>
  <c r="AL40" i="128"/>
  <c r="AQ42" i="128"/>
  <c r="AM44" i="128"/>
  <c r="AL46" i="128"/>
  <c r="AM48" i="128"/>
  <c r="AM52" i="128"/>
  <c r="AC54" i="128"/>
  <c r="AM54" i="128"/>
  <c r="AC56" i="128"/>
  <c r="AO56" i="128"/>
  <c r="AE58" i="128"/>
  <c r="AF59" i="128"/>
  <c r="AH68" i="128"/>
  <c r="AK70" i="128"/>
  <c r="AP71" i="128"/>
  <c r="AL72" i="128"/>
  <c r="AQ74" i="128"/>
  <c r="AK76" i="128"/>
  <c r="AL78" i="128"/>
  <c r="AM80" i="128"/>
  <c r="AM84" i="128"/>
  <c r="AD86" i="128"/>
  <c r="AN86" i="128"/>
  <c r="AD88" i="128"/>
  <c r="AQ88" i="128"/>
  <c r="AG90" i="128"/>
  <c r="AI94" i="128"/>
  <c r="AM96" i="128"/>
  <c r="AC100" i="128"/>
  <c r="AN100" i="128"/>
  <c r="AC102" i="128"/>
  <c r="AM102" i="128"/>
  <c r="AC104" i="128"/>
  <c r="AO104" i="128"/>
  <c r="AE106" i="128"/>
  <c r="AF107" i="128"/>
  <c r="AF18" i="129"/>
  <c r="AQ19" i="129"/>
  <c r="AD28" i="129"/>
  <c r="AE29" i="129"/>
  <c r="AO29" i="129"/>
  <c r="AF34" i="129"/>
  <c r="AQ35" i="129"/>
  <c r="AM37" i="129"/>
  <c r="AD39" i="129"/>
  <c r="AN39" i="129"/>
  <c r="AD41" i="129"/>
  <c r="AQ41" i="129"/>
  <c r="AN44" i="129"/>
  <c r="AH45" i="129"/>
  <c r="AG47" i="129"/>
  <c r="AI49" i="129"/>
  <c r="AN50" i="129"/>
  <c r="AP52" i="129"/>
  <c r="AK53" i="129"/>
  <c r="AK55" i="129"/>
  <c r="AP56" i="129"/>
  <c r="AL57" i="129"/>
  <c r="AC59" i="129"/>
  <c r="AD60" i="129"/>
  <c r="AE61" i="129"/>
  <c r="AO61" i="129"/>
  <c r="AF66" i="129"/>
  <c r="AQ67" i="129"/>
  <c r="AI71" i="129"/>
  <c r="AH72" i="129"/>
  <c r="AK73" i="129"/>
  <c r="AD76" i="129"/>
  <c r="AE77" i="129"/>
  <c r="AO77" i="129"/>
  <c r="AQ83" i="129"/>
  <c r="AM85" i="129"/>
  <c r="AL99" i="129"/>
  <c r="AN23" i="130"/>
  <c r="AC50" i="130"/>
  <c r="AK83" i="127"/>
  <c r="AL85" i="127"/>
  <c r="AD87" i="127"/>
  <c r="AQ87" i="127"/>
  <c r="AI91" i="127"/>
  <c r="AJ92" i="127"/>
  <c r="AI93" i="127"/>
  <c r="AI101" i="127"/>
  <c r="AK103" i="127"/>
  <c r="AQ105" i="127"/>
  <c r="AK107" i="127"/>
  <c r="AK109" i="127"/>
  <c r="AP110" i="127"/>
  <c r="AL111" i="127"/>
  <c r="AE18" i="128"/>
  <c r="AF19" i="128"/>
  <c r="AE24" i="128"/>
  <c r="AN28" i="128"/>
  <c r="AN30" i="128"/>
  <c r="AQ32" i="128"/>
  <c r="AM40" i="128"/>
  <c r="AE50" i="128"/>
  <c r="AC52" i="128"/>
  <c r="AN52" i="128"/>
  <c r="AD54" i="128"/>
  <c r="AN54" i="128"/>
  <c r="AD56" i="128"/>
  <c r="AQ56" i="128"/>
  <c r="AG58" i="128"/>
  <c r="AH59" i="128"/>
  <c r="AF65" i="128"/>
  <c r="AI68" i="128"/>
  <c r="AL70" i="128"/>
  <c r="AM72" i="128"/>
  <c r="AC76" i="128"/>
  <c r="AL76" i="128"/>
  <c r="AC78" i="128"/>
  <c r="AM78" i="128"/>
  <c r="AC80" i="128"/>
  <c r="AO80" i="128"/>
  <c r="AC84" i="128"/>
  <c r="AN84" i="128"/>
  <c r="AE86" i="128"/>
  <c r="AO86" i="128"/>
  <c r="AE88" i="128"/>
  <c r="AI90" i="128"/>
  <c r="AK94" i="128"/>
  <c r="AP44" i="129"/>
  <c r="AI45" i="129"/>
  <c r="AI47" i="129"/>
  <c r="AK49" i="129"/>
  <c r="AM53" i="129"/>
  <c r="AL55" i="129"/>
  <c r="AM57" i="129"/>
  <c r="AK71" i="129"/>
  <c r="AL73" i="129"/>
  <c r="AL62" i="130"/>
  <c r="AO62" i="130"/>
  <c r="AG62" i="130"/>
  <c r="AN54" i="131"/>
  <c r="AL54" i="131"/>
  <c r="AK54" i="131"/>
  <c r="AI54" i="131"/>
  <c r="AG54" i="131"/>
  <c r="AQ54" i="131"/>
  <c r="AD54" i="131"/>
  <c r="AP54" i="131"/>
  <c r="AO54" i="131"/>
  <c r="AH54" i="131"/>
  <c r="AC54" i="131"/>
  <c r="AM83" i="127"/>
  <c r="AC85" i="127"/>
  <c r="AM85" i="127"/>
  <c r="AE87" i="127"/>
  <c r="AK91" i="127"/>
  <c r="AN92" i="127"/>
  <c r="AK93" i="127"/>
  <c r="AK101" i="127"/>
  <c r="AL103" i="127"/>
  <c r="AL109" i="127"/>
  <c r="AM111" i="127"/>
  <c r="AK68" i="128"/>
  <c r="AL94" i="128"/>
  <c r="AK45" i="129"/>
  <c r="AK47" i="129"/>
  <c r="AL49" i="129"/>
  <c r="AL71" i="129"/>
  <c r="AM73" i="129"/>
  <c r="AO101" i="129"/>
  <c r="AK101" i="129"/>
  <c r="AJ101" i="129"/>
  <c r="AI101" i="129"/>
  <c r="AG101" i="129"/>
  <c r="AE101" i="129"/>
  <c r="AR101" i="129"/>
  <c r="AD101" i="129"/>
  <c r="AM45" i="130"/>
  <c r="AP45" i="130"/>
  <c r="AH45" i="130"/>
  <c r="AK55" i="130"/>
  <c r="AN55" i="130"/>
  <c r="AL55" i="130"/>
  <c r="AI55" i="130"/>
  <c r="AH55" i="130"/>
  <c r="AF55" i="130"/>
  <c r="AD55" i="130"/>
  <c r="AK79" i="130"/>
  <c r="AN79" i="130"/>
  <c r="AL79" i="130"/>
  <c r="AI79" i="130"/>
  <c r="AH79" i="130"/>
  <c r="AF79" i="130"/>
  <c r="AD79" i="130"/>
  <c r="AE81" i="127"/>
  <c r="AC83" i="127"/>
  <c r="AN83" i="127"/>
  <c r="AD85" i="127"/>
  <c r="AN85" i="127"/>
  <c r="AG87" i="127"/>
  <c r="AM91" i="127"/>
  <c r="AL93" i="127"/>
  <c r="AL101" i="127"/>
  <c r="AM103" i="127"/>
  <c r="AD106" i="127"/>
  <c r="AC109" i="127"/>
  <c r="AM109" i="127"/>
  <c r="AC111" i="127"/>
  <c r="AO111" i="127"/>
  <c r="AE26" i="128"/>
  <c r="AF33" i="128"/>
  <c r="AF57" i="128"/>
  <c r="AH63" i="128"/>
  <c r="AM68" i="128"/>
  <c r="AC94" i="128"/>
  <c r="AM94" i="128"/>
  <c r="AF105" i="128"/>
  <c r="AE19" i="129"/>
  <c r="AE35" i="129"/>
  <c r="AM45" i="129"/>
  <c r="AL47" i="129"/>
  <c r="AM49" i="129"/>
  <c r="AD52" i="129"/>
  <c r="AE67" i="129"/>
  <c r="AC71" i="129"/>
  <c r="AM71" i="129"/>
  <c r="AC73" i="129"/>
  <c r="AO73" i="129"/>
  <c r="AH80" i="129"/>
  <c r="AC101" i="129"/>
  <c r="AL104" i="129"/>
  <c r="AR104" i="129"/>
  <c r="AP104" i="129"/>
  <c r="AJ104" i="129"/>
  <c r="AH104" i="129"/>
  <c r="AF104" i="129"/>
  <c r="AJ35" i="130"/>
  <c r="AR48" i="130"/>
  <c r="AO48" i="130"/>
  <c r="AM48" i="130"/>
  <c r="AK48" i="130"/>
  <c r="AH48" i="130"/>
  <c r="AG48" i="130"/>
  <c r="AE48" i="130"/>
  <c r="AP79" i="130"/>
  <c r="AR18" i="131"/>
  <c r="AL18" i="131"/>
  <c r="AK18" i="131"/>
  <c r="AG18" i="131"/>
  <c r="AD18" i="131"/>
  <c r="AC18" i="131"/>
  <c r="AO18" i="131"/>
  <c r="AM18" i="131"/>
  <c r="AE18" i="131"/>
  <c r="AL87" i="129"/>
  <c r="AM89" i="129"/>
  <c r="AG93" i="129"/>
  <c r="AR96" i="129"/>
  <c r="AK97" i="129"/>
  <c r="AH103" i="129"/>
  <c r="AF105" i="129"/>
  <c r="AP105" i="129"/>
  <c r="AG107" i="129"/>
  <c r="AP110" i="129"/>
  <c r="AM111" i="129"/>
  <c r="AL112" i="129"/>
  <c r="AM24" i="130"/>
  <c r="AO26" i="130"/>
  <c r="AO28" i="130"/>
  <c r="AQ31" i="130"/>
  <c r="AO32" i="130"/>
  <c r="AK40" i="130"/>
  <c r="AH42" i="130"/>
  <c r="AP56" i="130"/>
  <c r="AM58" i="130"/>
  <c r="AL71" i="130"/>
  <c r="AG76" i="130"/>
  <c r="AQ76" i="130"/>
  <c r="AP80" i="130"/>
  <c r="AP96" i="130"/>
  <c r="AM98" i="130"/>
  <c r="AR100" i="130"/>
  <c r="AQ100" i="130"/>
  <c r="AP100" i="130"/>
  <c r="AO100" i="130"/>
  <c r="AM100" i="130"/>
  <c r="AK100" i="130"/>
  <c r="AR105" i="130"/>
  <c r="AP105" i="130"/>
  <c r="AM105" i="130"/>
  <c r="AI105" i="130"/>
  <c r="AG105" i="130"/>
  <c r="AR26" i="131"/>
  <c r="AK26" i="131"/>
  <c r="AH26" i="131"/>
  <c r="AG26" i="131"/>
  <c r="AP26" i="131"/>
  <c r="AE26" i="131"/>
  <c r="AO26" i="131"/>
  <c r="AD26" i="131"/>
  <c r="AL80" i="131"/>
  <c r="AN80" i="131"/>
  <c r="AM80" i="131"/>
  <c r="AI80" i="131"/>
  <c r="AF80" i="131"/>
  <c r="AE80" i="131"/>
  <c r="AN110" i="131"/>
  <c r="AQ110" i="131"/>
  <c r="AF110" i="131"/>
  <c r="AO110" i="131"/>
  <c r="AC110" i="131"/>
  <c r="AK110" i="131"/>
  <c r="AI110" i="131"/>
  <c r="AH110" i="131"/>
  <c r="AG110" i="131"/>
  <c r="AD110" i="131"/>
  <c r="AC87" i="129"/>
  <c r="AM87" i="129"/>
  <c r="AC89" i="129"/>
  <c r="AO89" i="129"/>
  <c r="AI93" i="129"/>
  <c r="AM97" i="129"/>
  <c r="AI103" i="129"/>
  <c r="AG105" i="129"/>
  <c r="AQ105" i="129"/>
  <c r="AI107" i="129"/>
  <c r="AN108" i="129"/>
  <c r="AC110" i="129"/>
  <c r="AQ110" i="129"/>
  <c r="AO111" i="129"/>
  <c r="AN112" i="129"/>
  <c r="AI18" i="130"/>
  <c r="AD19" i="130"/>
  <c r="AO24" i="130"/>
  <c r="AG26" i="130"/>
  <c r="AP26" i="130"/>
  <c r="AF28" i="130"/>
  <c r="AQ28" i="130"/>
  <c r="AD31" i="130"/>
  <c r="AP32" i="130"/>
  <c r="AM34" i="130"/>
  <c r="AL36" i="130"/>
  <c r="AP39" i="130"/>
  <c r="AM40" i="130"/>
  <c r="AN41" i="130"/>
  <c r="AI42" i="130"/>
  <c r="AK44" i="130"/>
  <c r="AI47" i="130"/>
  <c r="AC56" i="130"/>
  <c r="AC58" i="130"/>
  <c r="AN58" i="130"/>
  <c r="AN63" i="130"/>
  <c r="AK64" i="130"/>
  <c r="AL65" i="130"/>
  <c r="AH66" i="130"/>
  <c r="AK68" i="130"/>
  <c r="AG70" i="130"/>
  <c r="AN71" i="130"/>
  <c r="AH76" i="130"/>
  <c r="AC80" i="130"/>
  <c r="AQ87" i="130"/>
  <c r="AO88" i="130"/>
  <c r="AO89" i="130"/>
  <c r="AK90" i="130"/>
  <c r="AI92" i="130"/>
  <c r="AC96" i="130"/>
  <c r="AC98" i="130"/>
  <c r="AN98" i="130"/>
  <c r="AC100" i="130"/>
  <c r="AL100" i="130"/>
  <c r="AD105" i="130"/>
  <c r="AC26" i="131"/>
  <c r="AL75" i="131"/>
  <c r="AD75" i="131"/>
  <c r="AG80" i="131"/>
  <c r="AL96" i="131"/>
  <c r="AO96" i="131"/>
  <c r="AN96" i="131"/>
  <c r="AM96" i="131"/>
  <c r="AG96" i="131"/>
  <c r="AF96" i="131"/>
  <c r="AQ99" i="131"/>
  <c r="AL99" i="131"/>
  <c r="AD99" i="131"/>
  <c r="AM103" i="131"/>
  <c r="AP103" i="131"/>
  <c r="AO103" i="131"/>
  <c r="AH103" i="131"/>
  <c r="AG103" i="131"/>
  <c r="AL110" i="131"/>
  <c r="AN31" i="132"/>
  <c r="AP31" i="132"/>
  <c r="AE31" i="132"/>
  <c r="AM31" i="132"/>
  <c r="AC31" i="132"/>
  <c r="AK31" i="132"/>
  <c r="AI31" i="132"/>
  <c r="AQ31" i="132"/>
  <c r="AO31" i="132"/>
  <c r="AH31" i="132"/>
  <c r="AG31" i="132"/>
  <c r="AR80" i="132"/>
  <c r="AK80" i="132"/>
  <c r="AI80" i="132"/>
  <c r="AH80" i="132"/>
  <c r="AQ80" i="132"/>
  <c r="AD80" i="132"/>
  <c r="AP80" i="132"/>
  <c r="AC80" i="132"/>
  <c r="AL80" i="132"/>
  <c r="AE80" i="132"/>
  <c r="AL94" i="132"/>
  <c r="AO94" i="132"/>
  <c r="AN94" i="132"/>
  <c r="AG94" i="132"/>
  <c r="AF94" i="132"/>
  <c r="AM94" i="132"/>
  <c r="AE94" i="132"/>
  <c r="AK103" i="132"/>
  <c r="AF103" i="132"/>
  <c r="AE103" i="132"/>
  <c r="AD103" i="132"/>
  <c r="AN103" i="132"/>
  <c r="AM103" i="132"/>
  <c r="AL103" i="132"/>
  <c r="AN87" i="129"/>
  <c r="AD89" i="129"/>
  <c r="AQ89" i="129"/>
  <c r="AJ93" i="129"/>
  <c r="AC97" i="129"/>
  <c r="AN97" i="129"/>
  <c r="AH102" i="129"/>
  <c r="AK103" i="129"/>
  <c r="AH105" i="129"/>
  <c r="AK107" i="129"/>
  <c r="AD110" i="129"/>
  <c r="AP111" i="129"/>
  <c r="AO112" i="129"/>
  <c r="AK18" i="130"/>
  <c r="AJ19" i="130"/>
  <c r="AP24" i="130"/>
  <c r="AH26" i="130"/>
  <c r="AQ26" i="130"/>
  <c r="AG28" i="130"/>
  <c r="AF31" i="130"/>
  <c r="AC32" i="130"/>
  <c r="AC34" i="130"/>
  <c r="AN34" i="130"/>
  <c r="AM36" i="130"/>
  <c r="AQ39" i="130"/>
  <c r="AO40" i="130"/>
  <c r="AO41" i="130"/>
  <c r="AK42" i="130"/>
  <c r="AL44" i="130"/>
  <c r="AL47" i="130"/>
  <c r="AH53" i="130"/>
  <c r="AE56" i="130"/>
  <c r="AD57" i="130"/>
  <c r="AE58" i="130"/>
  <c r="AO58" i="130"/>
  <c r="AP63" i="130"/>
  <c r="AM64" i="130"/>
  <c r="AN65" i="130"/>
  <c r="AI66" i="130"/>
  <c r="AL68" i="130"/>
  <c r="AO70" i="130"/>
  <c r="AP71" i="130"/>
  <c r="AI76" i="130"/>
  <c r="AH77" i="130"/>
  <c r="AE80" i="130"/>
  <c r="AD81" i="130"/>
  <c r="AP88" i="130"/>
  <c r="AM90" i="130"/>
  <c r="AK92" i="130"/>
  <c r="AH93" i="130"/>
  <c r="AE96" i="130"/>
  <c r="AD97" i="130"/>
  <c r="AE98" i="130"/>
  <c r="AO98" i="130"/>
  <c r="AD100" i="130"/>
  <c r="AN100" i="130"/>
  <c r="AJ105" i="130"/>
  <c r="AR112" i="130"/>
  <c r="AP112" i="130"/>
  <c r="AE112" i="130"/>
  <c r="AN112" i="130"/>
  <c r="AD112" i="130"/>
  <c r="AM112" i="130"/>
  <c r="AC112" i="130"/>
  <c r="AK112" i="130"/>
  <c r="AI112" i="130"/>
  <c r="AF26" i="131"/>
  <c r="AN30" i="131"/>
  <c r="AL30" i="131"/>
  <c r="AK30" i="131"/>
  <c r="AI30" i="131"/>
  <c r="AG30" i="131"/>
  <c r="AQ30" i="131"/>
  <c r="AD30" i="131"/>
  <c r="AR35" i="131"/>
  <c r="AL35" i="131"/>
  <c r="AK44" i="131"/>
  <c r="AR44" i="131"/>
  <c r="AJ44" i="131"/>
  <c r="AC44" i="131"/>
  <c r="AR75" i="131"/>
  <c r="AO80" i="131"/>
  <c r="AE96" i="131"/>
  <c r="AP100" i="131"/>
  <c r="AK100" i="131"/>
  <c r="AI100" i="131"/>
  <c r="AC100" i="131"/>
  <c r="AF103" i="131"/>
  <c r="AP110" i="131"/>
  <c r="AD31" i="132"/>
  <c r="AE87" i="129"/>
  <c r="AO87" i="129"/>
  <c r="AE89" i="129"/>
  <c r="AK93" i="129"/>
  <c r="AE97" i="129"/>
  <c r="AO97" i="129"/>
  <c r="AR102" i="129"/>
  <c r="AO103" i="129"/>
  <c r="AI105" i="129"/>
  <c r="AL107" i="129"/>
  <c r="AE109" i="129"/>
  <c r="AF110" i="129"/>
  <c r="AC111" i="129"/>
  <c r="AM18" i="130"/>
  <c r="AM19" i="130"/>
  <c r="AC24" i="130"/>
  <c r="AI26" i="130"/>
  <c r="AI28" i="130"/>
  <c r="AP40" i="130"/>
  <c r="AM42" i="130"/>
  <c r="AQ71" i="130"/>
  <c r="AK76" i="130"/>
  <c r="AG80" i="130"/>
  <c r="AG96" i="130"/>
  <c r="AF98" i="130"/>
  <c r="AP98" i="130"/>
  <c r="AE100" i="130"/>
  <c r="AM101" i="130"/>
  <c r="AP101" i="130"/>
  <c r="AL26" i="131"/>
  <c r="AR66" i="131"/>
  <c r="AE66" i="131"/>
  <c r="AP66" i="131"/>
  <c r="AD66" i="131"/>
  <c r="AO66" i="131"/>
  <c r="AC66" i="131"/>
  <c r="AL66" i="131"/>
  <c r="AK66" i="131"/>
  <c r="AQ80" i="131"/>
  <c r="AR58" i="132"/>
  <c r="AJ58" i="132"/>
  <c r="AI58" i="132"/>
  <c r="AQ58" i="132"/>
  <c r="AC58" i="132"/>
  <c r="AQ87" i="129"/>
  <c r="AG89" i="129"/>
  <c r="AF90" i="129"/>
  <c r="AJ92" i="129"/>
  <c r="AM93" i="129"/>
  <c r="AF96" i="129"/>
  <c r="AF97" i="129"/>
  <c r="AP97" i="129"/>
  <c r="AP103" i="129"/>
  <c r="AK105" i="129"/>
  <c r="AC107" i="129"/>
  <c r="AM107" i="129"/>
  <c r="AG109" i="129"/>
  <c r="AH110" i="129"/>
  <c r="AE111" i="129"/>
  <c r="AD112" i="129"/>
  <c r="AC18" i="130"/>
  <c r="AN18" i="130"/>
  <c r="AE24" i="130"/>
  <c r="AK26" i="130"/>
  <c r="AK28" i="130"/>
  <c r="AP29" i="130"/>
  <c r="AI31" i="130"/>
  <c r="AG32" i="130"/>
  <c r="AF33" i="130"/>
  <c r="AF34" i="130"/>
  <c r="AP34" i="130"/>
  <c r="AO36" i="130"/>
  <c r="AF39" i="130"/>
  <c r="AC40" i="130"/>
  <c r="AC42" i="130"/>
  <c r="AN42" i="130"/>
  <c r="AN44" i="130"/>
  <c r="AP47" i="130"/>
  <c r="AL52" i="130"/>
  <c r="AH56" i="130"/>
  <c r="AG57" i="130"/>
  <c r="AG58" i="130"/>
  <c r="AQ58" i="130"/>
  <c r="AD63" i="130"/>
  <c r="AP64" i="130"/>
  <c r="AM66" i="130"/>
  <c r="AD68" i="130"/>
  <c r="AN68" i="130"/>
  <c r="AD71" i="130"/>
  <c r="AP72" i="130"/>
  <c r="AM74" i="130"/>
  <c r="AC76" i="130"/>
  <c r="AL76" i="130"/>
  <c r="AH80" i="130"/>
  <c r="AG81" i="130"/>
  <c r="AK84" i="130"/>
  <c r="AH85" i="130"/>
  <c r="AH87" i="130"/>
  <c r="AE88" i="130"/>
  <c r="AD89" i="130"/>
  <c r="AE90" i="130"/>
  <c r="AO90" i="130"/>
  <c r="AD92" i="130"/>
  <c r="AM92" i="130"/>
  <c r="AH96" i="130"/>
  <c r="AG97" i="130"/>
  <c r="AG98" i="130"/>
  <c r="AQ98" i="130"/>
  <c r="AF100" i="130"/>
  <c r="AH101" i="130"/>
  <c r="AH112" i="130"/>
  <c r="AM26" i="131"/>
  <c r="AH30" i="131"/>
  <c r="AG66" i="131"/>
  <c r="AM86" i="131"/>
  <c r="AI86" i="131"/>
  <c r="AH86" i="131"/>
  <c r="AQ86" i="131"/>
  <c r="AG86" i="131"/>
  <c r="AO86" i="131"/>
  <c r="AD86" i="131"/>
  <c r="AN86" i="131"/>
  <c r="AC86" i="131"/>
  <c r="AP92" i="131"/>
  <c r="AQ92" i="131"/>
  <c r="AI92" i="131"/>
  <c r="AC92" i="131"/>
  <c r="AQ96" i="131"/>
  <c r="AR101" i="131"/>
  <c r="AJ101" i="131"/>
  <c r="AK18" i="132"/>
  <c r="AM18" i="132"/>
  <c r="AI18" i="132"/>
  <c r="AF18" i="132"/>
  <c r="AQ18" i="132"/>
  <c r="AE18" i="132"/>
  <c r="AL18" i="132"/>
  <c r="AH18" i="132"/>
  <c r="AD18" i="132"/>
  <c r="AR66" i="132"/>
  <c r="AK66" i="132"/>
  <c r="AJ66" i="132"/>
  <c r="AQ99" i="132"/>
  <c r="AP99" i="132"/>
  <c r="AJ99" i="132"/>
  <c r="AI99" i="132"/>
  <c r="AG87" i="129"/>
  <c r="AI89" i="129"/>
  <c r="AN90" i="129"/>
  <c r="AQ93" i="129"/>
  <c r="AH96" i="129"/>
  <c r="AG97" i="129"/>
  <c r="AQ97" i="129"/>
  <c r="AJ100" i="129"/>
  <c r="AC103" i="129"/>
  <c r="AM105" i="129"/>
  <c r="AD107" i="129"/>
  <c r="AN107" i="129"/>
  <c r="AI109" i="129"/>
  <c r="AI110" i="129"/>
  <c r="AG111" i="129"/>
  <c r="AE18" i="130"/>
  <c r="AO18" i="130"/>
  <c r="AG24" i="130"/>
  <c r="AC26" i="130"/>
  <c r="AL26" i="130"/>
  <c r="AL28" i="130"/>
  <c r="AL31" i="130"/>
  <c r="AH32" i="130"/>
  <c r="AG33" i="130"/>
  <c r="AG34" i="130"/>
  <c r="AQ34" i="130"/>
  <c r="AF36" i="130"/>
  <c r="AQ36" i="130"/>
  <c r="AH39" i="130"/>
  <c r="AE40" i="130"/>
  <c r="AD41" i="130"/>
  <c r="AE42" i="130"/>
  <c r="AO42" i="130"/>
  <c r="AO44" i="130"/>
  <c r="AQ47" i="130"/>
  <c r="AC52" i="130"/>
  <c r="AM52" i="130"/>
  <c r="AG54" i="130"/>
  <c r="AK56" i="130"/>
  <c r="AL57" i="130"/>
  <c r="AH58" i="130"/>
  <c r="AH61" i="130"/>
  <c r="AF63" i="130"/>
  <c r="AC64" i="130"/>
  <c r="AC66" i="130"/>
  <c r="AN66" i="130"/>
  <c r="AE68" i="130"/>
  <c r="AO68" i="130"/>
  <c r="AF71" i="130"/>
  <c r="AC74" i="130"/>
  <c r="AN74" i="130"/>
  <c r="AD76" i="130"/>
  <c r="AM76" i="130"/>
  <c r="AG78" i="130"/>
  <c r="AK80" i="130"/>
  <c r="AL81" i="130"/>
  <c r="AC84" i="130"/>
  <c r="AL84" i="130"/>
  <c r="AP85" i="130"/>
  <c r="AI87" i="130"/>
  <c r="AG88" i="130"/>
  <c r="AF89" i="130"/>
  <c r="AF90" i="130"/>
  <c r="AP90" i="130"/>
  <c r="AE92" i="130"/>
  <c r="AN92" i="130"/>
  <c r="AK96" i="130"/>
  <c r="AL97" i="130"/>
  <c r="AH98" i="130"/>
  <c r="AG100" i="130"/>
  <c r="AL112" i="130"/>
  <c r="AK27" i="131"/>
  <c r="AL27" i="131"/>
  <c r="AJ27" i="131"/>
  <c r="AC27" i="131"/>
  <c r="AO30" i="131"/>
  <c r="AR58" i="131"/>
  <c r="AL58" i="131"/>
  <c r="AK58" i="131"/>
  <c r="AH58" i="131"/>
  <c r="AE58" i="131"/>
  <c r="AP58" i="131"/>
  <c r="AD58" i="131"/>
  <c r="AH66" i="131"/>
  <c r="AN70" i="131"/>
  <c r="AL70" i="131"/>
  <c r="AK70" i="131"/>
  <c r="AI70" i="131"/>
  <c r="AG70" i="131"/>
  <c r="AQ70" i="131"/>
  <c r="AD70" i="131"/>
  <c r="AF86" i="131"/>
  <c r="AK92" i="131"/>
  <c r="AR97" i="131"/>
  <c r="AI97" i="131"/>
  <c r="AH97" i="131"/>
  <c r="AQ97" i="131"/>
  <c r="AF97" i="131"/>
  <c r="AN97" i="131"/>
  <c r="AD97" i="131"/>
  <c r="AM97" i="131"/>
  <c r="AC97" i="131"/>
  <c r="AQ35" i="132"/>
  <c r="AF35" i="132"/>
  <c r="AO35" i="132"/>
  <c r="AC35" i="132"/>
  <c r="AJ35" i="132"/>
  <c r="AI35" i="132"/>
  <c r="AH35" i="132"/>
  <c r="AG35" i="132"/>
  <c r="AE35" i="132"/>
  <c r="AR35" i="132"/>
  <c r="AR45" i="132"/>
  <c r="AK45" i="132"/>
  <c r="AH45" i="132"/>
  <c r="AG45" i="132"/>
  <c r="AO45" i="132"/>
  <c r="AE45" i="132"/>
  <c r="AN45" i="132"/>
  <c r="AD45" i="132"/>
  <c r="AP45" i="132"/>
  <c r="AM45" i="132"/>
  <c r="AF45" i="132"/>
  <c r="AC45" i="132"/>
  <c r="AQ66" i="132"/>
  <c r="AR92" i="132"/>
  <c r="AN92" i="132"/>
  <c r="AE92" i="132"/>
  <c r="AM92" i="132"/>
  <c r="AD92" i="132"/>
  <c r="AL92" i="132"/>
  <c r="AC92" i="132"/>
  <c r="AI92" i="132"/>
  <c r="AQ92" i="132"/>
  <c r="AH92" i="132"/>
  <c r="AP92" i="132"/>
  <c r="AO92" i="132"/>
  <c r="AG92" i="132"/>
  <c r="AF92" i="132"/>
  <c r="AR99" i="132"/>
  <c r="AI103" i="130"/>
  <c r="AH104" i="130"/>
  <c r="AG109" i="130"/>
  <c r="AQ109" i="130"/>
  <c r="AP110" i="130"/>
  <c r="AO111" i="130"/>
  <c r="AH23" i="131"/>
  <c r="AI24" i="131"/>
  <c r="AQ32" i="131"/>
  <c r="AM33" i="131"/>
  <c r="AG34" i="131"/>
  <c r="AP37" i="131"/>
  <c r="AN39" i="131"/>
  <c r="AF41" i="131"/>
  <c r="AM42" i="131"/>
  <c r="AL46" i="131"/>
  <c r="AH47" i="131"/>
  <c r="AI48" i="131"/>
  <c r="AE49" i="131"/>
  <c r="AQ49" i="131"/>
  <c r="AL50" i="131"/>
  <c r="AQ56" i="131"/>
  <c r="AK57" i="131"/>
  <c r="AL62" i="131"/>
  <c r="AH63" i="131"/>
  <c r="AI64" i="131"/>
  <c r="AE65" i="131"/>
  <c r="AP65" i="131"/>
  <c r="AJ67" i="131"/>
  <c r="AQ72" i="131"/>
  <c r="AM73" i="131"/>
  <c r="AG74" i="131"/>
  <c r="AG78" i="131"/>
  <c r="AN81" i="131"/>
  <c r="AR83" i="131"/>
  <c r="AN87" i="131"/>
  <c r="AM88" i="131"/>
  <c r="AF89" i="131"/>
  <c r="AQ89" i="131"/>
  <c r="AL94" i="131"/>
  <c r="AM111" i="131"/>
  <c r="AO111" i="131"/>
  <c r="AH111" i="131"/>
  <c r="AG111" i="131"/>
  <c r="AK26" i="132"/>
  <c r="AM26" i="132"/>
  <c r="AI26" i="132"/>
  <c r="AF26" i="132"/>
  <c r="AQ26" i="132"/>
  <c r="AE26" i="132"/>
  <c r="AL33" i="132"/>
  <c r="AO33" i="132"/>
  <c r="AM33" i="132"/>
  <c r="AG33" i="132"/>
  <c r="AF33" i="132"/>
  <c r="AM34" i="132"/>
  <c r="AR64" i="132"/>
  <c r="AK64" i="132"/>
  <c r="AI64" i="132"/>
  <c r="AH64" i="132"/>
  <c r="AQ64" i="132"/>
  <c r="AD64" i="132"/>
  <c r="AP64" i="132"/>
  <c r="AC64" i="132"/>
  <c r="AR85" i="132"/>
  <c r="AH85" i="132"/>
  <c r="AG85" i="132"/>
  <c r="AP85" i="132"/>
  <c r="AF85" i="132"/>
  <c r="AN85" i="132"/>
  <c r="AD85" i="132"/>
  <c r="AM85" i="132"/>
  <c r="AC85" i="132"/>
  <c r="AR100" i="132"/>
  <c r="AQ100" i="132"/>
  <c r="AH100" i="132"/>
  <c r="AP100" i="132"/>
  <c r="AG100" i="132"/>
  <c r="AO100" i="132"/>
  <c r="AF100" i="132"/>
  <c r="AM100" i="132"/>
  <c r="AD100" i="132"/>
  <c r="AL100" i="132"/>
  <c r="AC100" i="132"/>
  <c r="AL101" i="132"/>
  <c r="AL103" i="130"/>
  <c r="AI104" i="130"/>
  <c r="AC107" i="130"/>
  <c r="AD108" i="130"/>
  <c r="AH109" i="130"/>
  <c r="AQ111" i="130"/>
  <c r="AR19" i="131"/>
  <c r="AN23" i="131"/>
  <c r="AM24" i="131"/>
  <c r="AE32" i="131"/>
  <c r="AN33" i="131"/>
  <c r="AH34" i="131"/>
  <c r="AQ37" i="131"/>
  <c r="AO39" i="131"/>
  <c r="AN40" i="131"/>
  <c r="AH41" i="131"/>
  <c r="AC42" i="131"/>
  <c r="AO42" i="131"/>
  <c r="AC46" i="131"/>
  <c r="AN46" i="131"/>
  <c r="AN47" i="131"/>
  <c r="AM48" i="131"/>
  <c r="AF49" i="131"/>
  <c r="AM50" i="131"/>
  <c r="AE56" i="131"/>
  <c r="AL57" i="131"/>
  <c r="AC62" i="131"/>
  <c r="AN62" i="131"/>
  <c r="AN63" i="131"/>
  <c r="AM64" i="131"/>
  <c r="AQ65" i="131"/>
  <c r="AK67" i="131"/>
  <c r="AE72" i="131"/>
  <c r="AN73" i="131"/>
  <c r="AH74" i="131"/>
  <c r="AH78" i="131"/>
  <c r="AF79" i="131"/>
  <c r="AD81" i="131"/>
  <c r="AP81" i="131"/>
  <c r="AO87" i="131"/>
  <c r="AN88" i="131"/>
  <c r="AH89" i="131"/>
  <c r="AM90" i="131"/>
  <c r="AC94" i="131"/>
  <c r="AN94" i="131"/>
  <c r="AH98" i="131"/>
  <c r="AL102" i="131"/>
  <c r="AF111" i="131"/>
  <c r="AD26" i="132"/>
  <c r="AE33" i="132"/>
  <c r="AK36" i="132"/>
  <c r="AH36" i="132"/>
  <c r="AP36" i="132"/>
  <c r="AF36" i="132"/>
  <c r="AN36" i="132"/>
  <c r="AD36" i="132"/>
  <c r="AM36" i="132"/>
  <c r="AC36" i="132"/>
  <c r="AJ42" i="132"/>
  <c r="AC42" i="132"/>
  <c r="AK47" i="132"/>
  <c r="AF47" i="132"/>
  <c r="AE47" i="132"/>
  <c r="AD47" i="132"/>
  <c r="AN47" i="132"/>
  <c r="AK52" i="132"/>
  <c r="AI52" i="132"/>
  <c r="AH52" i="132"/>
  <c r="AQ52" i="132"/>
  <c r="AG52" i="132"/>
  <c r="AO52" i="132"/>
  <c r="AE52" i="132"/>
  <c r="AN52" i="132"/>
  <c r="AD52" i="132"/>
  <c r="AR57" i="132"/>
  <c r="AL57" i="132"/>
  <c r="AK57" i="132"/>
  <c r="AE64" i="132"/>
  <c r="AL70" i="132"/>
  <c r="AO70" i="132"/>
  <c r="AN70" i="132"/>
  <c r="AM70" i="132"/>
  <c r="AF70" i="132"/>
  <c r="AE70" i="132"/>
  <c r="AE85" i="132"/>
  <c r="AE100" i="132"/>
  <c r="AO102" i="130"/>
  <c r="AP103" i="130"/>
  <c r="AN104" i="130"/>
  <c r="AI107" i="130"/>
  <c r="AK109" i="130"/>
  <c r="AG110" i="130"/>
  <c r="AF111" i="130"/>
  <c r="AP23" i="131"/>
  <c r="AO24" i="131"/>
  <c r="AG31" i="131"/>
  <c r="AG32" i="131"/>
  <c r="AE33" i="131"/>
  <c r="AQ33" i="131"/>
  <c r="AL34" i="131"/>
  <c r="AR36" i="131"/>
  <c r="AQ40" i="131"/>
  <c r="AL41" i="131"/>
  <c r="AE42" i="131"/>
  <c r="AF46" i="131"/>
  <c r="AP46" i="131"/>
  <c r="AP47" i="131"/>
  <c r="AO48" i="131"/>
  <c r="AI49" i="131"/>
  <c r="AD50" i="131"/>
  <c r="AP50" i="131"/>
  <c r="AJ53" i="131"/>
  <c r="AG56" i="131"/>
  <c r="AD57" i="131"/>
  <c r="AN57" i="131"/>
  <c r="AJ59" i="131"/>
  <c r="AF62" i="131"/>
  <c r="AP62" i="131"/>
  <c r="AP63" i="131"/>
  <c r="AO64" i="131"/>
  <c r="AG71" i="131"/>
  <c r="AQ73" i="131"/>
  <c r="AL74" i="131"/>
  <c r="AQ88" i="131"/>
  <c r="AM24" i="132"/>
  <c r="AO24" i="132"/>
  <c r="AH24" i="132"/>
  <c r="AG24" i="132"/>
  <c r="AR68" i="132"/>
  <c r="AQ68" i="132"/>
  <c r="AH68" i="132"/>
  <c r="AP68" i="132"/>
  <c r="AG68" i="132"/>
  <c r="AO68" i="132"/>
  <c r="AF68" i="132"/>
  <c r="AM68" i="132"/>
  <c r="AD68" i="132"/>
  <c r="AL68" i="132"/>
  <c r="AC68" i="132"/>
  <c r="AK71" i="132"/>
  <c r="AN71" i="132"/>
  <c r="AM71" i="132"/>
  <c r="AF71" i="132"/>
  <c r="AE71" i="132"/>
  <c r="AR81" i="132"/>
  <c r="AL81" i="132"/>
  <c r="AK81" i="132"/>
  <c r="AR96" i="132"/>
  <c r="AL96" i="132"/>
  <c r="AK96" i="132"/>
  <c r="AI96" i="132"/>
  <c r="AE96" i="132"/>
  <c r="AQ96" i="132"/>
  <c r="AD96" i="132"/>
  <c r="AQ103" i="130"/>
  <c r="AQ104" i="130"/>
  <c r="AJ107" i="130"/>
  <c r="AC109" i="130"/>
  <c r="AL109" i="130"/>
  <c r="AH110" i="130"/>
  <c r="AG111" i="130"/>
  <c r="AQ24" i="131"/>
  <c r="AH31" i="131"/>
  <c r="AI32" i="131"/>
  <c r="AM34" i="131"/>
  <c r="AM41" i="131"/>
  <c r="AG42" i="131"/>
  <c r="AQ46" i="131"/>
  <c r="AQ48" i="131"/>
  <c r="AL49" i="131"/>
  <c r="AE50" i="131"/>
  <c r="AQ53" i="131"/>
  <c r="AI56" i="131"/>
  <c r="AP57" i="131"/>
  <c r="AQ62" i="131"/>
  <c r="AQ64" i="131"/>
  <c r="AK65" i="131"/>
  <c r="AM74" i="131"/>
  <c r="AE88" i="131"/>
  <c r="AL89" i="131"/>
  <c r="AG94" i="131"/>
  <c r="AQ94" i="131"/>
  <c r="AM98" i="131"/>
  <c r="AF24" i="132"/>
  <c r="AN26" i="132"/>
  <c r="AQ33" i="132"/>
  <c r="AL65" i="132"/>
  <c r="AK65" i="132"/>
  <c r="AJ65" i="132"/>
  <c r="AD65" i="132"/>
  <c r="AE68" i="132"/>
  <c r="AD71" i="132"/>
  <c r="AR90" i="132"/>
  <c r="AQ90" i="132"/>
  <c r="AK90" i="132"/>
  <c r="AJ90" i="132"/>
  <c r="AC96" i="132"/>
  <c r="AN100" i="132"/>
  <c r="AR104" i="130"/>
  <c r="AD109" i="130"/>
  <c r="AN109" i="130"/>
  <c r="AI111" i="130"/>
  <c r="AE24" i="131"/>
  <c r="AQ29" i="131"/>
  <c r="AN31" i="131"/>
  <c r="AM32" i="131"/>
  <c r="AH33" i="131"/>
  <c r="AC34" i="131"/>
  <c r="AO34" i="131"/>
  <c r="AF39" i="131"/>
  <c r="AF40" i="131"/>
  <c r="AC41" i="131"/>
  <c r="AN41" i="131"/>
  <c r="AH42" i="131"/>
  <c r="AI45" i="131"/>
  <c r="AH46" i="131"/>
  <c r="AE48" i="131"/>
  <c r="AM49" i="131"/>
  <c r="AG50" i="131"/>
  <c r="AM56" i="131"/>
  <c r="AF57" i="131"/>
  <c r="AQ57" i="131"/>
  <c r="AH62" i="131"/>
  <c r="AE64" i="131"/>
  <c r="AL65" i="131"/>
  <c r="AN71" i="131"/>
  <c r="AM72" i="131"/>
  <c r="AH73" i="131"/>
  <c r="AC74" i="131"/>
  <c r="AO74" i="131"/>
  <c r="AI76" i="131"/>
  <c r="AO78" i="131"/>
  <c r="AO79" i="131"/>
  <c r="AI81" i="131"/>
  <c r="AQ84" i="131"/>
  <c r="AF87" i="131"/>
  <c r="AF88" i="131"/>
  <c r="AC89" i="131"/>
  <c r="AM89" i="131"/>
  <c r="AD91" i="131"/>
  <c r="AH94" i="131"/>
  <c r="AC98" i="131"/>
  <c r="AO98" i="131"/>
  <c r="AL104" i="131"/>
  <c r="AI104" i="131"/>
  <c r="AF104" i="131"/>
  <c r="AN24" i="132"/>
  <c r="AM32" i="132"/>
  <c r="AP32" i="132"/>
  <c r="AN32" i="132"/>
  <c r="AG32" i="132"/>
  <c r="AF32" i="132"/>
  <c r="AK34" i="132"/>
  <c r="AL34" i="132"/>
  <c r="AH34" i="132"/>
  <c r="AQ34" i="132"/>
  <c r="AE34" i="132"/>
  <c r="AP34" i="132"/>
  <c r="AD34" i="132"/>
  <c r="AR56" i="132"/>
  <c r="AK56" i="132"/>
  <c r="AI56" i="132"/>
  <c r="AH56" i="132"/>
  <c r="AQ56" i="132"/>
  <c r="AD56" i="132"/>
  <c r="AP56" i="132"/>
  <c r="AC56" i="132"/>
  <c r="AI68" i="132"/>
  <c r="AL71" i="132"/>
  <c r="AR88" i="132"/>
  <c r="AE88" i="132"/>
  <c r="AQ88" i="132"/>
  <c r="AD88" i="132"/>
  <c r="AP88" i="132"/>
  <c r="AC88" i="132"/>
  <c r="AL88" i="132"/>
  <c r="AK88" i="132"/>
  <c r="AR91" i="132"/>
  <c r="AQ91" i="132"/>
  <c r="AH96" i="132"/>
  <c r="AR101" i="132"/>
  <c r="AK101" i="132"/>
  <c r="AH101" i="132"/>
  <c r="AG101" i="132"/>
  <c r="AO101" i="132"/>
  <c r="AE101" i="132"/>
  <c r="AN101" i="132"/>
  <c r="AD101" i="132"/>
  <c r="AL105" i="131"/>
  <c r="AK23" i="132"/>
  <c r="AI27" i="132"/>
  <c r="AE37" i="132"/>
  <c r="AP37" i="132"/>
  <c r="AI40" i="132"/>
  <c r="AN46" i="132"/>
  <c r="AL48" i="132"/>
  <c r="AF53" i="132"/>
  <c r="AP53" i="132"/>
  <c r="AN60" i="132"/>
  <c r="AF61" i="132"/>
  <c r="AP61" i="132"/>
  <c r="AE72" i="132"/>
  <c r="AN76" i="132"/>
  <c r="AF77" i="132"/>
  <c r="AP77" i="132"/>
  <c r="AK84" i="132"/>
  <c r="AM86" i="132"/>
  <c r="AM87" i="132"/>
  <c r="AK89" i="132"/>
  <c r="AQ98" i="132"/>
  <c r="AN102" i="132"/>
  <c r="AL109" i="132"/>
  <c r="AL111" i="132"/>
  <c r="AI112" i="132"/>
  <c r="AC105" i="131"/>
  <c r="AM105" i="131"/>
  <c r="AG106" i="131"/>
  <c r="AD107" i="131"/>
  <c r="AJ109" i="131"/>
  <c r="AI112" i="131"/>
  <c r="AL19" i="132"/>
  <c r="AL23" i="132"/>
  <c r="AK27" i="132"/>
  <c r="AD28" i="132"/>
  <c r="AF37" i="132"/>
  <c r="AK40" i="132"/>
  <c r="AM44" i="132"/>
  <c r="AO46" i="132"/>
  <c r="AM48" i="132"/>
  <c r="AC50" i="132"/>
  <c r="AG53" i="132"/>
  <c r="AD55" i="132"/>
  <c r="AF60" i="132"/>
  <c r="AO60" i="132"/>
  <c r="AG61" i="132"/>
  <c r="AD63" i="132"/>
  <c r="AH72" i="132"/>
  <c r="AF76" i="132"/>
  <c r="AO76" i="132"/>
  <c r="AG77" i="132"/>
  <c r="AD79" i="132"/>
  <c r="AC84" i="132"/>
  <c r="AL84" i="132"/>
  <c r="AN86" i="132"/>
  <c r="AN87" i="132"/>
  <c r="AR89" i="132"/>
  <c r="AL93" i="132"/>
  <c r="AR98" i="132"/>
  <c r="AO102" i="132"/>
  <c r="AM104" i="132"/>
  <c r="AK108" i="132"/>
  <c r="AC109" i="132"/>
  <c r="AM109" i="132"/>
  <c r="AM110" i="132"/>
  <c r="AM111" i="132"/>
  <c r="AK112" i="132"/>
  <c r="AE105" i="131"/>
  <c r="AP105" i="131"/>
  <c r="AK106" i="131"/>
  <c r="AN112" i="131"/>
  <c r="AD19" i="132"/>
  <c r="AO19" i="132"/>
  <c r="AO23" i="132"/>
  <c r="AD27" i="132"/>
  <c r="AM27" i="132"/>
  <c r="AH37" i="132"/>
  <c r="AM40" i="132"/>
  <c r="AO44" i="132"/>
  <c r="AD48" i="132"/>
  <c r="AQ48" i="132"/>
  <c r="AJ50" i="132"/>
  <c r="AK53" i="132"/>
  <c r="AF54" i="132"/>
  <c r="AF55" i="132"/>
  <c r="AQ60" i="132"/>
  <c r="AK61" i="132"/>
  <c r="AF63" i="132"/>
  <c r="AK77" i="132"/>
  <c r="AM112" i="132"/>
  <c r="AL53" i="132"/>
  <c r="AL61" i="132"/>
  <c r="AL77" i="132"/>
  <c r="AH105" i="131"/>
  <c r="AM106" i="131"/>
  <c r="AI108" i="131"/>
  <c r="AQ112" i="131"/>
  <c r="AG19" i="132"/>
  <c r="AQ19" i="132"/>
  <c r="AG23" i="132"/>
  <c r="AQ23" i="132"/>
  <c r="AF27" i="132"/>
  <c r="AO27" i="132"/>
  <c r="AI29" i="132"/>
  <c r="AL37" i="132"/>
  <c r="AD40" i="132"/>
  <c r="AQ40" i="132"/>
  <c r="AG44" i="132"/>
  <c r="AQ44" i="132"/>
  <c r="AF46" i="132"/>
  <c r="AH48" i="132"/>
  <c r="AC53" i="132"/>
  <c r="AM53" i="132"/>
  <c r="AM54" i="132"/>
  <c r="AM55" i="132"/>
  <c r="AK60" i="132"/>
  <c r="AC61" i="132"/>
  <c r="AM61" i="132"/>
  <c r="AM62" i="132"/>
  <c r="AM63" i="132"/>
  <c r="AM72" i="132"/>
  <c r="AK76" i="132"/>
  <c r="AC77" i="132"/>
  <c r="AM77" i="132"/>
  <c r="AM78" i="132"/>
  <c r="AM79" i="132"/>
  <c r="AG84" i="132"/>
  <c r="AP84" i="132"/>
  <c r="AE86" i="132"/>
  <c r="AE87" i="132"/>
  <c r="AF93" i="132"/>
  <c r="AP93" i="132"/>
  <c r="AF102" i="132"/>
  <c r="AH104" i="132"/>
  <c r="AG109" i="132"/>
  <c r="AD111" i="132"/>
  <c r="AD112" i="132"/>
  <c r="AQ112" i="132"/>
  <c r="B3" i="159"/>
  <c r="C2" i="104"/>
  <c r="B2" i="158" s="1"/>
  <c r="AJ23" i="115"/>
  <c r="AJ63" i="115"/>
  <c r="AQ111" i="115"/>
  <c r="AI111" i="115"/>
  <c r="AP111" i="115"/>
  <c r="AH111" i="115"/>
  <c r="AO111" i="115"/>
  <c r="AG111" i="115"/>
  <c r="AN111" i="115"/>
  <c r="AF111" i="115"/>
  <c r="AM111" i="115"/>
  <c r="AE111" i="115"/>
  <c r="AL111" i="115"/>
  <c r="AD111" i="115"/>
  <c r="AK111" i="115"/>
  <c r="AC111" i="115"/>
  <c r="AM28" i="116"/>
  <c r="AE28" i="116"/>
  <c r="AO28" i="116"/>
  <c r="AG28" i="116"/>
  <c r="AK28" i="116"/>
  <c r="AJ28" i="116"/>
  <c r="AI28" i="116"/>
  <c r="AR28" i="116"/>
  <c r="AH28" i="116"/>
  <c r="AQ28" i="116"/>
  <c r="AF28" i="116"/>
  <c r="AP28" i="116"/>
  <c r="AD28" i="116"/>
  <c r="AN28" i="116"/>
  <c r="AC28" i="116"/>
  <c r="AQ27" i="119"/>
  <c r="AI27" i="119"/>
  <c r="AP27" i="119"/>
  <c r="AH27" i="119"/>
  <c r="AO27" i="119"/>
  <c r="AG27" i="119"/>
  <c r="AN27" i="119"/>
  <c r="AF27" i="119"/>
  <c r="AM27" i="119"/>
  <c r="AE27" i="119"/>
  <c r="AL27" i="119"/>
  <c r="AD27" i="119"/>
  <c r="AK27" i="119"/>
  <c r="AC27" i="119"/>
  <c r="AR27" i="119"/>
  <c r="AJ27" i="119"/>
  <c r="J4" i="150"/>
  <c r="B4" i="150"/>
  <c r="J4" i="144"/>
  <c r="B4" i="144"/>
  <c r="J4" i="138"/>
  <c r="B4" i="138"/>
  <c r="Q4" i="150"/>
  <c r="Q4" i="214" s="1"/>
  <c r="I4" i="150"/>
  <c r="Q4" i="144"/>
  <c r="I4" i="144"/>
  <c r="Q4" i="138"/>
  <c r="I4" i="138"/>
  <c r="P4" i="150"/>
  <c r="H4" i="150"/>
  <c r="P4" i="144"/>
  <c r="P4" i="196" s="1"/>
  <c r="H4" i="144"/>
  <c r="P4" i="138"/>
  <c r="H4" i="138"/>
  <c r="O4" i="150"/>
  <c r="G4" i="150"/>
  <c r="O4" i="144"/>
  <c r="G4" i="144"/>
  <c r="O4" i="138"/>
  <c r="O4" i="178" s="1"/>
  <c r="G4" i="138"/>
  <c r="N4" i="150"/>
  <c r="F4" i="150"/>
  <c r="N4" i="144"/>
  <c r="F4" i="144"/>
  <c r="N4" i="138"/>
  <c r="F4" i="138"/>
  <c r="M4" i="150"/>
  <c r="M4" i="214" s="1"/>
  <c r="E4" i="150"/>
  <c r="M4" i="144"/>
  <c r="E4" i="144"/>
  <c r="M4" i="138"/>
  <c r="E4" i="138"/>
  <c r="L4" i="150"/>
  <c r="L4" i="144"/>
  <c r="L4" i="138"/>
  <c r="L4" i="178" s="1"/>
  <c r="D4" i="150"/>
  <c r="D4" i="144"/>
  <c r="D4" i="138"/>
  <c r="C4" i="150"/>
  <c r="C4" i="144"/>
  <c r="C4" i="138"/>
  <c r="K4" i="150"/>
  <c r="K4" i="144"/>
  <c r="K4" i="196" s="1"/>
  <c r="K4" i="138"/>
  <c r="J4" i="152"/>
  <c r="B4" i="152"/>
  <c r="J4" i="146"/>
  <c r="B4" i="146"/>
  <c r="J4" i="140"/>
  <c r="B4" i="140"/>
  <c r="Q4" i="152"/>
  <c r="Q4" i="220" s="1"/>
  <c r="I4" i="152"/>
  <c r="Q4" i="146"/>
  <c r="I4" i="146"/>
  <c r="Q4" i="140"/>
  <c r="I4" i="140"/>
  <c r="P4" i="152"/>
  <c r="H4" i="152"/>
  <c r="P4" i="146"/>
  <c r="P4" i="202" s="1"/>
  <c r="H4" i="146"/>
  <c r="P4" i="140"/>
  <c r="H4" i="140"/>
  <c r="O4" i="152"/>
  <c r="G4" i="152"/>
  <c r="O4" i="146"/>
  <c r="G4" i="146"/>
  <c r="O4" i="140"/>
  <c r="O4" i="184" s="1"/>
  <c r="G4" i="140"/>
  <c r="N4" i="152"/>
  <c r="F4" i="152"/>
  <c r="N4" i="146"/>
  <c r="F4" i="146"/>
  <c r="N4" i="140"/>
  <c r="F4" i="140"/>
  <c r="M4" i="152"/>
  <c r="M4" i="220" s="1"/>
  <c r="E4" i="152"/>
  <c r="M4" i="146"/>
  <c r="E4" i="146"/>
  <c r="M4" i="140"/>
  <c r="E4" i="140"/>
  <c r="L4" i="152"/>
  <c r="L4" i="146"/>
  <c r="L4" i="140"/>
  <c r="L4" i="184" s="1"/>
  <c r="D4" i="152"/>
  <c r="D4" i="146"/>
  <c r="D4" i="140"/>
  <c r="C4" i="152"/>
  <c r="C4" i="146"/>
  <c r="C4" i="140"/>
  <c r="K4" i="140"/>
  <c r="K4" i="152"/>
  <c r="K4" i="220" s="1"/>
  <c r="K4" i="146"/>
  <c r="J4" i="154"/>
  <c r="B4" i="154"/>
  <c r="J4" i="148"/>
  <c r="B4" i="148"/>
  <c r="J4" i="142"/>
  <c r="B4" i="142"/>
  <c r="Q4" i="154"/>
  <c r="Q4" i="226" s="1"/>
  <c r="I4" i="154"/>
  <c r="Q4" i="148"/>
  <c r="I4" i="148"/>
  <c r="Q4" i="142"/>
  <c r="I4" i="142"/>
  <c r="P4" i="154"/>
  <c r="H4" i="154"/>
  <c r="P4" i="148"/>
  <c r="P4" i="208" s="1"/>
  <c r="H4" i="148"/>
  <c r="P4" i="142"/>
  <c r="H4" i="142"/>
  <c r="O4" i="154"/>
  <c r="G4" i="154"/>
  <c r="O4" i="148"/>
  <c r="G4" i="148"/>
  <c r="O4" i="142"/>
  <c r="O4" i="190" s="1"/>
  <c r="G4" i="142"/>
  <c r="N4" i="154"/>
  <c r="F4" i="154"/>
  <c r="N4" i="148"/>
  <c r="F4" i="148"/>
  <c r="N4" i="142"/>
  <c r="F4" i="142"/>
  <c r="M4" i="154"/>
  <c r="M4" i="226" s="1"/>
  <c r="E4" i="154"/>
  <c r="M4" i="148"/>
  <c r="E4" i="148"/>
  <c r="M4" i="142"/>
  <c r="E4" i="142"/>
  <c r="L4" i="154"/>
  <c r="L4" i="148"/>
  <c r="L4" i="142"/>
  <c r="L4" i="190" s="1"/>
  <c r="D4" i="154"/>
  <c r="D4" i="148"/>
  <c r="D4" i="142"/>
  <c r="C4" i="154"/>
  <c r="C4" i="148"/>
  <c r="C4" i="142"/>
  <c r="K4" i="154"/>
  <c r="K4" i="148"/>
  <c r="K4" i="208" s="1"/>
  <c r="K4" i="142"/>
  <c r="AQ47" i="115"/>
  <c r="AI47" i="115"/>
  <c r="AP47" i="115"/>
  <c r="AH47" i="115"/>
  <c r="AO47" i="115"/>
  <c r="AG47" i="115"/>
  <c r="AN47" i="115"/>
  <c r="AF47" i="115"/>
  <c r="AM47" i="115"/>
  <c r="AE47" i="115"/>
  <c r="AL47" i="115"/>
  <c r="AD47" i="115"/>
  <c r="AK47" i="115"/>
  <c r="AC47" i="115"/>
  <c r="AQ79" i="115"/>
  <c r="AI79" i="115"/>
  <c r="AP79" i="115"/>
  <c r="AH79" i="115"/>
  <c r="AO79" i="115"/>
  <c r="AG79" i="115"/>
  <c r="AN79" i="115"/>
  <c r="AF79" i="115"/>
  <c r="AM79" i="115"/>
  <c r="AE79" i="115"/>
  <c r="AL79" i="115"/>
  <c r="AD79" i="115"/>
  <c r="AK79" i="115"/>
  <c r="AC79" i="115"/>
  <c r="AQ50" i="118"/>
  <c r="AI50" i="118"/>
  <c r="AP50" i="118"/>
  <c r="AH50" i="118"/>
  <c r="AO50" i="118"/>
  <c r="AG50" i="118"/>
  <c r="AN50" i="118"/>
  <c r="AF50" i="118"/>
  <c r="AM50" i="118"/>
  <c r="AE50" i="118"/>
  <c r="AL50" i="118"/>
  <c r="AD50" i="118"/>
  <c r="AK50" i="118"/>
  <c r="AC50" i="118"/>
  <c r="AR50" i="118"/>
  <c r="AJ50" i="118"/>
  <c r="AQ103" i="121"/>
  <c r="AI103" i="121"/>
  <c r="AP103" i="121"/>
  <c r="AH103" i="121"/>
  <c r="AO103" i="121"/>
  <c r="AG103" i="121"/>
  <c r="AN103" i="121"/>
  <c r="AF103" i="121"/>
  <c r="AM103" i="121"/>
  <c r="AE103" i="121"/>
  <c r="AL103" i="121"/>
  <c r="AD103" i="121"/>
  <c r="AK103" i="121"/>
  <c r="AC103" i="121"/>
  <c r="AR103" i="121"/>
  <c r="AJ103" i="121"/>
  <c r="B4" i="155"/>
  <c r="B3" i="155"/>
  <c r="B3" i="171"/>
  <c r="B3" i="109"/>
  <c r="AQ31" i="115"/>
  <c r="AI31" i="115"/>
  <c r="AP31" i="115"/>
  <c r="AH31" i="115"/>
  <c r="AO31" i="115"/>
  <c r="AG31" i="115"/>
  <c r="AN31" i="115"/>
  <c r="AF31" i="115"/>
  <c r="AM31" i="115"/>
  <c r="AE31" i="115"/>
  <c r="AL31" i="115"/>
  <c r="AD31" i="115"/>
  <c r="AK31" i="115"/>
  <c r="AC31" i="115"/>
  <c r="AQ55" i="115"/>
  <c r="AI55" i="115"/>
  <c r="AP55" i="115"/>
  <c r="AH55" i="115"/>
  <c r="AO55" i="115"/>
  <c r="AG55" i="115"/>
  <c r="AN55" i="115"/>
  <c r="AF55" i="115"/>
  <c r="AM55" i="115"/>
  <c r="AE55" i="115"/>
  <c r="AL55" i="115"/>
  <c r="AD55" i="115"/>
  <c r="AK55" i="115"/>
  <c r="AC55" i="115"/>
  <c r="AQ87" i="115"/>
  <c r="AI87" i="115"/>
  <c r="AP87" i="115"/>
  <c r="AH87" i="115"/>
  <c r="AO87" i="115"/>
  <c r="AG87" i="115"/>
  <c r="AN87" i="115"/>
  <c r="AF87" i="115"/>
  <c r="AM87" i="115"/>
  <c r="AE87" i="115"/>
  <c r="AL87" i="115"/>
  <c r="AD87" i="115"/>
  <c r="AK87" i="115"/>
  <c r="AC87" i="115"/>
  <c r="AO42" i="116"/>
  <c r="AG42" i="116"/>
  <c r="AN42" i="116"/>
  <c r="AF42" i="116"/>
  <c r="AM42" i="116"/>
  <c r="AE42" i="116"/>
  <c r="AQ42" i="116"/>
  <c r="AI42" i="116"/>
  <c r="AP42" i="116"/>
  <c r="AL42" i="116"/>
  <c r="AK42" i="116"/>
  <c r="AJ42" i="116"/>
  <c r="AH42" i="116"/>
  <c r="AD42" i="116"/>
  <c r="AC42" i="116"/>
  <c r="AQ47" i="121"/>
  <c r="AI47" i="121"/>
  <c r="AP47" i="121"/>
  <c r="AH47" i="121"/>
  <c r="AO47" i="121"/>
  <c r="AG47" i="121"/>
  <c r="AN47" i="121"/>
  <c r="AF47" i="121"/>
  <c r="AM47" i="121"/>
  <c r="AE47" i="121"/>
  <c r="AL47" i="121"/>
  <c r="AD47" i="121"/>
  <c r="AK47" i="121"/>
  <c r="AC47" i="121"/>
  <c r="AR47" i="121"/>
  <c r="AJ47" i="121"/>
  <c r="AJ31" i="115"/>
  <c r="AJ55" i="115"/>
  <c r="AJ87" i="115"/>
  <c r="AQ103" i="115"/>
  <c r="AI103" i="115"/>
  <c r="AP103" i="115"/>
  <c r="AH103" i="115"/>
  <c r="AO103" i="115"/>
  <c r="AG103" i="115"/>
  <c r="AN103" i="115"/>
  <c r="AF103" i="115"/>
  <c r="AM103" i="115"/>
  <c r="AE103" i="115"/>
  <c r="AL103" i="115"/>
  <c r="AD103" i="115"/>
  <c r="AK103" i="115"/>
  <c r="AC103" i="115"/>
  <c r="AR42" i="116"/>
  <c r="AR31" i="115"/>
  <c r="AQ39" i="115"/>
  <c r="AI39" i="115"/>
  <c r="AP39" i="115"/>
  <c r="AH39" i="115"/>
  <c r="AO39" i="115"/>
  <c r="AG39" i="115"/>
  <c r="AN39" i="115"/>
  <c r="AF39" i="115"/>
  <c r="AM39" i="115"/>
  <c r="AE39" i="115"/>
  <c r="AL39" i="115"/>
  <c r="AD39" i="115"/>
  <c r="AK39" i="115"/>
  <c r="AC39" i="115"/>
  <c r="AR55" i="115"/>
  <c r="AQ71" i="115"/>
  <c r="AI71" i="115"/>
  <c r="AP71" i="115"/>
  <c r="AH71" i="115"/>
  <c r="AO71" i="115"/>
  <c r="AG71" i="115"/>
  <c r="AN71" i="115"/>
  <c r="AF71" i="115"/>
  <c r="AM71" i="115"/>
  <c r="AE71" i="115"/>
  <c r="AL71" i="115"/>
  <c r="AD71" i="115"/>
  <c r="AK71" i="115"/>
  <c r="AC71" i="115"/>
  <c r="AR87" i="115"/>
  <c r="AJ103" i="115"/>
  <c r="AQ23" i="115"/>
  <c r="AI23" i="115"/>
  <c r="AP23" i="115"/>
  <c r="AH23" i="115"/>
  <c r="AO23" i="115"/>
  <c r="AG23" i="115"/>
  <c r="AN23" i="115"/>
  <c r="AF23" i="115"/>
  <c r="AM23" i="115"/>
  <c r="AE23" i="115"/>
  <c r="AL23" i="115"/>
  <c r="AD23" i="115"/>
  <c r="AK23" i="115"/>
  <c r="AC23" i="115"/>
  <c r="AQ63" i="115"/>
  <c r="AI63" i="115"/>
  <c r="AP63" i="115"/>
  <c r="AH63" i="115"/>
  <c r="AO63" i="115"/>
  <c r="AG63" i="115"/>
  <c r="AN63" i="115"/>
  <c r="AF63" i="115"/>
  <c r="AM63" i="115"/>
  <c r="AE63" i="115"/>
  <c r="AL63" i="115"/>
  <c r="AD63" i="115"/>
  <c r="AK63" i="115"/>
  <c r="AC63" i="115"/>
  <c r="AJ39" i="115"/>
  <c r="AJ71" i="115"/>
  <c r="AR103" i="115"/>
  <c r="AQ98" i="118"/>
  <c r="AI98" i="118"/>
  <c r="AP98" i="118"/>
  <c r="AH98" i="118"/>
  <c r="AO98" i="118"/>
  <c r="AG98" i="118"/>
  <c r="AN98" i="118"/>
  <c r="AF98" i="118"/>
  <c r="AM98" i="118"/>
  <c r="AE98" i="118"/>
  <c r="AL98" i="118"/>
  <c r="AD98" i="118"/>
  <c r="AK98" i="118"/>
  <c r="AC98" i="118"/>
  <c r="AR98" i="118"/>
  <c r="AJ98" i="118"/>
  <c r="C3" i="107"/>
  <c r="B3" i="107"/>
  <c r="B2" i="107" s="1"/>
  <c r="B3" i="103"/>
  <c r="B2" i="103" s="1"/>
  <c r="AH18" i="115"/>
  <c r="AP18" i="115"/>
  <c r="AG19" i="115"/>
  <c r="AO19" i="115"/>
  <c r="AJ24" i="115"/>
  <c r="AR24" i="115"/>
  <c r="AH26" i="115"/>
  <c r="AP26" i="115"/>
  <c r="AG27" i="115"/>
  <c r="AO27" i="115"/>
  <c r="AF28" i="115"/>
  <c r="AN28" i="115"/>
  <c r="AE29" i="115"/>
  <c r="AM29" i="115"/>
  <c r="AD30" i="115"/>
  <c r="AL30" i="115"/>
  <c r="AJ32" i="115"/>
  <c r="AR32" i="115"/>
  <c r="AI33" i="115"/>
  <c r="AQ33" i="115"/>
  <c r="AH34" i="115"/>
  <c r="AP34" i="115"/>
  <c r="AG35" i="115"/>
  <c r="AO35" i="115"/>
  <c r="AF36" i="115"/>
  <c r="AN36" i="115"/>
  <c r="AE37" i="115"/>
  <c r="AM37" i="115"/>
  <c r="AJ40" i="115"/>
  <c r="AR40" i="115"/>
  <c r="AI41" i="115"/>
  <c r="AQ41" i="115"/>
  <c r="AH42" i="115"/>
  <c r="AP42" i="115"/>
  <c r="AG43" i="115"/>
  <c r="AO43" i="115"/>
  <c r="AF44" i="115"/>
  <c r="AN44" i="115"/>
  <c r="AE45" i="115"/>
  <c r="AM45" i="115"/>
  <c r="AD46" i="115"/>
  <c r="AL46" i="115"/>
  <c r="AJ48" i="115"/>
  <c r="AR48" i="115"/>
  <c r="AI49" i="115"/>
  <c r="AQ49" i="115"/>
  <c r="AH50" i="115"/>
  <c r="AP50" i="115"/>
  <c r="AF52" i="115"/>
  <c r="AN52" i="115"/>
  <c r="AE53" i="115"/>
  <c r="AM53" i="115"/>
  <c r="AD54" i="115"/>
  <c r="AL54" i="115"/>
  <c r="AJ56" i="115"/>
  <c r="AR56" i="115"/>
  <c r="AI57" i="115"/>
  <c r="AQ57" i="115"/>
  <c r="AH58" i="115"/>
  <c r="AP58" i="115"/>
  <c r="AG59" i="115"/>
  <c r="AO59" i="115"/>
  <c r="AF60" i="115"/>
  <c r="AN60" i="115"/>
  <c r="AE61" i="115"/>
  <c r="AM61" i="115"/>
  <c r="AD62" i="115"/>
  <c r="AL62" i="115"/>
  <c r="AJ64" i="115"/>
  <c r="AR64" i="115"/>
  <c r="AI65" i="115"/>
  <c r="AQ65" i="115"/>
  <c r="AH66" i="115"/>
  <c r="AP66" i="115"/>
  <c r="AG67" i="115"/>
  <c r="AO67" i="115"/>
  <c r="AF68" i="115"/>
  <c r="AN68" i="115"/>
  <c r="AD70" i="115"/>
  <c r="AL70" i="115"/>
  <c r="AJ72" i="115"/>
  <c r="AR72" i="115"/>
  <c r="AI73" i="115"/>
  <c r="AQ73" i="115"/>
  <c r="AH74" i="115"/>
  <c r="AP74" i="115"/>
  <c r="AG75" i="115"/>
  <c r="AO75" i="115"/>
  <c r="AF76" i="115"/>
  <c r="AN76" i="115"/>
  <c r="AE77" i="115"/>
  <c r="AM77" i="115"/>
  <c r="AD78" i="115"/>
  <c r="AL78" i="115"/>
  <c r="AJ80" i="115"/>
  <c r="AR80" i="115"/>
  <c r="AI81" i="115"/>
  <c r="AQ81" i="115"/>
  <c r="AG83" i="115"/>
  <c r="AO83" i="115"/>
  <c r="AF84" i="115"/>
  <c r="AN84" i="115"/>
  <c r="AE85" i="115"/>
  <c r="AM85" i="115"/>
  <c r="AD86" i="115"/>
  <c r="AL86" i="115"/>
  <c r="AJ88" i="115"/>
  <c r="AR88" i="115"/>
  <c r="AI89" i="115"/>
  <c r="AQ89" i="115"/>
  <c r="AH90" i="115"/>
  <c r="AP90" i="115"/>
  <c r="AG91" i="115"/>
  <c r="AO91" i="115"/>
  <c r="AF92" i="115"/>
  <c r="AN92" i="115"/>
  <c r="AE93" i="115"/>
  <c r="AM93" i="115"/>
  <c r="AD94" i="115"/>
  <c r="AL94" i="115"/>
  <c r="AJ96" i="115"/>
  <c r="AR96" i="115"/>
  <c r="AI97" i="115"/>
  <c r="AQ97" i="115"/>
  <c r="AH98" i="115"/>
  <c r="AP98" i="115"/>
  <c r="AG99" i="115"/>
  <c r="AO99" i="115"/>
  <c r="AF100" i="115"/>
  <c r="AN100" i="115"/>
  <c r="AE101" i="115"/>
  <c r="AM101" i="115"/>
  <c r="AD102" i="115"/>
  <c r="AL102" i="115"/>
  <c r="AJ104" i="115"/>
  <c r="AR104" i="115"/>
  <c r="AI105" i="115"/>
  <c r="AQ105" i="115"/>
  <c r="AH106" i="115"/>
  <c r="AP106" i="115"/>
  <c r="AG107" i="115"/>
  <c r="AO107" i="115"/>
  <c r="AF108" i="115"/>
  <c r="AN108" i="115"/>
  <c r="AE109" i="115"/>
  <c r="AM109" i="115"/>
  <c r="AD110" i="115"/>
  <c r="AL110" i="115"/>
  <c r="AJ112" i="115"/>
  <c r="AR112" i="115"/>
  <c r="AE18" i="116"/>
  <c r="AP18" i="116"/>
  <c r="AJ19" i="116"/>
  <c r="AH24" i="116"/>
  <c r="AE26" i="116"/>
  <c r="AP26" i="116"/>
  <c r="AJ27" i="116"/>
  <c r="AH29" i="116"/>
  <c r="AG32" i="116"/>
  <c r="AN35" i="116"/>
  <c r="AF35" i="116"/>
  <c r="AM35" i="116"/>
  <c r="AE35" i="116"/>
  <c r="AL35" i="116"/>
  <c r="AD35" i="116"/>
  <c r="AP35" i="116"/>
  <c r="AH35" i="116"/>
  <c r="AR35" i="116"/>
  <c r="AN43" i="116"/>
  <c r="AF43" i="116"/>
  <c r="AM43" i="116"/>
  <c r="AE43" i="116"/>
  <c r="AL43" i="116"/>
  <c r="AD43" i="116"/>
  <c r="AP43" i="116"/>
  <c r="AH43" i="116"/>
  <c r="AR43" i="116"/>
  <c r="AQ112" i="116"/>
  <c r="AI112" i="116"/>
  <c r="AP112" i="116"/>
  <c r="AH112" i="116"/>
  <c r="AO112" i="116"/>
  <c r="AG112" i="116"/>
  <c r="AN112" i="116"/>
  <c r="AF112" i="116"/>
  <c r="AM112" i="116"/>
  <c r="AE112" i="116"/>
  <c r="AL112" i="116"/>
  <c r="AD112" i="116"/>
  <c r="AK112" i="116"/>
  <c r="AC112" i="116"/>
  <c r="AQ41" i="117"/>
  <c r="AI41" i="117"/>
  <c r="AP41" i="117"/>
  <c r="AH41" i="117"/>
  <c r="AO41" i="117"/>
  <c r="AG41" i="117"/>
  <c r="AN41" i="117"/>
  <c r="AF41" i="117"/>
  <c r="AM41" i="117"/>
  <c r="AE41" i="117"/>
  <c r="AL41" i="117"/>
  <c r="AD41" i="117"/>
  <c r="AK41" i="117"/>
  <c r="AC41" i="117"/>
  <c r="AQ74" i="118"/>
  <c r="AI74" i="118"/>
  <c r="AP74" i="118"/>
  <c r="AH74" i="118"/>
  <c r="AO74" i="118"/>
  <c r="AG74" i="118"/>
  <c r="AN74" i="118"/>
  <c r="AF74" i="118"/>
  <c r="AM74" i="118"/>
  <c r="AE74" i="118"/>
  <c r="AL74" i="118"/>
  <c r="AD74" i="118"/>
  <c r="AK74" i="118"/>
  <c r="AC74" i="118"/>
  <c r="B6" i="156"/>
  <c r="B8" i="156" s="1"/>
  <c r="B5" i="156"/>
  <c r="B7" i="156" s="1"/>
  <c r="B10" i="160"/>
  <c r="B9" i="160"/>
  <c r="B9" i="172"/>
  <c r="AJ33" i="115"/>
  <c r="AR33" i="115"/>
  <c r="AJ41" i="115"/>
  <c r="AR41" i="115"/>
  <c r="AJ49" i="115"/>
  <c r="AR49" i="115"/>
  <c r="AJ57" i="115"/>
  <c r="AR57" i="115"/>
  <c r="AJ65" i="115"/>
  <c r="AR65" i="115"/>
  <c r="AJ73" i="115"/>
  <c r="AR73" i="115"/>
  <c r="AJ81" i="115"/>
  <c r="AR81" i="115"/>
  <c r="AJ89" i="115"/>
  <c r="AR89" i="115"/>
  <c r="AJ97" i="115"/>
  <c r="AR97" i="115"/>
  <c r="AJ105" i="115"/>
  <c r="AR105" i="115"/>
  <c r="AJ24" i="116"/>
  <c r="AK30" i="116"/>
  <c r="AC30" i="116"/>
  <c r="AM30" i="116"/>
  <c r="AE30" i="116"/>
  <c r="AN30" i="116"/>
  <c r="AM36" i="116"/>
  <c r="AE36" i="116"/>
  <c r="AL36" i="116"/>
  <c r="AD36" i="116"/>
  <c r="AK36" i="116"/>
  <c r="AC36" i="116"/>
  <c r="AO36" i="116"/>
  <c r="AG36" i="116"/>
  <c r="AR36" i="116"/>
  <c r="AQ40" i="116"/>
  <c r="AI40" i="116"/>
  <c r="AP40" i="116"/>
  <c r="AH40" i="116"/>
  <c r="AO40" i="116"/>
  <c r="AG40" i="116"/>
  <c r="AK40" i="116"/>
  <c r="AC40" i="116"/>
  <c r="AR40" i="116"/>
  <c r="AM44" i="116"/>
  <c r="AE44" i="116"/>
  <c r="AL44" i="116"/>
  <c r="AD44" i="116"/>
  <c r="AK44" i="116"/>
  <c r="AC44" i="116"/>
  <c r="AO44" i="116"/>
  <c r="AG44" i="116"/>
  <c r="AR44" i="116"/>
  <c r="AQ80" i="116"/>
  <c r="AI80" i="116"/>
  <c r="AP80" i="116"/>
  <c r="AH80" i="116"/>
  <c r="AO80" i="116"/>
  <c r="AG80" i="116"/>
  <c r="AN80" i="116"/>
  <c r="AF80" i="116"/>
  <c r="AM80" i="116"/>
  <c r="AE80" i="116"/>
  <c r="AL80" i="116"/>
  <c r="AD80" i="116"/>
  <c r="AK80" i="116"/>
  <c r="AC80" i="116"/>
  <c r="AQ26" i="118"/>
  <c r="AI26" i="118"/>
  <c r="AP26" i="118"/>
  <c r="AH26" i="118"/>
  <c r="AO26" i="118"/>
  <c r="AG26" i="118"/>
  <c r="AN26" i="118"/>
  <c r="AF26" i="118"/>
  <c r="AM26" i="118"/>
  <c r="AE26" i="118"/>
  <c r="AL26" i="118"/>
  <c r="AD26" i="118"/>
  <c r="AK26" i="118"/>
  <c r="AC26" i="118"/>
  <c r="AQ58" i="118"/>
  <c r="AI58" i="118"/>
  <c r="AP58" i="118"/>
  <c r="AH58" i="118"/>
  <c r="AO58" i="118"/>
  <c r="AG58" i="118"/>
  <c r="AN58" i="118"/>
  <c r="AF58" i="118"/>
  <c r="AM58" i="118"/>
  <c r="AE58" i="118"/>
  <c r="AL58" i="118"/>
  <c r="AD58" i="118"/>
  <c r="AK58" i="118"/>
  <c r="AC58" i="118"/>
  <c r="AQ90" i="118"/>
  <c r="AI90" i="118"/>
  <c r="AP90" i="118"/>
  <c r="AH90" i="118"/>
  <c r="AO90" i="118"/>
  <c r="AG90" i="118"/>
  <c r="AN90" i="118"/>
  <c r="AF90" i="118"/>
  <c r="AM90" i="118"/>
  <c r="AE90" i="118"/>
  <c r="AL90" i="118"/>
  <c r="AD90" i="118"/>
  <c r="AK90" i="118"/>
  <c r="AC90" i="118"/>
  <c r="J3" i="149"/>
  <c r="B3" i="149"/>
  <c r="J3" i="143"/>
  <c r="B3" i="143"/>
  <c r="Q3" i="149"/>
  <c r="I3" i="149"/>
  <c r="Q3" i="143"/>
  <c r="I3" i="143"/>
  <c r="Q3" i="137"/>
  <c r="I3" i="137"/>
  <c r="P3" i="149"/>
  <c r="H3" i="149"/>
  <c r="P3" i="143"/>
  <c r="H3" i="143"/>
  <c r="P3" i="137"/>
  <c r="H3" i="137"/>
  <c r="O3" i="149"/>
  <c r="G3" i="149"/>
  <c r="O3" i="143"/>
  <c r="G3" i="143"/>
  <c r="O3" i="137"/>
  <c r="G3" i="137"/>
  <c r="N3" i="149"/>
  <c r="F3" i="149"/>
  <c r="N3" i="143"/>
  <c r="F3" i="143"/>
  <c r="N3" i="137"/>
  <c r="F3" i="137"/>
  <c r="M3" i="149"/>
  <c r="E3" i="149"/>
  <c r="M3" i="143"/>
  <c r="E3" i="143"/>
  <c r="M3" i="137"/>
  <c r="E3" i="137"/>
  <c r="L3" i="137"/>
  <c r="K3" i="137"/>
  <c r="J3" i="137"/>
  <c r="D3" i="137"/>
  <c r="L3" i="149"/>
  <c r="L3" i="143"/>
  <c r="C3" i="137"/>
  <c r="D3" i="149"/>
  <c r="D3" i="143"/>
  <c r="C3" i="149"/>
  <c r="C3" i="143"/>
  <c r="K3" i="149"/>
  <c r="K3" i="143"/>
  <c r="B3" i="137"/>
  <c r="J3" i="151"/>
  <c r="B3" i="151"/>
  <c r="J3" i="145"/>
  <c r="B3" i="145"/>
  <c r="J3" i="139"/>
  <c r="B3" i="139"/>
  <c r="Q3" i="151"/>
  <c r="I3" i="151"/>
  <c r="Q3" i="145"/>
  <c r="I3" i="145"/>
  <c r="Q3" i="139"/>
  <c r="I3" i="139"/>
  <c r="P3" i="151"/>
  <c r="H3" i="151"/>
  <c r="P3" i="145"/>
  <c r="H3" i="145"/>
  <c r="P3" i="139"/>
  <c r="H3" i="139"/>
  <c r="O3" i="151"/>
  <c r="G3" i="151"/>
  <c r="O3" i="145"/>
  <c r="G3" i="145"/>
  <c r="O3" i="139"/>
  <c r="G3" i="139"/>
  <c r="N3" i="151"/>
  <c r="F3" i="151"/>
  <c r="N3" i="145"/>
  <c r="F3" i="145"/>
  <c r="N3" i="139"/>
  <c r="F3" i="139"/>
  <c r="M3" i="151"/>
  <c r="E3" i="151"/>
  <c r="M3" i="145"/>
  <c r="E3" i="145"/>
  <c r="M3" i="139"/>
  <c r="E3" i="139"/>
  <c r="L3" i="151"/>
  <c r="L3" i="145"/>
  <c r="L3" i="139"/>
  <c r="D3" i="151"/>
  <c r="D3" i="145"/>
  <c r="D3" i="139"/>
  <c r="C3" i="151"/>
  <c r="C3" i="145"/>
  <c r="C3" i="139"/>
  <c r="K3" i="151"/>
  <c r="K3" i="145"/>
  <c r="K3" i="139"/>
  <c r="J3" i="153"/>
  <c r="B3" i="153"/>
  <c r="J3" i="147"/>
  <c r="B3" i="147"/>
  <c r="J3" i="141"/>
  <c r="B3" i="141"/>
  <c r="Q3" i="153"/>
  <c r="I3" i="153"/>
  <c r="Q3" i="147"/>
  <c r="I3" i="147"/>
  <c r="Q3" i="141"/>
  <c r="I3" i="141"/>
  <c r="P3" i="153"/>
  <c r="H3" i="153"/>
  <c r="P3" i="147"/>
  <c r="H3" i="147"/>
  <c r="P3" i="141"/>
  <c r="H3" i="141"/>
  <c r="O3" i="153"/>
  <c r="G3" i="153"/>
  <c r="O3" i="147"/>
  <c r="G3" i="147"/>
  <c r="O3" i="141"/>
  <c r="G3" i="141"/>
  <c r="N3" i="153"/>
  <c r="F3" i="153"/>
  <c r="N3" i="147"/>
  <c r="F3" i="147"/>
  <c r="N3" i="141"/>
  <c r="F3" i="141"/>
  <c r="M3" i="153"/>
  <c r="E3" i="153"/>
  <c r="M3" i="147"/>
  <c r="E3" i="147"/>
  <c r="M3" i="141"/>
  <c r="E3" i="141"/>
  <c r="L3" i="153"/>
  <c r="L3" i="147"/>
  <c r="L3" i="141"/>
  <c r="D3" i="153"/>
  <c r="D3" i="147"/>
  <c r="D3" i="141"/>
  <c r="C3" i="153"/>
  <c r="C3" i="147"/>
  <c r="C3" i="141"/>
  <c r="K3" i="147"/>
  <c r="K3" i="141"/>
  <c r="K3" i="153"/>
  <c r="AJ18" i="115"/>
  <c r="AR18" i="115"/>
  <c r="AI19" i="115"/>
  <c r="AQ19" i="115"/>
  <c r="AJ26" i="115"/>
  <c r="AR26" i="115"/>
  <c r="AI27" i="115"/>
  <c r="AQ27" i="115"/>
  <c r="AC33" i="115"/>
  <c r="AK33" i="115"/>
  <c r="AJ34" i="115"/>
  <c r="AR34" i="115"/>
  <c r="AI35" i="115"/>
  <c r="AQ35" i="115"/>
  <c r="AC41" i="115"/>
  <c r="AK41" i="115"/>
  <c r="AJ42" i="115"/>
  <c r="AR42" i="115"/>
  <c r="AI43" i="115"/>
  <c r="AQ43" i="115"/>
  <c r="AC49" i="115"/>
  <c r="AK49" i="115"/>
  <c r="AJ50" i="115"/>
  <c r="AR50" i="115"/>
  <c r="AC57" i="115"/>
  <c r="AK57" i="115"/>
  <c r="AJ58" i="115"/>
  <c r="AR58" i="115"/>
  <c r="AI59" i="115"/>
  <c r="AQ59" i="115"/>
  <c r="AC65" i="115"/>
  <c r="AK65" i="115"/>
  <c r="AJ66" i="115"/>
  <c r="AR66" i="115"/>
  <c r="AI67" i="115"/>
  <c r="AQ67" i="115"/>
  <c r="AC73" i="115"/>
  <c r="AK73" i="115"/>
  <c r="AJ74" i="115"/>
  <c r="AR74" i="115"/>
  <c r="AI75" i="115"/>
  <c r="AQ75" i="115"/>
  <c r="AC81" i="115"/>
  <c r="AK81" i="115"/>
  <c r="AI83" i="115"/>
  <c r="AQ83" i="115"/>
  <c r="AC89" i="115"/>
  <c r="AK89" i="115"/>
  <c r="AJ90" i="115"/>
  <c r="AR90" i="115"/>
  <c r="AI91" i="115"/>
  <c r="AQ91" i="115"/>
  <c r="AC97" i="115"/>
  <c r="AK97" i="115"/>
  <c r="AJ98" i="115"/>
  <c r="AR98" i="115"/>
  <c r="AI99" i="115"/>
  <c r="AQ99" i="115"/>
  <c r="AC105" i="115"/>
  <c r="AK105" i="115"/>
  <c r="AJ106" i="115"/>
  <c r="AR106" i="115"/>
  <c r="AI107" i="115"/>
  <c r="AQ107" i="115"/>
  <c r="AN19" i="116"/>
  <c r="AF19" i="116"/>
  <c r="AP19" i="116"/>
  <c r="AH19" i="116"/>
  <c r="AL19" i="116"/>
  <c r="AN27" i="116"/>
  <c r="AF27" i="116"/>
  <c r="AP27" i="116"/>
  <c r="AH27" i="116"/>
  <c r="AL27" i="116"/>
  <c r="AQ48" i="116"/>
  <c r="AI48" i="116"/>
  <c r="AP48" i="116"/>
  <c r="AH48" i="116"/>
  <c r="AO48" i="116"/>
  <c r="AG48" i="116"/>
  <c r="AL48" i="116"/>
  <c r="AD48" i="116"/>
  <c r="AK48" i="116"/>
  <c r="AC48" i="116"/>
  <c r="AQ56" i="116"/>
  <c r="AI56" i="116"/>
  <c r="AP56" i="116"/>
  <c r="AH56" i="116"/>
  <c r="AO56" i="116"/>
  <c r="AG56" i="116"/>
  <c r="AN56" i="116"/>
  <c r="AF56" i="116"/>
  <c r="AM56" i="116"/>
  <c r="AE56" i="116"/>
  <c r="AL56" i="116"/>
  <c r="AD56" i="116"/>
  <c r="AK56" i="116"/>
  <c r="AC56" i="116"/>
  <c r="AQ88" i="116"/>
  <c r="AI88" i="116"/>
  <c r="AP88" i="116"/>
  <c r="AH88" i="116"/>
  <c r="AO88" i="116"/>
  <c r="AG88" i="116"/>
  <c r="AN88" i="116"/>
  <c r="AF88" i="116"/>
  <c r="AM88" i="116"/>
  <c r="AE88" i="116"/>
  <c r="AL88" i="116"/>
  <c r="AD88" i="116"/>
  <c r="AK88" i="116"/>
  <c r="AC88" i="116"/>
  <c r="AQ33" i="117"/>
  <c r="AI33" i="117"/>
  <c r="AP33" i="117"/>
  <c r="AH33" i="117"/>
  <c r="AO33" i="117"/>
  <c r="AG33" i="117"/>
  <c r="AN33" i="117"/>
  <c r="AF33" i="117"/>
  <c r="AM33" i="117"/>
  <c r="AE33" i="117"/>
  <c r="AL33" i="117"/>
  <c r="AD33" i="117"/>
  <c r="AK33" i="117"/>
  <c r="AC33" i="117"/>
  <c r="AQ65" i="117"/>
  <c r="AI65" i="117"/>
  <c r="AP65" i="117"/>
  <c r="AH65" i="117"/>
  <c r="AO65" i="117"/>
  <c r="AG65" i="117"/>
  <c r="AN65" i="117"/>
  <c r="AF65" i="117"/>
  <c r="AM65" i="117"/>
  <c r="AE65" i="117"/>
  <c r="AL65" i="117"/>
  <c r="AD65" i="117"/>
  <c r="AK65" i="117"/>
  <c r="AC65" i="117"/>
  <c r="AQ81" i="117"/>
  <c r="AI81" i="117"/>
  <c r="AP81" i="117"/>
  <c r="AH81" i="117"/>
  <c r="AO81" i="117"/>
  <c r="AG81" i="117"/>
  <c r="AN81" i="117"/>
  <c r="AF81" i="117"/>
  <c r="AM81" i="117"/>
  <c r="AE81" i="117"/>
  <c r="AL81" i="117"/>
  <c r="AD81" i="117"/>
  <c r="AK81" i="117"/>
  <c r="AC81" i="117"/>
  <c r="AQ97" i="117"/>
  <c r="AI97" i="117"/>
  <c r="AP97" i="117"/>
  <c r="AH97" i="117"/>
  <c r="AO97" i="117"/>
  <c r="AG97" i="117"/>
  <c r="AN97" i="117"/>
  <c r="AF97" i="117"/>
  <c r="AM97" i="117"/>
  <c r="AE97" i="117"/>
  <c r="AL97" i="117"/>
  <c r="AD97" i="117"/>
  <c r="AK97" i="117"/>
  <c r="AC97" i="117"/>
  <c r="AQ42" i="118"/>
  <c r="AI42" i="118"/>
  <c r="AP42" i="118"/>
  <c r="AH42" i="118"/>
  <c r="AO42" i="118"/>
  <c r="AG42" i="118"/>
  <c r="AN42" i="118"/>
  <c r="AF42" i="118"/>
  <c r="AM42" i="118"/>
  <c r="AE42" i="118"/>
  <c r="AL42" i="118"/>
  <c r="AD42" i="118"/>
  <c r="AK42" i="118"/>
  <c r="AC42" i="118"/>
  <c r="B10" i="157"/>
  <c r="B9" i="157"/>
  <c r="B10" i="169"/>
  <c r="B9" i="169"/>
  <c r="J4" i="149"/>
  <c r="J4" i="211" s="1"/>
  <c r="B4" i="149"/>
  <c r="J4" i="143"/>
  <c r="B4" i="143"/>
  <c r="Q4" i="149"/>
  <c r="I4" i="149"/>
  <c r="Q4" i="143"/>
  <c r="I4" i="143"/>
  <c r="Q4" i="137"/>
  <c r="Q4" i="175" s="1"/>
  <c r="I4" i="137"/>
  <c r="P4" i="149"/>
  <c r="H4" i="149"/>
  <c r="P4" i="143"/>
  <c r="H4" i="143"/>
  <c r="P4" i="137"/>
  <c r="H4" i="137"/>
  <c r="O4" i="149"/>
  <c r="O4" i="211" s="1"/>
  <c r="G4" i="149"/>
  <c r="O4" i="143"/>
  <c r="G4" i="143"/>
  <c r="O4" i="137"/>
  <c r="G4" i="137"/>
  <c r="N4" i="149"/>
  <c r="F4" i="149"/>
  <c r="N4" i="143"/>
  <c r="N4" i="193" s="1"/>
  <c r="F4" i="143"/>
  <c r="N4" i="137"/>
  <c r="F4" i="137"/>
  <c r="M4" i="149"/>
  <c r="E4" i="149"/>
  <c r="M4" i="143"/>
  <c r="E4" i="143"/>
  <c r="M4" i="137"/>
  <c r="M4" i="175" s="1"/>
  <c r="E4" i="137"/>
  <c r="L4" i="149"/>
  <c r="L4" i="143"/>
  <c r="K4" i="149"/>
  <c r="K4" i="143"/>
  <c r="D4" i="149"/>
  <c r="D4" i="143"/>
  <c r="L4" i="137"/>
  <c r="L4" i="175" s="1"/>
  <c r="C4" i="149"/>
  <c r="C4" i="143"/>
  <c r="K4" i="137"/>
  <c r="J4" i="137"/>
  <c r="C4" i="137"/>
  <c r="B4" i="137"/>
  <c r="D4" i="137"/>
  <c r="J4" i="151"/>
  <c r="J4" i="217" s="1"/>
  <c r="B4" i="151"/>
  <c r="J4" i="145"/>
  <c r="B4" i="145"/>
  <c r="J4" i="139"/>
  <c r="B4" i="139"/>
  <c r="Q4" i="151"/>
  <c r="I4" i="151"/>
  <c r="Q4" i="145"/>
  <c r="Q4" i="199" s="1"/>
  <c r="I4" i="145"/>
  <c r="Q4" i="139"/>
  <c r="I4" i="139"/>
  <c r="P4" i="151"/>
  <c r="H4" i="151"/>
  <c r="P4" i="145"/>
  <c r="H4" i="145"/>
  <c r="P4" i="139"/>
  <c r="P4" i="181" s="1"/>
  <c r="H4" i="139"/>
  <c r="O4" i="151"/>
  <c r="G4" i="151"/>
  <c r="O4" i="145"/>
  <c r="G4" i="145"/>
  <c r="O4" i="139"/>
  <c r="G4" i="139"/>
  <c r="N4" i="151"/>
  <c r="N4" i="217" s="1"/>
  <c r="F4" i="151"/>
  <c r="N4" i="145"/>
  <c r="F4" i="145"/>
  <c r="N4" i="139"/>
  <c r="F4" i="139"/>
  <c r="M4" i="151"/>
  <c r="E4" i="151"/>
  <c r="M4" i="145"/>
  <c r="M4" i="199" s="1"/>
  <c r="E4" i="145"/>
  <c r="M4" i="139"/>
  <c r="E4" i="139"/>
  <c r="L4" i="151"/>
  <c r="L4" i="145"/>
  <c r="L4" i="139"/>
  <c r="K4" i="151"/>
  <c r="K4" i="145"/>
  <c r="K4" i="199" s="1"/>
  <c r="K4" i="139"/>
  <c r="D4" i="151"/>
  <c r="D4" i="145"/>
  <c r="D4" i="139"/>
  <c r="C4" i="151"/>
  <c r="C4" i="145"/>
  <c r="C4" i="139"/>
  <c r="J4" i="153"/>
  <c r="J4" i="223" s="1"/>
  <c r="B4" i="153"/>
  <c r="J4" i="147"/>
  <c r="B4" i="147"/>
  <c r="J4" i="141"/>
  <c r="B4" i="141"/>
  <c r="Q4" i="153"/>
  <c r="I4" i="153"/>
  <c r="Q4" i="147"/>
  <c r="Q4" i="205" s="1"/>
  <c r="I4" i="147"/>
  <c r="Q4" i="141"/>
  <c r="I4" i="141"/>
  <c r="P4" i="153"/>
  <c r="H4" i="153"/>
  <c r="P4" i="147"/>
  <c r="H4" i="147"/>
  <c r="P4" i="141"/>
  <c r="P4" i="187" s="1"/>
  <c r="H4" i="141"/>
  <c r="O4" i="153"/>
  <c r="G4" i="153"/>
  <c r="O4" i="147"/>
  <c r="G4" i="147"/>
  <c r="O4" i="141"/>
  <c r="G4" i="141"/>
  <c r="N4" i="153"/>
  <c r="N4" i="223" s="1"/>
  <c r="F4" i="153"/>
  <c r="N4" i="147"/>
  <c r="F4" i="147"/>
  <c r="N4" i="141"/>
  <c r="F4" i="141"/>
  <c r="M4" i="153"/>
  <c r="E4" i="153"/>
  <c r="M4" i="147"/>
  <c r="M4" i="205" s="1"/>
  <c r="E4" i="147"/>
  <c r="M4" i="141"/>
  <c r="E4" i="141"/>
  <c r="L4" i="153"/>
  <c r="L4" i="147"/>
  <c r="L4" i="141"/>
  <c r="K4" i="153"/>
  <c r="K4" i="147"/>
  <c r="K4" i="205" s="1"/>
  <c r="K4" i="141"/>
  <c r="D4" i="153"/>
  <c r="D4" i="147"/>
  <c r="D4" i="141"/>
  <c r="C4" i="153"/>
  <c r="C4" i="147"/>
  <c r="C4" i="141"/>
  <c r="AC18" i="115"/>
  <c r="AK18" i="115"/>
  <c r="AJ19" i="115"/>
  <c r="AR19" i="115"/>
  <c r="AC26" i="115"/>
  <c r="AK26" i="115"/>
  <c r="AJ27" i="115"/>
  <c r="AR27" i="115"/>
  <c r="AD33" i="115"/>
  <c r="AL33" i="115"/>
  <c r="AC34" i="115"/>
  <c r="AK34" i="115"/>
  <c r="AJ35" i="115"/>
  <c r="AR35" i="115"/>
  <c r="AD41" i="115"/>
  <c r="AL41" i="115"/>
  <c r="AC42" i="115"/>
  <c r="AK42" i="115"/>
  <c r="AJ43" i="115"/>
  <c r="AR43" i="115"/>
  <c r="AD49" i="115"/>
  <c r="AL49" i="115"/>
  <c r="AC50" i="115"/>
  <c r="AK50" i="115"/>
  <c r="AD57" i="115"/>
  <c r="AL57" i="115"/>
  <c r="AC58" i="115"/>
  <c r="AK58" i="115"/>
  <c r="AJ59" i="115"/>
  <c r="AR59" i="115"/>
  <c r="AD65" i="115"/>
  <c r="AL65" i="115"/>
  <c r="AC66" i="115"/>
  <c r="AK66" i="115"/>
  <c r="AJ67" i="115"/>
  <c r="AR67" i="115"/>
  <c r="AD73" i="115"/>
  <c r="AL73" i="115"/>
  <c r="AC74" i="115"/>
  <c r="AK74" i="115"/>
  <c r="AJ75" i="115"/>
  <c r="AR75" i="115"/>
  <c r="AD81" i="115"/>
  <c r="AL81" i="115"/>
  <c r="AJ83" i="115"/>
  <c r="AR83" i="115"/>
  <c r="AD89" i="115"/>
  <c r="AL89" i="115"/>
  <c r="AC90" i="115"/>
  <c r="AK90" i="115"/>
  <c r="AJ91" i="115"/>
  <c r="AR91" i="115"/>
  <c r="AD97" i="115"/>
  <c r="AL97" i="115"/>
  <c r="AC98" i="115"/>
  <c r="AK98" i="115"/>
  <c r="AJ99" i="115"/>
  <c r="AR99" i="115"/>
  <c r="AD105" i="115"/>
  <c r="AL105" i="115"/>
  <c r="AC106" i="115"/>
  <c r="AK106" i="115"/>
  <c r="AJ107" i="115"/>
  <c r="AR107" i="115"/>
  <c r="AC19" i="116"/>
  <c r="AM19" i="116"/>
  <c r="AQ24" i="116"/>
  <c r="AI24" i="116"/>
  <c r="AK24" i="116"/>
  <c r="AC24" i="116"/>
  <c r="AM24" i="116"/>
  <c r="AC27" i="116"/>
  <c r="AM27" i="116"/>
  <c r="AE48" i="116"/>
  <c r="AJ56" i="116"/>
  <c r="AJ88" i="116"/>
  <c r="AQ104" i="116"/>
  <c r="AI104" i="116"/>
  <c r="AP104" i="116"/>
  <c r="AH104" i="116"/>
  <c r="AO104" i="116"/>
  <c r="AG104" i="116"/>
  <c r="AN104" i="116"/>
  <c r="AF104" i="116"/>
  <c r="AM104" i="116"/>
  <c r="AE104" i="116"/>
  <c r="AL104" i="116"/>
  <c r="AD104" i="116"/>
  <c r="AK104" i="116"/>
  <c r="AC104" i="116"/>
  <c r="AJ33" i="117"/>
  <c r="AJ65" i="117"/>
  <c r="AJ97" i="117"/>
  <c r="AQ106" i="118"/>
  <c r="AI106" i="118"/>
  <c r="AP106" i="118"/>
  <c r="AH106" i="118"/>
  <c r="AO106" i="118"/>
  <c r="AG106" i="118"/>
  <c r="AN106" i="118"/>
  <c r="AF106" i="118"/>
  <c r="AM106" i="118"/>
  <c r="AE106" i="118"/>
  <c r="AL106" i="118"/>
  <c r="AD106" i="118"/>
  <c r="AK106" i="118"/>
  <c r="AC106" i="118"/>
  <c r="AQ19" i="119"/>
  <c r="AI19" i="119"/>
  <c r="AP19" i="119"/>
  <c r="AH19" i="119"/>
  <c r="AO19" i="119"/>
  <c r="AG19" i="119"/>
  <c r="AN19" i="119"/>
  <c r="AF19" i="119"/>
  <c r="AM19" i="119"/>
  <c r="AE19" i="119"/>
  <c r="AL19" i="119"/>
  <c r="AD19" i="119"/>
  <c r="AK19" i="119"/>
  <c r="AC19" i="119"/>
  <c r="AK35" i="119"/>
  <c r="AC35" i="119"/>
  <c r="AJ35" i="119"/>
  <c r="AR35" i="119"/>
  <c r="AI35" i="119"/>
  <c r="AQ35" i="119"/>
  <c r="AH35" i="119"/>
  <c r="AP35" i="119"/>
  <c r="AG35" i="119"/>
  <c r="AO35" i="119"/>
  <c r="AF35" i="119"/>
  <c r="AN35" i="119"/>
  <c r="AE35" i="119"/>
  <c r="AM35" i="119"/>
  <c r="AD35" i="119"/>
  <c r="AD18" i="115"/>
  <c r="AL18" i="115"/>
  <c r="AC19" i="115"/>
  <c r="AK19" i="115"/>
  <c r="AD26" i="115"/>
  <c r="AL26" i="115"/>
  <c r="AC27" i="115"/>
  <c r="AK27" i="115"/>
  <c r="AJ28" i="115"/>
  <c r="AR28" i="115"/>
  <c r="AI29" i="115"/>
  <c r="AQ29" i="115"/>
  <c r="AE33" i="115"/>
  <c r="AM33" i="115"/>
  <c r="AD34" i="115"/>
  <c r="AL34" i="115"/>
  <c r="AC35" i="115"/>
  <c r="AK35" i="115"/>
  <c r="AJ36" i="115"/>
  <c r="AR36" i="115"/>
  <c r="AI37" i="115"/>
  <c r="AQ37" i="115"/>
  <c r="AE41" i="115"/>
  <c r="AM41" i="115"/>
  <c r="AD42" i="115"/>
  <c r="AL42" i="115"/>
  <c r="AC43" i="115"/>
  <c r="AK43" i="115"/>
  <c r="AJ44" i="115"/>
  <c r="AR44" i="115"/>
  <c r="AI45" i="115"/>
  <c r="AQ45" i="115"/>
  <c r="AE49" i="115"/>
  <c r="AM49" i="115"/>
  <c r="AD50" i="115"/>
  <c r="AL50" i="115"/>
  <c r="AJ52" i="115"/>
  <c r="AR52" i="115"/>
  <c r="AI53" i="115"/>
  <c r="AQ53" i="115"/>
  <c r="AE57" i="115"/>
  <c r="AM57" i="115"/>
  <c r="AD58" i="115"/>
  <c r="AL58" i="115"/>
  <c r="AC59" i="115"/>
  <c r="AK59" i="115"/>
  <c r="AJ60" i="115"/>
  <c r="AR60" i="115"/>
  <c r="AI61" i="115"/>
  <c r="AQ61" i="115"/>
  <c r="AE65" i="115"/>
  <c r="AM65" i="115"/>
  <c r="AD66" i="115"/>
  <c r="AL66" i="115"/>
  <c r="AC67" i="115"/>
  <c r="AK67" i="115"/>
  <c r="AJ68" i="115"/>
  <c r="AR68" i="115"/>
  <c r="AE73" i="115"/>
  <c r="AM73" i="115"/>
  <c r="AD74" i="115"/>
  <c r="AL74" i="115"/>
  <c r="AC75" i="115"/>
  <c r="AK75" i="115"/>
  <c r="AJ76" i="115"/>
  <c r="AR76" i="115"/>
  <c r="AI77" i="115"/>
  <c r="AQ77" i="115"/>
  <c r="AE81" i="115"/>
  <c r="AM81" i="115"/>
  <c r="AC83" i="115"/>
  <c r="AK83" i="115"/>
  <c r="AJ84" i="115"/>
  <c r="AR84" i="115"/>
  <c r="AI85" i="115"/>
  <c r="AQ85" i="115"/>
  <c r="AE89" i="115"/>
  <c r="AM89" i="115"/>
  <c r="AD90" i="115"/>
  <c r="AL90" i="115"/>
  <c r="AC91" i="115"/>
  <c r="AK91" i="115"/>
  <c r="AJ92" i="115"/>
  <c r="AR92" i="115"/>
  <c r="AI93" i="115"/>
  <c r="AQ93" i="115"/>
  <c r="AE97" i="115"/>
  <c r="AM97" i="115"/>
  <c r="AD98" i="115"/>
  <c r="AL98" i="115"/>
  <c r="AC99" i="115"/>
  <c r="AK99" i="115"/>
  <c r="AJ100" i="115"/>
  <c r="AR100" i="115"/>
  <c r="AI101" i="115"/>
  <c r="AQ101" i="115"/>
  <c r="AE105" i="115"/>
  <c r="AM105" i="115"/>
  <c r="AD106" i="115"/>
  <c r="AL106" i="115"/>
  <c r="AC107" i="115"/>
  <c r="AK107" i="115"/>
  <c r="AJ108" i="115"/>
  <c r="AR108" i="115"/>
  <c r="AI109" i="115"/>
  <c r="AQ109" i="115"/>
  <c r="AD19" i="116"/>
  <c r="AO19" i="116"/>
  <c r="AD24" i="116"/>
  <c r="AN24" i="116"/>
  <c r="AD27" i="116"/>
  <c r="AO27" i="116"/>
  <c r="AL29" i="116"/>
  <c r="AD29" i="116"/>
  <c r="AN29" i="116"/>
  <c r="AF29" i="116"/>
  <c r="AM29" i="116"/>
  <c r="AG30" i="116"/>
  <c r="AQ30" i="116"/>
  <c r="AQ32" i="116"/>
  <c r="AI32" i="116"/>
  <c r="AK32" i="116"/>
  <c r="AC32" i="116"/>
  <c r="AM32" i="116"/>
  <c r="AI36" i="116"/>
  <c r="AF40" i="116"/>
  <c r="AI44" i="116"/>
  <c r="AF48" i="116"/>
  <c r="AM52" i="116"/>
  <c r="AE52" i="116"/>
  <c r="AL52" i="116"/>
  <c r="AD52" i="116"/>
  <c r="AK52" i="116"/>
  <c r="AC52" i="116"/>
  <c r="AP52" i="116"/>
  <c r="AH52" i="116"/>
  <c r="AO52" i="116"/>
  <c r="AG52" i="116"/>
  <c r="AR56" i="116"/>
  <c r="AQ72" i="116"/>
  <c r="AI72" i="116"/>
  <c r="AP72" i="116"/>
  <c r="AH72" i="116"/>
  <c r="AO72" i="116"/>
  <c r="AG72" i="116"/>
  <c r="AN72" i="116"/>
  <c r="AF72" i="116"/>
  <c r="AM72" i="116"/>
  <c r="AE72" i="116"/>
  <c r="AL72" i="116"/>
  <c r="AD72" i="116"/>
  <c r="AK72" i="116"/>
  <c r="AC72" i="116"/>
  <c r="AR88" i="116"/>
  <c r="AJ104" i="116"/>
  <c r="AR33" i="117"/>
  <c r="AR65" i="117"/>
  <c r="AR81" i="117"/>
  <c r="AQ89" i="117"/>
  <c r="AI89" i="117"/>
  <c r="AP89" i="117"/>
  <c r="AH89" i="117"/>
  <c r="AO89" i="117"/>
  <c r="AG89" i="117"/>
  <c r="AN89" i="117"/>
  <c r="AF89" i="117"/>
  <c r="AM89" i="117"/>
  <c r="AE89" i="117"/>
  <c r="AL89" i="117"/>
  <c r="AD89" i="117"/>
  <c r="AK89" i="117"/>
  <c r="AC89" i="117"/>
  <c r="AR97" i="117"/>
  <c r="AR42" i="118"/>
  <c r="AQ66" i="118"/>
  <c r="AI66" i="118"/>
  <c r="AP66" i="118"/>
  <c r="AH66" i="118"/>
  <c r="AO66" i="118"/>
  <c r="AG66" i="118"/>
  <c r="AN66" i="118"/>
  <c r="AF66" i="118"/>
  <c r="AM66" i="118"/>
  <c r="AE66" i="118"/>
  <c r="AL66" i="118"/>
  <c r="AD66" i="118"/>
  <c r="AK66" i="118"/>
  <c r="AC66" i="118"/>
  <c r="AJ106" i="118"/>
  <c r="AJ19" i="119"/>
  <c r="AL35" i="119"/>
  <c r="AQ70" i="120"/>
  <c r="AI70" i="120"/>
  <c r="AP70" i="120"/>
  <c r="AH70" i="120"/>
  <c r="AO70" i="120"/>
  <c r="AG70" i="120"/>
  <c r="AN70" i="120"/>
  <c r="AF70" i="120"/>
  <c r="AM70" i="120"/>
  <c r="AE70" i="120"/>
  <c r="AL70" i="120"/>
  <c r="AD70" i="120"/>
  <c r="AK70" i="120"/>
  <c r="AC70" i="120"/>
  <c r="AR70" i="120"/>
  <c r="AJ70" i="120"/>
  <c r="AQ24" i="122"/>
  <c r="AI24" i="122"/>
  <c r="AP24" i="122"/>
  <c r="AH24" i="122"/>
  <c r="AO24" i="122"/>
  <c r="AG24" i="122"/>
  <c r="AN24" i="122"/>
  <c r="AF24" i="122"/>
  <c r="AM24" i="122"/>
  <c r="AE24" i="122"/>
  <c r="AL24" i="122"/>
  <c r="AD24" i="122"/>
  <c r="AK24" i="122"/>
  <c r="AC24" i="122"/>
  <c r="AR24" i="122"/>
  <c r="AJ24" i="122"/>
  <c r="B6" i="162"/>
  <c r="B8" i="162" s="1"/>
  <c r="B5" i="162"/>
  <c r="B7" i="162" s="1"/>
  <c r="B10" i="166"/>
  <c r="B9" i="166"/>
  <c r="AE18" i="115"/>
  <c r="AM18" i="115"/>
  <c r="AD19" i="115"/>
  <c r="AL19" i="115"/>
  <c r="AE26" i="115"/>
  <c r="AM26" i="115"/>
  <c r="AD27" i="115"/>
  <c r="AL27" i="115"/>
  <c r="AC28" i="115"/>
  <c r="AK28" i="115"/>
  <c r="AJ29" i="115"/>
  <c r="AR29" i="115"/>
  <c r="AF33" i="115"/>
  <c r="AN33" i="115"/>
  <c r="AE34" i="115"/>
  <c r="AM34" i="115"/>
  <c r="AD35" i="115"/>
  <c r="AL35" i="115"/>
  <c r="AC36" i="115"/>
  <c r="AK36" i="115"/>
  <c r="AJ37" i="115"/>
  <c r="AR37" i="115"/>
  <c r="AF41" i="115"/>
  <c r="AN41" i="115"/>
  <c r="AE42" i="115"/>
  <c r="AM42" i="115"/>
  <c r="AD43" i="115"/>
  <c r="AL43" i="115"/>
  <c r="AC44" i="115"/>
  <c r="AK44" i="115"/>
  <c r="AJ45" i="115"/>
  <c r="AR45" i="115"/>
  <c r="AF49" i="115"/>
  <c r="AN49" i="115"/>
  <c r="AE50" i="115"/>
  <c r="AM50" i="115"/>
  <c r="AC52" i="115"/>
  <c r="AK52" i="115"/>
  <c r="AJ53" i="115"/>
  <c r="AR53" i="115"/>
  <c r="AF57" i="115"/>
  <c r="AN57" i="115"/>
  <c r="AE58" i="115"/>
  <c r="AM58" i="115"/>
  <c r="AD59" i="115"/>
  <c r="AL59" i="115"/>
  <c r="AC60" i="115"/>
  <c r="AK60" i="115"/>
  <c r="AJ61" i="115"/>
  <c r="AR61" i="115"/>
  <c r="AF65" i="115"/>
  <c r="AN65" i="115"/>
  <c r="AE66" i="115"/>
  <c r="AM66" i="115"/>
  <c r="AD67" i="115"/>
  <c r="AL67" i="115"/>
  <c r="AC68" i="115"/>
  <c r="AK68" i="115"/>
  <c r="AF73" i="115"/>
  <c r="AN73" i="115"/>
  <c r="AE74" i="115"/>
  <c r="AM74" i="115"/>
  <c r="AD75" i="115"/>
  <c r="AL75" i="115"/>
  <c r="AC76" i="115"/>
  <c r="AK76" i="115"/>
  <c r="AJ77" i="115"/>
  <c r="AR77" i="115"/>
  <c r="AF81" i="115"/>
  <c r="AN81" i="115"/>
  <c r="AD83" i="115"/>
  <c r="AL83" i="115"/>
  <c r="AC84" i="115"/>
  <c r="AK84" i="115"/>
  <c r="AJ85" i="115"/>
  <c r="AR85" i="115"/>
  <c r="AF89" i="115"/>
  <c r="AN89" i="115"/>
  <c r="AE90" i="115"/>
  <c r="AM90" i="115"/>
  <c r="AD91" i="115"/>
  <c r="AL91" i="115"/>
  <c r="AC92" i="115"/>
  <c r="AK92" i="115"/>
  <c r="AJ93" i="115"/>
  <c r="AR93" i="115"/>
  <c r="AF97" i="115"/>
  <c r="AN97" i="115"/>
  <c r="AE98" i="115"/>
  <c r="AM98" i="115"/>
  <c r="AD99" i="115"/>
  <c r="AL99" i="115"/>
  <c r="AK100" i="115"/>
  <c r="AJ101" i="115"/>
  <c r="AR101" i="115"/>
  <c r="AF105" i="115"/>
  <c r="AN105" i="115"/>
  <c r="AE106" i="115"/>
  <c r="AM106" i="115"/>
  <c r="AD107" i="115"/>
  <c r="AL107" i="115"/>
  <c r="AC108" i="115"/>
  <c r="AK108" i="115"/>
  <c r="AJ109" i="115"/>
  <c r="AR109" i="115"/>
  <c r="AO18" i="116"/>
  <c r="AG18" i="116"/>
  <c r="AQ18" i="116"/>
  <c r="AI18" i="116"/>
  <c r="AL18" i="116"/>
  <c r="AE19" i="116"/>
  <c r="AQ19" i="116"/>
  <c r="AE24" i="116"/>
  <c r="AO24" i="116"/>
  <c r="AO26" i="116"/>
  <c r="AG26" i="116"/>
  <c r="AQ26" i="116"/>
  <c r="AI26" i="116"/>
  <c r="AL26" i="116"/>
  <c r="AE27" i="116"/>
  <c r="AQ27" i="116"/>
  <c r="AC29" i="116"/>
  <c r="AO29" i="116"/>
  <c r="AH30" i="116"/>
  <c r="AR30" i="116"/>
  <c r="AD32" i="116"/>
  <c r="AN32" i="116"/>
  <c r="AJ36" i="116"/>
  <c r="AJ40" i="116"/>
  <c r="AJ44" i="116"/>
  <c r="AJ48" i="116"/>
  <c r="AF52" i="116"/>
  <c r="AJ72" i="116"/>
  <c r="AR104" i="116"/>
  <c r="AQ49" i="117"/>
  <c r="AI49" i="117"/>
  <c r="AP49" i="117"/>
  <c r="AH49" i="117"/>
  <c r="AO49" i="117"/>
  <c r="AG49" i="117"/>
  <c r="AN49" i="117"/>
  <c r="AF49" i="117"/>
  <c r="AM49" i="117"/>
  <c r="AE49" i="117"/>
  <c r="AL49" i="117"/>
  <c r="AD49" i="117"/>
  <c r="AK49" i="117"/>
  <c r="AC49" i="117"/>
  <c r="AQ57" i="117"/>
  <c r="AI57" i="117"/>
  <c r="AP57" i="117"/>
  <c r="AH57" i="117"/>
  <c r="AO57" i="117"/>
  <c r="AG57" i="117"/>
  <c r="AN57" i="117"/>
  <c r="AF57" i="117"/>
  <c r="AM57" i="117"/>
  <c r="AE57" i="117"/>
  <c r="AL57" i="117"/>
  <c r="AD57" i="117"/>
  <c r="AK57" i="117"/>
  <c r="AC57" i="117"/>
  <c r="AJ89" i="117"/>
  <c r="AJ66" i="118"/>
  <c r="AR106" i="118"/>
  <c r="AR19" i="119"/>
  <c r="AN40" i="119"/>
  <c r="AF40" i="119"/>
  <c r="AQ40" i="119"/>
  <c r="AI40" i="119"/>
  <c r="AP40" i="119"/>
  <c r="AH40" i="119"/>
  <c r="AL40" i="119"/>
  <c r="AK40" i="119"/>
  <c r="AJ40" i="119"/>
  <c r="AG40" i="119"/>
  <c r="AE40" i="119"/>
  <c r="AR40" i="119"/>
  <c r="AD40" i="119"/>
  <c r="AO40" i="119"/>
  <c r="AC40" i="119"/>
  <c r="J3" i="150"/>
  <c r="B3" i="150"/>
  <c r="J3" i="144"/>
  <c r="B3" i="144"/>
  <c r="J3" i="138"/>
  <c r="B3" i="138"/>
  <c r="Q3" i="150"/>
  <c r="I3" i="150"/>
  <c r="Q3" i="144"/>
  <c r="I3" i="144"/>
  <c r="Q3" i="138"/>
  <c r="I3" i="138"/>
  <c r="P3" i="150"/>
  <c r="H3" i="150"/>
  <c r="P3" i="144"/>
  <c r="H3" i="144"/>
  <c r="P3" i="138"/>
  <c r="H3" i="138"/>
  <c r="O3" i="150"/>
  <c r="G3" i="150"/>
  <c r="O3" i="144"/>
  <c r="G3" i="144"/>
  <c r="O3" i="138"/>
  <c r="G3" i="138"/>
  <c r="N3" i="150"/>
  <c r="F3" i="150"/>
  <c r="N3" i="144"/>
  <c r="F3" i="144"/>
  <c r="N3" i="138"/>
  <c r="F3" i="138"/>
  <c r="M3" i="150"/>
  <c r="E3" i="150"/>
  <c r="M3" i="144"/>
  <c r="E3" i="144"/>
  <c r="M3" i="138"/>
  <c r="E3" i="138"/>
  <c r="L3" i="150"/>
  <c r="L3" i="144"/>
  <c r="L3" i="138"/>
  <c r="K3" i="150"/>
  <c r="K3" i="144"/>
  <c r="K3" i="138"/>
  <c r="D3" i="150"/>
  <c r="D3" i="144"/>
  <c r="D3" i="138"/>
  <c r="C3" i="150"/>
  <c r="C3" i="144"/>
  <c r="C3" i="138"/>
  <c r="J3" i="152"/>
  <c r="B3" i="152"/>
  <c r="J3" i="146"/>
  <c r="B3" i="146"/>
  <c r="J3" i="140"/>
  <c r="B3" i="140"/>
  <c r="Q3" i="152"/>
  <c r="I3" i="152"/>
  <c r="Q3" i="146"/>
  <c r="I3" i="146"/>
  <c r="Q3" i="140"/>
  <c r="I3" i="140"/>
  <c r="P3" i="152"/>
  <c r="H3" i="152"/>
  <c r="P3" i="146"/>
  <c r="H3" i="146"/>
  <c r="P3" i="140"/>
  <c r="H3" i="140"/>
  <c r="O3" i="152"/>
  <c r="G3" i="152"/>
  <c r="O3" i="146"/>
  <c r="G3" i="146"/>
  <c r="O3" i="140"/>
  <c r="G3" i="140"/>
  <c r="N3" i="152"/>
  <c r="F3" i="152"/>
  <c r="N3" i="146"/>
  <c r="F3" i="146"/>
  <c r="N3" i="140"/>
  <c r="F3" i="140"/>
  <c r="M3" i="152"/>
  <c r="E3" i="152"/>
  <c r="M3" i="146"/>
  <c r="E3" i="146"/>
  <c r="M3" i="140"/>
  <c r="E3" i="140"/>
  <c r="L3" i="152"/>
  <c r="L3" i="146"/>
  <c r="L3" i="140"/>
  <c r="K3" i="152"/>
  <c r="K3" i="146"/>
  <c r="K3" i="140"/>
  <c r="D3" i="152"/>
  <c r="D3" i="146"/>
  <c r="D3" i="140"/>
  <c r="C3" i="152"/>
  <c r="C3" i="146"/>
  <c r="C3" i="140"/>
  <c r="J3" i="154"/>
  <c r="B3" i="154"/>
  <c r="J3" i="148"/>
  <c r="B3" i="148"/>
  <c r="J3" i="142"/>
  <c r="B3" i="142"/>
  <c r="Q3" i="154"/>
  <c r="I3" i="154"/>
  <c r="Q3" i="148"/>
  <c r="I3" i="148"/>
  <c r="Q3" i="142"/>
  <c r="I3" i="142"/>
  <c r="P3" i="154"/>
  <c r="H3" i="154"/>
  <c r="P3" i="148"/>
  <c r="H3" i="148"/>
  <c r="P3" i="142"/>
  <c r="H3" i="142"/>
  <c r="O3" i="154"/>
  <c r="G3" i="154"/>
  <c r="O3" i="148"/>
  <c r="G3" i="148"/>
  <c r="O3" i="142"/>
  <c r="G3" i="142"/>
  <c r="N3" i="154"/>
  <c r="F3" i="154"/>
  <c r="N3" i="148"/>
  <c r="F3" i="148"/>
  <c r="N3" i="142"/>
  <c r="F3" i="142"/>
  <c r="M3" i="154"/>
  <c r="E3" i="154"/>
  <c r="M3" i="148"/>
  <c r="E3" i="148"/>
  <c r="M3" i="142"/>
  <c r="E3" i="142"/>
  <c r="L3" i="154"/>
  <c r="L3" i="148"/>
  <c r="L3" i="142"/>
  <c r="K3" i="154"/>
  <c r="K3" i="148"/>
  <c r="K3" i="142"/>
  <c r="D3" i="154"/>
  <c r="D3" i="148"/>
  <c r="D3" i="142"/>
  <c r="C3" i="154"/>
  <c r="C3" i="148"/>
  <c r="C3" i="142"/>
  <c r="AF18" i="115"/>
  <c r="AE19" i="115"/>
  <c r="AH24" i="115"/>
  <c r="AF26" i="115"/>
  <c r="AE27" i="115"/>
  <c r="AD28" i="115"/>
  <c r="AC29" i="115"/>
  <c r="AJ30" i="115"/>
  <c r="AH32" i="115"/>
  <c r="AG33" i="115"/>
  <c r="AF34" i="115"/>
  <c r="AE35" i="115"/>
  <c r="AD36" i="115"/>
  <c r="AC37" i="115"/>
  <c r="AH40" i="115"/>
  <c r="AG41" i="115"/>
  <c r="AF42" i="115"/>
  <c r="AE43" i="115"/>
  <c r="AD44" i="115"/>
  <c r="AC45" i="115"/>
  <c r="AJ46" i="115"/>
  <c r="AH48" i="115"/>
  <c r="AG49" i="115"/>
  <c r="AF50" i="115"/>
  <c r="AD52" i="115"/>
  <c r="AC53" i="115"/>
  <c r="AJ54" i="115"/>
  <c r="AH56" i="115"/>
  <c r="AG57" i="115"/>
  <c r="AF58" i="115"/>
  <c r="AE59" i="115"/>
  <c r="AD60" i="115"/>
  <c r="AC61" i="115"/>
  <c r="AJ62" i="115"/>
  <c r="AH64" i="115"/>
  <c r="AG65" i="115"/>
  <c r="AF66" i="115"/>
  <c r="AE67" i="115"/>
  <c r="AD68" i="115"/>
  <c r="AJ70" i="115"/>
  <c r="AH72" i="115"/>
  <c r="AG73" i="115"/>
  <c r="AF74" i="115"/>
  <c r="AE75" i="115"/>
  <c r="AD76" i="115"/>
  <c r="AC77" i="115"/>
  <c r="AJ78" i="115"/>
  <c r="AH80" i="115"/>
  <c r="AG81" i="115"/>
  <c r="AE83" i="115"/>
  <c r="AD84" i="115"/>
  <c r="AC85" i="115"/>
  <c r="AJ86" i="115"/>
  <c r="AH88" i="115"/>
  <c r="AG89" i="115"/>
  <c r="AF90" i="115"/>
  <c r="AE91" i="115"/>
  <c r="AD92" i="115"/>
  <c r="AC93" i="115"/>
  <c r="AJ94" i="115"/>
  <c r="AH96" i="115"/>
  <c r="AG97" i="115"/>
  <c r="AF98" i="115"/>
  <c r="AE99" i="115"/>
  <c r="AD100" i="115"/>
  <c r="AC101" i="115"/>
  <c r="AJ102" i="115"/>
  <c r="AH104" i="115"/>
  <c r="AG105" i="115"/>
  <c r="AF106" i="115"/>
  <c r="AE107" i="115"/>
  <c r="AD108" i="115"/>
  <c r="AC109" i="115"/>
  <c r="AJ110" i="115"/>
  <c r="AH112" i="115"/>
  <c r="AC18" i="116"/>
  <c r="AM18" i="116"/>
  <c r="AG19" i="116"/>
  <c r="AR19" i="116"/>
  <c r="AF24" i="116"/>
  <c r="AP24" i="116"/>
  <c r="AC26" i="116"/>
  <c r="AM26" i="116"/>
  <c r="AG27" i="116"/>
  <c r="AR27" i="116"/>
  <c r="AE29" i="116"/>
  <c r="AP29" i="116"/>
  <c r="AI30" i="116"/>
  <c r="AE32" i="116"/>
  <c r="AO32" i="116"/>
  <c r="AO34" i="116"/>
  <c r="AG34" i="116"/>
  <c r="AN34" i="116"/>
  <c r="AF34" i="116"/>
  <c r="AM34" i="116"/>
  <c r="AQ34" i="116"/>
  <c r="AI34" i="116"/>
  <c r="AP34" i="116"/>
  <c r="AO35" i="116"/>
  <c r="AN36" i="116"/>
  <c r="AL40" i="116"/>
  <c r="AO43" i="116"/>
  <c r="AN44" i="116"/>
  <c r="AM48" i="116"/>
  <c r="AI52" i="116"/>
  <c r="AQ64" i="116"/>
  <c r="AI64" i="116"/>
  <c r="AP64" i="116"/>
  <c r="AH64" i="116"/>
  <c r="AO64" i="116"/>
  <c r="AG64" i="116"/>
  <c r="AN64" i="116"/>
  <c r="AF64" i="116"/>
  <c r="AM64" i="116"/>
  <c r="AE64" i="116"/>
  <c r="AL64" i="116"/>
  <c r="AD64" i="116"/>
  <c r="AK64" i="116"/>
  <c r="AC64" i="116"/>
  <c r="AR72" i="116"/>
  <c r="AQ96" i="116"/>
  <c r="AI96" i="116"/>
  <c r="AP96" i="116"/>
  <c r="AH96" i="116"/>
  <c r="AO96" i="116"/>
  <c r="AG96" i="116"/>
  <c r="AN96" i="116"/>
  <c r="AF96" i="116"/>
  <c r="AM96" i="116"/>
  <c r="AE96" i="116"/>
  <c r="AL96" i="116"/>
  <c r="AD96" i="116"/>
  <c r="AK96" i="116"/>
  <c r="AC96" i="116"/>
  <c r="AJ49" i="117"/>
  <c r="AJ57" i="117"/>
  <c r="AQ73" i="117"/>
  <c r="AI73" i="117"/>
  <c r="AP73" i="117"/>
  <c r="AH73" i="117"/>
  <c r="AO73" i="117"/>
  <c r="AG73" i="117"/>
  <c r="AN73" i="117"/>
  <c r="AF73" i="117"/>
  <c r="AM73" i="117"/>
  <c r="AE73" i="117"/>
  <c r="AL73" i="117"/>
  <c r="AD73" i="117"/>
  <c r="AK73" i="117"/>
  <c r="AC73" i="117"/>
  <c r="AR89" i="117"/>
  <c r="AQ105" i="117"/>
  <c r="AI105" i="117"/>
  <c r="AP105" i="117"/>
  <c r="AH105" i="117"/>
  <c r="AO105" i="117"/>
  <c r="AG105" i="117"/>
  <c r="AN105" i="117"/>
  <c r="AF105" i="117"/>
  <c r="AM105" i="117"/>
  <c r="AE105" i="117"/>
  <c r="AL105" i="117"/>
  <c r="AD105" i="117"/>
  <c r="AK105" i="117"/>
  <c r="AC105" i="117"/>
  <c r="AQ18" i="118"/>
  <c r="AI18" i="118"/>
  <c r="AP18" i="118"/>
  <c r="AH18" i="118"/>
  <c r="AO18" i="118"/>
  <c r="AG18" i="118"/>
  <c r="AN18" i="118"/>
  <c r="AF18" i="118"/>
  <c r="AM18" i="118"/>
  <c r="AE18" i="118"/>
  <c r="AL18" i="118"/>
  <c r="AD18" i="118"/>
  <c r="AK18" i="118"/>
  <c r="AC18" i="118"/>
  <c r="AQ34" i="118"/>
  <c r="AI34" i="118"/>
  <c r="AP34" i="118"/>
  <c r="AH34" i="118"/>
  <c r="AO34" i="118"/>
  <c r="AG34" i="118"/>
  <c r="AN34" i="118"/>
  <c r="AF34" i="118"/>
  <c r="AM34" i="118"/>
  <c r="AE34" i="118"/>
  <c r="AL34" i="118"/>
  <c r="AD34" i="118"/>
  <c r="AK34" i="118"/>
  <c r="AC34" i="118"/>
  <c r="AR66" i="118"/>
  <c r="AM40" i="119"/>
  <c r="AQ86" i="120"/>
  <c r="AI86" i="120"/>
  <c r="AP86" i="120"/>
  <c r="AH86" i="120"/>
  <c r="AO86" i="120"/>
  <c r="AG86" i="120"/>
  <c r="AN86" i="120"/>
  <c r="AF86" i="120"/>
  <c r="AM86" i="120"/>
  <c r="AE86" i="120"/>
  <c r="AL86" i="120"/>
  <c r="AD86" i="120"/>
  <c r="AK86" i="120"/>
  <c r="AC86" i="120"/>
  <c r="AR86" i="120"/>
  <c r="AJ86" i="120"/>
  <c r="AD23" i="116"/>
  <c r="AL23" i="116"/>
  <c r="AL31" i="116"/>
  <c r="AJ33" i="116"/>
  <c r="AR33" i="116"/>
  <c r="AF37" i="116"/>
  <c r="AN37" i="116"/>
  <c r="AD39" i="116"/>
  <c r="AL39" i="116"/>
  <c r="AJ41" i="116"/>
  <c r="AR41" i="116"/>
  <c r="AF45" i="116"/>
  <c r="AN45" i="116"/>
  <c r="AE46" i="116"/>
  <c r="AM46" i="116"/>
  <c r="AD47" i="116"/>
  <c r="AL47" i="116"/>
  <c r="AJ49" i="116"/>
  <c r="AR49" i="116"/>
  <c r="AI50" i="116"/>
  <c r="AQ50" i="116"/>
  <c r="AF53" i="116"/>
  <c r="AN53" i="116"/>
  <c r="AE54" i="116"/>
  <c r="AM54" i="116"/>
  <c r="AD55" i="116"/>
  <c r="AL55" i="116"/>
  <c r="AJ57" i="116"/>
  <c r="AR57" i="116"/>
  <c r="AI58" i="116"/>
  <c r="AQ58" i="116"/>
  <c r="AH59" i="116"/>
  <c r="AP59" i="116"/>
  <c r="AG60" i="116"/>
  <c r="AO60" i="116"/>
  <c r="AF61" i="116"/>
  <c r="AN61" i="116"/>
  <c r="AE62" i="116"/>
  <c r="AM62" i="116"/>
  <c r="AD63" i="116"/>
  <c r="AL63" i="116"/>
  <c r="AJ65" i="116"/>
  <c r="AR65" i="116"/>
  <c r="AI66" i="116"/>
  <c r="AQ66" i="116"/>
  <c r="AH67" i="116"/>
  <c r="AP67" i="116"/>
  <c r="AG68" i="116"/>
  <c r="AO68" i="116"/>
  <c r="AE70" i="116"/>
  <c r="AM70" i="116"/>
  <c r="AD71" i="116"/>
  <c r="AL71" i="116"/>
  <c r="AJ73" i="116"/>
  <c r="AR73" i="116"/>
  <c r="AI74" i="116"/>
  <c r="AQ74" i="116"/>
  <c r="AH75" i="116"/>
  <c r="AP75" i="116"/>
  <c r="AG76" i="116"/>
  <c r="AO76" i="116"/>
  <c r="AF77" i="116"/>
  <c r="AN77" i="116"/>
  <c r="AE78" i="116"/>
  <c r="AM78" i="116"/>
  <c r="AD79" i="116"/>
  <c r="AL79" i="116"/>
  <c r="AJ81" i="116"/>
  <c r="AR81" i="116"/>
  <c r="AH83" i="116"/>
  <c r="AP83" i="116"/>
  <c r="AG84" i="116"/>
  <c r="AO84" i="116"/>
  <c r="AF85" i="116"/>
  <c r="AN85" i="116"/>
  <c r="AE86" i="116"/>
  <c r="AM86" i="116"/>
  <c r="AD87" i="116"/>
  <c r="AL87" i="116"/>
  <c r="AJ89" i="116"/>
  <c r="AR89" i="116"/>
  <c r="AI90" i="116"/>
  <c r="AQ90" i="116"/>
  <c r="AH91" i="116"/>
  <c r="AP91" i="116"/>
  <c r="AG92" i="116"/>
  <c r="AO92" i="116"/>
  <c r="AF93" i="116"/>
  <c r="AN93" i="116"/>
  <c r="AE94" i="116"/>
  <c r="AM94" i="116"/>
  <c r="AJ97" i="116"/>
  <c r="AR97" i="116"/>
  <c r="AI98" i="116"/>
  <c r="AQ98" i="116"/>
  <c r="AH99" i="116"/>
  <c r="AP99" i="116"/>
  <c r="AG100" i="116"/>
  <c r="AO100" i="116"/>
  <c r="AF101" i="116"/>
  <c r="AN101" i="116"/>
  <c r="AE102" i="116"/>
  <c r="AM102" i="116"/>
  <c r="AD103" i="116"/>
  <c r="AL103" i="116"/>
  <c r="AJ105" i="116"/>
  <c r="AR105" i="116"/>
  <c r="AI106" i="116"/>
  <c r="AQ106" i="116"/>
  <c r="AH107" i="116"/>
  <c r="AP107" i="116"/>
  <c r="AG108" i="116"/>
  <c r="AO108" i="116"/>
  <c r="AF109" i="116"/>
  <c r="AN109" i="116"/>
  <c r="AE110" i="116"/>
  <c r="AM110" i="116"/>
  <c r="AD111" i="116"/>
  <c r="AL111" i="116"/>
  <c r="AJ18" i="117"/>
  <c r="AR18" i="117"/>
  <c r="AI19" i="117"/>
  <c r="AQ19" i="117"/>
  <c r="AE23" i="117"/>
  <c r="AM23" i="117"/>
  <c r="AD24" i="117"/>
  <c r="AL24" i="117"/>
  <c r="AJ26" i="117"/>
  <c r="AR26" i="117"/>
  <c r="AI27" i="117"/>
  <c r="AQ27" i="117"/>
  <c r="AH28" i="117"/>
  <c r="AP28" i="117"/>
  <c r="AG29" i="117"/>
  <c r="AO29" i="117"/>
  <c r="AF30" i="117"/>
  <c r="AN30" i="117"/>
  <c r="AE31" i="117"/>
  <c r="AM31" i="117"/>
  <c r="AD32" i="117"/>
  <c r="AL32" i="117"/>
  <c r="AJ34" i="117"/>
  <c r="AR34" i="117"/>
  <c r="AI35" i="117"/>
  <c r="AQ35" i="117"/>
  <c r="AH36" i="117"/>
  <c r="AP36" i="117"/>
  <c r="AG37" i="117"/>
  <c r="AO37" i="117"/>
  <c r="AE39" i="117"/>
  <c r="AM39" i="117"/>
  <c r="AD40" i="117"/>
  <c r="AL40" i="117"/>
  <c r="AJ42" i="117"/>
  <c r="AR42" i="117"/>
  <c r="AI43" i="117"/>
  <c r="AQ43" i="117"/>
  <c r="AH44" i="117"/>
  <c r="AP44" i="117"/>
  <c r="AG45" i="117"/>
  <c r="AO45" i="117"/>
  <c r="AF46" i="117"/>
  <c r="AN46" i="117"/>
  <c r="AE47" i="117"/>
  <c r="AM47" i="117"/>
  <c r="AD48" i="117"/>
  <c r="AL48" i="117"/>
  <c r="AJ50" i="117"/>
  <c r="AR50" i="117"/>
  <c r="AH52" i="117"/>
  <c r="AP52" i="117"/>
  <c r="AG53" i="117"/>
  <c r="AO53" i="117"/>
  <c r="AF54" i="117"/>
  <c r="AN54" i="117"/>
  <c r="AE55" i="117"/>
  <c r="AM55" i="117"/>
  <c r="AD56" i="117"/>
  <c r="AL56" i="117"/>
  <c r="AJ58" i="117"/>
  <c r="AR58" i="117"/>
  <c r="AI59" i="117"/>
  <c r="AQ59" i="117"/>
  <c r="AH60" i="117"/>
  <c r="AP60" i="117"/>
  <c r="AG61" i="117"/>
  <c r="AO61" i="117"/>
  <c r="AF62" i="117"/>
  <c r="AN62" i="117"/>
  <c r="AE63" i="117"/>
  <c r="AM63" i="117"/>
  <c r="AD64" i="117"/>
  <c r="AL64" i="117"/>
  <c r="AJ66" i="117"/>
  <c r="AR66" i="117"/>
  <c r="AI67" i="117"/>
  <c r="AQ67" i="117"/>
  <c r="AH68" i="117"/>
  <c r="AP68" i="117"/>
  <c r="AF70" i="117"/>
  <c r="AN70" i="117"/>
  <c r="AE71" i="117"/>
  <c r="AM71" i="117"/>
  <c r="AD72" i="117"/>
  <c r="AL72" i="117"/>
  <c r="AJ74" i="117"/>
  <c r="AR74" i="117"/>
  <c r="AI75" i="117"/>
  <c r="AQ75" i="117"/>
  <c r="AH76" i="117"/>
  <c r="AP76" i="117"/>
  <c r="AG77" i="117"/>
  <c r="AO77" i="117"/>
  <c r="AF78" i="117"/>
  <c r="AN78" i="117"/>
  <c r="AE79" i="117"/>
  <c r="AM79" i="117"/>
  <c r="AD80" i="117"/>
  <c r="AL80" i="117"/>
  <c r="AI83" i="117"/>
  <c r="AQ83" i="117"/>
  <c r="AH84" i="117"/>
  <c r="AP84" i="117"/>
  <c r="AG85" i="117"/>
  <c r="AO85" i="117"/>
  <c r="AF86" i="117"/>
  <c r="AN86" i="117"/>
  <c r="AE87" i="117"/>
  <c r="AM87" i="117"/>
  <c r="AD88" i="117"/>
  <c r="AL88" i="117"/>
  <c r="AJ90" i="117"/>
  <c r="AR90" i="117"/>
  <c r="AI91" i="117"/>
  <c r="AQ91" i="117"/>
  <c r="AH92" i="117"/>
  <c r="AP92" i="117"/>
  <c r="AG93" i="117"/>
  <c r="AO93" i="117"/>
  <c r="AF94" i="117"/>
  <c r="AN94" i="117"/>
  <c r="AD96" i="117"/>
  <c r="AL96" i="117"/>
  <c r="AJ98" i="117"/>
  <c r="AR98" i="117"/>
  <c r="AI99" i="117"/>
  <c r="AQ99" i="117"/>
  <c r="AH100" i="117"/>
  <c r="AP100" i="117"/>
  <c r="AG101" i="117"/>
  <c r="AO101" i="117"/>
  <c r="AF102" i="117"/>
  <c r="AN102" i="117"/>
  <c r="AE103" i="117"/>
  <c r="AM103" i="117"/>
  <c r="AD104" i="117"/>
  <c r="AL104" i="117"/>
  <c r="AJ106" i="117"/>
  <c r="AR106" i="117"/>
  <c r="AI107" i="117"/>
  <c r="AQ107" i="117"/>
  <c r="AH108" i="117"/>
  <c r="AP108" i="117"/>
  <c r="AG109" i="117"/>
  <c r="AO109" i="117"/>
  <c r="AF110" i="117"/>
  <c r="AN110" i="117"/>
  <c r="AE111" i="117"/>
  <c r="AM111" i="117"/>
  <c r="AD112" i="117"/>
  <c r="AL112" i="117"/>
  <c r="AJ19" i="118"/>
  <c r="AR19" i="118"/>
  <c r="AF23" i="118"/>
  <c r="AN23" i="118"/>
  <c r="AE24" i="118"/>
  <c r="AM24" i="118"/>
  <c r="AJ27" i="118"/>
  <c r="AR27" i="118"/>
  <c r="AI28" i="118"/>
  <c r="AQ28" i="118"/>
  <c r="AH29" i="118"/>
  <c r="AP29" i="118"/>
  <c r="AG30" i="118"/>
  <c r="AO30" i="118"/>
  <c r="AF31" i="118"/>
  <c r="AN31" i="118"/>
  <c r="AE32" i="118"/>
  <c r="AM32" i="118"/>
  <c r="AD33" i="118"/>
  <c r="AL33" i="118"/>
  <c r="AJ35" i="118"/>
  <c r="AR35" i="118"/>
  <c r="AI36" i="118"/>
  <c r="AQ36" i="118"/>
  <c r="AH37" i="118"/>
  <c r="AP37" i="118"/>
  <c r="AF39" i="118"/>
  <c r="AN39" i="118"/>
  <c r="AE40" i="118"/>
  <c r="AM40" i="118"/>
  <c r="AD41" i="118"/>
  <c r="AL41" i="118"/>
  <c r="AJ43" i="118"/>
  <c r="AR43" i="118"/>
  <c r="AI44" i="118"/>
  <c r="AQ44" i="118"/>
  <c r="AH45" i="118"/>
  <c r="AP45" i="118"/>
  <c r="AG46" i="118"/>
  <c r="AO46" i="118"/>
  <c r="AF47" i="118"/>
  <c r="AN47" i="118"/>
  <c r="AE48" i="118"/>
  <c r="AM48" i="118"/>
  <c r="AL49" i="118"/>
  <c r="AI52" i="118"/>
  <c r="AQ52" i="118"/>
  <c r="AH53" i="118"/>
  <c r="AP53" i="118"/>
  <c r="AG54" i="118"/>
  <c r="AO54" i="118"/>
  <c r="AF55" i="118"/>
  <c r="AN55" i="118"/>
  <c r="AE56" i="118"/>
  <c r="AM56" i="118"/>
  <c r="AD57" i="118"/>
  <c r="AL57" i="118"/>
  <c r="AJ59" i="118"/>
  <c r="AR59" i="118"/>
  <c r="AI60" i="118"/>
  <c r="AQ60" i="118"/>
  <c r="AH61" i="118"/>
  <c r="AP61" i="118"/>
  <c r="AG62" i="118"/>
  <c r="AO62" i="118"/>
  <c r="AF63" i="118"/>
  <c r="AN63" i="118"/>
  <c r="AE64" i="118"/>
  <c r="AM64" i="118"/>
  <c r="AD65" i="118"/>
  <c r="AL65" i="118"/>
  <c r="AJ67" i="118"/>
  <c r="AR67" i="118"/>
  <c r="AI68" i="118"/>
  <c r="AQ68" i="118"/>
  <c r="AG70" i="118"/>
  <c r="AO70" i="118"/>
  <c r="AF71" i="118"/>
  <c r="AN71" i="118"/>
  <c r="AE72" i="118"/>
  <c r="AM72" i="118"/>
  <c r="AD73" i="118"/>
  <c r="AL73" i="118"/>
  <c r="AJ75" i="118"/>
  <c r="AR75" i="118"/>
  <c r="AI76" i="118"/>
  <c r="AQ76" i="118"/>
  <c r="AH77" i="118"/>
  <c r="AP77" i="118"/>
  <c r="AG78" i="118"/>
  <c r="AO78" i="118"/>
  <c r="AF79" i="118"/>
  <c r="AN79" i="118"/>
  <c r="AE80" i="118"/>
  <c r="AM80" i="118"/>
  <c r="AD81" i="118"/>
  <c r="AL81" i="118"/>
  <c r="AJ83" i="118"/>
  <c r="AR83" i="118"/>
  <c r="AI84" i="118"/>
  <c r="AQ84" i="118"/>
  <c r="AH85" i="118"/>
  <c r="AP85" i="118"/>
  <c r="AG86" i="118"/>
  <c r="AO86" i="118"/>
  <c r="AF87" i="118"/>
  <c r="AN87" i="118"/>
  <c r="AE88" i="118"/>
  <c r="AM88" i="118"/>
  <c r="AD89" i="118"/>
  <c r="AL89" i="118"/>
  <c r="AJ91" i="118"/>
  <c r="AR91" i="118"/>
  <c r="AI92" i="118"/>
  <c r="AQ92" i="118"/>
  <c r="AH93" i="118"/>
  <c r="AP93" i="118"/>
  <c r="AG94" i="118"/>
  <c r="AO94" i="118"/>
  <c r="AE96" i="118"/>
  <c r="AM96" i="118"/>
  <c r="AD97" i="118"/>
  <c r="AL97" i="118"/>
  <c r="AJ99" i="118"/>
  <c r="AR99" i="118"/>
  <c r="AI100" i="118"/>
  <c r="AQ100" i="118"/>
  <c r="AH101" i="118"/>
  <c r="AP101" i="118"/>
  <c r="AG102" i="118"/>
  <c r="AO102" i="118"/>
  <c r="AF103" i="118"/>
  <c r="AN103" i="118"/>
  <c r="AE104" i="118"/>
  <c r="AM104" i="118"/>
  <c r="AD105" i="118"/>
  <c r="AL105" i="118"/>
  <c r="AJ107" i="118"/>
  <c r="AR107" i="118"/>
  <c r="AI108" i="118"/>
  <c r="AQ108" i="118"/>
  <c r="AH109" i="118"/>
  <c r="AP109" i="118"/>
  <c r="AG110" i="118"/>
  <c r="AO110" i="118"/>
  <c r="AF111" i="118"/>
  <c r="AN111" i="118"/>
  <c r="AE112" i="118"/>
  <c r="AM112" i="118"/>
  <c r="AD18" i="119"/>
  <c r="AL18" i="119"/>
  <c r="AG23" i="119"/>
  <c r="AO23" i="119"/>
  <c r="AF24" i="119"/>
  <c r="AN24" i="119"/>
  <c r="AD26" i="119"/>
  <c r="AL26" i="119"/>
  <c r="AJ28" i="119"/>
  <c r="AR28" i="119"/>
  <c r="AI29" i="119"/>
  <c r="AQ29" i="119"/>
  <c r="AH30" i="119"/>
  <c r="AP30" i="119"/>
  <c r="AG31" i="119"/>
  <c r="AO31" i="119"/>
  <c r="AF32" i="119"/>
  <c r="AN32" i="119"/>
  <c r="AE33" i="119"/>
  <c r="AM33" i="119"/>
  <c r="AD34" i="119"/>
  <c r="AL34" i="119"/>
  <c r="AE37" i="119"/>
  <c r="AN37" i="119"/>
  <c r="AK41" i="119"/>
  <c r="AH42" i="119"/>
  <c r="AK43" i="119"/>
  <c r="AC43" i="119"/>
  <c r="AN43" i="119"/>
  <c r="AF43" i="119"/>
  <c r="AM43" i="119"/>
  <c r="AE43" i="119"/>
  <c r="AP43" i="119"/>
  <c r="AM45" i="119"/>
  <c r="AE48" i="119"/>
  <c r="AM49" i="119"/>
  <c r="AE49" i="119"/>
  <c r="AP49" i="119"/>
  <c r="AH49" i="119"/>
  <c r="AO49" i="119"/>
  <c r="AG49" i="119"/>
  <c r="AN49" i="119"/>
  <c r="AJ50" i="119"/>
  <c r="AQ53" i="119"/>
  <c r="AI53" i="119"/>
  <c r="AL53" i="119"/>
  <c r="AD53" i="119"/>
  <c r="AK53" i="119"/>
  <c r="AC53" i="119"/>
  <c r="AO53" i="119"/>
  <c r="AJ56" i="119"/>
  <c r="AD57" i="119"/>
  <c r="AM65" i="119"/>
  <c r="AE65" i="119"/>
  <c r="AL65" i="119"/>
  <c r="AD65" i="119"/>
  <c r="AK65" i="119"/>
  <c r="AC65" i="119"/>
  <c r="AP65" i="119"/>
  <c r="AH65" i="119"/>
  <c r="AO65" i="119"/>
  <c r="AG65" i="119"/>
  <c r="AO72" i="119"/>
  <c r="AQ93" i="119"/>
  <c r="AI93" i="119"/>
  <c r="AP93" i="119"/>
  <c r="AH93" i="119"/>
  <c r="AO93" i="119"/>
  <c r="AG93" i="119"/>
  <c r="AL93" i="119"/>
  <c r="AD93" i="119"/>
  <c r="AK93" i="119"/>
  <c r="AC93" i="119"/>
  <c r="AO96" i="119"/>
  <c r="AQ46" i="120"/>
  <c r="AI46" i="120"/>
  <c r="AP46" i="120"/>
  <c r="AH46" i="120"/>
  <c r="AO46" i="120"/>
  <c r="AG46" i="120"/>
  <c r="AN46" i="120"/>
  <c r="AF46" i="120"/>
  <c r="AM46" i="120"/>
  <c r="AE46" i="120"/>
  <c r="AL46" i="120"/>
  <c r="AD46" i="120"/>
  <c r="AK46" i="120"/>
  <c r="AC46" i="120"/>
  <c r="AQ54" i="120"/>
  <c r="AI54" i="120"/>
  <c r="AP54" i="120"/>
  <c r="AH54" i="120"/>
  <c r="AO54" i="120"/>
  <c r="AG54" i="120"/>
  <c r="AN54" i="120"/>
  <c r="AF54" i="120"/>
  <c r="AM54" i="120"/>
  <c r="AE54" i="120"/>
  <c r="AL54" i="120"/>
  <c r="AD54" i="120"/>
  <c r="AK54" i="120"/>
  <c r="AC54" i="120"/>
  <c r="AQ83" i="124"/>
  <c r="AI83" i="124"/>
  <c r="AP83" i="124"/>
  <c r="AH83" i="124"/>
  <c r="AO83" i="124"/>
  <c r="AG83" i="124"/>
  <c r="AN83" i="124"/>
  <c r="AF83" i="124"/>
  <c r="AM83" i="124"/>
  <c r="AE83" i="124"/>
  <c r="AL83" i="124"/>
  <c r="AD83" i="124"/>
  <c r="AK83" i="124"/>
  <c r="AC83" i="124"/>
  <c r="AR83" i="124"/>
  <c r="AJ83" i="124"/>
  <c r="AJ50" i="116"/>
  <c r="AR50" i="116"/>
  <c r="AJ58" i="116"/>
  <c r="AR58" i="116"/>
  <c r="AI59" i="116"/>
  <c r="AQ59" i="116"/>
  <c r="AH60" i="116"/>
  <c r="AP60" i="116"/>
  <c r="AJ66" i="116"/>
  <c r="AR66" i="116"/>
  <c r="AI67" i="116"/>
  <c r="AQ67" i="116"/>
  <c r="AH68" i="116"/>
  <c r="AP68" i="116"/>
  <c r="AJ74" i="116"/>
  <c r="AR74" i="116"/>
  <c r="AI75" i="116"/>
  <c r="AQ75" i="116"/>
  <c r="AH76" i="116"/>
  <c r="AP76" i="116"/>
  <c r="AI83" i="116"/>
  <c r="AQ83" i="116"/>
  <c r="AH84" i="116"/>
  <c r="AP84" i="116"/>
  <c r="AJ90" i="116"/>
  <c r="AR90" i="116"/>
  <c r="AI91" i="116"/>
  <c r="AQ91" i="116"/>
  <c r="AH92" i="116"/>
  <c r="AP92" i="116"/>
  <c r="AJ98" i="116"/>
  <c r="AR98" i="116"/>
  <c r="AI99" i="116"/>
  <c r="AQ99" i="116"/>
  <c r="AH100" i="116"/>
  <c r="AP100" i="116"/>
  <c r="AJ106" i="116"/>
  <c r="AR106" i="116"/>
  <c r="AI107" i="116"/>
  <c r="AQ107" i="116"/>
  <c r="AH108" i="116"/>
  <c r="AP108" i="116"/>
  <c r="AJ19" i="117"/>
  <c r="AR19" i="117"/>
  <c r="AJ27" i="117"/>
  <c r="AR27" i="117"/>
  <c r="AI28" i="117"/>
  <c r="AQ28" i="117"/>
  <c r="AH29" i="117"/>
  <c r="AP29" i="117"/>
  <c r="AJ35" i="117"/>
  <c r="AR35" i="117"/>
  <c r="AI36" i="117"/>
  <c r="AQ36" i="117"/>
  <c r="AH37" i="117"/>
  <c r="AP37" i="117"/>
  <c r="AJ43" i="117"/>
  <c r="AR43" i="117"/>
  <c r="AI44" i="117"/>
  <c r="AQ44" i="117"/>
  <c r="AH45" i="117"/>
  <c r="AP45" i="117"/>
  <c r="AI52" i="117"/>
  <c r="AQ52" i="117"/>
  <c r="AH53" i="117"/>
  <c r="AP53" i="117"/>
  <c r="AJ59" i="117"/>
  <c r="AR59" i="117"/>
  <c r="AI60" i="117"/>
  <c r="AQ60" i="117"/>
  <c r="AH61" i="117"/>
  <c r="AP61" i="117"/>
  <c r="AJ67" i="117"/>
  <c r="AR67" i="117"/>
  <c r="AI68" i="117"/>
  <c r="AQ68" i="117"/>
  <c r="AJ75" i="117"/>
  <c r="AR75" i="117"/>
  <c r="AI76" i="117"/>
  <c r="AQ76" i="117"/>
  <c r="AH77" i="117"/>
  <c r="AP77" i="117"/>
  <c r="AJ83" i="117"/>
  <c r="AR83" i="117"/>
  <c r="AI84" i="117"/>
  <c r="AQ84" i="117"/>
  <c r="AH85" i="117"/>
  <c r="AP85" i="117"/>
  <c r="AJ91" i="117"/>
  <c r="AR91" i="117"/>
  <c r="AI92" i="117"/>
  <c r="AQ92" i="117"/>
  <c r="AH93" i="117"/>
  <c r="AP93" i="117"/>
  <c r="AJ99" i="117"/>
  <c r="AR99" i="117"/>
  <c r="AI100" i="117"/>
  <c r="AQ100" i="117"/>
  <c r="AH101" i="117"/>
  <c r="AP101" i="117"/>
  <c r="AJ107" i="117"/>
  <c r="AR107" i="117"/>
  <c r="AI108" i="117"/>
  <c r="AQ108" i="117"/>
  <c r="AH109" i="117"/>
  <c r="AP109" i="117"/>
  <c r="AJ28" i="118"/>
  <c r="AR28" i="118"/>
  <c r="AI29" i="118"/>
  <c r="AQ29" i="118"/>
  <c r="AH30" i="118"/>
  <c r="AP30" i="118"/>
  <c r="AN32" i="118"/>
  <c r="AJ36" i="118"/>
  <c r="AR36" i="118"/>
  <c r="AI37" i="118"/>
  <c r="AQ37" i="118"/>
  <c r="AJ44" i="118"/>
  <c r="AR44" i="118"/>
  <c r="AI45" i="118"/>
  <c r="AQ45" i="118"/>
  <c r="AH46" i="118"/>
  <c r="AP46" i="118"/>
  <c r="AJ52" i="118"/>
  <c r="AR52" i="118"/>
  <c r="AI53" i="118"/>
  <c r="AQ53" i="118"/>
  <c r="AH54" i="118"/>
  <c r="AP54" i="118"/>
  <c r="AJ60" i="118"/>
  <c r="AR60" i="118"/>
  <c r="AI61" i="118"/>
  <c r="AQ61" i="118"/>
  <c r="AH62" i="118"/>
  <c r="AP62" i="118"/>
  <c r="AN64" i="118"/>
  <c r="AJ68" i="118"/>
  <c r="AR68" i="118"/>
  <c r="AH70" i="118"/>
  <c r="AP70" i="118"/>
  <c r="AJ76" i="118"/>
  <c r="AR76" i="118"/>
  <c r="AI77" i="118"/>
  <c r="AQ77" i="118"/>
  <c r="AH78" i="118"/>
  <c r="AP78" i="118"/>
  <c r="AJ84" i="118"/>
  <c r="AR84" i="118"/>
  <c r="AI85" i="118"/>
  <c r="AQ85" i="118"/>
  <c r="AH86" i="118"/>
  <c r="AP86" i="118"/>
  <c r="AJ92" i="118"/>
  <c r="AR92" i="118"/>
  <c r="AI93" i="118"/>
  <c r="AQ93" i="118"/>
  <c r="AH94" i="118"/>
  <c r="AP94" i="118"/>
  <c r="AJ100" i="118"/>
  <c r="AR100" i="118"/>
  <c r="AI101" i="118"/>
  <c r="AQ101" i="118"/>
  <c r="AH102" i="118"/>
  <c r="AP102" i="118"/>
  <c r="AJ108" i="118"/>
  <c r="AR108" i="118"/>
  <c r="AI109" i="118"/>
  <c r="AQ109" i="118"/>
  <c r="AH110" i="118"/>
  <c r="AP110" i="118"/>
  <c r="AH23" i="119"/>
  <c r="AP23" i="119"/>
  <c r="AJ29" i="119"/>
  <c r="AR29" i="119"/>
  <c r="AI30" i="119"/>
  <c r="AQ30" i="119"/>
  <c r="AH31" i="119"/>
  <c r="AP31" i="119"/>
  <c r="AK50" i="119"/>
  <c r="AK56" i="119"/>
  <c r="AL58" i="119"/>
  <c r="AD58" i="119"/>
  <c r="AO58" i="119"/>
  <c r="AG58" i="119"/>
  <c r="AN58" i="119"/>
  <c r="AF58" i="119"/>
  <c r="AP58" i="119"/>
  <c r="AN64" i="119"/>
  <c r="AF64" i="119"/>
  <c r="AM64" i="119"/>
  <c r="AE64" i="119"/>
  <c r="AL64" i="119"/>
  <c r="AD64" i="119"/>
  <c r="AQ64" i="119"/>
  <c r="AI64" i="119"/>
  <c r="AP64" i="119"/>
  <c r="AH64" i="119"/>
  <c r="AQ31" i="121"/>
  <c r="AI31" i="121"/>
  <c r="AP31" i="121"/>
  <c r="AH31" i="121"/>
  <c r="AO31" i="121"/>
  <c r="AG31" i="121"/>
  <c r="AN31" i="121"/>
  <c r="AF31" i="121"/>
  <c r="AM31" i="121"/>
  <c r="AE31" i="121"/>
  <c r="AL31" i="121"/>
  <c r="AD31" i="121"/>
  <c r="AK31" i="121"/>
  <c r="AC31" i="121"/>
  <c r="AQ32" i="122"/>
  <c r="AI32" i="122"/>
  <c r="AP32" i="122"/>
  <c r="AH32" i="122"/>
  <c r="AO32" i="122"/>
  <c r="AG32" i="122"/>
  <c r="AN32" i="122"/>
  <c r="AF32" i="122"/>
  <c r="AM32" i="122"/>
  <c r="AE32" i="122"/>
  <c r="AL32" i="122"/>
  <c r="AD32" i="122"/>
  <c r="AK32" i="122"/>
  <c r="AC32" i="122"/>
  <c r="AQ66" i="123"/>
  <c r="AI66" i="123"/>
  <c r="AP66" i="123"/>
  <c r="AH66" i="123"/>
  <c r="AO66" i="123"/>
  <c r="AG66" i="123"/>
  <c r="AN66" i="123"/>
  <c r="AF66" i="123"/>
  <c r="AM66" i="123"/>
  <c r="AE66" i="123"/>
  <c r="AL66" i="123"/>
  <c r="AD66" i="123"/>
  <c r="AK66" i="123"/>
  <c r="AC66" i="123"/>
  <c r="AR66" i="123"/>
  <c r="AJ66" i="123"/>
  <c r="AJ59" i="116"/>
  <c r="AR59" i="116"/>
  <c r="AI60" i="116"/>
  <c r="AQ60" i="116"/>
  <c r="AJ67" i="116"/>
  <c r="AR67" i="116"/>
  <c r="AI68" i="116"/>
  <c r="AQ68" i="116"/>
  <c r="AJ75" i="116"/>
  <c r="AR75" i="116"/>
  <c r="AI76" i="116"/>
  <c r="AQ76" i="116"/>
  <c r="AJ83" i="116"/>
  <c r="AR83" i="116"/>
  <c r="AI84" i="116"/>
  <c r="AQ84" i="116"/>
  <c r="AJ91" i="116"/>
  <c r="AR91" i="116"/>
  <c r="AI92" i="116"/>
  <c r="AQ92" i="116"/>
  <c r="AJ99" i="116"/>
  <c r="AR99" i="116"/>
  <c r="AI100" i="116"/>
  <c r="AQ100" i="116"/>
  <c r="AJ107" i="116"/>
  <c r="AR107" i="116"/>
  <c r="AI108" i="116"/>
  <c r="AQ108" i="116"/>
  <c r="AJ28" i="117"/>
  <c r="AR28" i="117"/>
  <c r="AI29" i="117"/>
  <c r="AQ29" i="117"/>
  <c r="AJ36" i="117"/>
  <c r="AR36" i="117"/>
  <c r="AI37" i="117"/>
  <c r="AQ37" i="117"/>
  <c r="AJ44" i="117"/>
  <c r="AR44" i="117"/>
  <c r="AI45" i="117"/>
  <c r="AQ45" i="117"/>
  <c r="AJ52" i="117"/>
  <c r="AR52" i="117"/>
  <c r="AI53" i="117"/>
  <c r="AQ53" i="117"/>
  <c r="AJ60" i="117"/>
  <c r="AR60" i="117"/>
  <c r="AI61" i="117"/>
  <c r="AQ61" i="117"/>
  <c r="AJ68" i="117"/>
  <c r="AR68" i="117"/>
  <c r="AJ76" i="117"/>
  <c r="AR76" i="117"/>
  <c r="AI77" i="117"/>
  <c r="AQ77" i="117"/>
  <c r="AJ84" i="117"/>
  <c r="AR84" i="117"/>
  <c r="AI85" i="117"/>
  <c r="AQ85" i="117"/>
  <c r="AJ92" i="117"/>
  <c r="AR92" i="117"/>
  <c r="AI93" i="117"/>
  <c r="AQ93" i="117"/>
  <c r="AJ100" i="117"/>
  <c r="AR100" i="117"/>
  <c r="AI101" i="117"/>
  <c r="AQ101" i="117"/>
  <c r="AJ108" i="117"/>
  <c r="AR108" i="117"/>
  <c r="AI109" i="117"/>
  <c r="AQ109" i="117"/>
  <c r="AJ29" i="118"/>
  <c r="AR29" i="118"/>
  <c r="AI30" i="118"/>
  <c r="AQ30" i="118"/>
  <c r="AJ37" i="118"/>
  <c r="AR37" i="118"/>
  <c r="AJ45" i="118"/>
  <c r="AR45" i="118"/>
  <c r="AI46" i="118"/>
  <c r="AQ46" i="118"/>
  <c r="AJ53" i="118"/>
  <c r="AR53" i="118"/>
  <c r="AI54" i="118"/>
  <c r="AQ54" i="118"/>
  <c r="AJ61" i="118"/>
  <c r="AR61" i="118"/>
  <c r="AI62" i="118"/>
  <c r="AQ62" i="118"/>
  <c r="AI70" i="118"/>
  <c r="AQ70" i="118"/>
  <c r="AJ77" i="118"/>
  <c r="AR77" i="118"/>
  <c r="AI78" i="118"/>
  <c r="AQ78" i="118"/>
  <c r="AJ85" i="118"/>
  <c r="AR85" i="118"/>
  <c r="AI86" i="118"/>
  <c r="AQ86" i="118"/>
  <c r="AJ93" i="118"/>
  <c r="AR93" i="118"/>
  <c r="AI94" i="118"/>
  <c r="AQ94" i="118"/>
  <c r="AJ101" i="118"/>
  <c r="AR101" i="118"/>
  <c r="AI102" i="118"/>
  <c r="AQ102" i="118"/>
  <c r="AJ109" i="118"/>
  <c r="AR109" i="118"/>
  <c r="AI110" i="118"/>
  <c r="AQ110" i="118"/>
  <c r="AI23" i="119"/>
  <c r="AQ23" i="119"/>
  <c r="AJ30" i="119"/>
  <c r="AR30" i="119"/>
  <c r="AI31" i="119"/>
  <c r="AQ31" i="119"/>
  <c r="AM41" i="119"/>
  <c r="AE41" i="119"/>
  <c r="AP41" i="119"/>
  <c r="AH41" i="119"/>
  <c r="AO41" i="119"/>
  <c r="AG41" i="119"/>
  <c r="AN41" i="119"/>
  <c r="AQ45" i="119"/>
  <c r="AI45" i="119"/>
  <c r="AL45" i="119"/>
  <c r="AD45" i="119"/>
  <c r="AK45" i="119"/>
  <c r="AC45" i="119"/>
  <c r="AO45" i="119"/>
  <c r="AQ61" i="119"/>
  <c r="AI61" i="119"/>
  <c r="AP61" i="119"/>
  <c r="AH61" i="119"/>
  <c r="AO61" i="119"/>
  <c r="AG61" i="119"/>
  <c r="AL61" i="119"/>
  <c r="AD61" i="119"/>
  <c r="AK61" i="119"/>
  <c r="AC61" i="119"/>
  <c r="AM73" i="119"/>
  <c r="AE73" i="119"/>
  <c r="AL73" i="119"/>
  <c r="AD73" i="119"/>
  <c r="AK73" i="119"/>
  <c r="AC73" i="119"/>
  <c r="AP73" i="119"/>
  <c r="AH73" i="119"/>
  <c r="AO73" i="119"/>
  <c r="AG73" i="119"/>
  <c r="AM97" i="119"/>
  <c r="AE97" i="119"/>
  <c r="AL97" i="119"/>
  <c r="AD97" i="119"/>
  <c r="AK97" i="119"/>
  <c r="AC97" i="119"/>
  <c r="AP97" i="119"/>
  <c r="AH97" i="119"/>
  <c r="AO97" i="119"/>
  <c r="AG97" i="119"/>
  <c r="AQ109" i="119"/>
  <c r="AI109" i="119"/>
  <c r="AP109" i="119"/>
  <c r="AH109" i="119"/>
  <c r="AO109" i="119"/>
  <c r="AG109" i="119"/>
  <c r="AN109" i="119"/>
  <c r="AF109" i="119"/>
  <c r="AM109" i="119"/>
  <c r="AE109" i="119"/>
  <c r="AL109" i="119"/>
  <c r="AD109" i="119"/>
  <c r="AK109" i="119"/>
  <c r="AC109" i="119"/>
  <c r="AQ110" i="120"/>
  <c r="AI110" i="120"/>
  <c r="AP110" i="120"/>
  <c r="AH110" i="120"/>
  <c r="AO110" i="120"/>
  <c r="AG110" i="120"/>
  <c r="AN110" i="120"/>
  <c r="AF110" i="120"/>
  <c r="AM110" i="120"/>
  <c r="AE110" i="120"/>
  <c r="AL110" i="120"/>
  <c r="AD110" i="120"/>
  <c r="AK110" i="120"/>
  <c r="AC110" i="120"/>
  <c r="AQ63" i="121"/>
  <c r="AI63" i="121"/>
  <c r="AP63" i="121"/>
  <c r="AH63" i="121"/>
  <c r="AO63" i="121"/>
  <c r="AG63" i="121"/>
  <c r="AN63" i="121"/>
  <c r="AF63" i="121"/>
  <c r="AM63" i="121"/>
  <c r="AE63" i="121"/>
  <c r="AL63" i="121"/>
  <c r="AD63" i="121"/>
  <c r="AK63" i="121"/>
  <c r="AC63" i="121"/>
  <c r="AQ79" i="121"/>
  <c r="AI79" i="121"/>
  <c r="AP79" i="121"/>
  <c r="AH79" i="121"/>
  <c r="AO79" i="121"/>
  <c r="AG79" i="121"/>
  <c r="AN79" i="121"/>
  <c r="AF79" i="121"/>
  <c r="AM79" i="121"/>
  <c r="AE79" i="121"/>
  <c r="AL79" i="121"/>
  <c r="AD79" i="121"/>
  <c r="AK79" i="121"/>
  <c r="AC79" i="121"/>
  <c r="AN92" i="122"/>
  <c r="AF92" i="122"/>
  <c r="AM92" i="122"/>
  <c r="AE92" i="122"/>
  <c r="AL92" i="122"/>
  <c r="AD92" i="122"/>
  <c r="AQ92" i="122"/>
  <c r="AI92" i="122"/>
  <c r="AP92" i="122"/>
  <c r="AH92" i="122"/>
  <c r="AR92" i="122"/>
  <c r="AO92" i="122"/>
  <c r="AK92" i="122"/>
  <c r="AJ92" i="122"/>
  <c r="AG92" i="122"/>
  <c r="AC92" i="122"/>
  <c r="AC59" i="116"/>
  <c r="AK59" i="116"/>
  <c r="AJ60" i="116"/>
  <c r="AR60" i="116"/>
  <c r="AC67" i="116"/>
  <c r="AK67" i="116"/>
  <c r="AJ68" i="116"/>
  <c r="AR68" i="116"/>
  <c r="AK75" i="116"/>
  <c r="AJ76" i="116"/>
  <c r="AR76" i="116"/>
  <c r="AC83" i="116"/>
  <c r="AK83" i="116"/>
  <c r="AJ84" i="116"/>
  <c r="AR84" i="116"/>
  <c r="AC91" i="116"/>
  <c r="AK91" i="116"/>
  <c r="AJ92" i="116"/>
  <c r="AR92" i="116"/>
  <c r="AC99" i="116"/>
  <c r="AK99" i="116"/>
  <c r="AJ100" i="116"/>
  <c r="AR100" i="116"/>
  <c r="AC107" i="116"/>
  <c r="AK107" i="116"/>
  <c r="AJ108" i="116"/>
  <c r="AR108" i="116"/>
  <c r="AC28" i="117"/>
  <c r="AK28" i="117"/>
  <c r="AJ29" i="117"/>
  <c r="AR29" i="117"/>
  <c r="AC36" i="117"/>
  <c r="AK36" i="117"/>
  <c r="AJ37" i="117"/>
  <c r="AR37" i="117"/>
  <c r="AC44" i="117"/>
  <c r="AK44" i="117"/>
  <c r="AJ45" i="117"/>
  <c r="AR45" i="117"/>
  <c r="AC52" i="117"/>
  <c r="AK52" i="117"/>
  <c r="AJ53" i="117"/>
  <c r="AR53" i="117"/>
  <c r="AC60" i="117"/>
  <c r="AK60" i="117"/>
  <c r="AJ61" i="117"/>
  <c r="AR61" i="117"/>
  <c r="AC68" i="117"/>
  <c r="AK68" i="117"/>
  <c r="AC76" i="117"/>
  <c r="AK76" i="117"/>
  <c r="AJ77" i="117"/>
  <c r="AR77" i="117"/>
  <c r="AC84" i="117"/>
  <c r="AK84" i="117"/>
  <c r="AJ85" i="117"/>
  <c r="AR85" i="117"/>
  <c r="AC92" i="117"/>
  <c r="AK92" i="117"/>
  <c r="AJ93" i="117"/>
  <c r="AR93" i="117"/>
  <c r="AC100" i="117"/>
  <c r="AK100" i="117"/>
  <c r="AJ101" i="117"/>
  <c r="AR101" i="117"/>
  <c r="AC108" i="117"/>
  <c r="AK108" i="117"/>
  <c r="AJ109" i="117"/>
  <c r="AR109" i="117"/>
  <c r="AC29" i="118"/>
  <c r="AK29" i="118"/>
  <c r="AJ30" i="118"/>
  <c r="AR30" i="118"/>
  <c r="AC37" i="118"/>
  <c r="AK37" i="118"/>
  <c r="AC45" i="118"/>
  <c r="AK45" i="118"/>
  <c r="AJ46" i="118"/>
  <c r="AR46" i="118"/>
  <c r="AC53" i="118"/>
  <c r="AK53" i="118"/>
  <c r="AJ54" i="118"/>
  <c r="AR54" i="118"/>
  <c r="AC61" i="118"/>
  <c r="AK61" i="118"/>
  <c r="AJ62" i="118"/>
  <c r="AR62" i="118"/>
  <c r="AJ70" i="118"/>
  <c r="AR70" i="118"/>
  <c r="AC77" i="118"/>
  <c r="AK77" i="118"/>
  <c r="AJ78" i="118"/>
  <c r="AR78" i="118"/>
  <c r="AK85" i="118"/>
  <c r="AJ86" i="118"/>
  <c r="AR86" i="118"/>
  <c r="AC93" i="118"/>
  <c r="AK93" i="118"/>
  <c r="AJ94" i="118"/>
  <c r="AR94" i="118"/>
  <c r="AC101" i="118"/>
  <c r="AK101" i="118"/>
  <c r="AJ102" i="118"/>
  <c r="AR102" i="118"/>
  <c r="AC109" i="118"/>
  <c r="AK109" i="118"/>
  <c r="AJ110" i="118"/>
  <c r="AR110" i="118"/>
  <c r="AJ23" i="119"/>
  <c r="AR23" i="119"/>
  <c r="AC30" i="119"/>
  <c r="AK30" i="119"/>
  <c r="AJ31" i="119"/>
  <c r="AR31" i="119"/>
  <c r="AC41" i="119"/>
  <c r="AQ41" i="119"/>
  <c r="AE45" i="119"/>
  <c r="AP45" i="119"/>
  <c r="AL50" i="119"/>
  <c r="AD50" i="119"/>
  <c r="AO50" i="119"/>
  <c r="AG50" i="119"/>
  <c r="AN50" i="119"/>
  <c r="AF50" i="119"/>
  <c r="AP50" i="119"/>
  <c r="AN56" i="119"/>
  <c r="AF56" i="119"/>
  <c r="AQ56" i="119"/>
  <c r="AI56" i="119"/>
  <c r="AP56" i="119"/>
  <c r="AH56" i="119"/>
  <c r="AM56" i="119"/>
  <c r="AN72" i="119"/>
  <c r="AF72" i="119"/>
  <c r="AM72" i="119"/>
  <c r="AE72" i="119"/>
  <c r="AL72" i="119"/>
  <c r="AD72" i="119"/>
  <c r="AQ72" i="119"/>
  <c r="AI72" i="119"/>
  <c r="AP72" i="119"/>
  <c r="AH72" i="119"/>
  <c r="AF73" i="119"/>
  <c r="AN96" i="119"/>
  <c r="AF96" i="119"/>
  <c r="AM96" i="119"/>
  <c r="AE96" i="119"/>
  <c r="AL96" i="119"/>
  <c r="AD96" i="119"/>
  <c r="AQ96" i="119"/>
  <c r="AI96" i="119"/>
  <c r="AP96" i="119"/>
  <c r="AH96" i="119"/>
  <c r="AF97" i="119"/>
  <c r="AJ109" i="119"/>
  <c r="AQ78" i="120"/>
  <c r="AI78" i="120"/>
  <c r="AP78" i="120"/>
  <c r="AH78" i="120"/>
  <c r="AO78" i="120"/>
  <c r="AG78" i="120"/>
  <c r="AN78" i="120"/>
  <c r="AF78" i="120"/>
  <c r="AM78" i="120"/>
  <c r="AE78" i="120"/>
  <c r="AL78" i="120"/>
  <c r="AD78" i="120"/>
  <c r="AK78" i="120"/>
  <c r="AC78" i="120"/>
  <c r="AQ94" i="120"/>
  <c r="AI94" i="120"/>
  <c r="AP94" i="120"/>
  <c r="AH94" i="120"/>
  <c r="AO94" i="120"/>
  <c r="AG94" i="120"/>
  <c r="AN94" i="120"/>
  <c r="AF94" i="120"/>
  <c r="AM94" i="120"/>
  <c r="AE94" i="120"/>
  <c r="AL94" i="120"/>
  <c r="AD94" i="120"/>
  <c r="AK94" i="120"/>
  <c r="AC94" i="120"/>
  <c r="AJ110" i="120"/>
  <c r="AQ39" i="121"/>
  <c r="AI39" i="121"/>
  <c r="AP39" i="121"/>
  <c r="AH39" i="121"/>
  <c r="AO39" i="121"/>
  <c r="AG39" i="121"/>
  <c r="AN39" i="121"/>
  <c r="AF39" i="121"/>
  <c r="AM39" i="121"/>
  <c r="AE39" i="121"/>
  <c r="AL39" i="121"/>
  <c r="AD39" i="121"/>
  <c r="AK39" i="121"/>
  <c r="AC39" i="121"/>
  <c r="AJ79" i="121"/>
  <c r="AQ111" i="121"/>
  <c r="AI111" i="121"/>
  <c r="AP111" i="121"/>
  <c r="AH111" i="121"/>
  <c r="AO111" i="121"/>
  <c r="AG111" i="121"/>
  <c r="AN111" i="121"/>
  <c r="AF111" i="121"/>
  <c r="AM111" i="121"/>
  <c r="AE111" i="121"/>
  <c r="AL111" i="121"/>
  <c r="AD111" i="121"/>
  <c r="AK111" i="121"/>
  <c r="AC111" i="121"/>
  <c r="AJ37" i="116"/>
  <c r="AR37" i="116"/>
  <c r="AJ45" i="116"/>
  <c r="AR45" i="116"/>
  <c r="AI46" i="116"/>
  <c r="AQ46" i="116"/>
  <c r="AE50" i="116"/>
  <c r="AM50" i="116"/>
  <c r="AJ53" i="116"/>
  <c r="AR53" i="116"/>
  <c r="AI54" i="116"/>
  <c r="AQ54" i="116"/>
  <c r="AE58" i="116"/>
  <c r="AM58" i="116"/>
  <c r="AD59" i="116"/>
  <c r="AL59" i="116"/>
  <c r="AC60" i="116"/>
  <c r="AK60" i="116"/>
  <c r="AJ61" i="116"/>
  <c r="AR61" i="116"/>
  <c r="AI62" i="116"/>
  <c r="AQ62" i="116"/>
  <c r="AE66" i="116"/>
  <c r="AM66" i="116"/>
  <c r="AD67" i="116"/>
  <c r="AL67" i="116"/>
  <c r="AC68" i="116"/>
  <c r="AK68" i="116"/>
  <c r="AI70" i="116"/>
  <c r="AQ70" i="116"/>
  <c r="AE74" i="116"/>
  <c r="AM74" i="116"/>
  <c r="AD75" i="116"/>
  <c r="AL75" i="116"/>
  <c r="AC76" i="116"/>
  <c r="AK76" i="116"/>
  <c r="AJ77" i="116"/>
  <c r="AR77" i="116"/>
  <c r="AI78" i="116"/>
  <c r="AQ78" i="116"/>
  <c r="AD83" i="116"/>
  <c r="AL83" i="116"/>
  <c r="AC84" i="116"/>
  <c r="AK84" i="116"/>
  <c r="AJ85" i="116"/>
  <c r="AR85" i="116"/>
  <c r="AI86" i="116"/>
  <c r="AQ86" i="116"/>
  <c r="AE90" i="116"/>
  <c r="AM90" i="116"/>
  <c r="AD91" i="116"/>
  <c r="AL91" i="116"/>
  <c r="AC92" i="116"/>
  <c r="AK92" i="116"/>
  <c r="AJ93" i="116"/>
  <c r="AR93" i="116"/>
  <c r="AI94" i="116"/>
  <c r="AQ94" i="116"/>
  <c r="AE98" i="116"/>
  <c r="AM98" i="116"/>
  <c r="AD99" i="116"/>
  <c r="AL99" i="116"/>
  <c r="AC100" i="116"/>
  <c r="AK100" i="116"/>
  <c r="AJ101" i="116"/>
  <c r="AR101" i="116"/>
  <c r="AI102" i="116"/>
  <c r="AQ102" i="116"/>
  <c r="AE106" i="116"/>
  <c r="AM106" i="116"/>
  <c r="AD107" i="116"/>
  <c r="AL107" i="116"/>
  <c r="AC108" i="116"/>
  <c r="AK108" i="116"/>
  <c r="AJ109" i="116"/>
  <c r="AR109" i="116"/>
  <c r="AI110" i="116"/>
  <c r="AQ110" i="116"/>
  <c r="AE19" i="117"/>
  <c r="AM19" i="117"/>
  <c r="AI23" i="117"/>
  <c r="AQ23" i="117"/>
  <c r="AE27" i="117"/>
  <c r="AM27" i="117"/>
  <c r="AD28" i="117"/>
  <c r="AL28" i="117"/>
  <c r="AC29" i="117"/>
  <c r="AK29" i="117"/>
  <c r="AJ30" i="117"/>
  <c r="AR30" i="117"/>
  <c r="AI31" i="117"/>
  <c r="AQ31" i="117"/>
  <c r="AE35" i="117"/>
  <c r="AM35" i="117"/>
  <c r="AD36" i="117"/>
  <c r="AL36" i="117"/>
  <c r="AC37" i="117"/>
  <c r="AK37" i="117"/>
  <c r="AI39" i="117"/>
  <c r="AQ39" i="117"/>
  <c r="AE43" i="117"/>
  <c r="AM43" i="117"/>
  <c r="AD44" i="117"/>
  <c r="AL44" i="117"/>
  <c r="AC45" i="117"/>
  <c r="AK45" i="117"/>
  <c r="AJ46" i="117"/>
  <c r="AR46" i="117"/>
  <c r="AI47" i="117"/>
  <c r="AQ47" i="117"/>
  <c r="AD52" i="117"/>
  <c r="AL52" i="117"/>
  <c r="AC53" i="117"/>
  <c r="AK53" i="117"/>
  <c r="AJ54" i="117"/>
  <c r="AR54" i="117"/>
  <c r="AI55" i="117"/>
  <c r="AQ55" i="117"/>
  <c r="AE59" i="117"/>
  <c r="AM59" i="117"/>
  <c r="AD60" i="117"/>
  <c r="AL60" i="117"/>
  <c r="AC61" i="117"/>
  <c r="AK61" i="117"/>
  <c r="AJ62" i="117"/>
  <c r="AR62" i="117"/>
  <c r="AI63" i="117"/>
  <c r="AQ63" i="117"/>
  <c r="AE67" i="117"/>
  <c r="AM67" i="117"/>
  <c r="AD68" i="117"/>
  <c r="AL68" i="117"/>
  <c r="AJ70" i="117"/>
  <c r="AR70" i="117"/>
  <c r="AI71" i="117"/>
  <c r="AQ71" i="117"/>
  <c r="AE75" i="117"/>
  <c r="AM75" i="117"/>
  <c r="AD76" i="117"/>
  <c r="AL76" i="117"/>
  <c r="AC77" i="117"/>
  <c r="AK77" i="117"/>
  <c r="AJ78" i="117"/>
  <c r="AR78" i="117"/>
  <c r="AI79" i="117"/>
  <c r="AQ79" i="117"/>
  <c r="AE83" i="117"/>
  <c r="AM83" i="117"/>
  <c r="AD84" i="117"/>
  <c r="AL84" i="117"/>
  <c r="AC85" i="117"/>
  <c r="AK85" i="117"/>
  <c r="AJ86" i="117"/>
  <c r="AR86" i="117"/>
  <c r="AI87" i="117"/>
  <c r="AQ87" i="117"/>
  <c r="AE91" i="117"/>
  <c r="AM91" i="117"/>
  <c r="AD92" i="117"/>
  <c r="AL92" i="117"/>
  <c r="AC93" i="117"/>
  <c r="AK93" i="117"/>
  <c r="AJ94" i="117"/>
  <c r="AR94" i="117"/>
  <c r="AE99" i="117"/>
  <c r="AM99" i="117"/>
  <c r="AD100" i="117"/>
  <c r="AL100" i="117"/>
  <c r="AC101" i="117"/>
  <c r="AK101" i="117"/>
  <c r="AJ102" i="117"/>
  <c r="AR102" i="117"/>
  <c r="AI103" i="117"/>
  <c r="AQ103" i="117"/>
  <c r="AE107" i="117"/>
  <c r="AM107" i="117"/>
  <c r="AD108" i="117"/>
  <c r="AL108" i="117"/>
  <c r="AC109" i="117"/>
  <c r="AK109" i="117"/>
  <c r="AJ110" i="117"/>
  <c r="AR110" i="117"/>
  <c r="AI111" i="117"/>
  <c r="AQ111" i="117"/>
  <c r="AJ23" i="118"/>
  <c r="AR23" i="118"/>
  <c r="AI24" i="118"/>
  <c r="AQ24" i="118"/>
  <c r="AE28" i="118"/>
  <c r="AM28" i="118"/>
  <c r="AD29" i="118"/>
  <c r="AL29" i="118"/>
  <c r="AC30" i="118"/>
  <c r="AK30" i="118"/>
  <c r="AJ31" i="118"/>
  <c r="AR31" i="118"/>
  <c r="AI32" i="118"/>
  <c r="AQ32" i="118"/>
  <c r="AE36" i="118"/>
  <c r="AM36" i="118"/>
  <c r="AD37" i="118"/>
  <c r="AL37" i="118"/>
  <c r="AJ39" i="118"/>
  <c r="AR39" i="118"/>
  <c r="AI40" i="118"/>
  <c r="AQ40" i="118"/>
  <c r="AE44" i="118"/>
  <c r="AM44" i="118"/>
  <c r="AD45" i="118"/>
  <c r="AL45" i="118"/>
  <c r="AC46" i="118"/>
  <c r="AK46" i="118"/>
  <c r="AJ47" i="118"/>
  <c r="AR47" i="118"/>
  <c r="AI48" i="118"/>
  <c r="AQ48" i="118"/>
  <c r="AE52" i="118"/>
  <c r="AM52" i="118"/>
  <c r="AD53" i="118"/>
  <c r="AL53" i="118"/>
  <c r="AC54" i="118"/>
  <c r="AK54" i="118"/>
  <c r="AJ55" i="118"/>
  <c r="AR55" i="118"/>
  <c r="AI56" i="118"/>
  <c r="AQ56" i="118"/>
  <c r="AE60" i="118"/>
  <c r="AM60" i="118"/>
  <c r="AD61" i="118"/>
  <c r="AL61" i="118"/>
  <c r="AC62" i="118"/>
  <c r="AK62" i="118"/>
  <c r="AJ63" i="118"/>
  <c r="AR63" i="118"/>
  <c r="AI64" i="118"/>
  <c r="AQ64" i="118"/>
  <c r="AE68" i="118"/>
  <c r="AM68" i="118"/>
  <c r="AC70" i="118"/>
  <c r="AK70" i="118"/>
  <c r="AJ71" i="118"/>
  <c r="AR71" i="118"/>
  <c r="AI72" i="118"/>
  <c r="AQ72" i="118"/>
  <c r="AE76" i="118"/>
  <c r="AM76" i="118"/>
  <c r="AD77" i="118"/>
  <c r="AL77" i="118"/>
  <c r="AC78" i="118"/>
  <c r="AK78" i="118"/>
  <c r="AJ79" i="118"/>
  <c r="AR79" i="118"/>
  <c r="AI80" i="118"/>
  <c r="AQ80" i="118"/>
  <c r="AE84" i="118"/>
  <c r="AM84" i="118"/>
  <c r="AD85" i="118"/>
  <c r="AL85" i="118"/>
  <c r="AC86" i="118"/>
  <c r="AK86" i="118"/>
  <c r="AJ87" i="118"/>
  <c r="AR87" i="118"/>
  <c r="AI88" i="118"/>
  <c r="AQ88" i="118"/>
  <c r="AE92" i="118"/>
  <c r="AM92" i="118"/>
  <c r="AD93" i="118"/>
  <c r="AL93" i="118"/>
  <c r="AC94" i="118"/>
  <c r="AK94" i="118"/>
  <c r="AI96" i="118"/>
  <c r="AQ96" i="118"/>
  <c r="AE100" i="118"/>
  <c r="AM100" i="118"/>
  <c r="AD101" i="118"/>
  <c r="AL101" i="118"/>
  <c r="AC102" i="118"/>
  <c r="AK102" i="118"/>
  <c r="AJ103" i="118"/>
  <c r="AR103" i="118"/>
  <c r="AI104" i="118"/>
  <c r="AQ104" i="118"/>
  <c r="AE108" i="118"/>
  <c r="AM108" i="118"/>
  <c r="AD109" i="118"/>
  <c r="AL109" i="118"/>
  <c r="AC110" i="118"/>
  <c r="AK110" i="118"/>
  <c r="AJ111" i="118"/>
  <c r="AR111" i="118"/>
  <c r="AI112" i="118"/>
  <c r="AQ112" i="118"/>
  <c r="AC23" i="119"/>
  <c r="AK23" i="119"/>
  <c r="AJ24" i="119"/>
  <c r="AR24" i="119"/>
  <c r="AE29" i="119"/>
  <c r="AM29" i="119"/>
  <c r="AD30" i="119"/>
  <c r="AL30" i="119"/>
  <c r="AC31" i="119"/>
  <c r="AK31" i="119"/>
  <c r="AJ32" i="119"/>
  <c r="AR32" i="119"/>
  <c r="AI33" i="119"/>
  <c r="AQ33" i="119"/>
  <c r="AD41" i="119"/>
  <c r="AR41" i="119"/>
  <c r="AF45" i="119"/>
  <c r="AR45" i="119"/>
  <c r="AC50" i="119"/>
  <c r="AQ50" i="119"/>
  <c r="AC56" i="119"/>
  <c r="AO56" i="119"/>
  <c r="AH58" i="119"/>
  <c r="AK59" i="119"/>
  <c r="AC59" i="119"/>
  <c r="AR59" i="119"/>
  <c r="AJ59" i="119"/>
  <c r="AQ59" i="119"/>
  <c r="AI59" i="119"/>
  <c r="AN59" i="119"/>
  <c r="AF59" i="119"/>
  <c r="AM59" i="119"/>
  <c r="AE59" i="119"/>
  <c r="AF61" i="119"/>
  <c r="AJ64" i="119"/>
  <c r="AC72" i="119"/>
  <c r="AI73" i="119"/>
  <c r="AQ77" i="119"/>
  <c r="AI77" i="119"/>
  <c r="AP77" i="119"/>
  <c r="AH77" i="119"/>
  <c r="AO77" i="119"/>
  <c r="AG77" i="119"/>
  <c r="AL77" i="119"/>
  <c r="AD77" i="119"/>
  <c r="AK77" i="119"/>
  <c r="AC77" i="119"/>
  <c r="AM81" i="119"/>
  <c r="AE81" i="119"/>
  <c r="AL81" i="119"/>
  <c r="AD81" i="119"/>
  <c r="AK81" i="119"/>
  <c r="AC81" i="119"/>
  <c r="AP81" i="119"/>
  <c r="AH81" i="119"/>
  <c r="AO81" i="119"/>
  <c r="AG81" i="119"/>
  <c r="AM89" i="119"/>
  <c r="AE89" i="119"/>
  <c r="AL89" i="119"/>
  <c r="AD89" i="119"/>
  <c r="AK89" i="119"/>
  <c r="AC89" i="119"/>
  <c r="AP89" i="119"/>
  <c r="AH89" i="119"/>
  <c r="AO89" i="119"/>
  <c r="AG89" i="119"/>
  <c r="AC96" i="119"/>
  <c r="AI97" i="119"/>
  <c r="AQ101" i="119"/>
  <c r="AI101" i="119"/>
  <c r="AP101" i="119"/>
  <c r="AH101" i="119"/>
  <c r="AO101" i="119"/>
  <c r="AG101" i="119"/>
  <c r="AN101" i="119"/>
  <c r="AF101" i="119"/>
  <c r="AM101" i="119"/>
  <c r="AE101" i="119"/>
  <c r="AL101" i="119"/>
  <c r="AD101" i="119"/>
  <c r="AK101" i="119"/>
  <c r="AC101" i="119"/>
  <c r="AR109" i="119"/>
  <c r="AQ30" i="120"/>
  <c r="AI30" i="120"/>
  <c r="AP30" i="120"/>
  <c r="AH30" i="120"/>
  <c r="AO30" i="120"/>
  <c r="AG30" i="120"/>
  <c r="AN30" i="120"/>
  <c r="AF30" i="120"/>
  <c r="AM30" i="120"/>
  <c r="AE30" i="120"/>
  <c r="AL30" i="120"/>
  <c r="AD30" i="120"/>
  <c r="AK30" i="120"/>
  <c r="AC30" i="120"/>
  <c r="AQ62" i="120"/>
  <c r="AI62" i="120"/>
  <c r="AP62" i="120"/>
  <c r="AH62" i="120"/>
  <c r="AO62" i="120"/>
  <c r="AG62" i="120"/>
  <c r="AN62" i="120"/>
  <c r="AF62" i="120"/>
  <c r="AM62" i="120"/>
  <c r="AE62" i="120"/>
  <c r="AL62" i="120"/>
  <c r="AD62" i="120"/>
  <c r="AK62" i="120"/>
  <c r="AC62" i="120"/>
  <c r="AJ78" i="120"/>
  <c r="AJ94" i="120"/>
  <c r="AR110" i="120"/>
  <c r="AJ39" i="121"/>
  <c r="AQ55" i="121"/>
  <c r="AI55" i="121"/>
  <c r="AP55" i="121"/>
  <c r="AH55" i="121"/>
  <c r="AO55" i="121"/>
  <c r="AG55" i="121"/>
  <c r="AN55" i="121"/>
  <c r="AF55" i="121"/>
  <c r="AM55" i="121"/>
  <c r="AE55" i="121"/>
  <c r="AL55" i="121"/>
  <c r="AD55" i="121"/>
  <c r="AK55" i="121"/>
  <c r="AC55" i="121"/>
  <c r="AR63" i="121"/>
  <c r="AQ71" i="121"/>
  <c r="AI71" i="121"/>
  <c r="AP71" i="121"/>
  <c r="AH71" i="121"/>
  <c r="AO71" i="121"/>
  <c r="AG71" i="121"/>
  <c r="AN71" i="121"/>
  <c r="AF71" i="121"/>
  <c r="AM71" i="121"/>
  <c r="AE71" i="121"/>
  <c r="AL71" i="121"/>
  <c r="AD71" i="121"/>
  <c r="AK71" i="121"/>
  <c r="AC71" i="121"/>
  <c r="AR79" i="121"/>
  <c r="AJ111" i="121"/>
  <c r="AM101" i="122"/>
  <c r="AE101" i="122"/>
  <c r="AL101" i="122"/>
  <c r="AD101" i="122"/>
  <c r="AK101" i="122"/>
  <c r="AC101" i="122"/>
  <c r="AP101" i="122"/>
  <c r="AH101" i="122"/>
  <c r="AO101" i="122"/>
  <c r="AG101" i="122"/>
  <c r="AR101" i="122"/>
  <c r="AQ101" i="122"/>
  <c r="AN101" i="122"/>
  <c r="AJ101" i="122"/>
  <c r="AI101" i="122"/>
  <c r="AF101" i="122"/>
  <c r="AC37" i="116"/>
  <c r="AK37" i="116"/>
  <c r="AK45" i="116"/>
  <c r="AJ46" i="116"/>
  <c r="AR46" i="116"/>
  <c r="AF50" i="116"/>
  <c r="AN50" i="116"/>
  <c r="AC53" i="116"/>
  <c r="AK53" i="116"/>
  <c r="AJ54" i="116"/>
  <c r="AR54" i="116"/>
  <c r="AF58" i="116"/>
  <c r="AN58" i="116"/>
  <c r="AE59" i="116"/>
  <c r="AM59" i="116"/>
  <c r="AD60" i="116"/>
  <c r="AL60" i="116"/>
  <c r="AC61" i="116"/>
  <c r="AK61" i="116"/>
  <c r="AJ62" i="116"/>
  <c r="AR62" i="116"/>
  <c r="AF66" i="116"/>
  <c r="AN66" i="116"/>
  <c r="AE67" i="116"/>
  <c r="AM67" i="116"/>
  <c r="AD68" i="116"/>
  <c r="AL68" i="116"/>
  <c r="AJ70" i="116"/>
  <c r="AR70" i="116"/>
  <c r="AF74" i="116"/>
  <c r="AN74" i="116"/>
  <c r="AE75" i="116"/>
  <c r="AM75" i="116"/>
  <c r="AD76" i="116"/>
  <c r="AL76" i="116"/>
  <c r="AC77" i="116"/>
  <c r="AK77" i="116"/>
  <c r="AJ78" i="116"/>
  <c r="AR78" i="116"/>
  <c r="AE83" i="116"/>
  <c r="AM83" i="116"/>
  <c r="AD84" i="116"/>
  <c r="AL84" i="116"/>
  <c r="AK85" i="116"/>
  <c r="AJ86" i="116"/>
  <c r="AR86" i="116"/>
  <c r="AF90" i="116"/>
  <c r="AN90" i="116"/>
  <c r="AE91" i="116"/>
  <c r="AM91" i="116"/>
  <c r="AD92" i="116"/>
  <c r="AL92" i="116"/>
  <c r="AJ94" i="116"/>
  <c r="AR94" i="116"/>
  <c r="AF98" i="116"/>
  <c r="AN98" i="116"/>
  <c r="AE99" i="116"/>
  <c r="AM99" i="116"/>
  <c r="AD100" i="116"/>
  <c r="AL100" i="116"/>
  <c r="AK101" i="116"/>
  <c r="AJ102" i="116"/>
  <c r="AR102" i="116"/>
  <c r="AF106" i="116"/>
  <c r="AN106" i="116"/>
  <c r="AE107" i="116"/>
  <c r="AM107" i="116"/>
  <c r="AD108" i="116"/>
  <c r="AL108" i="116"/>
  <c r="AK109" i="116"/>
  <c r="AJ110" i="116"/>
  <c r="AR110" i="116"/>
  <c r="AF19" i="117"/>
  <c r="AN19" i="117"/>
  <c r="AJ23" i="117"/>
  <c r="AR23" i="117"/>
  <c r="AF27" i="117"/>
  <c r="AN27" i="117"/>
  <c r="AE28" i="117"/>
  <c r="AM28" i="117"/>
  <c r="AD29" i="117"/>
  <c r="AL29" i="117"/>
  <c r="AC30" i="117"/>
  <c r="AK30" i="117"/>
  <c r="AJ31" i="117"/>
  <c r="AR31" i="117"/>
  <c r="AF35" i="117"/>
  <c r="AN35" i="117"/>
  <c r="AE36" i="117"/>
  <c r="AM36" i="117"/>
  <c r="AD37" i="117"/>
  <c r="AL37" i="117"/>
  <c r="AJ39" i="117"/>
  <c r="AR39" i="117"/>
  <c r="AF43" i="117"/>
  <c r="AN43" i="117"/>
  <c r="AE44" i="117"/>
  <c r="AM44" i="117"/>
  <c r="AD45" i="117"/>
  <c r="AL45" i="117"/>
  <c r="AK46" i="117"/>
  <c r="AJ47" i="117"/>
  <c r="AR47" i="117"/>
  <c r="AE52" i="117"/>
  <c r="AM52" i="117"/>
  <c r="AD53" i="117"/>
  <c r="AL53" i="117"/>
  <c r="AC54" i="117"/>
  <c r="AK54" i="117"/>
  <c r="AJ55" i="117"/>
  <c r="AR55" i="117"/>
  <c r="AF59" i="117"/>
  <c r="AN59" i="117"/>
  <c r="AE60" i="117"/>
  <c r="AM60" i="117"/>
  <c r="AD61" i="117"/>
  <c r="AL61" i="117"/>
  <c r="AK62" i="117"/>
  <c r="AJ63" i="117"/>
  <c r="AR63" i="117"/>
  <c r="AF67" i="117"/>
  <c r="AN67" i="117"/>
  <c r="AE68" i="117"/>
  <c r="AM68" i="117"/>
  <c r="AC70" i="117"/>
  <c r="AK70" i="117"/>
  <c r="AJ71" i="117"/>
  <c r="AR71" i="117"/>
  <c r="AF75" i="117"/>
  <c r="AN75" i="117"/>
  <c r="AE76" i="117"/>
  <c r="AM76" i="117"/>
  <c r="AD77" i="117"/>
  <c r="AL77" i="117"/>
  <c r="AC78" i="117"/>
  <c r="AK78" i="117"/>
  <c r="AJ79" i="117"/>
  <c r="AR79" i="117"/>
  <c r="AF83" i="117"/>
  <c r="AN83" i="117"/>
  <c r="AN82" i="117" s="1"/>
  <c r="W21" i="117" s="1"/>
  <c r="AN21" i="117" s="1"/>
  <c r="AE84" i="117"/>
  <c r="AM84" i="117"/>
  <c r="AD85" i="117"/>
  <c r="AL85" i="117"/>
  <c r="AC86" i="117"/>
  <c r="AK86" i="117"/>
  <c r="AJ87" i="117"/>
  <c r="AR87" i="117"/>
  <c r="AF91" i="117"/>
  <c r="AN91" i="117"/>
  <c r="AE92" i="117"/>
  <c r="AM92" i="117"/>
  <c r="AD93" i="117"/>
  <c r="AL93" i="117"/>
  <c r="AC94" i="117"/>
  <c r="AK94" i="117"/>
  <c r="AF99" i="117"/>
  <c r="AN99" i="117"/>
  <c r="AE100" i="117"/>
  <c r="AM100" i="117"/>
  <c r="AD101" i="117"/>
  <c r="AL101" i="117"/>
  <c r="AC102" i="117"/>
  <c r="AK102" i="117"/>
  <c r="AJ103" i="117"/>
  <c r="AR103" i="117"/>
  <c r="AF107" i="117"/>
  <c r="AN107" i="117"/>
  <c r="AE108" i="117"/>
  <c r="AM108" i="117"/>
  <c r="AD109" i="117"/>
  <c r="AL109" i="117"/>
  <c r="AC110" i="117"/>
  <c r="AK110" i="117"/>
  <c r="AJ111" i="117"/>
  <c r="AR111" i="117"/>
  <c r="AK23" i="118"/>
  <c r="AJ24" i="118"/>
  <c r="AR24" i="118"/>
  <c r="AF28" i="118"/>
  <c r="AN28" i="118"/>
  <c r="AE29" i="118"/>
  <c r="AM29" i="118"/>
  <c r="AD30" i="118"/>
  <c r="AL30" i="118"/>
  <c r="AJ32" i="118"/>
  <c r="AR32" i="118"/>
  <c r="AF36" i="118"/>
  <c r="AN36" i="118"/>
  <c r="AE37" i="118"/>
  <c r="AM37" i="118"/>
  <c r="AC39" i="118"/>
  <c r="AK39" i="118"/>
  <c r="AJ40" i="118"/>
  <c r="AR40" i="118"/>
  <c r="AF44" i="118"/>
  <c r="AN44" i="118"/>
  <c r="AE45" i="118"/>
  <c r="AM45" i="118"/>
  <c r="AD46" i="118"/>
  <c r="AL46" i="118"/>
  <c r="AC47" i="118"/>
  <c r="AK47" i="118"/>
  <c r="AJ48" i="118"/>
  <c r="AR48" i="118"/>
  <c r="AF52" i="118"/>
  <c r="AN52" i="118"/>
  <c r="AE53" i="118"/>
  <c r="AM53" i="118"/>
  <c r="AD54" i="118"/>
  <c r="AL54" i="118"/>
  <c r="AC55" i="118"/>
  <c r="AK55" i="118"/>
  <c r="AJ56" i="118"/>
  <c r="AR56" i="118"/>
  <c r="AF60" i="118"/>
  <c r="AN60" i="118"/>
  <c r="AE61" i="118"/>
  <c r="AM61" i="118"/>
  <c r="AD62" i="118"/>
  <c r="AL62" i="118"/>
  <c r="AC63" i="118"/>
  <c r="AK63" i="118"/>
  <c r="AJ64" i="118"/>
  <c r="AR64" i="118"/>
  <c r="AF68" i="118"/>
  <c r="AN68" i="118"/>
  <c r="AD70" i="118"/>
  <c r="AL70" i="118"/>
  <c r="AC71" i="118"/>
  <c r="AK71" i="118"/>
  <c r="AJ72" i="118"/>
  <c r="AR72" i="118"/>
  <c r="AF76" i="118"/>
  <c r="AN76" i="118"/>
  <c r="AE77" i="118"/>
  <c r="AM77" i="118"/>
  <c r="AD78" i="118"/>
  <c r="AL78" i="118"/>
  <c r="AC79" i="118"/>
  <c r="AK79" i="118"/>
  <c r="AJ80" i="118"/>
  <c r="AR80" i="118"/>
  <c r="AF84" i="118"/>
  <c r="AN84" i="118"/>
  <c r="AE85" i="118"/>
  <c r="AM85" i="118"/>
  <c r="AD86" i="118"/>
  <c r="AL86" i="118"/>
  <c r="AC87" i="118"/>
  <c r="AK87" i="118"/>
  <c r="AJ88" i="118"/>
  <c r="AR88" i="118"/>
  <c r="AF92" i="118"/>
  <c r="AN92" i="118"/>
  <c r="AE93" i="118"/>
  <c r="AM93" i="118"/>
  <c r="AD94" i="118"/>
  <c r="AL94" i="118"/>
  <c r="AJ96" i="118"/>
  <c r="AR96" i="118"/>
  <c r="AF100" i="118"/>
  <c r="AN100" i="118"/>
  <c r="AE101" i="118"/>
  <c r="AM101" i="118"/>
  <c r="AD102" i="118"/>
  <c r="AL102" i="118"/>
  <c r="AC103" i="118"/>
  <c r="AK103" i="118"/>
  <c r="AJ104" i="118"/>
  <c r="AR104" i="118"/>
  <c r="AF108" i="118"/>
  <c r="AN108" i="118"/>
  <c r="AE109" i="118"/>
  <c r="AM109" i="118"/>
  <c r="AD110" i="118"/>
  <c r="AL110" i="118"/>
  <c r="AC111" i="118"/>
  <c r="AK111" i="118"/>
  <c r="AJ112" i="118"/>
  <c r="AR112" i="118"/>
  <c r="AD23" i="119"/>
  <c r="AL23" i="119"/>
  <c r="AC24" i="119"/>
  <c r="AK24" i="119"/>
  <c r="AF29" i="119"/>
  <c r="AN29" i="119"/>
  <c r="AE30" i="119"/>
  <c r="AM30" i="119"/>
  <c r="AD31" i="119"/>
  <c r="AL31" i="119"/>
  <c r="AC32" i="119"/>
  <c r="AK32" i="119"/>
  <c r="AJ33" i="119"/>
  <c r="AR33" i="119"/>
  <c r="AQ37" i="119"/>
  <c r="AI37" i="119"/>
  <c r="AK37" i="119"/>
  <c r="AF41" i="119"/>
  <c r="AL42" i="119"/>
  <c r="AD42" i="119"/>
  <c r="AO42" i="119"/>
  <c r="AG42" i="119"/>
  <c r="AN42" i="119"/>
  <c r="AF42" i="119"/>
  <c r="AP42" i="119"/>
  <c r="AG45" i="119"/>
  <c r="AN48" i="119"/>
  <c r="AF48" i="119"/>
  <c r="AQ48" i="119"/>
  <c r="AI48" i="119"/>
  <c r="AP48" i="119"/>
  <c r="AH48" i="119"/>
  <c r="AM48" i="119"/>
  <c r="AE50" i="119"/>
  <c r="AR50" i="119"/>
  <c r="AD56" i="119"/>
  <c r="AR56" i="119"/>
  <c r="AI58" i="119"/>
  <c r="AD59" i="119"/>
  <c r="AJ61" i="119"/>
  <c r="AK64" i="119"/>
  <c r="AG72" i="119"/>
  <c r="AJ73" i="119"/>
  <c r="AE77" i="119"/>
  <c r="AN80" i="119"/>
  <c r="AF80" i="119"/>
  <c r="AM80" i="119"/>
  <c r="AE80" i="119"/>
  <c r="AL80" i="119"/>
  <c r="AD80" i="119"/>
  <c r="AQ80" i="119"/>
  <c r="AI80" i="119"/>
  <c r="AP80" i="119"/>
  <c r="AH80" i="119"/>
  <c r="AF81" i="119"/>
  <c r="AN88" i="119"/>
  <c r="AF88" i="119"/>
  <c r="AM88" i="119"/>
  <c r="AE88" i="119"/>
  <c r="AL88" i="119"/>
  <c r="AD88" i="119"/>
  <c r="AQ88" i="119"/>
  <c r="AI88" i="119"/>
  <c r="AP88" i="119"/>
  <c r="AH88" i="119"/>
  <c r="AF89" i="119"/>
  <c r="AG96" i="119"/>
  <c r="AJ97" i="119"/>
  <c r="AJ101" i="119"/>
  <c r="AR78" i="120"/>
  <c r="AR94" i="120"/>
  <c r="AQ102" i="120"/>
  <c r="AI102" i="120"/>
  <c r="AP102" i="120"/>
  <c r="AH102" i="120"/>
  <c r="AO102" i="120"/>
  <c r="AG102" i="120"/>
  <c r="AN102" i="120"/>
  <c r="AF102" i="120"/>
  <c r="AM102" i="120"/>
  <c r="AE102" i="120"/>
  <c r="AL102" i="120"/>
  <c r="AD102" i="120"/>
  <c r="AK102" i="120"/>
  <c r="AC102" i="120"/>
  <c r="AQ23" i="121"/>
  <c r="AI23" i="121"/>
  <c r="AP23" i="121"/>
  <c r="AH23" i="121"/>
  <c r="AO23" i="121"/>
  <c r="AG23" i="121"/>
  <c r="AN23" i="121"/>
  <c r="AF23" i="121"/>
  <c r="AM23" i="121"/>
  <c r="AE23" i="121"/>
  <c r="AL23" i="121"/>
  <c r="AD23" i="121"/>
  <c r="AK23" i="121"/>
  <c r="AC23" i="121"/>
  <c r="AR39" i="121"/>
  <c r="AJ55" i="121"/>
  <c r="AJ71" i="121"/>
  <c r="AR111" i="121"/>
  <c r="AJ23" i="116"/>
  <c r="AJ31" i="116"/>
  <c r="AH33" i="116"/>
  <c r="AD37" i="116"/>
  <c r="AJ39" i="116"/>
  <c r="AH41" i="116"/>
  <c r="AD45" i="116"/>
  <c r="AC46" i="116"/>
  <c r="AJ47" i="116"/>
  <c r="AH49" i="116"/>
  <c r="AG50" i="116"/>
  <c r="AD53" i="116"/>
  <c r="AC54" i="116"/>
  <c r="AJ55" i="116"/>
  <c r="AH57" i="116"/>
  <c r="AG58" i="116"/>
  <c r="AF59" i="116"/>
  <c r="AE60" i="116"/>
  <c r="AD61" i="116"/>
  <c r="AC62" i="116"/>
  <c r="AJ63" i="116"/>
  <c r="AH65" i="116"/>
  <c r="AG66" i="116"/>
  <c r="AF67" i="116"/>
  <c r="AE68" i="116"/>
  <c r="AC70" i="116"/>
  <c r="AJ71" i="116"/>
  <c r="AH73" i="116"/>
  <c r="AG74" i="116"/>
  <c r="AF75" i="116"/>
  <c r="AE76" i="116"/>
  <c r="AD77" i="116"/>
  <c r="AC78" i="116"/>
  <c r="AJ79" i="116"/>
  <c r="AH81" i="116"/>
  <c r="AF83" i="116"/>
  <c r="AE84" i="116"/>
  <c r="AD85" i="116"/>
  <c r="AC86" i="116"/>
  <c r="AJ87" i="116"/>
  <c r="AH89" i="116"/>
  <c r="AG90" i="116"/>
  <c r="AF91" i="116"/>
  <c r="AE92" i="116"/>
  <c r="AD93" i="116"/>
  <c r="AC94" i="116"/>
  <c r="AH97" i="116"/>
  <c r="AG98" i="116"/>
  <c r="AF99" i="116"/>
  <c r="AE100" i="116"/>
  <c r="AD101" i="116"/>
  <c r="AC102" i="116"/>
  <c r="AJ103" i="116"/>
  <c r="AH105" i="116"/>
  <c r="AG106" i="116"/>
  <c r="AF107" i="116"/>
  <c r="AE108" i="116"/>
  <c r="AD109" i="116"/>
  <c r="AC110" i="116"/>
  <c r="AJ111" i="116"/>
  <c r="AH18" i="117"/>
  <c r="AG19" i="117"/>
  <c r="AC23" i="117"/>
  <c r="AJ24" i="117"/>
  <c r="AH26" i="117"/>
  <c r="AG27" i="117"/>
  <c r="AF28" i="117"/>
  <c r="AE29" i="117"/>
  <c r="AD30" i="117"/>
  <c r="AC31" i="117"/>
  <c r="AJ32" i="117"/>
  <c r="AH34" i="117"/>
  <c r="AG35" i="117"/>
  <c r="AF36" i="117"/>
  <c r="AE37" i="117"/>
  <c r="AC39" i="117"/>
  <c r="AJ40" i="117"/>
  <c r="AH42" i="117"/>
  <c r="AG43" i="117"/>
  <c r="AG38" i="117" s="1"/>
  <c r="P16" i="117" s="1"/>
  <c r="AG16" i="117" s="1"/>
  <c r="AF44" i="117"/>
  <c r="AE45" i="117"/>
  <c r="AD46" i="117"/>
  <c r="AC47" i="117"/>
  <c r="AJ48" i="117"/>
  <c r="AH50" i="117"/>
  <c r="AF52" i="117"/>
  <c r="AE53" i="117"/>
  <c r="AD54" i="117"/>
  <c r="AC55" i="117"/>
  <c r="AJ56" i="117"/>
  <c r="AH58" i="117"/>
  <c r="AG59" i="117"/>
  <c r="AF60" i="117"/>
  <c r="AE61" i="117"/>
  <c r="AD62" i="117"/>
  <c r="AC63" i="117"/>
  <c r="AJ64" i="117"/>
  <c r="AH66" i="117"/>
  <c r="AG67" i="117"/>
  <c r="AF68" i="117"/>
  <c r="AD70" i="117"/>
  <c r="AC71" i="117"/>
  <c r="AJ72" i="117"/>
  <c r="AH74" i="117"/>
  <c r="AG75" i="117"/>
  <c r="AF76" i="117"/>
  <c r="AE77" i="117"/>
  <c r="AD78" i="117"/>
  <c r="AC79" i="117"/>
  <c r="AJ80" i="117"/>
  <c r="AG83" i="117"/>
  <c r="AF84" i="117"/>
  <c r="AE85" i="117"/>
  <c r="AD86" i="117"/>
  <c r="AC87" i="117"/>
  <c r="AJ88" i="117"/>
  <c r="AH90" i="117"/>
  <c r="AG91" i="117"/>
  <c r="AF92" i="117"/>
  <c r="AE93" i="117"/>
  <c r="AD94" i="117"/>
  <c r="AJ96" i="117"/>
  <c r="AH98" i="117"/>
  <c r="AG99" i="117"/>
  <c r="AF100" i="117"/>
  <c r="AE101" i="117"/>
  <c r="AD102" i="117"/>
  <c r="AC103" i="117"/>
  <c r="AJ104" i="117"/>
  <c r="AH106" i="117"/>
  <c r="AG107" i="117"/>
  <c r="AF108" i="117"/>
  <c r="AE109" i="117"/>
  <c r="AD110" i="117"/>
  <c r="AC111" i="117"/>
  <c r="AJ112" i="117"/>
  <c r="AH19" i="118"/>
  <c r="AD23" i="118"/>
  <c r="AC24" i="118"/>
  <c r="AH27" i="118"/>
  <c r="AG28" i="118"/>
  <c r="AF29" i="118"/>
  <c r="AE30" i="118"/>
  <c r="AD31" i="118"/>
  <c r="AC32" i="118"/>
  <c r="AJ33" i="118"/>
  <c r="AH35" i="118"/>
  <c r="AG36" i="118"/>
  <c r="AF37" i="118"/>
  <c r="AD39" i="118"/>
  <c r="AC40" i="118"/>
  <c r="AJ41" i="118"/>
  <c r="AH43" i="118"/>
  <c r="AG44" i="118"/>
  <c r="AF45" i="118"/>
  <c r="AE46" i="118"/>
  <c r="AD47" i="118"/>
  <c r="AC48" i="118"/>
  <c r="AJ49" i="118"/>
  <c r="AG52" i="118"/>
  <c r="AF53" i="118"/>
  <c r="AE54" i="118"/>
  <c r="AD55" i="118"/>
  <c r="AC56" i="118"/>
  <c r="AJ57" i="118"/>
  <c r="AH59" i="118"/>
  <c r="AG60" i="118"/>
  <c r="AF61" i="118"/>
  <c r="AE62" i="118"/>
  <c r="AD63" i="118"/>
  <c r="AC64" i="118"/>
  <c r="AJ65" i="118"/>
  <c r="AH67" i="118"/>
  <c r="AG68" i="118"/>
  <c r="AE70" i="118"/>
  <c r="AD71" i="118"/>
  <c r="AC72" i="118"/>
  <c r="AJ73" i="118"/>
  <c r="AH75" i="118"/>
  <c r="AG76" i="118"/>
  <c r="AF77" i="118"/>
  <c r="AE78" i="118"/>
  <c r="AD79" i="118"/>
  <c r="AC80" i="118"/>
  <c r="AJ81" i="118"/>
  <c r="AH83" i="118"/>
  <c r="AG84" i="118"/>
  <c r="AF85" i="118"/>
  <c r="AE86" i="118"/>
  <c r="AD87" i="118"/>
  <c r="AC88" i="118"/>
  <c r="AJ89" i="118"/>
  <c r="AH91" i="118"/>
  <c r="AG92" i="118"/>
  <c r="AF93" i="118"/>
  <c r="AE94" i="118"/>
  <c r="AC96" i="118"/>
  <c r="AJ97" i="118"/>
  <c r="AH99" i="118"/>
  <c r="AG100" i="118"/>
  <c r="AF101" i="118"/>
  <c r="AE102" i="118"/>
  <c r="AD103" i="118"/>
  <c r="AC104" i="118"/>
  <c r="AJ105" i="118"/>
  <c r="AH107" i="118"/>
  <c r="AG108" i="118"/>
  <c r="AF109" i="118"/>
  <c r="AE110" i="118"/>
  <c r="AD111" i="118"/>
  <c r="AC112" i="118"/>
  <c r="AJ18" i="119"/>
  <c r="AE23" i="119"/>
  <c r="AD24" i="119"/>
  <c r="AJ26" i="119"/>
  <c r="AH28" i="119"/>
  <c r="AG29" i="119"/>
  <c r="AF30" i="119"/>
  <c r="AE31" i="119"/>
  <c r="AD32" i="119"/>
  <c r="AC33" i="119"/>
  <c r="AJ34" i="119"/>
  <c r="AC37" i="119"/>
  <c r="AL37" i="119"/>
  <c r="AI41" i="119"/>
  <c r="AC42" i="119"/>
  <c r="AQ42" i="119"/>
  <c r="AL43" i="119"/>
  <c r="AH45" i="119"/>
  <c r="AC48" i="119"/>
  <c r="AO48" i="119"/>
  <c r="AK49" i="119"/>
  <c r="AH50" i="119"/>
  <c r="AM53" i="119"/>
  <c r="AE56" i="119"/>
  <c r="AM57" i="119"/>
  <c r="AE57" i="119"/>
  <c r="AP57" i="119"/>
  <c r="AH57" i="119"/>
  <c r="AO57" i="119"/>
  <c r="AG57" i="119"/>
  <c r="AN57" i="119"/>
  <c r="AJ58" i="119"/>
  <c r="AG59" i="119"/>
  <c r="AM61" i="119"/>
  <c r="AO64" i="119"/>
  <c r="AR65" i="119"/>
  <c r="AJ72" i="119"/>
  <c r="AN73" i="119"/>
  <c r="AF77" i="119"/>
  <c r="AC80" i="119"/>
  <c r="AI81" i="119"/>
  <c r="AQ85" i="119"/>
  <c r="AI85" i="119"/>
  <c r="AP85" i="119"/>
  <c r="AH85" i="119"/>
  <c r="AO85" i="119"/>
  <c r="AG85" i="119"/>
  <c r="AL85" i="119"/>
  <c r="AD85" i="119"/>
  <c r="AK85" i="119"/>
  <c r="AC85" i="119"/>
  <c r="AC88" i="119"/>
  <c r="AI89" i="119"/>
  <c r="AR93" i="119"/>
  <c r="AJ96" i="119"/>
  <c r="AN97" i="119"/>
  <c r="AR101" i="119"/>
  <c r="AR30" i="120"/>
  <c r="AR62" i="120"/>
  <c r="AJ102" i="120"/>
  <c r="AJ23" i="121"/>
  <c r="AR55" i="121"/>
  <c r="AR71" i="121"/>
  <c r="AQ87" i="121"/>
  <c r="AI87" i="121"/>
  <c r="AP87" i="121"/>
  <c r="AH87" i="121"/>
  <c r="AO87" i="121"/>
  <c r="AG87" i="121"/>
  <c r="AN87" i="121"/>
  <c r="AF87" i="121"/>
  <c r="AM87" i="121"/>
  <c r="AE87" i="121"/>
  <c r="AL87" i="121"/>
  <c r="AD87" i="121"/>
  <c r="AK87" i="121"/>
  <c r="AC87" i="121"/>
  <c r="AQ35" i="124"/>
  <c r="AI35" i="124"/>
  <c r="AP35" i="124"/>
  <c r="AH35" i="124"/>
  <c r="AO35" i="124"/>
  <c r="AG35" i="124"/>
  <c r="AN35" i="124"/>
  <c r="AF35" i="124"/>
  <c r="AM35" i="124"/>
  <c r="AE35" i="124"/>
  <c r="AL35" i="124"/>
  <c r="AD35" i="124"/>
  <c r="AK35" i="124"/>
  <c r="AC35" i="124"/>
  <c r="AR35" i="124"/>
  <c r="AJ35" i="124"/>
  <c r="AJ46" i="119"/>
  <c r="AR46" i="119"/>
  <c r="AJ54" i="119"/>
  <c r="AR54" i="119"/>
  <c r="AJ62" i="119"/>
  <c r="AR62" i="119"/>
  <c r="AF66" i="119"/>
  <c r="AN66" i="119"/>
  <c r="AE67" i="119"/>
  <c r="AM67" i="119"/>
  <c r="AJ70" i="119"/>
  <c r="AR70" i="119"/>
  <c r="AF74" i="119"/>
  <c r="AN74" i="119"/>
  <c r="AE75" i="119"/>
  <c r="AM75" i="119"/>
  <c r="AD76" i="119"/>
  <c r="AL76" i="119"/>
  <c r="AJ78" i="119"/>
  <c r="AI79" i="119"/>
  <c r="AQ79" i="119"/>
  <c r="AE83" i="119"/>
  <c r="AM83" i="119"/>
  <c r="AD84" i="119"/>
  <c r="AL84" i="119"/>
  <c r="AJ86" i="119"/>
  <c r="AR86" i="119"/>
  <c r="AI87" i="119"/>
  <c r="AQ87" i="119"/>
  <c r="AF90" i="119"/>
  <c r="AN90" i="119"/>
  <c r="AE91" i="119"/>
  <c r="AM91" i="119"/>
  <c r="AD92" i="119"/>
  <c r="AL92" i="119"/>
  <c r="AJ94" i="119"/>
  <c r="AR94" i="119"/>
  <c r="AF98" i="119"/>
  <c r="AN98" i="119"/>
  <c r="AE99" i="119"/>
  <c r="AM99" i="119"/>
  <c r="AD100" i="119"/>
  <c r="AL100" i="119"/>
  <c r="AJ102" i="119"/>
  <c r="AR102" i="119"/>
  <c r="AI103" i="119"/>
  <c r="AQ103" i="119"/>
  <c r="AH104" i="119"/>
  <c r="AP104" i="119"/>
  <c r="AG105" i="119"/>
  <c r="AO105" i="119"/>
  <c r="AF106" i="119"/>
  <c r="AN106" i="119"/>
  <c r="AE107" i="119"/>
  <c r="AM107" i="119"/>
  <c r="AD108" i="119"/>
  <c r="AL108" i="119"/>
  <c r="AJ110" i="119"/>
  <c r="AR110" i="119"/>
  <c r="AI111" i="119"/>
  <c r="AQ111" i="119"/>
  <c r="AH112" i="119"/>
  <c r="AP112" i="119"/>
  <c r="AG18" i="120"/>
  <c r="AO18" i="120"/>
  <c r="AF19" i="120"/>
  <c r="AN19" i="120"/>
  <c r="AJ23" i="120"/>
  <c r="AR23" i="120"/>
  <c r="AI24" i="120"/>
  <c r="AQ24" i="120"/>
  <c r="AG26" i="120"/>
  <c r="AO26" i="120"/>
  <c r="AF27" i="120"/>
  <c r="AN27" i="120"/>
  <c r="AE28" i="120"/>
  <c r="AM28" i="120"/>
  <c r="AD29" i="120"/>
  <c r="AL29" i="120"/>
  <c r="AJ31" i="120"/>
  <c r="AR31" i="120"/>
  <c r="AI32" i="120"/>
  <c r="AQ32" i="120"/>
  <c r="AH33" i="120"/>
  <c r="AP33" i="120"/>
  <c r="AG34" i="120"/>
  <c r="AO34" i="120"/>
  <c r="AF35" i="120"/>
  <c r="AN35" i="120"/>
  <c r="AE36" i="120"/>
  <c r="AM36" i="120"/>
  <c r="AD37" i="120"/>
  <c r="AL37" i="120"/>
  <c r="AJ39" i="120"/>
  <c r="AR39" i="120"/>
  <c r="AI40" i="120"/>
  <c r="AQ40" i="120"/>
  <c r="AH41" i="120"/>
  <c r="AP41" i="120"/>
  <c r="AG42" i="120"/>
  <c r="AO42" i="120"/>
  <c r="AF43" i="120"/>
  <c r="AN43" i="120"/>
  <c r="AE44" i="120"/>
  <c r="AM44" i="120"/>
  <c r="AD45" i="120"/>
  <c r="AL45" i="120"/>
  <c r="AJ47" i="120"/>
  <c r="AR47" i="120"/>
  <c r="AI48" i="120"/>
  <c r="AQ48" i="120"/>
  <c r="AH49" i="120"/>
  <c r="AP49" i="120"/>
  <c r="AG50" i="120"/>
  <c r="AO50" i="120"/>
  <c r="AE52" i="120"/>
  <c r="AM52" i="120"/>
  <c r="AD53" i="120"/>
  <c r="AL53" i="120"/>
  <c r="AJ55" i="120"/>
  <c r="AR55" i="120"/>
  <c r="AI56" i="120"/>
  <c r="AQ56" i="120"/>
  <c r="AH57" i="120"/>
  <c r="AP57" i="120"/>
  <c r="AG58" i="120"/>
  <c r="AO58" i="120"/>
  <c r="AF59" i="120"/>
  <c r="AN59" i="120"/>
  <c r="AE60" i="120"/>
  <c r="AM60" i="120"/>
  <c r="AD61" i="120"/>
  <c r="AL61" i="120"/>
  <c r="AJ63" i="120"/>
  <c r="AR63" i="120"/>
  <c r="AI64" i="120"/>
  <c r="AQ64" i="120"/>
  <c r="AH65" i="120"/>
  <c r="AP65" i="120"/>
  <c r="AG66" i="120"/>
  <c r="AO66" i="120"/>
  <c r="AF67" i="120"/>
  <c r="AN67" i="120"/>
  <c r="AE68" i="120"/>
  <c r="AM68" i="120"/>
  <c r="AJ71" i="120"/>
  <c r="AR71" i="120"/>
  <c r="AI72" i="120"/>
  <c r="AQ72" i="120"/>
  <c r="AH73" i="120"/>
  <c r="AP73" i="120"/>
  <c r="AG74" i="120"/>
  <c r="AO74" i="120"/>
  <c r="AF75" i="120"/>
  <c r="AN75" i="120"/>
  <c r="AE76" i="120"/>
  <c r="AM76" i="120"/>
  <c r="AD77" i="120"/>
  <c r="AL77" i="120"/>
  <c r="AJ79" i="120"/>
  <c r="AR79" i="120"/>
  <c r="AI80" i="120"/>
  <c r="AQ80" i="120"/>
  <c r="AH81" i="120"/>
  <c r="AP81" i="120"/>
  <c r="AF83" i="120"/>
  <c r="AN83" i="120"/>
  <c r="AE84" i="120"/>
  <c r="AM84" i="120"/>
  <c r="AD85" i="120"/>
  <c r="AL85" i="120"/>
  <c r="AJ87" i="120"/>
  <c r="AR87" i="120"/>
  <c r="AI88" i="120"/>
  <c r="AQ88" i="120"/>
  <c r="AH89" i="120"/>
  <c r="AP89" i="120"/>
  <c r="AG90" i="120"/>
  <c r="AO90" i="120"/>
  <c r="AF91" i="120"/>
  <c r="AN91" i="120"/>
  <c r="AE92" i="120"/>
  <c r="AM92" i="120"/>
  <c r="AD93" i="120"/>
  <c r="AL93" i="120"/>
  <c r="AI96" i="120"/>
  <c r="AQ96" i="120"/>
  <c r="AH97" i="120"/>
  <c r="AP97" i="120"/>
  <c r="AG98" i="120"/>
  <c r="AO98" i="120"/>
  <c r="AF99" i="120"/>
  <c r="AN99" i="120"/>
  <c r="AE100" i="120"/>
  <c r="AM100" i="120"/>
  <c r="AD101" i="120"/>
  <c r="AL101" i="120"/>
  <c r="AJ103" i="120"/>
  <c r="AR103" i="120"/>
  <c r="AI104" i="120"/>
  <c r="AQ104" i="120"/>
  <c r="AH105" i="120"/>
  <c r="AP105" i="120"/>
  <c r="AG106" i="120"/>
  <c r="AO106" i="120"/>
  <c r="AF107" i="120"/>
  <c r="AN107" i="120"/>
  <c r="AE108" i="120"/>
  <c r="AM108" i="120"/>
  <c r="AL109" i="120"/>
  <c r="AJ111" i="120"/>
  <c r="AR111" i="120"/>
  <c r="AI112" i="120"/>
  <c r="AQ112" i="120"/>
  <c r="AH18" i="121"/>
  <c r="AP18" i="121"/>
  <c r="AG19" i="121"/>
  <c r="AO19" i="121"/>
  <c r="AJ24" i="121"/>
  <c r="AR24" i="121"/>
  <c r="AH26" i="121"/>
  <c r="AP26" i="121"/>
  <c r="AG27" i="121"/>
  <c r="AO27" i="121"/>
  <c r="AF28" i="121"/>
  <c r="AN28" i="121"/>
  <c r="AE29" i="121"/>
  <c r="AM29" i="121"/>
  <c r="AD30" i="121"/>
  <c r="AL30" i="121"/>
  <c r="AJ32" i="121"/>
  <c r="AR32" i="121"/>
  <c r="AI33" i="121"/>
  <c r="AQ33" i="121"/>
  <c r="AH34" i="121"/>
  <c r="AP34" i="121"/>
  <c r="AG35" i="121"/>
  <c r="AO35" i="121"/>
  <c r="AF36" i="121"/>
  <c r="AN36" i="121"/>
  <c r="AE37" i="121"/>
  <c r="AM37" i="121"/>
  <c r="AJ40" i="121"/>
  <c r="AR40" i="121"/>
  <c r="AI41" i="121"/>
  <c r="AQ41" i="121"/>
  <c r="AH42" i="121"/>
  <c r="AP42" i="121"/>
  <c r="AG43" i="121"/>
  <c r="AO43" i="121"/>
  <c r="AF44" i="121"/>
  <c r="AN44" i="121"/>
  <c r="AE45" i="121"/>
  <c r="AM45" i="121"/>
  <c r="AD46" i="121"/>
  <c r="AL46" i="121"/>
  <c r="AJ48" i="121"/>
  <c r="AR48" i="121"/>
  <c r="AI49" i="121"/>
  <c r="AQ49" i="121"/>
  <c r="AH50" i="121"/>
  <c r="AP50" i="121"/>
  <c r="AF52" i="121"/>
  <c r="AN52" i="121"/>
  <c r="AE53" i="121"/>
  <c r="AM53" i="121"/>
  <c r="AD54" i="121"/>
  <c r="AL54" i="121"/>
  <c r="AJ56" i="121"/>
  <c r="AR56" i="121"/>
  <c r="AI57" i="121"/>
  <c r="AQ57" i="121"/>
  <c r="AH58" i="121"/>
  <c r="AP58" i="121"/>
  <c r="AG59" i="121"/>
  <c r="AO59" i="121"/>
  <c r="AF60" i="121"/>
  <c r="AN60" i="121"/>
  <c r="AE61" i="121"/>
  <c r="AM61" i="121"/>
  <c r="AD62" i="121"/>
  <c r="AL62" i="121"/>
  <c r="AJ64" i="121"/>
  <c r="AR64" i="121"/>
  <c r="AI65" i="121"/>
  <c r="AQ65" i="121"/>
  <c r="AH66" i="121"/>
  <c r="AP66" i="121"/>
  <c r="AG67" i="121"/>
  <c r="AO67" i="121"/>
  <c r="AF68" i="121"/>
  <c r="AN68" i="121"/>
  <c r="AD70" i="121"/>
  <c r="AL70" i="121"/>
  <c r="AJ72" i="121"/>
  <c r="AR72" i="121"/>
  <c r="AI73" i="121"/>
  <c r="AQ73" i="121"/>
  <c r="AH74" i="121"/>
  <c r="AP74" i="121"/>
  <c r="AG75" i="121"/>
  <c r="AO75" i="121"/>
  <c r="AF76" i="121"/>
  <c r="AN76" i="121"/>
  <c r="AE77" i="121"/>
  <c r="AM77" i="121"/>
  <c r="AD78" i="121"/>
  <c r="AL78" i="121"/>
  <c r="AJ80" i="121"/>
  <c r="AR80" i="121"/>
  <c r="AI81" i="121"/>
  <c r="AQ81" i="121"/>
  <c r="AG83" i="121"/>
  <c r="AO83" i="121"/>
  <c r="AF84" i="121"/>
  <c r="AN84" i="121"/>
  <c r="AE85" i="121"/>
  <c r="AM85" i="121"/>
  <c r="AD86" i="121"/>
  <c r="AL86" i="121"/>
  <c r="AJ88" i="121"/>
  <c r="AR88" i="121"/>
  <c r="AI89" i="121"/>
  <c r="AQ89" i="121"/>
  <c r="AH90" i="121"/>
  <c r="AP90" i="121"/>
  <c r="AG91" i="121"/>
  <c r="AO91" i="121"/>
  <c r="AF92" i="121"/>
  <c r="AN92" i="121"/>
  <c r="AE93" i="121"/>
  <c r="AM93" i="121"/>
  <c r="AD94" i="121"/>
  <c r="AL94" i="121"/>
  <c r="AJ96" i="121"/>
  <c r="AR96" i="121"/>
  <c r="AI97" i="121"/>
  <c r="AQ97" i="121"/>
  <c r="AH98" i="121"/>
  <c r="AP98" i="121"/>
  <c r="AG99" i="121"/>
  <c r="AO99" i="121"/>
  <c r="AF100" i="121"/>
  <c r="AN100" i="121"/>
  <c r="AE101" i="121"/>
  <c r="AM101" i="121"/>
  <c r="AD102" i="121"/>
  <c r="AL102" i="121"/>
  <c r="AJ104" i="121"/>
  <c r="AR104" i="121"/>
  <c r="AI105" i="121"/>
  <c r="AQ105" i="121"/>
  <c r="AH106" i="121"/>
  <c r="AP106" i="121"/>
  <c r="AG107" i="121"/>
  <c r="AO107" i="121"/>
  <c r="AF108" i="121"/>
  <c r="AN108" i="121"/>
  <c r="AE109" i="121"/>
  <c r="AM109" i="121"/>
  <c r="AD110" i="121"/>
  <c r="AL110" i="121"/>
  <c r="AJ112" i="121"/>
  <c r="AR112" i="121"/>
  <c r="AI18" i="122"/>
  <c r="AQ18" i="122"/>
  <c r="AH19" i="122"/>
  <c r="AP19" i="122"/>
  <c r="AD23" i="122"/>
  <c r="AL23" i="122"/>
  <c r="AI26" i="122"/>
  <c r="AQ26" i="122"/>
  <c r="AH27" i="122"/>
  <c r="AP27" i="122"/>
  <c r="AG28" i="122"/>
  <c r="AO28" i="122"/>
  <c r="AF29" i="122"/>
  <c r="AN29" i="122"/>
  <c r="AE30" i="122"/>
  <c r="AM30" i="122"/>
  <c r="AD31" i="122"/>
  <c r="AL31" i="122"/>
  <c r="AJ33" i="122"/>
  <c r="AR33" i="122"/>
  <c r="AI34" i="122"/>
  <c r="AQ34" i="122"/>
  <c r="AH35" i="122"/>
  <c r="AP35" i="122"/>
  <c r="AI36" i="122"/>
  <c r="AM37" i="122"/>
  <c r="AE37" i="122"/>
  <c r="AO37" i="122"/>
  <c r="AG37" i="122"/>
  <c r="AL37" i="122"/>
  <c r="AJ39" i="122"/>
  <c r="AG41" i="122"/>
  <c r="AR41" i="122"/>
  <c r="AD43" i="122"/>
  <c r="AI44" i="122"/>
  <c r="AM45" i="122"/>
  <c r="AE45" i="122"/>
  <c r="AO45" i="122"/>
  <c r="AG45" i="122"/>
  <c r="AL45" i="122"/>
  <c r="AG46" i="122"/>
  <c r="AQ46" i="122"/>
  <c r="AJ47" i="122"/>
  <c r="AG49" i="122"/>
  <c r="AR49" i="122"/>
  <c r="AI52" i="122"/>
  <c r="AM53" i="122"/>
  <c r="AE53" i="122"/>
  <c r="AO53" i="122"/>
  <c r="AG53" i="122"/>
  <c r="AL53" i="122"/>
  <c r="AG54" i="122"/>
  <c r="AQ54" i="122"/>
  <c r="AJ55" i="122"/>
  <c r="AG57" i="122"/>
  <c r="AR57" i="122"/>
  <c r="AD59" i="122"/>
  <c r="AI60" i="122"/>
  <c r="AM61" i="122"/>
  <c r="AE61" i="122"/>
  <c r="AO61" i="122"/>
  <c r="AG61" i="122"/>
  <c r="AL61" i="122"/>
  <c r="AG62" i="122"/>
  <c r="AQ62" i="122"/>
  <c r="AJ63" i="122"/>
  <c r="AJ65" i="122"/>
  <c r="AL67" i="122"/>
  <c r="AQ73" i="122"/>
  <c r="AI73" i="122"/>
  <c r="AP73" i="122"/>
  <c r="AH73" i="122"/>
  <c r="AO73" i="122"/>
  <c r="AG73" i="122"/>
  <c r="AL73" i="122"/>
  <c r="AD73" i="122"/>
  <c r="AK73" i="122"/>
  <c r="AC73" i="122"/>
  <c r="AO76" i="122"/>
  <c r="AJ85" i="122"/>
  <c r="AQ89" i="122"/>
  <c r="AI89" i="122"/>
  <c r="AP89" i="122"/>
  <c r="AH89" i="122"/>
  <c r="AO89" i="122"/>
  <c r="AG89" i="122"/>
  <c r="AL89" i="122"/>
  <c r="AD89" i="122"/>
  <c r="AK89" i="122"/>
  <c r="AC89" i="122"/>
  <c r="AN100" i="122"/>
  <c r="AF100" i="122"/>
  <c r="AM100" i="122"/>
  <c r="AE100" i="122"/>
  <c r="AL100" i="122"/>
  <c r="AD100" i="122"/>
  <c r="AQ100" i="122"/>
  <c r="AI100" i="122"/>
  <c r="AP100" i="122"/>
  <c r="AH100" i="122"/>
  <c r="AM109" i="122"/>
  <c r="AE109" i="122"/>
  <c r="AL109" i="122"/>
  <c r="AD109" i="122"/>
  <c r="AK109" i="122"/>
  <c r="AC109" i="122"/>
  <c r="AP109" i="122"/>
  <c r="AH109" i="122"/>
  <c r="AO109" i="122"/>
  <c r="AG109" i="122"/>
  <c r="AQ34" i="123"/>
  <c r="AI34" i="123"/>
  <c r="AP34" i="123"/>
  <c r="AH34" i="123"/>
  <c r="AO34" i="123"/>
  <c r="AG34" i="123"/>
  <c r="AN34" i="123"/>
  <c r="AF34" i="123"/>
  <c r="AM34" i="123"/>
  <c r="AE34" i="123"/>
  <c r="AL34" i="123"/>
  <c r="AD34" i="123"/>
  <c r="AK34" i="123"/>
  <c r="AC34" i="123"/>
  <c r="AQ65" i="126"/>
  <c r="AI65" i="126"/>
  <c r="AP65" i="126"/>
  <c r="AH65" i="126"/>
  <c r="AO65" i="126"/>
  <c r="AG65" i="126"/>
  <c r="AN65" i="126"/>
  <c r="AF65" i="126"/>
  <c r="AM65" i="126"/>
  <c r="AE65" i="126"/>
  <c r="AL65" i="126"/>
  <c r="AD65" i="126"/>
  <c r="AK65" i="126"/>
  <c r="AC65" i="126"/>
  <c r="AR65" i="126"/>
  <c r="AJ65" i="126"/>
  <c r="AJ39" i="119"/>
  <c r="AR39" i="119"/>
  <c r="AC46" i="119"/>
  <c r="AK46" i="119"/>
  <c r="AJ47" i="119"/>
  <c r="AR47" i="119"/>
  <c r="AC54" i="119"/>
  <c r="AK54" i="119"/>
  <c r="AJ55" i="119"/>
  <c r="AR55" i="119"/>
  <c r="AC62" i="119"/>
  <c r="AK62" i="119"/>
  <c r="AJ63" i="119"/>
  <c r="AR63" i="119"/>
  <c r="AG66" i="119"/>
  <c r="AO66" i="119"/>
  <c r="AF67" i="119"/>
  <c r="AN67" i="119"/>
  <c r="AC70" i="119"/>
  <c r="AK70" i="119"/>
  <c r="AJ71" i="119"/>
  <c r="AR71" i="119"/>
  <c r="AG74" i="119"/>
  <c r="AO74" i="119"/>
  <c r="AF75" i="119"/>
  <c r="AN75" i="119"/>
  <c r="AJ79" i="119"/>
  <c r="AR79" i="119"/>
  <c r="AF83" i="119"/>
  <c r="AN83" i="119"/>
  <c r="AJ87" i="119"/>
  <c r="AR87" i="119"/>
  <c r="AG90" i="119"/>
  <c r="AO90" i="119"/>
  <c r="AF91" i="119"/>
  <c r="AN91" i="119"/>
  <c r="AG98" i="119"/>
  <c r="AO98" i="119"/>
  <c r="AF99" i="119"/>
  <c r="AN99" i="119"/>
  <c r="AJ103" i="119"/>
  <c r="AR103" i="119"/>
  <c r="AI104" i="119"/>
  <c r="AQ104" i="119"/>
  <c r="AH105" i="119"/>
  <c r="AP105" i="119"/>
  <c r="AG106" i="119"/>
  <c r="AO106" i="119"/>
  <c r="AF107" i="119"/>
  <c r="AN107" i="119"/>
  <c r="AJ111" i="119"/>
  <c r="AR111" i="119"/>
  <c r="AI112" i="119"/>
  <c r="AQ112" i="119"/>
  <c r="AH18" i="120"/>
  <c r="AP18" i="120"/>
  <c r="AG19" i="120"/>
  <c r="AO19" i="120"/>
  <c r="AJ24" i="120"/>
  <c r="AR24" i="120"/>
  <c r="AH26" i="120"/>
  <c r="AP26" i="120"/>
  <c r="AG27" i="120"/>
  <c r="AO27" i="120"/>
  <c r="AF28" i="120"/>
  <c r="AN28" i="120"/>
  <c r="AJ32" i="120"/>
  <c r="AR32" i="120"/>
  <c r="AI33" i="120"/>
  <c r="AQ33" i="120"/>
  <c r="AH34" i="120"/>
  <c r="AP34" i="120"/>
  <c r="AG35" i="120"/>
  <c r="AO35" i="120"/>
  <c r="AF36" i="120"/>
  <c r="AN36" i="120"/>
  <c r="AJ40" i="120"/>
  <c r="AR40" i="120"/>
  <c r="AI41" i="120"/>
  <c r="AQ41" i="120"/>
  <c r="AH42" i="120"/>
  <c r="AP42" i="120"/>
  <c r="AG43" i="120"/>
  <c r="AO43" i="120"/>
  <c r="AF44" i="120"/>
  <c r="AN44" i="120"/>
  <c r="AJ48" i="120"/>
  <c r="AR48" i="120"/>
  <c r="AI49" i="120"/>
  <c r="AQ49" i="120"/>
  <c r="AH50" i="120"/>
  <c r="AP50" i="120"/>
  <c r="AF52" i="120"/>
  <c r="AN52" i="120"/>
  <c r="AJ56" i="120"/>
  <c r="AR56" i="120"/>
  <c r="AI57" i="120"/>
  <c r="AQ57" i="120"/>
  <c r="AH58" i="120"/>
  <c r="AP58" i="120"/>
  <c r="AG59" i="120"/>
  <c r="AO59" i="120"/>
  <c r="AF60" i="120"/>
  <c r="AN60" i="120"/>
  <c r="AJ64" i="120"/>
  <c r="AR64" i="120"/>
  <c r="AI65" i="120"/>
  <c r="AQ65" i="120"/>
  <c r="AH66" i="120"/>
  <c r="AP66" i="120"/>
  <c r="AG67" i="120"/>
  <c r="AO67" i="120"/>
  <c r="AF68" i="120"/>
  <c r="AN68" i="120"/>
  <c r="AJ72" i="120"/>
  <c r="AR72" i="120"/>
  <c r="AI73" i="120"/>
  <c r="AQ73" i="120"/>
  <c r="AH74" i="120"/>
  <c r="AP74" i="120"/>
  <c r="AG75" i="120"/>
  <c r="AO75" i="120"/>
  <c r="AF76" i="120"/>
  <c r="AN76" i="120"/>
  <c r="AJ80" i="120"/>
  <c r="AR80" i="120"/>
  <c r="AI81" i="120"/>
  <c r="AQ81" i="120"/>
  <c r="AG83" i="120"/>
  <c r="AO83" i="120"/>
  <c r="AF84" i="120"/>
  <c r="AN84" i="120"/>
  <c r="AJ88" i="120"/>
  <c r="AR88" i="120"/>
  <c r="AI89" i="120"/>
  <c r="AQ89" i="120"/>
  <c r="AH90" i="120"/>
  <c r="AP90" i="120"/>
  <c r="AG91" i="120"/>
  <c r="AO91" i="120"/>
  <c r="AF92" i="120"/>
  <c r="AN92" i="120"/>
  <c r="AJ96" i="120"/>
  <c r="AR96" i="120"/>
  <c r="AI97" i="120"/>
  <c r="AQ97" i="120"/>
  <c r="AH98" i="120"/>
  <c r="AP98" i="120"/>
  <c r="AG99" i="120"/>
  <c r="AO99" i="120"/>
  <c r="AF100" i="120"/>
  <c r="AN100" i="120"/>
  <c r="AJ104" i="120"/>
  <c r="AR104" i="120"/>
  <c r="AI105" i="120"/>
  <c r="AQ105" i="120"/>
  <c r="AH106" i="120"/>
  <c r="AP106" i="120"/>
  <c r="AG107" i="120"/>
  <c r="AO107" i="120"/>
  <c r="AF108" i="120"/>
  <c r="AN108" i="120"/>
  <c r="AJ112" i="120"/>
  <c r="AR112" i="120"/>
  <c r="AI18" i="121"/>
  <c r="AQ18" i="121"/>
  <c r="AH19" i="121"/>
  <c r="AP19" i="121"/>
  <c r="AI26" i="121"/>
  <c r="AQ26" i="121"/>
  <c r="AH27" i="121"/>
  <c r="AP27" i="121"/>
  <c r="AG28" i="121"/>
  <c r="AO28" i="121"/>
  <c r="AF29" i="121"/>
  <c r="AN29" i="121"/>
  <c r="AJ33" i="121"/>
  <c r="AR33" i="121"/>
  <c r="AI34" i="121"/>
  <c r="AQ34" i="121"/>
  <c r="AH35" i="121"/>
  <c r="AP35" i="121"/>
  <c r="AG36" i="121"/>
  <c r="AO36" i="121"/>
  <c r="AF37" i="121"/>
  <c r="AN37" i="121"/>
  <c r="AJ41" i="121"/>
  <c r="AR41" i="121"/>
  <c r="AI42" i="121"/>
  <c r="AQ42" i="121"/>
  <c r="AH43" i="121"/>
  <c r="AP43" i="121"/>
  <c r="AG44" i="121"/>
  <c r="AO44" i="121"/>
  <c r="AF45" i="121"/>
  <c r="AN45" i="121"/>
  <c r="AJ49" i="121"/>
  <c r="AR49" i="121"/>
  <c r="AI50" i="121"/>
  <c r="AQ50" i="121"/>
  <c r="AG52" i="121"/>
  <c r="AO52" i="121"/>
  <c r="AF53" i="121"/>
  <c r="AN53" i="121"/>
  <c r="AJ57" i="121"/>
  <c r="AR57" i="121"/>
  <c r="AI58" i="121"/>
  <c r="AQ58" i="121"/>
  <c r="AH59" i="121"/>
  <c r="AP59" i="121"/>
  <c r="AG60" i="121"/>
  <c r="AO60" i="121"/>
  <c r="AF61" i="121"/>
  <c r="AN61" i="121"/>
  <c r="AJ65" i="121"/>
  <c r="AR65" i="121"/>
  <c r="AI66" i="121"/>
  <c r="AQ66" i="121"/>
  <c r="AH67" i="121"/>
  <c r="AP67" i="121"/>
  <c r="AG68" i="121"/>
  <c r="AO68" i="121"/>
  <c r="AJ73" i="121"/>
  <c r="AR73" i="121"/>
  <c r="AI74" i="121"/>
  <c r="AQ74" i="121"/>
  <c r="AH75" i="121"/>
  <c r="AP75" i="121"/>
  <c r="AG76" i="121"/>
  <c r="AO76" i="121"/>
  <c r="AF77" i="121"/>
  <c r="AN77" i="121"/>
  <c r="AJ81" i="121"/>
  <c r="AR81" i="121"/>
  <c r="AH83" i="121"/>
  <c r="AP83" i="121"/>
  <c r="AG84" i="121"/>
  <c r="AO84" i="121"/>
  <c r="AF85" i="121"/>
  <c r="AN85" i="121"/>
  <c r="AJ89" i="121"/>
  <c r="AR89" i="121"/>
  <c r="AI90" i="121"/>
  <c r="AQ90" i="121"/>
  <c r="AH91" i="121"/>
  <c r="AP91" i="121"/>
  <c r="AG92" i="121"/>
  <c r="AO92" i="121"/>
  <c r="AF93" i="121"/>
  <c r="AN93" i="121"/>
  <c r="AJ97" i="121"/>
  <c r="AR97" i="121"/>
  <c r="AI98" i="121"/>
  <c r="AQ98" i="121"/>
  <c r="AH99" i="121"/>
  <c r="AP99" i="121"/>
  <c r="AG100" i="121"/>
  <c r="AO100" i="121"/>
  <c r="AF101" i="121"/>
  <c r="AN101" i="121"/>
  <c r="AJ105" i="121"/>
  <c r="AR105" i="121"/>
  <c r="AI106" i="121"/>
  <c r="AQ106" i="121"/>
  <c r="AH107" i="121"/>
  <c r="AP107" i="121"/>
  <c r="AG108" i="121"/>
  <c r="AO108" i="121"/>
  <c r="AF109" i="121"/>
  <c r="AN109" i="121"/>
  <c r="AJ18" i="122"/>
  <c r="AR18" i="122"/>
  <c r="AI19" i="122"/>
  <c r="AQ19" i="122"/>
  <c r="AJ26" i="122"/>
  <c r="AR26" i="122"/>
  <c r="AI27" i="122"/>
  <c r="AQ27" i="122"/>
  <c r="AH28" i="122"/>
  <c r="AP28" i="122"/>
  <c r="AG29" i="122"/>
  <c r="AO29" i="122"/>
  <c r="AF30" i="122"/>
  <c r="AN30" i="122"/>
  <c r="AJ34" i="122"/>
  <c r="AR34" i="122"/>
  <c r="AI35" i="122"/>
  <c r="AQ35" i="122"/>
  <c r="AJ36" i="122"/>
  <c r="AJ44" i="122"/>
  <c r="AH46" i="122"/>
  <c r="AR46" i="122"/>
  <c r="AJ52" i="122"/>
  <c r="AH54" i="122"/>
  <c r="AR54" i="122"/>
  <c r="AJ60" i="122"/>
  <c r="AH62" i="122"/>
  <c r="AR62" i="122"/>
  <c r="AQ81" i="122"/>
  <c r="AI81" i="122"/>
  <c r="AP81" i="122"/>
  <c r="AH81" i="122"/>
  <c r="AO81" i="122"/>
  <c r="AG81" i="122"/>
  <c r="AL81" i="122"/>
  <c r="AD81" i="122"/>
  <c r="AK81" i="122"/>
  <c r="AC81" i="122"/>
  <c r="AQ97" i="122"/>
  <c r="AI97" i="122"/>
  <c r="AP97" i="122"/>
  <c r="AH97" i="122"/>
  <c r="AO97" i="122"/>
  <c r="AG97" i="122"/>
  <c r="AL97" i="122"/>
  <c r="AD97" i="122"/>
  <c r="AK97" i="122"/>
  <c r="AC97" i="122"/>
  <c r="AN108" i="122"/>
  <c r="AF108" i="122"/>
  <c r="AM108" i="122"/>
  <c r="AE108" i="122"/>
  <c r="AL108" i="122"/>
  <c r="AD108" i="122"/>
  <c r="AQ108" i="122"/>
  <c r="AI108" i="122"/>
  <c r="AP108" i="122"/>
  <c r="AH108" i="122"/>
  <c r="AQ50" i="123"/>
  <c r="AI50" i="123"/>
  <c r="AP50" i="123"/>
  <c r="AH50" i="123"/>
  <c r="AO50" i="123"/>
  <c r="AG50" i="123"/>
  <c r="AN50" i="123"/>
  <c r="AF50" i="123"/>
  <c r="AM50" i="123"/>
  <c r="AE50" i="123"/>
  <c r="AL50" i="123"/>
  <c r="AD50" i="123"/>
  <c r="AK50" i="123"/>
  <c r="AC50" i="123"/>
  <c r="AQ106" i="123"/>
  <c r="AI106" i="123"/>
  <c r="AP106" i="123"/>
  <c r="AH106" i="123"/>
  <c r="AO106" i="123"/>
  <c r="AG106" i="123"/>
  <c r="AN106" i="123"/>
  <c r="AF106" i="123"/>
  <c r="AM106" i="123"/>
  <c r="AE106" i="123"/>
  <c r="AL106" i="123"/>
  <c r="AD106" i="123"/>
  <c r="AK106" i="123"/>
  <c r="AC106" i="123"/>
  <c r="AQ19" i="124"/>
  <c r="AI19" i="124"/>
  <c r="AP19" i="124"/>
  <c r="AH19" i="124"/>
  <c r="AO19" i="124"/>
  <c r="AG19" i="124"/>
  <c r="AN19" i="124"/>
  <c r="AF19" i="124"/>
  <c r="AM19" i="124"/>
  <c r="AE19" i="124"/>
  <c r="AL19" i="124"/>
  <c r="AD19" i="124"/>
  <c r="AK19" i="124"/>
  <c r="AC19" i="124"/>
  <c r="AQ67" i="124"/>
  <c r="AI67" i="124"/>
  <c r="AP67" i="124"/>
  <c r="AH67" i="124"/>
  <c r="AO67" i="124"/>
  <c r="AG67" i="124"/>
  <c r="AN67" i="124"/>
  <c r="AF67" i="124"/>
  <c r="AM67" i="124"/>
  <c r="AE67" i="124"/>
  <c r="AL67" i="124"/>
  <c r="AD67" i="124"/>
  <c r="AK67" i="124"/>
  <c r="AC67" i="124"/>
  <c r="AL100" i="124"/>
  <c r="AD100" i="124"/>
  <c r="AN100" i="124"/>
  <c r="AF100" i="124"/>
  <c r="AK100" i="124"/>
  <c r="AJ100" i="124"/>
  <c r="AI100" i="124"/>
  <c r="AR100" i="124"/>
  <c r="AH100" i="124"/>
  <c r="AQ100" i="124"/>
  <c r="AG100" i="124"/>
  <c r="AP100" i="124"/>
  <c r="AE100" i="124"/>
  <c r="AO100" i="124"/>
  <c r="AC100" i="124"/>
  <c r="AL41" i="127"/>
  <c r="AD41" i="127"/>
  <c r="AP41" i="127"/>
  <c r="AH41" i="127"/>
  <c r="AN41" i="127"/>
  <c r="AF41" i="127"/>
  <c r="AM41" i="127"/>
  <c r="AK41" i="127"/>
  <c r="AJ41" i="127"/>
  <c r="AI41" i="127"/>
  <c r="AG41" i="127"/>
  <c r="AR41" i="127"/>
  <c r="AE41" i="127"/>
  <c r="AQ41" i="127"/>
  <c r="AC41" i="127"/>
  <c r="AO41" i="127"/>
  <c r="AJ104" i="119"/>
  <c r="AR104" i="119"/>
  <c r="AI105" i="119"/>
  <c r="AQ105" i="119"/>
  <c r="AJ112" i="119"/>
  <c r="AR112" i="119"/>
  <c r="AI18" i="120"/>
  <c r="AQ18" i="120"/>
  <c r="AI26" i="120"/>
  <c r="AQ26" i="120"/>
  <c r="AJ33" i="120"/>
  <c r="AR33" i="120"/>
  <c r="AI34" i="120"/>
  <c r="AQ34" i="120"/>
  <c r="AJ41" i="120"/>
  <c r="AR41" i="120"/>
  <c r="AI42" i="120"/>
  <c r="AQ42" i="120"/>
  <c r="AJ49" i="120"/>
  <c r="AR49" i="120"/>
  <c r="AI50" i="120"/>
  <c r="AQ50" i="120"/>
  <c r="AJ57" i="120"/>
  <c r="AR57" i="120"/>
  <c r="AI58" i="120"/>
  <c r="AQ58" i="120"/>
  <c r="AJ65" i="120"/>
  <c r="AR65" i="120"/>
  <c r="AI66" i="120"/>
  <c r="AQ66" i="120"/>
  <c r="AJ73" i="120"/>
  <c r="AR73" i="120"/>
  <c r="AI74" i="120"/>
  <c r="AQ74" i="120"/>
  <c r="AJ81" i="120"/>
  <c r="AR81" i="120"/>
  <c r="AJ89" i="120"/>
  <c r="AR89" i="120"/>
  <c r="AI90" i="120"/>
  <c r="AQ90" i="120"/>
  <c r="AJ97" i="120"/>
  <c r="AR97" i="120"/>
  <c r="AI98" i="120"/>
  <c r="AQ98" i="120"/>
  <c r="AJ105" i="120"/>
  <c r="AR105" i="120"/>
  <c r="AI106" i="120"/>
  <c r="AQ106" i="120"/>
  <c r="AJ18" i="121"/>
  <c r="AR18" i="121"/>
  <c r="AI19" i="121"/>
  <c r="AQ19" i="121"/>
  <c r="AJ26" i="121"/>
  <c r="AR26" i="121"/>
  <c r="AI27" i="121"/>
  <c r="AQ27" i="121"/>
  <c r="AJ34" i="121"/>
  <c r="AR34" i="121"/>
  <c r="AI35" i="121"/>
  <c r="AQ35" i="121"/>
  <c r="AJ42" i="121"/>
  <c r="AR42" i="121"/>
  <c r="AI43" i="121"/>
  <c r="AQ43" i="121"/>
  <c r="AJ50" i="121"/>
  <c r="AR50" i="121"/>
  <c r="AJ58" i="121"/>
  <c r="AR58" i="121"/>
  <c r="AI59" i="121"/>
  <c r="AQ59" i="121"/>
  <c r="AJ66" i="121"/>
  <c r="AR66" i="121"/>
  <c r="AI67" i="121"/>
  <c r="AQ67" i="121"/>
  <c r="AJ74" i="121"/>
  <c r="AR74" i="121"/>
  <c r="AI75" i="121"/>
  <c r="AQ75" i="121"/>
  <c r="AI83" i="121"/>
  <c r="AQ83" i="121"/>
  <c r="AJ90" i="121"/>
  <c r="AR90" i="121"/>
  <c r="AI91" i="121"/>
  <c r="AQ91" i="121"/>
  <c r="AJ98" i="121"/>
  <c r="AR98" i="121"/>
  <c r="AI99" i="121"/>
  <c r="AQ99" i="121"/>
  <c r="AJ106" i="121"/>
  <c r="AR106" i="121"/>
  <c r="AI107" i="121"/>
  <c r="AQ107" i="121"/>
  <c r="AJ19" i="122"/>
  <c r="AR19" i="122"/>
  <c r="AJ27" i="122"/>
  <c r="AR27" i="122"/>
  <c r="AI28" i="122"/>
  <c r="AQ28" i="122"/>
  <c r="AJ35" i="122"/>
  <c r="AR35" i="122"/>
  <c r="AK39" i="122"/>
  <c r="AC39" i="122"/>
  <c r="AM39" i="122"/>
  <c r="AE39" i="122"/>
  <c r="AN39" i="122"/>
  <c r="AK47" i="122"/>
  <c r="AC47" i="122"/>
  <c r="AM47" i="122"/>
  <c r="AE47" i="122"/>
  <c r="AN47" i="122"/>
  <c r="AK55" i="122"/>
  <c r="AC55" i="122"/>
  <c r="AM55" i="122"/>
  <c r="AE55" i="122"/>
  <c r="AN55" i="122"/>
  <c r="AK63" i="122"/>
  <c r="AC63" i="122"/>
  <c r="AM63" i="122"/>
  <c r="AE63" i="122"/>
  <c r="AN63" i="122"/>
  <c r="AO67" i="122"/>
  <c r="AG67" i="122"/>
  <c r="AN67" i="122"/>
  <c r="AF67" i="122"/>
  <c r="AM67" i="122"/>
  <c r="AE67" i="122"/>
  <c r="AR67" i="122"/>
  <c r="AQ67" i="122"/>
  <c r="AI67" i="122"/>
  <c r="AN68" i="122"/>
  <c r="AF68" i="122"/>
  <c r="AM68" i="122"/>
  <c r="AE68" i="122"/>
  <c r="AL68" i="122"/>
  <c r="AD68" i="122"/>
  <c r="AQ68" i="122"/>
  <c r="AI68" i="122"/>
  <c r="AP68" i="122"/>
  <c r="AH68" i="122"/>
  <c r="AM77" i="122"/>
  <c r="AE77" i="122"/>
  <c r="AL77" i="122"/>
  <c r="AD77" i="122"/>
  <c r="AK77" i="122"/>
  <c r="AC77" i="122"/>
  <c r="AP77" i="122"/>
  <c r="AH77" i="122"/>
  <c r="AO77" i="122"/>
  <c r="AG77" i="122"/>
  <c r="AQ105" i="122"/>
  <c r="AI105" i="122"/>
  <c r="AP105" i="122"/>
  <c r="AH105" i="122"/>
  <c r="AO105" i="122"/>
  <c r="AG105" i="122"/>
  <c r="AL105" i="122"/>
  <c r="AD105" i="122"/>
  <c r="AK105" i="122"/>
  <c r="AC105" i="122"/>
  <c r="AL108" i="124"/>
  <c r="AD108" i="124"/>
  <c r="AP108" i="124"/>
  <c r="AH108" i="124"/>
  <c r="AN108" i="124"/>
  <c r="AF108" i="124"/>
  <c r="AM108" i="124"/>
  <c r="AK108" i="124"/>
  <c r="AJ108" i="124"/>
  <c r="AI108" i="124"/>
  <c r="AG108" i="124"/>
  <c r="AR108" i="124"/>
  <c r="AE108" i="124"/>
  <c r="AQ108" i="124"/>
  <c r="AC108" i="124"/>
  <c r="AC104" i="119"/>
  <c r="AK104" i="119"/>
  <c r="AJ105" i="119"/>
  <c r="AR105" i="119"/>
  <c r="AC112" i="119"/>
  <c r="AK112" i="119"/>
  <c r="AJ18" i="120"/>
  <c r="AR18" i="120"/>
  <c r="AJ26" i="120"/>
  <c r="AR26" i="120"/>
  <c r="AJ34" i="120"/>
  <c r="AR34" i="120"/>
  <c r="AJ42" i="120"/>
  <c r="AR42" i="120"/>
  <c r="AC49" i="120"/>
  <c r="AK49" i="120"/>
  <c r="AJ50" i="120"/>
  <c r="AR50" i="120"/>
  <c r="AC57" i="120"/>
  <c r="AK57" i="120"/>
  <c r="AJ58" i="120"/>
  <c r="AR58" i="120"/>
  <c r="AC65" i="120"/>
  <c r="AK65" i="120"/>
  <c r="AJ66" i="120"/>
  <c r="AR66" i="120"/>
  <c r="AC73" i="120"/>
  <c r="AK73" i="120"/>
  <c r="AJ74" i="120"/>
  <c r="AR74" i="120"/>
  <c r="AC81" i="120"/>
  <c r="AK81" i="120"/>
  <c r="AC89" i="120"/>
  <c r="AK89" i="120"/>
  <c r="AJ90" i="120"/>
  <c r="AR90" i="120"/>
  <c r="AC97" i="120"/>
  <c r="AK97" i="120"/>
  <c r="AJ98" i="120"/>
  <c r="AR98" i="120"/>
  <c r="AC105" i="120"/>
  <c r="AK105" i="120"/>
  <c r="AJ106" i="120"/>
  <c r="AR106" i="120"/>
  <c r="AK18" i="121"/>
  <c r="AJ19" i="121"/>
  <c r="AR19" i="121"/>
  <c r="AC26" i="121"/>
  <c r="AK26" i="121"/>
  <c r="AJ27" i="121"/>
  <c r="AR27" i="121"/>
  <c r="AC34" i="121"/>
  <c r="AK34" i="121"/>
  <c r="AJ35" i="121"/>
  <c r="AR35" i="121"/>
  <c r="AC42" i="121"/>
  <c r="AK42" i="121"/>
  <c r="AJ43" i="121"/>
  <c r="AR43" i="121"/>
  <c r="AC50" i="121"/>
  <c r="AK50" i="121"/>
  <c r="AJ59" i="121"/>
  <c r="AR59" i="121"/>
  <c r="AJ67" i="121"/>
  <c r="AR67" i="121"/>
  <c r="AJ75" i="121"/>
  <c r="AR75" i="121"/>
  <c r="AJ83" i="121"/>
  <c r="AR83" i="121"/>
  <c r="AK90" i="121"/>
  <c r="AJ91" i="121"/>
  <c r="AR91" i="121"/>
  <c r="AC98" i="121"/>
  <c r="AK98" i="121"/>
  <c r="AJ99" i="121"/>
  <c r="AR99" i="121"/>
  <c r="AC106" i="121"/>
  <c r="AK106" i="121"/>
  <c r="AJ107" i="121"/>
  <c r="AR107" i="121"/>
  <c r="AC19" i="122"/>
  <c r="AK19" i="122"/>
  <c r="AC27" i="122"/>
  <c r="AK27" i="122"/>
  <c r="AJ28" i="122"/>
  <c r="AR28" i="122"/>
  <c r="AC35" i="122"/>
  <c r="AK35" i="122"/>
  <c r="AN36" i="122"/>
  <c r="AF36" i="122"/>
  <c r="AP36" i="122"/>
  <c r="AH36" i="122"/>
  <c r="AL36" i="122"/>
  <c r="AD39" i="122"/>
  <c r="AO39" i="122"/>
  <c r="AN44" i="122"/>
  <c r="AF44" i="122"/>
  <c r="AP44" i="122"/>
  <c r="AH44" i="122"/>
  <c r="AL44" i="122"/>
  <c r="AD47" i="122"/>
  <c r="AO47" i="122"/>
  <c r="AN52" i="122"/>
  <c r="AF52" i="122"/>
  <c r="AP52" i="122"/>
  <c r="AH52" i="122"/>
  <c r="AL52" i="122"/>
  <c r="AD55" i="122"/>
  <c r="AO55" i="122"/>
  <c r="AN60" i="122"/>
  <c r="AF60" i="122"/>
  <c r="AP60" i="122"/>
  <c r="AH60" i="122"/>
  <c r="AL60" i="122"/>
  <c r="AD63" i="122"/>
  <c r="AO63" i="122"/>
  <c r="AC67" i="122"/>
  <c r="AC68" i="122"/>
  <c r="AN76" i="122"/>
  <c r="AF76" i="122"/>
  <c r="AM76" i="122"/>
  <c r="AE76" i="122"/>
  <c r="AL76" i="122"/>
  <c r="AD76" i="122"/>
  <c r="AQ76" i="122"/>
  <c r="AI76" i="122"/>
  <c r="AP76" i="122"/>
  <c r="AH76" i="122"/>
  <c r="AE105" i="122"/>
  <c r="AQ26" i="123"/>
  <c r="AI26" i="123"/>
  <c r="AP26" i="123"/>
  <c r="AH26" i="123"/>
  <c r="AO26" i="123"/>
  <c r="AG26" i="123"/>
  <c r="AN26" i="123"/>
  <c r="AF26" i="123"/>
  <c r="AM26" i="123"/>
  <c r="AE26" i="123"/>
  <c r="AL26" i="123"/>
  <c r="AD26" i="123"/>
  <c r="AK26" i="123"/>
  <c r="AC26" i="123"/>
  <c r="AQ58" i="123"/>
  <c r="AI58" i="123"/>
  <c r="AP58" i="123"/>
  <c r="AH58" i="123"/>
  <c r="AO58" i="123"/>
  <c r="AG58" i="123"/>
  <c r="AN58" i="123"/>
  <c r="AF58" i="123"/>
  <c r="AM58" i="123"/>
  <c r="AE58" i="123"/>
  <c r="AL58" i="123"/>
  <c r="AD58" i="123"/>
  <c r="AK58" i="123"/>
  <c r="AC58" i="123"/>
  <c r="AQ74" i="123"/>
  <c r="AI74" i="123"/>
  <c r="AP74" i="123"/>
  <c r="AH74" i="123"/>
  <c r="AO74" i="123"/>
  <c r="AG74" i="123"/>
  <c r="AN74" i="123"/>
  <c r="AF74" i="123"/>
  <c r="AM74" i="123"/>
  <c r="AE74" i="123"/>
  <c r="AL74" i="123"/>
  <c r="AD74" i="123"/>
  <c r="AK74" i="123"/>
  <c r="AC74" i="123"/>
  <c r="AQ90" i="123"/>
  <c r="AI90" i="123"/>
  <c r="AP90" i="123"/>
  <c r="AH90" i="123"/>
  <c r="AO90" i="123"/>
  <c r="AG90" i="123"/>
  <c r="AN90" i="123"/>
  <c r="AF90" i="123"/>
  <c r="AM90" i="123"/>
  <c r="AE90" i="123"/>
  <c r="AL90" i="123"/>
  <c r="AD90" i="123"/>
  <c r="AK90" i="123"/>
  <c r="AC90" i="123"/>
  <c r="AQ98" i="123"/>
  <c r="AI98" i="123"/>
  <c r="AP98" i="123"/>
  <c r="AH98" i="123"/>
  <c r="AO98" i="123"/>
  <c r="AG98" i="123"/>
  <c r="AN98" i="123"/>
  <c r="AF98" i="123"/>
  <c r="AM98" i="123"/>
  <c r="AE98" i="123"/>
  <c r="AL98" i="123"/>
  <c r="AD98" i="123"/>
  <c r="AK98" i="123"/>
  <c r="AC98" i="123"/>
  <c r="AQ27" i="124"/>
  <c r="AI27" i="124"/>
  <c r="AP27" i="124"/>
  <c r="AH27" i="124"/>
  <c r="AO27" i="124"/>
  <c r="AG27" i="124"/>
  <c r="AN27" i="124"/>
  <c r="AF27" i="124"/>
  <c r="AM27" i="124"/>
  <c r="AE27" i="124"/>
  <c r="AL27" i="124"/>
  <c r="AD27" i="124"/>
  <c r="AK27" i="124"/>
  <c r="AC27" i="124"/>
  <c r="AQ91" i="124"/>
  <c r="AI91" i="124"/>
  <c r="AP91" i="124"/>
  <c r="AH91" i="124"/>
  <c r="AO91" i="124"/>
  <c r="AG91" i="124"/>
  <c r="AN91" i="124"/>
  <c r="AF91" i="124"/>
  <c r="AM91" i="124"/>
  <c r="AE91" i="124"/>
  <c r="AL91" i="124"/>
  <c r="AD91" i="124"/>
  <c r="AK91" i="124"/>
  <c r="AC91" i="124"/>
  <c r="AQ81" i="126"/>
  <c r="AI81" i="126"/>
  <c r="AP81" i="126"/>
  <c r="AH81" i="126"/>
  <c r="AO81" i="126"/>
  <c r="AG81" i="126"/>
  <c r="AN81" i="126"/>
  <c r="AF81" i="126"/>
  <c r="AM81" i="126"/>
  <c r="AE81" i="126"/>
  <c r="AL81" i="126"/>
  <c r="AD81" i="126"/>
  <c r="AK81" i="126"/>
  <c r="AC81" i="126"/>
  <c r="AR81" i="126"/>
  <c r="AJ81" i="126"/>
  <c r="AJ66" i="119"/>
  <c r="AR66" i="119"/>
  <c r="AI67" i="119"/>
  <c r="AQ67" i="119"/>
  <c r="AJ74" i="119"/>
  <c r="AR74" i="119"/>
  <c r="AI75" i="119"/>
  <c r="AQ75" i="119"/>
  <c r="AI83" i="119"/>
  <c r="AQ83" i="119"/>
  <c r="AJ90" i="119"/>
  <c r="AR90" i="119"/>
  <c r="AI91" i="119"/>
  <c r="AQ91" i="119"/>
  <c r="AJ98" i="119"/>
  <c r="AR98" i="119"/>
  <c r="AI99" i="119"/>
  <c r="AQ99" i="119"/>
  <c r="AD104" i="119"/>
  <c r="AL104" i="119"/>
  <c r="AC105" i="119"/>
  <c r="AK105" i="119"/>
  <c r="AJ106" i="119"/>
  <c r="AR106" i="119"/>
  <c r="AD112" i="119"/>
  <c r="AL112" i="119"/>
  <c r="AC18" i="120"/>
  <c r="AK18" i="120"/>
  <c r="AJ19" i="120"/>
  <c r="AR19" i="120"/>
  <c r="AC26" i="120"/>
  <c r="AK26" i="120"/>
  <c r="AJ27" i="120"/>
  <c r="AR27" i="120"/>
  <c r="AI28" i="120"/>
  <c r="AQ28" i="120"/>
  <c r="AD33" i="120"/>
  <c r="AL33" i="120"/>
  <c r="AC34" i="120"/>
  <c r="AK34" i="120"/>
  <c r="AJ35" i="120"/>
  <c r="AR35" i="120"/>
  <c r="AI36" i="120"/>
  <c r="AQ36" i="120"/>
  <c r="AD41" i="120"/>
  <c r="AL41" i="120"/>
  <c r="AC42" i="120"/>
  <c r="AK42" i="120"/>
  <c r="AJ43" i="120"/>
  <c r="AR43" i="120"/>
  <c r="AI44" i="120"/>
  <c r="AQ44" i="120"/>
  <c r="AD49" i="120"/>
  <c r="AL49" i="120"/>
  <c r="AC50" i="120"/>
  <c r="AK50" i="120"/>
  <c r="AI52" i="120"/>
  <c r="AQ52" i="120"/>
  <c r="AD57" i="120"/>
  <c r="AL57" i="120"/>
  <c r="AC58" i="120"/>
  <c r="AK58" i="120"/>
  <c r="AJ59" i="120"/>
  <c r="AR59" i="120"/>
  <c r="AI60" i="120"/>
  <c r="AQ60" i="120"/>
  <c r="AD65" i="120"/>
  <c r="AL65" i="120"/>
  <c r="AC66" i="120"/>
  <c r="AK66" i="120"/>
  <c r="AJ67" i="120"/>
  <c r="AR67" i="120"/>
  <c r="AI68" i="120"/>
  <c r="AQ68" i="120"/>
  <c r="AD73" i="120"/>
  <c r="AL73" i="120"/>
  <c r="AC74" i="120"/>
  <c r="AK74" i="120"/>
  <c r="AJ75" i="120"/>
  <c r="AR75" i="120"/>
  <c r="AI76" i="120"/>
  <c r="AQ76" i="120"/>
  <c r="AD81" i="120"/>
  <c r="AL81" i="120"/>
  <c r="AJ83" i="120"/>
  <c r="AR83" i="120"/>
  <c r="AI84" i="120"/>
  <c r="AQ84" i="120"/>
  <c r="AD89" i="120"/>
  <c r="AL89" i="120"/>
  <c r="AC90" i="120"/>
  <c r="AK90" i="120"/>
  <c r="AJ91" i="120"/>
  <c r="AR91" i="120"/>
  <c r="AI92" i="120"/>
  <c r="AQ92" i="120"/>
  <c r="AD97" i="120"/>
  <c r="AL97" i="120"/>
  <c r="AC98" i="120"/>
  <c r="AK98" i="120"/>
  <c r="AJ99" i="120"/>
  <c r="AR99" i="120"/>
  <c r="AI100" i="120"/>
  <c r="AQ100" i="120"/>
  <c r="AD105" i="120"/>
  <c r="AL105" i="120"/>
  <c r="AC106" i="120"/>
  <c r="AK106" i="120"/>
  <c r="AJ107" i="120"/>
  <c r="AR107" i="120"/>
  <c r="AI108" i="120"/>
  <c r="AQ108" i="120"/>
  <c r="AD18" i="121"/>
  <c r="AL18" i="121"/>
  <c r="AC19" i="121"/>
  <c r="AK19" i="121"/>
  <c r="AD26" i="121"/>
  <c r="AL26" i="121"/>
  <c r="AC27" i="121"/>
  <c r="AK27" i="121"/>
  <c r="AJ28" i="121"/>
  <c r="AR28" i="121"/>
  <c r="AI29" i="121"/>
  <c r="AQ29" i="121"/>
  <c r="AD34" i="121"/>
  <c r="AL34" i="121"/>
  <c r="AC35" i="121"/>
  <c r="AK35" i="121"/>
  <c r="AJ36" i="121"/>
  <c r="AR36" i="121"/>
  <c r="AI37" i="121"/>
  <c r="AQ37" i="121"/>
  <c r="AD42" i="121"/>
  <c r="AL42" i="121"/>
  <c r="AC43" i="121"/>
  <c r="AK43" i="121"/>
  <c r="AJ44" i="121"/>
  <c r="AR44" i="121"/>
  <c r="AI45" i="121"/>
  <c r="AQ45" i="121"/>
  <c r="AD50" i="121"/>
  <c r="AL50" i="121"/>
  <c r="AJ52" i="121"/>
  <c r="AR52" i="121"/>
  <c r="AI53" i="121"/>
  <c r="AQ53" i="121"/>
  <c r="AD58" i="121"/>
  <c r="AL58" i="121"/>
  <c r="AC59" i="121"/>
  <c r="AK59" i="121"/>
  <c r="AJ60" i="121"/>
  <c r="AR60" i="121"/>
  <c r="AI61" i="121"/>
  <c r="AQ61" i="121"/>
  <c r="AD66" i="121"/>
  <c r="AL66" i="121"/>
  <c r="AC67" i="121"/>
  <c r="AK67" i="121"/>
  <c r="AJ68" i="121"/>
  <c r="AR68" i="121"/>
  <c r="AD74" i="121"/>
  <c r="AL74" i="121"/>
  <c r="AC75" i="121"/>
  <c r="AK75" i="121"/>
  <c r="AJ76" i="121"/>
  <c r="AR76" i="121"/>
  <c r="AI77" i="121"/>
  <c r="AQ77" i="121"/>
  <c r="AC83" i="121"/>
  <c r="AK83" i="121"/>
  <c r="AJ84" i="121"/>
  <c r="AR84" i="121"/>
  <c r="AI85" i="121"/>
  <c r="AQ85" i="121"/>
  <c r="AD90" i="121"/>
  <c r="AL90" i="121"/>
  <c r="AC91" i="121"/>
  <c r="AK91" i="121"/>
  <c r="AJ92" i="121"/>
  <c r="AR92" i="121"/>
  <c r="AI93" i="121"/>
  <c r="AQ93" i="121"/>
  <c r="AD98" i="121"/>
  <c r="AL98" i="121"/>
  <c r="AC99" i="121"/>
  <c r="AK99" i="121"/>
  <c r="AJ100" i="121"/>
  <c r="AR100" i="121"/>
  <c r="AI101" i="121"/>
  <c r="AQ101" i="121"/>
  <c r="AD106" i="121"/>
  <c r="AL106" i="121"/>
  <c r="AC107" i="121"/>
  <c r="AK107" i="121"/>
  <c r="AJ108" i="121"/>
  <c r="AR108" i="121"/>
  <c r="AI109" i="121"/>
  <c r="AQ109" i="121"/>
  <c r="AD19" i="122"/>
  <c r="AL19" i="122"/>
  <c r="AD27" i="122"/>
  <c r="AL27" i="122"/>
  <c r="AC28" i="122"/>
  <c r="AK28" i="122"/>
  <c r="AJ29" i="122"/>
  <c r="AR29" i="122"/>
  <c r="AI30" i="122"/>
  <c r="AQ30" i="122"/>
  <c r="AD35" i="122"/>
  <c r="AL35" i="122"/>
  <c r="AC36" i="122"/>
  <c r="AM36" i="122"/>
  <c r="AF39" i="122"/>
  <c r="AP39" i="122"/>
  <c r="AQ41" i="122"/>
  <c r="AI41" i="122"/>
  <c r="AK41" i="122"/>
  <c r="AC41" i="122"/>
  <c r="AM41" i="122"/>
  <c r="AC44" i="122"/>
  <c r="AM44" i="122"/>
  <c r="AF47" i="122"/>
  <c r="AP47" i="122"/>
  <c r="AQ49" i="122"/>
  <c r="AI49" i="122"/>
  <c r="AK49" i="122"/>
  <c r="AC49" i="122"/>
  <c r="AM49" i="122"/>
  <c r="AC52" i="122"/>
  <c r="AM52" i="122"/>
  <c r="AF55" i="122"/>
  <c r="AP55" i="122"/>
  <c r="AQ57" i="122"/>
  <c r="AI57" i="122"/>
  <c r="AK57" i="122"/>
  <c r="AC57" i="122"/>
  <c r="AM57" i="122"/>
  <c r="AC60" i="122"/>
  <c r="AM60" i="122"/>
  <c r="AF63" i="122"/>
  <c r="AP63" i="122"/>
  <c r="AQ65" i="122"/>
  <c r="AI65" i="122"/>
  <c r="AP65" i="122"/>
  <c r="AH65" i="122"/>
  <c r="AO65" i="122"/>
  <c r="AG65" i="122"/>
  <c r="AK65" i="122"/>
  <c r="AC65" i="122"/>
  <c r="AR65" i="122"/>
  <c r="AD67" i="122"/>
  <c r="AG68" i="122"/>
  <c r="AC76" i="122"/>
  <c r="AI77" i="122"/>
  <c r="AF105" i="122"/>
  <c r="AJ26" i="123"/>
  <c r="AQ42" i="123"/>
  <c r="AI42" i="123"/>
  <c r="AP42" i="123"/>
  <c r="AH42" i="123"/>
  <c r="AO42" i="123"/>
  <c r="AG42" i="123"/>
  <c r="AN42" i="123"/>
  <c r="AF42" i="123"/>
  <c r="AM42" i="123"/>
  <c r="AE42" i="123"/>
  <c r="AL42" i="123"/>
  <c r="AD42" i="123"/>
  <c r="AK42" i="123"/>
  <c r="AC42" i="123"/>
  <c r="AJ58" i="123"/>
  <c r="AJ74" i="123"/>
  <c r="AJ90" i="123"/>
  <c r="AJ98" i="123"/>
  <c r="AJ27" i="124"/>
  <c r="AQ43" i="124"/>
  <c r="AI43" i="124"/>
  <c r="AP43" i="124"/>
  <c r="AH43" i="124"/>
  <c r="AO43" i="124"/>
  <c r="AG43" i="124"/>
  <c r="AN43" i="124"/>
  <c r="AF43" i="124"/>
  <c r="AM43" i="124"/>
  <c r="AE43" i="124"/>
  <c r="AL43" i="124"/>
  <c r="AD43" i="124"/>
  <c r="AK43" i="124"/>
  <c r="AC43" i="124"/>
  <c r="AJ91" i="124"/>
  <c r="AC66" i="119"/>
  <c r="AK66" i="119"/>
  <c r="AJ67" i="119"/>
  <c r="AR67" i="119"/>
  <c r="AC74" i="119"/>
  <c r="AK74" i="119"/>
  <c r="AJ75" i="119"/>
  <c r="AR75" i="119"/>
  <c r="AJ83" i="119"/>
  <c r="AR83" i="119"/>
  <c r="AJ91" i="119"/>
  <c r="AR91" i="119"/>
  <c r="AC98" i="119"/>
  <c r="AK98" i="119"/>
  <c r="AJ99" i="119"/>
  <c r="AR99" i="119"/>
  <c r="AE104" i="119"/>
  <c r="AM104" i="119"/>
  <c r="AD105" i="119"/>
  <c r="AL105" i="119"/>
  <c r="AC106" i="119"/>
  <c r="AK106" i="119"/>
  <c r="AJ107" i="119"/>
  <c r="AR107" i="119"/>
  <c r="AE112" i="119"/>
  <c r="AM112" i="119"/>
  <c r="AD18" i="120"/>
  <c r="AL18" i="120"/>
  <c r="AC19" i="120"/>
  <c r="AK19" i="120"/>
  <c r="AD26" i="120"/>
  <c r="AL26" i="120"/>
  <c r="AC27" i="120"/>
  <c r="AK27" i="120"/>
  <c r="AJ28" i="120"/>
  <c r="AR28" i="120"/>
  <c r="AE33" i="120"/>
  <c r="AM33" i="120"/>
  <c r="AD34" i="120"/>
  <c r="AL34" i="120"/>
  <c r="AC35" i="120"/>
  <c r="AK35" i="120"/>
  <c r="AJ36" i="120"/>
  <c r="AR36" i="120"/>
  <c r="AE41" i="120"/>
  <c r="AM41" i="120"/>
  <c r="AD42" i="120"/>
  <c r="AL42" i="120"/>
  <c r="AC43" i="120"/>
  <c r="AK43" i="120"/>
  <c r="AJ44" i="120"/>
  <c r="AR44" i="120"/>
  <c r="AE49" i="120"/>
  <c r="AM49" i="120"/>
  <c r="AD50" i="120"/>
  <c r="AL50" i="120"/>
  <c r="AJ52" i="120"/>
  <c r="AR52" i="120"/>
  <c r="AE57" i="120"/>
  <c r="AM57" i="120"/>
  <c r="AD58" i="120"/>
  <c r="AL58" i="120"/>
  <c r="AC59" i="120"/>
  <c r="AK59" i="120"/>
  <c r="AJ60" i="120"/>
  <c r="AR60" i="120"/>
  <c r="AE65" i="120"/>
  <c r="AM65" i="120"/>
  <c r="AD66" i="120"/>
  <c r="AL66" i="120"/>
  <c r="AK67" i="120"/>
  <c r="AJ68" i="120"/>
  <c r="AR68" i="120"/>
  <c r="AE73" i="120"/>
  <c r="AM73" i="120"/>
  <c r="AD74" i="120"/>
  <c r="AL74" i="120"/>
  <c r="AC75" i="120"/>
  <c r="AK75" i="120"/>
  <c r="AJ76" i="120"/>
  <c r="AR76" i="120"/>
  <c r="AE81" i="120"/>
  <c r="AM81" i="120"/>
  <c r="AC83" i="120"/>
  <c r="AK83" i="120"/>
  <c r="AJ84" i="120"/>
  <c r="AR84" i="120"/>
  <c r="AE89" i="120"/>
  <c r="AM89" i="120"/>
  <c r="AD90" i="120"/>
  <c r="AL90" i="120"/>
  <c r="AC91" i="120"/>
  <c r="AK91" i="120"/>
  <c r="AJ92" i="120"/>
  <c r="AR92" i="120"/>
  <c r="AE97" i="120"/>
  <c r="AM97" i="120"/>
  <c r="AD98" i="120"/>
  <c r="AL98" i="120"/>
  <c r="AC99" i="120"/>
  <c r="AK99" i="120"/>
  <c r="AJ100" i="120"/>
  <c r="AR100" i="120"/>
  <c r="AE105" i="120"/>
  <c r="AM105" i="120"/>
  <c r="AD106" i="120"/>
  <c r="AL106" i="120"/>
  <c r="AC107" i="120"/>
  <c r="AK107" i="120"/>
  <c r="AJ108" i="120"/>
  <c r="AR108" i="120"/>
  <c r="AE18" i="121"/>
  <c r="AM18" i="121"/>
  <c r="AD19" i="121"/>
  <c r="AL19" i="121"/>
  <c r="AE26" i="121"/>
  <c r="AM26" i="121"/>
  <c r="AD27" i="121"/>
  <c r="AL27" i="121"/>
  <c r="AC28" i="121"/>
  <c r="AK28" i="121"/>
  <c r="AJ29" i="121"/>
  <c r="AR29" i="121"/>
  <c r="AE34" i="121"/>
  <c r="AM34" i="121"/>
  <c r="AD35" i="121"/>
  <c r="AL35" i="121"/>
  <c r="AC36" i="121"/>
  <c r="AK36" i="121"/>
  <c r="AJ37" i="121"/>
  <c r="AR37" i="121"/>
  <c r="AE42" i="121"/>
  <c r="AM42" i="121"/>
  <c r="AD43" i="121"/>
  <c r="AL43" i="121"/>
  <c r="AC44" i="121"/>
  <c r="AK44" i="121"/>
  <c r="AJ45" i="121"/>
  <c r="AR45" i="121"/>
  <c r="AE50" i="121"/>
  <c r="AM50" i="121"/>
  <c r="AK52" i="121"/>
  <c r="AJ53" i="121"/>
  <c r="AR53" i="121"/>
  <c r="AE58" i="121"/>
  <c r="AM58" i="121"/>
  <c r="AD59" i="121"/>
  <c r="AL59" i="121"/>
  <c r="AC60" i="121"/>
  <c r="AK60" i="121"/>
  <c r="AJ61" i="121"/>
  <c r="AR61" i="121"/>
  <c r="AE66" i="121"/>
  <c r="AM66" i="121"/>
  <c r="AD67" i="121"/>
  <c r="AL67" i="121"/>
  <c r="AC68" i="121"/>
  <c r="AK68" i="121"/>
  <c r="AE74" i="121"/>
  <c r="AM74" i="121"/>
  <c r="AD75" i="121"/>
  <c r="AL75" i="121"/>
  <c r="AC76" i="121"/>
  <c r="AK76" i="121"/>
  <c r="AJ77" i="121"/>
  <c r="AR77" i="121"/>
  <c r="AD83" i="121"/>
  <c r="AL83" i="121"/>
  <c r="AC84" i="121"/>
  <c r="AK84" i="121"/>
  <c r="AJ85" i="121"/>
  <c r="AR85" i="121"/>
  <c r="AE90" i="121"/>
  <c r="AM90" i="121"/>
  <c r="AD91" i="121"/>
  <c r="AL91" i="121"/>
  <c r="AC92" i="121"/>
  <c r="AK92" i="121"/>
  <c r="AJ93" i="121"/>
  <c r="AR93" i="121"/>
  <c r="AE98" i="121"/>
  <c r="AM98" i="121"/>
  <c r="AD99" i="121"/>
  <c r="AL99" i="121"/>
  <c r="AC100" i="121"/>
  <c r="AK100" i="121"/>
  <c r="AJ101" i="121"/>
  <c r="AR101" i="121"/>
  <c r="AE106" i="121"/>
  <c r="AM106" i="121"/>
  <c r="AD107" i="121"/>
  <c r="AL107" i="121"/>
  <c r="AC108" i="121"/>
  <c r="AK108" i="121"/>
  <c r="AJ109" i="121"/>
  <c r="AR109" i="121"/>
  <c r="AE19" i="122"/>
  <c r="AM19" i="122"/>
  <c r="AE27" i="122"/>
  <c r="AM27" i="122"/>
  <c r="AD28" i="122"/>
  <c r="AL28" i="122"/>
  <c r="AC29" i="122"/>
  <c r="AK29" i="122"/>
  <c r="AJ30" i="122"/>
  <c r="AR30" i="122"/>
  <c r="AE35" i="122"/>
  <c r="AM35" i="122"/>
  <c r="AD36" i="122"/>
  <c r="AO36" i="122"/>
  <c r="AG39" i="122"/>
  <c r="AQ39" i="122"/>
  <c r="AD41" i="122"/>
  <c r="AN41" i="122"/>
  <c r="AD44" i="122"/>
  <c r="AO44" i="122"/>
  <c r="AL46" i="122"/>
  <c r="AD46" i="122"/>
  <c r="AN46" i="122"/>
  <c r="AF46" i="122"/>
  <c r="AM46" i="122"/>
  <c r="AG47" i="122"/>
  <c r="AQ47" i="122"/>
  <c r="AD49" i="122"/>
  <c r="AN49" i="122"/>
  <c r="AD52" i="122"/>
  <c r="AO52" i="122"/>
  <c r="AL54" i="122"/>
  <c r="AD54" i="122"/>
  <c r="AN54" i="122"/>
  <c r="AF54" i="122"/>
  <c r="AM54" i="122"/>
  <c r="AG55" i="122"/>
  <c r="AQ55" i="122"/>
  <c r="AD57" i="122"/>
  <c r="AN57" i="122"/>
  <c r="AD60" i="122"/>
  <c r="AO60" i="122"/>
  <c r="AL62" i="122"/>
  <c r="AD62" i="122"/>
  <c r="AN62" i="122"/>
  <c r="AF62" i="122"/>
  <c r="AM62" i="122"/>
  <c r="AG63" i="122"/>
  <c r="AQ63" i="122"/>
  <c r="AD65" i="122"/>
  <c r="AH67" i="122"/>
  <c r="AJ68" i="122"/>
  <c r="AG76" i="122"/>
  <c r="AJ77" i="122"/>
  <c r="AM85" i="122"/>
  <c r="AE85" i="122"/>
  <c r="AL85" i="122"/>
  <c r="AD85" i="122"/>
  <c r="AK85" i="122"/>
  <c r="AC85" i="122"/>
  <c r="AP85" i="122"/>
  <c r="AH85" i="122"/>
  <c r="AO85" i="122"/>
  <c r="AG85" i="122"/>
  <c r="AJ105" i="122"/>
  <c r="AQ18" i="123"/>
  <c r="AI18" i="123"/>
  <c r="AP18" i="123"/>
  <c r="AH18" i="123"/>
  <c r="AO18" i="123"/>
  <c r="AG18" i="123"/>
  <c r="AN18" i="123"/>
  <c r="AF18" i="123"/>
  <c r="AM18" i="123"/>
  <c r="AE18" i="123"/>
  <c r="AL18" i="123"/>
  <c r="AD18" i="123"/>
  <c r="AK18" i="123"/>
  <c r="AC18" i="123"/>
  <c r="AR26" i="123"/>
  <c r="AR58" i="123"/>
  <c r="AR74" i="123"/>
  <c r="AR90" i="123"/>
  <c r="AR98" i="123"/>
  <c r="AR27" i="124"/>
  <c r="AJ43" i="124"/>
  <c r="AQ59" i="124"/>
  <c r="AI59" i="124"/>
  <c r="AP59" i="124"/>
  <c r="AH59" i="124"/>
  <c r="AO59" i="124"/>
  <c r="AG59" i="124"/>
  <c r="AN59" i="124"/>
  <c r="AF59" i="124"/>
  <c r="AM59" i="124"/>
  <c r="AE59" i="124"/>
  <c r="AL59" i="124"/>
  <c r="AD59" i="124"/>
  <c r="AK59" i="124"/>
  <c r="AC59" i="124"/>
  <c r="AQ75" i="124"/>
  <c r="AI75" i="124"/>
  <c r="AP75" i="124"/>
  <c r="AH75" i="124"/>
  <c r="AO75" i="124"/>
  <c r="AG75" i="124"/>
  <c r="AN75" i="124"/>
  <c r="AF75" i="124"/>
  <c r="AM75" i="124"/>
  <c r="AE75" i="124"/>
  <c r="AL75" i="124"/>
  <c r="AD75" i="124"/>
  <c r="AK75" i="124"/>
  <c r="AC75" i="124"/>
  <c r="AR91" i="124"/>
  <c r="AJ36" i="119"/>
  <c r="AG39" i="119"/>
  <c r="AJ44" i="119"/>
  <c r="AH46" i="119"/>
  <c r="AG47" i="119"/>
  <c r="AJ52" i="119"/>
  <c r="AH54" i="119"/>
  <c r="AG55" i="119"/>
  <c r="AJ60" i="119"/>
  <c r="AH62" i="119"/>
  <c r="AG63" i="119"/>
  <c r="AD66" i="119"/>
  <c r="AC67" i="119"/>
  <c r="AJ68" i="119"/>
  <c r="AH70" i="119"/>
  <c r="AG71" i="119"/>
  <c r="AD74" i="119"/>
  <c r="AC75" i="119"/>
  <c r="AJ76" i="119"/>
  <c r="AG79" i="119"/>
  <c r="AC83" i="119"/>
  <c r="AJ84" i="119"/>
  <c r="AH86" i="119"/>
  <c r="AG87" i="119"/>
  <c r="AD90" i="119"/>
  <c r="AC91" i="119"/>
  <c r="AJ92" i="119"/>
  <c r="AH94" i="119"/>
  <c r="AD98" i="119"/>
  <c r="AC99" i="119"/>
  <c r="AJ100" i="119"/>
  <c r="AH102" i="119"/>
  <c r="AG103" i="119"/>
  <c r="AF104" i="119"/>
  <c r="AE105" i="119"/>
  <c r="AD106" i="119"/>
  <c r="AC107" i="119"/>
  <c r="AJ108" i="119"/>
  <c r="AH110" i="119"/>
  <c r="AG111" i="119"/>
  <c r="AF112" i="119"/>
  <c r="AE18" i="120"/>
  <c r="AD19" i="120"/>
  <c r="AH23" i="120"/>
  <c r="AG24" i="120"/>
  <c r="AE26" i="120"/>
  <c r="AE25" i="120" s="1"/>
  <c r="N9" i="120" s="1"/>
  <c r="AE9" i="120" s="1"/>
  <c r="AE8" i="120" s="1"/>
  <c r="N6" i="120" s="1"/>
  <c r="AE6" i="120" s="1"/>
  <c r="AD27" i="120"/>
  <c r="AC28" i="120"/>
  <c r="AJ29" i="120"/>
  <c r="AH31" i="120"/>
  <c r="AG32" i="120"/>
  <c r="AF33" i="120"/>
  <c r="AE34" i="120"/>
  <c r="AD35" i="120"/>
  <c r="AC36" i="120"/>
  <c r="AJ37" i="120"/>
  <c r="AH39" i="120"/>
  <c r="AG40" i="120"/>
  <c r="AF41" i="120"/>
  <c r="AE42" i="120"/>
  <c r="AD43" i="120"/>
  <c r="AC44" i="120"/>
  <c r="AJ45" i="120"/>
  <c r="AH47" i="120"/>
  <c r="AG48" i="120"/>
  <c r="AF49" i="120"/>
  <c r="AE50" i="120"/>
  <c r="AC52" i="120"/>
  <c r="AJ53" i="120"/>
  <c r="AH55" i="120"/>
  <c r="AG56" i="120"/>
  <c r="AF57" i="120"/>
  <c r="AE58" i="120"/>
  <c r="AD59" i="120"/>
  <c r="AC60" i="120"/>
  <c r="AJ61" i="120"/>
  <c r="AH63" i="120"/>
  <c r="AG64" i="120"/>
  <c r="AF65" i="120"/>
  <c r="AE66" i="120"/>
  <c r="AD67" i="120"/>
  <c r="AC68" i="120"/>
  <c r="AH71" i="120"/>
  <c r="AG72" i="120"/>
  <c r="AF73" i="120"/>
  <c r="AE74" i="120"/>
  <c r="AD75" i="120"/>
  <c r="AC76" i="120"/>
  <c r="AJ77" i="120"/>
  <c r="AH79" i="120"/>
  <c r="AG80" i="120"/>
  <c r="AF81" i="120"/>
  <c r="AD83" i="120"/>
  <c r="AC84" i="120"/>
  <c r="AJ85" i="120"/>
  <c r="AH87" i="120"/>
  <c r="AG88" i="120"/>
  <c r="AF89" i="120"/>
  <c r="AE90" i="120"/>
  <c r="AD91" i="120"/>
  <c r="AC92" i="120"/>
  <c r="AJ93" i="120"/>
  <c r="AG96" i="120"/>
  <c r="AF97" i="120"/>
  <c r="AE98" i="120"/>
  <c r="AD99" i="120"/>
  <c r="AC100" i="120"/>
  <c r="AJ101" i="120"/>
  <c r="AH103" i="120"/>
  <c r="AG104" i="120"/>
  <c r="AF105" i="120"/>
  <c r="AE106" i="120"/>
  <c r="AD107" i="120"/>
  <c r="AC108" i="120"/>
  <c r="AJ109" i="120"/>
  <c r="AH111" i="120"/>
  <c r="AG112" i="120"/>
  <c r="AF18" i="121"/>
  <c r="AE19" i="121"/>
  <c r="AH24" i="121"/>
  <c r="AF26" i="121"/>
  <c r="AE27" i="121"/>
  <c r="AD28" i="121"/>
  <c r="AC29" i="121"/>
  <c r="AJ30" i="121"/>
  <c r="AH32" i="121"/>
  <c r="AG33" i="121"/>
  <c r="AF34" i="121"/>
  <c r="AE35" i="121"/>
  <c r="AD36" i="121"/>
  <c r="AC37" i="121"/>
  <c r="AH40" i="121"/>
  <c r="AG41" i="121"/>
  <c r="AF42" i="121"/>
  <c r="AE43" i="121"/>
  <c r="AD44" i="121"/>
  <c r="AC45" i="121"/>
  <c r="AJ46" i="121"/>
  <c r="AH48" i="121"/>
  <c r="AG49" i="121"/>
  <c r="AF50" i="121"/>
  <c r="AD52" i="121"/>
  <c r="AC53" i="121"/>
  <c r="AJ54" i="121"/>
  <c r="AH56" i="121"/>
  <c r="AG57" i="121"/>
  <c r="AF58" i="121"/>
  <c r="AE59" i="121"/>
  <c r="AD60" i="121"/>
  <c r="AC61" i="121"/>
  <c r="AJ62" i="121"/>
  <c r="AH64" i="121"/>
  <c r="AG65" i="121"/>
  <c r="AF66" i="121"/>
  <c r="AE67" i="121"/>
  <c r="AD68" i="121"/>
  <c r="AJ70" i="121"/>
  <c r="AH72" i="121"/>
  <c r="AG73" i="121"/>
  <c r="AF74" i="121"/>
  <c r="AE75" i="121"/>
  <c r="AD76" i="121"/>
  <c r="AC77" i="121"/>
  <c r="AJ78" i="121"/>
  <c r="AH80" i="121"/>
  <c r="AG81" i="121"/>
  <c r="AE83" i="121"/>
  <c r="AD84" i="121"/>
  <c r="AC85" i="121"/>
  <c r="AJ86" i="121"/>
  <c r="AH88" i="121"/>
  <c r="AG89" i="121"/>
  <c r="AF90" i="121"/>
  <c r="AE91" i="121"/>
  <c r="AD92" i="121"/>
  <c r="AC93" i="121"/>
  <c r="AJ94" i="121"/>
  <c r="AH96" i="121"/>
  <c r="AG97" i="121"/>
  <c r="AF98" i="121"/>
  <c r="AE99" i="121"/>
  <c r="AD100" i="121"/>
  <c r="AC101" i="121"/>
  <c r="AJ102" i="121"/>
  <c r="AH104" i="121"/>
  <c r="AG105" i="121"/>
  <c r="AF106" i="121"/>
  <c r="AE107" i="121"/>
  <c r="AD108" i="121"/>
  <c r="AC109" i="121"/>
  <c r="AJ110" i="121"/>
  <c r="AH112" i="121"/>
  <c r="AG18" i="122"/>
  <c r="AF19" i="122"/>
  <c r="AJ23" i="122"/>
  <c r="AG26" i="122"/>
  <c r="AF27" i="122"/>
  <c r="AE28" i="122"/>
  <c r="AD29" i="122"/>
  <c r="AC30" i="122"/>
  <c r="AJ31" i="122"/>
  <c r="AH33" i="122"/>
  <c r="AG34" i="122"/>
  <c r="AF35" i="122"/>
  <c r="AE36" i="122"/>
  <c r="AQ36" i="122"/>
  <c r="AJ37" i="122"/>
  <c r="AH39" i="122"/>
  <c r="AR39" i="122"/>
  <c r="AE41" i="122"/>
  <c r="AO41" i="122"/>
  <c r="AO43" i="122"/>
  <c r="AG43" i="122"/>
  <c r="AQ43" i="122"/>
  <c r="AI43" i="122"/>
  <c r="AL43" i="122"/>
  <c r="AE44" i="122"/>
  <c r="AQ44" i="122"/>
  <c r="AJ45" i="122"/>
  <c r="AC46" i="122"/>
  <c r="AO46" i="122"/>
  <c r="AH47" i="122"/>
  <c r="AR47" i="122"/>
  <c r="AE49" i="122"/>
  <c r="AO49" i="122"/>
  <c r="AE52" i="122"/>
  <c r="AQ52" i="122"/>
  <c r="AJ53" i="122"/>
  <c r="AC54" i="122"/>
  <c r="AO54" i="122"/>
  <c r="AH55" i="122"/>
  <c r="AR55" i="122"/>
  <c r="AE57" i="122"/>
  <c r="AO57" i="122"/>
  <c r="AO59" i="122"/>
  <c r="AG59" i="122"/>
  <c r="AQ59" i="122"/>
  <c r="AI59" i="122"/>
  <c r="AL59" i="122"/>
  <c r="AE60" i="122"/>
  <c r="AQ60" i="122"/>
  <c r="AJ61" i="122"/>
  <c r="AC62" i="122"/>
  <c r="AO62" i="122"/>
  <c r="AH63" i="122"/>
  <c r="AR63" i="122"/>
  <c r="AE65" i="122"/>
  <c r="AJ67" i="122"/>
  <c r="AK68" i="122"/>
  <c r="AR73" i="122"/>
  <c r="AJ76" i="122"/>
  <c r="AN77" i="122"/>
  <c r="AN81" i="122"/>
  <c r="AN84" i="122"/>
  <c r="AF84" i="122"/>
  <c r="AM84" i="122"/>
  <c r="AE84" i="122"/>
  <c r="AL84" i="122"/>
  <c r="AD84" i="122"/>
  <c r="AQ84" i="122"/>
  <c r="AI84" i="122"/>
  <c r="AP84" i="122"/>
  <c r="AH84" i="122"/>
  <c r="AF85" i="122"/>
  <c r="AR89" i="122"/>
  <c r="AM93" i="122"/>
  <c r="AE93" i="122"/>
  <c r="AL93" i="122"/>
  <c r="AD93" i="122"/>
  <c r="AK93" i="122"/>
  <c r="AC93" i="122"/>
  <c r="AP93" i="122"/>
  <c r="AH93" i="122"/>
  <c r="AO93" i="122"/>
  <c r="AG93" i="122"/>
  <c r="AN97" i="122"/>
  <c r="AR100" i="122"/>
  <c r="AM105" i="122"/>
  <c r="AO108" i="122"/>
  <c r="AR109" i="122"/>
  <c r="AJ18" i="123"/>
  <c r="AR42" i="123"/>
  <c r="AR43" i="124"/>
  <c r="AJ59" i="124"/>
  <c r="AJ75" i="124"/>
  <c r="AD40" i="122"/>
  <c r="AL40" i="122"/>
  <c r="AJ42" i="122"/>
  <c r="AR42" i="122"/>
  <c r="AD48" i="122"/>
  <c r="AL48" i="122"/>
  <c r="AJ50" i="122"/>
  <c r="AR50" i="122"/>
  <c r="AD56" i="122"/>
  <c r="AL56" i="122"/>
  <c r="AJ58" i="122"/>
  <c r="AR58" i="122"/>
  <c r="AD64" i="122"/>
  <c r="AL64" i="122"/>
  <c r="AJ66" i="122"/>
  <c r="AR66" i="122"/>
  <c r="AF70" i="122"/>
  <c r="AN70" i="122"/>
  <c r="AE71" i="122"/>
  <c r="AM71" i="122"/>
  <c r="AD72" i="122"/>
  <c r="AL72" i="122"/>
  <c r="AJ74" i="122"/>
  <c r="AR74" i="122"/>
  <c r="AI75" i="122"/>
  <c r="AQ75" i="122"/>
  <c r="AF78" i="122"/>
  <c r="AN78" i="122"/>
  <c r="AE79" i="122"/>
  <c r="AM79" i="122"/>
  <c r="AD80" i="122"/>
  <c r="AL80" i="122"/>
  <c r="AI83" i="122"/>
  <c r="AQ83" i="122"/>
  <c r="AF86" i="122"/>
  <c r="AN86" i="122"/>
  <c r="AE87" i="122"/>
  <c r="AM87" i="122"/>
  <c r="AD88" i="122"/>
  <c r="AL88" i="122"/>
  <c r="AJ90" i="122"/>
  <c r="AR90" i="122"/>
  <c r="AI91" i="122"/>
  <c r="AQ91" i="122"/>
  <c r="AF94" i="122"/>
  <c r="AN94" i="122"/>
  <c r="AD96" i="122"/>
  <c r="AL96" i="122"/>
  <c r="AJ98" i="122"/>
  <c r="AR98" i="122"/>
  <c r="AI99" i="122"/>
  <c r="AQ99" i="122"/>
  <c r="AF102" i="122"/>
  <c r="AN102" i="122"/>
  <c r="AE103" i="122"/>
  <c r="AM103" i="122"/>
  <c r="AD104" i="122"/>
  <c r="AL104" i="122"/>
  <c r="AJ106" i="122"/>
  <c r="AR106" i="122"/>
  <c r="AI107" i="122"/>
  <c r="AQ107" i="122"/>
  <c r="AF110" i="122"/>
  <c r="AN110" i="122"/>
  <c r="AE111" i="122"/>
  <c r="AM111" i="122"/>
  <c r="AD112" i="122"/>
  <c r="AL112" i="122"/>
  <c r="AJ19" i="123"/>
  <c r="AR19" i="123"/>
  <c r="AF23" i="123"/>
  <c r="AN23" i="123"/>
  <c r="AE24" i="123"/>
  <c r="AM24" i="123"/>
  <c r="AJ27" i="123"/>
  <c r="AR27" i="123"/>
  <c r="AI28" i="123"/>
  <c r="AQ28" i="123"/>
  <c r="AH29" i="123"/>
  <c r="AP29" i="123"/>
  <c r="AG30" i="123"/>
  <c r="AO30" i="123"/>
  <c r="AF31" i="123"/>
  <c r="AN31" i="123"/>
  <c r="AE32" i="123"/>
  <c r="AM32" i="123"/>
  <c r="AL33" i="123"/>
  <c r="AJ35" i="123"/>
  <c r="AR35" i="123"/>
  <c r="AI36" i="123"/>
  <c r="AQ36" i="123"/>
  <c r="AH37" i="123"/>
  <c r="AP37" i="123"/>
  <c r="AF39" i="123"/>
  <c r="AN39" i="123"/>
  <c r="AE40" i="123"/>
  <c r="AM40" i="123"/>
  <c r="AD41" i="123"/>
  <c r="AL41" i="123"/>
  <c r="AJ43" i="123"/>
  <c r="AR43" i="123"/>
  <c r="AI44" i="123"/>
  <c r="AQ44" i="123"/>
  <c r="AH45" i="123"/>
  <c r="AP45" i="123"/>
  <c r="AG46" i="123"/>
  <c r="AO46" i="123"/>
  <c r="AF47" i="123"/>
  <c r="AN47" i="123"/>
  <c r="AE48" i="123"/>
  <c r="AM48" i="123"/>
  <c r="AD49" i="123"/>
  <c r="AL49" i="123"/>
  <c r="AI52" i="123"/>
  <c r="AQ52" i="123"/>
  <c r="AH53" i="123"/>
  <c r="AP53" i="123"/>
  <c r="AG54" i="123"/>
  <c r="AO54" i="123"/>
  <c r="AF55" i="123"/>
  <c r="AN55" i="123"/>
  <c r="AE56" i="123"/>
  <c r="AM56" i="123"/>
  <c r="AD57" i="123"/>
  <c r="AL57" i="123"/>
  <c r="AJ59" i="123"/>
  <c r="AR59" i="123"/>
  <c r="AI60" i="123"/>
  <c r="AQ60" i="123"/>
  <c r="AH61" i="123"/>
  <c r="AP61" i="123"/>
  <c r="AG62" i="123"/>
  <c r="AO62" i="123"/>
  <c r="AF63" i="123"/>
  <c r="AN63" i="123"/>
  <c r="AE64" i="123"/>
  <c r="AM64" i="123"/>
  <c r="AD65" i="123"/>
  <c r="AL65" i="123"/>
  <c r="AJ67" i="123"/>
  <c r="AR67" i="123"/>
  <c r="AI68" i="123"/>
  <c r="AQ68" i="123"/>
  <c r="AG70" i="123"/>
  <c r="AO70" i="123"/>
  <c r="AF71" i="123"/>
  <c r="AN71" i="123"/>
  <c r="AE72" i="123"/>
  <c r="AM72" i="123"/>
  <c r="AD73" i="123"/>
  <c r="AL73" i="123"/>
  <c r="AJ75" i="123"/>
  <c r="AR75" i="123"/>
  <c r="AI76" i="123"/>
  <c r="AQ76" i="123"/>
  <c r="AH77" i="123"/>
  <c r="AP77" i="123"/>
  <c r="AG78" i="123"/>
  <c r="AO78" i="123"/>
  <c r="AF79" i="123"/>
  <c r="AN79" i="123"/>
  <c r="AE80" i="123"/>
  <c r="AM80" i="123"/>
  <c r="AD81" i="123"/>
  <c r="AL81" i="123"/>
  <c r="AJ83" i="123"/>
  <c r="AR83" i="123"/>
  <c r="AI84" i="123"/>
  <c r="AQ84" i="123"/>
  <c r="AH85" i="123"/>
  <c r="AP85" i="123"/>
  <c r="AG86" i="123"/>
  <c r="AO86" i="123"/>
  <c r="AF87" i="123"/>
  <c r="AN87" i="123"/>
  <c r="AE88" i="123"/>
  <c r="AM88" i="123"/>
  <c r="AD89" i="123"/>
  <c r="AL89" i="123"/>
  <c r="AJ91" i="123"/>
  <c r="AR91" i="123"/>
  <c r="AI92" i="123"/>
  <c r="AQ92" i="123"/>
  <c r="AH93" i="123"/>
  <c r="AP93" i="123"/>
  <c r="AG94" i="123"/>
  <c r="AO94" i="123"/>
  <c r="AE96" i="123"/>
  <c r="AM96" i="123"/>
  <c r="AD97" i="123"/>
  <c r="AL97" i="123"/>
  <c r="AJ99" i="123"/>
  <c r="AR99" i="123"/>
  <c r="AI100" i="123"/>
  <c r="AQ100" i="123"/>
  <c r="AH101" i="123"/>
  <c r="AP101" i="123"/>
  <c r="AG102" i="123"/>
  <c r="AO102" i="123"/>
  <c r="AF103" i="123"/>
  <c r="AN103" i="123"/>
  <c r="AE104" i="123"/>
  <c r="AM104" i="123"/>
  <c r="AL105" i="123"/>
  <c r="AJ107" i="123"/>
  <c r="AR107" i="123"/>
  <c r="AI108" i="123"/>
  <c r="AQ108" i="123"/>
  <c r="AH109" i="123"/>
  <c r="AP109" i="123"/>
  <c r="AG110" i="123"/>
  <c r="AO110" i="123"/>
  <c r="AF111" i="123"/>
  <c r="AN111" i="123"/>
  <c r="AE112" i="123"/>
  <c r="AM112" i="123"/>
  <c r="AD18" i="124"/>
  <c r="AL18" i="124"/>
  <c r="AG23" i="124"/>
  <c r="AO23" i="124"/>
  <c r="AF24" i="124"/>
  <c r="AN24" i="124"/>
  <c r="AD26" i="124"/>
  <c r="AL26" i="124"/>
  <c r="AJ28" i="124"/>
  <c r="AR28" i="124"/>
  <c r="AI29" i="124"/>
  <c r="AQ29" i="124"/>
  <c r="AH30" i="124"/>
  <c r="AP30" i="124"/>
  <c r="AG31" i="124"/>
  <c r="AO31" i="124"/>
  <c r="AF32" i="124"/>
  <c r="AN32" i="124"/>
  <c r="AE33" i="124"/>
  <c r="AM33" i="124"/>
  <c r="AD34" i="124"/>
  <c r="AL34" i="124"/>
  <c r="AJ36" i="124"/>
  <c r="AR36" i="124"/>
  <c r="AI37" i="124"/>
  <c r="AQ37" i="124"/>
  <c r="AG39" i="124"/>
  <c r="AO39" i="124"/>
  <c r="AF40" i="124"/>
  <c r="AN40" i="124"/>
  <c r="AE41" i="124"/>
  <c r="AM41" i="124"/>
  <c r="AD42" i="124"/>
  <c r="AL42" i="124"/>
  <c r="AJ44" i="124"/>
  <c r="AR44" i="124"/>
  <c r="AI45" i="124"/>
  <c r="AQ45" i="124"/>
  <c r="AH46" i="124"/>
  <c r="AP46" i="124"/>
  <c r="AG47" i="124"/>
  <c r="AO47" i="124"/>
  <c r="AF48" i="124"/>
  <c r="AN48" i="124"/>
  <c r="AE49" i="124"/>
  <c r="AM49" i="124"/>
  <c r="AD50" i="124"/>
  <c r="AL50" i="124"/>
  <c r="AJ52" i="124"/>
  <c r="AR52" i="124"/>
  <c r="AI53" i="124"/>
  <c r="AQ53" i="124"/>
  <c r="AH54" i="124"/>
  <c r="AP54" i="124"/>
  <c r="AG55" i="124"/>
  <c r="AO55" i="124"/>
  <c r="AF56" i="124"/>
  <c r="AN56" i="124"/>
  <c r="AE57" i="124"/>
  <c r="AM57" i="124"/>
  <c r="AD58" i="124"/>
  <c r="AL58" i="124"/>
  <c r="AJ60" i="124"/>
  <c r="AR60" i="124"/>
  <c r="AI61" i="124"/>
  <c r="AQ61" i="124"/>
  <c r="AH62" i="124"/>
  <c r="AP62" i="124"/>
  <c r="AG63" i="124"/>
  <c r="AO63" i="124"/>
  <c r="AF64" i="124"/>
  <c r="AN64" i="124"/>
  <c r="AE65" i="124"/>
  <c r="AM65" i="124"/>
  <c r="AD66" i="124"/>
  <c r="AL66" i="124"/>
  <c r="AJ68" i="124"/>
  <c r="AR68" i="124"/>
  <c r="AH70" i="124"/>
  <c r="AP70" i="124"/>
  <c r="AG71" i="124"/>
  <c r="AO71" i="124"/>
  <c r="AF72" i="124"/>
  <c r="AN72" i="124"/>
  <c r="AE73" i="124"/>
  <c r="AM73" i="124"/>
  <c r="AD74" i="124"/>
  <c r="AL74" i="124"/>
  <c r="AJ76" i="124"/>
  <c r="AR76" i="124"/>
  <c r="AI77" i="124"/>
  <c r="AQ77" i="124"/>
  <c r="AH78" i="124"/>
  <c r="AP78" i="124"/>
  <c r="AG79" i="124"/>
  <c r="AO79" i="124"/>
  <c r="AF80" i="124"/>
  <c r="AN80" i="124"/>
  <c r="AE81" i="124"/>
  <c r="AM81" i="124"/>
  <c r="AJ84" i="124"/>
  <c r="AR84" i="124"/>
  <c r="AI85" i="124"/>
  <c r="AQ85" i="124"/>
  <c r="AH86" i="124"/>
  <c r="AP86" i="124"/>
  <c r="AG87" i="124"/>
  <c r="AO87" i="124"/>
  <c r="AF88" i="124"/>
  <c r="AN88" i="124"/>
  <c r="AE89" i="124"/>
  <c r="AM89" i="124"/>
  <c r="AD90" i="124"/>
  <c r="AL90" i="124"/>
  <c r="AJ92" i="124"/>
  <c r="AR92" i="124"/>
  <c r="AI93" i="124"/>
  <c r="AQ93" i="124"/>
  <c r="AH94" i="124"/>
  <c r="AP94" i="124"/>
  <c r="AG96" i="124"/>
  <c r="AO97" i="124"/>
  <c r="AG97" i="124"/>
  <c r="AQ97" i="124"/>
  <c r="AI97" i="124"/>
  <c r="AL97" i="124"/>
  <c r="AE98" i="124"/>
  <c r="AQ98" i="124"/>
  <c r="AJ99" i="124"/>
  <c r="AH101" i="124"/>
  <c r="AR101" i="124"/>
  <c r="AF103" i="124"/>
  <c r="AE105" i="124"/>
  <c r="AH107" i="124"/>
  <c r="AL109" i="124"/>
  <c r="AL111" i="124"/>
  <c r="AO18" i="125"/>
  <c r="AG18" i="125"/>
  <c r="AN18" i="125"/>
  <c r="AF18" i="125"/>
  <c r="AM18" i="125"/>
  <c r="AE18" i="125"/>
  <c r="AK18" i="125"/>
  <c r="AC18" i="125"/>
  <c r="AQ18" i="125"/>
  <c r="AI18" i="125"/>
  <c r="AQ24" i="125"/>
  <c r="AI24" i="125"/>
  <c r="AP24" i="125"/>
  <c r="AH24" i="125"/>
  <c r="AO24" i="125"/>
  <c r="AG24" i="125"/>
  <c r="AM24" i="125"/>
  <c r="AE24" i="125"/>
  <c r="AK24" i="125"/>
  <c r="AC24" i="125"/>
  <c r="AM28" i="125"/>
  <c r="AE28" i="125"/>
  <c r="AL28" i="125"/>
  <c r="AD28" i="125"/>
  <c r="AK28" i="125"/>
  <c r="AC28" i="125"/>
  <c r="AQ28" i="125"/>
  <c r="AI28" i="125"/>
  <c r="AO28" i="125"/>
  <c r="AG28" i="125"/>
  <c r="AL32" i="125"/>
  <c r="AO34" i="125"/>
  <c r="AG34" i="125"/>
  <c r="AN34" i="125"/>
  <c r="AF34" i="125"/>
  <c r="AM34" i="125"/>
  <c r="AE34" i="125"/>
  <c r="AK34" i="125"/>
  <c r="AC34" i="125"/>
  <c r="AQ34" i="125"/>
  <c r="AI34" i="125"/>
  <c r="AQ40" i="125"/>
  <c r="AI40" i="125"/>
  <c r="AP40" i="125"/>
  <c r="AH40" i="125"/>
  <c r="AO40" i="125"/>
  <c r="AG40" i="125"/>
  <c r="AN40" i="125"/>
  <c r="AF40" i="125"/>
  <c r="AM40" i="125"/>
  <c r="AE40" i="125"/>
  <c r="AK40" i="125"/>
  <c r="AC40" i="125"/>
  <c r="AQ72" i="125"/>
  <c r="AI72" i="125"/>
  <c r="AP72" i="125"/>
  <c r="AH72" i="125"/>
  <c r="AO72" i="125"/>
  <c r="AG72" i="125"/>
  <c r="AN72" i="125"/>
  <c r="AF72" i="125"/>
  <c r="AM72" i="125"/>
  <c r="AE72" i="125"/>
  <c r="AL72" i="125"/>
  <c r="AD72" i="125"/>
  <c r="AK72" i="125"/>
  <c r="AC72" i="125"/>
  <c r="AQ80" i="125"/>
  <c r="AI80" i="125"/>
  <c r="AP80" i="125"/>
  <c r="AH80" i="125"/>
  <c r="AO80" i="125"/>
  <c r="AG80" i="125"/>
  <c r="AN80" i="125"/>
  <c r="AF80" i="125"/>
  <c r="AM80" i="125"/>
  <c r="AE80" i="125"/>
  <c r="AL80" i="125"/>
  <c r="AD80" i="125"/>
  <c r="AK80" i="125"/>
  <c r="AC80" i="125"/>
  <c r="AQ88" i="125"/>
  <c r="AI88" i="125"/>
  <c r="AP88" i="125"/>
  <c r="AH88" i="125"/>
  <c r="AO88" i="125"/>
  <c r="AG88" i="125"/>
  <c r="AN88" i="125"/>
  <c r="AF88" i="125"/>
  <c r="AM88" i="125"/>
  <c r="AE88" i="125"/>
  <c r="AL88" i="125"/>
  <c r="AD88" i="125"/>
  <c r="AK88" i="125"/>
  <c r="AC88" i="125"/>
  <c r="AJ75" i="122"/>
  <c r="AR75" i="122"/>
  <c r="AJ83" i="122"/>
  <c r="AR83" i="122"/>
  <c r="AG86" i="122"/>
  <c r="AO86" i="122"/>
  <c r="AF87" i="122"/>
  <c r="AN87" i="122"/>
  <c r="AJ91" i="122"/>
  <c r="AR91" i="122"/>
  <c r="AG94" i="122"/>
  <c r="AO94" i="122"/>
  <c r="AJ99" i="122"/>
  <c r="AR99" i="122"/>
  <c r="AG102" i="122"/>
  <c r="AO102" i="122"/>
  <c r="AF103" i="122"/>
  <c r="AN103" i="122"/>
  <c r="AJ107" i="122"/>
  <c r="AR107" i="122"/>
  <c r="AG110" i="122"/>
  <c r="AO110" i="122"/>
  <c r="AF111" i="122"/>
  <c r="AN111" i="122"/>
  <c r="AG23" i="123"/>
  <c r="AO23" i="123"/>
  <c r="AF24" i="123"/>
  <c r="AN24" i="123"/>
  <c r="AJ28" i="123"/>
  <c r="AR28" i="123"/>
  <c r="AI29" i="123"/>
  <c r="AQ29" i="123"/>
  <c r="AH30" i="123"/>
  <c r="AP30" i="123"/>
  <c r="AG31" i="123"/>
  <c r="AO31" i="123"/>
  <c r="AF32" i="123"/>
  <c r="AN32" i="123"/>
  <c r="AJ36" i="123"/>
  <c r="AR36" i="123"/>
  <c r="AI37" i="123"/>
  <c r="AQ37" i="123"/>
  <c r="AG39" i="123"/>
  <c r="AO39" i="123"/>
  <c r="AF40" i="123"/>
  <c r="AN40" i="123"/>
  <c r="AJ44" i="123"/>
  <c r="AR44" i="123"/>
  <c r="AI45" i="123"/>
  <c r="AQ45" i="123"/>
  <c r="AH46" i="123"/>
  <c r="AP46" i="123"/>
  <c r="AG47" i="123"/>
  <c r="AO47" i="123"/>
  <c r="AF48" i="123"/>
  <c r="AN48" i="123"/>
  <c r="AJ52" i="123"/>
  <c r="AR52" i="123"/>
  <c r="AI53" i="123"/>
  <c r="AQ53" i="123"/>
  <c r="AH54" i="123"/>
  <c r="AP54" i="123"/>
  <c r="AG55" i="123"/>
  <c r="AO55" i="123"/>
  <c r="AF56" i="123"/>
  <c r="AN56" i="123"/>
  <c r="AJ60" i="123"/>
  <c r="AR60" i="123"/>
  <c r="AI61" i="123"/>
  <c r="AQ61" i="123"/>
  <c r="AH62" i="123"/>
  <c r="AP62" i="123"/>
  <c r="AG63" i="123"/>
  <c r="AO63" i="123"/>
  <c r="AF64" i="123"/>
  <c r="AN64" i="123"/>
  <c r="AJ68" i="123"/>
  <c r="AR68" i="123"/>
  <c r="AH70" i="123"/>
  <c r="AP70" i="123"/>
  <c r="AG71" i="123"/>
  <c r="AO71" i="123"/>
  <c r="AF72" i="123"/>
  <c r="AN72" i="123"/>
  <c r="AJ76" i="123"/>
  <c r="AR76" i="123"/>
  <c r="AI77" i="123"/>
  <c r="AQ77" i="123"/>
  <c r="AH78" i="123"/>
  <c r="AP78" i="123"/>
  <c r="AG79" i="123"/>
  <c r="AO79" i="123"/>
  <c r="AF80" i="123"/>
  <c r="AN80" i="123"/>
  <c r="AJ84" i="123"/>
  <c r="AR84" i="123"/>
  <c r="AI85" i="123"/>
  <c r="AQ85" i="123"/>
  <c r="AH86" i="123"/>
  <c r="AP86" i="123"/>
  <c r="AG87" i="123"/>
  <c r="AO87" i="123"/>
  <c r="AF88" i="123"/>
  <c r="AN88" i="123"/>
  <c r="AJ92" i="123"/>
  <c r="AR92" i="123"/>
  <c r="AI93" i="123"/>
  <c r="AQ93" i="123"/>
  <c r="AH94" i="123"/>
  <c r="AP94" i="123"/>
  <c r="AF96" i="123"/>
  <c r="AN96" i="123"/>
  <c r="AJ100" i="123"/>
  <c r="AR100" i="123"/>
  <c r="AI101" i="123"/>
  <c r="AQ101" i="123"/>
  <c r="AH102" i="123"/>
  <c r="AP102" i="123"/>
  <c r="AG103" i="123"/>
  <c r="AO103" i="123"/>
  <c r="AF104" i="123"/>
  <c r="AN104" i="123"/>
  <c r="AJ108" i="123"/>
  <c r="AR108" i="123"/>
  <c r="AI109" i="123"/>
  <c r="AQ109" i="123"/>
  <c r="AH110" i="123"/>
  <c r="AP110" i="123"/>
  <c r="AG111" i="123"/>
  <c r="AO111" i="123"/>
  <c r="AF112" i="123"/>
  <c r="AN112" i="123"/>
  <c r="AH23" i="124"/>
  <c r="AP23" i="124"/>
  <c r="AG24" i="124"/>
  <c r="AO24" i="124"/>
  <c r="AJ29" i="124"/>
  <c r="AR29" i="124"/>
  <c r="AI30" i="124"/>
  <c r="AQ30" i="124"/>
  <c r="AH31" i="124"/>
  <c r="AP31" i="124"/>
  <c r="AG32" i="124"/>
  <c r="AO32" i="124"/>
  <c r="AF33" i="124"/>
  <c r="AN33" i="124"/>
  <c r="AJ37" i="124"/>
  <c r="AR37" i="124"/>
  <c r="AH39" i="124"/>
  <c r="AP39" i="124"/>
  <c r="AG40" i="124"/>
  <c r="AO40" i="124"/>
  <c r="AF41" i="124"/>
  <c r="AN41" i="124"/>
  <c r="AJ45" i="124"/>
  <c r="AR45" i="124"/>
  <c r="AI46" i="124"/>
  <c r="AQ46" i="124"/>
  <c r="AH47" i="124"/>
  <c r="AP47" i="124"/>
  <c r="AG48" i="124"/>
  <c r="AO48" i="124"/>
  <c r="AF49" i="124"/>
  <c r="AN49" i="124"/>
  <c r="AJ53" i="124"/>
  <c r="AR53" i="124"/>
  <c r="AI54" i="124"/>
  <c r="AQ54" i="124"/>
  <c r="AH55" i="124"/>
  <c r="AP55" i="124"/>
  <c r="AG56" i="124"/>
  <c r="AO56" i="124"/>
  <c r="AF57" i="124"/>
  <c r="AN57" i="124"/>
  <c r="AJ61" i="124"/>
  <c r="AR61" i="124"/>
  <c r="AI62" i="124"/>
  <c r="AQ62" i="124"/>
  <c r="AH63" i="124"/>
  <c r="AP63" i="124"/>
  <c r="AG64" i="124"/>
  <c r="AO64" i="124"/>
  <c r="AF65" i="124"/>
  <c r="AN65" i="124"/>
  <c r="AI70" i="124"/>
  <c r="AQ70" i="124"/>
  <c r="AH71" i="124"/>
  <c r="AP71" i="124"/>
  <c r="AG72" i="124"/>
  <c r="AO72" i="124"/>
  <c r="AF73" i="124"/>
  <c r="AN73" i="124"/>
  <c r="AJ77" i="124"/>
  <c r="AR77" i="124"/>
  <c r="AI78" i="124"/>
  <c r="AQ78" i="124"/>
  <c r="AH79" i="124"/>
  <c r="AP79" i="124"/>
  <c r="AG80" i="124"/>
  <c r="AO80" i="124"/>
  <c r="AF81" i="124"/>
  <c r="AN81" i="124"/>
  <c r="AJ85" i="124"/>
  <c r="AR85" i="124"/>
  <c r="AI86" i="124"/>
  <c r="AQ86" i="124"/>
  <c r="AH87" i="124"/>
  <c r="AP87" i="124"/>
  <c r="AG88" i="124"/>
  <c r="AO88" i="124"/>
  <c r="AF89" i="124"/>
  <c r="AN89" i="124"/>
  <c r="AJ93" i="124"/>
  <c r="AR93" i="124"/>
  <c r="AI94" i="124"/>
  <c r="AQ94" i="124"/>
  <c r="AI96" i="124"/>
  <c r="AG98" i="124"/>
  <c r="AR98" i="124"/>
  <c r="AQ89" i="126"/>
  <c r="AI89" i="126"/>
  <c r="AP89" i="126"/>
  <c r="AH89" i="126"/>
  <c r="AO89" i="126"/>
  <c r="AG89" i="126"/>
  <c r="AN89" i="126"/>
  <c r="AF89" i="126"/>
  <c r="AM89" i="126"/>
  <c r="AE89" i="126"/>
  <c r="AL89" i="126"/>
  <c r="AD89" i="126"/>
  <c r="AK89" i="126"/>
  <c r="AC89" i="126"/>
  <c r="AQ97" i="126"/>
  <c r="AI97" i="126"/>
  <c r="AP97" i="126"/>
  <c r="AH97" i="126"/>
  <c r="AO97" i="126"/>
  <c r="AG97" i="126"/>
  <c r="AN97" i="126"/>
  <c r="AF97" i="126"/>
  <c r="AM97" i="126"/>
  <c r="AE97" i="126"/>
  <c r="AL97" i="126"/>
  <c r="AD97" i="126"/>
  <c r="AK97" i="126"/>
  <c r="AC97" i="126"/>
  <c r="AJ29" i="123"/>
  <c r="AR29" i="123"/>
  <c r="AI30" i="123"/>
  <c r="AQ30" i="123"/>
  <c r="AJ37" i="123"/>
  <c r="AR37" i="123"/>
  <c r="AJ45" i="123"/>
  <c r="AR45" i="123"/>
  <c r="AI46" i="123"/>
  <c r="AQ46" i="123"/>
  <c r="AJ53" i="123"/>
  <c r="AR53" i="123"/>
  <c r="AI54" i="123"/>
  <c r="AQ54" i="123"/>
  <c r="AJ61" i="123"/>
  <c r="AR61" i="123"/>
  <c r="AI62" i="123"/>
  <c r="AQ62" i="123"/>
  <c r="AI70" i="123"/>
  <c r="AQ70" i="123"/>
  <c r="AJ77" i="123"/>
  <c r="AR77" i="123"/>
  <c r="AI78" i="123"/>
  <c r="AQ78" i="123"/>
  <c r="AJ85" i="123"/>
  <c r="AR85" i="123"/>
  <c r="AI86" i="123"/>
  <c r="AQ86" i="123"/>
  <c r="AJ93" i="123"/>
  <c r="AR93" i="123"/>
  <c r="AI94" i="123"/>
  <c r="AQ94" i="123"/>
  <c r="AJ101" i="123"/>
  <c r="AR101" i="123"/>
  <c r="AI102" i="123"/>
  <c r="AQ102" i="123"/>
  <c r="AJ109" i="123"/>
  <c r="AR109" i="123"/>
  <c r="AI110" i="123"/>
  <c r="AQ110" i="123"/>
  <c r="AI23" i="124"/>
  <c r="AQ23" i="124"/>
  <c r="AJ30" i="124"/>
  <c r="AR30" i="124"/>
  <c r="AI31" i="124"/>
  <c r="AQ31" i="124"/>
  <c r="AI39" i="124"/>
  <c r="AQ39" i="124"/>
  <c r="AJ46" i="124"/>
  <c r="AR46" i="124"/>
  <c r="AI47" i="124"/>
  <c r="AQ47" i="124"/>
  <c r="AJ54" i="124"/>
  <c r="AR54" i="124"/>
  <c r="AI55" i="124"/>
  <c r="AQ55" i="124"/>
  <c r="AJ62" i="124"/>
  <c r="AR62" i="124"/>
  <c r="AI63" i="124"/>
  <c r="AQ63" i="124"/>
  <c r="AJ70" i="124"/>
  <c r="AR70" i="124"/>
  <c r="AI71" i="124"/>
  <c r="AQ71" i="124"/>
  <c r="AJ78" i="124"/>
  <c r="AR78" i="124"/>
  <c r="AI79" i="124"/>
  <c r="AQ79" i="124"/>
  <c r="AJ86" i="124"/>
  <c r="AR86" i="124"/>
  <c r="AI87" i="124"/>
  <c r="AQ87" i="124"/>
  <c r="AJ94" i="124"/>
  <c r="AR94" i="124"/>
  <c r="AM99" i="124"/>
  <c r="AE99" i="124"/>
  <c r="AO99" i="124"/>
  <c r="AG99" i="124"/>
  <c r="AL99" i="124"/>
  <c r="AK109" i="124"/>
  <c r="AC109" i="124"/>
  <c r="AO109" i="124"/>
  <c r="AG109" i="124"/>
  <c r="AM109" i="124"/>
  <c r="AE109" i="124"/>
  <c r="AP109" i="124"/>
  <c r="AQ111" i="124"/>
  <c r="AI111" i="124"/>
  <c r="AM111" i="124"/>
  <c r="AE111" i="124"/>
  <c r="AK111" i="124"/>
  <c r="AC111" i="124"/>
  <c r="AO111" i="124"/>
  <c r="AO42" i="125"/>
  <c r="AG42" i="125"/>
  <c r="AN42" i="125"/>
  <c r="AF42" i="125"/>
  <c r="AM42" i="125"/>
  <c r="AE42" i="125"/>
  <c r="AL42" i="125"/>
  <c r="AD42" i="125"/>
  <c r="AK42" i="125"/>
  <c r="AC42" i="125"/>
  <c r="AQ42" i="125"/>
  <c r="AI42" i="125"/>
  <c r="AQ104" i="125"/>
  <c r="AI104" i="125"/>
  <c r="AP104" i="125"/>
  <c r="AH104" i="125"/>
  <c r="AO104" i="125"/>
  <c r="AG104" i="125"/>
  <c r="AN104" i="125"/>
  <c r="AF104" i="125"/>
  <c r="AM104" i="125"/>
  <c r="AE104" i="125"/>
  <c r="AL104" i="125"/>
  <c r="AD104" i="125"/>
  <c r="AK104" i="125"/>
  <c r="AC104" i="125"/>
  <c r="AQ33" i="126"/>
  <c r="AI33" i="126"/>
  <c r="AP33" i="126"/>
  <c r="AH33" i="126"/>
  <c r="AO33" i="126"/>
  <c r="AG33" i="126"/>
  <c r="AN33" i="126"/>
  <c r="AF33" i="126"/>
  <c r="AM33" i="126"/>
  <c r="AE33" i="126"/>
  <c r="AL33" i="126"/>
  <c r="AD33" i="126"/>
  <c r="AK33" i="126"/>
  <c r="AC33" i="126"/>
  <c r="AQ41" i="126"/>
  <c r="AI41" i="126"/>
  <c r="AP41" i="126"/>
  <c r="AH41" i="126"/>
  <c r="AO41" i="126"/>
  <c r="AG41" i="126"/>
  <c r="AN41" i="126"/>
  <c r="AF41" i="126"/>
  <c r="AM41" i="126"/>
  <c r="AE41" i="126"/>
  <c r="AL41" i="126"/>
  <c r="AD41" i="126"/>
  <c r="AK41" i="126"/>
  <c r="AC41" i="126"/>
  <c r="AC29" i="123"/>
  <c r="AK29" i="123"/>
  <c r="AJ30" i="123"/>
  <c r="AR30" i="123"/>
  <c r="AC37" i="123"/>
  <c r="AK37" i="123"/>
  <c r="AC45" i="123"/>
  <c r="AK45" i="123"/>
  <c r="AJ46" i="123"/>
  <c r="AR46" i="123"/>
  <c r="AC53" i="123"/>
  <c r="AK53" i="123"/>
  <c r="AJ54" i="123"/>
  <c r="AR54" i="123"/>
  <c r="AC61" i="123"/>
  <c r="AK61" i="123"/>
  <c r="AJ62" i="123"/>
  <c r="AR62" i="123"/>
  <c r="AJ70" i="123"/>
  <c r="AR70" i="123"/>
  <c r="AC77" i="123"/>
  <c r="AK77" i="123"/>
  <c r="AJ78" i="123"/>
  <c r="AR78" i="123"/>
  <c r="AC85" i="123"/>
  <c r="AK85" i="123"/>
  <c r="AJ86" i="123"/>
  <c r="AR86" i="123"/>
  <c r="AC93" i="123"/>
  <c r="AK93" i="123"/>
  <c r="AJ94" i="123"/>
  <c r="AR94" i="123"/>
  <c r="AC101" i="123"/>
  <c r="AK101" i="123"/>
  <c r="AJ102" i="123"/>
  <c r="AR102" i="123"/>
  <c r="AC109" i="123"/>
  <c r="AK109" i="123"/>
  <c r="AJ110" i="123"/>
  <c r="AR110" i="123"/>
  <c r="AJ23" i="124"/>
  <c r="AR23" i="124"/>
  <c r="AC30" i="124"/>
  <c r="AK30" i="124"/>
  <c r="AJ31" i="124"/>
  <c r="AR31" i="124"/>
  <c r="AJ39" i="124"/>
  <c r="AR39" i="124"/>
  <c r="AK46" i="124"/>
  <c r="AJ47" i="124"/>
  <c r="AR47" i="124"/>
  <c r="AC54" i="124"/>
  <c r="AK54" i="124"/>
  <c r="AJ55" i="124"/>
  <c r="AR55" i="124"/>
  <c r="AC62" i="124"/>
  <c r="AK62" i="124"/>
  <c r="AJ63" i="124"/>
  <c r="AR63" i="124"/>
  <c r="AC70" i="124"/>
  <c r="AK70" i="124"/>
  <c r="AJ71" i="124"/>
  <c r="AR71" i="124"/>
  <c r="AC78" i="124"/>
  <c r="AK78" i="124"/>
  <c r="AJ79" i="124"/>
  <c r="AR79" i="124"/>
  <c r="AC86" i="124"/>
  <c r="AK86" i="124"/>
  <c r="AJ87" i="124"/>
  <c r="AR87" i="124"/>
  <c r="AC94" i="124"/>
  <c r="AK94" i="124"/>
  <c r="AP96" i="124"/>
  <c r="AH96" i="124"/>
  <c r="AR96" i="124"/>
  <c r="AJ96" i="124"/>
  <c r="AL96" i="124"/>
  <c r="AC99" i="124"/>
  <c r="AN99" i="124"/>
  <c r="AD109" i="124"/>
  <c r="AQ109" i="124"/>
  <c r="AD111" i="124"/>
  <c r="AP111" i="124"/>
  <c r="AJ104" i="125"/>
  <c r="AJ33" i="126"/>
  <c r="AJ41" i="126"/>
  <c r="AQ57" i="126"/>
  <c r="AI57" i="126"/>
  <c r="AP57" i="126"/>
  <c r="AH57" i="126"/>
  <c r="AO57" i="126"/>
  <c r="AG57" i="126"/>
  <c r="AN57" i="126"/>
  <c r="AF57" i="126"/>
  <c r="AM57" i="126"/>
  <c r="AE57" i="126"/>
  <c r="AL57" i="126"/>
  <c r="AD57" i="126"/>
  <c r="AK57" i="126"/>
  <c r="AC57" i="126"/>
  <c r="AQ73" i="126"/>
  <c r="AI73" i="126"/>
  <c r="AP73" i="126"/>
  <c r="AH73" i="126"/>
  <c r="AO73" i="126"/>
  <c r="AG73" i="126"/>
  <c r="AN73" i="126"/>
  <c r="AF73" i="126"/>
  <c r="AM73" i="126"/>
  <c r="AE73" i="126"/>
  <c r="AL73" i="126"/>
  <c r="AD73" i="126"/>
  <c r="AK73" i="126"/>
  <c r="AC73" i="126"/>
  <c r="AQ62" i="129"/>
  <c r="AI62" i="129"/>
  <c r="AP62" i="129"/>
  <c r="AH62" i="129"/>
  <c r="AO62" i="129"/>
  <c r="AG62" i="129"/>
  <c r="AN62" i="129"/>
  <c r="AF62" i="129"/>
  <c r="AM62" i="129"/>
  <c r="AE62" i="129"/>
  <c r="AL62" i="129"/>
  <c r="AD62" i="129"/>
  <c r="AK62" i="129"/>
  <c r="AC62" i="129"/>
  <c r="AR62" i="129"/>
  <c r="AJ62" i="129"/>
  <c r="AJ70" i="122"/>
  <c r="AR70" i="122"/>
  <c r="AI71" i="122"/>
  <c r="AQ71" i="122"/>
  <c r="AE75" i="122"/>
  <c r="AM75" i="122"/>
  <c r="AJ78" i="122"/>
  <c r="AR78" i="122"/>
  <c r="AI79" i="122"/>
  <c r="AQ79" i="122"/>
  <c r="AE83" i="122"/>
  <c r="AM83" i="122"/>
  <c r="AJ86" i="122"/>
  <c r="AR86" i="122"/>
  <c r="AI87" i="122"/>
  <c r="AQ87" i="122"/>
  <c r="AJ94" i="122"/>
  <c r="AR94" i="122"/>
  <c r="AJ102" i="122"/>
  <c r="AR102" i="122"/>
  <c r="AI103" i="122"/>
  <c r="AQ103" i="122"/>
  <c r="AJ110" i="122"/>
  <c r="AR110" i="122"/>
  <c r="AI111" i="122"/>
  <c r="AQ111" i="122"/>
  <c r="AJ23" i="123"/>
  <c r="AR23" i="123"/>
  <c r="AI24" i="123"/>
  <c r="AQ24" i="123"/>
  <c r="AD29" i="123"/>
  <c r="AL29" i="123"/>
  <c r="AC30" i="123"/>
  <c r="AK30" i="123"/>
  <c r="AJ31" i="123"/>
  <c r="AR31" i="123"/>
  <c r="AI32" i="123"/>
  <c r="AQ32" i="123"/>
  <c r="AD37" i="123"/>
  <c r="AL37" i="123"/>
  <c r="AJ39" i="123"/>
  <c r="AR39" i="123"/>
  <c r="AI40" i="123"/>
  <c r="AQ40" i="123"/>
  <c r="AD45" i="123"/>
  <c r="AL45" i="123"/>
  <c r="AC46" i="123"/>
  <c r="AK46" i="123"/>
  <c r="AJ47" i="123"/>
  <c r="AR47" i="123"/>
  <c r="AI48" i="123"/>
  <c r="AQ48" i="123"/>
  <c r="AD53" i="123"/>
  <c r="AL53" i="123"/>
  <c r="AC54" i="123"/>
  <c r="AK54" i="123"/>
  <c r="AJ55" i="123"/>
  <c r="AR55" i="123"/>
  <c r="AI56" i="123"/>
  <c r="AQ56" i="123"/>
  <c r="AD61" i="123"/>
  <c r="AL61" i="123"/>
  <c r="AC62" i="123"/>
  <c r="AK62" i="123"/>
  <c r="AJ63" i="123"/>
  <c r="AR63" i="123"/>
  <c r="AI64" i="123"/>
  <c r="AQ64" i="123"/>
  <c r="AC70" i="123"/>
  <c r="AK70" i="123"/>
  <c r="AJ71" i="123"/>
  <c r="AR71" i="123"/>
  <c r="AI72" i="123"/>
  <c r="AQ72" i="123"/>
  <c r="AD77" i="123"/>
  <c r="AL77" i="123"/>
  <c r="AC78" i="123"/>
  <c r="AK78" i="123"/>
  <c r="AJ79" i="123"/>
  <c r="AR79" i="123"/>
  <c r="AI80" i="123"/>
  <c r="AQ80" i="123"/>
  <c r="AD85" i="123"/>
  <c r="AL85" i="123"/>
  <c r="AC86" i="123"/>
  <c r="AK86" i="123"/>
  <c r="AJ87" i="123"/>
  <c r="AR87" i="123"/>
  <c r="AI88" i="123"/>
  <c r="AQ88" i="123"/>
  <c r="AD93" i="123"/>
  <c r="AL93" i="123"/>
  <c r="AC94" i="123"/>
  <c r="AK94" i="123"/>
  <c r="AI96" i="123"/>
  <c r="AQ96" i="123"/>
  <c r="AD101" i="123"/>
  <c r="AL101" i="123"/>
  <c r="AC102" i="123"/>
  <c r="AK102" i="123"/>
  <c r="AJ103" i="123"/>
  <c r="AR103" i="123"/>
  <c r="AI104" i="123"/>
  <c r="AQ104" i="123"/>
  <c r="AD109" i="123"/>
  <c r="AL109" i="123"/>
  <c r="AC110" i="123"/>
  <c r="AK110" i="123"/>
  <c r="AJ111" i="123"/>
  <c r="AR111" i="123"/>
  <c r="AI112" i="123"/>
  <c r="AQ112" i="123"/>
  <c r="AC23" i="124"/>
  <c r="AK23" i="124"/>
  <c r="AJ24" i="124"/>
  <c r="AR24" i="124"/>
  <c r="AD30" i="124"/>
  <c r="AL30" i="124"/>
  <c r="AC31" i="124"/>
  <c r="AK31" i="124"/>
  <c r="AJ32" i="124"/>
  <c r="AR32" i="124"/>
  <c r="AI33" i="124"/>
  <c r="AQ33" i="124"/>
  <c r="AC39" i="124"/>
  <c r="AK39" i="124"/>
  <c r="AJ40" i="124"/>
  <c r="AR40" i="124"/>
  <c r="AI41" i="124"/>
  <c r="AQ41" i="124"/>
  <c r="AD46" i="124"/>
  <c r="AL46" i="124"/>
  <c r="AC47" i="124"/>
  <c r="AK47" i="124"/>
  <c r="AJ48" i="124"/>
  <c r="AR48" i="124"/>
  <c r="AI49" i="124"/>
  <c r="AQ49" i="124"/>
  <c r="AD54" i="124"/>
  <c r="AL54" i="124"/>
  <c r="AC55" i="124"/>
  <c r="AK55" i="124"/>
  <c r="AJ56" i="124"/>
  <c r="AR56" i="124"/>
  <c r="AI57" i="124"/>
  <c r="AQ57" i="124"/>
  <c r="AD62" i="124"/>
  <c r="AL62" i="124"/>
  <c r="AC63" i="124"/>
  <c r="AK63" i="124"/>
  <c r="AJ64" i="124"/>
  <c r="AR64" i="124"/>
  <c r="AI65" i="124"/>
  <c r="AQ65" i="124"/>
  <c r="AD70" i="124"/>
  <c r="AL70" i="124"/>
  <c r="AC71" i="124"/>
  <c r="AK71" i="124"/>
  <c r="AJ72" i="124"/>
  <c r="AR72" i="124"/>
  <c r="AI73" i="124"/>
  <c r="AQ73" i="124"/>
  <c r="AD78" i="124"/>
  <c r="AL78" i="124"/>
  <c r="AC79" i="124"/>
  <c r="AK79" i="124"/>
  <c r="AJ80" i="124"/>
  <c r="AR80" i="124"/>
  <c r="AI81" i="124"/>
  <c r="AQ81" i="124"/>
  <c r="AD86" i="124"/>
  <c r="AL86" i="124"/>
  <c r="AC87" i="124"/>
  <c r="AK87" i="124"/>
  <c r="AJ88" i="124"/>
  <c r="AR88" i="124"/>
  <c r="AI89" i="124"/>
  <c r="AQ89" i="124"/>
  <c r="AD94" i="124"/>
  <c r="AL94" i="124"/>
  <c r="AC96" i="124"/>
  <c r="AM96" i="124"/>
  <c r="AD99" i="124"/>
  <c r="AP99" i="124"/>
  <c r="AK101" i="124"/>
  <c r="AC101" i="124"/>
  <c r="AM101" i="124"/>
  <c r="AE101" i="124"/>
  <c r="AN101" i="124"/>
  <c r="AM107" i="124"/>
  <c r="AE107" i="124"/>
  <c r="AQ107" i="124"/>
  <c r="AI107" i="124"/>
  <c r="AO107" i="124"/>
  <c r="AG107" i="124"/>
  <c r="AN107" i="124"/>
  <c r="AF109" i="124"/>
  <c r="AR109" i="124"/>
  <c r="AF111" i="124"/>
  <c r="AR111" i="124"/>
  <c r="AQ32" i="125"/>
  <c r="AI32" i="125"/>
  <c r="AP32" i="125"/>
  <c r="AH32" i="125"/>
  <c r="AO32" i="125"/>
  <c r="AG32" i="125"/>
  <c r="AM32" i="125"/>
  <c r="AE32" i="125"/>
  <c r="AK32" i="125"/>
  <c r="AC32" i="125"/>
  <c r="AJ42" i="125"/>
  <c r="AQ48" i="125"/>
  <c r="AI48" i="125"/>
  <c r="AP48" i="125"/>
  <c r="AH48" i="125"/>
  <c r="AO48" i="125"/>
  <c r="AG48" i="125"/>
  <c r="AN48" i="125"/>
  <c r="AF48" i="125"/>
  <c r="AM48" i="125"/>
  <c r="AE48" i="125"/>
  <c r="AL48" i="125"/>
  <c r="AD48" i="125"/>
  <c r="AK48" i="125"/>
  <c r="AC48" i="125"/>
  <c r="AQ56" i="125"/>
  <c r="AI56" i="125"/>
  <c r="AP56" i="125"/>
  <c r="AH56" i="125"/>
  <c r="AO56" i="125"/>
  <c r="AG56" i="125"/>
  <c r="AN56" i="125"/>
  <c r="AF56" i="125"/>
  <c r="AM56" i="125"/>
  <c r="AE56" i="125"/>
  <c r="AL56" i="125"/>
  <c r="AD56" i="125"/>
  <c r="AK56" i="125"/>
  <c r="AC56" i="125"/>
  <c r="AQ64" i="125"/>
  <c r="AI64" i="125"/>
  <c r="AP64" i="125"/>
  <c r="AH64" i="125"/>
  <c r="AO64" i="125"/>
  <c r="AG64" i="125"/>
  <c r="AN64" i="125"/>
  <c r="AF64" i="125"/>
  <c r="AM64" i="125"/>
  <c r="AE64" i="125"/>
  <c r="AL64" i="125"/>
  <c r="AD64" i="125"/>
  <c r="AK64" i="125"/>
  <c r="AC64" i="125"/>
  <c r="AR104" i="125"/>
  <c r="AR33" i="126"/>
  <c r="AR41" i="126"/>
  <c r="AJ57" i="126"/>
  <c r="AJ73" i="126"/>
  <c r="AO78" i="127"/>
  <c r="AG78" i="127"/>
  <c r="AN78" i="127"/>
  <c r="AF78" i="127"/>
  <c r="AM78" i="127"/>
  <c r="AE78" i="127"/>
  <c r="AK78" i="127"/>
  <c r="AC78" i="127"/>
  <c r="AQ78" i="127"/>
  <c r="AI78" i="127"/>
  <c r="AR78" i="127"/>
  <c r="AP78" i="127"/>
  <c r="AL78" i="127"/>
  <c r="AJ78" i="127"/>
  <c r="AH78" i="127"/>
  <c r="AD78" i="127"/>
  <c r="AQ109" i="128"/>
  <c r="AI109" i="128"/>
  <c r="AP109" i="128"/>
  <c r="AH109" i="128"/>
  <c r="AO109" i="128"/>
  <c r="AG109" i="128"/>
  <c r="AN109" i="128"/>
  <c r="AF109" i="128"/>
  <c r="AM109" i="128"/>
  <c r="AE109" i="128"/>
  <c r="AL109" i="128"/>
  <c r="AD109" i="128"/>
  <c r="AK109" i="128"/>
  <c r="AC109" i="128"/>
  <c r="AR109" i="128"/>
  <c r="AJ109" i="128"/>
  <c r="AK70" i="122"/>
  <c r="AJ71" i="122"/>
  <c r="AR71" i="122"/>
  <c r="AF75" i="122"/>
  <c r="AN75" i="122"/>
  <c r="AK78" i="122"/>
  <c r="AJ79" i="122"/>
  <c r="AR79" i="122"/>
  <c r="AF83" i="122"/>
  <c r="AN83" i="122"/>
  <c r="AK86" i="122"/>
  <c r="AJ87" i="122"/>
  <c r="AR87" i="122"/>
  <c r="AK94" i="122"/>
  <c r="AK102" i="122"/>
  <c r="AJ103" i="122"/>
  <c r="AR103" i="122"/>
  <c r="AC110" i="122"/>
  <c r="AK110" i="122"/>
  <c r="AJ111" i="122"/>
  <c r="AR111" i="122"/>
  <c r="AC23" i="123"/>
  <c r="AK23" i="123"/>
  <c r="AJ24" i="123"/>
  <c r="AR24" i="123"/>
  <c r="AE29" i="123"/>
  <c r="AM29" i="123"/>
  <c r="AD30" i="123"/>
  <c r="AL30" i="123"/>
  <c r="AC31" i="123"/>
  <c r="AK31" i="123"/>
  <c r="AJ32" i="123"/>
  <c r="AR32" i="123"/>
  <c r="AE37" i="123"/>
  <c r="AM37" i="123"/>
  <c r="AC39" i="123"/>
  <c r="AK39" i="123"/>
  <c r="AJ40" i="123"/>
  <c r="AR40" i="123"/>
  <c r="AE45" i="123"/>
  <c r="AM45" i="123"/>
  <c r="AD46" i="123"/>
  <c r="AL46" i="123"/>
  <c r="AK47" i="123"/>
  <c r="AJ48" i="123"/>
  <c r="AR48" i="123"/>
  <c r="AE53" i="123"/>
  <c r="AM53" i="123"/>
  <c r="AD54" i="123"/>
  <c r="AL54" i="123"/>
  <c r="AC55" i="123"/>
  <c r="AK55" i="123"/>
  <c r="AJ56" i="123"/>
  <c r="AR56" i="123"/>
  <c r="AE61" i="123"/>
  <c r="AM61" i="123"/>
  <c r="AD62" i="123"/>
  <c r="AL62" i="123"/>
  <c r="AC63" i="123"/>
  <c r="AK63" i="123"/>
  <c r="AJ64" i="123"/>
  <c r="AR64" i="123"/>
  <c r="AD70" i="123"/>
  <c r="AL70" i="123"/>
  <c r="AC71" i="123"/>
  <c r="AK71" i="123"/>
  <c r="AJ72" i="123"/>
  <c r="AR72" i="123"/>
  <c r="AE77" i="123"/>
  <c r="AM77" i="123"/>
  <c r="AD78" i="123"/>
  <c r="AL78" i="123"/>
  <c r="AC79" i="123"/>
  <c r="AK79" i="123"/>
  <c r="AJ80" i="123"/>
  <c r="AR80" i="123"/>
  <c r="AE85" i="123"/>
  <c r="AM85" i="123"/>
  <c r="AD86" i="123"/>
  <c r="AL86" i="123"/>
  <c r="AC87" i="123"/>
  <c r="AK87" i="123"/>
  <c r="AJ88" i="123"/>
  <c r="AR88" i="123"/>
  <c r="AE93" i="123"/>
  <c r="AM93" i="123"/>
  <c r="AD94" i="123"/>
  <c r="AL94" i="123"/>
  <c r="AJ96" i="123"/>
  <c r="AR96" i="123"/>
  <c r="AE101" i="123"/>
  <c r="AM101" i="123"/>
  <c r="AD102" i="123"/>
  <c r="AL102" i="123"/>
  <c r="AK103" i="123"/>
  <c r="AJ104" i="123"/>
  <c r="AR104" i="123"/>
  <c r="AE109" i="123"/>
  <c r="AM109" i="123"/>
  <c r="AD110" i="123"/>
  <c r="AL110" i="123"/>
  <c r="AC111" i="123"/>
  <c r="AK111" i="123"/>
  <c r="AJ112" i="123"/>
  <c r="AR112" i="123"/>
  <c r="AD23" i="124"/>
  <c r="AL23" i="124"/>
  <c r="AC24" i="124"/>
  <c r="AK24" i="124"/>
  <c r="AE30" i="124"/>
  <c r="AM30" i="124"/>
  <c r="AD31" i="124"/>
  <c r="AL31" i="124"/>
  <c r="AC32" i="124"/>
  <c r="AK32" i="124"/>
  <c r="AJ33" i="124"/>
  <c r="AR33" i="124"/>
  <c r="AD39" i="124"/>
  <c r="AL39" i="124"/>
  <c r="AK40" i="124"/>
  <c r="AJ41" i="124"/>
  <c r="AR41" i="124"/>
  <c r="AE46" i="124"/>
  <c r="AM46" i="124"/>
  <c r="AD47" i="124"/>
  <c r="AL47" i="124"/>
  <c r="AC48" i="124"/>
  <c r="AK48" i="124"/>
  <c r="AJ49" i="124"/>
  <c r="AR49" i="124"/>
  <c r="AE54" i="124"/>
  <c r="AM54" i="124"/>
  <c r="AD55" i="124"/>
  <c r="AL55" i="124"/>
  <c r="AC56" i="124"/>
  <c r="AK56" i="124"/>
  <c r="AJ57" i="124"/>
  <c r="AR57" i="124"/>
  <c r="AE62" i="124"/>
  <c r="AM62" i="124"/>
  <c r="AD63" i="124"/>
  <c r="AL63" i="124"/>
  <c r="AC64" i="124"/>
  <c r="AK64" i="124"/>
  <c r="AJ65" i="124"/>
  <c r="AR65" i="124"/>
  <c r="AE70" i="124"/>
  <c r="AM70" i="124"/>
  <c r="AD71" i="124"/>
  <c r="AL71" i="124"/>
  <c r="AC72" i="124"/>
  <c r="AK72" i="124"/>
  <c r="AJ73" i="124"/>
  <c r="AR73" i="124"/>
  <c r="AE78" i="124"/>
  <c r="AM78" i="124"/>
  <c r="AD79" i="124"/>
  <c r="AL79" i="124"/>
  <c r="AC80" i="124"/>
  <c r="AK80" i="124"/>
  <c r="AJ81" i="124"/>
  <c r="AR81" i="124"/>
  <c r="AE86" i="124"/>
  <c r="AM86" i="124"/>
  <c r="AD87" i="124"/>
  <c r="AL87" i="124"/>
  <c r="AC88" i="124"/>
  <c r="AK88" i="124"/>
  <c r="AJ89" i="124"/>
  <c r="AR89" i="124"/>
  <c r="AE94" i="124"/>
  <c r="AM94" i="124"/>
  <c r="AD96" i="124"/>
  <c r="AN96" i="124"/>
  <c r="AN98" i="124"/>
  <c r="AF98" i="124"/>
  <c r="AP98" i="124"/>
  <c r="AH98" i="124"/>
  <c r="AL98" i="124"/>
  <c r="AF99" i="124"/>
  <c r="AQ99" i="124"/>
  <c r="AO101" i="124"/>
  <c r="AC107" i="124"/>
  <c r="AP107" i="124"/>
  <c r="AH109" i="124"/>
  <c r="AG111" i="124"/>
  <c r="AD32" i="125"/>
  <c r="AP42" i="125"/>
  <c r="AJ56" i="125"/>
  <c r="AJ64" i="125"/>
  <c r="AR57" i="126"/>
  <c r="AR73" i="126"/>
  <c r="AQ26" i="127"/>
  <c r="AI26" i="127"/>
  <c r="AP26" i="127"/>
  <c r="AH26" i="127"/>
  <c r="AO26" i="127"/>
  <c r="AG26" i="127"/>
  <c r="AN26" i="127"/>
  <c r="AF26" i="127"/>
  <c r="AM26" i="127"/>
  <c r="AE26" i="127"/>
  <c r="AL26" i="127"/>
  <c r="AD26" i="127"/>
  <c r="AK26" i="127"/>
  <c r="AC26" i="127"/>
  <c r="AO62" i="127"/>
  <c r="AG62" i="127"/>
  <c r="AN62" i="127"/>
  <c r="AF62" i="127"/>
  <c r="AM62" i="127"/>
  <c r="AE62" i="127"/>
  <c r="AK62" i="127"/>
  <c r="AC62" i="127"/>
  <c r="AQ62" i="127"/>
  <c r="AI62" i="127"/>
  <c r="AR62" i="127"/>
  <c r="AP62" i="127"/>
  <c r="AL62" i="127"/>
  <c r="AJ62" i="127"/>
  <c r="AH62" i="127"/>
  <c r="AD62" i="127"/>
  <c r="AJ40" i="122"/>
  <c r="AH42" i="122"/>
  <c r="AJ48" i="122"/>
  <c r="AH50" i="122"/>
  <c r="AJ56" i="122"/>
  <c r="AH58" i="122"/>
  <c r="AJ64" i="122"/>
  <c r="AH66" i="122"/>
  <c r="AD70" i="122"/>
  <c r="AC71" i="122"/>
  <c r="AJ72" i="122"/>
  <c r="AH74" i="122"/>
  <c r="AG75" i="122"/>
  <c r="AD78" i="122"/>
  <c r="AC79" i="122"/>
  <c r="AJ80" i="122"/>
  <c r="AG83" i="122"/>
  <c r="AD86" i="122"/>
  <c r="AC87" i="122"/>
  <c r="AJ88" i="122"/>
  <c r="AH90" i="122"/>
  <c r="AG91" i="122"/>
  <c r="AD94" i="122"/>
  <c r="AJ96" i="122"/>
  <c r="AH98" i="122"/>
  <c r="AG99" i="122"/>
  <c r="AD102" i="122"/>
  <c r="AC103" i="122"/>
  <c r="AJ104" i="122"/>
  <c r="AH106" i="122"/>
  <c r="AG107" i="122"/>
  <c r="AD110" i="122"/>
  <c r="AC111" i="122"/>
  <c r="AJ112" i="122"/>
  <c r="AH19" i="123"/>
  <c r="AD23" i="123"/>
  <c r="AC24" i="123"/>
  <c r="AH27" i="123"/>
  <c r="AG28" i="123"/>
  <c r="AF29" i="123"/>
  <c r="AE30" i="123"/>
  <c r="AD31" i="123"/>
  <c r="AC32" i="123"/>
  <c r="AJ33" i="123"/>
  <c r="AH35" i="123"/>
  <c r="AG36" i="123"/>
  <c r="AF37" i="123"/>
  <c r="AD39" i="123"/>
  <c r="AC40" i="123"/>
  <c r="AJ41" i="123"/>
  <c r="AH43" i="123"/>
  <c r="AG44" i="123"/>
  <c r="AF45" i="123"/>
  <c r="AE46" i="123"/>
  <c r="AD47" i="123"/>
  <c r="AC48" i="123"/>
  <c r="AJ49" i="123"/>
  <c r="AG52" i="123"/>
  <c r="AF53" i="123"/>
  <c r="AE54" i="123"/>
  <c r="AD55" i="123"/>
  <c r="AC56" i="123"/>
  <c r="AJ57" i="123"/>
  <c r="AH59" i="123"/>
  <c r="AG60" i="123"/>
  <c r="AF61" i="123"/>
  <c r="AE62" i="123"/>
  <c r="AD63" i="123"/>
  <c r="AC64" i="123"/>
  <c r="AJ65" i="123"/>
  <c r="AH67" i="123"/>
  <c r="AG68" i="123"/>
  <c r="AE70" i="123"/>
  <c r="AD71" i="123"/>
  <c r="AC72" i="123"/>
  <c r="AJ73" i="123"/>
  <c r="AH75" i="123"/>
  <c r="AG76" i="123"/>
  <c r="AF77" i="123"/>
  <c r="AE78" i="123"/>
  <c r="AD79" i="123"/>
  <c r="AC80" i="123"/>
  <c r="AJ81" i="123"/>
  <c r="AH83" i="123"/>
  <c r="AG84" i="123"/>
  <c r="AF85" i="123"/>
  <c r="AE86" i="123"/>
  <c r="AD87" i="123"/>
  <c r="AC88" i="123"/>
  <c r="AJ89" i="123"/>
  <c r="AH91" i="123"/>
  <c r="AG92" i="123"/>
  <c r="AF93" i="123"/>
  <c r="AE94" i="123"/>
  <c r="AC96" i="123"/>
  <c r="AJ97" i="123"/>
  <c r="AH99" i="123"/>
  <c r="AG100" i="123"/>
  <c r="AF101" i="123"/>
  <c r="AE102" i="123"/>
  <c r="AD103" i="123"/>
  <c r="AC104" i="123"/>
  <c r="AJ105" i="123"/>
  <c r="AH107" i="123"/>
  <c r="AG108" i="123"/>
  <c r="AF109" i="123"/>
  <c r="AE110" i="123"/>
  <c r="AD111" i="123"/>
  <c r="AC112" i="123"/>
  <c r="AJ18" i="124"/>
  <c r="AE23" i="124"/>
  <c r="AD24" i="124"/>
  <c r="AJ26" i="124"/>
  <c r="AH28" i="124"/>
  <c r="AG29" i="124"/>
  <c r="AF30" i="124"/>
  <c r="AE31" i="124"/>
  <c r="AD32" i="124"/>
  <c r="AC33" i="124"/>
  <c r="AJ34" i="124"/>
  <c r="AH36" i="124"/>
  <c r="AG37" i="124"/>
  <c r="AE39" i="124"/>
  <c r="AD40" i="124"/>
  <c r="AC41" i="124"/>
  <c r="AJ42" i="124"/>
  <c r="AH44" i="124"/>
  <c r="AG45" i="124"/>
  <c r="AF46" i="124"/>
  <c r="AE47" i="124"/>
  <c r="AD48" i="124"/>
  <c r="AC49" i="124"/>
  <c r="AJ50" i="124"/>
  <c r="AH52" i="124"/>
  <c r="AG53" i="124"/>
  <c r="AF54" i="124"/>
  <c r="AE55" i="124"/>
  <c r="AD56" i="124"/>
  <c r="AC57" i="124"/>
  <c r="AJ58" i="124"/>
  <c r="AH60" i="124"/>
  <c r="AG61" i="124"/>
  <c r="AF62" i="124"/>
  <c r="AE63" i="124"/>
  <c r="AD64" i="124"/>
  <c r="AC65" i="124"/>
  <c r="AJ66" i="124"/>
  <c r="AH68" i="124"/>
  <c r="AF70" i="124"/>
  <c r="AE71" i="124"/>
  <c r="AD72" i="124"/>
  <c r="AC73" i="124"/>
  <c r="AJ74" i="124"/>
  <c r="AH76" i="124"/>
  <c r="AG77" i="124"/>
  <c r="AF78" i="124"/>
  <c r="AE79" i="124"/>
  <c r="AD80" i="124"/>
  <c r="AC81" i="124"/>
  <c r="AH84" i="124"/>
  <c r="AG85" i="124"/>
  <c r="AF86" i="124"/>
  <c r="AE87" i="124"/>
  <c r="AD88" i="124"/>
  <c r="AC89" i="124"/>
  <c r="AJ90" i="124"/>
  <c r="AH92" i="124"/>
  <c r="AG93" i="124"/>
  <c r="AF94" i="124"/>
  <c r="AE96" i="124"/>
  <c r="AO96" i="124"/>
  <c r="AJ97" i="124"/>
  <c r="AC98" i="124"/>
  <c r="AM98" i="124"/>
  <c r="AH99" i="124"/>
  <c r="AR99" i="124"/>
  <c r="AF101" i="124"/>
  <c r="AP101" i="124"/>
  <c r="AQ103" i="124"/>
  <c r="AI103" i="124"/>
  <c r="AM103" i="124"/>
  <c r="AE103" i="124"/>
  <c r="AK103" i="124"/>
  <c r="AC103" i="124"/>
  <c r="AO103" i="124"/>
  <c r="AO105" i="124"/>
  <c r="AG105" i="124"/>
  <c r="AK105" i="124"/>
  <c r="AC105" i="124"/>
  <c r="AQ105" i="124"/>
  <c r="AI105" i="124"/>
  <c r="AN105" i="124"/>
  <c r="AD107" i="124"/>
  <c r="AR107" i="124"/>
  <c r="AI109" i="124"/>
  <c r="AH111" i="124"/>
  <c r="AR18" i="125"/>
  <c r="AR24" i="125"/>
  <c r="AO26" i="125"/>
  <c r="AG26" i="125"/>
  <c r="AN26" i="125"/>
  <c r="AF26" i="125"/>
  <c r="AM26" i="125"/>
  <c r="AE26" i="125"/>
  <c r="AK26" i="125"/>
  <c r="AC26" i="125"/>
  <c r="AQ26" i="125"/>
  <c r="AI26" i="125"/>
  <c r="AR28" i="125"/>
  <c r="AF32" i="125"/>
  <c r="AR34" i="125"/>
  <c r="AR42" i="125"/>
  <c r="AR48" i="125"/>
  <c r="AR56" i="125"/>
  <c r="AR64" i="125"/>
  <c r="AQ96" i="125"/>
  <c r="AI96" i="125"/>
  <c r="AP96" i="125"/>
  <c r="AH96" i="125"/>
  <c r="AO96" i="125"/>
  <c r="AG96" i="125"/>
  <c r="AN96" i="125"/>
  <c r="AF96" i="125"/>
  <c r="AM96" i="125"/>
  <c r="AE96" i="125"/>
  <c r="AL96" i="125"/>
  <c r="AD96" i="125"/>
  <c r="AK96" i="125"/>
  <c r="AC96" i="125"/>
  <c r="AQ112" i="125"/>
  <c r="AI112" i="125"/>
  <c r="AP112" i="125"/>
  <c r="AH112" i="125"/>
  <c r="AO112" i="125"/>
  <c r="AG112" i="125"/>
  <c r="AN112" i="125"/>
  <c r="AF112" i="125"/>
  <c r="AM112" i="125"/>
  <c r="AE112" i="125"/>
  <c r="AL112" i="125"/>
  <c r="AD112" i="125"/>
  <c r="AK112" i="125"/>
  <c r="AC112" i="125"/>
  <c r="AQ49" i="126"/>
  <c r="AI49" i="126"/>
  <c r="AP49" i="126"/>
  <c r="AH49" i="126"/>
  <c r="AO49" i="126"/>
  <c r="AG49" i="126"/>
  <c r="AN49" i="126"/>
  <c r="AF49" i="126"/>
  <c r="AM49" i="126"/>
  <c r="AE49" i="126"/>
  <c r="AL49" i="126"/>
  <c r="AD49" i="126"/>
  <c r="AK49" i="126"/>
  <c r="AC49" i="126"/>
  <c r="AQ105" i="126"/>
  <c r="AI105" i="126"/>
  <c r="AP105" i="126"/>
  <c r="AH105" i="126"/>
  <c r="AO105" i="126"/>
  <c r="AG105" i="126"/>
  <c r="AN105" i="126"/>
  <c r="AF105" i="126"/>
  <c r="AM105" i="126"/>
  <c r="AE105" i="126"/>
  <c r="AL105" i="126"/>
  <c r="AD105" i="126"/>
  <c r="AK105" i="126"/>
  <c r="AC105" i="126"/>
  <c r="AQ18" i="127"/>
  <c r="AI18" i="127"/>
  <c r="AP18" i="127"/>
  <c r="AH18" i="127"/>
  <c r="AO18" i="127"/>
  <c r="AG18" i="127"/>
  <c r="AN18" i="127"/>
  <c r="AF18" i="127"/>
  <c r="AM18" i="127"/>
  <c r="AE18" i="127"/>
  <c r="AL18" i="127"/>
  <c r="AD18" i="127"/>
  <c r="AK18" i="127"/>
  <c r="AC18" i="127"/>
  <c r="AJ26" i="127"/>
  <c r="AO86" i="127"/>
  <c r="AG86" i="127"/>
  <c r="AN86" i="127"/>
  <c r="AF86" i="127"/>
  <c r="AM86" i="127"/>
  <c r="AE86" i="127"/>
  <c r="AK86" i="127"/>
  <c r="AC86" i="127"/>
  <c r="AQ86" i="127"/>
  <c r="AI86" i="127"/>
  <c r="AR86" i="127"/>
  <c r="AP86" i="127"/>
  <c r="AL86" i="127"/>
  <c r="AJ86" i="127"/>
  <c r="AH86" i="127"/>
  <c r="AD86" i="127"/>
  <c r="AD102" i="124"/>
  <c r="AL102" i="124"/>
  <c r="AJ104" i="124"/>
  <c r="AR104" i="124"/>
  <c r="AH106" i="124"/>
  <c r="AP106" i="124"/>
  <c r="AD110" i="124"/>
  <c r="AL110" i="124"/>
  <c r="AJ112" i="124"/>
  <c r="AR112" i="124"/>
  <c r="AH19" i="125"/>
  <c r="AP19" i="125"/>
  <c r="AD23" i="125"/>
  <c r="AL23" i="125"/>
  <c r="AH27" i="125"/>
  <c r="AP27" i="125"/>
  <c r="AF29" i="125"/>
  <c r="AN29" i="125"/>
  <c r="AE30" i="125"/>
  <c r="AM30" i="125"/>
  <c r="AD31" i="125"/>
  <c r="AL31" i="125"/>
  <c r="AJ33" i="125"/>
  <c r="AR33" i="125"/>
  <c r="AH35" i="125"/>
  <c r="AP35" i="125"/>
  <c r="AG36" i="125"/>
  <c r="AO36" i="125"/>
  <c r="AF37" i="125"/>
  <c r="AN37" i="125"/>
  <c r="AD39" i="125"/>
  <c r="AL39" i="125"/>
  <c r="AJ41" i="125"/>
  <c r="AR41" i="125"/>
  <c r="AH43" i="125"/>
  <c r="AP43" i="125"/>
  <c r="AG44" i="125"/>
  <c r="AO44" i="125"/>
  <c r="AF45" i="125"/>
  <c r="AN45" i="125"/>
  <c r="AE46" i="125"/>
  <c r="AM46" i="125"/>
  <c r="AD47" i="125"/>
  <c r="AL47" i="125"/>
  <c r="AJ49" i="125"/>
  <c r="AR49" i="125"/>
  <c r="AI50" i="125"/>
  <c r="AQ50" i="125"/>
  <c r="AG52" i="125"/>
  <c r="AO52" i="125"/>
  <c r="AF53" i="125"/>
  <c r="AN53" i="125"/>
  <c r="AE54" i="125"/>
  <c r="AM54" i="125"/>
  <c r="AD55" i="125"/>
  <c r="AL55" i="125"/>
  <c r="AJ57" i="125"/>
  <c r="AR57" i="125"/>
  <c r="AI58" i="125"/>
  <c r="AQ58" i="125"/>
  <c r="AH59" i="125"/>
  <c r="AP59" i="125"/>
  <c r="AG60" i="125"/>
  <c r="AO60" i="125"/>
  <c r="AF61" i="125"/>
  <c r="AN61" i="125"/>
  <c r="AE62" i="125"/>
  <c r="AM62" i="125"/>
  <c r="AD63" i="125"/>
  <c r="AL63" i="125"/>
  <c r="AJ65" i="125"/>
  <c r="AR65" i="125"/>
  <c r="AI66" i="125"/>
  <c r="AQ66" i="125"/>
  <c r="AH67" i="125"/>
  <c r="AP67" i="125"/>
  <c r="AG68" i="125"/>
  <c r="AO68" i="125"/>
  <c r="AE70" i="125"/>
  <c r="AM70" i="125"/>
  <c r="AD71" i="125"/>
  <c r="AL71" i="125"/>
  <c r="AJ73" i="125"/>
  <c r="AR73" i="125"/>
  <c r="AI74" i="125"/>
  <c r="AQ74" i="125"/>
  <c r="AH75" i="125"/>
  <c r="AP75" i="125"/>
  <c r="AG76" i="125"/>
  <c r="AO76" i="125"/>
  <c r="AF77" i="125"/>
  <c r="AN77" i="125"/>
  <c r="AE78" i="125"/>
  <c r="AM78" i="125"/>
  <c r="AD79" i="125"/>
  <c r="AL79" i="125"/>
  <c r="AJ81" i="125"/>
  <c r="AR81" i="125"/>
  <c r="AH83" i="125"/>
  <c r="AP83" i="125"/>
  <c r="AG84" i="125"/>
  <c r="AO84" i="125"/>
  <c r="AF85" i="125"/>
  <c r="AN85" i="125"/>
  <c r="AE86" i="125"/>
  <c r="AM86" i="125"/>
  <c r="AD87" i="125"/>
  <c r="AL87" i="125"/>
  <c r="AJ89" i="125"/>
  <c r="AR89" i="125"/>
  <c r="AI90" i="125"/>
  <c r="AQ90" i="125"/>
  <c r="AH91" i="125"/>
  <c r="AP91" i="125"/>
  <c r="AG92" i="125"/>
  <c r="AO92" i="125"/>
  <c r="AF93" i="125"/>
  <c r="AN93" i="125"/>
  <c r="AE94" i="125"/>
  <c r="AM94" i="125"/>
  <c r="AJ97" i="125"/>
  <c r="AR97" i="125"/>
  <c r="AI98" i="125"/>
  <c r="AQ98" i="125"/>
  <c r="AH99" i="125"/>
  <c r="AP99" i="125"/>
  <c r="AG100" i="125"/>
  <c r="AO100" i="125"/>
  <c r="AF101" i="125"/>
  <c r="AN101" i="125"/>
  <c r="AE102" i="125"/>
  <c r="AM102" i="125"/>
  <c r="AD103" i="125"/>
  <c r="AL103" i="125"/>
  <c r="AJ105" i="125"/>
  <c r="AR105" i="125"/>
  <c r="AI106" i="125"/>
  <c r="AQ106" i="125"/>
  <c r="AH107" i="125"/>
  <c r="AP107" i="125"/>
  <c r="AG108" i="125"/>
  <c r="AO108" i="125"/>
  <c r="AF109" i="125"/>
  <c r="AN109" i="125"/>
  <c r="AE110" i="125"/>
  <c r="AM110" i="125"/>
  <c r="AD111" i="125"/>
  <c r="AL111" i="125"/>
  <c r="AJ18" i="126"/>
  <c r="AR18" i="126"/>
  <c r="AI19" i="126"/>
  <c r="AQ19" i="126"/>
  <c r="AE23" i="126"/>
  <c r="AM23" i="126"/>
  <c r="AD24" i="126"/>
  <c r="AL24" i="126"/>
  <c r="AJ26" i="126"/>
  <c r="AR26" i="126"/>
  <c r="AI27" i="126"/>
  <c r="AQ27" i="126"/>
  <c r="AH28" i="126"/>
  <c r="AP28" i="126"/>
  <c r="AG29" i="126"/>
  <c r="AO29" i="126"/>
  <c r="AF30" i="126"/>
  <c r="AN30" i="126"/>
  <c r="AE31" i="126"/>
  <c r="AM31" i="126"/>
  <c r="AD32" i="126"/>
  <c r="AL32" i="126"/>
  <c r="AJ34" i="126"/>
  <c r="AR34" i="126"/>
  <c r="AI35" i="126"/>
  <c r="AQ35" i="126"/>
  <c r="AH36" i="126"/>
  <c r="AP36" i="126"/>
  <c r="AG37" i="126"/>
  <c r="AO37" i="126"/>
  <c r="AE39" i="126"/>
  <c r="AM39" i="126"/>
  <c r="AD40" i="126"/>
  <c r="AL40" i="126"/>
  <c r="AJ42" i="126"/>
  <c r="AR42" i="126"/>
  <c r="AI43" i="126"/>
  <c r="AQ43" i="126"/>
  <c r="AH44" i="126"/>
  <c r="AP44" i="126"/>
  <c r="AG45" i="126"/>
  <c r="AO45" i="126"/>
  <c r="AF46" i="126"/>
  <c r="AN46" i="126"/>
  <c r="AE47" i="126"/>
  <c r="AM47" i="126"/>
  <c r="AD48" i="126"/>
  <c r="AL48" i="126"/>
  <c r="AJ50" i="126"/>
  <c r="AR50" i="126"/>
  <c r="AH52" i="126"/>
  <c r="AP52" i="126"/>
  <c r="AG53" i="126"/>
  <c r="AO53" i="126"/>
  <c r="AF54" i="126"/>
  <c r="AN54" i="126"/>
  <c r="AE55" i="126"/>
  <c r="AM55" i="126"/>
  <c r="AD56" i="126"/>
  <c r="AL56" i="126"/>
  <c r="AJ58" i="126"/>
  <c r="AR58" i="126"/>
  <c r="AI59" i="126"/>
  <c r="AQ59" i="126"/>
  <c r="AH60" i="126"/>
  <c r="AP60" i="126"/>
  <c r="AG61" i="126"/>
  <c r="AO61" i="126"/>
  <c r="AF62" i="126"/>
  <c r="AN62" i="126"/>
  <c r="AE63" i="126"/>
  <c r="AM63" i="126"/>
  <c r="AD64" i="126"/>
  <c r="AL64" i="126"/>
  <c r="AJ66" i="126"/>
  <c r="AR66" i="126"/>
  <c r="AI67" i="126"/>
  <c r="AQ67" i="126"/>
  <c r="AH68" i="126"/>
  <c r="AP68" i="126"/>
  <c r="AF70" i="126"/>
  <c r="AN70" i="126"/>
  <c r="AE71" i="126"/>
  <c r="AM71" i="126"/>
  <c r="AD72" i="126"/>
  <c r="AL72" i="126"/>
  <c r="AJ74" i="126"/>
  <c r="AR74" i="126"/>
  <c r="AI75" i="126"/>
  <c r="AQ75" i="126"/>
  <c r="AH76" i="126"/>
  <c r="AP76" i="126"/>
  <c r="AG77" i="126"/>
  <c r="AO77" i="126"/>
  <c r="AF78" i="126"/>
  <c r="AN78" i="126"/>
  <c r="AE79" i="126"/>
  <c r="AM79" i="126"/>
  <c r="AD80" i="126"/>
  <c r="AL80" i="126"/>
  <c r="AI83" i="126"/>
  <c r="AQ83" i="126"/>
  <c r="AH84" i="126"/>
  <c r="AP84" i="126"/>
  <c r="AG85" i="126"/>
  <c r="AO85" i="126"/>
  <c r="AF86" i="126"/>
  <c r="AN86" i="126"/>
  <c r="AE87" i="126"/>
  <c r="AM87" i="126"/>
  <c r="AD88" i="126"/>
  <c r="AL88" i="126"/>
  <c r="AJ90" i="126"/>
  <c r="AR90" i="126"/>
  <c r="AI91" i="126"/>
  <c r="AQ91" i="126"/>
  <c r="AH92" i="126"/>
  <c r="AP92" i="126"/>
  <c r="AG93" i="126"/>
  <c r="AO93" i="126"/>
  <c r="AF94" i="126"/>
  <c r="AN94" i="126"/>
  <c r="AD96" i="126"/>
  <c r="AL96" i="126"/>
  <c r="AJ98" i="126"/>
  <c r="AR98" i="126"/>
  <c r="AI99" i="126"/>
  <c r="AQ99" i="126"/>
  <c r="AH100" i="126"/>
  <c r="AP100" i="126"/>
  <c r="AG101" i="126"/>
  <c r="AO101" i="126"/>
  <c r="AF102" i="126"/>
  <c r="AN102" i="126"/>
  <c r="AE103" i="126"/>
  <c r="AM103" i="126"/>
  <c r="AD104" i="126"/>
  <c r="AL104" i="126"/>
  <c r="AJ106" i="126"/>
  <c r="AR106" i="126"/>
  <c r="AI107" i="126"/>
  <c r="AQ107" i="126"/>
  <c r="AH108" i="126"/>
  <c r="AP108" i="126"/>
  <c r="AG109" i="126"/>
  <c r="AO109" i="126"/>
  <c r="AF110" i="126"/>
  <c r="AN110" i="126"/>
  <c r="AE111" i="126"/>
  <c r="AM111" i="126"/>
  <c r="AD112" i="126"/>
  <c r="AL112" i="126"/>
  <c r="AJ19" i="127"/>
  <c r="AR19" i="127"/>
  <c r="AF23" i="127"/>
  <c r="AN23" i="127"/>
  <c r="AE24" i="127"/>
  <c r="AM24" i="127"/>
  <c r="AJ27" i="127"/>
  <c r="AR27" i="127"/>
  <c r="AI28" i="127"/>
  <c r="AQ28" i="127"/>
  <c r="AH29" i="127"/>
  <c r="AM32" i="127"/>
  <c r="AE32" i="127"/>
  <c r="AQ32" i="127"/>
  <c r="AI32" i="127"/>
  <c r="AO32" i="127"/>
  <c r="AG32" i="127"/>
  <c r="AN32" i="127"/>
  <c r="AJ33" i="127"/>
  <c r="AF34" i="127"/>
  <c r="AF36" i="127"/>
  <c r="AH40" i="127"/>
  <c r="AM48" i="127"/>
  <c r="AE48" i="127"/>
  <c r="AQ48" i="127"/>
  <c r="AI48" i="127"/>
  <c r="AO48" i="127"/>
  <c r="AG48" i="127"/>
  <c r="AN48" i="127"/>
  <c r="AJ49" i="127"/>
  <c r="AF50" i="127"/>
  <c r="AH52" i="127"/>
  <c r="AH54" i="127"/>
  <c r="AG57" i="127"/>
  <c r="AN60" i="127"/>
  <c r="AL76" i="127"/>
  <c r="AN84" i="127"/>
  <c r="AL92" i="127"/>
  <c r="AO94" i="127"/>
  <c r="AG94" i="127"/>
  <c r="AN94" i="127"/>
  <c r="AF94" i="127"/>
  <c r="AM94" i="127"/>
  <c r="AE94" i="127"/>
  <c r="AK94" i="127"/>
  <c r="AC94" i="127"/>
  <c r="AQ94" i="127"/>
  <c r="AI94" i="127"/>
  <c r="AQ108" i="127"/>
  <c r="AI108" i="127"/>
  <c r="AP108" i="127"/>
  <c r="AH108" i="127"/>
  <c r="AO108" i="127"/>
  <c r="AG108" i="127"/>
  <c r="AN108" i="127"/>
  <c r="AF108" i="127"/>
  <c r="AM108" i="127"/>
  <c r="AE108" i="127"/>
  <c r="AL108" i="127"/>
  <c r="AD108" i="127"/>
  <c r="AK108" i="127"/>
  <c r="AC108" i="127"/>
  <c r="AQ101" i="128"/>
  <c r="AI101" i="128"/>
  <c r="AP101" i="128"/>
  <c r="AH101" i="128"/>
  <c r="AO101" i="128"/>
  <c r="AG101" i="128"/>
  <c r="AN101" i="128"/>
  <c r="AF101" i="128"/>
  <c r="AM101" i="128"/>
  <c r="AE101" i="128"/>
  <c r="AL101" i="128"/>
  <c r="AD101" i="128"/>
  <c r="AK101" i="128"/>
  <c r="AC101" i="128"/>
  <c r="AJ50" i="125"/>
  <c r="AR50" i="125"/>
  <c r="AJ58" i="125"/>
  <c r="AR58" i="125"/>
  <c r="AJ66" i="125"/>
  <c r="AR66" i="125"/>
  <c r="AJ74" i="125"/>
  <c r="AR74" i="125"/>
  <c r="AJ90" i="125"/>
  <c r="AR90" i="125"/>
  <c r="AJ98" i="125"/>
  <c r="AR98" i="125"/>
  <c r="AH100" i="125"/>
  <c r="AP100" i="125"/>
  <c r="AJ106" i="125"/>
  <c r="AR106" i="125"/>
  <c r="AH108" i="125"/>
  <c r="AP108" i="125"/>
  <c r="AJ19" i="126"/>
  <c r="AR19" i="126"/>
  <c r="AJ27" i="126"/>
  <c r="AR27" i="126"/>
  <c r="AH29" i="126"/>
  <c r="AP29" i="126"/>
  <c r="AJ35" i="126"/>
  <c r="AR35" i="126"/>
  <c r="AH37" i="126"/>
  <c r="AP37" i="126"/>
  <c r="AJ43" i="126"/>
  <c r="AR43" i="126"/>
  <c r="AH45" i="126"/>
  <c r="AP45" i="126"/>
  <c r="AH53" i="126"/>
  <c r="AP53" i="126"/>
  <c r="AJ59" i="126"/>
  <c r="AR59" i="126"/>
  <c r="AH61" i="126"/>
  <c r="AP61" i="126"/>
  <c r="AJ67" i="126"/>
  <c r="AR67" i="126"/>
  <c r="AJ75" i="126"/>
  <c r="AR75" i="126"/>
  <c r="AH77" i="126"/>
  <c r="AP77" i="126"/>
  <c r="AJ83" i="126"/>
  <c r="AR83" i="126"/>
  <c r="AH85" i="126"/>
  <c r="AP85" i="126"/>
  <c r="AJ91" i="126"/>
  <c r="AR91" i="126"/>
  <c r="AH93" i="126"/>
  <c r="AP93" i="126"/>
  <c r="AJ99" i="126"/>
  <c r="AR99" i="126"/>
  <c r="AH101" i="126"/>
  <c r="AP101" i="126"/>
  <c r="AJ107" i="126"/>
  <c r="AR107" i="126"/>
  <c r="AH109" i="126"/>
  <c r="AP109" i="126"/>
  <c r="AJ28" i="127"/>
  <c r="AR28" i="127"/>
  <c r="AO30" i="127"/>
  <c r="AG30" i="127"/>
  <c r="AK30" i="127"/>
  <c r="AQ30" i="127"/>
  <c r="AI30" i="127"/>
  <c r="AM30" i="127"/>
  <c r="AK33" i="127"/>
  <c r="AK49" i="127"/>
  <c r="AM64" i="127"/>
  <c r="AE64" i="127"/>
  <c r="AL64" i="127"/>
  <c r="AD64" i="127"/>
  <c r="AK64" i="127"/>
  <c r="AC64" i="127"/>
  <c r="AQ64" i="127"/>
  <c r="AI64" i="127"/>
  <c r="AO64" i="127"/>
  <c r="AG64" i="127"/>
  <c r="AO70" i="127"/>
  <c r="AG70" i="127"/>
  <c r="AN70" i="127"/>
  <c r="AF70" i="127"/>
  <c r="AM70" i="127"/>
  <c r="AE70" i="127"/>
  <c r="AK70" i="127"/>
  <c r="AC70" i="127"/>
  <c r="AQ70" i="127"/>
  <c r="AI70" i="127"/>
  <c r="AM80" i="127"/>
  <c r="AE80" i="127"/>
  <c r="AL80" i="127"/>
  <c r="AD80" i="127"/>
  <c r="AK80" i="127"/>
  <c r="AC80" i="127"/>
  <c r="AQ80" i="127"/>
  <c r="AI80" i="127"/>
  <c r="AO80" i="127"/>
  <c r="AG80" i="127"/>
  <c r="AM88" i="127"/>
  <c r="AE88" i="127"/>
  <c r="AL88" i="127"/>
  <c r="AD88" i="127"/>
  <c r="AK88" i="127"/>
  <c r="AC88" i="127"/>
  <c r="AQ88" i="127"/>
  <c r="AI88" i="127"/>
  <c r="AO88" i="127"/>
  <c r="AG88" i="127"/>
  <c r="AQ100" i="127"/>
  <c r="AI100" i="127"/>
  <c r="AP100" i="127"/>
  <c r="AH100" i="127"/>
  <c r="AO100" i="127"/>
  <c r="AG100" i="127"/>
  <c r="AN100" i="127"/>
  <c r="AF100" i="127"/>
  <c r="AM100" i="127"/>
  <c r="AE100" i="127"/>
  <c r="AL100" i="127"/>
  <c r="AD100" i="127"/>
  <c r="AK100" i="127"/>
  <c r="AC100" i="127"/>
  <c r="AQ77" i="128"/>
  <c r="AI77" i="128"/>
  <c r="AP77" i="128"/>
  <c r="AH77" i="128"/>
  <c r="AO77" i="128"/>
  <c r="AG77" i="128"/>
  <c r="AN77" i="128"/>
  <c r="AF77" i="128"/>
  <c r="AM77" i="128"/>
  <c r="AE77" i="128"/>
  <c r="AL77" i="128"/>
  <c r="AD77" i="128"/>
  <c r="AK77" i="128"/>
  <c r="AC77" i="128"/>
  <c r="AQ93" i="128"/>
  <c r="AI93" i="128"/>
  <c r="AP93" i="128"/>
  <c r="AH93" i="128"/>
  <c r="AO93" i="128"/>
  <c r="AG93" i="128"/>
  <c r="AN93" i="128"/>
  <c r="AF93" i="128"/>
  <c r="AM93" i="128"/>
  <c r="AE93" i="128"/>
  <c r="AL93" i="128"/>
  <c r="AD93" i="128"/>
  <c r="AK93" i="128"/>
  <c r="AC93" i="128"/>
  <c r="AQ30" i="129"/>
  <c r="AI30" i="129"/>
  <c r="AP30" i="129"/>
  <c r="AH30" i="129"/>
  <c r="AO30" i="129"/>
  <c r="AG30" i="129"/>
  <c r="AN30" i="129"/>
  <c r="AF30" i="129"/>
  <c r="AM30" i="129"/>
  <c r="AE30" i="129"/>
  <c r="AL30" i="129"/>
  <c r="AD30" i="129"/>
  <c r="AK30" i="129"/>
  <c r="AC30" i="129"/>
  <c r="AQ70" i="129"/>
  <c r="AI70" i="129"/>
  <c r="AP70" i="129"/>
  <c r="AH70" i="129"/>
  <c r="AO70" i="129"/>
  <c r="AG70" i="129"/>
  <c r="AN70" i="129"/>
  <c r="AF70" i="129"/>
  <c r="AM70" i="129"/>
  <c r="AE70" i="129"/>
  <c r="AL70" i="129"/>
  <c r="AD70" i="129"/>
  <c r="AK70" i="129"/>
  <c r="AC70" i="129"/>
  <c r="AK106" i="129"/>
  <c r="AC106" i="129"/>
  <c r="AQ106" i="129"/>
  <c r="AI106" i="129"/>
  <c r="AL106" i="129"/>
  <c r="AJ106" i="129"/>
  <c r="AH106" i="129"/>
  <c r="AR106" i="129"/>
  <c r="AG106" i="129"/>
  <c r="AP106" i="129"/>
  <c r="AF106" i="129"/>
  <c r="AO106" i="129"/>
  <c r="AE106" i="129"/>
  <c r="AN106" i="129"/>
  <c r="AD106" i="129"/>
  <c r="AJ106" i="124"/>
  <c r="AR106" i="124"/>
  <c r="AJ19" i="125"/>
  <c r="AR19" i="125"/>
  <c r="AJ27" i="125"/>
  <c r="AR27" i="125"/>
  <c r="AH29" i="125"/>
  <c r="AP29" i="125"/>
  <c r="AG30" i="125"/>
  <c r="AO30" i="125"/>
  <c r="AJ35" i="125"/>
  <c r="AR35" i="125"/>
  <c r="AI36" i="125"/>
  <c r="AQ36" i="125"/>
  <c r="AH37" i="125"/>
  <c r="AP37" i="125"/>
  <c r="AJ43" i="125"/>
  <c r="AR43" i="125"/>
  <c r="AI44" i="125"/>
  <c r="AQ44" i="125"/>
  <c r="AH45" i="125"/>
  <c r="AP45" i="125"/>
  <c r="AG46" i="125"/>
  <c r="AO46" i="125"/>
  <c r="AC50" i="125"/>
  <c r="AK50" i="125"/>
  <c r="AI52" i="125"/>
  <c r="AQ52" i="125"/>
  <c r="AH53" i="125"/>
  <c r="AP53" i="125"/>
  <c r="AG54" i="125"/>
  <c r="AO54" i="125"/>
  <c r="AC58" i="125"/>
  <c r="AK58" i="125"/>
  <c r="AJ59" i="125"/>
  <c r="AR59" i="125"/>
  <c r="AI60" i="125"/>
  <c r="AQ60" i="125"/>
  <c r="AH61" i="125"/>
  <c r="AP61" i="125"/>
  <c r="AG62" i="125"/>
  <c r="AO62" i="125"/>
  <c r="AC66" i="125"/>
  <c r="AK66" i="125"/>
  <c r="AJ67" i="125"/>
  <c r="AR67" i="125"/>
  <c r="AI68" i="125"/>
  <c r="AQ68" i="125"/>
  <c r="AG70" i="125"/>
  <c r="AO70" i="125"/>
  <c r="AC74" i="125"/>
  <c r="AK74" i="125"/>
  <c r="AJ75" i="125"/>
  <c r="AR75" i="125"/>
  <c r="AI76" i="125"/>
  <c r="AQ76" i="125"/>
  <c r="AH77" i="125"/>
  <c r="AP77" i="125"/>
  <c r="AG78" i="125"/>
  <c r="AO78" i="125"/>
  <c r="AJ83" i="125"/>
  <c r="AR83" i="125"/>
  <c r="AI84" i="125"/>
  <c r="AQ84" i="125"/>
  <c r="AH85" i="125"/>
  <c r="AP85" i="125"/>
  <c r="AG86" i="125"/>
  <c r="AO86" i="125"/>
  <c r="AC90" i="125"/>
  <c r="AK90" i="125"/>
  <c r="AJ91" i="125"/>
  <c r="AR91" i="125"/>
  <c r="AI92" i="125"/>
  <c r="AQ92" i="125"/>
  <c r="AH93" i="125"/>
  <c r="AP93" i="125"/>
  <c r="AG94" i="125"/>
  <c r="AO94" i="125"/>
  <c r="AC98" i="125"/>
  <c r="AK98" i="125"/>
  <c r="AJ99" i="125"/>
  <c r="AR99" i="125"/>
  <c r="AI100" i="125"/>
  <c r="AQ100" i="125"/>
  <c r="AH101" i="125"/>
  <c r="AP101" i="125"/>
  <c r="AG102" i="125"/>
  <c r="AO102" i="125"/>
  <c r="AC106" i="125"/>
  <c r="AK106" i="125"/>
  <c r="AJ107" i="125"/>
  <c r="AR107" i="125"/>
  <c r="AI108" i="125"/>
  <c r="AQ108" i="125"/>
  <c r="AH109" i="125"/>
  <c r="AP109" i="125"/>
  <c r="AG110" i="125"/>
  <c r="AO110" i="125"/>
  <c r="AC19" i="126"/>
  <c r="AK19" i="126"/>
  <c r="AG23" i="126"/>
  <c r="AO23" i="126"/>
  <c r="AC27" i="126"/>
  <c r="AK27" i="126"/>
  <c r="AJ28" i="126"/>
  <c r="AR28" i="126"/>
  <c r="AI29" i="126"/>
  <c r="AQ29" i="126"/>
  <c r="AH30" i="126"/>
  <c r="AP30" i="126"/>
  <c r="AG31" i="126"/>
  <c r="AO31" i="126"/>
  <c r="AC35" i="126"/>
  <c r="AK35" i="126"/>
  <c r="AJ36" i="126"/>
  <c r="AR36" i="126"/>
  <c r="AI37" i="126"/>
  <c r="AQ37" i="126"/>
  <c r="AG39" i="126"/>
  <c r="AO39" i="126"/>
  <c r="AC43" i="126"/>
  <c r="AK43" i="126"/>
  <c r="AJ44" i="126"/>
  <c r="AR44" i="126"/>
  <c r="AI45" i="126"/>
  <c r="AQ45" i="126"/>
  <c r="AH46" i="126"/>
  <c r="AP46" i="126"/>
  <c r="AG47" i="126"/>
  <c r="AO47" i="126"/>
  <c r="AJ52" i="126"/>
  <c r="AR52" i="126"/>
  <c r="AI53" i="126"/>
  <c r="AQ53" i="126"/>
  <c r="AH54" i="126"/>
  <c r="AP54" i="126"/>
  <c r="AG55" i="126"/>
  <c r="AO55" i="126"/>
  <c r="AC59" i="126"/>
  <c r="AK59" i="126"/>
  <c r="AJ60" i="126"/>
  <c r="AR60" i="126"/>
  <c r="AI61" i="126"/>
  <c r="AQ61" i="126"/>
  <c r="AH62" i="126"/>
  <c r="AP62" i="126"/>
  <c r="AG63" i="126"/>
  <c r="AO63" i="126"/>
  <c r="AC67" i="126"/>
  <c r="AK67" i="126"/>
  <c r="AJ68" i="126"/>
  <c r="AR68" i="126"/>
  <c r="AH70" i="126"/>
  <c r="AP70" i="126"/>
  <c r="AG71" i="126"/>
  <c r="AO71" i="126"/>
  <c r="AC75" i="126"/>
  <c r="AK75" i="126"/>
  <c r="AJ76" i="126"/>
  <c r="AR76" i="126"/>
  <c r="AI77" i="126"/>
  <c r="AQ77" i="126"/>
  <c r="AH78" i="126"/>
  <c r="AP78" i="126"/>
  <c r="AG79" i="126"/>
  <c r="AO79" i="126"/>
  <c r="AC83" i="126"/>
  <c r="AK83" i="126"/>
  <c r="AJ84" i="126"/>
  <c r="AR84" i="126"/>
  <c r="AI85" i="126"/>
  <c r="AQ85" i="126"/>
  <c r="AH86" i="126"/>
  <c r="AP86" i="126"/>
  <c r="AG87" i="126"/>
  <c r="AO87" i="126"/>
  <c r="AC91" i="126"/>
  <c r="AK91" i="126"/>
  <c r="AJ92" i="126"/>
  <c r="AR92" i="126"/>
  <c r="AI93" i="126"/>
  <c r="AQ93" i="126"/>
  <c r="AH94" i="126"/>
  <c r="AP94" i="126"/>
  <c r="AC99" i="126"/>
  <c r="AK99" i="126"/>
  <c r="AJ100" i="126"/>
  <c r="AR100" i="126"/>
  <c r="AI101" i="126"/>
  <c r="AQ101" i="126"/>
  <c r="AH102" i="126"/>
  <c r="AP102" i="126"/>
  <c r="AG103" i="126"/>
  <c r="AO103" i="126"/>
  <c r="AC107" i="126"/>
  <c r="AK107" i="126"/>
  <c r="AJ108" i="126"/>
  <c r="AR108" i="126"/>
  <c r="AI109" i="126"/>
  <c r="AQ109" i="126"/>
  <c r="AH110" i="126"/>
  <c r="AP110" i="126"/>
  <c r="AG111" i="126"/>
  <c r="AO111" i="126"/>
  <c r="AH23" i="127"/>
  <c r="AP23" i="127"/>
  <c r="AG24" i="127"/>
  <c r="AO24" i="127"/>
  <c r="AC28" i="127"/>
  <c r="AK28" i="127"/>
  <c r="AR29" i="127"/>
  <c r="AJ29" i="127"/>
  <c r="AK29" i="127"/>
  <c r="AC30" i="127"/>
  <c r="AN30" i="127"/>
  <c r="AK42" i="127"/>
  <c r="AC42" i="127"/>
  <c r="AO42" i="127"/>
  <c r="AG42" i="127"/>
  <c r="AM42" i="127"/>
  <c r="AE42" i="127"/>
  <c r="AP42" i="127"/>
  <c r="AQ44" i="127"/>
  <c r="AI44" i="127"/>
  <c r="AM44" i="127"/>
  <c r="AE44" i="127"/>
  <c r="AK44" i="127"/>
  <c r="AC44" i="127"/>
  <c r="AO44" i="127"/>
  <c r="AO46" i="127"/>
  <c r="AG46" i="127"/>
  <c r="AK46" i="127"/>
  <c r="AC46" i="127"/>
  <c r="AQ46" i="127"/>
  <c r="AI46" i="127"/>
  <c r="AN46" i="127"/>
  <c r="AM56" i="127"/>
  <c r="AE56" i="127"/>
  <c r="AQ56" i="127"/>
  <c r="AI56" i="127"/>
  <c r="AO56" i="127"/>
  <c r="AG56" i="127"/>
  <c r="AN56" i="127"/>
  <c r="AJ57" i="127"/>
  <c r="AF64" i="127"/>
  <c r="AD70" i="127"/>
  <c r="AF80" i="127"/>
  <c r="AF88" i="127"/>
  <c r="AJ100" i="127"/>
  <c r="AQ45" i="128"/>
  <c r="AI45" i="128"/>
  <c r="AP45" i="128"/>
  <c r="AH45" i="128"/>
  <c r="AO45" i="128"/>
  <c r="AG45" i="128"/>
  <c r="AN45" i="128"/>
  <c r="AF45" i="128"/>
  <c r="AM45" i="128"/>
  <c r="AE45" i="128"/>
  <c r="AL45" i="128"/>
  <c r="AD45" i="128"/>
  <c r="AK45" i="128"/>
  <c r="AC45" i="128"/>
  <c r="AQ61" i="128"/>
  <c r="AI61" i="128"/>
  <c r="AP61" i="128"/>
  <c r="AH61" i="128"/>
  <c r="AO61" i="128"/>
  <c r="AG61" i="128"/>
  <c r="AN61" i="128"/>
  <c r="AF61" i="128"/>
  <c r="AM61" i="128"/>
  <c r="AE61" i="128"/>
  <c r="AL61" i="128"/>
  <c r="AD61" i="128"/>
  <c r="AK61" i="128"/>
  <c r="AC61" i="128"/>
  <c r="AJ77" i="128"/>
  <c r="AJ93" i="128"/>
  <c r="AJ30" i="129"/>
  <c r="AQ46" i="129"/>
  <c r="AI46" i="129"/>
  <c r="AP46" i="129"/>
  <c r="AH46" i="129"/>
  <c r="AO46" i="129"/>
  <c r="AG46" i="129"/>
  <c r="AN46" i="129"/>
  <c r="AF46" i="129"/>
  <c r="AM46" i="129"/>
  <c r="AE46" i="129"/>
  <c r="AL46" i="129"/>
  <c r="AD46" i="129"/>
  <c r="AK46" i="129"/>
  <c r="AC46" i="129"/>
  <c r="AQ54" i="129"/>
  <c r="AI54" i="129"/>
  <c r="AP54" i="129"/>
  <c r="AH54" i="129"/>
  <c r="AO54" i="129"/>
  <c r="AG54" i="129"/>
  <c r="AN54" i="129"/>
  <c r="AF54" i="129"/>
  <c r="AM54" i="129"/>
  <c r="AE54" i="129"/>
  <c r="AL54" i="129"/>
  <c r="AD54" i="129"/>
  <c r="AK54" i="129"/>
  <c r="AC54" i="129"/>
  <c r="AJ70" i="129"/>
  <c r="AQ86" i="129"/>
  <c r="AI86" i="129"/>
  <c r="AP86" i="129"/>
  <c r="AH86" i="129"/>
  <c r="AO86" i="129"/>
  <c r="AG86" i="129"/>
  <c r="AN86" i="129"/>
  <c r="AF86" i="129"/>
  <c r="AM86" i="129"/>
  <c r="AE86" i="129"/>
  <c r="AL86" i="129"/>
  <c r="AD86" i="129"/>
  <c r="AK86" i="129"/>
  <c r="AC86" i="129"/>
  <c r="AM106" i="129"/>
  <c r="AJ36" i="125"/>
  <c r="AR36" i="125"/>
  <c r="AJ44" i="125"/>
  <c r="AR44" i="125"/>
  <c r="AD50" i="125"/>
  <c r="AL50" i="125"/>
  <c r="AJ52" i="125"/>
  <c r="AR52" i="125"/>
  <c r="AD58" i="125"/>
  <c r="AL58" i="125"/>
  <c r="AJ60" i="125"/>
  <c r="AR60" i="125"/>
  <c r="AD66" i="125"/>
  <c r="AL66" i="125"/>
  <c r="AJ68" i="125"/>
  <c r="AR68" i="125"/>
  <c r="AD74" i="125"/>
  <c r="AL74" i="125"/>
  <c r="AJ76" i="125"/>
  <c r="AR76" i="125"/>
  <c r="AJ84" i="125"/>
  <c r="AR84" i="125"/>
  <c r="AD90" i="125"/>
  <c r="AL90" i="125"/>
  <c r="AJ92" i="125"/>
  <c r="AR92" i="125"/>
  <c r="AD98" i="125"/>
  <c r="AL98" i="125"/>
  <c r="AJ100" i="125"/>
  <c r="AR100" i="125"/>
  <c r="AD106" i="125"/>
  <c r="AL106" i="125"/>
  <c r="AJ108" i="125"/>
  <c r="AR108" i="125"/>
  <c r="AD19" i="126"/>
  <c r="AL19" i="126"/>
  <c r="AD27" i="126"/>
  <c r="AL27" i="126"/>
  <c r="AJ29" i="126"/>
  <c r="AR29" i="126"/>
  <c r="AD35" i="126"/>
  <c r="AL35" i="126"/>
  <c r="AJ37" i="126"/>
  <c r="AR37" i="126"/>
  <c r="AD43" i="126"/>
  <c r="AL43" i="126"/>
  <c r="AJ45" i="126"/>
  <c r="AR45" i="126"/>
  <c r="AJ53" i="126"/>
  <c r="AR53" i="126"/>
  <c r="AD59" i="126"/>
  <c r="AL59" i="126"/>
  <c r="AJ61" i="126"/>
  <c r="AR61" i="126"/>
  <c r="AD67" i="126"/>
  <c r="AL67" i="126"/>
  <c r="AD75" i="126"/>
  <c r="AL75" i="126"/>
  <c r="AJ77" i="126"/>
  <c r="AR77" i="126"/>
  <c r="AD83" i="126"/>
  <c r="AL83" i="126"/>
  <c r="AJ85" i="126"/>
  <c r="AR85" i="126"/>
  <c r="AD91" i="126"/>
  <c r="AL91" i="126"/>
  <c r="AJ93" i="126"/>
  <c r="AR93" i="126"/>
  <c r="AD99" i="126"/>
  <c r="AL99" i="126"/>
  <c r="AJ101" i="126"/>
  <c r="AR101" i="126"/>
  <c r="AD107" i="126"/>
  <c r="AL107" i="126"/>
  <c r="AJ109" i="126"/>
  <c r="AR109" i="126"/>
  <c r="AD28" i="127"/>
  <c r="AL28" i="127"/>
  <c r="AD30" i="127"/>
  <c r="AP30" i="127"/>
  <c r="AL33" i="127"/>
  <c r="AD33" i="127"/>
  <c r="AP33" i="127"/>
  <c r="AH33" i="127"/>
  <c r="AN33" i="127"/>
  <c r="AF33" i="127"/>
  <c r="AO33" i="127"/>
  <c r="AL49" i="127"/>
  <c r="AD49" i="127"/>
  <c r="AP49" i="127"/>
  <c r="AH49" i="127"/>
  <c r="AN49" i="127"/>
  <c r="AF49" i="127"/>
  <c r="AO49" i="127"/>
  <c r="AQ60" i="127"/>
  <c r="AI60" i="127"/>
  <c r="AP60" i="127"/>
  <c r="AH60" i="127"/>
  <c r="AO60" i="127"/>
  <c r="AG60" i="127"/>
  <c r="AM60" i="127"/>
  <c r="AE60" i="127"/>
  <c r="AK60" i="127"/>
  <c r="AC60" i="127"/>
  <c r="AH64" i="127"/>
  <c r="AQ68" i="127"/>
  <c r="AI68" i="127"/>
  <c r="AP68" i="127"/>
  <c r="AH68" i="127"/>
  <c r="AO68" i="127"/>
  <c r="AG68" i="127"/>
  <c r="AM68" i="127"/>
  <c r="AE68" i="127"/>
  <c r="AK68" i="127"/>
  <c r="AC68" i="127"/>
  <c r="AH70" i="127"/>
  <c r="AM72" i="127"/>
  <c r="AE72" i="127"/>
  <c r="AL72" i="127"/>
  <c r="AD72" i="127"/>
  <c r="AK72" i="127"/>
  <c r="AC72" i="127"/>
  <c r="AQ72" i="127"/>
  <c r="AI72" i="127"/>
  <c r="AO72" i="127"/>
  <c r="AG72" i="127"/>
  <c r="AH80" i="127"/>
  <c r="AQ84" i="127"/>
  <c r="AI84" i="127"/>
  <c r="AP84" i="127"/>
  <c r="AH84" i="127"/>
  <c r="AO84" i="127"/>
  <c r="AG84" i="127"/>
  <c r="AM84" i="127"/>
  <c r="AE84" i="127"/>
  <c r="AK84" i="127"/>
  <c r="AC84" i="127"/>
  <c r="AH88" i="127"/>
  <c r="AR100" i="127"/>
  <c r="AR77" i="128"/>
  <c r="AQ85" i="128"/>
  <c r="AI85" i="128"/>
  <c r="AP85" i="128"/>
  <c r="AH85" i="128"/>
  <c r="AO85" i="128"/>
  <c r="AG85" i="128"/>
  <c r="AN85" i="128"/>
  <c r="AF85" i="128"/>
  <c r="AM85" i="128"/>
  <c r="AE85" i="128"/>
  <c r="AL85" i="128"/>
  <c r="AD85" i="128"/>
  <c r="AK85" i="128"/>
  <c r="AC85" i="128"/>
  <c r="AR93" i="128"/>
  <c r="AR30" i="129"/>
  <c r="AR70" i="129"/>
  <c r="AJ29" i="125"/>
  <c r="AR29" i="125"/>
  <c r="AC36" i="125"/>
  <c r="AK36" i="125"/>
  <c r="AJ37" i="125"/>
  <c r="AR37" i="125"/>
  <c r="AC44" i="125"/>
  <c r="AK44" i="125"/>
  <c r="AJ45" i="125"/>
  <c r="AR45" i="125"/>
  <c r="AE50" i="125"/>
  <c r="AM50" i="125"/>
  <c r="AC52" i="125"/>
  <c r="AK52" i="125"/>
  <c r="AJ53" i="125"/>
  <c r="AR53" i="125"/>
  <c r="AE58" i="125"/>
  <c r="AM58" i="125"/>
  <c r="AC60" i="125"/>
  <c r="AK60" i="125"/>
  <c r="AJ61" i="125"/>
  <c r="AR61" i="125"/>
  <c r="AE66" i="125"/>
  <c r="AM66" i="125"/>
  <c r="AC68" i="125"/>
  <c r="AK68" i="125"/>
  <c r="AE74" i="125"/>
  <c r="AM74" i="125"/>
  <c r="AC76" i="125"/>
  <c r="AK76" i="125"/>
  <c r="AJ77" i="125"/>
  <c r="AR77" i="125"/>
  <c r="AC84" i="125"/>
  <c r="AK84" i="125"/>
  <c r="AJ85" i="125"/>
  <c r="AR85" i="125"/>
  <c r="AE90" i="125"/>
  <c r="AM90" i="125"/>
  <c r="AC92" i="125"/>
  <c r="AK92" i="125"/>
  <c r="AJ93" i="125"/>
  <c r="AR93" i="125"/>
  <c r="AE98" i="125"/>
  <c r="AM98" i="125"/>
  <c r="AC100" i="125"/>
  <c r="AK100" i="125"/>
  <c r="AJ101" i="125"/>
  <c r="AR101" i="125"/>
  <c r="AI102" i="125"/>
  <c r="AQ102" i="125"/>
  <c r="AE106" i="125"/>
  <c r="AM106" i="125"/>
  <c r="AC108" i="125"/>
  <c r="AK108" i="125"/>
  <c r="AJ109" i="125"/>
  <c r="AR109" i="125"/>
  <c r="AI110" i="125"/>
  <c r="AQ110" i="125"/>
  <c r="AE19" i="126"/>
  <c r="AM19" i="126"/>
  <c r="AI23" i="126"/>
  <c r="AQ23" i="126"/>
  <c r="AE27" i="126"/>
  <c r="AM27" i="126"/>
  <c r="AC29" i="126"/>
  <c r="AK29" i="126"/>
  <c r="AJ30" i="126"/>
  <c r="AR30" i="126"/>
  <c r="AI31" i="126"/>
  <c r="AQ31" i="126"/>
  <c r="AE35" i="126"/>
  <c r="AM35" i="126"/>
  <c r="AC37" i="126"/>
  <c r="AK37" i="126"/>
  <c r="AI39" i="126"/>
  <c r="AQ39" i="126"/>
  <c r="AE43" i="126"/>
  <c r="AM43" i="126"/>
  <c r="AC45" i="126"/>
  <c r="AK45" i="126"/>
  <c r="AJ46" i="126"/>
  <c r="AR46" i="126"/>
  <c r="AI47" i="126"/>
  <c r="AQ47" i="126"/>
  <c r="AC53" i="126"/>
  <c r="AK53" i="126"/>
  <c r="AJ54" i="126"/>
  <c r="AR54" i="126"/>
  <c r="AI55" i="126"/>
  <c r="AQ55" i="126"/>
  <c r="AE59" i="126"/>
  <c r="AM59" i="126"/>
  <c r="AC61" i="126"/>
  <c r="AK61" i="126"/>
  <c r="AJ62" i="126"/>
  <c r="AR62" i="126"/>
  <c r="AI63" i="126"/>
  <c r="AQ63" i="126"/>
  <c r="AE67" i="126"/>
  <c r="AM67" i="126"/>
  <c r="AJ70" i="126"/>
  <c r="AR70" i="126"/>
  <c r="AI71" i="126"/>
  <c r="AQ71" i="126"/>
  <c r="AE75" i="126"/>
  <c r="AM75" i="126"/>
  <c r="AC77" i="126"/>
  <c r="AK77" i="126"/>
  <c r="AJ78" i="126"/>
  <c r="AR78" i="126"/>
  <c r="AI79" i="126"/>
  <c r="AQ79" i="126"/>
  <c r="AE83" i="126"/>
  <c r="AM83" i="126"/>
  <c r="AC85" i="126"/>
  <c r="AK85" i="126"/>
  <c r="AJ86" i="126"/>
  <c r="AR86" i="126"/>
  <c r="AI87" i="126"/>
  <c r="AQ87" i="126"/>
  <c r="AE91" i="126"/>
  <c r="AM91" i="126"/>
  <c r="AC93" i="126"/>
  <c r="AK93" i="126"/>
  <c r="AJ94" i="126"/>
  <c r="AR94" i="126"/>
  <c r="AE99" i="126"/>
  <c r="AM99" i="126"/>
  <c r="AC101" i="126"/>
  <c r="AK101" i="126"/>
  <c r="AJ102" i="126"/>
  <c r="AR102" i="126"/>
  <c r="AI103" i="126"/>
  <c r="AQ103" i="126"/>
  <c r="AE107" i="126"/>
  <c r="AM107" i="126"/>
  <c r="AC109" i="126"/>
  <c r="AK109" i="126"/>
  <c r="AJ110" i="126"/>
  <c r="AR110" i="126"/>
  <c r="AI111" i="126"/>
  <c r="AQ111" i="126"/>
  <c r="AJ23" i="127"/>
  <c r="AR23" i="127"/>
  <c r="AI24" i="127"/>
  <c r="AQ24" i="127"/>
  <c r="AE28" i="127"/>
  <c r="AM28" i="127"/>
  <c r="AE30" i="127"/>
  <c r="AR30" i="127"/>
  <c r="AC33" i="127"/>
  <c r="AQ33" i="127"/>
  <c r="AM40" i="127"/>
  <c r="AE40" i="127"/>
  <c r="AQ40" i="127"/>
  <c r="AI40" i="127"/>
  <c r="AO40" i="127"/>
  <c r="AG40" i="127"/>
  <c r="AN40" i="127"/>
  <c r="AC49" i="127"/>
  <c r="AQ49" i="127"/>
  <c r="AQ52" i="127"/>
  <c r="AI52" i="127"/>
  <c r="AM52" i="127"/>
  <c r="AE52" i="127"/>
  <c r="AK52" i="127"/>
  <c r="AC52" i="127"/>
  <c r="AO52" i="127"/>
  <c r="AO54" i="127"/>
  <c r="AG54" i="127"/>
  <c r="AK54" i="127"/>
  <c r="AC54" i="127"/>
  <c r="AQ54" i="127"/>
  <c r="AI54" i="127"/>
  <c r="AN54" i="127"/>
  <c r="AD60" i="127"/>
  <c r="AJ64" i="127"/>
  <c r="AD68" i="127"/>
  <c r="AJ70" i="127"/>
  <c r="AF72" i="127"/>
  <c r="AQ76" i="127"/>
  <c r="AI76" i="127"/>
  <c r="AP76" i="127"/>
  <c r="AH76" i="127"/>
  <c r="AO76" i="127"/>
  <c r="AG76" i="127"/>
  <c r="AM76" i="127"/>
  <c r="AE76" i="127"/>
  <c r="AK76" i="127"/>
  <c r="AC76" i="127"/>
  <c r="AJ80" i="127"/>
  <c r="AD84" i="127"/>
  <c r="AJ88" i="127"/>
  <c r="AQ92" i="127"/>
  <c r="AI92" i="127"/>
  <c r="AP92" i="127"/>
  <c r="AH92" i="127"/>
  <c r="AO92" i="127"/>
  <c r="AG92" i="127"/>
  <c r="AM92" i="127"/>
  <c r="AE92" i="127"/>
  <c r="AK92" i="127"/>
  <c r="AC92" i="127"/>
  <c r="AQ53" i="128"/>
  <c r="AI53" i="128"/>
  <c r="AP53" i="128"/>
  <c r="AH53" i="128"/>
  <c r="AO53" i="128"/>
  <c r="AG53" i="128"/>
  <c r="AN53" i="128"/>
  <c r="AF53" i="128"/>
  <c r="AM53" i="128"/>
  <c r="AE53" i="128"/>
  <c r="AL53" i="128"/>
  <c r="AD53" i="128"/>
  <c r="AK53" i="128"/>
  <c r="AC53" i="128"/>
  <c r="AJ85" i="128"/>
  <c r="AK98" i="129"/>
  <c r="AC98" i="129"/>
  <c r="AQ98" i="129"/>
  <c r="AI98" i="129"/>
  <c r="AL98" i="129"/>
  <c r="AJ98" i="129"/>
  <c r="AH98" i="129"/>
  <c r="AR98" i="129"/>
  <c r="AG98" i="129"/>
  <c r="AP98" i="129"/>
  <c r="AF98" i="129"/>
  <c r="AO98" i="129"/>
  <c r="AE98" i="129"/>
  <c r="AN98" i="129"/>
  <c r="AD98" i="129"/>
  <c r="AC29" i="125"/>
  <c r="AK29" i="125"/>
  <c r="AJ30" i="125"/>
  <c r="AR30" i="125"/>
  <c r="AD36" i="125"/>
  <c r="AL36" i="125"/>
  <c r="AC37" i="125"/>
  <c r="AK37" i="125"/>
  <c r="AD44" i="125"/>
  <c r="AL44" i="125"/>
  <c r="AC45" i="125"/>
  <c r="AK45" i="125"/>
  <c r="AJ46" i="125"/>
  <c r="AR46" i="125"/>
  <c r="AF50" i="125"/>
  <c r="AN50" i="125"/>
  <c r="AD52" i="125"/>
  <c r="AL52" i="125"/>
  <c r="AC53" i="125"/>
  <c r="AK53" i="125"/>
  <c r="AJ54" i="125"/>
  <c r="AR54" i="125"/>
  <c r="AF58" i="125"/>
  <c r="AN58" i="125"/>
  <c r="AD60" i="125"/>
  <c r="AL60" i="125"/>
  <c r="AC61" i="125"/>
  <c r="AK61" i="125"/>
  <c r="AJ62" i="125"/>
  <c r="AR62" i="125"/>
  <c r="AF66" i="125"/>
  <c r="AN66" i="125"/>
  <c r="AD68" i="125"/>
  <c r="AL68" i="125"/>
  <c r="AJ70" i="125"/>
  <c r="AR70" i="125"/>
  <c r="AF74" i="125"/>
  <c r="AN74" i="125"/>
  <c r="AD76" i="125"/>
  <c r="AL76" i="125"/>
  <c r="AC77" i="125"/>
  <c r="AK77" i="125"/>
  <c r="AJ78" i="125"/>
  <c r="AR78" i="125"/>
  <c r="AD84" i="125"/>
  <c r="AL84" i="125"/>
  <c r="AC85" i="125"/>
  <c r="AK85" i="125"/>
  <c r="AJ86" i="125"/>
  <c r="AR86" i="125"/>
  <c r="AF90" i="125"/>
  <c r="AN90" i="125"/>
  <c r="AD92" i="125"/>
  <c r="AL92" i="125"/>
  <c r="AC93" i="125"/>
  <c r="AK93" i="125"/>
  <c r="AJ94" i="125"/>
  <c r="AR94" i="125"/>
  <c r="AF98" i="125"/>
  <c r="AN98" i="125"/>
  <c r="AD100" i="125"/>
  <c r="AL100" i="125"/>
  <c r="AC101" i="125"/>
  <c r="AK101" i="125"/>
  <c r="AJ102" i="125"/>
  <c r="AR102" i="125"/>
  <c r="AF106" i="125"/>
  <c r="AN106" i="125"/>
  <c r="AD108" i="125"/>
  <c r="AL108" i="125"/>
  <c r="AC109" i="125"/>
  <c r="AK109" i="125"/>
  <c r="AJ110" i="125"/>
  <c r="AR110" i="125"/>
  <c r="AF19" i="126"/>
  <c r="AN19" i="126"/>
  <c r="AJ23" i="126"/>
  <c r="AR23" i="126"/>
  <c r="AF27" i="126"/>
  <c r="AN27" i="126"/>
  <c r="AD29" i="126"/>
  <c r="AL29" i="126"/>
  <c r="AC30" i="126"/>
  <c r="AK30" i="126"/>
  <c r="AJ31" i="126"/>
  <c r="AR31" i="126"/>
  <c r="AF35" i="126"/>
  <c r="AN35" i="126"/>
  <c r="AD37" i="126"/>
  <c r="AL37" i="126"/>
  <c r="AJ39" i="126"/>
  <c r="AR39" i="126"/>
  <c r="AF43" i="126"/>
  <c r="AN43" i="126"/>
  <c r="AD45" i="126"/>
  <c r="AL45" i="126"/>
  <c r="AC46" i="126"/>
  <c r="AK46" i="126"/>
  <c r="AJ47" i="126"/>
  <c r="AR47" i="126"/>
  <c r="AD53" i="126"/>
  <c r="AL53" i="126"/>
  <c r="AK54" i="126"/>
  <c r="AJ55" i="126"/>
  <c r="AR55" i="126"/>
  <c r="AF59" i="126"/>
  <c r="AN59" i="126"/>
  <c r="AD61" i="126"/>
  <c r="AL61" i="126"/>
  <c r="AC62" i="126"/>
  <c r="AK62" i="126"/>
  <c r="AJ63" i="126"/>
  <c r="AR63" i="126"/>
  <c r="AF67" i="126"/>
  <c r="AN67" i="126"/>
  <c r="AC70" i="126"/>
  <c r="AK70" i="126"/>
  <c r="AJ71" i="126"/>
  <c r="AR71" i="126"/>
  <c r="AF75" i="126"/>
  <c r="AN75" i="126"/>
  <c r="AD77" i="126"/>
  <c r="AL77" i="126"/>
  <c r="AC78" i="126"/>
  <c r="AK78" i="126"/>
  <c r="AJ79" i="126"/>
  <c r="AR79" i="126"/>
  <c r="AF83" i="126"/>
  <c r="AN83" i="126"/>
  <c r="AD85" i="126"/>
  <c r="AL85" i="126"/>
  <c r="AC86" i="126"/>
  <c r="AK86" i="126"/>
  <c r="AJ87" i="126"/>
  <c r="AR87" i="126"/>
  <c r="AF91" i="126"/>
  <c r="AN91" i="126"/>
  <c r="AD93" i="126"/>
  <c r="AL93" i="126"/>
  <c r="AC94" i="126"/>
  <c r="AK94" i="126"/>
  <c r="AF99" i="126"/>
  <c r="AN99" i="126"/>
  <c r="AD101" i="126"/>
  <c r="AL101" i="126"/>
  <c r="AK102" i="126"/>
  <c r="AJ103" i="126"/>
  <c r="AR103" i="126"/>
  <c r="AF107" i="126"/>
  <c r="AN107" i="126"/>
  <c r="AD109" i="126"/>
  <c r="AL109" i="126"/>
  <c r="AC110" i="126"/>
  <c r="AK110" i="126"/>
  <c r="AJ111" i="126"/>
  <c r="AR111" i="126"/>
  <c r="AK23" i="127"/>
  <c r="AJ24" i="127"/>
  <c r="AR24" i="127"/>
  <c r="AF28" i="127"/>
  <c r="AN28" i="127"/>
  <c r="AF30" i="127"/>
  <c r="AE33" i="127"/>
  <c r="AR33" i="127"/>
  <c r="AC40" i="127"/>
  <c r="AP40" i="127"/>
  <c r="AE49" i="127"/>
  <c r="AR49" i="127"/>
  <c r="AP54" i="127"/>
  <c r="AL57" i="127"/>
  <c r="AD57" i="127"/>
  <c r="AR57" i="127"/>
  <c r="AP57" i="127"/>
  <c r="AH57" i="127"/>
  <c r="AN57" i="127"/>
  <c r="AF57" i="127"/>
  <c r="AO57" i="127"/>
  <c r="AF60" i="127"/>
  <c r="AN64" i="127"/>
  <c r="AF68" i="127"/>
  <c r="AL70" i="127"/>
  <c r="AH72" i="127"/>
  <c r="AD76" i="127"/>
  <c r="AN80" i="127"/>
  <c r="AF84" i="127"/>
  <c r="AN88" i="127"/>
  <c r="AD92" i="127"/>
  <c r="AQ37" i="128"/>
  <c r="AI37" i="128"/>
  <c r="AP37" i="128"/>
  <c r="AH37" i="128"/>
  <c r="AO37" i="128"/>
  <c r="AG37" i="128"/>
  <c r="AN37" i="128"/>
  <c r="AF37" i="128"/>
  <c r="AM37" i="128"/>
  <c r="AE37" i="128"/>
  <c r="AL37" i="128"/>
  <c r="AD37" i="128"/>
  <c r="AK37" i="128"/>
  <c r="AC37" i="128"/>
  <c r="AR85" i="128"/>
  <c r="AQ78" i="129"/>
  <c r="AI78" i="129"/>
  <c r="AP78" i="129"/>
  <c r="AH78" i="129"/>
  <c r="AO78" i="129"/>
  <c r="AG78" i="129"/>
  <c r="AN78" i="129"/>
  <c r="AF78" i="129"/>
  <c r="AM78" i="129"/>
  <c r="AE78" i="129"/>
  <c r="AL78" i="129"/>
  <c r="AD78" i="129"/>
  <c r="AK78" i="129"/>
  <c r="AC78" i="129"/>
  <c r="AM98" i="129"/>
  <c r="AJ102" i="124"/>
  <c r="AH104" i="124"/>
  <c r="AF106" i="124"/>
  <c r="AJ110" i="124"/>
  <c r="AH112" i="124"/>
  <c r="AF19" i="125"/>
  <c r="AJ23" i="125"/>
  <c r="AF27" i="125"/>
  <c r="AD29" i="125"/>
  <c r="AC30" i="125"/>
  <c r="AJ31" i="125"/>
  <c r="AH33" i="125"/>
  <c r="AF35" i="125"/>
  <c r="AE36" i="125"/>
  <c r="AD37" i="125"/>
  <c r="AJ39" i="125"/>
  <c r="AH41" i="125"/>
  <c r="AF43" i="125"/>
  <c r="AE44" i="125"/>
  <c r="AD45" i="125"/>
  <c r="AC46" i="125"/>
  <c r="AJ47" i="125"/>
  <c r="AH49" i="125"/>
  <c r="AG50" i="125"/>
  <c r="AE52" i="125"/>
  <c r="AD53" i="125"/>
  <c r="AC54" i="125"/>
  <c r="AJ55" i="125"/>
  <c r="AH57" i="125"/>
  <c r="AG58" i="125"/>
  <c r="AF59" i="125"/>
  <c r="AE60" i="125"/>
  <c r="AD61" i="125"/>
  <c r="AC62" i="125"/>
  <c r="AJ63" i="125"/>
  <c r="AH65" i="125"/>
  <c r="AG66" i="125"/>
  <c r="AF67" i="125"/>
  <c r="AE68" i="125"/>
  <c r="AC70" i="125"/>
  <c r="AJ71" i="125"/>
  <c r="AH73" i="125"/>
  <c r="AG74" i="125"/>
  <c r="AF75" i="125"/>
  <c r="AE76" i="125"/>
  <c r="AD77" i="125"/>
  <c r="AC78" i="125"/>
  <c r="AJ79" i="125"/>
  <c r="AH81" i="125"/>
  <c r="AF83" i="125"/>
  <c r="AE84" i="125"/>
  <c r="AD85" i="125"/>
  <c r="AC86" i="125"/>
  <c r="AJ87" i="125"/>
  <c r="AH89" i="125"/>
  <c r="AG90" i="125"/>
  <c r="AF91" i="125"/>
  <c r="AE92" i="125"/>
  <c r="AD93" i="125"/>
  <c r="AC94" i="125"/>
  <c r="AH97" i="125"/>
  <c r="AG98" i="125"/>
  <c r="AF99" i="125"/>
  <c r="AE100" i="125"/>
  <c r="AD101" i="125"/>
  <c r="AC102" i="125"/>
  <c r="AJ103" i="125"/>
  <c r="AH105" i="125"/>
  <c r="AG106" i="125"/>
  <c r="AF107" i="125"/>
  <c r="AE108" i="125"/>
  <c r="AD109" i="125"/>
  <c r="AC110" i="125"/>
  <c r="AJ111" i="125"/>
  <c r="AH18" i="126"/>
  <c r="AG19" i="126"/>
  <c r="AC23" i="126"/>
  <c r="AJ24" i="126"/>
  <c r="AH26" i="126"/>
  <c r="AG27" i="126"/>
  <c r="AF28" i="126"/>
  <c r="AE29" i="126"/>
  <c r="AD30" i="126"/>
  <c r="AC31" i="126"/>
  <c r="AJ32" i="126"/>
  <c r="AH34" i="126"/>
  <c r="AG35" i="126"/>
  <c r="AF36" i="126"/>
  <c r="AE37" i="126"/>
  <c r="AC39" i="126"/>
  <c r="AJ40" i="126"/>
  <c r="AH42" i="126"/>
  <c r="AG43" i="126"/>
  <c r="AF44" i="126"/>
  <c r="AE45" i="126"/>
  <c r="AD46" i="126"/>
  <c r="AC47" i="126"/>
  <c r="AJ48" i="126"/>
  <c r="AH50" i="126"/>
  <c r="AF52" i="126"/>
  <c r="AE53" i="126"/>
  <c r="AD54" i="126"/>
  <c r="AC55" i="126"/>
  <c r="AJ56" i="126"/>
  <c r="AH58" i="126"/>
  <c r="AG59" i="126"/>
  <c r="AF60" i="126"/>
  <c r="AE61" i="126"/>
  <c r="AD62" i="126"/>
  <c r="AC63" i="126"/>
  <c r="AJ64" i="126"/>
  <c r="AH66" i="126"/>
  <c r="AG67" i="126"/>
  <c r="AF68" i="126"/>
  <c r="AD70" i="126"/>
  <c r="AC71" i="126"/>
  <c r="AJ72" i="126"/>
  <c r="AH74" i="126"/>
  <c r="AG75" i="126"/>
  <c r="AF76" i="126"/>
  <c r="AE77" i="126"/>
  <c r="AD78" i="126"/>
  <c r="AC79" i="126"/>
  <c r="AJ80" i="126"/>
  <c r="AG83" i="126"/>
  <c r="AF84" i="126"/>
  <c r="AE85" i="126"/>
  <c r="AD86" i="126"/>
  <c r="AC87" i="126"/>
  <c r="AJ88" i="126"/>
  <c r="AH90" i="126"/>
  <c r="AG91" i="126"/>
  <c r="AF92" i="126"/>
  <c r="AE93" i="126"/>
  <c r="AD94" i="126"/>
  <c r="AJ96" i="126"/>
  <c r="AH98" i="126"/>
  <c r="AG99" i="126"/>
  <c r="AF100" i="126"/>
  <c r="AE101" i="126"/>
  <c r="AD102" i="126"/>
  <c r="AC103" i="126"/>
  <c r="AJ104" i="126"/>
  <c r="AH106" i="126"/>
  <c r="AG107" i="126"/>
  <c r="AF108" i="126"/>
  <c r="AE109" i="126"/>
  <c r="AD110" i="126"/>
  <c r="AC111" i="126"/>
  <c r="AJ112" i="126"/>
  <c r="AH19" i="127"/>
  <c r="AD23" i="127"/>
  <c r="AC24" i="127"/>
  <c r="AH27" i="127"/>
  <c r="AG28" i="127"/>
  <c r="AF29" i="127"/>
  <c r="AO29" i="127"/>
  <c r="AH30" i="127"/>
  <c r="AG33" i="127"/>
  <c r="AK34" i="127"/>
  <c r="AC34" i="127"/>
  <c r="AO34" i="127"/>
  <c r="AG34" i="127"/>
  <c r="AM34" i="127"/>
  <c r="AE34" i="127"/>
  <c r="AP34" i="127"/>
  <c r="AQ36" i="127"/>
  <c r="AI36" i="127"/>
  <c r="AM36" i="127"/>
  <c r="AE36" i="127"/>
  <c r="AK36" i="127"/>
  <c r="AC36" i="127"/>
  <c r="AO36" i="127"/>
  <c r="AD40" i="127"/>
  <c r="AR40" i="127"/>
  <c r="AI42" i="127"/>
  <c r="AH44" i="127"/>
  <c r="AH46" i="127"/>
  <c r="AK48" i="127"/>
  <c r="AG49" i="127"/>
  <c r="AK50" i="127"/>
  <c r="AC50" i="127"/>
  <c r="AO50" i="127"/>
  <c r="AG50" i="127"/>
  <c r="AM50" i="127"/>
  <c r="AE50" i="127"/>
  <c r="AP50" i="127"/>
  <c r="AF52" i="127"/>
  <c r="AR52" i="127"/>
  <c r="AE54" i="127"/>
  <c r="AR54" i="127"/>
  <c r="AH56" i="127"/>
  <c r="AC57" i="127"/>
  <c r="AQ57" i="127"/>
  <c r="AJ60" i="127"/>
  <c r="AP64" i="127"/>
  <c r="AJ68" i="127"/>
  <c r="AP70" i="127"/>
  <c r="AJ72" i="127"/>
  <c r="AF76" i="127"/>
  <c r="AP80" i="127"/>
  <c r="AJ84" i="127"/>
  <c r="AP88" i="127"/>
  <c r="AF92" i="127"/>
  <c r="AR94" i="127"/>
  <c r="AM96" i="127"/>
  <c r="AE96" i="127"/>
  <c r="AL96" i="127"/>
  <c r="AD96" i="127"/>
  <c r="AK96" i="127"/>
  <c r="AC96" i="127"/>
  <c r="AQ96" i="127"/>
  <c r="AI96" i="127"/>
  <c r="AO96" i="127"/>
  <c r="AG96" i="127"/>
  <c r="AQ29" i="128"/>
  <c r="AI29" i="128"/>
  <c r="AP29" i="128"/>
  <c r="AH29" i="128"/>
  <c r="AO29" i="128"/>
  <c r="AG29" i="128"/>
  <c r="AN29" i="128"/>
  <c r="AF29" i="128"/>
  <c r="AM29" i="128"/>
  <c r="AE29" i="128"/>
  <c r="AL29" i="128"/>
  <c r="AD29" i="128"/>
  <c r="AK29" i="128"/>
  <c r="AC29" i="128"/>
  <c r="AJ37" i="128"/>
  <c r="AR53" i="128"/>
  <c r="AJ78" i="129"/>
  <c r="AH31" i="127"/>
  <c r="AP31" i="127"/>
  <c r="AD35" i="127"/>
  <c r="AL35" i="127"/>
  <c r="AJ37" i="127"/>
  <c r="AR37" i="127"/>
  <c r="AH39" i="127"/>
  <c r="AP39" i="127"/>
  <c r="AD43" i="127"/>
  <c r="AL43" i="127"/>
  <c r="AJ45" i="127"/>
  <c r="AR45" i="127"/>
  <c r="AH47" i="127"/>
  <c r="AP47" i="127"/>
  <c r="AJ53" i="127"/>
  <c r="AR53" i="127"/>
  <c r="AH55" i="127"/>
  <c r="AP55" i="127"/>
  <c r="AE58" i="127"/>
  <c r="AM58" i="127"/>
  <c r="AD59" i="127"/>
  <c r="AL59" i="127"/>
  <c r="AJ61" i="127"/>
  <c r="AR61" i="127"/>
  <c r="AH63" i="127"/>
  <c r="AP63" i="127"/>
  <c r="AF65" i="127"/>
  <c r="AN65" i="127"/>
  <c r="AE66" i="127"/>
  <c r="AM66" i="127"/>
  <c r="AD67" i="127"/>
  <c r="AL67" i="127"/>
  <c r="AH71" i="127"/>
  <c r="AP71" i="127"/>
  <c r="AF73" i="127"/>
  <c r="AN73" i="127"/>
  <c r="AE74" i="127"/>
  <c r="AM74" i="127"/>
  <c r="AD75" i="127"/>
  <c r="AL75" i="127"/>
  <c r="AJ77" i="127"/>
  <c r="AR77" i="127"/>
  <c r="AH79" i="127"/>
  <c r="AP79" i="127"/>
  <c r="AF81" i="127"/>
  <c r="AN81" i="127"/>
  <c r="AD83" i="127"/>
  <c r="AL83" i="127"/>
  <c r="AJ85" i="127"/>
  <c r="AR85" i="127"/>
  <c r="AH87" i="127"/>
  <c r="AP87" i="127"/>
  <c r="AF89" i="127"/>
  <c r="AN89" i="127"/>
  <c r="AE90" i="127"/>
  <c r="AM90" i="127"/>
  <c r="AM82" i="127" s="1"/>
  <c r="V21" i="127" s="1"/>
  <c r="AM21" i="127" s="1"/>
  <c r="AD91" i="127"/>
  <c r="AL91" i="127"/>
  <c r="AJ93" i="127"/>
  <c r="AR93" i="127"/>
  <c r="AF97" i="127"/>
  <c r="AN97" i="127"/>
  <c r="AE98" i="127"/>
  <c r="AM98" i="127"/>
  <c r="AD99" i="127"/>
  <c r="AL99" i="127"/>
  <c r="AJ101" i="127"/>
  <c r="AR101" i="127"/>
  <c r="AI102" i="127"/>
  <c r="AQ102" i="127"/>
  <c r="AH103" i="127"/>
  <c r="AP103" i="127"/>
  <c r="AG104" i="127"/>
  <c r="AO104" i="127"/>
  <c r="AF105" i="127"/>
  <c r="AN105" i="127"/>
  <c r="AE106" i="127"/>
  <c r="AM106" i="127"/>
  <c r="AL107" i="127"/>
  <c r="AJ109" i="127"/>
  <c r="AR109" i="127"/>
  <c r="AI110" i="127"/>
  <c r="AQ110" i="127"/>
  <c r="AH111" i="127"/>
  <c r="AP111" i="127"/>
  <c r="AG112" i="127"/>
  <c r="AO112" i="127"/>
  <c r="AF18" i="128"/>
  <c r="AN18" i="128"/>
  <c r="AE19" i="128"/>
  <c r="AM19" i="128"/>
  <c r="AI23" i="128"/>
  <c r="AQ23" i="128"/>
  <c r="AH24" i="128"/>
  <c r="AP24" i="128"/>
  <c r="AF26" i="128"/>
  <c r="AN26" i="128"/>
  <c r="AE27" i="128"/>
  <c r="AM27" i="128"/>
  <c r="AD28" i="128"/>
  <c r="AL28" i="128"/>
  <c r="AJ30" i="128"/>
  <c r="AR30" i="128"/>
  <c r="AI31" i="128"/>
  <c r="AQ31" i="128"/>
  <c r="AH32" i="128"/>
  <c r="AP32" i="128"/>
  <c r="AG33" i="128"/>
  <c r="AO33" i="128"/>
  <c r="AF34" i="128"/>
  <c r="AN34" i="128"/>
  <c r="AE35" i="128"/>
  <c r="AM35" i="128"/>
  <c r="AD36" i="128"/>
  <c r="AL36" i="128"/>
  <c r="AI39" i="128"/>
  <c r="AQ39" i="128"/>
  <c r="AH40" i="128"/>
  <c r="AP40" i="128"/>
  <c r="AG41" i="128"/>
  <c r="AO41" i="128"/>
  <c r="AF42" i="128"/>
  <c r="AN42" i="128"/>
  <c r="AE43" i="128"/>
  <c r="AM43" i="128"/>
  <c r="AD44" i="128"/>
  <c r="AL44" i="128"/>
  <c r="AJ46" i="128"/>
  <c r="AR46" i="128"/>
  <c r="AI47" i="128"/>
  <c r="AQ47" i="128"/>
  <c r="AH48" i="128"/>
  <c r="AP48" i="128"/>
  <c r="AG49" i="128"/>
  <c r="AO49" i="128"/>
  <c r="AF50" i="128"/>
  <c r="AN50" i="128"/>
  <c r="AD52" i="128"/>
  <c r="AL52" i="128"/>
  <c r="AJ54" i="128"/>
  <c r="AR54" i="128"/>
  <c r="AI55" i="128"/>
  <c r="AQ55" i="128"/>
  <c r="AH56" i="128"/>
  <c r="AP56" i="128"/>
  <c r="AG57" i="128"/>
  <c r="AO57" i="128"/>
  <c r="AF58" i="128"/>
  <c r="AN58" i="128"/>
  <c r="AE59" i="128"/>
  <c r="AM59" i="128"/>
  <c r="AD60" i="128"/>
  <c r="AL60" i="128"/>
  <c r="AJ62" i="128"/>
  <c r="AR62" i="128"/>
  <c r="AI63" i="128"/>
  <c r="AQ63" i="128"/>
  <c r="AH64" i="128"/>
  <c r="AP64" i="128"/>
  <c r="AG65" i="128"/>
  <c r="AO65" i="128"/>
  <c r="AF66" i="128"/>
  <c r="AN66" i="128"/>
  <c r="AE67" i="128"/>
  <c r="AM67" i="128"/>
  <c r="AD68" i="128"/>
  <c r="AL68" i="128"/>
  <c r="AJ70" i="128"/>
  <c r="AR70" i="128"/>
  <c r="AI71" i="128"/>
  <c r="AQ71" i="128"/>
  <c r="AH72" i="128"/>
  <c r="AP72" i="128"/>
  <c r="AG73" i="128"/>
  <c r="AO73" i="128"/>
  <c r="AF74" i="128"/>
  <c r="AN74" i="128"/>
  <c r="AE75" i="128"/>
  <c r="AM75" i="128"/>
  <c r="AJ78" i="128"/>
  <c r="AR78" i="128"/>
  <c r="AI79" i="128"/>
  <c r="AQ79" i="128"/>
  <c r="AH80" i="128"/>
  <c r="AP80" i="128"/>
  <c r="AG81" i="128"/>
  <c r="AO81" i="128"/>
  <c r="AE83" i="128"/>
  <c r="AM83" i="128"/>
  <c r="AD84" i="128"/>
  <c r="AL84" i="128"/>
  <c r="AJ86" i="128"/>
  <c r="AR86" i="128"/>
  <c r="AI87" i="128"/>
  <c r="AQ87" i="128"/>
  <c r="AH88" i="128"/>
  <c r="AP88" i="128"/>
  <c r="AG89" i="128"/>
  <c r="AO89" i="128"/>
  <c r="AF90" i="128"/>
  <c r="AN90" i="128"/>
  <c r="AE91" i="128"/>
  <c r="AM91" i="128"/>
  <c r="AD92" i="128"/>
  <c r="AL92" i="128"/>
  <c r="AJ94" i="128"/>
  <c r="AR94" i="128"/>
  <c r="AH96" i="128"/>
  <c r="AP96" i="128"/>
  <c r="AG97" i="128"/>
  <c r="AO97" i="128"/>
  <c r="AF98" i="128"/>
  <c r="AN98" i="128"/>
  <c r="AE99" i="128"/>
  <c r="AM99" i="128"/>
  <c r="AD100" i="128"/>
  <c r="AL100" i="128"/>
  <c r="AJ102" i="128"/>
  <c r="AR102" i="128"/>
  <c r="AI103" i="128"/>
  <c r="AQ103" i="128"/>
  <c r="AH104" i="128"/>
  <c r="AP104" i="128"/>
  <c r="AG105" i="128"/>
  <c r="AO105" i="128"/>
  <c r="AF106" i="128"/>
  <c r="AN106" i="128"/>
  <c r="AE107" i="128"/>
  <c r="AM107" i="128"/>
  <c r="AL108" i="128"/>
  <c r="AJ110" i="128"/>
  <c r="AR110" i="128"/>
  <c r="AI111" i="128"/>
  <c r="AQ111" i="128"/>
  <c r="AH112" i="128"/>
  <c r="AP112" i="128"/>
  <c r="AG18" i="129"/>
  <c r="AO18" i="129"/>
  <c r="AF19" i="129"/>
  <c r="AN19" i="129"/>
  <c r="AJ23" i="129"/>
  <c r="AR23" i="129"/>
  <c r="AI24" i="129"/>
  <c r="AQ24" i="129"/>
  <c r="AG26" i="129"/>
  <c r="AO26" i="129"/>
  <c r="AF27" i="129"/>
  <c r="AN27" i="129"/>
  <c r="AE28" i="129"/>
  <c r="AM28" i="129"/>
  <c r="AD29" i="129"/>
  <c r="AL29" i="129"/>
  <c r="AJ31" i="129"/>
  <c r="AR31" i="129"/>
  <c r="AI32" i="129"/>
  <c r="AQ32" i="129"/>
  <c r="AH33" i="129"/>
  <c r="AP33" i="129"/>
  <c r="AG34" i="129"/>
  <c r="AO34" i="129"/>
  <c r="AF35" i="129"/>
  <c r="AN35" i="129"/>
  <c r="AE36" i="129"/>
  <c r="AM36" i="129"/>
  <c r="AD37" i="129"/>
  <c r="AL37" i="129"/>
  <c r="AJ39" i="129"/>
  <c r="AR39" i="129"/>
  <c r="AI40" i="129"/>
  <c r="AQ40" i="129"/>
  <c r="AH41" i="129"/>
  <c r="AP41" i="129"/>
  <c r="AG42" i="129"/>
  <c r="AO42" i="129"/>
  <c r="AF43" i="129"/>
  <c r="AN43" i="129"/>
  <c r="AE44" i="129"/>
  <c r="AM44" i="129"/>
  <c r="AL45" i="129"/>
  <c r="AJ47" i="129"/>
  <c r="AR47" i="129"/>
  <c r="AI48" i="129"/>
  <c r="AQ48" i="129"/>
  <c r="AH49" i="129"/>
  <c r="AP49" i="129"/>
  <c r="AG50" i="129"/>
  <c r="AO50" i="129"/>
  <c r="AE52" i="129"/>
  <c r="AM52" i="129"/>
  <c r="AD53" i="129"/>
  <c r="AL53" i="129"/>
  <c r="AJ55" i="129"/>
  <c r="AR55" i="129"/>
  <c r="AI56" i="129"/>
  <c r="AQ56" i="129"/>
  <c r="AH57" i="129"/>
  <c r="AP57" i="129"/>
  <c r="AG58" i="129"/>
  <c r="AO58" i="129"/>
  <c r="AF59" i="129"/>
  <c r="AN59" i="129"/>
  <c r="AE60" i="129"/>
  <c r="AM60" i="129"/>
  <c r="AD61" i="129"/>
  <c r="AL61" i="129"/>
  <c r="AJ63" i="129"/>
  <c r="AR63" i="129"/>
  <c r="AI64" i="129"/>
  <c r="AQ64" i="129"/>
  <c r="AH65" i="129"/>
  <c r="AP65" i="129"/>
  <c r="AG66" i="129"/>
  <c r="AO66" i="129"/>
  <c r="AF67" i="129"/>
  <c r="AN67" i="129"/>
  <c r="AE68" i="129"/>
  <c r="AM68" i="129"/>
  <c r="AJ71" i="129"/>
  <c r="AR71" i="129"/>
  <c r="AI72" i="129"/>
  <c r="AQ72" i="129"/>
  <c r="AH73" i="129"/>
  <c r="AP73" i="129"/>
  <c r="AG74" i="129"/>
  <c r="AO74" i="129"/>
  <c r="AF75" i="129"/>
  <c r="AN75" i="129"/>
  <c r="AE76" i="129"/>
  <c r="AM76" i="129"/>
  <c r="AD77" i="129"/>
  <c r="AL77" i="129"/>
  <c r="AJ79" i="129"/>
  <c r="AR79" i="129"/>
  <c r="AI80" i="129"/>
  <c r="AQ80" i="129"/>
  <c r="AH81" i="129"/>
  <c r="AP81" i="129"/>
  <c r="AF83" i="129"/>
  <c r="AN83" i="129"/>
  <c r="AE84" i="129"/>
  <c r="AM84" i="129"/>
  <c r="AD85" i="129"/>
  <c r="AL85" i="129"/>
  <c r="AJ87" i="129"/>
  <c r="AR87" i="129"/>
  <c r="AI88" i="129"/>
  <c r="AQ88" i="129"/>
  <c r="AH89" i="129"/>
  <c r="AP89" i="129"/>
  <c r="AG90" i="129"/>
  <c r="AO90" i="129"/>
  <c r="AD93" i="129"/>
  <c r="AI94" i="129"/>
  <c r="AG96" i="129"/>
  <c r="AQ96" i="129"/>
  <c r="AI102" i="129"/>
  <c r="AN103" i="129"/>
  <c r="AF103" i="129"/>
  <c r="AL103" i="129"/>
  <c r="AD103" i="129"/>
  <c r="AM103" i="129"/>
  <c r="AG104" i="129"/>
  <c r="AQ104" i="129"/>
  <c r="AL19" i="130"/>
  <c r="AO35" i="130"/>
  <c r="AG35" i="130"/>
  <c r="AN35" i="130"/>
  <c r="AF35" i="130"/>
  <c r="AM35" i="130"/>
  <c r="AE35" i="130"/>
  <c r="AL35" i="130"/>
  <c r="AD35" i="130"/>
  <c r="AK35" i="130"/>
  <c r="AC35" i="130"/>
  <c r="AQ35" i="130"/>
  <c r="AI35" i="130"/>
  <c r="AP35" i="130"/>
  <c r="AH35" i="130"/>
  <c r="AO83" i="130"/>
  <c r="AG83" i="130"/>
  <c r="AN83" i="130"/>
  <c r="AF83" i="130"/>
  <c r="AM83" i="130"/>
  <c r="AE83" i="130"/>
  <c r="AL83" i="130"/>
  <c r="AD83" i="130"/>
  <c r="AK83" i="130"/>
  <c r="AC83" i="130"/>
  <c r="AQ83" i="130"/>
  <c r="AI83" i="130"/>
  <c r="AP83" i="130"/>
  <c r="AH83" i="130"/>
  <c r="AP68" i="131"/>
  <c r="AH68" i="131"/>
  <c r="AO68" i="131"/>
  <c r="AG68" i="131"/>
  <c r="AN68" i="131"/>
  <c r="AF68" i="131"/>
  <c r="AM68" i="131"/>
  <c r="AE68" i="131"/>
  <c r="AL68" i="131"/>
  <c r="AD68" i="131"/>
  <c r="AQ68" i="131"/>
  <c r="AK68" i="131"/>
  <c r="AJ68" i="131"/>
  <c r="AI68" i="131"/>
  <c r="AC68" i="131"/>
  <c r="AR68" i="131"/>
  <c r="AJ102" i="127"/>
  <c r="AR102" i="127"/>
  <c r="AH104" i="127"/>
  <c r="AP104" i="127"/>
  <c r="AJ110" i="127"/>
  <c r="AR110" i="127"/>
  <c r="AH112" i="127"/>
  <c r="AP112" i="127"/>
  <c r="AJ23" i="128"/>
  <c r="AR23" i="128"/>
  <c r="AJ31" i="128"/>
  <c r="AR31" i="128"/>
  <c r="AJ39" i="128"/>
  <c r="AR39" i="128"/>
  <c r="AJ47" i="128"/>
  <c r="AR47" i="128"/>
  <c r="AJ55" i="128"/>
  <c r="AR55" i="128"/>
  <c r="AJ63" i="128"/>
  <c r="AR63" i="128"/>
  <c r="AJ71" i="128"/>
  <c r="AR71" i="128"/>
  <c r="AJ79" i="128"/>
  <c r="AR79" i="128"/>
  <c r="AJ87" i="128"/>
  <c r="AR87" i="128"/>
  <c r="AJ103" i="128"/>
  <c r="AR103" i="128"/>
  <c r="AJ111" i="128"/>
  <c r="AR111" i="128"/>
  <c r="AH18" i="129"/>
  <c r="AP18" i="129"/>
  <c r="AJ24" i="129"/>
  <c r="AR24" i="129"/>
  <c r="AH26" i="129"/>
  <c r="AP26" i="129"/>
  <c r="AJ32" i="129"/>
  <c r="AR32" i="129"/>
  <c r="AH34" i="129"/>
  <c r="AP34" i="129"/>
  <c r="AJ40" i="129"/>
  <c r="AR40" i="129"/>
  <c r="AH42" i="129"/>
  <c r="AP42" i="129"/>
  <c r="AJ48" i="129"/>
  <c r="AR48" i="129"/>
  <c r="AH50" i="129"/>
  <c r="AP50" i="129"/>
  <c r="AJ56" i="129"/>
  <c r="AR56" i="129"/>
  <c r="AH58" i="129"/>
  <c r="AP58" i="129"/>
  <c r="AJ64" i="129"/>
  <c r="AR64" i="129"/>
  <c r="AH66" i="129"/>
  <c r="AP66" i="129"/>
  <c r="AJ72" i="129"/>
  <c r="AR72" i="129"/>
  <c r="AH74" i="129"/>
  <c r="AP74" i="129"/>
  <c r="AJ80" i="129"/>
  <c r="AR80" i="129"/>
  <c r="AJ88" i="129"/>
  <c r="AR88" i="129"/>
  <c r="AH90" i="129"/>
  <c r="AP90" i="129"/>
  <c r="AQ92" i="129"/>
  <c r="AI92" i="129"/>
  <c r="AO92" i="129"/>
  <c r="AG92" i="129"/>
  <c r="AL92" i="129"/>
  <c r="AJ94" i="129"/>
  <c r="AQ100" i="129"/>
  <c r="AI100" i="129"/>
  <c r="AO100" i="129"/>
  <c r="AG100" i="129"/>
  <c r="AL100" i="129"/>
  <c r="AJ102" i="129"/>
  <c r="AM108" i="129"/>
  <c r="AE108" i="129"/>
  <c r="AL108" i="129"/>
  <c r="AD108" i="129"/>
  <c r="AQ108" i="129"/>
  <c r="AI108" i="129"/>
  <c r="AO108" i="129"/>
  <c r="AG108" i="129"/>
  <c r="AR108" i="129"/>
  <c r="AO67" i="130"/>
  <c r="AG67" i="130"/>
  <c r="AN67" i="130"/>
  <c r="AF67" i="130"/>
  <c r="AM67" i="130"/>
  <c r="AE67" i="130"/>
  <c r="AL67" i="130"/>
  <c r="AD67" i="130"/>
  <c r="AK67" i="130"/>
  <c r="AC67" i="130"/>
  <c r="AQ67" i="130"/>
  <c r="AI67" i="130"/>
  <c r="AP67" i="130"/>
  <c r="AH67" i="130"/>
  <c r="AJ31" i="127"/>
  <c r="AR31" i="127"/>
  <c r="AJ39" i="127"/>
  <c r="AR39" i="127"/>
  <c r="AJ47" i="127"/>
  <c r="AR47" i="127"/>
  <c r="AJ55" i="127"/>
  <c r="AR55" i="127"/>
  <c r="AG58" i="127"/>
  <c r="AO58" i="127"/>
  <c r="AJ63" i="127"/>
  <c r="AR63" i="127"/>
  <c r="AH65" i="127"/>
  <c r="AP65" i="127"/>
  <c r="AG66" i="127"/>
  <c r="AO66" i="127"/>
  <c r="AJ71" i="127"/>
  <c r="AR71" i="127"/>
  <c r="AH73" i="127"/>
  <c r="AP73" i="127"/>
  <c r="AG74" i="127"/>
  <c r="AO74" i="127"/>
  <c r="AF75" i="127"/>
  <c r="AN75" i="127"/>
  <c r="AL77" i="127"/>
  <c r="AJ79" i="127"/>
  <c r="AR79" i="127"/>
  <c r="AH81" i="127"/>
  <c r="AP81" i="127"/>
  <c r="AJ87" i="127"/>
  <c r="AR87" i="127"/>
  <c r="AH89" i="127"/>
  <c r="AP89" i="127"/>
  <c r="AG90" i="127"/>
  <c r="AO90" i="127"/>
  <c r="AH97" i="127"/>
  <c r="AP97" i="127"/>
  <c r="AG98" i="127"/>
  <c r="AO98" i="127"/>
  <c r="AC102" i="127"/>
  <c r="AK102" i="127"/>
  <c r="AJ103" i="127"/>
  <c r="AR103" i="127"/>
  <c r="AI104" i="127"/>
  <c r="AQ104" i="127"/>
  <c r="AH105" i="127"/>
  <c r="AP105" i="127"/>
  <c r="AG106" i="127"/>
  <c r="AO106" i="127"/>
  <c r="AC110" i="127"/>
  <c r="AK110" i="127"/>
  <c r="AJ111" i="127"/>
  <c r="AR111" i="127"/>
  <c r="AI112" i="127"/>
  <c r="AQ112" i="127"/>
  <c r="AH18" i="128"/>
  <c r="AP18" i="128"/>
  <c r="AG19" i="128"/>
  <c r="AO19" i="128"/>
  <c r="AC23" i="128"/>
  <c r="AK23" i="128"/>
  <c r="AJ24" i="128"/>
  <c r="AR24" i="128"/>
  <c r="AH26" i="128"/>
  <c r="AP26" i="128"/>
  <c r="AG27" i="128"/>
  <c r="AO27" i="128"/>
  <c r="AC31" i="128"/>
  <c r="AK31" i="128"/>
  <c r="AJ32" i="128"/>
  <c r="AR32" i="128"/>
  <c r="AI33" i="128"/>
  <c r="AQ33" i="128"/>
  <c r="AH34" i="128"/>
  <c r="AP34" i="128"/>
  <c r="AG35" i="128"/>
  <c r="AO35" i="128"/>
  <c r="AC39" i="128"/>
  <c r="AK39" i="128"/>
  <c r="AJ40" i="128"/>
  <c r="AR40" i="128"/>
  <c r="AI41" i="128"/>
  <c r="AQ41" i="128"/>
  <c r="AH42" i="128"/>
  <c r="AP42" i="128"/>
  <c r="AG43" i="128"/>
  <c r="AO43" i="128"/>
  <c r="AC47" i="128"/>
  <c r="AK47" i="128"/>
  <c r="AJ48" i="128"/>
  <c r="AR48" i="128"/>
  <c r="AI49" i="128"/>
  <c r="AQ49" i="128"/>
  <c r="AH50" i="128"/>
  <c r="AP50" i="128"/>
  <c r="AC55" i="128"/>
  <c r="AK55" i="128"/>
  <c r="AJ56" i="128"/>
  <c r="AR56" i="128"/>
  <c r="AI57" i="128"/>
  <c r="AQ57" i="128"/>
  <c r="AH58" i="128"/>
  <c r="AP58" i="128"/>
  <c r="AG59" i="128"/>
  <c r="AO59" i="128"/>
  <c r="AC63" i="128"/>
  <c r="AK63" i="128"/>
  <c r="AJ64" i="128"/>
  <c r="AR64" i="128"/>
  <c r="AI65" i="128"/>
  <c r="AQ65" i="128"/>
  <c r="AH66" i="128"/>
  <c r="AP66" i="128"/>
  <c r="AG67" i="128"/>
  <c r="AO67" i="128"/>
  <c r="AC71" i="128"/>
  <c r="AK71" i="128"/>
  <c r="AJ72" i="128"/>
  <c r="AR72" i="128"/>
  <c r="AI73" i="128"/>
  <c r="AQ73" i="128"/>
  <c r="AH74" i="128"/>
  <c r="AP74" i="128"/>
  <c r="AG75" i="128"/>
  <c r="AO75" i="128"/>
  <c r="AC79" i="128"/>
  <c r="AK79" i="128"/>
  <c r="AJ80" i="128"/>
  <c r="AR80" i="128"/>
  <c r="AI81" i="128"/>
  <c r="AQ81" i="128"/>
  <c r="AG83" i="128"/>
  <c r="AO83" i="128"/>
  <c r="AC87" i="128"/>
  <c r="AK87" i="128"/>
  <c r="AJ88" i="128"/>
  <c r="AR88" i="128"/>
  <c r="AI89" i="128"/>
  <c r="AQ89" i="128"/>
  <c r="AH90" i="128"/>
  <c r="AP90" i="128"/>
  <c r="AG91" i="128"/>
  <c r="AO91" i="128"/>
  <c r="AJ96" i="128"/>
  <c r="AR96" i="128"/>
  <c r="AI97" i="128"/>
  <c r="AQ97" i="128"/>
  <c r="AH98" i="128"/>
  <c r="AP98" i="128"/>
  <c r="AG99" i="128"/>
  <c r="AO99" i="128"/>
  <c r="AC103" i="128"/>
  <c r="AK103" i="128"/>
  <c r="AJ104" i="128"/>
  <c r="AR104" i="128"/>
  <c r="AI105" i="128"/>
  <c r="AQ105" i="128"/>
  <c r="AH106" i="128"/>
  <c r="AP106" i="128"/>
  <c r="AG107" i="128"/>
  <c r="AO107" i="128"/>
  <c r="AC111" i="128"/>
  <c r="AK111" i="128"/>
  <c r="AJ112" i="128"/>
  <c r="AR112" i="128"/>
  <c r="AI18" i="129"/>
  <c r="AQ18" i="129"/>
  <c r="AH19" i="129"/>
  <c r="AP19" i="129"/>
  <c r="AC24" i="129"/>
  <c r="AK24" i="129"/>
  <c r="AI26" i="129"/>
  <c r="AQ26" i="129"/>
  <c r="AH27" i="129"/>
  <c r="AP27" i="129"/>
  <c r="AG28" i="129"/>
  <c r="AO28" i="129"/>
  <c r="AC32" i="129"/>
  <c r="AK32" i="129"/>
  <c r="AJ33" i="129"/>
  <c r="AR33" i="129"/>
  <c r="AI34" i="129"/>
  <c r="AQ34" i="129"/>
  <c r="AH35" i="129"/>
  <c r="AP35" i="129"/>
  <c r="AG36" i="129"/>
  <c r="AO36" i="129"/>
  <c r="AC40" i="129"/>
  <c r="AK40" i="129"/>
  <c r="AJ41" i="129"/>
  <c r="AR41" i="129"/>
  <c r="AI42" i="129"/>
  <c r="AQ42" i="129"/>
  <c r="AH43" i="129"/>
  <c r="AP43" i="129"/>
  <c r="AG44" i="129"/>
  <c r="AO44" i="129"/>
  <c r="AC48" i="129"/>
  <c r="AK48" i="129"/>
  <c r="AJ49" i="129"/>
  <c r="AR49" i="129"/>
  <c r="AI50" i="129"/>
  <c r="AQ50" i="129"/>
  <c r="AG52" i="129"/>
  <c r="AO52" i="129"/>
  <c r="AC56" i="129"/>
  <c r="AK56" i="129"/>
  <c r="AJ57" i="129"/>
  <c r="AR57" i="129"/>
  <c r="AI58" i="129"/>
  <c r="AQ58" i="129"/>
  <c r="AH59" i="129"/>
  <c r="AP59" i="129"/>
  <c r="AG60" i="129"/>
  <c r="AO60" i="129"/>
  <c r="AC64" i="129"/>
  <c r="AK64" i="129"/>
  <c r="AJ65" i="129"/>
  <c r="AR65" i="129"/>
  <c r="AI66" i="129"/>
  <c r="AQ66" i="129"/>
  <c r="AH67" i="129"/>
  <c r="AP67" i="129"/>
  <c r="AG68" i="129"/>
  <c r="AO68" i="129"/>
  <c r="AC72" i="129"/>
  <c r="AK72" i="129"/>
  <c r="AJ73" i="129"/>
  <c r="AR73" i="129"/>
  <c r="AI74" i="129"/>
  <c r="AQ74" i="129"/>
  <c r="AH75" i="129"/>
  <c r="AP75" i="129"/>
  <c r="AG76" i="129"/>
  <c r="AO76" i="129"/>
  <c r="AC80" i="129"/>
  <c r="AK80" i="129"/>
  <c r="AJ81" i="129"/>
  <c r="AR81" i="129"/>
  <c r="AH83" i="129"/>
  <c r="AP83" i="129"/>
  <c r="AG84" i="129"/>
  <c r="AO84" i="129"/>
  <c r="AC88" i="129"/>
  <c r="AK88" i="129"/>
  <c r="AJ89" i="129"/>
  <c r="AR89" i="129"/>
  <c r="AI90" i="129"/>
  <c r="AQ90" i="129"/>
  <c r="AC92" i="129"/>
  <c r="AM92" i="129"/>
  <c r="AI96" i="129"/>
  <c r="AC100" i="129"/>
  <c r="AM100" i="129"/>
  <c r="AI104" i="129"/>
  <c r="AC108" i="129"/>
  <c r="AL109" i="129"/>
  <c r="AD109" i="129"/>
  <c r="AK109" i="129"/>
  <c r="AC109" i="129"/>
  <c r="AP109" i="129"/>
  <c r="AH109" i="129"/>
  <c r="AN109" i="129"/>
  <c r="AF109" i="129"/>
  <c r="AR109" i="129"/>
  <c r="AJ67" i="130"/>
  <c r="AD102" i="127"/>
  <c r="AL102" i="127"/>
  <c r="AJ104" i="127"/>
  <c r="AR104" i="127"/>
  <c r="AD110" i="127"/>
  <c r="AL110" i="127"/>
  <c r="AJ112" i="127"/>
  <c r="AR112" i="127"/>
  <c r="AD23" i="128"/>
  <c r="AL23" i="128"/>
  <c r="AD31" i="128"/>
  <c r="AL31" i="128"/>
  <c r="AJ33" i="128"/>
  <c r="AR33" i="128"/>
  <c r="AD39" i="128"/>
  <c r="AL39" i="128"/>
  <c r="AJ41" i="128"/>
  <c r="AR41" i="128"/>
  <c r="AD47" i="128"/>
  <c r="AL47" i="128"/>
  <c r="AJ49" i="128"/>
  <c r="AR49" i="128"/>
  <c r="AD55" i="128"/>
  <c r="AL55" i="128"/>
  <c r="AJ57" i="128"/>
  <c r="AR57" i="128"/>
  <c r="AD63" i="128"/>
  <c r="AL63" i="128"/>
  <c r="AJ65" i="128"/>
  <c r="AR65" i="128"/>
  <c r="AD71" i="128"/>
  <c r="AL71" i="128"/>
  <c r="AJ73" i="128"/>
  <c r="AR73" i="128"/>
  <c r="AD79" i="128"/>
  <c r="AL79" i="128"/>
  <c r="AJ81" i="128"/>
  <c r="AR81" i="128"/>
  <c r="AD87" i="128"/>
  <c r="AL87" i="128"/>
  <c r="AJ89" i="128"/>
  <c r="AR89" i="128"/>
  <c r="AJ97" i="128"/>
  <c r="AR97" i="128"/>
  <c r="AD103" i="128"/>
  <c r="AL103" i="128"/>
  <c r="AJ105" i="128"/>
  <c r="AR105" i="128"/>
  <c r="AD111" i="128"/>
  <c r="AL111" i="128"/>
  <c r="AJ18" i="129"/>
  <c r="AR18" i="129"/>
  <c r="AD24" i="129"/>
  <c r="AL24" i="129"/>
  <c r="AJ26" i="129"/>
  <c r="AR26" i="129"/>
  <c r="AD32" i="129"/>
  <c r="AL32" i="129"/>
  <c r="AJ34" i="129"/>
  <c r="AR34" i="129"/>
  <c r="AD40" i="129"/>
  <c r="AL40" i="129"/>
  <c r="AJ42" i="129"/>
  <c r="AR42" i="129"/>
  <c r="AD48" i="129"/>
  <c r="AL48" i="129"/>
  <c r="AJ50" i="129"/>
  <c r="AR50" i="129"/>
  <c r="AD56" i="129"/>
  <c r="AL56" i="129"/>
  <c r="AJ58" i="129"/>
  <c r="AR58" i="129"/>
  <c r="AD64" i="129"/>
  <c r="AL64" i="129"/>
  <c r="AJ66" i="129"/>
  <c r="AR66" i="129"/>
  <c r="AD72" i="129"/>
  <c r="AL72" i="129"/>
  <c r="AJ74" i="129"/>
  <c r="AR74" i="129"/>
  <c r="AD80" i="129"/>
  <c r="AL80" i="129"/>
  <c r="AD88" i="129"/>
  <c r="AL88" i="129"/>
  <c r="AJ90" i="129"/>
  <c r="AR90" i="129"/>
  <c r="AD92" i="129"/>
  <c r="AN92" i="129"/>
  <c r="AO94" i="129"/>
  <c r="AG94" i="129"/>
  <c r="AM94" i="129"/>
  <c r="AE94" i="129"/>
  <c r="AL94" i="129"/>
  <c r="AD100" i="129"/>
  <c r="AN100" i="129"/>
  <c r="AO102" i="129"/>
  <c r="AG102" i="129"/>
  <c r="AM102" i="129"/>
  <c r="AE102" i="129"/>
  <c r="AL102" i="129"/>
  <c r="AF108" i="129"/>
  <c r="AR67" i="130"/>
  <c r="AO43" i="132"/>
  <c r="AG43" i="132"/>
  <c r="AN43" i="132"/>
  <c r="AF43" i="132"/>
  <c r="AM43" i="132"/>
  <c r="AE43" i="132"/>
  <c r="AL43" i="132"/>
  <c r="AD43" i="132"/>
  <c r="AK43" i="132"/>
  <c r="AC43" i="132"/>
  <c r="AQ43" i="132"/>
  <c r="AP43" i="132"/>
  <c r="AJ43" i="132"/>
  <c r="AI43" i="132"/>
  <c r="AH43" i="132"/>
  <c r="AR43" i="132"/>
  <c r="AQ73" i="132"/>
  <c r="AI73" i="132"/>
  <c r="AP73" i="132"/>
  <c r="AH73" i="132"/>
  <c r="AO73" i="132"/>
  <c r="AG73" i="132"/>
  <c r="AN73" i="132"/>
  <c r="AF73" i="132"/>
  <c r="AM73" i="132"/>
  <c r="AE73" i="132"/>
  <c r="AL73" i="132"/>
  <c r="AK73" i="132"/>
  <c r="AJ73" i="132"/>
  <c r="AD73" i="132"/>
  <c r="AC73" i="132"/>
  <c r="AR73" i="132"/>
  <c r="AI58" i="127"/>
  <c r="AQ58" i="127"/>
  <c r="AJ65" i="127"/>
  <c r="AR65" i="127"/>
  <c r="AI66" i="127"/>
  <c r="AQ66" i="127"/>
  <c r="AJ73" i="127"/>
  <c r="AR73" i="127"/>
  <c r="AI74" i="127"/>
  <c r="AQ74" i="127"/>
  <c r="AJ81" i="127"/>
  <c r="AR81" i="127"/>
  <c r="AJ89" i="127"/>
  <c r="AR89" i="127"/>
  <c r="AI90" i="127"/>
  <c r="AQ90" i="127"/>
  <c r="AJ97" i="127"/>
  <c r="AR97" i="127"/>
  <c r="AI98" i="127"/>
  <c r="AQ98" i="127"/>
  <c r="AE102" i="127"/>
  <c r="AM102" i="127"/>
  <c r="AC104" i="127"/>
  <c r="AK104" i="127"/>
  <c r="AJ105" i="127"/>
  <c r="AR105" i="127"/>
  <c r="AI106" i="127"/>
  <c r="AQ106" i="127"/>
  <c r="AE110" i="127"/>
  <c r="AM110" i="127"/>
  <c r="AC112" i="127"/>
  <c r="AK112" i="127"/>
  <c r="AJ18" i="128"/>
  <c r="AR18" i="128"/>
  <c r="AE23" i="128"/>
  <c r="AM23" i="128"/>
  <c r="AJ26" i="128"/>
  <c r="AR26" i="128"/>
  <c r="AI27" i="128"/>
  <c r="AQ27" i="128"/>
  <c r="AE31" i="128"/>
  <c r="AM31" i="128"/>
  <c r="AC33" i="128"/>
  <c r="AK33" i="128"/>
  <c r="AJ34" i="128"/>
  <c r="AR34" i="128"/>
  <c r="AI35" i="128"/>
  <c r="AQ35" i="128"/>
  <c r="AE39" i="128"/>
  <c r="AM39" i="128"/>
  <c r="AC41" i="128"/>
  <c r="AK41" i="128"/>
  <c r="AJ42" i="128"/>
  <c r="AR42" i="128"/>
  <c r="AI43" i="128"/>
  <c r="AQ43" i="128"/>
  <c r="AE47" i="128"/>
  <c r="AM47" i="128"/>
  <c r="AC49" i="128"/>
  <c r="AK49" i="128"/>
  <c r="AJ50" i="128"/>
  <c r="AR50" i="128"/>
  <c r="AE55" i="128"/>
  <c r="AM55" i="128"/>
  <c r="AC57" i="128"/>
  <c r="AK57" i="128"/>
  <c r="AJ58" i="128"/>
  <c r="AR58" i="128"/>
  <c r="AI59" i="128"/>
  <c r="AQ59" i="128"/>
  <c r="AE63" i="128"/>
  <c r="AM63" i="128"/>
  <c r="AC65" i="128"/>
  <c r="AK65" i="128"/>
  <c r="AJ66" i="128"/>
  <c r="AR66" i="128"/>
  <c r="AI67" i="128"/>
  <c r="AQ67" i="128"/>
  <c r="AE71" i="128"/>
  <c r="AM71" i="128"/>
  <c r="AC73" i="128"/>
  <c r="AK73" i="128"/>
  <c r="AJ74" i="128"/>
  <c r="AR74" i="128"/>
  <c r="AI75" i="128"/>
  <c r="AQ75" i="128"/>
  <c r="AE79" i="128"/>
  <c r="AM79" i="128"/>
  <c r="AC81" i="128"/>
  <c r="AK81" i="128"/>
  <c r="AI83" i="128"/>
  <c r="AQ83" i="128"/>
  <c r="AE87" i="128"/>
  <c r="AM87" i="128"/>
  <c r="AC89" i="128"/>
  <c r="AK89" i="128"/>
  <c r="AJ90" i="128"/>
  <c r="AR90" i="128"/>
  <c r="AI91" i="128"/>
  <c r="AQ91" i="128"/>
  <c r="AC97" i="128"/>
  <c r="AK97" i="128"/>
  <c r="AJ98" i="128"/>
  <c r="AR98" i="128"/>
  <c r="AI99" i="128"/>
  <c r="AQ99" i="128"/>
  <c r="AE103" i="128"/>
  <c r="AM103" i="128"/>
  <c r="AC105" i="128"/>
  <c r="AK105" i="128"/>
  <c r="AJ106" i="128"/>
  <c r="AR106" i="128"/>
  <c r="AI107" i="128"/>
  <c r="AQ107" i="128"/>
  <c r="AE111" i="128"/>
  <c r="AM111" i="128"/>
  <c r="AC18" i="129"/>
  <c r="AK18" i="129"/>
  <c r="AJ19" i="129"/>
  <c r="AR19" i="129"/>
  <c r="AE24" i="129"/>
  <c r="AM24" i="129"/>
  <c r="AC26" i="129"/>
  <c r="AK26" i="129"/>
  <c r="AJ27" i="129"/>
  <c r="AR27" i="129"/>
  <c r="AI28" i="129"/>
  <c r="AQ28" i="129"/>
  <c r="AE32" i="129"/>
  <c r="AM32" i="129"/>
  <c r="AC34" i="129"/>
  <c r="AK34" i="129"/>
  <c r="AJ35" i="129"/>
  <c r="AR35" i="129"/>
  <c r="AI36" i="129"/>
  <c r="AQ36" i="129"/>
  <c r="AE40" i="129"/>
  <c r="AM40" i="129"/>
  <c r="AC42" i="129"/>
  <c r="AK42" i="129"/>
  <c r="AJ43" i="129"/>
  <c r="AR43" i="129"/>
  <c r="AI44" i="129"/>
  <c r="AQ44" i="129"/>
  <c r="AE48" i="129"/>
  <c r="AM48" i="129"/>
  <c r="AC50" i="129"/>
  <c r="AK50" i="129"/>
  <c r="AI52" i="129"/>
  <c r="AQ52" i="129"/>
  <c r="AE56" i="129"/>
  <c r="AM56" i="129"/>
  <c r="AC58" i="129"/>
  <c r="AK58" i="129"/>
  <c r="AJ59" i="129"/>
  <c r="AR59" i="129"/>
  <c r="AI60" i="129"/>
  <c r="AQ60" i="129"/>
  <c r="AE64" i="129"/>
  <c r="AM64" i="129"/>
  <c r="AC66" i="129"/>
  <c r="AK66" i="129"/>
  <c r="AJ67" i="129"/>
  <c r="AR67" i="129"/>
  <c r="AI68" i="129"/>
  <c r="AQ68" i="129"/>
  <c r="AE72" i="129"/>
  <c r="AM72" i="129"/>
  <c r="AC74" i="129"/>
  <c r="AK74" i="129"/>
  <c r="AJ75" i="129"/>
  <c r="AR75" i="129"/>
  <c r="AI76" i="129"/>
  <c r="AQ76" i="129"/>
  <c r="AE80" i="129"/>
  <c r="AM80" i="129"/>
  <c r="AJ83" i="129"/>
  <c r="AR83" i="129"/>
  <c r="AI84" i="129"/>
  <c r="AQ84" i="129"/>
  <c r="AE88" i="129"/>
  <c r="AM88" i="129"/>
  <c r="AC90" i="129"/>
  <c r="AK90" i="129"/>
  <c r="AE92" i="129"/>
  <c r="AP92" i="129"/>
  <c r="AC94" i="129"/>
  <c r="AN94" i="129"/>
  <c r="AE100" i="129"/>
  <c r="AP100" i="129"/>
  <c r="AC102" i="129"/>
  <c r="AN102" i="129"/>
  <c r="AH108" i="129"/>
  <c r="AO19" i="130"/>
  <c r="AG19" i="130"/>
  <c r="AN19" i="130"/>
  <c r="AF19" i="130"/>
  <c r="AK19" i="130"/>
  <c r="AC19" i="130"/>
  <c r="AQ19" i="130"/>
  <c r="AI19" i="130"/>
  <c r="AP19" i="130"/>
  <c r="AH19" i="130"/>
  <c r="AO27" i="130"/>
  <c r="AG27" i="130"/>
  <c r="AN27" i="130"/>
  <c r="AF27" i="130"/>
  <c r="AM27" i="130"/>
  <c r="AE27" i="130"/>
  <c r="AL27" i="130"/>
  <c r="AD27" i="130"/>
  <c r="AK27" i="130"/>
  <c r="AC27" i="130"/>
  <c r="AQ27" i="130"/>
  <c r="AI27" i="130"/>
  <c r="AP27" i="130"/>
  <c r="AH27" i="130"/>
  <c r="AO43" i="130"/>
  <c r="AG43" i="130"/>
  <c r="AN43" i="130"/>
  <c r="AF43" i="130"/>
  <c r="AM43" i="130"/>
  <c r="AE43" i="130"/>
  <c r="AL43" i="130"/>
  <c r="AD43" i="130"/>
  <c r="AK43" i="130"/>
  <c r="AC43" i="130"/>
  <c r="AQ43" i="130"/>
  <c r="AI43" i="130"/>
  <c r="AP43" i="130"/>
  <c r="AH43" i="130"/>
  <c r="AO59" i="130"/>
  <c r="AG59" i="130"/>
  <c r="AN59" i="130"/>
  <c r="AF59" i="130"/>
  <c r="AM59" i="130"/>
  <c r="AE59" i="130"/>
  <c r="AL59" i="130"/>
  <c r="AD59" i="130"/>
  <c r="AK59" i="130"/>
  <c r="AC59" i="130"/>
  <c r="AQ59" i="130"/>
  <c r="AI59" i="130"/>
  <c r="AP59" i="130"/>
  <c r="AH59" i="130"/>
  <c r="AJ58" i="127"/>
  <c r="AR58" i="127"/>
  <c r="AC65" i="127"/>
  <c r="AK65" i="127"/>
  <c r="AJ66" i="127"/>
  <c r="AR66" i="127"/>
  <c r="AK73" i="127"/>
  <c r="AJ74" i="127"/>
  <c r="AR74" i="127"/>
  <c r="AC81" i="127"/>
  <c r="AK81" i="127"/>
  <c r="AK89" i="127"/>
  <c r="AJ90" i="127"/>
  <c r="AR90" i="127"/>
  <c r="AK97" i="127"/>
  <c r="AJ98" i="127"/>
  <c r="AR98" i="127"/>
  <c r="AF102" i="127"/>
  <c r="AN102" i="127"/>
  <c r="AD104" i="127"/>
  <c r="AL104" i="127"/>
  <c r="AJ106" i="127"/>
  <c r="AR106" i="127"/>
  <c r="AF110" i="127"/>
  <c r="AN110" i="127"/>
  <c r="AD112" i="127"/>
  <c r="AL112" i="127"/>
  <c r="AC18" i="128"/>
  <c r="AK18" i="128"/>
  <c r="AJ19" i="128"/>
  <c r="AR19" i="128"/>
  <c r="AF23" i="128"/>
  <c r="AN23" i="128"/>
  <c r="AC26" i="128"/>
  <c r="AK26" i="128"/>
  <c r="AJ27" i="128"/>
  <c r="AR27" i="128"/>
  <c r="AF31" i="128"/>
  <c r="AN31" i="128"/>
  <c r="AD33" i="128"/>
  <c r="AL33" i="128"/>
  <c r="AK34" i="128"/>
  <c r="AJ35" i="128"/>
  <c r="AR35" i="128"/>
  <c r="AF39" i="128"/>
  <c r="AN39" i="128"/>
  <c r="AD41" i="128"/>
  <c r="AL41" i="128"/>
  <c r="AK42" i="128"/>
  <c r="AJ43" i="128"/>
  <c r="AR43" i="128"/>
  <c r="AF47" i="128"/>
  <c r="AN47" i="128"/>
  <c r="AD49" i="128"/>
  <c r="AL49" i="128"/>
  <c r="AC50" i="128"/>
  <c r="AK50" i="128"/>
  <c r="AF55" i="128"/>
  <c r="AN55" i="128"/>
  <c r="AD57" i="128"/>
  <c r="AL57" i="128"/>
  <c r="AC58" i="128"/>
  <c r="AK58" i="128"/>
  <c r="AJ59" i="128"/>
  <c r="AR59" i="128"/>
  <c r="AF63" i="128"/>
  <c r="AN63" i="128"/>
  <c r="AD65" i="128"/>
  <c r="AL65" i="128"/>
  <c r="AC66" i="128"/>
  <c r="AK66" i="128"/>
  <c r="AJ67" i="128"/>
  <c r="AR67" i="128"/>
  <c r="AF71" i="128"/>
  <c r="AN71" i="128"/>
  <c r="AD73" i="128"/>
  <c r="AL73" i="128"/>
  <c r="AK74" i="128"/>
  <c r="AJ75" i="128"/>
  <c r="AR75" i="128"/>
  <c r="AF79" i="128"/>
  <c r="AN79" i="128"/>
  <c r="AD81" i="128"/>
  <c r="AL81" i="128"/>
  <c r="AJ83" i="128"/>
  <c r="AR83" i="128"/>
  <c r="AF87" i="128"/>
  <c r="AN87" i="128"/>
  <c r="AD89" i="128"/>
  <c r="AL89" i="128"/>
  <c r="AC90" i="128"/>
  <c r="AK90" i="128"/>
  <c r="AJ91" i="128"/>
  <c r="AR91" i="128"/>
  <c r="AD97" i="128"/>
  <c r="AL97" i="128"/>
  <c r="AK98" i="128"/>
  <c r="AJ99" i="128"/>
  <c r="AR99" i="128"/>
  <c r="AF103" i="128"/>
  <c r="AN103" i="128"/>
  <c r="AD105" i="128"/>
  <c r="AL105" i="128"/>
  <c r="AC106" i="128"/>
  <c r="AK106" i="128"/>
  <c r="AJ107" i="128"/>
  <c r="AR107" i="128"/>
  <c r="AF111" i="128"/>
  <c r="AN111" i="128"/>
  <c r="AD18" i="129"/>
  <c r="AL18" i="129"/>
  <c r="AC19" i="129"/>
  <c r="AK19" i="129"/>
  <c r="AF24" i="129"/>
  <c r="AN24" i="129"/>
  <c r="AD26" i="129"/>
  <c r="AL26" i="129"/>
  <c r="AC27" i="129"/>
  <c r="AK27" i="129"/>
  <c r="AJ28" i="129"/>
  <c r="AR28" i="129"/>
  <c r="AF32" i="129"/>
  <c r="AN32" i="129"/>
  <c r="AD34" i="129"/>
  <c r="AL34" i="129"/>
  <c r="AC35" i="129"/>
  <c r="AK35" i="129"/>
  <c r="AJ36" i="129"/>
  <c r="AR36" i="129"/>
  <c r="AF40" i="129"/>
  <c r="AN40" i="129"/>
  <c r="AD42" i="129"/>
  <c r="AL42" i="129"/>
  <c r="AC43" i="129"/>
  <c r="AK43" i="129"/>
  <c r="AJ44" i="129"/>
  <c r="AR44" i="129"/>
  <c r="AF48" i="129"/>
  <c r="AN48" i="129"/>
  <c r="AD50" i="129"/>
  <c r="AL50" i="129"/>
  <c r="AJ52" i="129"/>
  <c r="AR52" i="129"/>
  <c r="AF56" i="129"/>
  <c r="AN56" i="129"/>
  <c r="AD58" i="129"/>
  <c r="AL58" i="129"/>
  <c r="AK59" i="129"/>
  <c r="AJ60" i="129"/>
  <c r="AR60" i="129"/>
  <c r="AF64" i="129"/>
  <c r="AN64" i="129"/>
  <c r="AD66" i="129"/>
  <c r="AL66" i="129"/>
  <c r="AC67" i="129"/>
  <c r="AK67" i="129"/>
  <c r="AJ68" i="129"/>
  <c r="AR68" i="129"/>
  <c r="AF72" i="129"/>
  <c r="AN72" i="129"/>
  <c r="AD74" i="129"/>
  <c r="AL74" i="129"/>
  <c r="AC75" i="129"/>
  <c r="AK75" i="129"/>
  <c r="AJ76" i="129"/>
  <c r="AR76" i="129"/>
  <c r="AF80" i="129"/>
  <c r="AN80" i="129"/>
  <c r="AK83" i="129"/>
  <c r="AJ84" i="129"/>
  <c r="AR84" i="129"/>
  <c r="AF88" i="129"/>
  <c r="AN88" i="129"/>
  <c r="AD90" i="129"/>
  <c r="AL90" i="129"/>
  <c r="AF92" i="129"/>
  <c r="AR92" i="129"/>
  <c r="AD94" i="129"/>
  <c r="AP94" i="129"/>
  <c r="AM96" i="129"/>
  <c r="AE96" i="129"/>
  <c r="AK96" i="129"/>
  <c r="AC96" i="129"/>
  <c r="AN96" i="129"/>
  <c r="AF100" i="129"/>
  <c r="AR100" i="129"/>
  <c r="AD102" i="129"/>
  <c r="AP102" i="129"/>
  <c r="AM104" i="129"/>
  <c r="AE104" i="129"/>
  <c r="AK104" i="129"/>
  <c r="AC104" i="129"/>
  <c r="AN104" i="129"/>
  <c r="AJ108" i="129"/>
  <c r="AO75" i="130"/>
  <c r="AG75" i="130"/>
  <c r="AN75" i="130"/>
  <c r="AF75" i="130"/>
  <c r="AM75" i="130"/>
  <c r="AE75" i="130"/>
  <c r="AL75" i="130"/>
  <c r="AD75" i="130"/>
  <c r="AK75" i="130"/>
  <c r="AC75" i="130"/>
  <c r="AQ75" i="130"/>
  <c r="AI75" i="130"/>
  <c r="AP75" i="130"/>
  <c r="AH75" i="130"/>
  <c r="AF31" i="127"/>
  <c r="AJ35" i="127"/>
  <c r="AH37" i="127"/>
  <c r="AF39" i="127"/>
  <c r="AJ43" i="127"/>
  <c r="AH45" i="127"/>
  <c r="AF47" i="127"/>
  <c r="AH53" i="127"/>
  <c r="AF55" i="127"/>
  <c r="AC58" i="127"/>
  <c r="AJ59" i="127"/>
  <c r="AH61" i="127"/>
  <c r="AF63" i="127"/>
  <c r="AD65" i="127"/>
  <c r="AC66" i="127"/>
  <c r="AJ67" i="127"/>
  <c r="AF71" i="127"/>
  <c r="AD73" i="127"/>
  <c r="AC74" i="127"/>
  <c r="AJ75" i="127"/>
  <c r="AH77" i="127"/>
  <c r="AF79" i="127"/>
  <c r="AD81" i="127"/>
  <c r="AJ83" i="127"/>
  <c r="AH85" i="127"/>
  <c r="AF87" i="127"/>
  <c r="AD89" i="127"/>
  <c r="AC90" i="127"/>
  <c r="AJ91" i="127"/>
  <c r="AH93" i="127"/>
  <c r="AD97" i="127"/>
  <c r="AC98" i="127"/>
  <c r="AJ99" i="127"/>
  <c r="AH101" i="127"/>
  <c r="AG102" i="127"/>
  <c r="AF103" i="127"/>
  <c r="AE104" i="127"/>
  <c r="AD105" i="127"/>
  <c r="AC106" i="127"/>
  <c r="AJ107" i="127"/>
  <c r="AH109" i="127"/>
  <c r="AG110" i="127"/>
  <c r="AF111" i="127"/>
  <c r="AE112" i="127"/>
  <c r="AD18" i="128"/>
  <c r="AC19" i="128"/>
  <c r="AG23" i="128"/>
  <c r="AF24" i="128"/>
  <c r="AD26" i="128"/>
  <c r="AC27" i="128"/>
  <c r="AJ28" i="128"/>
  <c r="AH30" i="128"/>
  <c r="AG31" i="128"/>
  <c r="AF32" i="128"/>
  <c r="AE33" i="128"/>
  <c r="AD34" i="128"/>
  <c r="AC35" i="128"/>
  <c r="AJ36" i="128"/>
  <c r="AG39" i="128"/>
  <c r="AF40" i="128"/>
  <c r="AE41" i="128"/>
  <c r="AD42" i="128"/>
  <c r="AC43" i="128"/>
  <c r="AJ44" i="128"/>
  <c r="AH46" i="128"/>
  <c r="AG47" i="128"/>
  <c r="AF48" i="128"/>
  <c r="AE49" i="128"/>
  <c r="AD50" i="128"/>
  <c r="AJ52" i="128"/>
  <c r="AH54" i="128"/>
  <c r="AG55" i="128"/>
  <c r="AF56" i="128"/>
  <c r="AE57" i="128"/>
  <c r="AD58" i="128"/>
  <c r="AC59" i="128"/>
  <c r="AJ60" i="128"/>
  <c r="AH62" i="128"/>
  <c r="AG63" i="128"/>
  <c r="AF64" i="128"/>
  <c r="AE65" i="128"/>
  <c r="AD66" i="128"/>
  <c r="AC67" i="128"/>
  <c r="AJ68" i="128"/>
  <c r="AH70" i="128"/>
  <c r="AG71" i="128"/>
  <c r="AF72" i="128"/>
  <c r="AE73" i="128"/>
  <c r="AD74" i="128"/>
  <c r="AC75" i="128"/>
  <c r="AJ76" i="128"/>
  <c r="AH78" i="128"/>
  <c r="AG79" i="128"/>
  <c r="AF80" i="128"/>
  <c r="AE81" i="128"/>
  <c r="AC83" i="128"/>
  <c r="AJ84" i="128"/>
  <c r="AH86" i="128"/>
  <c r="AG87" i="128"/>
  <c r="AF88" i="128"/>
  <c r="AE89" i="128"/>
  <c r="AD90" i="128"/>
  <c r="AC91" i="128"/>
  <c r="AJ92" i="128"/>
  <c r="AH94" i="128"/>
  <c r="AF96" i="128"/>
  <c r="AE97" i="128"/>
  <c r="AD98" i="128"/>
  <c r="AC99" i="128"/>
  <c r="AJ100" i="128"/>
  <c r="AH102" i="128"/>
  <c r="AG103" i="128"/>
  <c r="AF104" i="128"/>
  <c r="AE105" i="128"/>
  <c r="AD106" i="128"/>
  <c r="AC107" i="128"/>
  <c r="AJ108" i="128"/>
  <c r="AH110" i="128"/>
  <c r="AG111" i="128"/>
  <c r="AF112" i="128"/>
  <c r="AE18" i="129"/>
  <c r="AD19" i="129"/>
  <c r="AH23" i="129"/>
  <c r="AG24" i="129"/>
  <c r="AE26" i="129"/>
  <c r="AD27" i="129"/>
  <c r="AC28" i="129"/>
  <c r="AJ29" i="129"/>
  <c r="AH31" i="129"/>
  <c r="AG32" i="129"/>
  <c r="AF33" i="129"/>
  <c r="AE34" i="129"/>
  <c r="AD35" i="129"/>
  <c r="AC36" i="129"/>
  <c r="AJ37" i="129"/>
  <c r="AH39" i="129"/>
  <c r="AG40" i="129"/>
  <c r="AF41" i="129"/>
  <c r="AE42" i="129"/>
  <c r="AD43" i="129"/>
  <c r="AC44" i="129"/>
  <c r="AJ45" i="129"/>
  <c r="AH47" i="129"/>
  <c r="AG48" i="129"/>
  <c r="AF49" i="129"/>
  <c r="AE50" i="129"/>
  <c r="AC52" i="129"/>
  <c r="AJ53" i="129"/>
  <c r="AH55" i="129"/>
  <c r="AG56" i="129"/>
  <c r="AF57" i="129"/>
  <c r="AE58" i="129"/>
  <c r="AD59" i="129"/>
  <c r="AC60" i="129"/>
  <c r="AJ61" i="129"/>
  <c r="AH63" i="129"/>
  <c r="AG64" i="129"/>
  <c r="AF65" i="129"/>
  <c r="AE66" i="129"/>
  <c r="AD67" i="129"/>
  <c r="AC68" i="129"/>
  <c r="AH71" i="129"/>
  <c r="AG72" i="129"/>
  <c r="AF73" i="129"/>
  <c r="AE74" i="129"/>
  <c r="AD75" i="129"/>
  <c r="AC76" i="129"/>
  <c r="AJ77" i="129"/>
  <c r="AH79" i="129"/>
  <c r="AG80" i="129"/>
  <c r="AF81" i="129"/>
  <c r="AD83" i="129"/>
  <c r="AC84" i="129"/>
  <c r="AJ85" i="129"/>
  <c r="AH87" i="129"/>
  <c r="AG88" i="129"/>
  <c r="AF89" i="129"/>
  <c r="AE90" i="129"/>
  <c r="AH92" i="129"/>
  <c r="AP93" i="129"/>
  <c r="AH93" i="129"/>
  <c r="AN93" i="129"/>
  <c r="AF93" i="129"/>
  <c r="AL93" i="129"/>
  <c r="AF94" i="129"/>
  <c r="AQ94" i="129"/>
  <c r="AD96" i="129"/>
  <c r="AO96" i="129"/>
  <c r="AH100" i="129"/>
  <c r="AP101" i="129"/>
  <c r="AH101" i="129"/>
  <c r="AN101" i="129"/>
  <c r="AF101" i="129"/>
  <c r="AL101" i="129"/>
  <c r="AF102" i="129"/>
  <c r="AQ102" i="129"/>
  <c r="AJ103" i="129"/>
  <c r="AD104" i="129"/>
  <c r="AO104" i="129"/>
  <c r="AK108" i="129"/>
  <c r="AJ109" i="129"/>
  <c r="AQ112" i="129"/>
  <c r="AI112" i="129"/>
  <c r="AP112" i="129"/>
  <c r="AH112" i="129"/>
  <c r="AM112" i="129"/>
  <c r="AE112" i="129"/>
  <c r="AK112" i="129"/>
  <c r="AC112" i="129"/>
  <c r="AR112" i="129"/>
  <c r="AE19" i="130"/>
  <c r="AR27" i="130"/>
  <c r="AR43" i="130"/>
  <c r="AR59" i="130"/>
  <c r="AJ75" i="130"/>
  <c r="AO91" i="130"/>
  <c r="AG91" i="130"/>
  <c r="AN91" i="130"/>
  <c r="AF91" i="130"/>
  <c r="AM91" i="130"/>
  <c r="AE91" i="130"/>
  <c r="AL91" i="130"/>
  <c r="AD91" i="130"/>
  <c r="AK91" i="130"/>
  <c r="AC91" i="130"/>
  <c r="AQ91" i="130"/>
  <c r="AI91" i="130"/>
  <c r="AP91" i="130"/>
  <c r="AH91" i="130"/>
  <c r="AO99" i="130"/>
  <c r="AG99" i="130"/>
  <c r="AN99" i="130"/>
  <c r="AF99" i="130"/>
  <c r="AM99" i="130"/>
  <c r="AE99" i="130"/>
  <c r="AL99" i="130"/>
  <c r="AD99" i="130"/>
  <c r="AK99" i="130"/>
  <c r="AC99" i="130"/>
  <c r="AQ99" i="130"/>
  <c r="AI99" i="130"/>
  <c r="AP99" i="130"/>
  <c r="AH99" i="130"/>
  <c r="AF29" i="130"/>
  <c r="AN29" i="130"/>
  <c r="AE30" i="130"/>
  <c r="AM30" i="130"/>
  <c r="AJ33" i="130"/>
  <c r="AR33" i="130"/>
  <c r="AF37" i="130"/>
  <c r="AN37" i="130"/>
  <c r="AJ41" i="130"/>
  <c r="AR41" i="130"/>
  <c r="AF45" i="130"/>
  <c r="AN45" i="130"/>
  <c r="AE46" i="130"/>
  <c r="AM46" i="130"/>
  <c r="AJ49" i="130"/>
  <c r="AR49" i="130"/>
  <c r="AF53" i="130"/>
  <c r="AN53" i="130"/>
  <c r="AE54" i="130"/>
  <c r="AM54" i="130"/>
  <c r="AJ57" i="130"/>
  <c r="AR57" i="130"/>
  <c r="AF61" i="130"/>
  <c r="AN61" i="130"/>
  <c r="AE62" i="130"/>
  <c r="AM62" i="130"/>
  <c r="AJ65" i="130"/>
  <c r="AR65" i="130"/>
  <c r="AE70" i="130"/>
  <c r="AM70" i="130"/>
  <c r="AJ73" i="130"/>
  <c r="AR73" i="130"/>
  <c r="AF77" i="130"/>
  <c r="AN77" i="130"/>
  <c r="AE78" i="130"/>
  <c r="AM78" i="130"/>
  <c r="AJ81" i="130"/>
  <c r="AR81" i="130"/>
  <c r="AF85" i="130"/>
  <c r="AN85" i="130"/>
  <c r="AE86" i="130"/>
  <c r="AM86" i="130"/>
  <c r="AJ89" i="130"/>
  <c r="AR89" i="130"/>
  <c r="AF93" i="130"/>
  <c r="AN93" i="130"/>
  <c r="AE94" i="130"/>
  <c r="AM94" i="130"/>
  <c r="AJ97" i="130"/>
  <c r="AR97" i="130"/>
  <c r="AF101" i="130"/>
  <c r="AN101" i="130"/>
  <c r="AE102" i="130"/>
  <c r="AM102" i="130"/>
  <c r="AG106" i="130"/>
  <c r="AR106" i="130"/>
  <c r="AJ108" i="130"/>
  <c r="AK19" i="131"/>
  <c r="AJ29" i="131"/>
  <c r="AJ35" i="131"/>
  <c r="AK36" i="131"/>
  <c r="AQ43" i="131"/>
  <c r="AI43" i="131"/>
  <c r="AP43" i="131"/>
  <c r="AH43" i="131"/>
  <c r="AO43" i="131"/>
  <c r="AG43" i="131"/>
  <c r="AN43" i="131"/>
  <c r="AF43" i="131"/>
  <c r="AM43" i="131"/>
  <c r="AE43" i="131"/>
  <c r="AP52" i="131"/>
  <c r="AH52" i="131"/>
  <c r="AO52" i="131"/>
  <c r="AG52" i="131"/>
  <c r="AN52" i="131"/>
  <c r="AF52" i="131"/>
  <c r="AM52" i="131"/>
  <c r="AE52" i="131"/>
  <c r="AL52" i="131"/>
  <c r="AD52" i="131"/>
  <c r="AP60" i="131"/>
  <c r="AH60" i="131"/>
  <c r="AO60" i="131"/>
  <c r="AG60" i="131"/>
  <c r="AN60" i="131"/>
  <c r="AF60" i="131"/>
  <c r="AM60" i="131"/>
  <c r="AE60" i="131"/>
  <c r="AL60" i="131"/>
  <c r="AD60" i="131"/>
  <c r="AP85" i="131"/>
  <c r="AO30" i="132"/>
  <c r="AG30" i="132"/>
  <c r="AN30" i="132"/>
  <c r="AF30" i="132"/>
  <c r="AM30" i="132"/>
  <c r="AE30" i="132"/>
  <c r="AL30" i="132"/>
  <c r="AD30" i="132"/>
  <c r="AK30" i="132"/>
  <c r="AC30" i="132"/>
  <c r="AQ30" i="132"/>
  <c r="AI30" i="132"/>
  <c r="AP30" i="132"/>
  <c r="AH30" i="132"/>
  <c r="AH91" i="129"/>
  <c r="AP91" i="129"/>
  <c r="AJ97" i="129"/>
  <c r="AR97" i="129"/>
  <c r="AH99" i="129"/>
  <c r="AP99" i="129"/>
  <c r="AJ105" i="129"/>
  <c r="AR105" i="129"/>
  <c r="AH107" i="129"/>
  <c r="AP107" i="129"/>
  <c r="AE110" i="129"/>
  <c r="AM110" i="129"/>
  <c r="AD111" i="129"/>
  <c r="AL111" i="129"/>
  <c r="AJ18" i="130"/>
  <c r="AR18" i="130"/>
  <c r="AE23" i="130"/>
  <c r="AM23" i="130"/>
  <c r="AD24" i="130"/>
  <c r="AL24" i="130"/>
  <c r="AJ26" i="130"/>
  <c r="AH28" i="130"/>
  <c r="AP28" i="130"/>
  <c r="AG29" i="130"/>
  <c r="AO29" i="130"/>
  <c r="AF30" i="130"/>
  <c r="AN30" i="130"/>
  <c r="AE31" i="130"/>
  <c r="AM31" i="130"/>
  <c r="AD32" i="130"/>
  <c r="AL32" i="130"/>
  <c r="AC33" i="130"/>
  <c r="AK33" i="130"/>
  <c r="AJ34" i="130"/>
  <c r="AR34" i="130"/>
  <c r="AH36" i="130"/>
  <c r="AP36" i="130"/>
  <c r="AG37" i="130"/>
  <c r="AO37" i="130"/>
  <c r="AE39" i="130"/>
  <c r="AM39" i="130"/>
  <c r="AD40" i="130"/>
  <c r="AL40" i="130"/>
  <c r="AC41" i="130"/>
  <c r="AK41" i="130"/>
  <c r="AJ42" i="130"/>
  <c r="AR42" i="130"/>
  <c r="AH44" i="130"/>
  <c r="AP44" i="130"/>
  <c r="AG45" i="130"/>
  <c r="AO45" i="130"/>
  <c r="AF46" i="130"/>
  <c r="AN46" i="130"/>
  <c r="AE47" i="130"/>
  <c r="AM47" i="130"/>
  <c r="AD48" i="130"/>
  <c r="AL48" i="130"/>
  <c r="AC49" i="130"/>
  <c r="AK49" i="130"/>
  <c r="AJ50" i="130"/>
  <c r="AR50" i="130"/>
  <c r="AH52" i="130"/>
  <c r="AP52" i="130"/>
  <c r="AG53" i="130"/>
  <c r="AO53" i="130"/>
  <c r="AF54" i="130"/>
  <c r="AN54" i="130"/>
  <c r="AE55" i="130"/>
  <c r="AM55" i="130"/>
  <c r="AD56" i="130"/>
  <c r="AL56" i="130"/>
  <c r="AC57" i="130"/>
  <c r="AK57" i="130"/>
  <c r="AJ58" i="130"/>
  <c r="AR58" i="130"/>
  <c r="AH60" i="130"/>
  <c r="AP60" i="130"/>
  <c r="AG61" i="130"/>
  <c r="AO61" i="130"/>
  <c r="AF62" i="130"/>
  <c r="AN62" i="130"/>
  <c r="AE63" i="130"/>
  <c r="AM63" i="130"/>
  <c r="AD64" i="130"/>
  <c r="AL64" i="130"/>
  <c r="AC65" i="130"/>
  <c r="AK65" i="130"/>
  <c r="AJ66" i="130"/>
  <c r="AR66" i="130"/>
  <c r="AH68" i="130"/>
  <c r="AP68" i="130"/>
  <c r="AF70" i="130"/>
  <c r="AN70" i="130"/>
  <c r="AE71" i="130"/>
  <c r="AM71" i="130"/>
  <c r="AD72" i="130"/>
  <c r="AL72" i="130"/>
  <c r="AC73" i="130"/>
  <c r="AK73" i="130"/>
  <c r="AJ74" i="130"/>
  <c r="AR74" i="130"/>
  <c r="AP76" i="130"/>
  <c r="AG77" i="130"/>
  <c r="AO77" i="130"/>
  <c r="AF78" i="130"/>
  <c r="AN78" i="130"/>
  <c r="AE79" i="130"/>
  <c r="AM79" i="130"/>
  <c r="AD80" i="130"/>
  <c r="AL80" i="130"/>
  <c r="AC81" i="130"/>
  <c r="AK81" i="130"/>
  <c r="AG85" i="130"/>
  <c r="AO85" i="130"/>
  <c r="AF86" i="130"/>
  <c r="AN86" i="130"/>
  <c r="AE87" i="130"/>
  <c r="AM87" i="130"/>
  <c r="AD88" i="130"/>
  <c r="AL88" i="130"/>
  <c r="AC89" i="130"/>
  <c r="AK89" i="130"/>
  <c r="AJ90" i="130"/>
  <c r="AR90" i="130"/>
  <c r="AG93" i="130"/>
  <c r="AO93" i="130"/>
  <c r="AF94" i="130"/>
  <c r="AN94" i="130"/>
  <c r="AD96" i="130"/>
  <c r="AL96" i="130"/>
  <c r="AC97" i="130"/>
  <c r="AK97" i="130"/>
  <c r="AJ98" i="130"/>
  <c r="AR98" i="130"/>
  <c r="AG101" i="130"/>
  <c r="AO101" i="130"/>
  <c r="AF102" i="130"/>
  <c r="AN102" i="130"/>
  <c r="AE103" i="130"/>
  <c r="AM103" i="130"/>
  <c r="AD104" i="130"/>
  <c r="AM104" i="130"/>
  <c r="AE105" i="130"/>
  <c r="AO105" i="130"/>
  <c r="AI106" i="130"/>
  <c r="AP107" i="130"/>
  <c r="AH107" i="130"/>
  <c r="AO107" i="130"/>
  <c r="AG107" i="130"/>
  <c r="AL107" i="130"/>
  <c r="AD107" i="130"/>
  <c r="AN107" i="130"/>
  <c r="AL108" i="130"/>
  <c r="AD27" i="131"/>
  <c r="AJ28" i="131"/>
  <c r="AP29" i="131"/>
  <c r="AK35" i="131"/>
  <c r="AC43" i="131"/>
  <c r="AI44" i="131"/>
  <c r="AJ45" i="131"/>
  <c r="AC52" i="131"/>
  <c r="AI53" i="131"/>
  <c r="AQ59" i="131"/>
  <c r="AI59" i="131"/>
  <c r="AP59" i="131"/>
  <c r="AH59" i="131"/>
  <c r="AO59" i="131"/>
  <c r="AG59" i="131"/>
  <c r="AN59" i="131"/>
  <c r="AF59" i="131"/>
  <c r="AM59" i="131"/>
  <c r="AE59" i="131"/>
  <c r="AC60" i="131"/>
  <c r="AI61" i="131"/>
  <c r="AQ75" i="131"/>
  <c r="AI75" i="131"/>
  <c r="AP75" i="131"/>
  <c r="AH75" i="131"/>
  <c r="AO75" i="131"/>
  <c r="AG75" i="131"/>
  <c r="AN75" i="131"/>
  <c r="AF75" i="131"/>
  <c r="AM75" i="131"/>
  <c r="AE75" i="131"/>
  <c r="AK75" i="131"/>
  <c r="AC75" i="131"/>
  <c r="AJ91" i="131"/>
  <c r="AO93" i="131"/>
  <c r="AG93" i="131"/>
  <c r="AN93" i="131"/>
  <c r="AF93" i="131"/>
  <c r="AM93" i="131"/>
  <c r="AE93" i="131"/>
  <c r="AL93" i="131"/>
  <c r="AD93" i="131"/>
  <c r="AK93" i="131"/>
  <c r="AC93" i="131"/>
  <c r="AQ93" i="131"/>
  <c r="AI93" i="131"/>
  <c r="AJ30" i="132"/>
  <c r="AO83" i="132"/>
  <c r="AG83" i="132"/>
  <c r="AN83" i="132"/>
  <c r="AF83" i="132"/>
  <c r="AM83" i="132"/>
  <c r="AE83" i="132"/>
  <c r="AL83" i="132"/>
  <c r="AD83" i="132"/>
  <c r="AK83" i="132"/>
  <c r="AC83" i="132"/>
  <c r="AQ83" i="132"/>
  <c r="AP83" i="132"/>
  <c r="AJ83" i="132"/>
  <c r="AI83" i="132"/>
  <c r="AH83" i="132"/>
  <c r="AR83" i="132"/>
  <c r="AJ91" i="129"/>
  <c r="AD97" i="129"/>
  <c r="AJ99" i="129"/>
  <c r="AD105" i="129"/>
  <c r="AJ107" i="129"/>
  <c r="AG110" i="129"/>
  <c r="AO110" i="129"/>
  <c r="AF111" i="129"/>
  <c r="AN111" i="129"/>
  <c r="AD18" i="130"/>
  <c r="AG23" i="130"/>
  <c r="AO23" i="130"/>
  <c r="AF24" i="130"/>
  <c r="AN24" i="130"/>
  <c r="AJ28" i="130"/>
  <c r="AI29" i="130"/>
  <c r="AQ29" i="130"/>
  <c r="AH30" i="130"/>
  <c r="AP30" i="130"/>
  <c r="AG31" i="130"/>
  <c r="AO31" i="130"/>
  <c r="AF32" i="130"/>
  <c r="AN32" i="130"/>
  <c r="AE33" i="130"/>
  <c r="AM33" i="130"/>
  <c r="AD34" i="130"/>
  <c r="AJ36" i="130"/>
  <c r="AI37" i="130"/>
  <c r="AQ37" i="130"/>
  <c r="AG39" i="130"/>
  <c r="AO39" i="130"/>
  <c r="AF40" i="130"/>
  <c r="AN40" i="130"/>
  <c r="AE41" i="130"/>
  <c r="AM41" i="130"/>
  <c r="AD42" i="130"/>
  <c r="AJ44" i="130"/>
  <c r="AI45" i="130"/>
  <c r="AQ45" i="130"/>
  <c r="AH46" i="130"/>
  <c r="AP46" i="130"/>
  <c r="AG47" i="130"/>
  <c r="AO47" i="130"/>
  <c r="AF48" i="130"/>
  <c r="AN48" i="130"/>
  <c r="AE49" i="130"/>
  <c r="AM49" i="130"/>
  <c r="AD50" i="130"/>
  <c r="AJ52" i="130"/>
  <c r="AI53" i="130"/>
  <c r="AQ53" i="130"/>
  <c r="AH54" i="130"/>
  <c r="AP54" i="130"/>
  <c r="AG55" i="130"/>
  <c r="AO55" i="130"/>
  <c r="AF56" i="130"/>
  <c r="AN56" i="130"/>
  <c r="AE57" i="130"/>
  <c r="AM57" i="130"/>
  <c r="AD58" i="130"/>
  <c r="AJ60" i="130"/>
  <c r="AI61" i="130"/>
  <c r="AQ61" i="130"/>
  <c r="AH62" i="130"/>
  <c r="AP62" i="130"/>
  <c r="AG63" i="130"/>
  <c r="AO63" i="130"/>
  <c r="AF64" i="130"/>
  <c r="AN64" i="130"/>
  <c r="AE65" i="130"/>
  <c r="AM65" i="130"/>
  <c r="AD66" i="130"/>
  <c r="AJ68" i="130"/>
  <c r="AH70" i="130"/>
  <c r="AP70" i="130"/>
  <c r="AG71" i="130"/>
  <c r="AO71" i="130"/>
  <c r="AF72" i="130"/>
  <c r="AN72" i="130"/>
  <c r="AE73" i="130"/>
  <c r="AM73" i="130"/>
  <c r="AD74" i="130"/>
  <c r="AJ76" i="130"/>
  <c r="AI77" i="130"/>
  <c r="AQ77" i="130"/>
  <c r="AH78" i="130"/>
  <c r="AP78" i="130"/>
  <c r="AG79" i="130"/>
  <c r="AO79" i="130"/>
  <c r="AF80" i="130"/>
  <c r="AN80" i="130"/>
  <c r="AE81" i="130"/>
  <c r="AM81" i="130"/>
  <c r="AJ84" i="130"/>
  <c r="AI85" i="130"/>
  <c r="AQ85" i="130"/>
  <c r="AH86" i="130"/>
  <c r="AP86" i="130"/>
  <c r="AG87" i="130"/>
  <c r="AO87" i="130"/>
  <c r="AF88" i="130"/>
  <c r="AN88" i="130"/>
  <c r="AE89" i="130"/>
  <c r="AM89" i="130"/>
  <c r="AD90" i="130"/>
  <c r="AJ92" i="130"/>
  <c r="AI93" i="130"/>
  <c r="AQ93" i="130"/>
  <c r="AH94" i="130"/>
  <c r="AP94" i="130"/>
  <c r="AF96" i="130"/>
  <c r="AN96" i="130"/>
  <c r="AE97" i="130"/>
  <c r="AM97" i="130"/>
  <c r="AD98" i="130"/>
  <c r="AJ100" i="130"/>
  <c r="AI101" i="130"/>
  <c r="AQ101" i="130"/>
  <c r="AH102" i="130"/>
  <c r="AP102" i="130"/>
  <c r="AG103" i="130"/>
  <c r="AO103" i="130"/>
  <c r="AF104" i="130"/>
  <c r="AP104" i="130"/>
  <c r="AH105" i="130"/>
  <c r="AE107" i="130"/>
  <c r="AR107" i="130"/>
  <c r="AM110" i="130"/>
  <c r="AE110" i="130"/>
  <c r="AL110" i="130"/>
  <c r="AD110" i="130"/>
  <c r="AK110" i="130"/>
  <c r="AC110" i="130"/>
  <c r="AQ110" i="130"/>
  <c r="AI110" i="130"/>
  <c r="AR110" i="130"/>
  <c r="AO37" i="131"/>
  <c r="AG37" i="131"/>
  <c r="AN37" i="131"/>
  <c r="AF37" i="131"/>
  <c r="AM37" i="131"/>
  <c r="AE37" i="131"/>
  <c r="AL37" i="131"/>
  <c r="AD37" i="131"/>
  <c r="AK37" i="131"/>
  <c r="AC37" i="131"/>
  <c r="AJ43" i="131"/>
  <c r="AJ52" i="131"/>
  <c r="AD59" i="131"/>
  <c r="AJ60" i="131"/>
  <c r="AQ67" i="131"/>
  <c r="AI67" i="131"/>
  <c r="AP67" i="131"/>
  <c r="AH67" i="131"/>
  <c r="AO67" i="131"/>
  <c r="AG67" i="131"/>
  <c r="AN67" i="131"/>
  <c r="AF67" i="131"/>
  <c r="AM67" i="131"/>
  <c r="AE67" i="131"/>
  <c r="AJ75" i="131"/>
  <c r="AO77" i="131"/>
  <c r="AG77" i="131"/>
  <c r="AN77" i="131"/>
  <c r="AF77" i="131"/>
  <c r="AM77" i="131"/>
  <c r="AE77" i="131"/>
  <c r="AL77" i="131"/>
  <c r="AD77" i="131"/>
  <c r="AK77" i="131"/>
  <c r="AC77" i="131"/>
  <c r="AQ77" i="131"/>
  <c r="AI77" i="131"/>
  <c r="AQ83" i="131"/>
  <c r="AI83" i="131"/>
  <c r="AP83" i="131"/>
  <c r="AH83" i="131"/>
  <c r="AO83" i="131"/>
  <c r="AG83" i="131"/>
  <c r="AN83" i="131"/>
  <c r="AF83" i="131"/>
  <c r="AM83" i="131"/>
  <c r="AE83" i="131"/>
  <c r="AK83" i="131"/>
  <c r="AC83" i="131"/>
  <c r="AJ93" i="131"/>
  <c r="AJ29" i="130"/>
  <c r="AR29" i="130"/>
  <c r="AI30" i="130"/>
  <c r="AQ30" i="130"/>
  <c r="AJ37" i="130"/>
  <c r="AR37" i="130"/>
  <c r="AJ45" i="130"/>
  <c r="AR45" i="130"/>
  <c r="AI46" i="130"/>
  <c r="AQ46" i="130"/>
  <c r="AJ53" i="130"/>
  <c r="AR53" i="130"/>
  <c r="AI54" i="130"/>
  <c r="AQ54" i="130"/>
  <c r="AJ61" i="130"/>
  <c r="AR61" i="130"/>
  <c r="AI62" i="130"/>
  <c r="AQ62" i="130"/>
  <c r="AI70" i="130"/>
  <c r="AQ70" i="130"/>
  <c r="AJ77" i="130"/>
  <c r="AR77" i="130"/>
  <c r="AI78" i="130"/>
  <c r="AQ78" i="130"/>
  <c r="AJ85" i="130"/>
  <c r="AR85" i="130"/>
  <c r="AI86" i="130"/>
  <c r="AQ86" i="130"/>
  <c r="AJ93" i="130"/>
  <c r="AR93" i="130"/>
  <c r="AI94" i="130"/>
  <c r="AQ94" i="130"/>
  <c r="AJ101" i="130"/>
  <c r="AR101" i="130"/>
  <c r="AI102" i="130"/>
  <c r="AQ102" i="130"/>
  <c r="AP106" i="130"/>
  <c r="AH106" i="130"/>
  <c r="AM106" i="130"/>
  <c r="AE106" i="130"/>
  <c r="AL106" i="130"/>
  <c r="AO108" i="130"/>
  <c r="AG108" i="130"/>
  <c r="AN108" i="130"/>
  <c r="AF108" i="130"/>
  <c r="AM108" i="130"/>
  <c r="AE108" i="130"/>
  <c r="AK108" i="130"/>
  <c r="AC108" i="130"/>
  <c r="AR108" i="130"/>
  <c r="AQ19" i="131"/>
  <c r="AI19" i="131"/>
  <c r="AP19" i="131"/>
  <c r="AH19" i="131"/>
  <c r="AO19" i="131"/>
  <c r="AG19" i="131"/>
  <c r="AN19" i="131"/>
  <c r="AF19" i="131"/>
  <c r="AM19" i="131"/>
  <c r="AE19" i="131"/>
  <c r="AP36" i="131"/>
  <c r="AH36" i="131"/>
  <c r="AO36" i="131"/>
  <c r="AG36" i="131"/>
  <c r="AN36" i="131"/>
  <c r="AF36" i="131"/>
  <c r="AM36" i="131"/>
  <c r="AE36" i="131"/>
  <c r="AL36" i="131"/>
  <c r="AD36" i="131"/>
  <c r="AK39" i="132"/>
  <c r="AC39" i="132"/>
  <c r="AR39" i="132"/>
  <c r="AJ39" i="132"/>
  <c r="AQ39" i="132"/>
  <c r="AI39" i="132"/>
  <c r="AP39" i="132"/>
  <c r="AH39" i="132"/>
  <c r="AO39" i="132"/>
  <c r="AG39" i="132"/>
  <c r="AM39" i="132"/>
  <c r="AL39" i="132"/>
  <c r="AF39" i="132"/>
  <c r="AE39" i="132"/>
  <c r="AD39" i="132"/>
  <c r="AN39" i="132"/>
  <c r="AC29" i="130"/>
  <c r="AK29" i="130"/>
  <c r="AJ30" i="130"/>
  <c r="AR30" i="130"/>
  <c r="AC37" i="130"/>
  <c r="AK37" i="130"/>
  <c r="AC45" i="130"/>
  <c r="AK45" i="130"/>
  <c r="AJ46" i="130"/>
  <c r="AR46" i="130"/>
  <c r="AC53" i="130"/>
  <c r="AK53" i="130"/>
  <c r="AJ54" i="130"/>
  <c r="AR54" i="130"/>
  <c r="AC61" i="130"/>
  <c r="AK61" i="130"/>
  <c r="AJ62" i="130"/>
  <c r="AR62" i="130"/>
  <c r="AJ70" i="130"/>
  <c r="AR70" i="130"/>
  <c r="AC77" i="130"/>
  <c r="AK77" i="130"/>
  <c r="AJ78" i="130"/>
  <c r="AR78" i="130"/>
  <c r="AC85" i="130"/>
  <c r="AK85" i="130"/>
  <c r="AJ86" i="130"/>
  <c r="AR86" i="130"/>
  <c r="AC93" i="130"/>
  <c r="AK93" i="130"/>
  <c r="AJ94" i="130"/>
  <c r="AR94" i="130"/>
  <c r="AC101" i="130"/>
  <c r="AK101" i="130"/>
  <c r="AJ102" i="130"/>
  <c r="AR102" i="130"/>
  <c r="AN106" i="130"/>
  <c r="AC19" i="131"/>
  <c r="AO29" i="131"/>
  <c r="AG29" i="131"/>
  <c r="AN29" i="131"/>
  <c r="AF29" i="131"/>
  <c r="AM29" i="131"/>
  <c r="AE29" i="131"/>
  <c r="AL29" i="131"/>
  <c r="AD29" i="131"/>
  <c r="AK29" i="131"/>
  <c r="AC29" i="131"/>
  <c r="AQ35" i="131"/>
  <c r="AI35" i="131"/>
  <c r="AP35" i="131"/>
  <c r="AH35" i="131"/>
  <c r="AO35" i="131"/>
  <c r="AG35" i="131"/>
  <c r="AN35" i="131"/>
  <c r="AF35" i="131"/>
  <c r="AM35" i="131"/>
  <c r="AE35" i="131"/>
  <c r="AO85" i="131"/>
  <c r="AG85" i="131"/>
  <c r="AN85" i="131"/>
  <c r="AF85" i="131"/>
  <c r="AM85" i="131"/>
  <c r="AE85" i="131"/>
  <c r="AL85" i="131"/>
  <c r="AD85" i="131"/>
  <c r="AK85" i="131"/>
  <c r="AC85" i="131"/>
  <c r="AQ85" i="131"/>
  <c r="AI85" i="131"/>
  <c r="AJ110" i="129"/>
  <c r="AR110" i="129"/>
  <c r="AI111" i="129"/>
  <c r="AQ111" i="129"/>
  <c r="AJ23" i="130"/>
  <c r="AI24" i="130"/>
  <c r="AQ24" i="130"/>
  <c r="AD29" i="130"/>
  <c r="AL29" i="130"/>
  <c r="AC30" i="130"/>
  <c r="AK30" i="130"/>
  <c r="AJ31" i="130"/>
  <c r="AR31" i="130"/>
  <c r="AI32" i="130"/>
  <c r="AQ32" i="130"/>
  <c r="AH33" i="130"/>
  <c r="AP33" i="130"/>
  <c r="AD37" i="130"/>
  <c r="AL37" i="130"/>
  <c r="AJ39" i="130"/>
  <c r="AR39" i="130"/>
  <c r="AI40" i="130"/>
  <c r="AQ40" i="130"/>
  <c r="AH41" i="130"/>
  <c r="AP41" i="130"/>
  <c r="AD45" i="130"/>
  <c r="AL45" i="130"/>
  <c r="AC46" i="130"/>
  <c r="AK46" i="130"/>
  <c r="AJ47" i="130"/>
  <c r="AR47" i="130"/>
  <c r="AI48" i="130"/>
  <c r="AQ48" i="130"/>
  <c r="AH49" i="130"/>
  <c r="AP49" i="130"/>
  <c r="AD53" i="130"/>
  <c r="AL53" i="130"/>
  <c r="AC54" i="130"/>
  <c r="AK54" i="130"/>
  <c r="AJ55" i="130"/>
  <c r="AR55" i="130"/>
  <c r="AI56" i="130"/>
  <c r="AQ56" i="130"/>
  <c r="AH57" i="130"/>
  <c r="AP57" i="130"/>
  <c r="AD61" i="130"/>
  <c r="AL61" i="130"/>
  <c r="AC62" i="130"/>
  <c r="AK62" i="130"/>
  <c r="AJ63" i="130"/>
  <c r="AR63" i="130"/>
  <c r="AI64" i="130"/>
  <c r="AQ64" i="130"/>
  <c r="AH65" i="130"/>
  <c r="AP65" i="130"/>
  <c r="AC70" i="130"/>
  <c r="AK70" i="130"/>
  <c r="AJ71" i="130"/>
  <c r="AR71" i="130"/>
  <c r="AI72" i="130"/>
  <c r="AQ72" i="130"/>
  <c r="AH73" i="130"/>
  <c r="AP73" i="130"/>
  <c r="AD77" i="130"/>
  <c r="AL77" i="130"/>
  <c r="AC78" i="130"/>
  <c r="AK78" i="130"/>
  <c r="AJ79" i="130"/>
  <c r="AR79" i="130"/>
  <c r="AI80" i="130"/>
  <c r="AQ80" i="130"/>
  <c r="AH81" i="130"/>
  <c r="AP81" i="130"/>
  <c r="AD85" i="130"/>
  <c r="AL85" i="130"/>
  <c r="AC86" i="130"/>
  <c r="AK86" i="130"/>
  <c r="AJ87" i="130"/>
  <c r="AR87" i="130"/>
  <c r="AI88" i="130"/>
  <c r="AQ88" i="130"/>
  <c r="AH89" i="130"/>
  <c r="AP89" i="130"/>
  <c r="AD93" i="130"/>
  <c r="AL93" i="130"/>
  <c r="AC94" i="130"/>
  <c r="AK94" i="130"/>
  <c r="AI96" i="130"/>
  <c r="AQ96" i="130"/>
  <c r="AH97" i="130"/>
  <c r="AP97" i="130"/>
  <c r="AD101" i="130"/>
  <c r="AL101" i="130"/>
  <c r="AC102" i="130"/>
  <c r="AK102" i="130"/>
  <c r="AJ103" i="130"/>
  <c r="AR103" i="130"/>
  <c r="AQ105" i="130"/>
  <c r="AN105" i="130"/>
  <c r="AF105" i="130"/>
  <c r="AK105" i="130"/>
  <c r="AD106" i="130"/>
  <c r="AO106" i="130"/>
  <c r="AH108" i="130"/>
  <c r="AD19" i="131"/>
  <c r="AP28" i="131"/>
  <c r="AH28" i="131"/>
  <c r="AO28" i="131"/>
  <c r="AG28" i="131"/>
  <c r="AN28" i="131"/>
  <c r="AF28" i="131"/>
  <c r="AM28" i="131"/>
  <c r="AE28" i="131"/>
  <c r="AL28" i="131"/>
  <c r="AD28" i="131"/>
  <c r="AH29" i="131"/>
  <c r="AC35" i="131"/>
  <c r="AI36" i="131"/>
  <c r="AR43" i="131"/>
  <c r="AO45" i="131"/>
  <c r="AG45" i="131"/>
  <c r="AN45" i="131"/>
  <c r="AF45" i="131"/>
  <c r="AM45" i="131"/>
  <c r="AE45" i="131"/>
  <c r="AL45" i="131"/>
  <c r="AD45" i="131"/>
  <c r="AK45" i="131"/>
  <c r="AC45" i="131"/>
  <c r="AR52" i="131"/>
  <c r="AR60" i="131"/>
  <c r="AH85" i="131"/>
  <c r="AO59" i="132"/>
  <c r="AG59" i="132"/>
  <c r="AN59" i="132"/>
  <c r="AF59" i="132"/>
  <c r="AM59" i="132"/>
  <c r="AE59" i="132"/>
  <c r="AL59" i="132"/>
  <c r="AD59" i="132"/>
  <c r="AK59" i="132"/>
  <c r="AC59" i="132"/>
  <c r="AQ59" i="132"/>
  <c r="AP59" i="132"/>
  <c r="AJ59" i="132"/>
  <c r="AI59" i="132"/>
  <c r="AH59" i="132"/>
  <c r="AR59" i="132"/>
  <c r="AJ111" i="129"/>
  <c r="AJ24" i="130"/>
  <c r="AE29" i="130"/>
  <c r="AD30" i="130"/>
  <c r="AC31" i="130"/>
  <c r="AJ32" i="130"/>
  <c r="AI33" i="130"/>
  <c r="AE37" i="130"/>
  <c r="AC39" i="130"/>
  <c r="AJ40" i="130"/>
  <c r="AI41" i="130"/>
  <c r="AE45" i="130"/>
  <c r="AD46" i="130"/>
  <c r="AC47" i="130"/>
  <c r="AJ48" i="130"/>
  <c r="AI49" i="130"/>
  <c r="AE53" i="130"/>
  <c r="AD54" i="130"/>
  <c r="AC55" i="130"/>
  <c r="AJ56" i="130"/>
  <c r="AI57" i="130"/>
  <c r="AE61" i="130"/>
  <c r="AD62" i="130"/>
  <c r="AJ64" i="130"/>
  <c r="AI65" i="130"/>
  <c r="AD70" i="130"/>
  <c r="AC71" i="130"/>
  <c r="AJ72" i="130"/>
  <c r="AI73" i="130"/>
  <c r="AE77" i="130"/>
  <c r="AD78" i="130"/>
  <c r="AC79" i="130"/>
  <c r="AJ80" i="130"/>
  <c r="AI81" i="130"/>
  <c r="AE85" i="130"/>
  <c r="AD86" i="130"/>
  <c r="AC87" i="130"/>
  <c r="AJ88" i="130"/>
  <c r="AI89" i="130"/>
  <c r="AE93" i="130"/>
  <c r="AD94" i="130"/>
  <c r="AJ96" i="130"/>
  <c r="AI97" i="130"/>
  <c r="AE101" i="130"/>
  <c r="AD102" i="130"/>
  <c r="AC103" i="130"/>
  <c r="AO104" i="130"/>
  <c r="AG104" i="130"/>
  <c r="AK104" i="130"/>
  <c r="AC105" i="130"/>
  <c r="AL105" i="130"/>
  <c r="AF106" i="130"/>
  <c r="AQ106" i="130"/>
  <c r="AI108" i="130"/>
  <c r="AJ19" i="131"/>
  <c r="AQ27" i="131"/>
  <c r="AI27" i="131"/>
  <c r="AP27" i="131"/>
  <c r="AH27" i="131"/>
  <c r="AO27" i="131"/>
  <c r="AG27" i="131"/>
  <c r="AN27" i="131"/>
  <c r="AF27" i="131"/>
  <c r="AM27" i="131"/>
  <c r="AE27" i="131"/>
  <c r="AI29" i="131"/>
  <c r="AD35" i="131"/>
  <c r="AJ36" i="131"/>
  <c r="AP44" i="131"/>
  <c r="AH44" i="131"/>
  <c r="AO44" i="131"/>
  <c r="AG44" i="131"/>
  <c r="AN44" i="131"/>
  <c r="AF44" i="131"/>
  <c r="AM44" i="131"/>
  <c r="AE44" i="131"/>
  <c r="AL44" i="131"/>
  <c r="AD44" i="131"/>
  <c r="AH45" i="131"/>
  <c r="AO53" i="131"/>
  <c r="AG53" i="131"/>
  <c r="AN53" i="131"/>
  <c r="AF53" i="131"/>
  <c r="AM53" i="131"/>
  <c r="AE53" i="131"/>
  <c r="AL53" i="131"/>
  <c r="AD53" i="131"/>
  <c r="AK53" i="131"/>
  <c r="AC53" i="131"/>
  <c r="AO61" i="131"/>
  <c r="AG61" i="131"/>
  <c r="AN61" i="131"/>
  <c r="AF61" i="131"/>
  <c r="AM61" i="131"/>
  <c r="AE61" i="131"/>
  <c r="AL61" i="131"/>
  <c r="AD61" i="131"/>
  <c r="AK61" i="131"/>
  <c r="AC61" i="131"/>
  <c r="AJ85" i="131"/>
  <c r="AQ91" i="131"/>
  <c r="AI91" i="131"/>
  <c r="AP91" i="131"/>
  <c r="AH91" i="131"/>
  <c r="AO91" i="131"/>
  <c r="AG91" i="131"/>
  <c r="AN91" i="131"/>
  <c r="AF91" i="131"/>
  <c r="AM91" i="131"/>
  <c r="AE91" i="131"/>
  <c r="AK91" i="131"/>
  <c r="AC91" i="131"/>
  <c r="AO101" i="131"/>
  <c r="AG101" i="131"/>
  <c r="AN101" i="131"/>
  <c r="AF101" i="131"/>
  <c r="AM101" i="131"/>
  <c r="AE101" i="131"/>
  <c r="AL101" i="131"/>
  <c r="AD101" i="131"/>
  <c r="AK101" i="131"/>
  <c r="AC101" i="131"/>
  <c r="AQ101" i="131"/>
  <c r="AI101" i="131"/>
  <c r="AP101" i="131"/>
  <c r="AH101" i="131"/>
  <c r="AO109" i="131"/>
  <c r="AG109" i="131"/>
  <c r="AN109" i="131"/>
  <c r="AF109" i="131"/>
  <c r="AM109" i="131"/>
  <c r="AE109" i="131"/>
  <c r="AL109" i="131"/>
  <c r="AD109" i="131"/>
  <c r="AK109" i="131"/>
  <c r="AC109" i="131"/>
  <c r="AQ109" i="131"/>
  <c r="AI109" i="131"/>
  <c r="AP109" i="131"/>
  <c r="AH109" i="131"/>
  <c r="AQ105" i="132"/>
  <c r="AI105" i="132"/>
  <c r="AP105" i="132"/>
  <c r="AH105" i="132"/>
  <c r="AO105" i="132"/>
  <c r="AG105" i="132"/>
  <c r="AN105" i="132"/>
  <c r="AF105" i="132"/>
  <c r="AM105" i="132"/>
  <c r="AE105" i="132"/>
  <c r="AL105" i="132"/>
  <c r="AK105" i="132"/>
  <c r="AJ105" i="132"/>
  <c r="AD105" i="132"/>
  <c r="AC105" i="132"/>
  <c r="AR105" i="132"/>
  <c r="AJ99" i="131"/>
  <c r="AR99" i="131"/>
  <c r="AJ107" i="131"/>
  <c r="AR107" i="131"/>
  <c r="AJ28" i="132"/>
  <c r="AR28" i="132"/>
  <c r="AO75" i="132"/>
  <c r="AG75" i="132"/>
  <c r="AN75" i="132"/>
  <c r="AF75" i="132"/>
  <c r="AM75" i="132"/>
  <c r="AE75" i="132"/>
  <c r="AL75" i="132"/>
  <c r="AD75" i="132"/>
  <c r="AK75" i="132"/>
  <c r="AC75" i="132"/>
  <c r="AQ97" i="132"/>
  <c r="AI97" i="132"/>
  <c r="AP97" i="132"/>
  <c r="AH97" i="132"/>
  <c r="AO97" i="132"/>
  <c r="AG97" i="132"/>
  <c r="AN97" i="132"/>
  <c r="AF97" i="132"/>
  <c r="AM97" i="132"/>
  <c r="AE97" i="132"/>
  <c r="AO107" i="132"/>
  <c r="AG107" i="132"/>
  <c r="AN107" i="132"/>
  <c r="AF107" i="132"/>
  <c r="AM107" i="132"/>
  <c r="AE107" i="132"/>
  <c r="AL107" i="132"/>
  <c r="AD107" i="132"/>
  <c r="AK107" i="132"/>
  <c r="AC107" i="132"/>
  <c r="AJ76" i="131"/>
  <c r="AR76" i="131"/>
  <c r="AJ84" i="131"/>
  <c r="AR84" i="131"/>
  <c r="AJ92" i="131"/>
  <c r="AR92" i="131"/>
  <c r="AC99" i="131"/>
  <c r="AK99" i="131"/>
  <c r="AJ100" i="131"/>
  <c r="AR100" i="131"/>
  <c r="AC107" i="131"/>
  <c r="AK107" i="131"/>
  <c r="AJ108" i="131"/>
  <c r="AR108" i="131"/>
  <c r="AC28" i="132"/>
  <c r="AK28" i="132"/>
  <c r="AJ29" i="132"/>
  <c r="AR29" i="132"/>
  <c r="AP74" i="132"/>
  <c r="AH74" i="132"/>
  <c r="AO74" i="132"/>
  <c r="AG74" i="132"/>
  <c r="AN74" i="132"/>
  <c r="AF74" i="132"/>
  <c r="AM74" i="132"/>
  <c r="AE74" i="132"/>
  <c r="AL74" i="132"/>
  <c r="AD74" i="132"/>
  <c r="AH75" i="132"/>
  <c r="AC97" i="132"/>
  <c r="AP106" i="132"/>
  <c r="AH106" i="132"/>
  <c r="AO106" i="132"/>
  <c r="AG106" i="132"/>
  <c r="AN106" i="132"/>
  <c r="AF106" i="132"/>
  <c r="AM106" i="132"/>
  <c r="AE106" i="132"/>
  <c r="AL106" i="132"/>
  <c r="AD106" i="132"/>
  <c r="AH107" i="132"/>
  <c r="AJ109" i="130"/>
  <c r="AR109" i="130"/>
  <c r="AH111" i="130"/>
  <c r="AP111" i="130"/>
  <c r="AG112" i="130"/>
  <c r="AO112" i="130"/>
  <c r="AF18" i="131"/>
  <c r="AN18" i="131"/>
  <c r="AI23" i="131"/>
  <c r="AQ23" i="131"/>
  <c r="AH24" i="131"/>
  <c r="AP24" i="131"/>
  <c r="AN26" i="131"/>
  <c r="AJ30" i="131"/>
  <c r="AR30" i="131"/>
  <c r="AI31" i="131"/>
  <c r="AQ31" i="131"/>
  <c r="AH32" i="131"/>
  <c r="AP32" i="131"/>
  <c r="AG33" i="131"/>
  <c r="AO33" i="131"/>
  <c r="AF34" i="131"/>
  <c r="AN34" i="131"/>
  <c r="AI39" i="131"/>
  <c r="AQ39" i="131"/>
  <c r="AH40" i="131"/>
  <c r="AP40" i="131"/>
  <c r="AG41" i="131"/>
  <c r="AO41" i="131"/>
  <c r="AF42" i="131"/>
  <c r="AF38" i="131" s="1"/>
  <c r="O16" i="131" s="1"/>
  <c r="AF16" i="131" s="1"/>
  <c r="AN42" i="131"/>
  <c r="AJ46" i="131"/>
  <c r="AR46" i="131"/>
  <c r="AI47" i="131"/>
  <c r="AQ47" i="131"/>
  <c r="AH48" i="131"/>
  <c r="AP48" i="131"/>
  <c r="AG49" i="131"/>
  <c r="AO49" i="131"/>
  <c r="AF50" i="131"/>
  <c r="AN50" i="131"/>
  <c r="AJ54" i="131"/>
  <c r="AR54" i="131"/>
  <c r="AI55" i="131"/>
  <c r="AQ55" i="131"/>
  <c r="AH56" i="131"/>
  <c r="AP56" i="131"/>
  <c r="AG57" i="131"/>
  <c r="AO57" i="131"/>
  <c r="AF58" i="131"/>
  <c r="AN58" i="131"/>
  <c r="AJ62" i="131"/>
  <c r="AR62" i="131"/>
  <c r="AI63" i="131"/>
  <c r="AQ63" i="131"/>
  <c r="AH64" i="131"/>
  <c r="AP64" i="131"/>
  <c r="AG65" i="131"/>
  <c r="AO65" i="131"/>
  <c r="AF66" i="131"/>
  <c r="AN66" i="131"/>
  <c r="AJ70" i="131"/>
  <c r="AR70" i="131"/>
  <c r="AI71" i="131"/>
  <c r="AQ71" i="131"/>
  <c r="AH72" i="131"/>
  <c r="AP72" i="131"/>
  <c r="AG73" i="131"/>
  <c r="AO73" i="131"/>
  <c r="AF74" i="131"/>
  <c r="AN74" i="131"/>
  <c r="AD76" i="131"/>
  <c r="AL76" i="131"/>
  <c r="AJ78" i="131"/>
  <c r="AR78" i="131"/>
  <c r="AI79" i="131"/>
  <c r="AQ79" i="131"/>
  <c r="AH80" i="131"/>
  <c r="AP80" i="131"/>
  <c r="AG81" i="131"/>
  <c r="AO81" i="131"/>
  <c r="AD84" i="131"/>
  <c r="AL84" i="131"/>
  <c r="AJ86" i="131"/>
  <c r="AR86" i="131"/>
  <c r="AI87" i="131"/>
  <c r="AQ87" i="131"/>
  <c r="AH88" i="131"/>
  <c r="AP88" i="131"/>
  <c r="AG89" i="131"/>
  <c r="AO89" i="131"/>
  <c r="AF90" i="131"/>
  <c r="AN90" i="131"/>
  <c r="AD92" i="131"/>
  <c r="AL92" i="131"/>
  <c r="AJ94" i="131"/>
  <c r="AR94" i="131"/>
  <c r="AH96" i="131"/>
  <c r="AP96" i="131"/>
  <c r="AG97" i="131"/>
  <c r="AO97" i="131"/>
  <c r="AF98" i="131"/>
  <c r="AF95" i="131" s="1"/>
  <c r="O22" i="131" s="1"/>
  <c r="AF22" i="131" s="1"/>
  <c r="AN98" i="131"/>
  <c r="AE99" i="131"/>
  <c r="AM99" i="131"/>
  <c r="AD100" i="131"/>
  <c r="AL100" i="131"/>
  <c r="AJ102" i="131"/>
  <c r="AR102" i="131"/>
  <c r="AI103" i="131"/>
  <c r="AQ103" i="131"/>
  <c r="AH104" i="131"/>
  <c r="AP104" i="131"/>
  <c r="AG105" i="131"/>
  <c r="AO105" i="131"/>
  <c r="AF106" i="131"/>
  <c r="AN106" i="131"/>
  <c r="AE107" i="131"/>
  <c r="AM107" i="131"/>
  <c r="AD108" i="131"/>
  <c r="AL108" i="131"/>
  <c r="AJ110" i="131"/>
  <c r="AR110" i="131"/>
  <c r="AI111" i="131"/>
  <c r="AQ111" i="131"/>
  <c r="AH112" i="131"/>
  <c r="AP112" i="131"/>
  <c r="AG18" i="132"/>
  <c r="AO18" i="132"/>
  <c r="AF19" i="132"/>
  <c r="AN19" i="132"/>
  <c r="AJ23" i="132"/>
  <c r="AR23" i="132"/>
  <c r="AI24" i="132"/>
  <c r="AQ24" i="132"/>
  <c r="AG26" i="132"/>
  <c r="AO26" i="132"/>
  <c r="AE28" i="132"/>
  <c r="AM28" i="132"/>
  <c r="AD29" i="132"/>
  <c r="AL29" i="132"/>
  <c r="AJ31" i="132"/>
  <c r="AR31" i="132"/>
  <c r="AI32" i="132"/>
  <c r="AQ32" i="132"/>
  <c r="AH33" i="132"/>
  <c r="AP33" i="132"/>
  <c r="AG34" i="132"/>
  <c r="AO34" i="132"/>
  <c r="AP42" i="132"/>
  <c r="AH42" i="132"/>
  <c r="AO42" i="132"/>
  <c r="AG42" i="132"/>
  <c r="AN42" i="132"/>
  <c r="AF42" i="132"/>
  <c r="AM42" i="132"/>
  <c r="AE42" i="132"/>
  <c r="AL42" i="132"/>
  <c r="AD42" i="132"/>
  <c r="AP50" i="132"/>
  <c r="AH50" i="132"/>
  <c r="AO50" i="132"/>
  <c r="AG50" i="132"/>
  <c r="AN50" i="132"/>
  <c r="AF50" i="132"/>
  <c r="AM50" i="132"/>
  <c r="AE50" i="132"/>
  <c r="AL50" i="132"/>
  <c r="AD50" i="132"/>
  <c r="AP58" i="132"/>
  <c r="AH58" i="132"/>
  <c r="AO58" i="132"/>
  <c r="AG58" i="132"/>
  <c r="AN58" i="132"/>
  <c r="AF58" i="132"/>
  <c r="AM58" i="132"/>
  <c r="AE58" i="132"/>
  <c r="AL58" i="132"/>
  <c r="AD58" i="132"/>
  <c r="AI74" i="132"/>
  <c r="AJ75" i="132"/>
  <c r="AJ97" i="132"/>
  <c r="AI106" i="132"/>
  <c r="AJ107" i="132"/>
  <c r="AJ23" i="131"/>
  <c r="AR23" i="131"/>
  <c r="AJ31" i="131"/>
  <c r="AR31" i="131"/>
  <c r="AJ39" i="131"/>
  <c r="AR39" i="131"/>
  <c r="AJ47" i="131"/>
  <c r="AR47" i="131"/>
  <c r="AJ55" i="131"/>
  <c r="AR55" i="131"/>
  <c r="AJ63" i="131"/>
  <c r="AR63" i="131"/>
  <c r="AJ71" i="131"/>
  <c r="AR71" i="131"/>
  <c r="AE76" i="131"/>
  <c r="AM76" i="131"/>
  <c r="AJ79" i="131"/>
  <c r="AR79" i="131"/>
  <c r="AE84" i="131"/>
  <c r="AM84" i="131"/>
  <c r="AJ87" i="131"/>
  <c r="AR87" i="131"/>
  <c r="AE92" i="131"/>
  <c r="AM92" i="131"/>
  <c r="AF99" i="131"/>
  <c r="AN99" i="131"/>
  <c r="AE100" i="131"/>
  <c r="AM100" i="131"/>
  <c r="AJ103" i="131"/>
  <c r="AR103" i="131"/>
  <c r="AF107" i="131"/>
  <c r="AN107" i="131"/>
  <c r="AE108" i="131"/>
  <c r="AM108" i="131"/>
  <c r="AJ111" i="131"/>
  <c r="AR111" i="131"/>
  <c r="AJ24" i="132"/>
  <c r="AR24" i="132"/>
  <c r="AF28" i="132"/>
  <c r="AN28" i="132"/>
  <c r="AE29" i="132"/>
  <c r="AM29" i="132"/>
  <c r="AJ32" i="132"/>
  <c r="AR32" i="132"/>
  <c r="AQ41" i="132"/>
  <c r="AI41" i="132"/>
  <c r="AP41" i="132"/>
  <c r="AH41" i="132"/>
  <c r="AO41" i="132"/>
  <c r="AG41" i="132"/>
  <c r="AN41" i="132"/>
  <c r="AF41" i="132"/>
  <c r="AM41" i="132"/>
  <c r="AE41" i="132"/>
  <c r="AQ49" i="132"/>
  <c r="AI49" i="132"/>
  <c r="AP49" i="132"/>
  <c r="AH49" i="132"/>
  <c r="AO49" i="132"/>
  <c r="AG49" i="132"/>
  <c r="AN49" i="132"/>
  <c r="AF49" i="132"/>
  <c r="AM49" i="132"/>
  <c r="AE49" i="132"/>
  <c r="AQ57" i="132"/>
  <c r="AI57" i="132"/>
  <c r="AP57" i="132"/>
  <c r="AH57" i="132"/>
  <c r="AO57" i="132"/>
  <c r="AG57" i="132"/>
  <c r="AN57" i="132"/>
  <c r="AF57" i="132"/>
  <c r="AM57" i="132"/>
  <c r="AE57" i="132"/>
  <c r="AO67" i="132"/>
  <c r="AG67" i="132"/>
  <c r="AN67" i="132"/>
  <c r="AF67" i="132"/>
  <c r="AM67" i="132"/>
  <c r="AE67" i="132"/>
  <c r="AL67" i="132"/>
  <c r="AD67" i="132"/>
  <c r="AK67" i="132"/>
  <c r="AC67" i="132"/>
  <c r="AJ74" i="132"/>
  <c r="AP75" i="132"/>
  <c r="AQ81" i="132"/>
  <c r="AI81" i="132"/>
  <c r="AP81" i="132"/>
  <c r="AH81" i="132"/>
  <c r="AO81" i="132"/>
  <c r="AG81" i="132"/>
  <c r="AN81" i="132"/>
  <c r="AF81" i="132"/>
  <c r="AM81" i="132"/>
  <c r="AE81" i="132"/>
  <c r="AO91" i="132"/>
  <c r="AG91" i="132"/>
  <c r="AN91" i="132"/>
  <c r="AF91" i="132"/>
  <c r="AM91" i="132"/>
  <c r="AE91" i="132"/>
  <c r="AL91" i="132"/>
  <c r="AD91" i="132"/>
  <c r="AK91" i="132"/>
  <c r="AC91" i="132"/>
  <c r="AK97" i="132"/>
  <c r="AJ106" i="132"/>
  <c r="AP107" i="132"/>
  <c r="AJ111" i="130"/>
  <c r="AR111" i="130"/>
  <c r="AH18" i="131"/>
  <c r="AP18" i="131"/>
  <c r="AC23" i="131"/>
  <c r="AK23" i="131"/>
  <c r="AJ24" i="131"/>
  <c r="AR24" i="131"/>
  <c r="AC31" i="131"/>
  <c r="AK31" i="131"/>
  <c r="AJ32" i="131"/>
  <c r="AR32" i="131"/>
  <c r="AC39" i="131"/>
  <c r="AK39" i="131"/>
  <c r="AJ40" i="131"/>
  <c r="AR40" i="131"/>
  <c r="AC47" i="131"/>
  <c r="AK47" i="131"/>
  <c r="AJ48" i="131"/>
  <c r="AR48" i="131"/>
  <c r="AC55" i="131"/>
  <c r="AK55" i="131"/>
  <c r="AJ56" i="131"/>
  <c r="AR56" i="131"/>
  <c r="AC63" i="131"/>
  <c r="AK63" i="131"/>
  <c r="AJ64" i="131"/>
  <c r="AR64" i="131"/>
  <c r="AC71" i="131"/>
  <c r="AK71" i="131"/>
  <c r="AJ72" i="131"/>
  <c r="AR72" i="131"/>
  <c r="AF76" i="131"/>
  <c r="AN76" i="131"/>
  <c r="AC79" i="131"/>
  <c r="AK79" i="131"/>
  <c r="AJ80" i="131"/>
  <c r="AR80" i="131"/>
  <c r="AF84" i="131"/>
  <c r="AN84" i="131"/>
  <c r="AC87" i="131"/>
  <c r="AK87" i="131"/>
  <c r="AJ88" i="131"/>
  <c r="AR88" i="131"/>
  <c r="AF92" i="131"/>
  <c r="AN92" i="131"/>
  <c r="AJ96" i="131"/>
  <c r="AR96" i="131"/>
  <c r="AG99" i="131"/>
  <c r="AO99" i="131"/>
  <c r="AF100" i="131"/>
  <c r="AN100" i="131"/>
  <c r="AC103" i="131"/>
  <c r="AK103" i="131"/>
  <c r="AJ104" i="131"/>
  <c r="AR104" i="131"/>
  <c r="AG107" i="131"/>
  <c r="AO107" i="131"/>
  <c r="AF108" i="131"/>
  <c r="AN108" i="131"/>
  <c r="AC111" i="131"/>
  <c r="AK111" i="131"/>
  <c r="AJ112" i="131"/>
  <c r="AR112" i="131"/>
  <c r="AC24" i="132"/>
  <c r="AK24" i="132"/>
  <c r="AG28" i="132"/>
  <c r="AO28" i="132"/>
  <c r="AF29" i="132"/>
  <c r="AN29" i="132"/>
  <c r="AC32" i="132"/>
  <c r="AK32" i="132"/>
  <c r="AJ33" i="132"/>
  <c r="AR33" i="132"/>
  <c r="AC41" i="132"/>
  <c r="AC49" i="132"/>
  <c r="AC57" i="132"/>
  <c r="AP66" i="132"/>
  <c r="AH66" i="132"/>
  <c r="AO66" i="132"/>
  <c r="AG66" i="132"/>
  <c r="AN66" i="132"/>
  <c r="AF66" i="132"/>
  <c r="AM66" i="132"/>
  <c r="AE66" i="132"/>
  <c r="AL66" i="132"/>
  <c r="AD66" i="132"/>
  <c r="AH67" i="132"/>
  <c r="AM69" i="132"/>
  <c r="V11" i="132" s="1"/>
  <c r="AM11" i="132" s="1"/>
  <c r="AM10" i="132" s="1"/>
  <c r="V7" i="132" s="1"/>
  <c r="AM7" i="132" s="1"/>
  <c r="AK74" i="132"/>
  <c r="AQ75" i="132"/>
  <c r="AC81" i="132"/>
  <c r="AP90" i="132"/>
  <c r="AH90" i="132"/>
  <c r="AO90" i="132"/>
  <c r="AG90" i="132"/>
  <c r="AN90" i="132"/>
  <c r="AF90" i="132"/>
  <c r="AM90" i="132"/>
  <c r="AE90" i="132"/>
  <c r="AL90" i="132"/>
  <c r="AD90" i="132"/>
  <c r="AH91" i="132"/>
  <c r="AL97" i="132"/>
  <c r="AK106" i="132"/>
  <c r="AQ107" i="132"/>
  <c r="AC111" i="130"/>
  <c r="AK111" i="130"/>
  <c r="AJ112" i="130"/>
  <c r="AI18" i="131"/>
  <c r="AQ18" i="131"/>
  <c r="AD23" i="131"/>
  <c r="AL23" i="131"/>
  <c r="AC24" i="131"/>
  <c r="AK24" i="131"/>
  <c r="AI26" i="131"/>
  <c r="AQ26" i="131"/>
  <c r="AE30" i="131"/>
  <c r="AM30" i="131"/>
  <c r="AD31" i="131"/>
  <c r="AL31" i="131"/>
  <c r="AC32" i="131"/>
  <c r="AK32" i="131"/>
  <c r="AJ33" i="131"/>
  <c r="AR33" i="131"/>
  <c r="AI34" i="131"/>
  <c r="AQ34" i="131"/>
  <c r="AD39" i="131"/>
  <c r="AL39" i="131"/>
  <c r="AL38" i="131" s="1"/>
  <c r="U16" i="131" s="1"/>
  <c r="AL16" i="131" s="1"/>
  <c r="AC40" i="131"/>
  <c r="AK40" i="131"/>
  <c r="AJ41" i="131"/>
  <c r="AR41" i="131"/>
  <c r="AI42" i="131"/>
  <c r="AQ42" i="131"/>
  <c r="AE46" i="131"/>
  <c r="AD47" i="131"/>
  <c r="AL47" i="131"/>
  <c r="AC48" i="131"/>
  <c r="AK48" i="131"/>
  <c r="AJ49" i="131"/>
  <c r="AR49" i="131"/>
  <c r="AI50" i="131"/>
  <c r="AQ50" i="131"/>
  <c r="AE54" i="131"/>
  <c r="AM54" i="131"/>
  <c r="AD55" i="131"/>
  <c r="AL55" i="131"/>
  <c r="AC56" i="131"/>
  <c r="AK56" i="131"/>
  <c r="AJ57" i="131"/>
  <c r="AI58" i="131"/>
  <c r="AQ58" i="131"/>
  <c r="AE62" i="131"/>
  <c r="AD63" i="131"/>
  <c r="AL63" i="131"/>
  <c r="AC64" i="131"/>
  <c r="AK64" i="131"/>
  <c r="AJ65" i="131"/>
  <c r="AI66" i="131"/>
  <c r="AQ66" i="131"/>
  <c r="AE70" i="131"/>
  <c r="AM70" i="131"/>
  <c r="AD71" i="131"/>
  <c r="AL71" i="131"/>
  <c r="AC72" i="131"/>
  <c r="AK72" i="131"/>
  <c r="AJ73" i="131"/>
  <c r="AR73" i="131"/>
  <c r="AI74" i="131"/>
  <c r="AQ74" i="131"/>
  <c r="AG76" i="131"/>
  <c r="AO76" i="131"/>
  <c r="AE78" i="131"/>
  <c r="AM78" i="131"/>
  <c r="AD79" i="131"/>
  <c r="AL79" i="131"/>
  <c r="AC80" i="131"/>
  <c r="AK80" i="131"/>
  <c r="AJ81" i="131"/>
  <c r="AR81" i="131"/>
  <c r="AG84" i="131"/>
  <c r="AO84" i="131"/>
  <c r="AE86" i="131"/>
  <c r="AD87" i="131"/>
  <c r="AL87" i="131"/>
  <c r="AC88" i="131"/>
  <c r="AK88" i="131"/>
  <c r="AJ89" i="131"/>
  <c r="AI90" i="131"/>
  <c r="AQ90" i="131"/>
  <c r="AG92" i="131"/>
  <c r="AO92" i="131"/>
  <c r="AE94" i="131"/>
  <c r="AC96" i="131"/>
  <c r="AK96" i="131"/>
  <c r="AJ97" i="131"/>
  <c r="AI98" i="131"/>
  <c r="AQ98" i="131"/>
  <c r="AH99" i="131"/>
  <c r="AP99" i="131"/>
  <c r="AG100" i="131"/>
  <c r="AO100" i="131"/>
  <c r="AE102" i="131"/>
  <c r="AD103" i="131"/>
  <c r="AL103" i="131"/>
  <c r="AC104" i="131"/>
  <c r="AK104" i="131"/>
  <c r="AJ105" i="131"/>
  <c r="AI106" i="131"/>
  <c r="AQ106" i="131"/>
  <c r="AH107" i="131"/>
  <c r="AP107" i="131"/>
  <c r="AG108" i="131"/>
  <c r="AO108" i="131"/>
  <c r="AE110" i="131"/>
  <c r="AM110" i="131"/>
  <c r="AD111" i="131"/>
  <c r="AL111" i="131"/>
  <c r="AC112" i="131"/>
  <c r="AK112" i="131"/>
  <c r="AJ18" i="132"/>
  <c r="AR18" i="132"/>
  <c r="AD24" i="132"/>
  <c r="AL24" i="132"/>
  <c r="AJ26" i="132"/>
  <c r="AR26" i="132"/>
  <c r="AH28" i="132"/>
  <c r="AP28" i="132"/>
  <c r="AP25" i="132" s="1"/>
  <c r="Y9" i="132" s="1"/>
  <c r="AP9" i="132" s="1"/>
  <c r="AP8" i="132" s="1"/>
  <c r="Y6" i="132" s="1"/>
  <c r="AP6" i="132" s="1"/>
  <c r="AG29" i="132"/>
  <c r="AO29" i="132"/>
  <c r="AD32" i="132"/>
  <c r="AL32" i="132"/>
  <c r="AC33" i="132"/>
  <c r="AK33" i="132"/>
  <c r="AJ34" i="132"/>
  <c r="AR34" i="132"/>
  <c r="AD41" i="132"/>
  <c r="AD49" i="132"/>
  <c r="AD57" i="132"/>
  <c r="AQ65" i="132"/>
  <c r="AI65" i="132"/>
  <c r="AP65" i="132"/>
  <c r="AH65" i="132"/>
  <c r="AO65" i="132"/>
  <c r="AG65" i="132"/>
  <c r="AN65" i="132"/>
  <c r="AF65" i="132"/>
  <c r="AM65" i="132"/>
  <c r="AM51" i="132" s="1"/>
  <c r="V17" i="132" s="1"/>
  <c r="AM17" i="132" s="1"/>
  <c r="AE65" i="132"/>
  <c r="AC66" i="132"/>
  <c r="AI67" i="132"/>
  <c r="AQ74" i="132"/>
  <c r="AR75" i="132"/>
  <c r="AD81" i="132"/>
  <c r="AQ89" i="132"/>
  <c r="AI89" i="132"/>
  <c r="AP89" i="132"/>
  <c r="AH89" i="132"/>
  <c r="AO89" i="132"/>
  <c r="AG89" i="132"/>
  <c r="AN89" i="132"/>
  <c r="AF89" i="132"/>
  <c r="AM89" i="132"/>
  <c r="AE89" i="132"/>
  <c r="AC90" i="132"/>
  <c r="AI91" i="132"/>
  <c r="AR97" i="132"/>
  <c r="AO99" i="132"/>
  <c r="AG99" i="132"/>
  <c r="AN99" i="132"/>
  <c r="AF99" i="132"/>
  <c r="AM99" i="132"/>
  <c r="AE99" i="132"/>
  <c r="AL99" i="132"/>
  <c r="AD99" i="132"/>
  <c r="AK99" i="132"/>
  <c r="AC99" i="132"/>
  <c r="AQ106" i="132"/>
  <c r="AR107" i="132"/>
  <c r="AD111" i="130"/>
  <c r="AJ18" i="131"/>
  <c r="AE23" i="131"/>
  <c r="AD24" i="131"/>
  <c r="AJ26" i="131"/>
  <c r="AF30" i="131"/>
  <c r="AE31" i="131"/>
  <c r="AD32" i="131"/>
  <c r="AC33" i="131"/>
  <c r="AJ34" i="131"/>
  <c r="AE39" i="131"/>
  <c r="AD40" i="131"/>
  <c r="AJ42" i="131"/>
  <c r="AE47" i="131"/>
  <c r="AD48" i="131"/>
  <c r="AJ50" i="131"/>
  <c r="AF54" i="131"/>
  <c r="AE55" i="131"/>
  <c r="AD56" i="131"/>
  <c r="AJ58" i="131"/>
  <c r="AE63" i="131"/>
  <c r="AD64" i="131"/>
  <c r="AJ66" i="131"/>
  <c r="AF70" i="131"/>
  <c r="AE71" i="131"/>
  <c r="AD72" i="131"/>
  <c r="AC73" i="131"/>
  <c r="AJ74" i="131"/>
  <c r="AH76" i="131"/>
  <c r="AF78" i="131"/>
  <c r="AE79" i="131"/>
  <c r="AD80" i="131"/>
  <c r="AC81" i="131"/>
  <c r="AH84" i="131"/>
  <c r="AE87" i="131"/>
  <c r="AD88" i="131"/>
  <c r="AJ90" i="131"/>
  <c r="AH92" i="131"/>
  <c r="AD96" i="131"/>
  <c r="AJ98" i="131"/>
  <c r="AI99" i="131"/>
  <c r="AH100" i="131"/>
  <c r="AE103" i="131"/>
  <c r="AD104" i="131"/>
  <c r="AJ106" i="131"/>
  <c r="AI107" i="131"/>
  <c r="AH108" i="131"/>
  <c r="AE111" i="131"/>
  <c r="AD112" i="131"/>
  <c r="AC18" i="132"/>
  <c r="AJ19" i="132"/>
  <c r="AF23" i="132"/>
  <c r="AE24" i="132"/>
  <c r="AC26" i="132"/>
  <c r="AJ27" i="132"/>
  <c r="AI28" i="132"/>
  <c r="AH29" i="132"/>
  <c r="AF31" i="132"/>
  <c r="AE32" i="132"/>
  <c r="AD33" i="132"/>
  <c r="AC34" i="132"/>
  <c r="AL35" i="132"/>
  <c r="AD35" i="132"/>
  <c r="AK35" i="132"/>
  <c r="AM35" i="132"/>
  <c r="AJ41" i="132"/>
  <c r="AK42" i="132"/>
  <c r="AJ49" i="132"/>
  <c r="AK50" i="132"/>
  <c r="AJ57" i="132"/>
  <c r="AK58" i="132"/>
  <c r="AC65" i="132"/>
  <c r="AI66" i="132"/>
  <c r="AJ67" i="132"/>
  <c r="AR74" i="132"/>
  <c r="AJ81" i="132"/>
  <c r="AC89" i="132"/>
  <c r="AI90" i="132"/>
  <c r="AJ91" i="132"/>
  <c r="AP98" i="132"/>
  <c r="AH98" i="132"/>
  <c r="AO98" i="132"/>
  <c r="AG98" i="132"/>
  <c r="AN98" i="132"/>
  <c r="AF98" i="132"/>
  <c r="AM98" i="132"/>
  <c r="AE98" i="132"/>
  <c r="AL98" i="132"/>
  <c r="AD98" i="132"/>
  <c r="AH99" i="132"/>
  <c r="AR106" i="132"/>
  <c r="AJ36" i="132"/>
  <c r="AR36" i="132"/>
  <c r="AI37" i="132"/>
  <c r="AQ37" i="132"/>
  <c r="AF40" i="132"/>
  <c r="AN40" i="132"/>
  <c r="AJ44" i="132"/>
  <c r="AR44" i="132"/>
  <c r="AI45" i="132"/>
  <c r="AQ45" i="132"/>
  <c r="AH46" i="132"/>
  <c r="AP46" i="132"/>
  <c r="AG47" i="132"/>
  <c r="AO47" i="132"/>
  <c r="AF48" i="132"/>
  <c r="AN48" i="132"/>
  <c r="AJ52" i="132"/>
  <c r="AR52" i="132"/>
  <c r="AI53" i="132"/>
  <c r="AQ53" i="132"/>
  <c r="AH54" i="132"/>
  <c r="AP54" i="132"/>
  <c r="AG55" i="132"/>
  <c r="AO55" i="132"/>
  <c r="AF56" i="132"/>
  <c r="AN56" i="132"/>
  <c r="AJ60" i="132"/>
  <c r="AI61" i="132"/>
  <c r="AQ61" i="132"/>
  <c r="AH62" i="132"/>
  <c r="AP62" i="132"/>
  <c r="AG63" i="132"/>
  <c r="AO63" i="132"/>
  <c r="AF64" i="132"/>
  <c r="AN64" i="132"/>
  <c r="AJ68" i="132"/>
  <c r="AH70" i="132"/>
  <c r="AP70" i="132"/>
  <c r="AG71" i="132"/>
  <c r="AO71" i="132"/>
  <c r="AF72" i="132"/>
  <c r="AN72" i="132"/>
  <c r="AJ76" i="132"/>
  <c r="AI77" i="132"/>
  <c r="AQ77" i="132"/>
  <c r="AH78" i="132"/>
  <c r="AP78" i="132"/>
  <c r="AG79" i="132"/>
  <c r="AO79" i="132"/>
  <c r="AF80" i="132"/>
  <c r="AN80" i="132"/>
  <c r="AJ84" i="132"/>
  <c r="AI85" i="132"/>
  <c r="AQ85" i="132"/>
  <c r="AH86" i="132"/>
  <c r="AP86" i="132"/>
  <c r="AG87" i="132"/>
  <c r="AO87" i="132"/>
  <c r="AF88" i="132"/>
  <c r="AN88" i="132"/>
  <c r="AJ92" i="132"/>
  <c r="AI93" i="132"/>
  <c r="AQ93" i="132"/>
  <c r="AH94" i="132"/>
  <c r="AP94" i="132"/>
  <c r="AF96" i="132"/>
  <c r="AN96" i="132"/>
  <c r="AJ100" i="132"/>
  <c r="AI101" i="132"/>
  <c r="AQ101" i="132"/>
  <c r="AH102" i="132"/>
  <c r="AP102" i="132"/>
  <c r="AG103" i="132"/>
  <c r="AO103" i="132"/>
  <c r="AF104" i="132"/>
  <c r="AN104" i="132"/>
  <c r="AJ108" i="132"/>
  <c r="AI109" i="132"/>
  <c r="AQ109" i="132"/>
  <c r="AH110" i="132"/>
  <c r="AP110" i="132"/>
  <c r="AG111" i="132"/>
  <c r="AO111" i="132"/>
  <c r="AF112" i="132"/>
  <c r="AN112" i="132"/>
  <c r="AJ37" i="132"/>
  <c r="AR37" i="132"/>
  <c r="AG40" i="132"/>
  <c r="AO40" i="132"/>
  <c r="AC44" i="132"/>
  <c r="AJ45" i="132"/>
  <c r="AI46" i="132"/>
  <c r="AQ46" i="132"/>
  <c r="AH47" i="132"/>
  <c r="AP47" i="132"/>
  <c r="AG48" i="132"/>
  <c r="AO48" i="132"/>
  <c r="AC52" i="132"/>
  <c r="AJ53" i="132"/>
  <c r="AI54" i="132"/>
  <c r="AQ54" i="132"/>
  <c r="AH55" i="132"/>
  <c r="AP55" i="132"/>
  <c r="AG56" i="132"/>
  <c r="AO56" i="132"/>
  <c r="AJ61" i="132"/>
  <c r="AI62" i="132"/>
  <c r="AQ62" i="132"/>
  <c r="AH63" i="132"/>
  <c r="AP63" i="132"/>
  <c r="AG64" i="132"/>
  <c r="AO64" i="132"/>
  <c r="AI70" i="132"/>
  <c r="AQ70" i="132"/>
  <c r="AH71" i="132"/>
  <c r="AP71" i="132"/>
  <c r="AG72" i="132"/>
  <c r="AO72" i="132"/>
  <c r="AJ77" i="132"/>
  <c r="AI78" i="132"/>
  <c r="AQ78" i="132"/>
  <c r="AH79" i="132"/>
  <c r="AP79" i="132"/>
  <c r="AG80" i="132"/>
  <c r="AO80" i="132"/>
  <c r="AJ85" i="132"/>
  <c r="AI86" i="132"/>
  <c r="AQ86" i="132"/>
  <c r="AH87" i="132"/>
  <c r="AP87" i="132"/>
  <c r="AG88" i="132"/>
  <c r="AO88" i="132"/>
  <c r="AJ93" i="132"/>
  <c r="AI94" i="132"/>
  <c r="AQ94" i="132"/>
  <c r="AG96" i="132"/>
  <c r="AO96" i="132"/>
  <c r="AJ101" i="132"/>
  <c r="AI102" i="132"/>
  <c r="AQ102" i="132"/>
  <c r="AH103" i="132"/>
  <c r="AP103" i="132"/>
  <c r="AG104" i="132"/>
  <c r="AO104" i="132"/>
  <c r="AJ109" i="132"/>
  <c r="AI110" i="132"/>
  <c r="AQ110" i="132"/>
  <c r="AH111" i="132"/>
  <c r="AP111" i="132"/>
  <c r="AG112" i="132"/>
  <c r="AO112" i="132"/>
  <c r="AJ46" i="132"/>
  <c r="AR46" i="132"/>
  <c r="AI47" i="132"/>
  <c r="AQ47" i="132"/>
  <c r="AJ54" i="132"/>
  <c r="AR54" i="132"/>
  <c r="AI55" i="132"/>
  <c r="AQ55" i="132"/>
  <c r="AJ62" i="132"/>
  <c r="AR62" i="132"/>
  <c r="AI63" i="132"/>
  <c r="AQ63" i="132"/>
  <c r="AJ70" i="132"/>
  <c r="AR70" i="132"/>
  <c r="AI71" i="132"/>
  <c r="AQ71" i="132"/>
  <c r="AJ78" i="132"/>
  <c r="AR78" i="132"/>
  <c r="AI79" i="132"/>
  <c r="AQ79" i="132"/>
  <c r="AJ86" i="132"/>
  <c r="AR86" i="132"/>
  <c r="AI87" i="132"/>
  <c r="AQ87" i="132"/>
  <c r="AJ94" i="132"/>
  <c r="AR94" i="132"/>
  <c r="AJ102" i="132"/>
  <c r="AR102" i="132"/>
  <c r="AI103" i="132"/>
  <c r="AQ103" i="132"/>
  <c r="AJ110" i="132"/>
  <c r="AR110" i="132"/>
  <c r="AI111" i="132"/>
  <c r="AQ111" i="132"/>
  <c r="AC46" i="132"/>
  <c r="AK46" i="132"/>
  <c r="AJ47" i="132"/>
  <c r="AR47" i="132"/>
  <c r="AC54" i="132"/>
  <c r="AK54" i="132"/>
  <c r="AJ55" i="132"/>
  <c r="AR55" i="132"/>
  <c r="AC62" i="132"/>
  <c r="AK62" i="132"/>
  <c r="AJ63" i="132"/>
  <c r="AR63" i="132"/>
  <c r="AC70" i="132"/>
  <c r="AK70" i="132"/>
  <c r="AJ71" i="132"/>
  <c r="AR71" i="132"/>
  <c r="AC78" i="132"/>
  <c r="AK78" i="132"/>
  <c r="AJ79" i="132"/>
  <c r="AR79" i="132"/>
  <c r="AC86" i="132"/>
  <c r="AK86" i="132"/>
  <c r="AJ87" i="132"/>
  <c r="AR87" i="132"/>
  <c r="AC94" i="132"/>
  <c r="AK94" i="132"/>
  <c r="AC102" i="132"/>
  <c r="AK102" i="132"/>
  <c r="AJ103" i="132"/>
  <c r="AR103" i="132"/>
  <c r="AC110" i="132"/>
  <c r="AK110" i="132"/>
  <c r="AJ111" i="132"/>
  <c r="AR111" i="132"/>
  <c r="AJ40" i="132"/>
  <c r="AD46" i="132"/>
  <c r="AC47" i="132"/>
  <c r="AJ48" i="132"/>
  <c r="AD54" i="132"/>
  <c r="AC55" i="132"/>
  <c r="AJ56" i="132"/>
  <c r="AD62" i="132"/>
  <c r="AC63" i="132"/>
  <c r="AJ64" i="132"/>
  <c r="AD70" i="132"/>
  <c r="AC71" i="132"/>
  <c r="AJ72" i="132"/>
  <c r="AD78" i="132"/>
  <c r="AC79" i="132"/>
  <c r="AJ80" i="132"/>
  <c r="AD86" i="132"/>
  <c r="AC87" i="132"/>
  <c r="AJ88" i="132"/>
  <c r="AD94" i="132"/>
  <c r="AJ96" i="132"/>
  <c r="AD102" i="132"/>
  <c r="AC103" i="132"/>
  <c r="AJ104" i="132"/>
  <c r="AD110" i="132"/>
  <c r="AC111" i="132"/>
  <c r="AJ112" i="132"/>
  <c r="D4" i="223" l="1"/>
  <c r="M4" i="187"/>
  <c r="N4" i="205"/>
  <c r="O4" i="223"/>
  <c r="Q4" i="187"/>
  <c r="J4" i="205"/>
  <c r="D4" i="217"/>
  <c r="M4" i="181"/>
  <c r="N4" i="199"/>
  <c r="O4" i="217"/>
  <c r="Q4" i="181"/>
  <c r="J4" i="199"/>
  <c r="C4" i="193"/>
  <c r="L4" i="211"/>
  <c r="N4" i="175"/>
  <c r="O4" i="193"/>
  <c r="P4" i="211"/>
  <c r="J4" i="193"/>
  <c r="D4" i="208"/>
  <c r="M4" i="208"/>
  <c r="N4" i="226"/>
  <c r="P4" i="190"/>
  <c r="Q4" i="208"/>
  <c r="J4" i="226"/>
  <c r="D4" i="202"/>
  <c r="M4" i="202"/>
  <c r="N4" i="220"/>
  <c r="P4" i="184"/>
  <c r="Q4" i="202"/>
  <c r="J4" i="220"/>
  <c r="D4" i="196"/>
  <c r="M4" i="196"/>
  <c r="N4" i="214"/>
  <c r="P4" i="178"/>
  <c r="Q4" i="196"/>
  <c r="J4" i="214"/>
  <c r="K4" i="187"/>
  <c r="E4" i="205"/>
  <c r="F4" i="223"/>
  <c r="H4" i="187"/>
  <c r="J4" i="241" s="1"/>
  <c r="I4" i="205"/>
  <c r="B4" i="223"/>
  <c r="K4" i="181"/>
  <c r="E4" i="199"/>
  <c r="F4" i="217"/>
  <c r="H4" i="181"/>
  <c r="I4" i="199"/>
  <c r="B4" i="217"/>
  <c r="M4" i="271" s="1"/>
  <c r="C4" i="211"/>
  <c r="E4" i="175"/>
  <c r="F4" i="193"/>
  <c r="G4" i="211"/>
  <c r="I4" i="175"/>
  <c r="B4" i="211"/>
  <c r="C2" i="108"/>
  <c r="B2" i="170" s="1"/>
  <c r="K4" i="190"/>
  <c r="D4" i="226"/>
  <c r="E4" i="226"/>
  <c r="G4" i="190"/>
  <c r="H4" i="208"/>
  <c r="I4" i="226"/>
  <c r="K4" i="202"/>
  <c r="D4" i="220"/>
  <c r="E4" i="220"/>
  <c r="L4" i="274" s="1"/>
  <c r="G4" i="184"/>
  <c r="H4" i="202"/>
  <c r="I4" i="220"/>
  <c r="K4" i="178"/>
  <c r="D4" i="214"/>
  <c r="E4" i="214"/>
  <c r="G4" i="178"/>
  <c r="H4" i="196"/>
  <c r="I4" i="214"/>
  <c r="C4" i="187"/>
  <c r="K4" i="223"/>
  <c r="E4" i="223"/>
  <c r="G4" i="187"/>
  <c r="H4" i="205"/>
  <c r="I4" i="223"/>
  <c r="C4" i="181"/>
  <c r="X4" i="235" s="1"/>
  <c r="K4" i="217"/>
  <c r="E4" i="217"/>
  <c r="G4" i="181"/>
  <c r="H4" i="199"/>
  <c r="I4" i="217"/>
  <c r="D4" i="175"/>
  <c r="D4" i="193"/>
  <c r="E4" i="193"/>
  <c r="J4" i="247" s="1"/>
  <c r="F4" i="211"/>
  <c r="H4" i="175"/>
  <c r="I4" i="193"/>
  <c r="K4" i="226"/>
  <c r="L4" i="208"/>
  <c r="F4" i="190"/>
  <c r="G4" i="208"/>
  <c r="H4" i="226"/>
  <c r="B4" i="190"/>
  <c r="K4" i="184"/>
  <c r="L4" i="202"/>
  <c r="F4" i="184"/>
  <c r="G4" i="202"/>
  <c r="H4" i="220"/>
  <c r="B4" i="184"/>
  <c r="K4" i="214"/>
  <c r="W4" i="268" s="1"/>
  <c r="L4" i="196"/>
  <c r="F4" i="178"/>
  <c r="G4" i="196"/>
  <c r="H4" i="214"/>
  <c r="B4" i="178"/>
  <c r="C4" i="205"/>
  <c r="P4" i="259" s="1"/>
  <c r="L4" i="187"/>
  <c r="M4" i="223"/>
  <c r="R4" i="277" s="1"/>
  <c r="O4" i="187"/>
  <c r="P4" i="205"/>
  <c r="Q4" i="223"/>
  <c r="C4" i="199"/>
  <c r="L4" i="181"/>
  <c r="M4" i="217"/>
  <c r="O4" i="181"/>
  <c r="P4" i="199"/>
  <c r="Q4" i="217"/>
  <c r="B4" i="175"/>
  <c r="D4" i="211"/>
  <c r="M4" i="193"/>
  <c r="N4" i="211"/>
  <c r="P4" i="175"/>
  <c r="Q4" i="193"/>
  <c r="C4" i="190"/>
  <c r="U4" i="244" s="1"/>
  <c r="L4" i="226"/>
  <c r="N4" i="190"/>
  <c r="O4" i="208"/>
  <c r="P4" i="226"/>
  <c r="J4" i="190"/>
  <c r="C4" i="184"/>
  <c r="I4" i="238" s="1"/>
  <c r="L4" i="220"/>
  <c r="N4" i="184"/>
  <c r="J4" i="238" s="1"/>
  <c r="O4" i="202"/>
  <c r="P4" i="220"/>
  <c r="J4" i="184"/>
  <c r="C4" i="178"/>
  <c r="L4" i="214"/>
  <c r="N4" i="178"/>
  <c r="O4" i="196"/>
  <c r="P4" i="214"/>
  <c r="T4" i="268" s="1"/>
  <c r="J4" i="178"/>
  <c r="C4" i="223"/>
  <c r="L4" i="205"/>
  <c r="F4" i="187"/>
  <c r="G4" i="205"/>
  <c r="H4" i="223"/>
  <c r="B4" i="187"/>
  <c r="C4" i="217"/>
  <c r="L4" i="199"/>
  <c r="F4" i="181"/>
  <c r="G4" i="199"/>
  <c r="H4" i="217"/>
  <c r="B4" i="181"/>
  <c r="C4" i="175"/>
  <c r="T4" i="229" s="1"/>
  <c r="K4" i="193"/>
  <c r="E4" i="211"/>
  <c r="AA4" i="265" s="1"/>
  <c r="G4" i="175"/>
  <c r="H4" i="193"/>
  <c r="I4" i="211"/>
  <c r="C4" i="208"/>
  <c r="E4" i="190"/>
  <c r="F4" i="208"/>
  <c r="L4" i="262" s="1"/>
  <c r="G4" i="226"/>
  <c r="I4" i="190"/>
  <c r="B4" i="208"/>
  <c r="C4" i="202"/>
  <c r="E4" i="184"/>
  <c r="F4" i="202"/>
  <c r="G4" i="220"/>
  <c r="I4" i="184"/>
  <c r="B4" i="202"/>
  <c r="C4" i="196"/>
  <c r="Y4" i="250" s="1"/>
  <c r="E4" i="178"/>
  <c r="F4" i="196"/>
  <c r="G4" i="214"/>
  <c r="I4" i="178"/>
  <c r="B4" i="196"/>
  <c r="D4" i="187"/>
  <c r="O4" i="241" s="1"/>
  <c r="L4" i="223"/>
  <c r="N4" i="187"/>
  <c r="O4" i="205"/>
  <c r="P4" i="223"/>
  <c r="J4" i="187"/>
  <c r="D4" i="181"/>
  <c r="L4" i="217"/>
  <c r="N4" i="181"/>
  <c r="O4" i="199"/>
  <c r="P4" i="217"/>
  <c r="R4" i="271" s="1"/>
  <c r="J4" i="181"/>
  <c r="J4" i="175"/>
  <c r="K4" i="211"/>
  <c r="M4" i="211"/>
  <c r="O4" i="175"/>
  <c r="P4" i="193"/>
  <c r="Q4" i="211"/>
  <c r="C4" i="226"/>
  <c r="Y4" i="280" s="1"/>
  <c r="M4" i="190"/>
  <c r="N4" i="208"/>
  <c r="O4" i="226"/>
  <c r="Q4" i="190"/>
  <c r="J4" i="208"/>
  <c r="C4" i="220"/>
  <c r="AA4" i="274" s="1"/>
  <c r="M4" i="184"/>
  <c r="N4" i="202"/>
  <c r="I4" i="256" s="1"/>
  <c r="O4" i="220"/>
  <c r="Q4" i="184"/>
  <c r="J4" i="202"/>
  <c r="C4" i="214"/>
  <c r="M4" i="178"/>
  <c r="N4" i="196"/>
  <c r="O4" i="214"/>
  <c r="Q4" i="178"/>
  <c r="J4" i="196"/>
  <c r="D4" i="205"/>
  <c r="E4" i="187"/>
  <c r="F4" i="205"/>
  <c r="G4" i="223"/>
  <c r="I4" i="187"/>
  <c r="B4" i="205"/>
  <c r="D4" i="199"/>
  <c r="K4" i="253" s="1"/>
  <c r="E4" i="181"/>
  <c r="F4" i="199"/>
  <c r="G4" i="217"/>
  <c r="I4" i="181"/>
  <c r="B4" i="199"/>
  <c r="K4" i="175"/>
  <c r="L4" i="193"/>
  <c r="F4" i="175"/>
  <c r="N4" i="229" s="1"/>
  <c r="G4" i="193"/>
  <c r="H4" i="211"/>
  <c r="B4" i="193"/>
  <c r="D4" i="190"/>
  <c r="E4" i="208"/>
  <c r="F4" i="226"/>
  <c r="H4" i="190"/>
  <c r="I4" i="208"/>
  <c r="R4" i="262" s="1"/>
  <c r="B4" i="226"/>
  <c r="D4" i="184"/>
  <c r="E4" i="202"/>
  <c r="F4" i="220"/>
  <c r="H4" i="184"/>
  <c r="I4" i="202"/>
  <c r="Z4" i="256" s="1"/>
  <c r="B4" i="220"/>
  <c r="D4" i="178"/>
  <c r="X4" i="232" s="1"/>
  <c r="E4" i="196"/>
  <c r="F4" i="214"/>
  <c r="H4" i="178"/>
  <c r="I4" i="196"/>
  <c r="B4" i="214"/>
  <c r="AF69" i="131"/>
  <c r="O11" i="131" s="1"/>
  <c r="AF11" i="131" s="1"/>
  <c r="AF10" i="131" s="1"/>
  <c r="O7" i="131" s="1"/>
  <c r="AF7" i="131" s="1"/>
  <c r="AF38" i="130"/>
  <c r="O16" i="130" s="1"/>
  <c r="AF16" i="130" s="1"/>
  <c r="AC95" i="122"/>
  <c r="L22" i="122" s="1"/>
  <c r="AC22" i="122" s="1"/>
  <c r="AC20" i="122" s="1"/>
  <c r="L14" i="122" s="1"/>
  <c r="AC14" i="122" s="1"/>
  <c r="AH69" i="122"/>
  <c r="Q11" i="122" s="1"/>
  <c r="AH11" i="122" s="1"/>
  <c r="AH10" i="122" s="1"/>
  <c r="Q7" i="122" s="1"/>
  <c r="AH7" i="122" s="1"/>
  <c r="AN82" i="122"/>
  <c r="W21" i="122" s="1"/>
  <c r="AN21" i="122" s="1"/>
  <c r="AM82" i="122"/>
  <c r="V21" i="122" s="1"/>
  <c r="AM21" i="122" s="1"/>
  <c r="B3" i="165"/>
  <c r="C2" i="106"/>
  <c r="B2" i="164" s="1"/>
  <c r="AC95" i="132"/>
  <c r="L22" i="132" s="1"/>
  <c r="AC22" i="132" s="1"/>
  <c r="AP38" i="130"/>
  <c r="Y16" i="130" s="1"/>
  <c r="AP16" i="130" s="1"/>
  <c r="AK82" i="127"/>
  <c r="T21" i="127" s="1"/>
  <c r="AK21" i="127" s="1"/>
  <c r="AK69" i="122"/>
  <c r="T11" i="122" s="1"/>
  <c r="AK11" i="122" s="1"/>
  <c r="AK10" i="122" s="1"/>
  <c r="T7" i="122" s="1"/>
  <c r="AK7" i="122" s="1"/>
  <c r="AI69" i="122"/>
  <c r="R11" i="122" s="1"/>
  <c r="AI11" i="122" s="1"/>
  <c r="AI10" i="122" s="1"/>
  <c r="R7" i="122" s="1"/>
  <c r="AI7" i="122" s="1"/>
  <c r="AE95" i="122"/>
  <c r="N22" i="122" s="1"/>
  <c r="AE22" i="122" s="1"/>
  <c r="AQ51" i="122"/>
  <c r="Z17" i="122" s="1"/>
  <c r="AQ17" i="122" s="1"/>
  <c r="AF82" i="116"/>
  <c r="O21" i="116" s="1"/>
  <c r="AF21" i="116" s="1"/>
  <c r="AI38" i="117"/>
  <c r="R16" i="117" s="1"/>
  <c r="AI16" i="117" s="1"/>
  <c r="AL69" i="132"/>
  <c r="U11" i="132" s="1"/>
  <c r="AL11" i="132" s="1"/>
  <c r="AL10" i="132" s="1"/>
  <c r="U7" i="132" s="1"/>
  <c r="AL7" i="132" s="1"/>
  <c r="AG82" i="126"/>
  <c r="P21" i="126" s="1"/>
  <c r="AG21" i="126" s="1"/>
  <c r="AM25" i="124"/>
  <c r="V9" i="124" s="1"/>
  <c r="AM9" i="124" s="1"/>
  <c r="AM8" i="124" s="1"/>
  <c r="V6" i="124" s="1"/>
  <c r="AM6" i="124" s="1"/>
  <c r="AK95" i="122"/>
  <c r="T22" i="122" s="1"/>
  <c r="AK22" i="122" s="1"/>
  <c r="AG38" i="119"/>
  <c r="P16" i="119" s="1"/>
  <c r="AG16" i="119" s="1"/>
  <c r="AK38" i="116"/>
  <c r="T16" i="116" s="1"/>
  <c r="AK16" i="116" s="1"/>
  <c r="AG51" i="115"/>
  <c r="P17" i="115" s="1"/>
  <c r="AG17" i="115" s="1"/>
  <c r="AQ82" i="119"/>
  <c r="Z21" i="119" s="1"/>
  <c r="AQ21" i="119" s="1"/>
  <c r="AL38" i="130"/>
  <c r="U16" i="130" s="1"/>
  <c r="AL16" i="130" s="1"/>
  <c r="AK69" i="128"/>
  <c r="T11" i="128" s="1"/>
  <c r="AK11" i="128" s="1"/>
  <c r="AK10" i="128" s="1"/>
  <c r="T7" i="128" s="1"/>
  <c r="AK7" i="128" s="1"/>
  <c r="AP95" i="127"/>
  <c r="Y22" i="127" s="1"/>
  <c r="AP22" i="127" s="1"/>
  <c r="AE38" i="125"/>
  <c r="N16" i="125" s="1"/>
  <c r="AE16" i="125" s="1"/>
  <c r="AP51" i="125"/>
  <c r="Y17" i="125" s="1"/>
  <c r="AP17" i="125" s="1"/>
  <c r="AO38" i="123"/>
  <c r="X16" i="123" s="1"/>
  <c r="AO16" i="123" s="1"/>
  <c r="AG51" i="119"/>
  <c r="P17" i="119" s="1"/>
  <c r="AG17" i="119" s="1"/>
  <c r="AL82" i="119"/>
  <c r="U21" i="119" s="1"/>
  <c r="AL21" i="119" s="1"/>
  <c r="AH38" i="118"/>
  <c r="Q16" i="118" s="1"/>
  <c r="AH16" i="118" s="1"/>
  <c r="AN95" i="115"/>
  <c r="W22" i="115" s="1"/>
  <c r="AN22" i="115" s="1"/>
  <c r="AF25" i="116"/>
  <c r="O9" i="116" s="1"/>
  <c r="AF9" i="116" s="1"/>
  <c r="AF8" i="116" s="1"/>
  <c r="O6" i="116" s="1"/>
  <c r="AF6" i="116" s="1"/>
  <c r="AI25" i="115"/>
  <c r="R9" i="115" s="1"/>
  <c r="AI9" i="115" s="1"/>
  <c r="AI8" i="115" s="1"/>
  <c r="R6" i="115" s="1"/>
  <c r="AI6" i="115" s="1"/>
  <c r="AF25" i="132"/>
  <c r="O9" i="132" s="1"/>
  <c r="AF9" i="132" s="1"/>
  <c r="AF8" i="132" s="1"/>
  <c r="O6" i="132" s="1"/>
  <c r="AF6" i="132" s="1"/>
  <c r="AN95" i="131"/>
  <c r="W22" i="131" s="1"/>
  <c r="AN22" i="131" s="1"/>
  <c r="AR25" i="131"/>
  <c r="AA9" i="131" s="1"/>
  <c r="AR9" i="131" s="1"/>
  <c r="AR8" i="131" s="1"/>
  <c r="AA6" i="131" s="1"/>
  <c r="AR6" i="131" s="1"/>
  <c r="AM25" i="131"/>
  <c r="V9" i="131" s="1"/>
  <c r="AM9" i="131" s="1"/>
  <c r="AM8" i="131" s="1"/>
  <c r="V6" i="131" s="1"/>
  <c r="AM6" i="131" s="1"/>
  <c r="AK25" i="130"/>
  <c r="T9" i="130" s="1"/>
  <c r="AK9" i="130" s="1"/>
  <c r="AK8" i="130" s="1"/>
  <c r="T6" i="130" s="1"/>
  <c r="AK6" i="130" s="1"/>
  <c r="AM95" i="130"/>
  <c r="V22" i="130" s="1"/>
  <c r="AM22" i="130" s="1"/>
  <c r="AD38" i="130"/>
  <c r="M16" i="130" s="1"/>
  <c r="AD16" i="130" s="1"/>
  <c r="AM51" i="130"/>
  <c r="V17" i="130" s="1"/>
  <c r="AM17" i="130" s="1"/>
  <c r="AQ82" i="129"/>
  <c r="Z21" i="129" s="1"/>
  <c r="AQ21" i="129" s="1"/>
  <c r="AC38" i="129"/>
  <c r="L16" i="129" s="1"/>
  <c r="AC16" i="129" s="1"/>
  <c r="AC69" i="128"/>
  <c r="L11" i="128" s="1"/>
  <c r="AC11" i="128" s="1"/>
  <c r="AC10" i="128" s="1"/>
  <c r="L7" i="128" s="1"/>
  <c r="AC7" i="128" s="1"/>
  <c r="AH95" i="127"/>
  <c r="Q22" i="127" s="1"/>
  <c r="AH22" i="127" s="1"/>
  <c r="AR38" i="127"/>
  <c r="AA16" i="127" s="1"/>
  <c r="AR16" i="127" s="1"/>
  <c r="AP51" i="129"/>
  <c r="Y17" i="129" s="1"/>
  <c r="AP17" i="129" s="1"/>
  <c r="AO38" i="128"/>
  <c r="X16" i="128" s="1"/>
  <c r="AO16" i="128" s="1"/>
  <c r="AN51" i="129"/>
  <c r="W17" i="129" s="1"/>
  <c r="AN17" i="129" s="1"/>
  <c r="AC82" i="123"/>
  <c r="L21" i="123" s="1"/>
  <c r="AC21" i="123" s="1"/>
  <c r="AO69" i="124"/>
  <c r="X11" i="124" s="1"/>
  <c r="AO11" i="124" s="1"/>
  <c r="AO10" i="124" s="1"/>
  <c r="X7" i="124" s="1"/>
  <c r="AO7" i="124" s="1"/>
  <c r="AN51" i="124"/>
  <c r="W17" i="124" s="1"/>
  <c r="AN17" i="124" s="1"/>
  <c r="AR95" i="122"/>
  <c r="AA22" i="122" s="1"/>
  <c r="AR22" i="122" s="1"/>
  <c r="AL38" i="122"/>
  <c r="U16" i="122" s="1"/>
  <c r="AL16" i="122" s="1"/>
  <c r="AH82" i="122"/>
  <c r="Q21" i="122" s="1"/>
  <c r="AH21" i="122" s="1"/>
  <c r="AG51" i="120"/>
  <c r="P17" i="120" s="1"/>
  <c r="AG17" i="120" s="1"/>
  <c r="AH69" i="119"/>
  <c r="Q11" i="119" s="1"/>
  <c r="AH11" i="119" s="1"/>
  <c r="AH10" i="119" s="1"/>
  <c r="Q7" i="119" s="1"/>
  <c r="AH7" i="119" s="1"/>
  <c r="AH51" i="119"/>
  <c r="Q17" i="119" s="1"/>
  <c r="AH17" i="119" s="1"/>
  <c r="AQ69" i="119"/>
  <c r="Z11" i="119" s="1"/>
  <c r="AQ11" i="119" s="1"/>
  <c r="AQ10" i="119" s="1"/>
  <c r="Z7" i="119" s="1"/>
  <c r="AQ7" i="119" s="1"/>
  <c r="AC25" i="122"/>
  <c r="L9" i="122" s="1"/>
  <c r="AC9" i="122" s="1"/>
  <c r="AC8" i="122" s="1"/>
  <c r="L6" i="122" s="1"/>
  <c r="AC6" i="122" s="1"/>
  <c r="AO69" i="119"/>
  <c r="X11" i="119" s="1"/>
  <c r="AO11" i="119" s="1"/>
  <c r="AO10" i="119" s="1"/>
  <c r="X7" i="119" s="1"/>
  <c r="AO7" i="119" s="1"/>
  <c r="AK51" i="119"/>
  <c r="T17" i="119" s="1"/>
  <c r="AK17" i="119" s="1"/>
  <c r="AN95" i="121"/>
  <c r="W22" i="121" s="1"/>
  <c r="AN22" i="121" s="1"/>
  <c r="AE82" i="120"/>
  <c r="N21" i="120" s="1"/>
  <c r="AE21" i="120" s="1"/>
  <c r="AD82" i="119"/>
  <c r="M21" i="119" s="1"/>
  <c r="AD21" i="119" s="1"/>
  <c r="AG95" i="118"/>
  <c r="P22" i="118" s="1"/>
  <c r="AG22" i="118" s="1"/>
  <c r="AC38" i="116"/>
  <c r="L16" i="116" s="1"/>
  <c r="AC16" i="116" s="1"/>
  <c r="AF69" i="121"/>
  <c r="O11" i="121" s="1"/>
  <c r="AF11" i="121" s="1"/>
  <c r="AF10" i="121" s="1"/>
  <c r="O7" i="121" s="1"/>
  <c r="AF7" i="121" s="1"/>
  <c r="AI69" i="117"/>
  <c r="R11" i="117" s="1"/>
  <c r="AI11" i="117" s="1"/>
  <c r="AI10" i="117" s="1"/>
  <c r="R7" i="117" s="1"/>
  <c r="AI7" i="117" s="1"/>
  <c r="AI69" i="119"/>
  <c r="R11" i="119" s="1"/>
  <c r="AI11" i="119" s="1"/>
  <c r="AI10" i="119" s="1"/>
  <c r="R7" i="119" s="1"/>
  <c r="AI7" i="119" s="1"/>
  <c r="AH51" i="118"/>
  <c r="Q17" i="118" s="1"/>
  <c r="AH17" i="118" s="1"/>
  <c r="AH15" i="118" s="1"/>
  <c r="Q13" i="118" s="1"/>
  <c r="AH13" i="118" s="1"/>
  <c r="AL38" i="118"/>
  <c r="U16" i="118" s="1"/>
  <c r="AL16" i="118" s="1"/>
  <c r="AP82" i="117"/>
  <c r="Y21" i="117" s="1"/>
  <c r="AP21" i="117" s="1"/>
  <c r="AN51" i="117"/>
  <c r="W17" i="117" s="1"/>
  <c r="AN17" i="117" s="1"/>
  <c r="AO25" i="117"/>
  <c r="X9" i="117" s="1"/>
  <c r="AO9" i="117" s="1"/>
  <c r="AO8" i="117" s="1"/>
  <c r="X6" i="117" s="1"/>
  <c r="AO6" i="117" s="1"/>
  <c r="AN51" i="116"/>
  <c r="W17" i="116" s="1"/>
  <c r="AN17" i="116" s="1"/>
  <c r="AM38" i="116"/>
  <c r="V16" i="116" s="1"/>
  <c r="AM16" i="116" s="1"/>
  <c r="AE82" i="115"/>
  <c r="N21" i="115" s="1"/>
  <c r="AE21" i="115" s="1"/>
  <c r="AL51" i="115"/>
  <c r="U17" i="115" s="1"/>
  <c r="AL17" i="115" s="1"/>
  <c r="AQ51" i="132"/>
  <c r="Z17" i="132" s="1"/>
  <c r="AQ17" i="132" s="1"/>
  <c r="AK25" i="132"/>
  <c r="T9" i="132" s="1"/>
  <c r="AK9" i="132" s="1"/>
  <c r="AK8" i="132" s="1"/>
  <c r="T6" i="132" s="1"/>
  <c r="AK6" i="132" s="1"/>
  <c r="AI51" i="130"/>
  <c r="R17" i="130" s="1"/>
  <c r="AI17" i="130" s="1"/>
  <c r="AI51" i="131"/>
  <c r="R17" i="131" s="1"/>
  <c r="AI17" i="131" s="1"/>
  <c r="AG95" i="130"/>
  <c r="P22" i="130" s="1"/>
  <c r="AG22" i="130" s="1"/>
  <c r="AP95" i="129"/>
  <c r="Y22" i="129" s="1"/>
  <c r="AP22" i="129" s="1"/>
  <c r="AR25" i="124"/>
  <c r="AA9" i="124" s="1"/>
  <c r="AR9" i="124" s="1"/>
  <c r="AR8" i="124" s="1"/>
  <c r="AA6" i="124" s="1"/>
  <c r="AR6" i="124" s="1"/>
  <c r="AF69" i="123"/>
  <c r="O11" i="123" s="1"/>
  <c r="AF11" i="123" s="1"/>
  <c r="AF10" i="123" s="1"/>
  <c r="O7" i="123" s="1"/>
  <c r="AF7" i="123" s="1"/>
  <c r="AM38" i="120"/>
  <c r="V16" i="120" s="1"/>
  <c r="AM16" i="120" s="1"/>
  <c r="AI38" i="122"/>
  <c r="R16" i="122" s="1"/>
  <c r="AI16" i="122" s="1"/>
  <c r="AL95" i="121"/>
  <c r="U22" i="121" s="1"/>
  <c r="AL22" i="121" s="1"/>
  <c r="AK38" i="120"/>
  <c r="T16" i="120" s="1"/>
  <c r="AK16" i="120" s="1"/>
  <c r="AR95" i="119"/>
  <c r="AA22" i="119" s="1"/>
  <c r="AR22" i="119" s="1"/>
  <c r="AF95" i="122"/>
  <c r="O22" i="122" s="1"/>
  <c r="AF22" i="122" s="1"/>
  <c r="AO25" i="122"/>
  <c r="X9" i="122" s="1"/>
  <c r="AO9" i="122" s="1"/>
  <c r="AO8" i="122" s="1"/>
  <c r="X6" i="122" s="1"/>
  <c r="AO6" i="122" s="1"/>
  <c r="AO25" i="121"/>
  <c r="X9" i="121" s="1"/>
  <c r="AO9" i="121" s="1"/>
  <c r="AO8" i="121" s="1"/>
  <c r="X6" i="121" s="1"/>
  <c r="AO6" i="121" s="1"/>
  <c r="AI38" i="120"/>
  <c r="R16" i="120" s="1"/>
  <c r="AI16" i="120" s="1"/>
  <c r="AC25" i="117"/>
  <c r="L9" i="117" s="1"/>
  <c r="AC9" i="117" s="1"/>
  <c r="AC8" i="117" s="1"/>
  <c r="L6" i="117" s="1"/>
  <c r="AC6" i="117" s="1"/>
  <c r="AR25" i="118"/>
  <c r="AA9" i="118" s="1"/>
  <c r="AR9" i="118" s="1"/>
  <c r="AR8" i="118" s="1"/>
  <c r="AA6" i="118" s="1"/>
  <c r="AR6" i="118" s="1"/>
  <c r="AN38" i="119"/>
  <c r="W16" i="119" s="1"/>
  <c r="AN16" i="119" s="1"/>
  <c r="AN69" i="116"/>
  <c r="W11" i="116" s="1"/>
  <c r="AN11" i="116" s="1"/>
  <c r="AN10" i="116" s="1"/>
  <c r="W7" i="116" s="1"/>
  <c r="AN7" i="116" s="1"/>
  <c r="AN95" i="132"/>
  <c r="W22" i="132" s="1"/>
  <c r="AN22" i="132" s="1"/>
  <c r="AD95" i="131"/>
  <c r="M22" i="131" s="1"/>
  <c r="AD22" i="131" s="1"/>
  <c r="AL25" i="132"/>
  <c r="U9" i="132" s="1"/>
  <c r="AL9" i="132" s="1"/>
  <c r="AL8" i="132" s="1"/>
  <c r="U6" i="132" s="1"/>
  <c r="AL6" i="132" s="1"/>
  <c r="AL5" i="132" s="1"/>
  <c r="AO95" i="131"/>
  <c r="X22" i="131" s="1"/>
  <c r="AO22" i="131" s="1"/>
  <c r="AO69" i="131"/>
  <c r="X11" i="131" s="1"/>
  <c r="AO11" i="131" s="1"/>
  <c r="AO10" i="131" s="1"/>
  <c r="X7" i="131" s="1"/>
  <c r="AO7" i="131" s="1"/>
  <c r="AQ51" i="131"/>
  <c r="Z17" i="131" s="1"/>
  <c r="AQ17" i="131" s="1"/>
  <c r="AO38" i="131"/>
  <c r="X16" i="131" s="1"/>
  <c r="AO16" i="131" s="1"/>
  <c r="AN25" i="131"/>
  <c r="W9" i="131" s="1"/>
  <c r="AN9" i="131" s="1"/>
  <c r="AN8" i="131" s="1"/>
  <c r="W6" i="131" s="1"/>
  <c r="AN6" i="131" s="1"/>
  <c r="AN5" i="131" s="1"/>
  <c r="AC25" i="130"/>
  <c r="L9" i="130" s="1"/>
  <c r="AC9" i="130" s="1"/>
  <c r="AC8" i="130" s="1"/>
  <c r="L6" i="130" s="1"/>
  <c r="AC6" i="130" s="1"/>
  <c r="AE95" i="130"/>
  <c r="N22" i="130" s="1"/>
  <c r="AE22" i="130" s="1"/>
  <c r="AN38" i="130"/>
  <c r="W16" i="130" s="1"/>
  <c r="AN16" i="130" s="1"/>
  <c r="AL69" i="130"/>
  <c r="U11" i="130" s="1"/>
  <c r="AL11" i="130" s="1"/>
  <c r="AL10" i="130" s="1"/>
  <c r="U7" i="130" s="1"/>
  <c r="AL7" i="130" s="1"/>
  <c r="AO51" i="130"/>
  <c r="X17" i="130" s="1"/>
  <c r="AO17" i="130" s="1"/>
  <c r="AO95" i="130"/>
  <c r="X22" i="130" s="1"/>
  <c r="AO22" i="130" s="1"/>
  <c r="AG69" i="128"/>
  <c r="P11" i="128" s="1"/>
  <c r="AG11" i="128" s="1"/>
  <c r="AG10" i="128" s="1"/>
  <c r="P7" i="128" s="1"/>
  <c r="AG7" i="128" s="1"/>
  <c r="AJ51" i="128"/>
  <c r="S17" i="128" s="1"/>
  <c r="AJ17" i="128" s="1"/>
  <c r="AI82" i="129"/>
  <c r="R21" i="129" s="1"/>
  <c r="AI21" i="129" s="1"/>
  <c r="AO82" i="129"/>
  <c r="X21" i="129" s="1"/>
  <c r="AO21" i="129" s="1"/>
  <c r="AQ95" i="128"/>
  <c r="Z22" i="128" s="1"/>
  <c r="AQ22" i="128" s="1"/>
  <c r="AO25" i="128"/>
  <c r="X9" i="128" s="1"/>
  <c r="AO9" i="128" s="1"/>
  <c r="AO8" i="128" s="1"/>
  <c r="X6" i="128" s="1"/>
  <c r="AO6" i="128" s="1"/>
  <c r="AP38" i="129"/>
  <c r="Y16" i="129" s="1"/>
  <c r="AP16" i="129" s="1"/>
  <c r="AN25" i="129"/>
  <c r="W9" i="129" s="1"/>
  <c r="AN9" i="129" s="1"/>
  <c r="AN8" i="129" s="1"/>
  <c r="W6" i="129" s="1"/>
  <c r="AN6" i="129" s="1"/>
  <c r="AE51" i="125"/>
  <c r="N17" i="125" s="1"/>
  <c r="AE17" i="125" s="1"/>
  <c r="AQ38" i="127"/>
  <c r="Z16" i="127" s="1"/>
  <c r="AQ16" i="127" s="1"/>
  <c r="AH82" i="128"/>
  <c r="Q21" i="128" s="1"/>
  <c r="AH21" i="128" s="1"/>
  <c r="AG69" i="122"/>
  <c r="P11" i="122" s="1"/>
  <c r="AG11" i="122" s="1"/>
  <c r="AG10" i="122" s="1"/>
  <c r="P7" i="122" s="1"/>
  <c r="AG7" i="122" s="1"/>
  <c r="AG69" i="124"/>
  <c r="P11" i="124" s="1"/>
  <c r="AG11" i="124" s="1"/>
  <c r="AG10" i="124" s="1"/>
  <c r="P7" i="124" s="1"/>
  <c r="AG7" i="124" s="1"/>
  <c r="AQ82" i="123"/>
  <c r="Z21" i="123" s="1"/>
  <c r="AQ21" i="123" s="1"/>
  <c r="AN51" i="123"/>
  <c r="W17" i="123" s="1"/>
  <c r="AN17" i="123" s="1"/>
  <c r="AP38" i="123"/>
  <c r="Y16" i="123" s="1"/>
  <c r="AP16" i="123" s="1"/>
  <c r="AM38" i="123"/>
  <c r="V16" i="123" s="1"/>
  <c r="AM16" i="123" s="1"/>
  <c r="AP82" i="122"/>
  <c r="Y21" i="122" s="1"/>
  <c r="AP21" i="122" s="1"/>
  <c r="AD51" i="121"/>
  <c r="M17" i="121" s="1"/>
  <c r="AD17" i="121" s="1"/>
  <c r="AE38" i="120"/>
  <c r="N16" i="120" s="1"/>
  <c r="AE16" i="120" s="1"/>
  <c r="AD95" i="121"/>
  <c r="M22" i="121" s="1"/>
  <c r="AD22" i="121" s="1"/>
  <c r="AC38" i="120"/>
  <c r="L16" i="120" s="1"/>
  <c r="AC16" i="120" s="1"/>
  <c r="AK95" i="121"/>
  <c r="T22" i="121" s="1"/>
  <c r="AK22" i="121" s="1"/>
  <c r="AR51" i="122"/>
  <c r="AA17" i="122" s="1"/>
  <c r="AR17" i="122" s="1"/>
  <c r="AC51" i="119"/>
  <c r="L17" i="119" s="1"/>
  <c r="AC17" i="119" s="1"/>
  <c r="AG25" i="121"/>
  <c r="P9" i="121" s="1"/>
  <c r="AG9" i="121" s="1"/>
  <c r="AG8" i="121" s="1"/>
  <c r="P6" i="121" s="1"/>
  <c r="AG6" i="121" s="1"/>
  <c r="AO95" i="120"/>
  <c r="X22" i="120" s="1"/>
  <c r="AO22" i="120" s="1"/>
  <c r="AO51" i="120"/>
  <c r="X17" i="120" s="1"/>
  <c r="AO17" i="120" s="1"/>
  <c r="AL51" i="120"/>
  <c r="U17" i="120" s="1"/>
  <c r="AL17" i="120" s="1"/>
  <c r="AN38" i="120"/>
  <c r="W16" i="120" s="1"/>
  <c r="AN16" i="120" s="1"/>
  <c r="AF51" i="119"/>
  <c r="O17" i="119" s="1"/>
  <c r="AF17" i="119" s="1"/>
  <c r="AP82" i="119"/>
  <c r="Y21" i="119" s="1"/>
  <c r="AP21" i="119" s="1"/>
  <c r="AN25" i="119"/>
  <c r="W9" i="119" s="1"/>
  <c r="AN9" i="119" s="1"/>
  <c r="AN8" i="119" s="1"/>
  <c r="W6" i="119" s="1"/>
  <c r="AN6" i="119" s="1"/>
  <c r="AN95" i="118"/>
  <c r="W22" i="118" s="1"/>
  <c r="AN22" i="118" s="1"/>
  <c r="AF38" i="117"/>
  <c r="O16" i="117" s="1"/>
  <c r="AF16" i="117" s="1"/>
  <c r="AN69" i="121"/>
  <c r="W11" i="121" s="1"/>
  <c r="AN11" i="121" s="1"/>
  <c r="AN10" i="121" s="1"/>
  <c r="W7" i="121" s="1"/>
  <c r="AN7" i="121" s="1"/>
  <c r="AM95" i="117"/>
  <c r="V22" i="117" s="1"/>
  <c r="AM22" i="117" s="1"/>
  <c r="AL25" i="117"/>
  <c r="U9" i="117" s="1"/>
  <c r="AL9" i="117" s="1"/>
  <c r="AL8" i="117" s="1"/>
  <c r="U6" i="117" s="1"/>
  <c r="AL6" i="117" s="1"/>
  <c r="AQ69" i="116"/>
  <c r="Z11" i="116" s="1"/>
  <c r="AQ11" i="116" s="1"/>
  <c r="AQ10" i="116" s="1"/>
  <c r="Z7" i="116" s="1"/>
  <c r="AQ7" i="116" s="1"/>
  <c r="AK95" i="119"/>
  <c r="T22" i="119" s="1"/>
  <c r="AK22" i="119" s="1"/>
  <c r="AP69" i="118"/>
  <c r="Y11" i="118" s="1"/>
  <c r="AP11" i="118" s="1"/>
  <c r="AP10" i="118" s="1"/>
  <c r="Y7" i="118" s="1"/>
  <c r="AP7" i="118" s="1"/>
  <c r="AR25" i="119"/>
  <c r="AA9" i="119" s="1"/>
  <c r="AR9" i="119" s="1"/>
  <c r="AR8" i="119" s="1"/>
  <c r="AA6" i="119" s="1"/>
  <c r="AR6" i="119" s="1"/>
  <c r="AP82" i="118"/>
  <c r="Y21" i="118" s="1"/>
  <c r="AP21" i="118" s="1"/>
  <c r="AN69" i="118"/>
  <c r="W11" i="118" s="1"/>
  <c r="AN11" i="118" s="1"/>
  <c r="AN10" i="118" s="1"/>
  <c r="W7" i="118" s="1"/>
  <c r="AN7" i="118" s="1"/>
  <c r="AJ25" i="118"/>
  <c r="S9" i="118" s="1"/>
  <c r="AJ9" i="118" s="1"/>
  <c r="AJ8" i="118" s="1"/>
  <c r="S6" i="118" s="1"/>
  <c r="AJ6" i="118" s="1"/>
  <c r="AH82" i="117"/>
  <c r="Q21" i="117" s="1"/>
  <c r="AH21" i="117" s="1"/>
  <c r="AE38" i="116"/>
  <c r="N16" i="116" s="1"/>
  <c r="AE16" i="116" s="1"/>
  <c r="AG69" i="116"/>
  <c r="P11" i="116" s="1"/>
  <c r="AG11" i="116" s="1"/>
  <c r="AG10" i="116" s="1"/>
  <c r="P7" i="116" s="1"/>
  <c r="AG7" i="116" s="1"/>
  <c r="AE51" i="115"/>
  <c r="N17" i="115" s="1"/>
  <c r="AE17" i="115" s="1"/>
  <c r="AN25" i="116"/>
  <c r="W9" i="116" s="1"/>
  <c r="AN9" i="116" s="1"/>
  <c r="AN8" i="116" s="1"/>
  <c r="W6" i="116" s="1"/>
  <c r="AN6" i="116" s="1"/>
  <c r="AN5" i="116" s="1"/>
  <c r="W3" i="116" s="1"/>
  <c r="AN3" i="116" s="1"/>
  <c r="AK95" i="115"/>
  <c r="T22" i="115" s="1"/>
  <c r="AK22" i="115" s="1"/>
  <c r="AN38" i="117"/>
  <c r="W16" i="117" s="1"/>
  <c r="AN16" i="117" s="1"/>
  <c r="AP95" i="115"/>
  <c r="Y22" i="115" s="1"/>
  <c r="AP22" i="115" s="1"/>
  <c r="AN82" i="115"/>
  <c r="W21" i="115" s="1"/>
  <c r="AN21" i="115" s="1"/>
  <c r="AN20" i="115" s="1"/>
  <c r="W14" i="115" s="1"/>
  <c r="AN14" i="115" s="1"/>
  <c r="AO51" i="115"/>
  <c r="X17" i="115" s="1"/>
  <c r="AO17" i="115" s="1"/>
  <c r="AR38" i="115"/>
  <c r="AA16" i="115" s="1"/>
  <c r="AR16" i="115" s="1"/>
  <c r="B9" i="163"/>
  <c r="AE69" i="115"/>
  <c r="N11" i="115" s="1"/>
  <c r="AE11" i="115" s="1"/>
  <c r="AE10" i="115" s="1"/>
  <c r="N7" i="115" s="1"/>
  <c r="AE7" i="115" s="1"/>
  <c r="AK25" i="116"/>
  <c r="T9" i="116" s="1"/>
  <c r="AK9" i="116" s="1"/>
  <c r="AK8" i="116" s="1"/>
  <c r="T6" i="116" s="1"/>
  <c r="AK6" i="116" s="1"/>
  <c r="AF95" i="132"/>
  <c r="O22" i="132" s="1"/>
  <c r="AF22" i="132" s="1"/>
  <c r="AN69" i="132"/>
  <c r="W11" i="132" s="1"/>
  <c r="AN11" i="132" s="1"/>
  <c r="AN10" i="132" s="1"/>
  <c r="W7" i="132" s="1"/>
  <c r="AN7" i="132" s="1"/>
  <c r="AN51" i="132"/>
  <c r="W17" i="132" s="1"/>
  <c r="AN17" i="132" s="1"/>
  <c r="AC25" i="132"/>
  <c r="L9" i="132" s="1"/>
  <c r="AC9" i="132" s="1"/>
  <c r="AC8" i="132" s="1"/>
  <c r="L6" i="132" s="1"/>
  <c r="AC6" i="132" s="1"/>
  <c r="AQ95" i="131"/>
  <c r="Z22" i="131" s="1"/>
  <c r="AQ22" i="131" s="1"/>
  <c r="AD25" i="132"/>
  <c r="M9" i="132" s="1"/>
  <c r="AD9" i="132" s="1"/>
  <c r="AD8" i="132" s="1"/>
  <c r="M6" i="132" s="1"/>
  <c r="AD6" i="132" s="1"/>
  <c r="AG95" i="131"/>
  <c r="P22" i="131" s="1"/>
  <c r="AG22" i="131" s="1"/>
  <c r="AG69" i="131"/>
  <c r="P11" i="131" s="1"/>
  <c r="AG11" i="131" s="1"/>
  <c r="AG10" i="131" s="1"/>
  <c r="P7" i="131" s="1"/>
  <c r="AG7" i="131" s="1"/>
  <c r="AG38" i="131"/>
  <c r="P16" i="131" s="1"/>
  <c r="AG16" i="131" s="1"/>
  <c r="AL25" i="131"/>
  <c r="U9" i="131" s="1"/>
  <c r="AL9" i="131" s="1"/>
  <c r="AL8" i="131" s="1"/>
  <c r="U6" i="131" s="1"/>
  <c r="AL6" i="131" s="1"/>
  <c r="AC25" i="131"/>
  <c r="L9" i="131" s="1"/>
  <c r="AC9" i="131" s="1"/>
  <c r="AC8" i="131" s="1"/>
  <c r="L6" i="131" s="1"/>
  <c r="AC6" i="131" s="1"/>
  <c r="AG51" i="130"/>
  <c r="P17" i="130" s="1"/>
  <c r="AG17" i="130" s="1"/>
  <c r="AR95" i="130"/>
  <c r="AA22" i="130" s="1"/>
  <c r="AR22" i="130" s="1"/>
  <c r="AC82" i="129"/>
  <c r="L21" i="129" s="1"/>
  <c r="AC21" i="129" s="1"/>
  <c r="AE25" i="129"/>
  <c r="N9" i="129" s="1"/>
  <c r="AE9" i="129" s="1"/>
  <c r="AE8" i="129" s="1"/>
  <c r="N6" i="129" s="1"/>
  <c r="AE6" i="129" s="1"/>
  <c r="AH69" i="128"/>
  <c r="Q11" i="128" s="1"/>
  <c r="AH11" i="128" s="1"/>
  <c r="AH10" i="128" s="1"/>
  <c r="Q7" i="128" s="1"/>
  <c r="AH7" i="128" s="1"/>
  <c r="AM38" i="129"/>
  <c r="V16" i="129" s="1"/>
  <c r="AM16" i="129" s="1"/>
  <c r="AR95" i="127"/>
  <c r="AA22" i="127" s="1"/>
  <c r="AR22" i="127" s="1"/>
  <c r="AE69" i="132"/>
  <c r="N11" i="132" s="1"/>
  <c r="AE11" i="132" s="1"/>
  <c r="AE10" i="132" s="1"/>
  <c r="N7" i="132" s="1"/>
  <c r="AE7" i="132" s="1"/>
  <c r="AG82" i="129"/>
  <c r="P21" i="129" s="1"/>
  <c r="AG21" i="129" s="1"/>
  <c r="AI95" i="128"/>
  <c r="R22" i="128" s="1"/>
  <c r="AI22" i="128" s="1"/>
  <c r="AG25" i="128"/>
  <c r="P9" i="128" s="1"/>
  <c r="AG9" i="128" s="1"/>
  <c r="AG8" i="128" s="1"/>
  <c r="P6" i="128" s="1"/>
  <c r="AG6" i="128" s="1"/>
  <c r="AL82" i="129"/>
  <c r="U21" i="129" s="1"/>
  <c r="AL21" i="129" s="1"/>
  <c r="AF25" i="129"/>
  <c r="O9" i="129" s="1"/>
  <c r="AF9" i="129" s="1"/>
  <c r="AF8" i="129" s="1"/>
  <c r="O6" i="129" s="1"/>
  <c r="AF6" i="129" s="1"/>
  <c r="AL82" i="128"/>
  <c r="U21" i="128" s="1"/>
  <c r="AL21" i="128" s="1"/>
  <c r="AO69" i="128"/>
  <c r="X11" i="128" s="1"/>
  <c r="AO11" i="128" s="1"/>
  <c r="AO10" i="128" s="1"/>
  <c r="X7" i="128" s="1"/>
  <c r="AO7" i="128" s="1"/>
  <c r="AP38" i="128"/>
  <c r="Y16" i="128" s="1"/>
  <c r="AP16" i="128" s="1"/>
  <c r="AJ51" i="127"/>
  <c r="S17" i="127" s="1"/>
  <c r="AJ17" i="127" s="1"/>
  <c r="AI38" i="127"/>
  <c r="R16" i="127" s="1"/>
  <c r="AI16" i="127" s="1"/>
  <c r="AC69" i="125"/>
  <c r="L11" i="125" s="1"/>
  <c r="AC11" i="125" s="1"/>
  <c r="AC10" i="125" s="1"/>
  <c r="L7" i="125" s="1"/>
  <c r="AC7" i="125" s="1"/>
  <c r="AJ38" i="125"/>
  <c r="S16" i="125" s="1"/>
  <c r="AJ16" i="125" s="1"/>
  <c r="AE82" i="127"/>
  <c r="N21" i="127" s="1"/>
  <c r="AE21" i="127" s="1"/>
  <c r="AH82" i="123"/>
  <c r="Q21" i="123" s="1"/>
  <c r="AH21" i="123" s="1"/>
  <c r="AR95" i="123"/>
  <c r="AA22" i="123" s="1"/>
  <c r="AR22" i="123" s="1"/>
  <c r="AL51" i="124"/>
  <c r="U17" i="124" s="1"/>
  <c r="AL17" i="124" s="1"/>
  <c r="AL82" i="123"/>
  <c r="U21" i="123" s="1"/>
  <c r="AL21" i="123" s="1"/>
  <c r="AQ69" i="122"/>
  <c r="Z11" i="122" s="1"/>
  <c r="AQ11" i="122" s="1"/>
  <c r="AQ10" i="122" s="1"/>
  <c r="Z7" i="122" s="1"/>
  <c r="AQ7" i="122" s="1"/>
  <c r="AO51" i="124"/>
  <c r="X17" i="124" s="1"/>
  <c r="AO17" i="124" s="1"/>
  <c r="AM38" i="124"/>
  <c r="V16" i="124" s="1"/>
  <c r="AM16" i="124" s="1"/>
  <c r="AI82" i="123"/>
  <c r="R21" i="123" s="1"/>
  <c r="AI21" i="123" s="1"/>
  <c r="AE38" i="123"/>
  <c r="N16" i="123" s="1"/>
  <c r="AE16" i="123" s="1"/>
  <c r="AM95" i="122"/>
  <c r="V22" i="122" s="1"/>
  <c r="AM22" i="122" s="1"/>
  <c r="AM20" i="122" s="1"/>
  <c r="V14" i="122" s="1"/>
  <c r="AM14" i="122" s="1"/>
  <c r="AL95" i="122"/>
  <c r="U22" i="122" s="1"/>
  <c r="AL22" i="122" s="1"/>
  <c r="AJ69" i="121"/>
  <c r="S11" i="121" s="1"/>
  <c r="AJ11" i="121" s="1"/>
  <c r="AJ10" i="121" s="1"/>
  <c r="S7" i="121" s="1"/>
  <c r="AJ7" i="121" s="1"/>
  <c r="AD82" i="120"/>
  <c r="M21" i="120" s="1"/>
  <c r="AD21" i="120" s="1"/>
  <c r="AL38" i="120"/>
  <c r="U16" i="120" s="1"/>
  <c r="AL16" i="120" s="1"/>
  <c r="AE25" i="124"/>
  <c r="N9" i="124" s="1"/>
  <c r="AE9" i="124" s="1"/>
  <c r="AE8" i="124" s="1"/>
  <c r="N6" i="124" s="1"/>
  <c r="AE6" i="124" s="1"/>
  <c r="AC95" i="121"/>
  <c r="L22" i="121" s="1"/>
  <c r="AC22" i="121" s="1"/>
  <c r="AK51" i="122"/>
  <c r="T17" i="122" s="1"/>
  <c r="AK17" i="122" s="1"/>
  <c r="AN51" i="120"/>
  <c r="W17" i="120" s="1"/>
  <c r="AN17" i="120" s="1"/>
  <c r="AP25" i="120"/>
  <c r="Y9" i="120" s="1"/>
  <c r="AP9" i="120" s="1"/>
  <c r="AP8" i="120" s="1"/>
  <c r="Y6" i="120" s="1"/>
  <c r="AP6" i="120" s="1"/>
  <c r="AG51" i="122"/>
  <c r="P17" i="122" s="1"/>
  <c r="AG17" i="122" s="1"/>
  <c r="AP25" i="122"/>
  <c r="Y9" i="122" s="1"/>
  <c r="AP9" i="122" s="1"/>
  <c r="AP8" i="122" s="1"/>
  <c r="Y6" i="122" s="1"/>
  <c r="AP6" i="122" s="1"/>
  <c r="AO95" i="121"/>
  <c r="X22" i="121" s="1"/>
  <c r="AO22" i="121" s="1"/>
  <c r="AM82" i="121"/>
  <c r="V21" i="121" s="1"/>
  <c r="AM21" i="121" s="1"/>
  <c r="AD51" i="120"/>
  <c r="M17" i="120" s="1"/>
  <c r="AD17" i="120" s="1"/>
  <c r="AD38" i="118"/>
  <c r="M16" i="118" s="1"/>
  <c r="AD16" i="118" s="1"/>
  <c r="AF25" i="119"/>
  <c r="O9" i="119" s="1"/>
  <c r="AF9" i="119" s="1"/>
  <c r="AF8" i="119" s="1"/>
  <c r="O6" i="119" s="1"/>
  <c r="AF6" i="119" s="1"/>
  <c r="AF95" i="118"/>
  <c r="O22" i="118" s="1"/>
  <c r="AF22" i="118" s="1"/>
  <c r="AN95" i="117"/>
  <c r="W22" i="117" s="1"/>
  <c r="AN22" i="117" s="1"/>
  <c r="AK69" i="117"/>
  <c r="T11" i="117" s="1"/>
  <c r="AK11" i="117" s="1"/>
  <c r="AK10" i="117" s="1"/>
  <c r="T7" i="117" s="1"/>
  <c r="AK7" i="117" s="1"/>
  <c r="AK5" i="117" s="1"/>
  <c r="AC69" i="121"/>
  <c r="L11" i="121" s="1"/>
  <c r="AC11" i="121" s="1"/>
  <c r="AC10" i="121" s="1"/>
  <c r="L7" i="121" s="1"/>
  <c r="AC7" i="121" s="1"/>
  <c r="AG69" i="121"/>
  <c r="P11" i="121" s="1"/>
  <c r="AG11" i="121" s="1"/>
  <c r="AG10" i="121" s="1"/>
  <c r="P7" i="121" s="1"/>
  <c r="AG7" i="121" s="1"/>
  <c r="AD25" i="117"/>
  <c r="M9" i="117" s="1"/>
  <c r="AD9" i="117" s="1"/>
  <c r="AD8" i="117" s="1"/>
  <c r="M6" i="117" s="1"/>
  <c r="AD6" i="117" s="1"/>
  <c r="AP51" i="119"/>
  <c r="Y17" i="119" s="1"/>
  <c r="AP17" i="119" s="1"/>
  <c r="AF69" i="118"/>
  <c r="O11" i="118" s="1"/>
  <c r="AF11" i="118" s="1"/>
  <c r="AF10" i="118" s="1"/>
  <c r="O7" i="118" s="1"/>
  <c r="AF7" i="118" s="1"/>
  <c r="AM38" i="118"/>
  <c r="V16" i="118" s="1"/>
  <c r="AM16" i="118" s="1"/>
  <c r="AR95" i="117"/>
  <c r="AA22" i="117" s="1"/>
  <c r="AR22" i="117" s="1"/>
  <c r="AL69" i="117"/>
  <c r="U11" i="117" s="1"/>
  <c r="AL11" i="117" s="1"/>
  <c r="AL10" i="117" s="1"/>
  <c r="U7" i="117" s="1"/>
  <c r="AL7" i="117" s="1"/>
  <c r="AO51" i="117"/>
  <c r="X17" i="117" s="1"/>
  <c r="AO17" i="117" s="1"/>
  <c r="AP25" i="117"/>
  <c r="Y9" i="117" s="1"/>
  <c r="AP9" i="117" s="1"/>
  <c r="AP8" i="117" s="1"/>
  <c r="Y6" i="117" s="1"/>
  <c r="AP6" i="117" s="1"/>
  <c r="AR95" i="116"/>
  <c r="AA22" i="116" s="1"/>
  <c r="AR22" i="116" s="1"/>
  <c r="AO69" i="116"/>
  <c r="X11" i="116" s="1"/>
  <c r="AO11" i="116" s="1"/>
  <c r="AO10" i="116" s="1"/>
  <c r="X7" i="116" s="1"/>
  <c r="AO7" i="116" s="1"/>
  <c r="AL69" i="116"/>
  <c r="U11" i="116" s="1"/>
  <c r="AL11" i="116" s="1"/>
  <c r="AL10" i="116" s="1"/>
  <c r="U7" i="116" s="1"/>
  <c r="AL7" i="116" s="1"/>
  <c r="AC38" i="119"/>
  <c r="L16" i="119" s="1"/>
  <c r="AC16" i="119" s="1"/>
  <c r="AL38" i="119"/>
  <c r="U16" i="119" s="1"/>
  <c r="AL16" i="119" s="1"/>
  <c r="AO38" i="118"/>
  <c r="X16" i="118" s="1"/>
  <c r="AO16" i="118" s="1"/>
  <c r="AC95" i="115"/>
  <c r="L22" i="115" s="1"/>
  <c r="AC22" i="115" s="1"/>
  <c r="AF82" i="115"/>
  <c r="O21" i="115" s="1"/>
  <c r="AF21" i="115" s="1"/>
  <c r="AM69" i="115"/>
  <c r="V11" i="115" s="1"/>
  <c r="AM11" i="115" s="1"/>
  <c r="AM10" i="115" s="1"/>
  <c r="V7" i="115" s="1"/>
  <c r="AM7" i="115" s="1"/>
  <c r="AF51" i="132"/>
  <c r="O17" i="132" s="1"/>
  <c r="AF17" i="132" s="1"/>
  <c r="AJ25" i="131"/>
  <c r="S9" i="131" s="1"/>
  <c r="AJ9" i="131" s="1"/>
  <c r="AJ8" i="131" s="1"/>
  <c r="S6" i="131" s="1"/>
  <c r="AJ6" i="131" s="1"/>
  <c r="AI95" i="131"/>
  <c r="R22" i="131" s="1"/>
  <c r="AI22" i="131" s="1"/>
  <c r="AK69" i="131"/>
  <c r="T11" i="131" s="1"/>
  <c r="AK11" i="131" s="1"/>
  <c r="AK10" i="131" s="1"/>
  <c r="T7" i="131" s="1"/>
  <c r="AK7" i="131" s="1"/>
  <c r="AK95" i="132"/>
  <c r="T22" i="132" s="1"/>
  <c r="AK22" i="132" s="1"/>
  <c r="AM25" i="132"/>
  <c r="V9" i="132" s="1"/>
  <c r="AM9" i="132" s="1"/>
  <c r="AM8" i="132" s="1"/>
  <c r="V6" i="132" s="1"/>
  <c r="AM6" i="132" s="1"/>
  <c r="AM5" i="132" s="1"/>
  <c r="AL95" i="131"/>
  <c r="U22" i="131" s="1"/>
  <c r="AL22" i="131" s="1"/>
  <c r="AL82" i="131"/>
  <c r="U21" i="131" s="1"/>
  <c r="AL21" i="131" s="1"/>
  <c r="AP69" i="131"/>
  <c r="Y11" i="131" s="1"/>
  <c r="AP11" i="131" s="1"/>
  <c r="AP10" i="131" s="1"/>
  <c r="Y7" i="131" s="1"/>
  <c r="AP7" i="131" s="1"/>
  <c r="AM95" i="132"/>
  <c r="V22" i="132" s="1"/>
  <c r="AM22" i="132" s="1"/>
  <c r="AG25" i="131"/>
  <c r="P9" i="131" s="1"/>
  <c r="AG9" i="131" s="1"/>
  <c r="AG8" i="131" s="1"/>
  <c r="P6" i="131" s="1"/>
  <c r="AG6" i="131" s="1"/>
  <c r="AK69" i="130"/>
  <c r="T11" i="130" s="1"/>
  <c r="AK11" i="130" s="1"/>
  <c r="AK10" i="130" s="1"/>
  <c r="T7" i="130" s="1"/>
  <c r="AK7" i="130" s="1"/>
  <c r="AK5" i="130" s="1"/>
  <c r="AK25" i="131"/>
  <c r="T9" i="131" s="1"/>
  <c r="AK9" i="131" s="1"/>
  <c r="AK8" i="131" s="1"/>
  <c r="T6" i="131" s="1"/>
  <c r="AK6" i="131" s="1"/>
  <c r="AR25" i="130"/>
  <c r="AA9" i="130" s="1"/>
  <c r="AR9" i="130" s="1"/>
  <c r="AR8" i="130" s="1"/>
  <c r="AA6" i="130" s="1"/>
  <c r="AR6" i="130" s="1"/>
  <c r="AD82" i="129"/>
  <c r="M21" i="129" s="1"/>
  <c r="AD21" i="129" s="1"/>
  <c r="AF38" i="127"/>
  <c r="O16" i="127" s="1"/>
  <c r="AF16" i="127" s="1"/>
  <c r="AE25" i="130"/>
  <c r="N9" i="130" s="1"/>
  <c r="AE9" i="130" s="1"/>
  <c r="AE8" i="130" s="1"/>
  <c r="N6" i="130" s="1"/>
  <c r="AE6" i="130" s="1"/>
  <c r="AE38" i="129"/>
  <c r="N16" i="129" s="1"/>
  <c r="AE16" i="129" s="1"/>
  <c r="AJ95" i="127"/>
  <c r="S22" i="127" s="1"/>
  <c r="AJ22" i="127" s="1"/>
  <c r="AK51" i="128"/>
  <c r="T17" i="128" s="1"/>
  <c r="AK17" i="128" s="1"/>
  <c r="AQ38" i="129"/>
  <c r="Z16" i="129" s="1"/>
  <c r="AQ16" i="129" s="1"/>
  <c r="AD82" i="128"/>
  <c r="M21" i="128" s="1"/>
  <c r="AD21" i="128" s="1"/>
  <c r="AH38" i="128"/>
  <c r="Q16" i="128" s="1"/>
  <c r="AH16" i="128" s="1"/>
  <c r="AN95" i="127"/>
  <c r="W22" i="127" s="1"/>
  <c r="AN22" i="127" s="1"/>
  <c r="AH25" i="126"/>
  <c r="Q9" i="126" s="1"/>
  <c r="AH9" i="126" s="1"/>
  <c r="AH8" i="126" s="1"/>
  <c r="Q6" i="126" s="1"/>
  <c r="AH6" i="126" s="1"/>
  <c r="AC51" i="128"/>
  <c r="L17" i="128" s="1"/>
  <c r="AC17" i="128" s="1"/>
  <c r="AG51" i="128"/>
  <c r="P17" i="128" s="1"/>
  <c r="AG17" i="128" s="1"/>
  <c r="AH51" i="129"/>
  <c r="Q17" i="129" s="1"/>
  <c r="AH17" i="129" s="1"/>
  <c r="AF82" i="122"/>
  <c r="O21" i="122" s="1"/>
  <c r="AF21" i="122" s="1"/>
  <c r="AD51" i="124"/>
  <c r="M17" i="124" s="1"/>
  <c r="AD17" i="124" s="1"/>
  <c r="AD82" i="123"/>
  <c r="M21" i="123" s="1"/>
  <c r="AD21" i="123" s="1"/>
  <c r="AE82" i="122"/>
  <c r="N21" i="122" s="1"/>
  <c r="AE21" i="122" s="1"/>
  <c r="AE20" i="122" s="1"/>
  <c r="N14" i="122" s="1"/>
  <c r="AE14" i="122" s="1"/>
  <c r="AO95" i="123"/>
  <c r="X22" i="123" s="1"/>
  <c r="AO22" i="123" s="1"/>
  <c r="AL95" i="123"/>
  <c r="U22" i="123" s="1"/>
  <c r="AL22" i="123" s="1"/>
  <c r="AN82" i="123"/>
  <c r="W21" i="123" s="1"/>
  <c r="AN21" i="123" s="1"/>
  <c r="AO51" i="123"/>
  <c r="X17" i="123" s="1"/>
  <c r="AO17" i="123" s="1"/>
  <c r="AN95" i="122"/>
  <c r="W22" i="122" s="1"/>
  <c r="AN22" i="122" s="1"/>
  <c r="AN20" i="122" s="1"/>
  <c r="W14" i="122" s="1"/>
  <c r="AN14" i="122" s="1"/>
  <c r="AO82" i="122"/>
  <c r="X21" i="122" s="1"/>
  <c r="AO21" i="122" s="1"/>
  <c r="AD38" i="120"/>
  <c r="M16" i="120" s="1"/>
  <c r="AD16" i="120" s="1"/>
  <c r="AO69" i="122"/>
  <c r="X11" i="122" s="1"/>
  <c r="AO11" i="122" s="1"/>
  <c r="AO10" i="122" s="1"/>
  <c r="X7" i="122" s="1"/>
  <c r="AO7" i="122" s="1"/>
  <c r="AH25" i="122"/>
  <c r="Q9" i="122" s="1"/>
  <c r="AH9" i="122" s="1"/>
  <c r="AH8" i="122" s="1"/>
  <c r="Q6" i="122" s="1"/>
  <c r="AH6" i="122" s="1"/>
  <c r="AH5" i="122" s="1"/>
  <c r="AP95" i="120"/>
  <c r="Y22" i="120" s="1"/>
  <c r="AP22" i="120" s="1"/>
  <c r="AO38" i="120"/>
  <c r="X16" i="120" s="1"/>
  <c r="AO16" i="120" s="1"/>
  <c r="AM25" i="120"/>
  <c r="V9" i="120" s="1"/>
  <c r="AM9" i="120" s="1"/>
  <c r="AM8" i="120" s="1"/>
  <c r="V6" i="120" s="1"/>
  <c r="AM6" i="120" s="1"/>
  <c r="AK82" i="119"/>
  <c r="T21" i="119" s="1"/>
  <c r="AK21" i="119" s="1"/>
  <c r="AK20" i="119" s="1"/>
  <c r="T14" i="119" s="1"/>
  <c r="AK14" i="119" s="1"/>
  <c r="AC95" i="118"/>
  <c r="L22" i="118" s="1"/>
  <c r="AC22" i="118" s="1"/>
  <c r="AJ38" i="116"/>
  <c r="S16" i="116" s="1"/>
  <c r="AJ16" i="116" s="1"/>
  <c r="AR95" i="118"/>
  <c r="AA22" i="118" s="1"/>
  <c r="AR22" i="118" s="1"/>
  <c r="AN82" i="118"/>
  <c r="W21" i="118" s="1"/>
  <c r="AN21" i="118" s="1"/>
  <c r="AO69" i="121"/>
  <c r="X11" i="121" s="1"/>
  <c r="AO11" i="121" s="1"/>
  <c r="AO10" i="121" s="1"/>
  <c r="X7" i="121" s="1"/>
  <c r="AO7" i="121" s="1"/>
  <c r="AH51" i="121"/>
  <c r="Q17" i="121" s="1"/>
  <c r="AH17" i="121" s="1"/>
  <c r="AQ38" i="117"/>
  <c r="Z16" i="117" s="1"/>
  <c r="AQ16" i="117" s="1"/>
  <c r="AQ51" i="116"/>
  <c r="Z17" i="116" s="1"/>
  <c r="AQ17" i="116" s="1"/>
  <c r="AL69" i="119"/>
  <c r="U11" i="119" s="1"/>
  <c r="AL11" i="119" s="1"/>
  <c r="AL10" i="119" s="1"/>
  <c r="U7" i="119" s="1"/>
  <c r="AL7" i="119" s="1"/>
  <c r="AK51" i="118"/>
  <c r="T17" i="118" s="1"/>
  <c r="AK17" i="118" s="1"/>
  <c r="AK69" i="116"/>
  <c r="T11" i="116" s="1"/>
  <c r="AK11" i="116" s="1"/>
  <c r="AK10" i="116" s="1"/>
  <c r="T7" i="116" s="1"/>
  <c r="AK7" i="116" s="1"/>
  <c r="AQ82" i="118"/>
  <c r="Z21" i="118" s="1"/>
  <c r="AQ21" i="118" s="1"/>
  <c r="AE38" i="118"/>
  <c r="N16" i="118" s="1"/>
  <c r="AE16" i="118" s="1"/>
  <c r="AG51" i="117"/>
  <c r="P17" i="117" s="1"/>
  <c r="AG17" i="117" s="1"/>
  <c r="AG15" i="117" s="1"/>
  <c r="P13" i="117" s="1"/>
  <c r="AG13" i="117" s="1"/>
  <c r="AJ95" i="116"/>
  <c r="S22" i="116" s="1"/>
  <c r="AJ22" i="116" s="1"/>
  <c r="AD69" i="116"/>
  <c r="M11" i="116" s="1"/>
  <c r="AD11" i="116" s="1"/>
  <c r="AD10" i="116" s="1"/>
  <c r="M7" i="116" s="1"/>
  <c r="AD7" i="116" s="1"/>
  <c r="AH25" i="116"/>
  <c r="Q9" i="116" s="1"/>
  <c r="AH9" i="116" s="1"/>
  <c r="AH8" i="116" s="1"/>
  <c r="Q6" i="116" s="1"/>
  <c r="AH6" i="116" s="1"/>
  <c r="AD25" i="116"/>
  <c r="M9" i="116" s="1"/>
  <c r="AD9" i="116" s="1"/>
  <c r="AD8" i="116" s="1"/>
  <c r="M6" i="116" s="1"/>
  <c r="AD6" i="116" s="1"/>
  <c r="AD5" i="116" s="1"/>
  <c r="AI51" i="115"/>
  <c r="R17" i="115" s="1"/>
  <c r="AI17" i="115" s="1"/>
  <c r="AE95" i="117"/>
  <c r="N22" i="117" s="1"/>
  <c r="AE22" i="117" s="1"/>
  <c r="AM51" i="115"/>
  <c r="V17" i="115" s="1"/>
  <c r="AM17" i="115" s="1"/>
  <c r="AN25" i="115"/>
  <c r="W9" i="115" s="1"/>
  <c r="AN9" i="115" s="1"/>
  <c r="AN8" i="115" s="1"/>
  <c r="W6" i="115" s="1"/>
  <c r="AN6" i="115" s="1"/>
  <c r="AD51" i="132"/>
  <c r="M17" i="132" s="1"/>
  <c r="AD17" i="132" s="1"/>
  <c r="AO51" i="132"/>
  <c r="X17" i="132" s="1"/>
  <c r="AO17" i="132" s="1"/>
  <c r="AR95" i="132"/>
  <c r="AA22" i="132" s="1"/>
  <c r="AR22" i="132" s="1"/>
  <c r="AH25" i="132"/>
  <c r="Q9" i="132" s="1"/>
  <c r="AH9" i="132" s="1"/>
  <c r="AH8" i="132" s="1"/>
  <c r="Q6" i="132" s="1"/>
  <c r="AH6" i="132" s="1"/>
  <c r="AL69" i="131"/>
  <c r="U11" i="131" s="1"/>
  <c r="AL11" i="131" s="1"/>
  <c r="AL10" i="131" s="1"/>
  <c r="U7" i="131" s="1"/>
  <c r="AL7" i="131" s="1"/>
  <c r="AQ25" i="131"/>
  <c r="Z9" i="131" s="1"/>
  <c r="AQ9" i="131" s="1"/>
  <c r="AQ8" i="131" s="1"/>
  <c r="Z6" i="131" s="1"/>
  <c r="AQ6" i="131" s="1"/>
  <c r="AC69" i="131"/>
  <c r="L11" i="131" s="1"/>
  <c r="AC11" i="131" s="1"/>
  <c r="AC10" i="131" s="1"/>
  <c r="L7" i="131" s="1"/>
  <c r="AC7" i="131" s="1"/>
  <c r="AE51" i="132"/>
  <c r="N17" i="132" s="1"/>
  <c r="AE17" i="132" s="1"/>
  <c r="AL51" i="132"/>
  <c r="U17" i="132" s="1"/>
  <c r="AL17" i="132" s="1"/>
  <c r="AE25" i="132"/>
  <c r="N9" i="132" s="1"/>
  <c r="AE9" i="132" s="1"/>
  <c r="AE8" i="132" s="1"/>
  <c r="N6" i="132" s="1"/>
  <c r="AE6" i="132" s="1"/>
  <c r="AE5" i="132" s="1"/>
  <c r="AD82" i="131"/>
  <c r="M21" i="131" s="1"/>
  <c r="AD21" i="131" s="1"/>
  <c r="AD20" i="131" s="1"/>
  <c r="M14" i="131" s="1"/>
  <c r="AD14" i="131" s="1"/>
  <c r="AR82" i="131"/>
  <c r="AA21" i="131" s="1"/>
  <c r="AR21" i="131" s="1"/>
  <c r="AO25" i="131"/>
  <c r="X9" i="131" s="1"/>
  <c r="AO9" i="131" s="1"/>
  <c r="AO8" i="131" s="1"/>
  <c r="X6" i="131" s="1"/>
  <c r="AO6" i="131" s="1"/>
  <c r="AH38" i="130"/>
  <c r="Q16" i="130" s="1"/>
  <c r="AH16" i="130" s="1"/>
  <c r="AR51" i="130"/>
  <c r="AA17" i="130" s="1"/>
  <c r="AR17" i="130" s="1"/>
  <c r="AJ82" i="130"/>
  <c r="S21" i="130" s="1"/>
  <c r="AJ21" i="130" s="1"/>
  <c r="AN69" i="128"/>
  <c r="W11" i="128" s="1"/>
  <c r="AN11" i="128" s="1"/>
  <c r="AN10" i="128" s="1"/>
  <c r="W7" i="128" s="1"/>
  <c r="AN7" i="128" s="1"/>
  <c r="AM25" i="130"/>
  <c r="V9" i="130" s="1"/>
  <c r="AM9" i="130" s="1"/>
  <c r="AM8" i="130" s="1"/>
  <c r="V6" i="130" s="1"/>
  <c r="AM6" i="130" s="1"/>
  <c r="AM69" i="128"/>
  <c r="V11" i="128" s="1"/>
  <c r="AM11" i="128" s="1"/>
  <c r="AM10" i="128" s="1"/>
  <c r="V7" i="128" s="1"/>
  <c r="AM7" i="128" s="1"/>
  <c r="AQ25" i="128"/>
  <c r="Z9" i="128" s="1"/>
  <c r="AQ9" i="128" s="1"/>
  <c r="AQ8" i="128" s="1"/>
  <c r="Z6" i="128" s="1"/>
  <c r="AQ6" i="128" s="1"/>
  <c r="AM82" i="129"/>
  <c r="V21" i="129" s="1"/>
  <c r="AM21" i="129" s="1"/>
  <c r="AI38" i="129"/>
  <c r="R16" i="129" s="1"/>
  <c r="AI16" i="129" s="1"/>
  <c r="AN95" i="128"/>
  <c r="W22" i="128" s="1"/>
  <c r="AN22" i="128" s="1"/>
  <c r="AP82" i="128"/>
  <c r="Y21" i="128" s="1"/>
  <c r="AP21" i="128" s="1"/>
  <c r="AP69" i="128"/>
  <c r="Y11" i="128" s="1"/>
  <c r="AP11" i="128" s="1"/>
  <c r="AP10" i="128" s="1"/>
  <c r="Y7" i="128" s="1"/>
  <c r="AP7" i="128" s="1"/>
  <c r="AL25" i="128"/>
  <c r="U9" i="128" s="1"/>
  <c r="AL9" i="128" s="1"/>
  <c r="AL8" i="128" s="1"/>
  <c r="U6" i="128" s="1"/>
  <c r="AL6" i="128" s="1"/>
  <c r="AD51" i="127"/>
  <c r="M17" i="127" s="1"/>
  <c r="AD17" i="127" s="1"/>
  <c r="AO51" i="128"/>
  <c r="X17" i="128" s="1"/>
  <c r="AO17" i="128" s="1"/>
  <c r="AO15" i="128" s="1"/>
  <c r="X13" i="128" s="1"/>
  <c r="AO13" i="128" s="1"/>
  <c r="AG82" i="127"/>
  <c r="P21" i="127" s="1"/>
  <c r="AG21" i="127" s="1"/>
  <c r="AE95" i="124"/>
  <c r="N22" i="124" s="1"/>
  <c r="AE22" i="124" s="1"/>
  <c r="AC69" i="122"/>
  <c r="L11" i="122" s="1"/>
  <c r="AC11" i="122" s="1"/>
  <c r="AC10" i="122" s="1"/>
  <c r="L7" i="122" s="1"/>
  <c r="AC7" i="122" s="1"/>
  <c r="AK51" i="124"/>
  <c r="T17" i="124" s="1"/>
  <c r="AK17" i="124" s="1"/>
  <c r="AP51" i="124"/>
  <c r="Y17" i="124" s="1"/>
  <c r="AP17" i="124" s="1"/>
  <c r="AN38" i="124"/>
  <c r="W16" i="124" s="1"/>
  <c r="AN16" i="124" s="1"/>
  <c r="AD95" i="123"/>
  <c r="M22" i="123" s="1"/>
  <c r="AD22" i="123" s="1"/>
  <c r="AL69" i="122"/>
  <c r="U11" i="122" s="1"/>
  <c r="AL11" i="122" s="1"/>
  <c r="AL10" i="122" s="1"/>
  <c r="U7" i="122" s="1"/>
  <c r="AL7" i="122" s="1"/>
  <c r="AH38" i="123"/>
  <c r="Q16" i="123" s="1"/>
  <c r="AH16" i="123" s="1"/>
  <c r="AH15" i="123" s="1"/>
  <c r="Q13" i="123" s="1"/>
  <c r="AH13" i="123" s="1"/>
  <c r="AK69" i="121"/>
  <c r="T11" i="121" s="1"/>
  <c r="AK11" i="121" s="1"/>
  <c r="AK10" i="121" s="1"/>
  <c r="T7" i="121" s="1"/>
  <c r="AK7" i="121" s="1"/>
  <c r="AF25" i="124"/>
  <c r="O9" i="124" s="1"/>
  <c r="AF9" i="124" s="1"/>
  <c r="AF8" i="124" s="1"/>
  <c r="O6" i="124" s="1"/>
  <c r="AF6" i="124" s="1"/>
  <c r="AG95" i="123"/>
  <c r="P22" i="123" s="1"/>
  <c r="AG22" i="123" s="1"/>
  <c r="AP95" i="121"/>
  <c r="Y22" i="121" s="1"/>
  <c r="AP22" i="121" s="1"/>
  <c r="AN82" i="121"/>
  <c r="W21" i="121" s="1"/>
  <c r="AN21" i="121" s="1"/>
  <c r="AL51" i="121"/>
  <c r="U17" i="121" s="1"/>
  <c r="AL17" i="121" s="1"/>
  <c r="AH95" i="120"/>
  <c r="Q22" i="120" s="1"/>
  <c r="AH22" i="120" s="1"/>
  <c r="AR51" i="119"/>
  <c r="AA17" i="119" s="1"/>
  <c r="AR17" i="119" s="1"/>
  <c r="AC82" i="118"/>
  <c r="L21" i="118" s="1"/>
  <c r="AC21" i="118" s="1"/>
  <c r="AK25" i="119"/>
  <c r="T9" i="119" s="1"/>
  <c r="AK9" i="119" s="1"/>
  <c r="AK8" i="119" s="1"/>
  <c r="T6" i="119" s="1"/>
  <c r="AK6" i="119" s="1"/>
  <c r="AC51" i="118"/>
  <c r="L17" i="118" s="1"/>
  <c r="AC17" i="118" s="1"/>
  <c r="AK38" i="119"/>
  <c r="T16" i="119" s="1"/>
  <c r="AK16" i="119" s="1"/>
  <c r="AH38" i="119"/>
  <c r="Q16" i="119" s="1"/>
  <c r="AH16" i="119" s="1"/>
  <c r="AI82" i="118"/>
  <c r="R21" i="118" s="1"/>
  <c r="AI21" i="118" s="1"/>
  <c r="AM69" i="117"/>
  <c r="V11" i="117" s="1"/>
  <c r="AM11" i="117" s="1"/>
  <c r="AM10" i="117" s="1"/>
  <c r="V7" i="117" s="1"/>
  <c r="AM7" i="117" s="1"/>
  <c r="AQ25" i="117"/>
  <c r="Z9" i="117" s="1"/>
  <c r="AQ9" i="117" s="1"/>
  <c r="AQ8" i="117" s="1"/>
  <c r="Z6" i="117" s="1"/>
  <c r="AQ6" i="117" s="1"/>
  <c r="AN82" i="116"/>
  <c r="W21" i="116" s="1"/>
  <c r="AN21" i="116" s="1"/>
  <c r="AR38" i="116"/>
  <c r="AA16" i="116" s="1"/>
  <c r="AR16" i="116" s="1"/>
  <c r="AG69" i="117"/>
  <c r="P11" i="117" s="1"/>
  <c r="AG11" i="117" s="1"/>
  <c r="AG10" i="117" s="1"/>
  <c r="P7" i="117" s="1"/>
  <c r="AG7" i="117" s="1"/>
  <c r="AD38" i="119"/>
  <c r="M16" i="119" s="1"/>
  <c r="AD16" i="119" s="1"/>
  <c r="AF38" i="116"/>
  <c r="O16" i="116" s="1"/>
  <c r="AF16" i="116" s="1"/>
  <c r="AP38" i="118"/>
  <c r="Y16" i="118" s="1"/>
  <c r="AP16" i="118" s="1"/>
  <c r="AI95" i="115"/>
  <c r="R22" i="115" s="1"/>
  <c r="AI22" i="115" s="1"/>
  <c r="AK51" i="132"/>
  <c r="T17" i="132" s="1"/>
  <c r="AK17" i="132" s="1"/>
  <c r="AG51" i="132"/>
  <c r="P17" i="132" s="1"/>
  <c r="AG17" i="132" s="1"/>
  <c r="AM95" i="131"/>
  <c r="V22" i="131" s="1"/>
  <c r="AM22" i="131" s="1"/>
  <c r="AQ69" i="131"/>
  <c r="Z11" i="131" s="1"/>
  <c r="AQ11" i="131" s="1"/>
  <c r="AQ10" i="131" s="1"/>
  <c r="Z7" i="131" s="1"/>
  <c r="AQ7" i="131" s="1"/>
  <c r="AJ82" i="131"/>
  <c r="S21" i="131" s="1"/>
  <c r="AJ21" i="131" s="1"/>
  <c r="AM38" i="131"/>
  <c r="V16" i="131" s="1"/>
  <c r="AM16" i="131" s="1"/>
  <c r="AQ38" i="130"/>
  <c r="Z16" i="130" s="1"/>
  <c r="AQ16" i="130" s="1"/>
  <c r="AO69" i="130"/>
  <c r="X11" i="130" s="1"/>
  <c r="AO11" i="130" s="1"/>
  <c r="AO10" i="130" s="1"/>
  <c r="X7" i="130" s="1"/>
  <c r="AO7" i="130" s="1"/>
  <c r="AK38" i="130"/>
  <c r="T16" i="130" s="1"/>
  <c r="AK16" i="130" s="1"/>
  <c r="AK15" i="130" s="1"/>
  <c r="T13" i="130" s="1"/>
  <c r="AK13" i="130" s="1"/>
  <c r="AH95" i="129"/>
  <c r="Q22" i="129" s="1"/>
  <c r="AH22" i="129" s="1"/>
  <c r="AQ25" i="132"/>
  <c r="Z9" i="132" s="1"/>
  <c r="AQ9" i="132" s="1"/>
  <c r="AQ8" i="132" s="1"/>
  <c r="Z6" i="132" s="1"/>
  <c r="AQ6" i="132" s="1"/>
  <c r="AI25" i="130"/>
  <c r="R9" i="130" s="1"/>
  <c r="AI9" i="130" s="1"/>
  <c r="AI8" i="130" s="1"/>
  <c r="R6" i="130" s="1"/>
  <c r="AI6" i="130" s="1"/>
  <c r="AE69" i="128"/>
  <c r="N11" i="128" s="1"/>
  <c r="AE11" i="128" s="1"/>
  <c r="AE10" i="128" s="1"/>
  <c r="N7" i="128" s="1"/>
  <c r="AE7" i="128" s="1"/>
  <c r="AI25" i="128"/>
  <c r="R9" i="128" s="1"/>
  <c r="AI9" i="128" s="1"/>
  <c r="AI8" i="128" s="1"/>
  <c r="R6" i="128" s="1"/>
  <c r="AI6" i="128" s="1"/>
  <c r="AK51" i="129"/>
  <c r="T17" i="129" s="1"/>
  <c r="AK17" i="129" s="1"/>
  <c r="AE82" i="129"/>
  <c r="N21" i="129" s="1"/>
  <c r="AE21" i="129" s="1"/>
  <c r="AE51" i="126"/>
  <c r="N17" i="126" s="1"/>
  <c r="AE17" i="126" s="1"/>
  <c r="AL51" i="126"/>
  <c r="U17" i="126" s="1"/>
  <c r="AL17" i="126" s="1"/>
  <c r="AN38" i="126"/>
  <c r="W16" i="126" s="1"/>
  <c r="AN16" i="126" s="1"/>
  <c r="AL95" i="129"/>
  <c r="U22" i="129" s="1"/>
  <c r="AL22" i="129" s="1"/>
  <c r="AN51" i="127"/>
  <c r="W17" i="127" s="1"/>
  <c r="AN17" i="127" s="1"/>
  <c r="AF82" i="128"/>
  <c r="O21" i="128" s="1"/>
  <c r="AF21" i="128" s="1"/>
  <c r="AO82" i="127"/>
  <c r="X21" i="127" s="1"/>
  <c r="AO21" i="127" s="1"/>
  <c r="AQ82" i="125"/>
  <c r="Z21" i="125" s="1"/>
  <c r="AQ21" i="125" s="1"/>
  <c r="AG82" i="122"/>
  <c r="P21" i="122" s="1"/>
  <c r="AG21" i="122" s="1"/>
  <c r="AD69" i="122"/>
  <c r="M11" i="122" s="1"/>
  <c r="AD11" i="122" s="1"/>
  <c r="AD10" i="122" s="1"/>
  <c r="M7" i="122" s="1"/>
  <c r="AD7" i="122" s="1"/>
  <c r="AK95" i="124"/>
  <c r="T22" i="124" s="1"/>
  <c r="AK22" i="124" s="1"/>
  <c r="AC51" i="124"/>
  <c r="L17" i="124" s="1"/>
  <c r="AC17" i="124" s="1"/>
  <c r="AK25" i="124"/>
  <c r="T9" i="124" s="1"/>
  <c r="AK9" i="124" s="1"/>
  <c r="AK8" i="124" s="1"/>
  <c r="T6" i="124" s="1"/>
  <c r="AK6" i="124" s="1"/>
  <c r="AK51" i="123"/>
  <c r="T17" i="123" s="1"/>
  <c r="AK17" i="123" s="1"/>
  <c r="AP38" i="124"/>
  <c r="Y16" i="124" s="1"/>
  <c r="AP16" i="124" s="1"/>
  <c r="AF38" i="124"/>
  <c r="O16" i="124" s="1"/>
  <c r="AF16" i="124" s="1"/>
  <c r="AO82" i="123"/>
  <c r="X21" i="123" s="1"/>
  <c r="AO21" i="123" s="1"/>
  <c r="AM69" i="123"/>
  <c r="V11" i="123" s="1"/>
  <c r="AM11" i="123" s="1"/>
  <c r="AM10" i="123" s="1"/>
  <c r="V7" i="123" s="1"/>
  <c r="AM7" i="123" s="1"/>
  <c r="AP51" i="123"/>
  <c r="Y17" i="123" s="1"/>
  <c r="AP17" i="123" s="1"/>
  <c r="AN25" i="124"/>
  <c r="W9" i="124" s="1"/>
  <c r="AN9" i="124" s="1"/>
  <c r="AN8" i="124" s="1"/>
  <c r="W6" i="124" s="1"/>
  <c r="AN6" i="124" s="1"/>
  <c r="AN5" i="124" s="1"/>
  <c r="AK95" i="123"/>
  <c r="T22" i="123" s="1"/>
  <c r="AK22" i="123" s="1"/>
  <c r="AK95" i="120"/>
  <c r="T22" i="120" s="1"/>
  <c r="AK22" i="120" s="1"/>
  <c r="AP69" i="122"/>
  <c r="Y11" i="122" s="1"/>
  <c r="AP11" i="122" s="1"/>
  <c r="AP10" i="122" s="1"/>
  <c r="Y7" i="122" s="1"/>
  <c r="AP7" i="122" s="1"/>
  <c r="AF82" i="121"/>
  <c r="O21" i="121" s="1"/>
  <c r="AF21" i="121" s="1"/>
  <c r="AL82" i="120"/>
  <c r="U21" i="120" s="1"/>
  <c r="AL21" i="120" s="1"/>
  <c r="AP38" i="120"/>
  <c r="Y16" i="120" s="1"/>
  <c r="AP16" i="120" s="1"/>
  <c r="AN25" i="120"/>
  <c r="W9" i="120" s="1"/>
  <c r="AN9" i="120" s="1"/>
  <c r="AN8" i="120" s="1"/>
  <c r="W6" i="120" s="1"/>
  <c r="AN6" i="120" s="1"/>
  <c r="AE51" i="119"/>
  <c r="N17" i="119" s="1"/>
  <c r="AE17" i="119" s="1"/>
  <c r="AM25" i="119"/>
  <c r="V9" i="119" s="1"/>
  <c r="AM9" i="119" s="1"/>
  <c r="AM8" i="119" s="1"/>
  <c r="V6" i="119" s="1"/>
  <c r="AM6" i="119" s="1"/>
  <c r="AL82" i="118"/>
  <c r="U21" i="118" s="1"/>
  <c r="AL21" i="118" s="1"/>
  <c r="AM69" i="119"/>
  <c r="V11" i="119" s="1"/>
  <c r="AM11" i="119" s="1"/>
  <c r="AM10" i="119" s="1"/>
  <c r="V7" i="119" s="1"/>
  <c r="AM7" i="119" s="1"/>
  <c r="AC25" i="119"/>
  <c r="L9" i="119" s="1"/>
  <c r="AC9" i="119" s="1"/>
  <c r="AC8" i="119" s="1"/>
  <c r="L6" i="119" s="1"/>
  <c r="AC6" i="119" s="1"/>
  <c r="AK95" i="117"/>
  <c r="T22" i="117" s="1"/>
  <c r="AK22" i="117" s="1"/>
  <c r="AK20" i="117" s="1"/>
  <c r="T14" i="117" s="1"/>
  <c r="AK14" i="117" s="1"/>
  <c r="AK82" i="117"/>
  <c r="T21" i="117" s="1"/>
  <c r="AK21" i="117" s="1"/>
  <c r="AO95" i="118"/>
  <c r="X22" i="118" s="1"/>
  <c r="AO22" i="118" s="1"/>
  <c r="AL95" i="118"/>
  <c r="U22" i="118" s="1"/>
  <c r="AL22" i="118" s="1"/>
  <c r="AO51" i="118"/>
  <c r="X17" i="118" s="1"/>
  <c r="AO17" i="118" s="1"/>
  <c r="AE69" i="117"/>
  <c r="N11" i="117" s="1"/>
  <c r="AE11" i="117" s="1"/>
  <c r="AE10" i="117" s="1"/>
  <c r="N7" i="117" s="1"/>
  <c r="AE7" i="117" s="1"/>
  <c r="AI25" i="117"/>
  <c r="R9" i="117" s="1"/>
  <c r="AI9" i="117" s="1"/>
  <c r="AI8" i="117" s="1"/>
  <c r="R6" i="117" s="1"/>
  <c r="AI6" i="117" s="1"/>
  <c r="AO69" i="117"/>
  <c r="X11" i="117" s="1"/>
  <c r="AO11" i="117" s="1"/>
  <c r="AO10" i="117" s="1"/>
  <c r="X7" i="117" s="1"/>
  <c r="AO7" i="117" s="1"/>
  <c r="AO5" i="117" s="1"/>
  <c r="AR25" i="116"/>
  <c r="AA9" i="116" s="1"/>
  <c r="AR9" i="116" s="1"/>
  <c r="AR8" i="116" s="1"/>
  <c r="AA6" i="116" s="1"/>
  <c r="AR6" i="116" s="1"/>
  <c r="AH95" i="115"/>
  <c r="Q22" i="115" s="1"/>
  <c r="AH22" i="115" s="1"/>
  <c r="AF95" i="117"/>
  <c r="O22" i="117" s="1"/>
  <c r="AF22" i="117" s="1"/>
  <c r="AQ95" i="115"/>
  <c r="Z22" i="115" s="1"/>
  <c r="AQ22" i="115" s="1"/>
  <c r="AR69" i="115"/>
  <c r="AA11" i="115" s="1"/>
  <c r="AR11" i="115" s="1"/>
  <c r="AR10" i="115" s="1"/>
  <c r="AA7" i="115" s="1"/>
  <c r="AR7" i="115" s="1"/>
  <c r="AC69" i="115"/>
  <c r="L11" i="115" s="1"/>
  <c r="AC11" i="115" s="1"/>
  <c r="AC10" i="115" s="1"/>
  <c r="L7" i="115" s="1"/>
  <c r="AC7" i="115" s="1"/>
  <c r="AP51" i="132"/>
  <c r="Y17" i="132" s="1"/>
  <c r="AP17" i="132" s="1"/>
  <c r="AD95" i="132"/>
  <c r="M22" i="132" s="1"/>
  <c r="AD22" i="132" s="1"/>
  <c r="AH95" i="132"/>
  <c r="Q22" i="132" s="1"/>
  <c r="AH22" i="132" s="1"/>
  <c r="AM69" i="131"/>
  <c r="V11" i="131" s="1"/>
  <c r="AM11" i="131" s="1"/>
  <c r="AM10" i="131" s="1"/>
  <c r="V7" i="131" s="1"/>
  <c r="AM7" i="131" s="1"/>
  <c r="AN25" i="132"/>
  <c r="W9" i="132" s="1"/>
  <c r="AN9" i="132" s="1"/>
  <c r="AN8" i="132" s="1"/>
  <c r="W6" i="132" s="1"/>
  <c r="AN6" i="132" s="1"/>
  <c r="AE95" i="131"/>
  <c r="N22" i="131" s="1"/>
  <c r="AE22" i="131" s="1"/>
  <c r="AI69" i="131"/>
  <c r="R11" i="131" s="1"/>
  <c r="AI11" i="131" s="1"/>
  <c r="AI10" i="131" s="1"/>
  <c r="R7" i="131" s="1"/>
  <c r="AI7" i="131" s="1"/>
  <c r="AD69" i="130"/>
  <c r="M11" i="130" s="1"/>
  <c r="AD11" i="130" s="1"/>
  <c r="AD10" i="130" s="1"/>
  <c r="M7" i="130" s="1"/>
  <c r="AD7" i="130" s="1"/>
  <c r="AK51" i="130"/>
  <c r="T17" i="130" s="1"/>
  <c r="AK17" i="130" s="1"/>
  <c r="AR82" i="130"/>
  <c r="AA21" i="130" s="1"/>
  <c r="AR21" i="130" s="1"/>
  <c r="AG69" i="130"/>
  <c r="P11" i="130" s="1"/>
  <c r="AG11" i="130" s="1"/>
  <c r="AG10" i="130" s="1"/>
  <c r="P7" i="130" s="1"/>
  <c r="AG7" i="130" s="1"/>
  <c r="AK95" i="130"/>
  <c r="T22" i="130" s="1"/>
  <c r="AK22" i="130" s="1"/>
  <c r="AR95" i="129"/>
  <c r="AA22" i="129" s="1"/>
  <c r="AR22" i="129" s="1"/>
  <c r="AD25" i="128"/>
  <c r="M9" i="128" s="1"/>
  <c r="AD9" i="128" s="1"/>
  <c r="AD8" i="128" s="1"/>
  <c r="M6" i="128" s="1"/>
  <c r="AD6" i="128" s="1"/>
  <c r="AK82" i="129"/>
  <c r="T21" i="129" s="1"/>
  <c r="AK21" i="129" s="1"/>
  <c r="AQ25" i="130"/>
  <c r="Z9" i="130" s="1"/>
  <c r="AQ9" i="130" s="1"/>
  <c r="AQ8" i="130" s="1"/>
  <c r="Z6" i="130" s="1"/>
  <c r="AQ6" i="130" s="1"/>
  <c r="AK95" i="128"/>
  <c r="T22" i="128" s="1"/>
  <c r="AK22" i="128" s="1"/>
  <c r="AL51" i="129"/>
  <c r="U17" i="129" s="1"/>
  <c r="AL17" i="129" s="1"/>
  <c r="AO95" i="128"/>
  <c r="X22" i="128" s="1"/>
  <c r="AO22" i="128" s="1"/>
  <c r="AG38" i="127"/>
  <c r="P16" i="127" s="1"/>
  <c r="AG16" i="127" s="1"/>
  <c r="AC38" i="127"/>
  <c r="L16" i="127" s="1"/>
  <c r="AC16" i="127" s="1"/>
  <c r="AN82" i="128"/>
  <c r="W21" i="128" s="1"/>
  <c r="AN21" i="128" s="1"/>
  <c r="AI82" i="125"/>
  <c r="R21" i="125" s="1"/>
  <c r="AI21" i="125" s="1"/>
  <c r="AC51" i="123"/>
  <c r="L17" i="123" s="1"/>
  <c r="AC17" i="123" s="1"/>
  <c r="AQ95" i="124"/>
  <c r="Z22" i="124" s="1"/>
  <c r="AQ22" i="124" s="1"/>
  <c r="AN69" i="124"/>
  <c r="W11" i="124" s="1"/>
  <c r="AN11" i="124" s="1"/>
  <c r="AN10" i="124" s="1"/>
  <c r="W7" i="124" s="1"/>
  <c r="AN7" i="124" s="1"/>
  <c r="AQ51" i="124"/>
  <c r="Z17" i="124" s="1"/>
  <c r="AQ17" i="124" s="1"/>
  <c r="AH51" i="123"/>
  <c r="Q17" i="123" s="1"/>
  <c r="AH17" i="123" s="1"/>
  <c r="AM69" i="122"/>
  <c r="V11" i="122" s="1"/>
  <c r="AM11" i="122" s="1"/>
  <c r="AM10" i="122" s="1"/>
  <c r="V7" i="122" s="1"/>
  <c r="AM7" i="122" s="1"/>
  <c r="AF25" i="121"/>
  <c r="O9" i="121" s="1"/>
  <c r="AF9" i="121" s="1"/>
  <c r="AF8" i="121" s="1"/>
  <c r="O6" i="121" s="1"/>
  <c r="AF6" i="121" s="1"/>
  <c r="AF5" i="121" s="1"/>
  <c r="AH38" i="120"/>
  <c r="Q16" i="120" s="1"/>
  <c r="AH16" i="120" s="1"/>
  <c r="AD69" i="119"/>
  <c r="M11" i="119" s="1"/>
  <c r="AD11" i="119" s="1"/>
  <c r="AD10" i="119" s="1"/>
  <c r="M7" i="119" s="1"/>
  <c r="AD7" i="119" s="1"/>
  <c r="AC82" i="122"/>
  <c r="L21" i="122" s="1"/>
  <c r="AC21" i="122" s="1"/>
  <c r="AC25" i="124"/>
  <c r="L9" i="124" s="1"/>
  <c r="AC9" i="124" s="1"/>
  <c r="AC8" i="124" s="1"/>
  <c r="L6" i="124" s="1"/>
  <c r="AC6" i="124" s="1"/>
  <c r="AC95" i="120"/>
  <c r="L22" i="120" s="1"/>
  <c r="AC22" i="120" s="1"/>
  <c r="AO51" i="121"/>
  <c r="X17" i="121" s="1"/>
  <c r="AO17" i="121" s="1"/>
  <c r="AR38" i="119"/>
  <c r="AA16" i="119" s="1"/>
  <c r="AR16" i="119" s="1"/>
  <c r="AR15" i="119" s="1"/>
  <c r="AA13" i="119" s="1"/>
  <c r="AR13" i="119" s="1"/>
  <c r="AN25" i="122"/>
  <c r="W9" i="122" s="1"/>
  <c r="AN9" i="122" s="1"/>
  <c r="AN8" i="122" s="1"/>
  <c r="W6" i="122" s="1"/>
  <c r="AN6" i="122" s="1"/>
  <c r="AQ95" i="121"/>
  <c r="Z22" i="121" s="1"/>
  <c r="AQ22" i="121" s="1"/>
  <c r="AP51" i="121"/>
  <c r="Y17" i="121" s="1"/>
  <c r="AP17" i="121" s="1"/>
  <c r="AM51" i="121"/>
  <c r="V17" i="121" s="1"/>
  <c r="AM17" i="121" s="1"/>
  <c r="AN25" i="121"/>
  <c r="W9" i="121" s="1"/>
  <c r="AN9" i="121" s="1"/>
  <c r="AN8" i="121" s="1"/>
  <c r="W6" i="121" s="1"/>
  <c r="AN6" i="121" s="1"/>
  <c r="AN5" i="121" s="1"/>
  <c r="AF25" i="120"/>
  <c r="O9" i="120" s="1"/>
  <c r="AF9" i="120" s="1"/>
  <c r="AF8" i="120" s="1"/>
  <c r="O6" i="120" s="1"/>
  <c r="AF6" i="120" s="1"/>
  <c r="AR69" i="121"/>
  <c r="AA11" i="121" s="1"/>
  <c r="AR11" i="121" s="1"/>
  <c r="AR10" i="121" s="1"/>
  <c r="AA7" i="121" s="1"/>
  <c r="AR7" i="121" s="1"/>
  <c r="AG82" i="119"/>
  <c r="P21" i="119" s="1"/>
  <c r="AG21" i="119" s="1"/>
  <c r="AN51" i="119"/>
  <c r="W17" i="119" s="1"/>
  <c r="AN17" i="119" s="1"/>
  <c r="AN15" i="119" s="1"/>
  <c r="W13" i="119" s="1"/>
  <c r="AN13" i="119" s="1"/>
  <c r="AG38" i="118"/>
  <c r="P16" i="118" s="1"/>
  <c r="AG16" i="118" s="1"/>
  <c r="AJ95" i="117"/>
  <c r="S22" i="117" s="1"/>
  <c r="AJ22" i="117" s="1"/>
  <c r="AG25" i="117"/>
  <c r="P9" i="117" s="1"/>
  <c r="AG9" i="117" s="1"/>
  <c r="AG8" i="117" s="1"/>
  <c r="P6" i="117" s="1"/>
  <c r="AG6" i="117" s="1"/>
  <c r="AG5" i="117" s="1"/>
  <c r="AC69" i="116"/>
  <c r="L11" i="116" s="1"/>
  <c r="AC11" i="116" s="1"/>
  <c r="AC10" i="116" s="1"/>
  <c r="L7" i="116" s="1"/>
  <c r="AC7" i="116" s="1"/>
  <c r="AJ25" i="116"/>
  <c r="S9" i="116" s="1"/>
  <c r="AJ9" i="116" s="1"/>
  <c r="AJ8" i="116" s="1"/>
  <c r="S6" i="116" s="1"/>
  <c r="AJ6" i="116" s="1"/>
  <c r="AP38" i="119"/>
  <c r="Y16" i="119" s="1"/>
  <c r="AP16" i="119" s="1"/>
  <c r="AP15" i="119" s="1"/>
  <c r="Y13" i="119" s="1"/>
  <c r="AP13" i="119" s="1"/>
  <c r="AE69" i="121"/>
  <c r="N11" i="121" s="1"/>
  <c r="AE11" i="121" s="1"/>
  <c r="AE10" i="121" s="1"/>
  <c r="N7" i="121" s="1"/>
  <c r="AE7" i="121" s="1"/>
  <c r="AE25" i="119"/>
  <c r="N9" i="119" s="1"/>
  <c r="AE9" i="119" s="1"/>
  <c r="AE8" i="119" s="1"/>
  <c r="N6" i="119" s="1"/>
  <c r="AE6" i="119" s="1"/>
  <c r="AD82" i="118"/>
  <c r="M21" i="118" s="1"/>
  <c r="AD21" i="118" s="1"/>
  <c r="AJ51" i="116"/>
  <c r="S17" i="116" s="1"/>
  <c r="AJ17" i="116" s="1"/>
  <c r="AK95" i="118"/>
  <c r="T22" i="118" s="1"/>
  <c r="AK22" i="118" s="1"/>
  <c r="AK82" i="118"/>
  <c r="T21" i="118" s="1"/>
  <c r="AK21" i="118" s="1"/>
  <c r="AC95" i="117"/>
  <c r="L22" i="117" s="1"/>
  <c r="AC22" i="117" s="1"/>
  <c r="AC20" i="117" s="1"/>
  <c r="L14" i="117" s="1"/>
  <c r="AC14" i="117" s="1"/>
  <c r="AC82" i="117"/>
  <c r="L21" i="117" s="1"/>
  <c r="AC21" i="117" s="1"/>
  <c r="AD95" i="118"/>
  <c r="M22" i="118" s="1"/>
  <c r="AD22" i="118" s="1"/>
  <c r="AO82" i="117"/>
  <c r="X21" i="117" s="1"/>
  <c r="AO21" i="117" s="1"/>
  <c r="AO38" i="117"/>
  <c r="X16" i="117" s="1"/>
  <c r="AO16" i="117" s="1"/>
  <c r="AL38" i="117"/>
  <c r="U16" i="117" s="1"/>
  <c r="AL16" i="117" s="1"/>
  <c r="AO82" i="116"/>
  <c r="X21" i="116" s="1"/>
  <c r="AO21" i="116" s="1"/>
  <c r="AH69" i="117"/>
  <c r="Q11" i="117" s="1"/>
  <c r="AH11" i="117" s="1"/>
  <c r="AH10" i="117" s="1"/>
  <c r="Q7" i="117" s="1"/>
  <c r="AH7" i="117" s="1"/>
  <c r="AF25" i="115"/>
  <c r="O9" i="115" s="1"/>
  <c r="AF9" i="115" s="1"/>
  <c r="AF8" i="115" s="1"/>
  <c r="O6" i="115" s="1"/>
  <c r="AF6" i="115" s="1"/>
  <c r="C2" i="105"/>
  <c r="B2" i="161" s="1"/>
  <c r="AN38" i="116"/>
  <c r="W16" i="116" s="1"/>
  <c r="AN16" i="116" s="1"/>
  <c r="AN15" i="116" s="1"/>
  <c r="W13" i="116" s="1"/>
  <c r="AN13" i="116" s="1"/>
  <c r="AG25" i="115"/>
  <c r="P9" i="115" s="1"/>
  <c r="AG9" i="115" s="1"/>
  <c r="AG8" i="115" s="1"/>
  <c r="P6" i="115" s="1"/>
  <c r="AG6" i="115" s="1"/>
  <c r="AK69" i="115"/>
  <c r="T11" i="115" s="1"/>
  <c r="AK11" i="115" s="1"/>
  <c r="AK10" i="115" s="1"/>
  <c r="T7" i="115" s="1"/>
  <c r="AK7" i="115" s="1"/>
  <c r="AH82" i="115"/>
  <c r="Q21" i="115" s="1"/>
  <c r="AH21" i="115" s="1"/>
  <c r="AH20" i="115" s="1"/>
  <c r="Q14" i="115" s="1"/>
  <c r="AH14" i="115" s="1"/>
  <c r="AH51" i="132"/>
  <c r="Q17" i="132" s="1"/>
  <c r="AH17" i="132" s="1"/>
  <c r="AP95" i="132"/>
  <c r="Y22" i="132" s="1"/>
  <c r="AP22" i="132" s="1"/>
  <c r="AN69" i="131"/>
  <c r="W11" i="131" s="1"/>
  <c r="AN11" i="131" s="1"/>
  <c r="AN10" i="131" s="1"/>
  <c r="W7" i="131" s="1"/>
  <c r="AN7" i="131" s="1"/>
  <c r="AN38" i="131"/>
  <c r="W16" i="131" s="1"/>
  <c r="AN16" i="131" s="1"/>
  <c r="AE51" i="130"/>
  <c r="N17" i="130" s="1"/>
  <c r="AE17" i="130" s="1"/>
  <c r="AC38" i="130"/>
  <c r="L16" i="130" s="1"/>
  <c r="AC16" i="130" s="1"/>
  <c r="AC15" i="130" s="1"/>
  <c r="L13" i="130" s="1"/>
  <c r="AC13" i="130" s="1"/>
  <c r="AC51" i="130"/>
  <c r="L17" i="130" s="1"/>
  <c r="AC17" i="130" s="1"/>
  <c r="AQ51" i="130"/>
  <c r="Z17" i="130" s="1"/>
  <c r="AQ17" i="130" s="1"/>
  <c r="AC95" i="130"/>
  <c r="L22" i="130" s="1"/>
  <c r="AC22" i="130" s="1"/>
  <c r="AJ95" i="129"/>
  <c r="S22" i="129" s="1"/>
  <c r="AJ22" i="129" s="1"/>
  <c r="AH38" i="129"/>
  <c r="Q16" i="129" s="1"/>
  <c r="AH16" i="129" s="1"/>
  <c r="AH15" i="129" s="1"/>
  <c r="Q13" i="129" s="1"/>
  <c r="AH13" i="129" s="1"/>
  <c r="AC82" i="128"/>
  <c r="L21" i="128" s="1"/>
  <c r="AC21" i="128" s="1"/>
  <c r="AJ82" i="127"/>
  <c r="S21" i="127" s="1"/>
  <c r="AJ21" i="127" s="1"/>
  <c r="AJ20" i="127" s="1"/>
  <c r="S14" i="127" s="1"/>
  <c r="AJ14" i="127" s="1"/>
  <c r="AC95" i="128"/>
  <c r="L22" i="128" s="1"/>
  <c r="AC22" i="128" s="1"/>
  <c r="AO51" i="129"/>
  <c r="X17" i="129" s="1"/>
  <c r="AO17" i="129" s="1"/>
  <c r="AO38" i="129"/>
  <c r="X16" i="129" s="1"/>
  <c r="AO16" i="129" s="1"/>
  <c r="AO15" i="129" s="1"/>
  <c r="X13" i="129" s="1"/>
  <c r="AO13" i="129" s="1"/>
  <c r="AM25" i="129"/>
  <c r="V9" i="129" s="1"/>
  <c r="AM9" i="129" s="1"/>
  <c r="AM8" i="129" s="1"/>
  <c r="V6" i="129" s="1"/>
  <c r="AM6" i="129" s="1"/>
  <c r="AG95" i="128"/>
  <c r="P22" i="128" s="1"/>
  <c r="AG22" i="128" s="1"/>
  <c r="AI69" i="128"/>
  <c r="R11" i="128" s="1"/>
  <c r="AI11" i="128" s="1"/>
  <c r="AI10" i="128" s="1"/>
  <c r="R7" i="128" s="1"/>
  <c r="AI7" i="128" s="1"/>
  <c r="AE25" i="128"/>
  <c r="N9" i="128" s="1"/>
  <c r="AE9" i="128" s="1"/>
  <c r="AE8" i="128" s="1"/>
  <c r="N6" i="128" s="1"/>
  <c r="AE6" i="128" s="1"/>
  <c r="AE5" i="128" s="1"/>
  <c r="AR82" i="127"/>
  <c r="AA21" i="127" s="1"/>
  <c r="AR21" i="127" s="1"/>
  <c r="AL38" i="127"/>
  <c r="U16" i="127" s="1"/>
  <c r="AL16" i="127" s="1"/>
  <c r="AF95" i="129"/>
  <c r="O22" i="129" s="1"/>
  <c r="AF22" i="129" s="1"/>
  <c r="AE51" i="128"/>
  <c r="N17" i="128" s="1"/>
  <c r="AE17" i="128" s="1"/>
  <c r="AO38" i="127"/>
  <c r="X16" i="127" s="1"/>
  <c r="AO16" i="127" s="1"/>
  <c r="AF51" i="129"/>
  <c r="O17" i="129" s="1"/>
  <c r="AF17" i="129" s="1"/>
  <c r="AK82" i="123"/>
  <c r="T21" i="123" s="1"/>
  <c r="AK21" i="123" s="1"/>
  <c r="AK20" i="123" s="1"/>
  <c r="T14" i="123" s="1"/>
  <c r="AK14" i="123" s="1"/>
  <c r="AI51" i="124"/>
  <c r="R17" i="124" s="1"/>
  <c r="AI17" i="124" s="1"/>
  <c r="AP82" i="123"/>
  <c r="Y21" i="123" s="1"/>
  <c r="AP21" i="123" s="1"/>
  <c r="AN69" i="123"/>
  <c r="W11" i="123" s="1"/>
  <c r="AN11" i="123" s="1"/>
  <c r="AN10" i="123" s="1"/>
  <c r="W7" i="123" s="1"/>
  <c r="AN7" i="123" s="1"/>
  <c r="AL38" i="123"/>
  <c r="U16" i="123" s="1"/>
  <c r="AL16" i="123" s="1"/>
  <c r="AE69" i="122"/>
  <c r="N11" i="122" s="1"/>
  <c r="AE11" i="122" s="1"/>
  <c r="AE10" i="122" s="1"/>
  <c r="N7" i="122" s="1"/>
  <c r="AE7" i="122" s="1"/>
  <c r="AH82" i="120"/>
  <c r="Q21" i="120" s="1"/>
  <c r="AH21" i="120" s="1"/>
  <c r="AG69" i="119"/>
  <c r="P11" i="119" s="1"/>
  <c r="AG11" i="119" s="1"/>
  <c r="AG10" i="119" s="1"/>
  <c r="P7" i="119" s="1"/>
  <c r="AG7" i="119" s="1"/>
  <c r="AK82" i="122"/>
  <c r="T21" i="122" s="1"/>
  <c r="AK21" i="122" s="1"/>
  <c r="AI82" i="119"/>
  <c r="R21" i="119" s="1"/>
  <c r="AI21" i="119" s="1"/>
  <c r="AK25" i="122"/>
  <c r="T9" i="122" s="1"/>
  <c r="AK9" i="122" s="1"/>
  <c r="AK8" i="122" s="1"/>
  <c r="T6" i="122" s="1"/>
  <c r="AK6" i="122" s="1"/>
  <c r="AK51" i="120"/>
  <c r="T17" i="120" s="1"/>
  <c r="AK17" i="120" s="1"/>
  <c r="AI95" i="121"/>
  <c r="R22" i="121" s="1"/>
  <c r="AI22" i="121" s="1"/>
  <c r="AE51" i="121"/>
  <c r="N17" i="121" s="1"/>
  <c r="AE17" i="121" s="1"/>
  <c r="AN95" i="120"/>
  <c r="W22" i="120" s="1"/>
  <c r="AN22" i="120" s="1"/>
  <c r="AP82" i="120"/>
  <c r="Y21" i="120" s="1"/>
  <c r="AP21" i="120" s="1"/>
  <c r="AM82" i="120"/>
  <c r="V21" i="120" s="1"/>
  <c r="AM21" i="120" s="1"/>
  <c r="AQ38" i="120"/>
  <c r="Z16" i="120" s="1"/>
  <c r="AQ16" i="120" s="1"/>
  <c r="AO82" i="119"/>
  <c r="X21" i="119" s="1"/>
  <c r="AO21" i="119" s="1"/>
  <c r="AH25" i="117"/>
  <c r="Q9" i="117" s="1"/>
  <c r="AH9" i="117" s="1"/>
  <c r="AH8" i="117" s="1"/>
  <c r="Q6" i="117" s="1"/>
  <c r="AH6" i="117" s="1"/>
  <c r="AM82" i="116"/>
  <c r="V21" i="116" s="1"/>
  <c r="AM21" i="116" s="1"/>
  <c r="AM69" i="121"/>
  <c r="V11" i="121" s="1"/>
  <c r="AM11" i="121" s="1"/>
  <c r="AM10" i="121" s="1"/>
  <c r="V7" i="121" s="1"/>
  <c r="AM7" i="121" s="1"/>
  <c r="AQ69" i="117"/>
  <c r="Z11" i="117" s="1"/>
  <c r="AQ11" i="117" s="1"/>
  <c r="AQ10" i="117" s="1"/>
  <c r="Z7" i="117" s="1"/>
  <c r="AQ7" i="117" s="1"/>
  <c r="AP69" i="119"/>
  <c r="Y11" i="119" s="1"/>
  <c r="AP11" i="119" s="1"/>
  <c r="AP10" i="119" s="1"/>
  <c r="Y7" i="119" s="1"/>
  <c r="AP7" i="119" s="1"/>
  <c r="AK38" i="117"/>
  <c r="T16" i="117" s="1"/>
  <c r="AK16" i="117" s="1"/>
  <c r="AK25" i="117"/>
  <c r="T9" i="117" s="1"/>
  <c r="AK9" i="117" s="1"/>
  <c r="AK8" i="117" s="1"/>
  <c r="T6" i="117" s="1"/>
  <c r="AK6" i="117" s="1"/>
  <c r="AQ51" i="119"/>
  <c r="Z17" i="119" s="1"/>
  <c r="AQ17" i="119" s="1"/>
  <c r="AO82" i="118"/>
  <c r="X21" i="118" s="1"/>
  <c r="AO21" i="118" s="1"/>
  <c r="AM69" i="118"/>
  <c r="V11" i="118" s="1"/>
  <c r="AM11" i="118" s="1"/>
  <c r="AM10" i="118" s="1"/>
  <c r="V7" i="118" s="1"/>
  <c r="AM7" i="118" s="1"/>
  <c r="AP51" i="118"/>
  <c r="Y17" i="118" s="1"/>
  <c r="AP17" i="118" s="1"/>
  <c r="AD38" i="117"/>
  <c r="M16" i="117" s="1"/>
  <c r="AD16" i="117" s="1"/>
  <c r="AG82" i="116"/>
  <c r="P21" i="116" s="1"/>
  <c r="AG21" i="116" s="1"/>
  <c r="AM38" i="119"/>
  <c r="V16" i="119" s="1"/>
  <c r="AM16" i="119" s="1"/>
  <c r="AP69" i="117"/>
  <c r="Y11" i="117" s="1"/>
  <c r="AP11" i="117" s="1"/>
  <c r="AP10" i="117" s="1"/>
  <c r="Y7" i="117" s="1"/>
  <c r="AP7" i="117" s="1"/>
  <c r="AM25" i="116"/>
  <c r="V9" i="116" s="1"/>
  <c r="AM9" i="116" s="1"/>
  <c r="AM8" i="116" s="1"/>
  <c r="V6" i="116" s="1"/>
  <c r="AM6" i="116" s="1"/>
  <c r="AL82" i="115"/>
  <c r="U21" i="115" s="1"/>
  <c r="AL21" i="115" s="1"/>
  <c r="AF69" i="116"/>
  <c r="O11" i="116" s="1"/>
  <c r="AF11" i="116" s="1"/>
  <c r="AF10" i="116" s="1"/>
  <c r="O7" i="116" s="1"/>
  <c r="AF7" i="116" s="1"/>
  <c r="AQ25" i="115"/>
  <c r="Z9" i="115" s="1"/>
  <c r="AQ9" i="115" s="1"/>
  <c r="AQ8" i="115" s="1"/>
  <c r="Z6" i="115" s="1"/>
  <c r="AQ6" i="115" s="1"/>
  <c r="AO95" i="115"/>
  <c r="X22" i="115" s="1"/>
  <c r="AO22" i="115" s="1"/>
  <c r="AP82" i="115"/>
  <c r="Y21" i="115" s="1"/>
  <c r="AP21" i="115" s="1"/>
  <c r="AM82" i="115"/>
  <c r="V21" i="115" s="1"/>
  <c r="AM21" i="115" s="1"/>
  <c r="AO25" i="115"/>
  <c r="X9" i="115" s="1"/>
  <c r="AO9" i="115" s="1"/>
  <c r="AO8" i="115" s="1"/>
  <c r="X6" i="115" s="1"/>
  <c r="AO6" i="115" s="1"/>
  <c r="AP25" i="115"/>
  <c r="Y9" i="115" s="1"/>
  <c r="AP9" i="115" s="1"/>
  <c r="AP8" i="115" s="1"/>
  <c r="Y6" i="115" s="1"/>
  <c r="AP6" i="115" s="1"/>
  <c r="AM5" i="131"/>
  <c r="U3" i="132"/>
  <c r="AL3" i="132" s="1"/>
  <c r="K3" i="66"/>
  <c r="AL5" i="131"/>
  <c r="AC5" i="131"/>
  <c r="AG5" i="128"/>
  <c r="V3" i="132"/>
  <c r="AM3" i="132" s="1"/>
  <c r="L3" i="66"/>
  <c r="AG5" i="131"/>
  <c r="AK5" i="131"/>
  <c r="N3" i="132"/>
  <c r="AE3" i="132" s="1"/>
  <c r="D3" i="66"/>
  <c r="AO5" i="131"/>
  <c r="AN5" i="132"/>
  <c r="AR20" i="127"/>
  <c r="AA14" i="127" s="1"/>
  <c r="AR14" i="127" s="1"/>
  <c r="AJ95" i="132"/>
  <c r="S22" i="132" s="1"/>
  <c r="AJ22" i="132" s="1"/>
  <c r="AG95" i="132"/>
  <c r="P22" i="132" s="1"/>
  <c r="AG22" i="132" s="1"/>
  <c r="AO69" i="132"/>
  <c r="X11" i="132" s="1"/>
  <c r="AO11" i="132" s="1"/>
  <c r="AO10" i="132" s="1"/>
  <c r="X7" i="132" s="1"/>
  <c r="AO7" i="132" s="1"/>
  <c r="AJ25" i="132"/>
  <c r="S9" i="132" s="1"/>
  <c r="AJ9" i="132" s="1"/>
  <c r="AJ8" i="132" s="1"/>
  <c r="S6" i="132" s="1"/>
  <c r="AJ6" i="132" s="1"/>
  <c r="AE69" i="131"/>
  <c r="N11" i="131" s="1"/>
  <c r="AE11" i="131" s="1"/>
  <c r="AE10" i="131" s="1"/>
  <c r="N7" i="131" s="1"/>
  <c r="AE7" i="131" s="1"/>
  <c r="AG25" i="132"/>
  <c r="P9" i="132" s="1"/>
  <c r="AG9" i="132" s="1"/>
  <c r="AG8" i="132" s="1"/>
  <c r="P6" i="132" s="1"/>
  <c r="AG6" i="132" s="1"/>
  <c r="AH95" i="131"/>
  <c r="Q22" i="131" s="1"/>
  <c r="AH22" i="131" s="1"/>
  <c r="AH69" i="131"/>
  <c r="Q11" i="131" s="1"/>
  <c r="AH11" i="131" s="1"/>
  <c r="AH10" i="131" s="1"/>
  <c r="Q7" i="131" s="1"/>
  <c r="AH7" i="131" s="1"/>
  <c r="AH38" i="131"/>
  <c r="Q16" i="131" s="1"/>
  <c r="AH16" i="131" s="1"/>
  <c r="AH95" i="130"/>
  <c r="Q22" i="130" s="1"/>
  <c r="AH22" i="130" s="1"/>
  <c r="AJ69" i="130"/>
  <c r="S11" i="130" s="1"/>
  <c r="AJ11" i="130" s="1"/>
  <c r="AJ10" i="130" s="1"/>
  <c r="S7" i="130" s="1"/>
  <c r="AJ7" i="130" s="1"/>
  <c r="AL38" i="132"/>
  <c r="U16" i="132" s="1"/>
  <c r="AL16" i="132" s="1"/>
  <c r="AL15" i="132" s="1"/>
  <c r="U13" i="132" s="1"/>
  <c r="AL13" i="132" s="1"/>
  <c r="AJ38" i="132"/>
  <c r="S16" i="132" s="1"/>
  <c r="AJ16" i="132" s="1"/>
  <c r="AN82" i="131"/>
  <c r="W21" i="131" s="1"/>
  <c r="AN21" i="131" s="1"/>
  <c r="AN20" i="131" s="1"/>
  <c r="W14" i="131" s="1"/>
  <c r="AN14" i="131" s="1"/>
  <c r="AJ51" i="130"/>
  <c r="S17" i="130" s="1"/>
  <c r="AJ17" i="130" s="1"/>
  <c r="AH82" i="132"/>
  <c r="Q21" i="132" s="1"/>
  <c r="AH21" i="132" s="1"/>
  <c r="AL82" i="132"/>
  <c r="U21" i="132" s="1"/>
  <c r="AL21" i="132" s="1"/>
  <c r="AE38" i="130"/>
  <c r="N16" i="130" s="1"/>
  <c r="AE16" i="130" s="1"/>
  <c r="AO51" i="131"/>
  <c r="X17" i="131" s="1"/>
  <c r="AO17" i="131" s="1"/>
  <c r="AM69" i="130"/>
  <c r="V11" i="130" s="1"/>
  <c r="AM11" i="130" s="1"/>
  <c r="AM10" i="130" s="1"/>
  <c r="V7" i="130" s="1"/>
  <c r="AM7" i="130" s="1"/>
  <c r="AM5" i="130" s="1"/>
  <c r="AG38" i="129"/>
  <c r="P16" i="129" s="1"/>
  <c r="AG16" i="129" s="1"/>
  <c r="AF95" i="128"/>
  <c r="O22" i="128" s="1"/>
  <c r="AF22" i="128" s="1"/>
  <c r="AC95" i="129"/>
  <c r="L22" i="129" s="1"/>
  <c r="AC22" i="129" s="1"/>
  <c r="AC20" i="129" s="1"/>
  <c r="L14" i="129" s="1"/>
  <c r="AC14" i="129" s="1"/>
  <c r="AR51" i="129"/>
  <c r="AA17" i="129" s="1"/>
  <c r="AR17" i="129" s="1"/>
  <c r="AD95" i="128"/>
  <c r="M22" i="128" s="1"/>
  <c r="AD22" i="128" s="1"/>
  <c r="AD20" i="128" s="1"/>
  <c r="M14" i="128" s="1"/>
  <c r="AD14" i="128" s="1"/>
  <c r="AL25" i="130"/>
  <c r="U9" i="130" s="1"/>
  <c r="AL9" i="130" s="1"/>
  <c r="AL8" i="130" s="1"/>
  <c r="U6" i="130" s="1"/>
  <c r="AL6" i="130" s="1"/>
  <c r="AQ51" i="129"/>
  <c r="Z17" i="129" s="1"/>
  <c r="AQ17" i="129" s="1"/>
  <c r="AQ15" i="129" s="1"/>
  <c r="Z13" i="129" s="1"/>
  <c r="AQ13" i="129" s="1"/>
  <c r="AQ82" i="128"/>
  <c r="Z21" i="128" s="1"/>
  <c r="AQ21" i="128" s="1"/>
  <c r="AK38" i="129"/>
  <c r="T16" i="129" s="1"/>
  <c r="AK16" i="129" s="1"/>
  <c r="AK15" i="129" s="1"/>
  <c r="T13" i="129" s="1"/>
  <c r="AK13" i="129" s="1"/>
  <c r="AQ25" i="129"/>
  <c r="Z9" i="129" s="1"/>
  <c r="AQ9" i="129" s="1"/>
  <c r="AQ8" i="129" s="1"/>
  <c r="Z6" i="129" s="1"/>
  <c r="AQ6" i="129" s="1"/>
  <c r="AR95" i="128"/>
  <c r="AA22" i="128" s="1"/>
  <c r="AR22" i="128" s="1"/>
  <c r="AP25" i="128"/>
  <c r="Y9" i="128" s="1"/>
  <c r="AP9" i="128" s="1"/>
  <c r="AP8" i="128" s="1"/>
  <c r="Y6" i="128" s="1"/>
  <c r="AP6" i="128" s="1"/>
  <c r="AP5" i="128" s="1"/>
  <c r="AP82" i="130"/>
  <c r="Y21" i="130" s="1"/>
  <c r="AP21" i="130" s="1"/>
  <c r="AM82" i="130"/>
  <c r="V21" i="130" s="1"/>
  <c r="AM21" i="130" s="1"/>
  <c r="AG95" i="129"/>
  <c r="P22" i="129" s="1"/>
  <c r="AG22" i="129" s="1"/>
  <c r="AG20" i="129" s="1"/>
  <c r="P14" i="129" s="1"/>
  <c r="AG14" i="129" s="1"/>
  <c r="AF82" i="129"/>
  <c r="O21" i="129" s="1"/>
  <c r="AF21" i="129" s="1"/>
  <c r="AF20" i="129" s="1"/>
  <c r="O14" i="129" s="1"/>
  <c r="AF14" i="129" s="1"/>
  <c r="AD51" i="129"/>
  <c r="M17" i="129" s="1"/>
  <c r="AD17" i="129" s="1"/>
  <c r="AE82" i="128"/>
  <c r="N21" i="128" s="1"/>
  <c r="AE21" i="128" s="1"/>
  <c r="AI38" i="128"/>
  <c r="R16" i="128" s="1"/>
  <c r="AI16" i="128" s="1"/>
  <c r="AL82" i="127"/>
  <c r="U21" i="127" s="1"/>
  <c r="AL21" i="127" s="1"/>
  <c r="AP38" i="127"/>
  <c r="Y16" i="127" s="1"/>
  <c r="AP16" i="127" s="1"/>
  <c r="AO95" i="127"/>
  <c r="X22" i="127" s="1"/>
  <c r="AO22" i="127" s="1"/>
  <c r="AO20" i="127" s="1"/>
  <c r="X14" i="127" s="1"/>
  <c r="AO14" i="127" s="1"/>
  <c r="AM95" i="127"/>
  <c r="V22" i="127" s="1"/>
  <c r="AM22" i="127" s="1"/>
  <c r="AN82" i="126"/>
  <c r="W21" i="126" s="1"/>
  <c r="AN21" i="126" s="1"/>
  <c r="AD51" i="125"/>
  <c r="M17" i="125" s="1"/>
  <c r="AD17" i="125" s="1"/>
  <c r="AH51" i="128"/>
  <c r="Q17" i="128" s="1"/>
  <c r="AH17" i="128" s="1"/>
  <c r="AG51" i="127"/>
  <c r="P17" i="127" s="1"/>
  <c r="AG17" i="127" s="1"/>
  <c r="AG15" i="127" s="1"/>
  <c r="P13" i="127" s="1"/>
  <c r="AG13" i="127" s="1"/>
  <c r="AQ51" i="127"/>
  <c r="Z17" i="127" s="1"/>
  <c r="AQ17" i="127" s="1"/>
  <c r="AE38" i="127"/>
  <c r="N16" i="127" s="1"/>
  <c r="AE16" i="127" s="1"/>
  <c r="AR69" i="126"/>
  <c r="AA11" i="126" s="1"/>
  <c r="AR11" i="126" s="1"/>
  <c r="AR10" i="126" s="1"/>
  <c r="AA7" i="126" s="1"/>
  <c r="AR7" i="126" s="1"/>
  <c r="AK51" i="126"/>
  <c r="T17" i="126" s="1"/>
  <c r="AK17" i="126" s="1"/>
  <c r="AK51" i="125"/>
  <c r="T17" i="125" s="1"/>
  <c r="AK17" i="125" s="1"/>
  <c r="AR69" i="129"/>
  <c r="AA11" i="129" s="1"/>
  <c r="AR11" i="129" s="1"/>
  <c r="AR10" i="129" s="1"/>
  <c r="AA7" i="129" s="1"/>
  <c r="AR7" i="129" s="1"/>
  <c r="AK82" i="128"/>
  <c r="T21" i="128" s="1"/>
  <c r="AK21" i="128" s="1"/>
  <c r="AK20" i="128" s="1"/>
  <c r="T14" i="128" s="1"/>
  <c r="AK14" i="128" s="1"/>
  <c r="AC82" i="127"/>
  <c r="L21" i="127" s="1"/>
  <c r="AC21" i="127" s="1"/>
  <c r="AI82" i="127"/>
  <c r="R21" i="127" s="1"/>
  <c r="AI21" i="127" s="1"/>
  <c r="AO69" i="126"/>
  <c r="X11" i="126" s="1"/>
  <c r="AO11" i="126" s="1"/>
  <c r="AO10" i="126" s="1"/>
  <c r="X7" i="126" s="1"/>
  <c r="AO7" i="126" s="1"/>
  <c r="AR51" i="126"/>
  <c r="AA17" i="126" s="1"/>
  <c r="AR17" i="126" s="1"/>
  <c r="AR82" i="125"/>
  <c r="AA21" i="125" s="1"/>
  <c r="AR21" i="125" s="1"/>
  <c r="AR25" i="125"/>
  <c r="AA9" i="125" s="1"/>
  <c r="AR9" i="125" s="1"/>
  <c r="AR8" i="125" s="1"/>
  <c r="AA6" i="125" s="1"/>
  <c r="AR6" i="125" s="1"/>
  <c r="AE69" i="129"/>
  <c r="N11" i="129" s="1"/>
  <c r="AE11" i="129" s="1"/>
  <c r="AE10" i="129" s="1"/>
  <c r="N7" i="129" s="1"/>
  <c r="AE7" i="129" s="1"/>
  <c r="AI69" i="129"/>
  <c r="R11" i="129" s="1"/>
  <c r="AI11" i="129" s="1"/>
  <c r="AI10" i="129" s="1"/>
  <c r="R7" i="129" s="1"/>
  <c r="AI7" i="129" s="1"/>
  <c r="AQ69" i="127"/>
  <c r="Z11" i="127" s="1"/>
  <c r="AQ11" i="127" s="1"/>
  <c r="AQ10" i="127" s="1"/>
  <c r="Z7" i="127" s="1"/>
  <c r="AQ7" i="127" s="1"/>
  <c r="AO69" i="127"/>
  <c r="X11" i="127" s="1"/>
  <c r="AO11" i="127" s="1"/>
  <c r="AO10" i="127" s="1"/>
  <c r="X7" i="127" s="1"/>
  <c r="AO7" i="127" s="1"/>
  <c r="AO95" i="126"/>
  <c r="X22" i="126" s="1"/>
  <c r="AO22" i="126" s="1"/>
  <c r="AM69" i="126"/>
  <c r="V11" i="126" s="1"/>
  <c r="AM11" i="126" s="1"/>
  <c r="AM10" i="126" s="1"/>
  <c r="V7" i="126" s="1"/>
  <c r="AM7" i="126" s="1"/>
  <c r="AQ25" i="126"/>
  <c r="Z9" i="126" s="1"/>
  <c r="AQ9" i="126" s="1"/>
  <c r="AQ8" i="126" s="1"/>
  <c r="Z6" i="126" s="1"/>
  <c r="AQ6" i="126" s="1"/>
  <c r="AN82" i="125"/>
  <c r="W21" i="125" s="1"/>
  <c r="AN21" i="125" s="1"/>
  <c r="AP69" i="125"/>
  <c r="Y11" i="125" s="1"/>
  <c r="AP11" i="125" s="1"/>
  <c r="AP10" i="125" s="1"/>
  <c r="Y7" i="125" s="1"/>
  <c r="AP7" i="125" s="1"/>
  <c r="AP25" i="125"/>
  <c r="Y9" i="125" s="1"/>
  <c r="AP9" i="125" s="1"/>
  <c r="AP8" i="125" s="1"/>
  <c r="Y6" i="125" s="1"/>
  <c r="AP6" i="125" s="1"/>
  <c r="AC5" i="122"/>
  <c r="AF5" i="116"/>
  <c r="AK69" i="132"/>
  <c r="T11" i="132" s="1"/>
  <c r="AK11" i="132" s="1"/>
  <c r="AK10" i="132" s="1"/>
  <c r="T7" i="132" s="1"/>
  <c r="AK7" i="132" s="1"/>
  <c r="AK5" i="132" s="1"/>
  <c r="AG69" i="132"/>
  <c r="P11" i="132" s="1"/>
  <c r="AG11" i="132" s="1"/>
  <c r="AG10" i="132" s="1"/>
  <c r="P7" i="132" s="1"/>
  <c r="AG7" i="132" s="1"/>
  <c r="AQ38" i="131"/>
  <c r="Z16" i="131" s="1"/>
  <c r="AQ16" i="131" s="1"/>
  <c r="AQ15" i="131" s="1"/>
  <c r="Z13" i="131" s="1"/>
  <c r="AQ13" i="131" s="1"/>
  <c r="AH25" i="131"/>
  <c r="Q9" i="131" s="1"/>
  <c r="AH9" i="131" s="1"/>
  <c r="AH8" i="131" s="1"/>
  <c r="Q6" i="131" s="1"/>
  <c r="AH6" i="131" s="1"/>
  <c r="AQ95" i="130"/>
  <c r="Z22" i="130" s="1"/>
  <c r="AQ22" i="130" s="1"/>
  <c r="AM38" i="132"/>
  <c r="V16" i="132" s="1"/>
  <c r="AM16" i="132" s="1"/>
  <c r="AM15" i="132" s="1"/>
  <c r="V13" i="132" s="1"/>
  <c r="AM13" i="132" s="1"/>
  <c r="AR38" i="132"/>
  <c r="AA16" i="132" s="1"/>
  <c r="AR16" i="132" s="1"/>
  <c r="AG82" i="131"/>
  <c r="P21" i="131" s="1"/>
  <c r="AG21" i="131" s="1"/>
  <c r="AG20" i="131" s="1"/>
  <c r="P14" i="131" s="1"/>
  <c r="AG14" i="131" s="1"/>
  <c r="AJ51" i="131"/>
  <c r="S17" i="131" s="1"/>
  <c r="AJ17" i="131" s="1"/>
  <c r="AN95" i="130"/>
  <c r="W22" i="130" s="1"/>
  <c r="AN22" i="130" s="1"/>
  <c r="AI82" i="132"/>
  <c r="R21" i="132" s="1"/>
  <c r="AI21" i="132" s="1"/>
  <c r="AE82" i="132"/>
  <c r="N21" i="132" s="1"/>
  <c r="AE21" i="132" s="1"/>
  <c r="AP51" i="130"/>
  <c r="Y17" i="130" s="1"/>
  <c r="AP17" i="130" s="1"/>
  <c r="AP15" i="130" s="1"/>
  <c r="Y13" i="130" s="1"/>
  <c r="AP13" i="130" s="1"/>
  <c r="AD51" i="131"/>
  <c r="M17" i="131" s="1"/>
  <c r="AD17" i="131" s="1"/>
  <c r="AH51" i="131"/>
  <c r="Q17" i="131" s="1"/>
  <c r="AH17" i="131" s="1"/>
  <c r="AE69" i="130"/>
  <c r="N11" i="130" s="1"/>
  <c r="AE11" i="130" s="1"/>
  <c r="AE10" i="130" s="1"/>
  <c r="N7" i="130" s="1"/>
  <c r="AE7" i="130" s="1"/>
  <c r="AK95" i="129"/>
  <c r="T22" i="129" s="1"/>
  <c r="AK22" i="129" s="1"/>
  <c r="AJ51" i="129"/>
  <c r="S17" i="129" s="1"/>
  <c r="AJ17" i="129" s="1"/>
  <c r="AR82" i="128"/>
  <c r="AA21" i="128" s="1"/>
  <c r="AR21" i="128" s="1"/>
  <c r="AN38" i="128"/>
  <c r="W16" i="128" s="1"/>
  <c r="AN16" i="128" s="1"/>
  <c r="AH25" i="130"/>
  <c r="Q9" i="130" s="1"/>
  <c r="AH9" i="130" s="1"/>
  <c r="AH8" i="130" s="1"/>
  <c r="Q6" i="130" s="1"/>
  <c r="AH6" i="130" s="1"/>
  <c r="AI51" i="129"/>
  <c r="R17" i="129" s="1"/>
  <c r="AI17" i="129" s="1"/>
  <c r="AI82" i="128"/>
  <c r="R21" i="128" s="1"/>
  <c r="AI21" i="128" s="1"/>
  <c r="AI95" i="129"/>
  <c r="R22" i="129" s="1"/>
  <c r="AI22" i="129" s="1"/>
  <c r="AG51" i="129"/>
  <c r="P17" i="129" s="1"/>
  <c r="AG17" i="129" s="1"/>
  <c r="AI25" i="129"/>
  <c r="R9" i="129" s="1"/>
  <c r="AI9" i="129" s="1"/>
  <c r="AI8" i="129" s="1"/>
  <c r="R6" i="129" s="1"/>
  <c r="AI6" i="129" s="1"/>
  <c r="AI5" i="129" s="1"/>
  <c r="AJ95" i="128"/>
  <c r="S22" i="128" s="1"/>
  <c r="AJ22" i="128" s="1"/>
  <c r="AH25" i="128"/>
  <c r="Q9" i="128" s="1"/>
  <c r="AH9" i="128" s="1"/>
  <c r="AH8" i="128" s="1"/>
  <c r="Q6" i="128" s="1"/>
  <c r="AH6" i="128" s="1"/>
  <c r="AI82" i="130"/>
  <c r="R21" i="130" s="1"/>
  <c r="AI21" i="130" s="1"/>
  <c r="AF82" i="130"/>
  <c r="O21" i="130" s="1"/>
  <c r="AF21" i="130" s="1"/>
  <c r="AM51" i="129"/>
  <c r="V17" i="129" s="1"/>
  <c r="AM17" i="129" s="1"/>
  <c r="AM15" i="129" s="1"/>
  <c r="V13" i="129" s="1"/>
  <c r="AM13" i="129" s="1"/>
  <c r="AQ69" i="128"/>
  <c r="Z11" i="128" s="1"/>
  <c r="AQ11" i="128" s="1"/>
  <c r="AQ10" i="128" s="1"/>
  <c r="Z7" i="128" s="1"/>
  <c r="AQ7" i="128" s="1"/>
  <c r="AQ5" i="128" s="1"/>
  <c r="AL51" i="128"/>
  <c r="U17" i="128" s="1"/>
  <c r="AL17" i="128" s="1"/>
  <c r="AM25" i="128"/>
  <c r="V9" i="128" s="1"/>
  <c r="AM9" i="128" s="1"/>
  <c r="AM8" i="128" s="1"/>
  <c r="V6" i="128" s="1"/>
  <c r="AM6" i="128" s="1"/>
  <c r="AM5" i="128" s="1"/>
  <c r="AD82" i="127"/>
  <c r="M21" i="127" s="1"/>
  <c r="AD21" i="127" s="1"/>
  <c r="AH38" i="127"/>
  <c r="Q16" i="127" s="1"/>
  <c r="AH16" i="127" s="1"/>
  <c r="AI95" i="127"/>
  <c r="R22" i="127" s="1"/>
  <c r="AI22" i="127" s="1"/>
  <c r="AF51" i="126"/>
  <c r="O17" i="126" s="1"/>
  <c r="AF17" i="126" s="1"/>
  <c r="AF82" i="127"/>
  <c r="O21" i="127" s="1"/>
  <c r="AF21" i="127" s="1"/>
  <c r="AL51" i="127"/>
  <c r="U17" i="127" s="1"/>
  <c r="AL17" i="127" s="1"/>
  <c r="AF82" i="126"/>
  <c r="O21" i="126" s="1"/>
  <c r="AF21" i="126" s="1"/>
  <c r="AN25" i="126"/>
  <c r="W9" i="126" s="1"/>
  <c r="AN9" i="126" s="1"/>
  <c r="AN8" i="126" s="1"/>
  <c r="W6" i="126" s="1"/>
  <c r="AN6" i="126" s="1"/>
  <c r="AP51" i="128"/>
  <c r="Y17" i="128" s="1"/>
  <c r="AP17" i="128" s="1"/>
  <c r="AP15" i="128" s="1"/>
  <c r="Y13" i="128" s="1"/>
  <c r="AP13" i="128" s="1"/>
  <c r="AM38" i="127"/>
  <c r="V16" i="127" s="1"/>
  <c r="AM16" i="127" s="1"/>
  <c r="AJ69" i="126"/>
  <c r="S11" i="126" s="1"/>
  <c r="AJ11" i="126" s="1"/>
  <c r="AJ10" i="126" s="1"/>
  <c r="S7" i="126" s="1"/>
  <c r="AJ7" i="126" s="1"/>
  <c r="AC51" i="126"/>
  <c r="L17" i="126" s="1"/>
  <c r="AC17" i="126" s="1"/>
  <c r="AC51" i="125"/>
  <c r="L17" i="125" s="1"/>
  <c r="AC17" i="125" s="1"/>
  <c r="AQ82" i="127"/>
  <c r="Z21" i="127" s="1"/>
  <c r="AQ21" i="127" s="1"/>
  <c r="AG69" i="126"/>
  <c r="P11" i="126" s="1"/>
  <c r="AG11" i="126" s="1"/>
  <c r="AG10" i="126" s="1"/>
  <c r="P7" i="126" s="1"/>
  <c r="AG7" i="126" s="1"/>
  <c r="AJ51" i="126"/>
  <c r="S17" i="126" s="1"/>
  <c r="AJ17" i="126" s="1"/>
  <c r="AJ82" i="125"/>
  <c r="S21" i="125" s="1"/>
  <c r="AJ21" i="125" s="1"/>
  <c r="AH51" i="125"/>
  <c r="Q17" i="125" s="1"/>
  <c r="AH17" i="125" s="1"/>
  <c r="AJ25" i="125"/>
  <c r="S9" i="125" s="1"/>
  <c r="AJ9" i="125" s="1"/>
  <c r="AJ8" i="125" s="1"/>
  <c r="S6" i="125" s="1"/>
  <c r="AJ6" i="125" s="1"/>
  <c r="AM69" i="129"/>
  <c r="V11" i="129" s="1"/>
  <c r="AM11" i="129" s="1"/>
  <c r="AM10" i="129" s="1"/>
  <c r="V7" i="129" s="1"/>
  <c r="AM7" i="129" s="1"/>
  <c r="AM5" i="129" s="1"/>
  <c r="AQ69" i="129"/>
  <c r="Z11" i="129" s="1"/>
  <c r="AQ11" i="129" s="1"/>
  <c r="AQ10" i="129" s="1"/>
  <c r="Z7" i="129" s="1"/>
  <c r="AQ7" i="129" s="1"/>
  <c r="AC69" i="127"/>
  <c r="L11" i="127" s="1"/>
  <c r="AC11" i="127" s="1"/>
  <c r="AC10" i="127" s="1"/>
  <c r="L7" i="127" s="1"/>
  <c r="AC7" i="127" s="1"/>
  <c r="AE69" i="126"/>
  <c r="N11" i="126" s="1"/>
  <c r="AE11" i="126" s="1"/>
  <c r="AE10" i="126" s="1"/>
  <c r="N7" i="126" s="1"/>
  <c r="AE7" i="126" s="1"/>
  <c r="AI25" i="126"/>
  <c r="R9" i="126" s="1"/>
  <c r="AI9" i="126" s="1"/>
  <c r="AI8" i="126" s="1"/>
  <c r="R6" i="126" s="1"/>
  <c r="AI6" i="126" s="1"/>
  <c r="AH25" i="125"/>
  <c r="Q9" i="125" s="1"/>
  <c r="AH9" i="125" s="1"/>
  <c r="AH8" i="125" s="1"/>
  <c r="Q6" i="125" s="1"/>
  <c r="AH6" i="125" s="1"/>
  <c r="AN15" i="117"/>
  <c r="W13" i="117" s="1"/>
  <c r="AN13" i="117" s="1"/>
  <c r="AK5" i="116"/>
  <c r="AD69" i="132"/>
  <c r="M11" i="132" s="1"/>
  <c r="AD11" i="132" s="1"/>
  <c r="AD10" i="132" s="1"/>
  <c r="M7" i="132" s="1"/>
  <c r="AD7" i="132" s="1"/>
  <c r="AD5" i="132" s="1"/>
  <c r="AC69" i="132"/>
  <c r="L11" i="132" s="1"/>
  <c r="AC11" i="132" s="1"/>
  <c r="AC10" i="132" s="1"/>
  <c r="L7" i="132" s="1"/>
  <c r="AC7" i="132" s="1"/>
  <c r="AC5" i="132" s="1"/>
  <c r="AP69" i="132"/>
  <c r="Y11" i="132" s="1"/>
  <c r="AP11" i="132" s="1"/>
  <c r="AP10" i="132" s="1"/>
  <c r="Y7" i="132" s="1"/>
  <c r="AP7" i="132" s="1"/>
  <c r="AP5" i="132" s="1"/>
  <c r="AE38" i="131"/>
  <c r="N16" i="131" s="1"/>
  <c r="AE16" i="131" s="1"/>
  <c r="AD38" i="131"/>
  <c r="M16" i="131" s="1"/>
  <c r="AD16" i="131" s="1"/>
  <c r="AR95" i="131"/>
  <c r="AA22" i="131" s="1"/>
  <c r="AR22" i="131" s="1"/>
  <c r="AI38" i="131"/>
  <c r="R16" i="131" s="1"/>
  <c r="AI16" i="131" s="1"/>
  <c r="AI15" i="131" s="1"/>
  <c r="R13" i="131" s="1"/>
  <c r="AI13" i="131" s="1"/>
  <c r="AP25" i="131"/>
  <c r="Y9" i="131" s="1"/>
  <c r="AP9" i="131" s="1"/>
  <c r="AP8" i="131" s="1"/>
  <c r="Y6" i="131" s="1"/>
  <c r="AP6" i="131" s="1"/>
  <c r="AI95" i="130"/>
  <c r="R22" i="130" s="1"/>
  <c r="AI22" i="130" s="1"/>
  <c r="AC69" i="130"/>
  <c r="L11" i="130" s="1"/>
  <c r="AC11" i="130" s="1"/>
  <c r="AC10" i="130" s="1"/>
  <c r="L7" i="130" s="1"/>
  <c r="AC7" i="130" s="1"/>
  <c r="AC5" i="130" s="1"/>
  <c r="AG38" i="132"/>
  <c r="P16" i="132" s="1"/>
  <c r="AG16" i="132" s="1"/>
  <c r="AG15" i="132" s="1"/>
  <c r="P13" i="132" s="1"/>
  <c r="AG13" i="132" s="1"/>
  <c r="AC38" i="132"/>
  <c r="L16" i="132" s="1"/>
  <c r="AC16" i="132" s="1"/>
  <c r="AQ69" i="130"/>
  <c r="Z11" i="130" s="1"/>
  <c r="AQ11" i="130" s="1"/>
  <c r="AQ10" i="130" s="1"/>
  <c r="Z7" i="130" s="1"/>
  <c r="AQ7" i="130" s="1"/>
  <c r="AO82" i="131"/>
  <c r="X21" i="131" s="1"/>
  <c r="AO21" i="131" s="1"/>
  <c r="AF95" i="130"/>
  <c r="O22" i="130" s="1"/>
  <c r="AF22" i="130" s="1"/>
  <c r="AO38" i="130"/>
  <c r="X16" i="130" s="1"/>
  <c r="AO16" i="130" s="1"/>
  <c r="AO15" i="130" s="1"/>
  <c r="X13" i="130" s="1"/>
  <c r="AO13" i="130" s="1"/>
  <c r="AJ82" i="132"/>
  <c r="S21" i="132" s="1"/>
  <c r="AJ21" i="132" s="1"/>
  <c r="AJ20" i="132" s="1"/>
  <c r="S14" i="132" s="1"/>
  <c r="AJ14" i="132" s="1"/>
  <c r="AM82" i="132"/>
  <c r="V21" i="132" s="1"/>
  <c r="AM21" i="132" s="1"/>
  <c r="AH51" i="130"/>
  <c r="Q17" i="130" s="1"/>
  <c r="AH17" i="130" s="1"/>
  <c r="AL51" i="131"/>
  <c r="U17" i="131" s="1"/>
  <c r="AL17" i="131" s="1"/>
  <c r="AL15" i="131" s="1"/>
  <c r="U13" i="131" s="1"/>
  <c r="AL13" i="131" s="1"/>
  <c r="AP51" i="131"/>
  <c r="Y17" i="131" s="1"/>
  <c r="AP17" i="131" s="1"/>
  <c r="AE95" i="129"/>
  <c r="N22" i="129" s="1"/>
  <c r="AE22" i="129" s="1"/>
  <c r="AE20" i="129" s="1"/>
  <c r="N14" i="129" s="1"/>
  <c r="AE14" i="129" s="1"/>
  <c r="AL25" i="129"/>
  <c r="U9" i="129" s="1"/>
  <c r="AL9" i="129" s="1"/>
  <c r="AL8" i="129" s="1"/>
  <c r="U6" i="129" s="1"/>
  <c r="AL6" i="129" s="1"/>
  <c r="AJ82" i="128"/>
  <c r="S21" i="128" s="1"/>
  <c r="AJ21" i="128" s="1"/>
  <c r="AF38" i="128"/>
  <c r="O16" i="128" s="1"/>
  <c r="AF16" i="128" s="1"/>
  <c r="AP25" i="130"/>
  <c r="Y9" i="130" s="1"/>
  <c r="AP9" i="130" s="1"/>
  <c r="AP8" i="130" s="1"/>
  <c r="Y6" i="130" s="1"/>
  <c r="AP6" i="130" s="1"/>
  <c r="AK25" i="129"/>
  <c r="T9" i="129" s="1"/>
  <c r="AK9" i="129" s="1"/>
  <c r="AK8" i="129" s="1"/>
  <c r="T6" i="129" s="1"/>
  <c r="AK6" i="129" s="1"/>
  <c r="AM38" i="128"/>
  <c r="V16" i="128" s="1"/>
  <c r="AM16" i="128" s="1"/>
  <c r="AK38" i="128"/>
  <c r="T16" i="128" s="1"/>
  <c r="AK16" i="128" s="1"/>
  <c r="AK15" i="128" s="1"/>
  <c r="T13" i="128" s="1"/>
  <c r="AK13" i="128" s="1"/>
  <c r="AK12" i="128" s="1"/>
  <c r="AJ38" i="127"/>
  <c r="S16" i="127" s="1"/>
  <c r="AJ16" i="127" s="1"/>
  <c r="AJ15" i="127" s="1"/>
  <c r="S13" i="127" s="1"/>
  <c r="AJ13" i="127" s="1"/>
  <c r="AJ12" i="127" s="1"/>
  <c r="AQ82" i="130"/>
  <c r="Z21" i="130" s="1"/>
  <c r="AQ21" i="130" s="1"/>
  <c r="AQ20" i="130" s="1"/>
  <c r="Z14" i="130" s="1"/>
  <c r="AQ14" i="130" s="1"/>
  <c r="AN82" i="130"/>
  <c r="W21" i="130" s="1"/>
  <c r="AN21" i="130" s="1"/>
  <c r="AN20" i="130" s="1"/>
  <c r="W14" i="130" s="1"/>
  <c r="AN14" i="130" s="1"/>
  <c r="AE51" i="129"/>
  <c r="N17" i="129" s="1"/>
  <c r="AE17" i="129" s="1"/>
  <c r="AE15" i="129" s="1"/>
  <c r="N13" i="129" s="1"/>
  <c r="AE13" i="129" s="1"/>
  <c r="AE12" i="129" s="1"/>
  <c r="AD51" i="128"/>
  <c r="M17" i="128" s="1"/>
  <c r="AD17" i="128" s="1"/>
  <c r="AQ95" i="127"/>
  <c r="Z22" i="127" s="1"/>
  <c r="AQ22" i="127" s="1"/>
  <c r="AP69" i="127"/>
  <c r="Y11" i="127" s="1"/>
  <c r="AP11" i="127" s="1"/>
  <c r="AP10" i="127" s="1"/>
  <c r="Y7" i="127" s="1"/>
  <c r="AP7" i="127" s="1"/>
  <c r="AD38" i="127"/>
  <c r="M16" i="127" s="1"/>
  <c r="AD16" i="127" s="1"/>
  <c r="AD15" i="127" s="1"/>
  <c r="M13" i="127" s="1"/>
  <c r="AD13" i="127" s="1"/>
  <c r="AD69" i="126"/>
  <c r="M11" i="126" s="1"/>
  <c r="AD11" i="126" s="1"/>
  <c r="AD10" i="126" s="1"/>
  <c r="M7" i="126" s="1"/>
  <c r="AD7" i="126" s="1"/>
  <c r="AP51" i="127"/>
  <c r="Y17" i="127" s="1"/>
  <c r="AP17" i="127" s="1"/>
  <c r="AF25" i="126"/>
  <c r="O9" i="126" s="1"/>
  <c r="AF9" i="126" s="1"/>
  <c r="AF8" i="126" s="1"/>
  <c r="O6" i="126" s="1"/>
  <c r="AF6" i="126" s="1"/>
  <c r="AI51" i="128"/>
  <c r="R17" i="128" s="1"/>
  <c r="AI17" i="128" s="1"/>
  <c r="AO51" i="127"/>
  <c r="X17" i="127" s="1"/>
  <c r="AO17" i="127" s="1"/>
  <c r="AO15" i="127" s="1"/>
  <c r="X13" i="127" s="1"/>
  <c r="AO13" i="127" s="1"/>
  <c r="AQ38" i="126"/>
  <c r="Z16" i="126" s="1"/>
  <c r="AQ16" i="126" s="1"/>
  <c r="AK38" i="127"/>
  <c r="T16" i="127" s="1"/>
  <c r="AK16" i="127" s="1"/>
  <c r="AK95" i="126"/>
  <c r="T22" i="126" s="1"/>
  <c r="AK22" i="126" s="1"/>
  <c r="AP69" i="126"/>
  <c r="Y11" i="126" s="1"/>
  <c r="AP11" i="126" s="1"/>
  <c r="AP10" i="126" s="1"/>
  <c r="Y7" i="126" s="1"/>
  <c r="AP7" i="126" s="1"/>
  <c r="AK38" i="126"/>
  <c r="T16" i="126" s="1"/>
  <c r="AK16" i="126" s="1"/>
  <c r="AK15" i="126" s="1"/>
  <c r="T13" i="126" s="1"/>
  <c r="AK13" i="126" s="1"/>
  <c r="AK69" i="125"/>
  <c r="T11" i="125" s="1"/>
  <c r="AK11" i="125" s="1"/>
  <c r="AK10" i="125" s="1"/>
  <c r="T7" i="125" s="1"/>
  <c r="AK7" i="125" s="1"/>
  <c r="AQ51" i="125"/>
  <c r="Z17" i="125" s="1"/>
  <c r="AQ17" i="125" s="1"/>
  <c r="AF69" i="129"/>
  <c r="O11" i="129" s="1"/>
  <c r="AF11" i="129" s="1"/>
  <c r="AF10" i="129" s="1"/>
  <c r="O7" i="129" s="1"/>
  <c r="AF7" i="129" s="1"/>
  <c r="AK69" i="127"/>
  <c r="T11" i="127" s="1"/>
  <c r="AK11" i="127" s="1"/>
  <c r="AK10" i="127" s="1"/>
  <c r="T7" i="127" s="1"/>
  <c r="AK7" i="127" s="1"/>
  <c r="AO82" i="126"/>
  <c r="X21" i="126" s="1"/>
  <c r="AO21" i="126" s="1"/>
  <c r="AO20" i="126" s="1"/>
  <c r="X14" i="126" s="1"/>
  <c r="AO14" i="126" s="1"/>
  <c r="AM51" i="126"/>
  <c r="V17" i="126" s="1"/>
  <c r="AM17" i="126" s="1"/>
  <c r="AL38" i="126"/>
  <c r="U16" i="126" s="1"/>
  <c r="AL16" i="126" s="1"/>
  <c r="AL15" i="126" s="1"/>
  <c r="U13" i="126" s="1"/>
  <c r="AL13" i="126" s="1"/>
  <c r="AO82" i="125"/>
  <c r="X21" i="125" s="1"/>
  <c r="AO21" i="125" s="1"/>
  <c r="AM51" i="125"/>
  <c r="V17" i="125" s="1"/>
  <c r="AM17" i="125" s="1"/>
  <c r="AO38" i="125"/>
  <c r="X16" i="125" s="1"/>
  <c r="AO16" i="125" s="1"/>
  <c r="AL25" i="125"/>
  <c r="U9" i="125" s="1"/>
  <c r="AL9" i="125" s="1"/>
  <c r="AL8" i="125" s="1"/>
  <c r="U6" i="125" s="1"/>
  <c r="AL6" i="125" s="1"/>
  <c r="AD25" i="125"/>
  <c r="M9" i="125" s="1"/>
  <c r="AD9" i="125" s="1"/>
  <c r="AD8" i="125" s="1"/>
  <c r="M6" i="125" s="1"/>
  <c r="AD6" i="125" s="1"/>
  <c r="AC15" i="119"/>
  <c r="L13" i="119" s="1"/>
  <c r="AC13" i="119" s="1"/>
  <c r="AR69" i="132"/>
  <c r="AA11" i="132" s="1"/>
  <c r="AR11" i="132" s="1"/>
  <c r="AR10" i="132" s="1"/>
  <c r="AA7" i="132" s="1"/>
  <c r="AR7" i="132" s="1"/>
  <c r="AH69" i="132"/>
  <c r="Q11" i="132" s="1"/>
  <c r="AH11" i="132" s="1"/>
  <c r="AH10" i="132" s="1"/>
  <c r="Q7" i="132" s="1"/>
  <c r="AH7" i="132" s="1"/>
  <c r="AJ95" i="131"/>
  <c r="S22" i="131" s="1"/>
  <c r="AJ22" i="131" s="1"/>
  <c r="AJ20" i="131" s="1"/>
  <c r="S14" i="131" s="1"/>
  <c r="AJ14" i="131" s="1"/>
  <c r="AR69" i="131"/>
  <c r="AA11" i="131" s="1"/>
  <c r="AR11" i="131" s="1"/>
  <c r="AR10" i="131" s="1"/>
  <c r="AA7" i="131" s="1"/>
  <c r="AR7" i="131" s="1"/>
  <c r="AR5" i="131" s="1"/>
  <c r="AE25" i="131"/>
  <c r="N9" i="131" s="1"/>
  <c r="AE9" i="131" s="1"/>
  <c r="AE8" i="131" s="1"/>
  <c r="N6" i="131" s="1"/>
  <c r="AE6" i="131" s="1"/>
  <c r="AE5" i="131" s="1"/>
  <c r="AR51" i="131"/>
  <c r="AA17" i="131" s="1"/>
  <c r="AR17" i="131" s="1"/>
  <c r="AO38" i="132"/>
  <c r="X16" i="132" s="1"/>
  <c r="AO16" i="132" s="1"/>
  <c r="AO15" i="132" s="1"/>
  <c r="X13" i="132" s="1"/>
  <c r="AO13" i="132" s="1"/>
  <c r="AK38" i="132"/>
  <c r="T16" i="132" s="1"/>
  <c r="AK16" i="132" s="1"/>
  <c r="AI69" i="130"/>
  <c r="R11" i="130" s="1"/>
  <c r="AI11" i="130" s="1"/>
  <c r="AI10" i="130" s="1"/>
  <c r="R7" i="130" s="1"/>
  <c r="AI7" i="130" s="1"/>
  <c r="AC82" i="131"/>
  <c r="L21" i="131" s="1"/>
  <c r="AC21" i="131" s="1"/>
  <c r="AH82" i="131"/>
  <c r="Q21" i="131" s="1"/>
  <c r="AH21" i="131" s="1"/>
  <c r="AG38" i="130"/>
  <c r="P16" i="130" s="1"/>
  <c r="AG16" i="130" s="1"/>
  <c r="AG15" i="130" s="1"/>
  <c r="P13" i="130" s="1"/>
  <c r="AG13" i="130" s="1"/>
  <c r="AP82" i="132"/>
  <c r="Y21" i="132" s="1"/>
  <c r="AP21" i="132" s="1"/>
  <c r="AP20" i="132" s="1"/>
  <c r="Y14" i="132" s="1"/>
  <c r="AP14" i="132" s="1"/>
  <c r="AF82" i="132"/>
  <c r="O21" i="132" s="1"/>
  <c r="AF21" i="132" s="1"/>
  <c r="AF20" i="132" s="1"/>
  <c r="O14" i="132" s="1"/>
  <c r="AF14" i="132" s="1"/>
  <c r="AC51" i="131"/>
  <c r="L17" i="131" s="1"/>
  <c r="AC17" i="131" s="1"/>
  <c r="AD25" i="131"/>
  <c r="M9" i="131" s="1"/>
  <c r="AD9" i="131" s="1"/>
  <c r="AD8" i="131" s="1"/>
  <c r="M6" i="131" s="1"/>
  <c r="AD6" i="131" s="1"/>
  <c r="AN69" i="130"/>
  <c r="W11" i="130" s="1"/>
  <c r="AN11" i="130" s="1"/>
  <c r="AN10" i="130" s="1"/>
  <c r="W7" i="130" s="1"/>
  <c r="AN7" i="130" s="1"/>
  <c r="AJ25" i="130"/>
  <c r="S9" i="130" s="1"/>
  <c r="AJ9" i="130" s="1"/>
  <c r="AJ8" i="130" s="1"/>
  <c r="S6" i="130" s="1"/>
  <c r="AJ6" i="130" s="1"/>
  <c r="AJ5" i="130" s="1"/>
  <c r="AE51" i="131"/>
  <c r="N17" i="131" s="1"/>
  <c r="AE17" i="131" s="1"/>
  <c r="AM95" i="129"/>
  <c r="V22" i="129" s="1"/>
  <c r="AM22" i="129" s="1"/>
  <c r="AD25" i="129"/>
  <c r="M9" i="129" s="1"/>
  <c r="AD9" i="129" s="1"/>
  <c r="AD8" i="129" s="1"/>
  <c r="M6" i="129" s="1"/>
  <c r="AD6" i="129" s="1"/>
  <c r="AF25" i="130"/>
  <c r="O9" i="130" s="1"/>
  <c r="AF9" i="130" s="1"/>
  <c r="AF8" i="130" s="1"/>
  <c r="O6" i="130" s="1"/>
  <c r="AF6" i="130" s="1"/>
  <c r="AC25" i="129"/>
  <c r="L9" i="129" s="1"/>
  <c r="AC9" i="129" s="1"/>
  <c r="AC8" i="129" s="1"/>
  <c r="L6" i="129" s="1"/>
  <c r="AC6" i="129" s="1"/>
  <c r="AE38" i="128"/>
  <c r="N16" i="128" s="1"/>
  <c r="AE16" i="128" s="1"/>
  <c r="AE15" i="128" s="1"/>
  <c r="N13" i="128" s="1"/>
  <c r="AE13" i="128" s="1"/>
  <c r="AC38" i="128"/>
  <c r="L16" i="128" s="1"/>
  <c r="AC16" i="128" s="1"/>
  <c r="AR69" i="127"/>
  <c r="AA11" i="127" s="1"/>
  <c r="AR11" i="127" s="1"/>
  <c r="AR10" i="127" s="1"/>
  <c r="AA7" i="127" s="1"/>
  <c r="AR7" i="127" s="1"/>
  <c r="AC82" i="130"/>
  <c r="L21" i="130" s="1"/>
  <c r="AC21" i="130" s="1"/>
  <c r="AC20" i="130" s="1"/>
  <c r="L14" i="130" s="1"/>
  <c r="AC14" i="130" s="1"/>
  <c r="AG82" i="130"/>
  <c r="P21" i="130" s="1"/>
  <c r="AG21" i="130" s="1"/>
  <c r="AG20" i="130" s="1"/>
  <c r="P14" i="130" s="1"/>
  <c r="AG14" i="130" s="1"/>
  <c r="AP95" i="128"/>
  <c r="Y22" i="128" s="1"/>
  <c r="AP22" i="128" s="1"/>
  <c r="AP20" i="128" s="1"/>
  <c r="Y14" i="128" s="1"/>
  <c r="AP14" i="128" s="1"/>
  <c r="AR69" i="128"/>
  <c r="AA11" i="128" s="1"/>
  <c r="AR11" i="128" s="1"/>
  <c r="AR10" i="128" s="1"/>
  <c r="AA7" i="128" s="1"/>
  <c r="AR7" i="128" s="1"/>
  <c r="AN25" i="128"/>
  <c r="W9" i="128" s="1"/>
  <c r="AN9" i="128" s="1"/>
  <c r="AN8" i="128" s="1"/>
  <c r="W6" i="128" s="1"/>
  <c r="AN6" i="128" s="1"/>
  <c r="AN5" i="128" s="1"/>
  <c r="AF95" i="127"/>
  <c r="O22" i="127" s="1"/>
  <c r="AF22" i="127" s="1"/>
  <c r="AC95" i="127"/>
  <c r="L22" i="127" s="1"/>
  <c r="AC22" i="127" s="1"/>
  <c r="AR51" i="127"/>
  <c r="AA17" i="127" s="1"/>
  <c r="AR17" i="127" s="1"/>
  <c r="AR15" i="127" s="1"/>
  <c r="AA13" i="127" s="1"/>
  <c r="AR13" i="127" s="1"/>
  <c r="AC38" i="126"/>
  <c r="L16" i="126" s="1"/>
  <c r="AC16" i="126" s="1"/>
  <c r="AL82" i="125"/>
  <c r="U21" i="125" s="1"/>
  <c r="AL21" i="125" s="1"/>
  <c r="AM51" i="128"/>
  <c r="V17" i="128" s="1"/>
  <c r="AM17" i="128" s="1"/>
  <c r="AQ51" i="128"/>
  <c r="Z17" i="128" s="1"/>
  <c r="AQ17" i="128" s="1"/>
  <c r="AC51" i="127"/>
  <c r="L17" i="127" s="1"/>
  <c r="AC17" i="127" s="1"/>
  <c r="AC15" i="127" s="1"/>
  <c r="L13" i="127" s="1"/>
  <c r="AC13" i="127" s="1"/>
  <c r="AN38" i="127"/>
  <c r="W16" i="127" s="1"/>
  <c r="AN16" i="127" s="1"/>
  <c r="AN15" i="127" s="1"/>
  <c r="W13" i="127" s="1"/>
  <c r="AN13" i="127" s="1"/>
  <c r="AI38" i="126"/>
  <c r="R16" i="126" s="1"/>
  <c r="AI16" i="126" s="1"/>
  <c r="AR51" i="125"/>
  <c r="AA17" i="125" s="1"/>
  <c r="AR17" i="125" s="1"/>
  <c r="AC95" i="126"/>
  <c r="L22" i="126" s="1"/>
  <c r="AC22" i="126" s="1"/>
  <c r="AH69" i="126"/>
  <c r="Q11" i="126" s="1"/>
  <c r="AH11" i="126" s="1"/>
  <c r="AH10" i="126" s="1"/>
  <c r="Q7" i="126" s="1"/>
  <c r="AH7" i="126" s="1"/>
  <c r="AI51" i="125"/>
  <c r="R17" i="125" s="1"/>
  <c r="AI17" i="125" s="1"/>
  <c r="AN69" i="129"/>
  <c r="W11" i="129" s="1"/>
  <c r="AN11" i="129" s="1"/>
  <c r="AN10" i="129" s="1"/>
  <c r="W7" i="129" s="1"/>
  <c r="AN7" i="129" s="1"/>
  <c r="AN5" i="129" s="1"/>
  <c r="AE69" i="127"/>
  <c r="N11" i="127" s="1"/>
  <c r="AE11" i="127" s="1"/>
  <c r="AE10" i="127" s="1"/>
  <c r="N7" i="127" s="1"/>
  <c r="AE7" i="127" s="1"/>
  <c r="AD38" i="126"/>
  <c r="M16" i="126" s="1"/>
  <c r="AD16" i="126" s="1"/>
  <c r="AG82" i="125"/>
  <c r="P21" i="125" s="1"/>
  <c r="AG21" i="125" s="1"/>
  <c r="AH38" i="126"/>
  <c r="Q16" i="126" s="1"/>
  <c r="AH16" i="126" s="1"/>
  <c r="AG38" i="125"/>
  <c r="P16" i="125" s="1"/>
  <c r="AG16" i="125" s="1"/>
  <c r="AO15" i="120"/>
  <c r="X13" i="120" s="1"/>
  <c r="AO13" i="120" s="1"/>
  <c r="AJ69" i="132"/>
  <c r="S11" i="132" s="1"/>
  <c r="AJ11" i="132" s="1"/>
  <c r="AJ10" i="132" s="1"/>
  <c r="S7" i="132" s="1"/>
  <c r="AJ7" i="132" s="1"/>
  <c r="AI25" i="132"/>
  <c r="R9" i="132" s="1"/>
  <c r="AI9" i="132" s="1"/>
  <c r="AI8" i="132" s="1"/>
  <c r="R6" i="132" s="1"/>
  <c r="AI6" i="132" s="1"/>
  <c r="AL95" i="132"/>
  <c r="U22" i="132" s="1"/>
  <c r="AL22" i="132" s="1"/>
  <c r="AK38" i="131"/>
  <c r="T16" i="131" s="1"/>
  <c r="AK16" i="131" s="1"/>
  <c r="AJ69" i="131"/>
  <c r="S11" i="131" s="1"/>
  <c r="AJ11" i="131" s="1"/>
  <c r="AJ10" i="131" s="1"/>
  <c r="S7" i="131" s="1"/>
  <c r="AJ7" i="131" s="1"/>
  <c r="AJ5" i="131" s="1"/>
  <c r="AE95" i="132"/>
  <c r="N22" i="132" s="1"/>
  <c r="AE22" i="132" s="1"/>
  <c r="AI95" i="132"/>
  <c r="R22" i="132" s="1"/>
  <c r="AI22" i="132" s="1"/>
  <c r="AK51" i="131"/>
  <c r="T17" i="131" s="1"/>
  <c r="AK17" i="131" s="1"/>
  <c r="AI38" i="130"/>
  <c r="R16" i="130" s="1"/>
  <c r="AI16" i="130" s="1"/>
  <c r="AN38" i="132"/>
  <c r="W16" i="132" s="1"/>
  <c r="AN16" i="132" s="1"/>
  <c r="AN15" i="132" s="1"/>
  <c r="W13" i="132" s="1"/>
  <c r="AN13" i="132" s="1"/>
  <c r="AH38" i="132"/>
  <c r="Q16" i="132" s="1"/>
  <c r="AH16" i="132" s="1"/>
  <c r="AH15" i="132" s="1"/>
  <c r="Q13" i="132" s="1"/>
  <c r="AH13" i="132" s="1"/>
  <c r="AK82" i="131"/>
  <c r="T21" i="131" s="1"/>
  <c r="AK21" i="131" s="1"/>
  <c r="AP82" i="131"/>
  <c r="Y21" i="131" s="1"/>
  <c r="AP21" i="131" s="1"/>
  <c r="AQ82" i="132"/>
  <c r="Z21" i="132" s="1"/>
  <c r="AQ21" i="132" s="1"/>
  <c r="AN82" i="132"/>
  <c r="W21" i="132" s="1"/>
  <c r="AN21" i="132" s="1"/>
  <c r="AN20" i="132" s="1"/>
  <c r="W14" i="132" s="1"/>
  <c r="AN14" i="132" s="1"/>
  <c r="AF69" i="130"/>
  <c r="O11" i="130" s="1"/>
  <c r="AF11" i="130" s="1"/>
  <c r="AF10" i="130" s="1"/>
  <c r="O7" i="130" s="1"/>
  <c r="AF7" i="130" s="1"/>
  <c r="AM51" i="131"/>
  <c r="V17" i="131" s="1"/>
  <c r="AM17" i="131" s="1"/>
  <c r="AN51" i="130"/>
  <c r="W17" i="130" s="1"/>
  <c r="AN17" i="130" s="1"/>
  <c r="AE5" i="129"/>
  <c r="AN38" i="129"/>
  <c r="W16" i="129" s="1"/>
  <c r="AN16" i="129" s="1"/>
  <c r="AK25" i="128"/>
  <c r="T9" i="128" s="1"/>
  <c r="AK9" i="128" s="1"/>
  <c r="AK8" i="128" s="1"/>
  <c r="T6" i="128" s="1"/>
  <c r="AK6" i="128" s="1"/>
  <c r="AK5" i="128" s="1"/>
  <c r="AN25" i="130"/>
  <c r="W9" i="130" s="1"/>
  <c r="AN9" i="130" s="1"/>
  <c r="AN8" i="130" s="1"/>
  <c r="W6" i="130" s="1"/>
  <c r="AN6" i="130" s="1"/>
  <c r="AN5" i="130" s="1"/>
  <c r="AR82" i="129"/>
  <c r="AA21" i="129" s="1"/>
  <c r="AR21" i="129" s="1"/>
  <c r="AR25" i="129"/>
  <c r="AA9" i="129" s="1"/>
  <c r="AR9" i="129" s="1"/>
  <c r="AR8" i="129" s="1"/>
  <c r="AA6" i="129" s="1"/>
  <c r="AR6" i="129" s="1"/>
  <c r="AR5" i="129" s="1"/>
  <c r="AP82" i="129"/>
  <c r="Y21" i="129" s="1"/>
  <c r="AP21" i="129" s="1"/>
  <c r="AO82" i="128"/>
  <c r="X21" i="128" s="1"/>
  <c r="AO21" i="128" s="1"/>
  <c r="AK82" i="130"/>
  <c r="T21" i="130" s="1"/>
  <c r="AK21" i="130" s="1"/>
  <c r="AK20" i="130" s="1"/>
  <c r="T14" i="130" s="1"/>
  <c r="AK14" i="130" s="1"/>
  <c r="AO82" i="130"/>
  <c r="X21" i="130" s="1"/>
  <c r="AO21" i="130" s="1"/>
  <c r="AO20" i="130" s="1"/>
  <c r="X14" i="130" s="1"/>
  <c r="AO14" i="130" s="1"/>
  <c r="AO25" i="129"/>
  <c r="X9" i="129" s="1"/>
  <c r="AO9" i="129" s="1"/>
  <c r="AO8" i="129" s="1"/>
  <c r="X6" i="129" s="1"/>
  <c r="AO6" i="129" s="1"/>
  <c r="AH95" i="128"/>
  <c r="Q22" i="128" s="1"/>
  <c r="AH22" i="128" s="1"/>
  <c r="AH20" i="128" s="1"/>
  <c r="Q14" i="128" s="1"/>
  <c r="AH14" i="128" s="1"/>
  <c r="AJ69" i="128"/>
  <c r="S11" i="128" s="1"/>
  <c r="AJ11" i="128" s="1"/>
  <c r="AJ10" i="128" s="1"/>
  <c r="S7" i="128" s="1"/>
  <c r="AJ7" i="128" s="1"/>
  <c r="AF25" i="128"/>
  <c r="O9" i="128" s="1"/>
  <c r="AF9" i="128" s="1"/>
  <c r="AF8" i="128" s="1"/>
  <c r="O6" i="128" s="1"/>
  <c r="AF6" i="128" s="1"/>
  <c r="AR51" i="128"/>
  <c r="AA17" i="128" s="1"/>
  <c r="AR17" i="128" s="1"/>
  <c r="AK95" i="127"/>
  <c r="T22" i="127" s="1"/>
  <c r="AK22" i="127" s="1"/>
  <c r="AK20" i="127" s="1"/>
  <c r="T14" i="127" s="1"/>
  <c r="AK14" i="127" s="1"/>
  <c r="AF51" i="127"/>
  <c r="O17" i="127" s="1"/>
  <c r="AF17" i="127" s="1"/>
  <c r="AF15" i="127" s="1"/>
  <c r="O13" i="127" s="1"/>
  <c r="AF13" i="127" s="1"/>
  <c r="AE82" i="125"/>
  <c r="N21" i="125" s="1"/>
  <c r="AE21" i="125" s="1"/>
  <c r="AE15" i="125"/>
  <c r="N13" i="125" s="1"/>
  <c r="AE13" i="125" s="1"/>
  <c r="AK69" i="126"/>
  <c r="T11" i="126" s="1"/>
  <c r="AK11" i="126" s="1"/>
  <c r="AK10" i="126" s="1"/>
  <c r="T7" i="126" s="1"/>
  <c r="AK7" i="126" s="1"/>
  <c r="AD51" i="126"/>
  <c r="M17" i="126" s="1"/>
  <c r="AD17" i="126" s="1"/>
  <c r="AD82" i="125"/>
  <c r="M21" i="125" s="1"/>
  <c r="AD21" i="125" s="1"/>
  <c r="AF69" i="125"/>
  <c r="O11" i="125" s="1"/>
  <c r="AF11" i="125" s="1"/>
  <c r="AF10" i="125" s="1"/>
  <c r="O7" i="125" s="1"/>
  <c r="AF7" i="125" s="1"/>
  <c r="AF51" i="128"/>
  <c r="O17" i="128" s="1"/>
  <c r="AF17" i="128" s="1"/>
  <c r="AK51" i="127"/>
  <c r="T17" i="127" s="1"/>
  <c r="AK17" i="127" s="1"/>
  <c r="AM82" i="126"/>
  <c r="V21" i="126" s="1"/>
  <c r="AM21" i="126" s="1"/>
  <c r="AK82" i="125"/>
  <c r="T21" i="125" s="1"/>
  <c r="AK21" i="125" s="1"/>
  <c r="AJ51" i="125"/>
  <c r="S17" i="125" s="1"/>
  <c r="AJ17" i="125" s="1"/>
  <c r="AJ15" i="125" s="1"/>
  <c r="S13" i="125" s="1"/>
  <c r="AJ13" i="125" s="1"/>
  <c r="AD69" i="127"/>
  <c r="M11" i="127" s="1"/>
  <c r="AD11" i="127" s="1"/>
  <c r="AD10" i="127" s="1"/>
  <c r="M7" i="127" s="1"/>
  <c r="AD7" i="127" s="1"/>
  <c r="AK82" i="126"/>
  <c r="T21" i="126" s="1"/>
  <c r="AK21" i="126" s="1"/>
  <c r="AK20" i="126" s="1"/>
  <c r="T14" i="126" s="1"/>
  <c r="AK14" i="126" s="1"/>
  <c r="AO38" i="126"/>
  <c r="X16" i="126" s="1"/>
  <c r="AO16" i="126" s="1"/>
  <c r="AK25" i="126"/>
  <c r="T9" i="126" s="1"/>
  <c r="AK9" i="126" s="1"/>
  <c r="AK8" i="126" s="1"/>
  <c r="T6" i="126" s="1"/>
  <c r="AK6" i="126" s="1"/>
  <c r="AO69" i="125"/>
  <c r="X11" i="125" s="1"/>
  <c r="AO11" i="125" s="1"/>
  <c r="AO10" i="125" s="1"/>
  <c r="X7" i="125" s="1"/>
  <c r="AO7" i="125" s="1"/>
  <c r="AC69" i="129"/>
  <c r="L11" i="129" s="1"/>
  <c r="AC11" i="129" s="1"/>
  <c r="AC10" i="129" s="1"/>
  <c r="L7" i="129" s="1"/>
  <c r="AC7" i="129" s="1"/>
  <c r="AG69" i="129"/>
  <c r="P11" i="129" s="1"/>
  <c r="AG11" i="129" s="1"/>
  <c r="AG10" i="129" s="1"/>
  <c r="P7" i="129" s="1"/>
  <c r="AG7" i="129" s="1"/>
  <c r="AM69" i="127"/>
  <c r="V11" i="127" s="1"/>
  <c r="AM11" i="127" s="1"/>
  <c r="AM10" i="127" s="1"/>
  <c r="V7" i="127" s="1"/>
  <c r="AM7" i="127" s="1"/>
  <c r="AR82" i="126"/>
  <c r="AA21" i="126" s="1"/>
  <c r="AR21" i="126" s="1"/>
  <c r="AH51" i="127"/>
  <c r="Q17" i="127" s="1"/>
  <c r="AH17" i="127" s="1"/>
  <c r="AR25" i="127"/>
  <c r="AA9" i="127" s="1"/>
  <c r="AR9" i="127" s="1"/>
  <c r="AR8" i="127" s="1"/>
  <c r="AA6" i="127" s="1"/>
  <c r="AR6" i="127" s="1"/>
  <c r="AP82" i="126"/>
  <c r="Y21" i="126" s="1"/>
  <c r="AP21" i="126" s="1"/>
  <c r="AN51" i="126"/>
  <c r="W17" i="126" s="1"/>
  <c r="AN17" i="126" s="1"/>
  <c r="AP38" i="126"/>
  <c r="Y16" i="126" s="1"/>
  <c r="AP16" i="126" s="1"/>
  <c r="AO25" i="126"/>
  <c r="X9" i="126" s="1"/>
  <c r="AO9" i="126" s="1"/>
  <c r="AO8" i="126" s="1"/>
  <c r="X6" i="126" s="1"/>
  <c r="AO6" i="126" s="1"/>
  <c r="AO5" i="126" s="1"/>
  <c r="AN51" i="125"/>
  <c r="W17" i="125" s="1"/>
  <c r="AN17" i="125" s="1"/>
  <c r="AG95" i="126"/>
  <c r="P22" i="126" s="1"/>
  <c r="AG22" i="126" s="1"/>
  <c r="AN15" i="124"/>
  <c r="W13" i="124" s="1"/>
  <c r="AN13" i="124" s="1"/>
  <c r="AN20" i="121"/>
  <c r="W14" i="121" s="1"/>
  <c r="AN14" i="121" s="1"/>
  <c r="AC20" i="118"/>
  <c r="L14" i="118" s="1"/>
  <c r="AC14" i="118" s="1"/>
  <c r="AK15" i="119"/>
  <c r="T13" i="119" s="1"/>
  <c r="AK13" i="119" s="1"/>
  <c r="AK12" i="119" s="1"/>
  <c r="AH15" i="119"/>
  <c r="Q13" i="119" s="1"/>
  <c r="AH13" i="119" s="1"/>
  <c r="AQ5" i="117"/>
  <c r="AP15" i="118"/>
  <c r="Y13" i="118" s="1"/>
  <c r="AP13" i="118" s="1"/>
  <c r="AI51" i="132"/>
  <c r="R17" i="132" s="1"/>
  <c r="AI17" i="132" s="1"/>
  <c r="AC38" i="131"/>
  <c r="L16" i="131" s="1"/>
  <c r="AC16" i="131" s="1"/>
  <c r="AC15" i="131" s="1"/>
  <c r="L13" i="131" s="1"/>
  <c r="AC13" i="131" s="1"/>
  <c r="AO15" i="131"/>
  <c r="X13" i="131" s="1"/>
  <c r="AO13" i="131" s="1"/>
  <c r="AQ95" i="132"/>
  <c r="Z22" i="132" s="1"/>
  <c r="AQ22" i="132" s="1"/>
  <c r="AF25" i="131"/>
  <c r="O9" i="131" s="1"/>
  <c r="AF9" i="131" s="1"/>
  <c r="AF8" i="131" s="1"/>
  <c r="O6" i="131" s="1"/>
  <c r="AF6" i="131" s="1"/>
  <c r="AF5" i="131" s="1"/>
  <c r="AJ95" i="130"/>
  <c r="S22" i="130" s="1"/>
  <c r="AJ22" i="130" s="1"/>
  <c r="AJ20" i="130" s="1"/>
  <c r="S14" i="130" s="1"/>
  <c r="AJ14" i="130" s="1"/>
  <c r="AL51" i="130"/>
  <c r="U17" i="130" s="1"/>
  <c r="AL17" i="130" s="1"/>
  <c r="AL15" i="130" s="1"/>
  <c r="U13" i="130" s="1"/>
  <c r="AL13" i="130" s="1"/>
  <c r="AR38" i="130"/>
  <c r="AA16" i="130" s="1"/>
  <c r="AR16" i="130" s="1"/>
  <c r="AD38" i="132"/>
  <c r="M16" i="132" s="1"/>
  <c r="AD16" i="132" s="1"/>
  <c r="AD15" i="132" s="1"/>
  <c r="M13" i="132" s="1"/>
  <c r="AD13" i="132" s="1"/>
  <c r="AP38" i="132"/>
  <c r="Y16" i="132" s="1"/>
  <c r="AP16" i="132" s="1"/>
  <c r="AP15" i="132" s="1"/>
  <c r="Y13" i="132" s="1"/>
  <c r="AP13" i="132" s="1"/>
  <c r="AE82" i="131"/>
  <c r="N21" i="131" s="1"/>
  <c r="AE21" i="131" s="1"/>
  <c r="AI82" i="131"/>
  <c r="R21" i="131" s="1"/>
  <c r="AI21" i="131" s="1"/>
  <c r="AI20" i="131" s="1"/>
  <c r="R14" i="131" s="1"/>
  <c r="AI14" i="131" s="1"/>
  <c r="AC82" i="132"/>
  <c r="L21" i="132" s="1"/>
  <c r="AC21" i="132" s="1"/>
  <c r="AG82" i="132"/>
  <c r="P21" i="132" s="1"/>
  <c r="AG21" i="132" s="1"/>
  <c r="AG20" i="132" s="1"/>
  <c r="P14" i="132" s="1"/>
  <c r="AG14" i="132" s="1"/>
  <c r="AF51" i="131"/>
  <c r="O17" i="131" s="1"/>
  <c r="AF17" i="131" s="1"/>
  <c r="AF15" i="131" s="1"/>
  <c r="O13" i="131" s="1"/>
  <c r="AF13" i="131" s="1"/>
  <c r="AF51" i="130"/>
  <c r="O17" i="130" s="1"/>
  <c r="AF17" i="130" s="1"/>
  <c r="AF15" i="130" s="1"/>
  <c r="O13" i="130" s="1"/>
  <c r="AF13" i="130" s="1"/>
  <c r="AO95" i="129"/>
  <c r="X22" i="129" s="1"/>
  <c r="AO22" i="129" s="1"/>
  <c r="AO20" i="129" s="1"/>
  <c r="X14" i="129" s="1"/>
  <c r="AO14" i="129" s="1"/>
  <c r="AO12" i="129" s="1"/>
  <c r="AF38" i="129"/>
  <c r="O16" i="129" s="1"/>
  <c r="AF16" i="129" s="1"/>
  <c r="AF15" i="129" s="1"/>
  <c r="O13" i="129" s="1"/>
  <c r="AF13" i="129" s="1"/>
  <c r="AF12" i="129" s="1"/>
  <c r="AF69" i="128"/>
  <c r="O11" i="128" s="1"/>
  <c r="AF11" i="128" s="1"/>
  <c r="AF10" i="128" s="1"/>
  <c r="O7" i="128" s="1"/>
  <c r="AF7" i="128" s="1"/>
  <c r="AC25" i="128"/>
  <c r="L9" i="128" s="1"/>
  <c r="AC9" i="128" s="1"/>
  <c r="AC8" i="128" s="1"/>
  <c r="L6" i="128" s="1"/>
  <c r="AC6" i="128" s="1"/>
  <c r="AC5" i="128" s="1"/>
  <c r="AG25" i="130"/>
  <c r="P9" i="130" s="1"/>
  <c r="AG9" i="130" s="1"/>
  <c r="AG8" i="130" s="1"/>
  <c r="P6" i="130" s="1"/>
  <c r="AG6" i="130" s="1"/>
  <c r="AG5" i="130" s="1"/>
  <c r="AJ82" i="129"/>
  <c r="S21" i="129" s="1"/>
  <c r="AJ21" i="129" s="1"/>
  <c r="AJ20" i="129" s="1"/>
  <c r="S14" i="129" s="1"/>
  <c r="AJ14" i="129" s="1"/>
  <c r="AJ25" i="129"/>
  <c r="S9" i="129" s="1"/>
  <c r="AJ9" i="129" s="1"/>
  <c r="AJ8" i="129" s="1"/>
  <c r="S6" i="129" s="1"/>
  <c r="AJ6" i="129" s="1"/>
  <c r="AH82" i="129"/>
  <c r="Q21" i="129" s="1"/>
  <c r="AH21" i="129" s="1"/>
  <c r="AH20" i="129" s="1"/>
  <c r="Q14" i="129" s="1"/>
  <c r="AH14" i="129" s="1"/>
  <c r="AG82" i="128"/>
  <c r="P21" i="128" s="1"/>
  <c r="AG21" i="128" s="1"/>
  <c r="AG20" i="128" s="1"/>
  <c r="P14" i="128" s="1"/>
  <c r="AG14" i="128" s="1"/>
  <c r="AP25" i="129"/>
  <c r="Y9" i="129" s="1"/>
  <c r="AP9" i="129" s="1"/>
  <c r="AP8" i="129" s="1"/>
  <c r="Y6" i="129" s="1"/>
  <c r="AP6" i="129" s="1"/>
  <c r="AR38" i="128"/>
  <c r="AA16" i="128" s="1"/>
  <c r="AR16" i="128" s="1"/>
  <c r="AD82" i="130"/>
  <c r="M21" i="130" s="1"/>
  <c r="AD21" i="130" s="1"/>
  <c r="AG25" i="129"/>
  <c r="P9" i="129" s="1"/>
  <c r="AG9" i="129" s="1"/>
  <c r="AG8" i="129" s="1"/>
  <c r="P6" i="129" s="1"/>
  <c r="AG6" i="129" s="1"/>
  <c r="AG5" i="129" s="1"/>
  <c r="AM95" i="128"/>
  <c r="V22" i="128" s="1"/>
  <c r="AM22" i="128" s="1"/>
  <c r="AD95" i="127"/>
  <c r="M22" i="127" s="1"/>
  <c r="AD22" i="127" s="1"/>
  <c r="AM20" i="127"/>
  <c r="V14" i="127" s="1"/>
  <c r="AM14" i="127" s="1"/>
  <c r="AJ95" i="126"/>
  <c r="S22" i="126" s="1"/>
  <c r="AJ22" i="126" s="1"/>
  <c r="AG25" i="126"/>
  <c r="P9" i="126" s="1"/>
  <c r="AG9" i="126" s="1"/>
  <c r="AG8" i="126" s="1"/>
  <c r="P6" i="126" s="1"/>
  <c r="AG6" i="126" s="1"/>
  <c r="AG5" i="126" s="1"/>
  <c r="AF82" i="125"/>
  <c r="O21" i="125" s="1"/>
  <c r="AF21" i="125" s="1"/>
  <c r="AH69" i="125"/>
  <c r="Q11" i="125" s="1"/>
  <c r="AH11" i="125" s="1"/>
  <c r="AH10" i="125" s="1"/>
  <c r="Q7" i="125" s="1"/>
  <c r="AH7" i="125" s="1"/>
  <c r="AC69" i="126"/>
  <c r="L11" i="126" s="1"/>
  <c r="AC11" i="126" s="1"/>
  <c r="AC10" i="126" s="1"/>
  <c r="L7" i="126" s="1"/>
  <c r="AC7" i="126" s="1"/>
  <c r="AR38" i="126"/>
  <c r="AA16" i="126" s="1"/>
  <c r="AR16" i="126" s="1"/>
  <c r="AR15" i="126" s="1"/>
  <c r="AA13" i="126" s="1"/>
  <c r="AR13" i="126" s="1"/>
  <c r="AR69" i="125"/>
  <c r="AA11" i="125" s="1"/>
  <c r="AR11" i="125" s="1"/>
  <c r="AR10" i="125" s="1"/>
  <c r="AA7" i="125" s="1"/>
  <c r="AR7" i="125" s="1"/>
  <c r="AN51" i="128"/>
  <c r="W17" i="128" s="1"/>
  <c r="AN17" i="128" s="1"/>
  <c r="AE51" i="127"/>
  <c r="N17" i="127" s="1"/>
  <c r="AE17" i="127" s="1"/>
  <c r="AE82" i="126"/>
  <c r="N21" i="126" s="1"/>
  <c r="AE21" i="126" s="1"/>
  <c r="AC82" i="125"/>
  <c r="L21" i="125" s="1"/>
  <c r="AC21" i="125" s="1"/>
  <c r="AH69" i="127"/>
  <c r="Q11" i="127" s="1"/>
  <c r="AH11" i="127" s="1"/>
  <c r="AH10" i="127" s="1"/>
  <c r="Q7" i="127" s="1"/>
  <c r="AH7" i="127" s="1"/>
  <c r="AL82" i="126"/>
  <c r="U21" i="126" s="1"/>
  <c r="AL21" i="126" s="1"/>
  <c r="AL25" i="126"/>
  <c r="U9" i="126" s="1"/>
  <c r="AL9" i="126" s="1"/>
  <c r="AL8" i="126" s="1"/>
  <c r="U6" i="126" s="1"/>
  <c r="AL6" i="126" s="1"/>
  <c r="AC82" i="126"/>
  <c r="L21" i="126" s="1"/>
  <c r="AC21" i="126" s="1"/>
  <c r="AG38" i="126"/>
  <c r="P16" i="126" s="1"/>
  <c r="AG16" i="126" s="1"/>
  <c r="AC25" i="126"/>
  <c r="L9" i="126" s="1"/>
  <c r="AC9" i="126" s="1"/>
  <c r="AC8" i="126" s="1"/>
  <c r="L6" i="126" s="1"/>
  <c r="AC6" i="126" s="1"/>
  <c r="AG69" i="125"/>
  <c r="P11" i="125" s="1"/>
  <c r="AG11" i="125" s="1"/>
  <c r="AG10" i="125" s="1"/>
  <c r="P7" i="125" s="1"/>
  <c r="AG7" i="125" s="1"/>
  <c r="AK69" i="129"/>
  <c r="T11" i="129" s="1"/>
  <c r="AK11" i="129" s="1"/>
  <c r="AK10" i="129" s="1"/>
  <c r="T7" i="129" s="1"/>
  <c r="AK7" i="129" s="1"/>
  <c r="AO69" i="129"/>
  <c r="X11" i="129" s="1"/>
  <c r="AO11" i="129" s="1"/>
  <c r="AO10" i="129" s="1"/>
  <c r="X7" i="129" s="1"/>
  <c r="AO7" i="129" s="1"/>
  <c r="AF69" i="127"/>
  <c r="O11" i="127" s="1"/>
  <c r="AF11" i="127" s="1"/>
  <c r="AF10" i="127" s="1"/>
  <c r="O7" i="127" s="1"/>
  <c r="AF7" i="127" s="1"/>
  <c r="AJ82" i="126"/>
  <c r="S21" i="126" s="1"/>
  <c r="AJ21" i="126" s="1"/>
  <c r="AN82" i="127"/>
  <c r="W21" i="127" s="1"/>
  <c r="AN21" i="127" s="1"/>
  <c r="AN20" i="127" s="1"/>
  <c r="W14" i="127" s="1"/>
  <c r="AN14" i="127" s="1"/>
  <c r="AH82" i="126"/>
  <c r="Q21" i="126" s="1"/>
  <c r="AH21" i="126" s="1"/>
  <c r="AF51" i="125"/>
  <c r="O17" i="125" s="1"/>
  <c r="AF17" i="125" s="1"/>
  <c r="AI5" i="117"/>
  <c r="AQ69" i="132"/>
  <c r="Z11" i="132" s="1"/>
  <c r="AQ11" i="132" s="1"/>
  <c r="AQ10" i="132" s="1"/>
  <c r="Z7" i="132" s="1"/>
  <c r="AQ7" i="132" s="1"/>
  <c r="AQ5" i="132" s="1"/>
  <c r="AC51" i="132"/>
  <c r="L17" i="132" s="1"/>
  <c r="AC17" i="132" s="1"/>
  <c r="AR51" i="132"/>
  <c r="AA17" i="132" s="1"/>
  <c r="AR17" i="132" s="1"/>
  <c r="AK95" i="131"/>
  <c r="T22" i="131" s="1"/>
  <c r="AK22" i="131" s="1"/>
  <c r="AD69" i="131"/>
  <c r="M11" i="131" s="1"/>
  <c r="AD11" i="131" s="1"/>
  <c r="AD10" i="131" s="1"/>
  <c r="M7" i="131" s="1"/>
  <c r="AD7" i="131" s="1"/>
  <c r="AI25" i="131"/>
  <c r="R9" i="131" s="1"/>
  <c r="AI9" i="131" s="1"/>
  <c r="AI8" i="131" s="1"/>
  <c r="R6" i="131" s="1"/>
  <c r="AI6" i="131" s="1"/>
  <c r="AI5" i="131" s="1"/>
  <c r="AR38" i="131"/>
  <c r="AA16" i="131" s="1"/>
  <c r="AR16" i="131" s="1"/>
  <c r="AR15" i="131" s="1"/>
  <c r="AA13" i="131" s="1"/>
  <c r="AR13" i="131" s="1"/>
  <c r="AD51" i="130"/>
  <c r="M17" i="130" s="1"/>
  <c r="AD17" i="130" s="1"/>
  <c r="AD15" i="130" s="1"/>
  <c r="M13" i="130" s="1"/>
  <c r="AD13" i="130" s="1"/>
  <c r="AJ38" i="130"/>
  <c r="S16" i="130" s="1"/>
  <c r="AJ16" i="130" s="1"/>
  <c r="AE38" i="132"/>
  <c r="N16" i="132" s="1"/>
  <c r="AE16" i="132" s="1"/>
  <c r="AE15" i="132" s="1"/>
  <c r="N13" i="132" s="1"/>
  <c r="AE13" i="132" s="1"/>
  <c r="AI38" i="132"/>
  <c r="R16" i="132" s="1"/>
  <c r="AI16" i="132" s="1"/>
  <c r="AM82" i="131"/>
  <c r="V21" i="131" s="1"/>
  <c r="AM21" i="131" s="1"/>
  <c r="AQ82" i="131"/>
  <c r="Z21" i="131" s="1"/>
  <c r="AQ21" i="131" s="1"/>
  <c r="AP69" i="130"/>
  <c r="Y11" i="130" s="1"/>
  <c r="AP11" i="130" s="1"/>
  <c r="AP10" i="130" s="1"/>
  <c r="Y7" i="130" s="1"/>
  <c r="AP7" i="130" s="1"/>
  <c r="AK82" i="132"/>
  <c r="T21" i="132" s="1"/>
  <c r="AK21" i="132" s="1"/>
  <c r="AK20" i="132" s="1"/>
  <c r="T14" i="132" s="1"/>
  <c r="AK14" i="132" s="1"/>
  <c r="AO82" i="132"/>
  <c r="X21" i="132" s="1"/>
  <c r="AO21" i="132" s="1"/>
  <c r="AL95" i="130"/>
  <c r="U22" i="130" s="1"/>
  <c r="AL22" i="130" s="1"/>
  <c r="AN51" i="131"/>
  <c r="W17" i="131" s="1"/>
  <c r="AN17" i="131" s="1"/>
  <c r="AN15" i="131" s="1"/>
  <c r="W13" i="131" s="1"/>
  <c r="AN13" i="131" s="1"/>
  <c r="AN12" i="131" s="1"/>
  <c r="AD95" i="129"/>
  <c r="M22" i="129" s="1"/>
  <c r="AD22" i="129" s="1"/>
  <c r="AC51" i="129"/>
  <c r="L17" i="129" s="1"/>
  <c r="AC17" i="129" s="1"/>
  <c r="AC15" i="129" s="1"/>
  <c r="L13" i="129" s="1"/>
  <c r="AC13" i="129" s="1"/>
  <c r="AK20" i="129"/>
  <c r="T14" i="129" s="1"/>
  <c r="AK14" i="129" s="1"/>
  <c r="AO25" i="130"/>
  <c r="X9" i="130" s="1"/>
  <c r="AO9" i="130" s="1"/>
  <c r="AO8" i="130" s="1"/>
  <c r="X6" i="130" s="1"/>
  <c r="AO6" i="130" s="1"/>
  <c r="AO5" i="130" s="1"/>
  <c r="AR25" i="128"/>
  <c r="AA9" i="128" s="1"/>
  <c r="AR9" i="128" s="1"/>
  <c r="AR8" i="128" s="1"/>
  <c r="AA6" i="128" s="1"/>
  <c r="AR6" i="128" s="1"/>
  <c r="AR5" i="128" s="1"/>
  <c r="AL38" i="129"/>
  <c r="U16" i="129" s="1"/>
  <c r="AL16" i="129" s="1"/>
  <c r="AL15" i="129" s="1"/>
  <c r="U13" i="129" s="1"/>
  <c r="AL13" i="129" s="1"/>
  <c r="AL69" i="128"/>
  <c r="U11" i="128" s="1"/>
  <c r="AL11" i="128" s="1"/>
  <c r="AL10" i="128" s="1"/>
  <c r="U7" i="128" s="1"/>
  <c r="AL7" i="128" s="1"/>
  <c r="AL5" i="128" s="1"/>
  <c r="AL38" i="128"/>
  <c r="U16" i="128" s="1"/>
  <c r="AL16" i="128" s="1"/>
  <c r="AL15" i="128" s="1"/>
  <c r="U13" i="128" s="1"/>
  <c r="AL13" i="128" s="1"/>
  <c r="AH25" i="129"/>
  <c r="Q9" i="129" s="1"/>
  <c r="AH9" i="129" s="1"/>
  <c r="AH8" i="129" s="1"/>
  <c r="Q6" i="129" s="1"/>
  <c r="AH6" i="129" s="1"/>
  <c r="AJ38" i="128"/>
  <c r="S16" i="128" s="1"/>
  <c r="AJ16" i="128" s="1"/>
  <c r="AL82" i="130"/>
  <c r="U21" i="130" s="1"/>
  <c r="AL21" i="130" s="1"/>
  <c r="AR38" i="129"/>
  <c r="AA16" i="129" s="1"/>
  <c r="AR16" i="129" s="1"/>
  <c r="AL95" i="127"/>
  <c r="U22" i="127" s="1"/>
  <c r="AL22" i="127" s="1"/>
  <c r="AL69" i="127"/>
  <c r="U11" i="127" s="1"/>
  <c r="AL11" i="127" s="1"/>
  <c r="AL10" i="127" s="1"/>
  <c r="U7" i="127" s="1"/>
  <c r="AL7" i="127" s="1"/>
  <c r="AJ38" i="126"/>
  <c r="S16" i="126" s="1"/>
  <c r="AJ16" i="126" s="1"/>
  <c r="AJ15" i="126" s="1"/>
  <c r="S13" i="126" s="1"/>
  <c r="AJ13" i="126" s="1"/>
  <c r="AJ69" i="125"/>
  <c r="S11" i="125" s="1"/>
  <c r="AJ11" i="125" s="1"/>
  <c r="AJ10" i="125" s="1"/>
  <c r="S7" i="125" s="1"/>
  <c r="AJ7" i="125" s="1"/>
  <c r="AM51" i="127"/>
  <c r="V17" i="127" s="1"/>
  <c r="AM17" i="127" s="1"/>
  <c r="AM95" i="126"/>
  <c r="V22" i="126" s="1"/>
  <c r="AM22" i="126" s="1"/>
  <c r="AQ69" i="126"/>
  <c r="Z11" i="126" s="1"/>
  <c r="AQ11" i="126" s="1"/>
  <c r="AQ10" i="126" s="1"/>
  <c r="Z7" i="126" s="1"/>
  <c r="AQ7" i="126" s="1"/>
  <c r="AM25" i="126"/>
  <c r="V9" i="126" s="1"/>
  <c r="AM9" i="126" s="1"/>
  <c r="AM8" i="126" s="1"/>
  <c r="V6" i="126" s="1"/>
  <c r="AM6" i="126" s="1"/>
  <c r="AH82" i="127"/>
  <c r="Q21" i="127" s="1"/>
  <c r="AH21" i="127" s="1"/>
  <c r="AH20" i="127" s="1"/>
  <c r="Q14" i="127" s="1"/>
  <c r="AH14" i="127" s="1"/>
  <c r="AD82" i="126"/>
  <c r="M21" i="126" s="1"/>
  <c r="AD21" i="126" s="1"/>
  <c r="AD25" i="126"/>
  <c r="M9" i="126" s="1"/>
  <c r="AD9" i="126" s="1"/>
  <c r="AD8" i="126" s="1"/>
  <c r="M6" i="126" s="1"/>
  <c r="AD6" i="126" s="1"/>
  <c r="AD5" i="126" s="1"/>
  <c r="AJ69" i="129"/>
  <c r="S11" i="129" s="1"/>
  <c r="AJ11" i="129" s="1"/>
  <c r="AJ10" i="129" s="1"/>
  <c r="S7" i="129" s="1"/>
  <c r="AJ7" i="129" s="1"/>
  <c r="AQ51" i="126"/>
  <c r="Z17" i="126" s="1"/>
  <c r="AQ17" i="126" s="1"/>
  <c r="AD69" i="129"/>
  <c r="M11" i="129" s="1"/>
  <c r="AD11" i="129" s="1"/>
  <c r="AD10" i="129" s="1"/>
  <c r="M7" i="129" s="1"/>
  <c r="AD7" i="129" s="1"/>
  <c r="AH69" i="129"/>
  <c r="Q11" i="129" s="1"/>
  <c r="AH11" i="129" s="1"/>
  <c r="AH10" i="129" s="1"/>
  <c r="Q7" i="129" s="1"/>
  <c r="AH7" i="129" s="1"/>
  <c r="AN69" i="127"/>
  <c r="W11" i="127" s="1"/>
  <c r="AN11" i="127" s="1"/>
  <c r="AN10" i="127" s="1"/>
  <c r="W7" i="127" s="1"/>
  <c r="AN7" i="127" s="1"/>
  <c r="AR95" i="126"/>
  <c r="AA22" i="126" s="1"/>
  <c r="AR22" i="126" s="1"/>
  <c r="AL69" i="126"/>
  <c r="U11" i="126" s="1"/>
  <c r="AL11" i="126" s="1"/>
  <c r="AL10" i="126" s="1"/>
  <c r="U7" i="126" s="1"/>
  <c r="AL7" i="126" s="1"/>
  <c r="AO51" i="126"/>
  <c r="X17" i="126" s="1"/>
  <c r="AO17" i="126" s="1"/>
  <c r="AP25" i="126"/>
  <c r="Y9" i="126" s="1"/>
  <c r="AP9" i="126" s="1"/>
  <c r="AP8" i="126" s="1"/>
  <c r="Y6" i="126" s="1"/>
  <c r="AP6" i="126" s="1"/>
  <c r="AP5" i="126" s="1"/>
  <c r="AR95" i="125"/>
  <c r="AA22" i="125" s="1"/>
  <c r="AR22" i="125" s="1"/>
  <c r="AM82" i="125"/>
  <c r="V21" i="125" s="1"/>
  <c r="AM21" i="125" s="1"/>
  <c r="AL69" i="125"/>
  <c r="U11" i="125" s="1"/>
  <c r="AL11" i="125" s="1"/>
  <c r="AL10" i="125" s="1"/>
  <c r="U7" i="125" s="1"/>
  <c r="AL7" i="125" s="1"/>
  <c r="AM38" i="125"/>
  <c r="V16" i="125" s="1"/>
  <c r="AM16" i="125" s="1"/>
  <c r="AM15" i="125" s="1"/>
  <c r="V13" i="125" s="1"/>
  <c r="AM13" i="125" s="1"/>
  <c r="AR38" i="125"/>
  <c r="AA16" i="125" s="1"/>
  <c r="AR16" i="125" s="1"/>
  <c r="AR15" i="125" s="1"/>
  <c r="AA13" i="125" s="1"/>
  <c r="AR13" i="125" s="1"/>
  <c r="AK38" i="125"/>
  <c r="T16" i="125" s="1"/>
  <c r="AK16" i="125" s="1"/>
  <c r="AK15" i="125" s="1"/>
  <c r="T13" i="125" s="1"/>
  <c r="AK13" i="125" s="1"/>
  <c r="AN69" i="125"/>
  <c r="W11" i="125" s="1"/>
  <c r="AN11" i="125" s="1"/>
  <c r="AN10" i="125" s="1"/>
  <c r="W7" i="125" s="1"/>
  <c r="AN7" i="125" s="1"/>
  <c r="W3" i="121"/>
  <c r="AN3" i="121" s="1"/>
  <c r="M3" i="55"/>
  <c r="P3" i="117"/>
  <c r="AG3" i="117" s="1"/>
  <c r="F3" i="51"/>
  <c r="AK20" i="118"/>
  <c r="T14" i="118" s="1"/>
  <c r="AK14" i="118" s="1"/>
  <c r="AO15" i="117"/>
  <c r="X13" i="117" s="1"/>
  <c r="AO13" i="117" s="1"/>
  <c r="AO95" i="132"/>
  <c r="X22" i="132" s="1"/>
  <c r="AO22" i="132" s="1"/>
  <c r="AI69" i="132"/>
  <c r="R11" i="132" s="1"/>
  <c r="AI11" i="132" s="1"/>
  <c r="AI10" i="132" s="1"/>
  <c r="R7" i="132" s="1"/>
  <c r="AI7" i="132" s="1"/>
  <c r="AF69" i="132"/>
  <c r="O11" i="132" s="1"/>
  <c r="AF11" i="132" s="1"/>
  <c r="AF10" i="132" s="1"/>
  <c r="O7" i="132" s="1"/>
  <c r="AF7" i="132" s="1"/>
  <c r="AF5" i="132" s="1"/>
  <c r="AJ51" i="132"/>
  <c r="S17" i="132" s="1"/>
  <c r="AJ17" i="132" s="1"/>
  <c r="AR25" i="132"/>
  <c r="AA9" i="132" s="1"/>
  <c r="AR9" i="132" s="1"/>
  <c r="AR8" i="132" s="1"/>
  <c r="AA6" i="132" s="1"/>
  <c r="AR6" i="132" s="1"/>
  <c r="AR5" i="132" s="1"/>
  <c r="AC95" i="131"/>
  <c r="L22" i="131" s="1"/>
  <c r="AC22" i="131" s="1"/>
  <c r="AJ38" i="131"/>
  <c r="S16" i="131" s="1"/>
  <c r="AJ16" i="131" s="1"/>
  <c r="AO25" i="132"/>
  <c r="X9" i="132" s="1"/>
  <c r="AO9" i="132" s="1"/>
  <c r="AO8" i="132" s="1"/>
  <c r="X6" i="132" s="1"/>
  <c r="AO6" i="132" s="1"/>
  <c r="AO5" i="132" s="1"/>
  <c r="AP95" i="131"/>
  <c r="Y22" i="131" s="1"/>
  <c r="AP22" i="131" s="1"/>
  <c r="AP38" i="131"/>
  <c r="Y16" i="131" s="1"/>
  <c r="AP16" i="131" s="1"/>
  <c r="AP15" i="131" s="1"/>
  <c r="Y13" i="131" s="1"/>
  <c r="AP13" i="131" s="1"/>
  <c r="AP95" i="130"/>
  <c r="Y22" i="130" s="1"/>
  <c r="AP22" i="130" s="1"/>
  <c r="AR69" i="130"/>
  <c r="AA11" i="130" s="1"/>
  <c r="AR11" i="130" s="1"/>
  <c r="AR10" i="130" s="1"/>
  <c r="AA7" i="130" s="1"/>
  <c r="AR7" i="130" s="1"/>
  <c r="AR5" i="130" s="1"/>
  <c r="AF38" i="132"/>
  <c r="O16" i="132" s="1"/>
  <c r="AF16" i="132" s="1"/>
  <c r="AQ38" i="132"/>
  <c r="Z16" i="132" s="1"/>
  <c r="AQ16" i="132" s="1"/>
  <c r="AQ15" i="132" s="1"/>
  <c r="Z13" i="132" s="1"/>
  <c r="AQ13" i="132" s="1"/>
  <c r="AF82" i="131"/>
  <c r="O21" i="131" s="1"/>
  <c r="AF21" i="131" s="1"/>
  <c r="AF20" i="131" s="1"/>
  <c r="O14" i="131" s="1"/>
  <c r="AF14" i="131" s="1"/>
  <c r="AH69" i="130"/>
  <c r="Q11" i="130" s="1"/>
  <c r="AH11" i="130" s="1"/>
  <c r="AH10" i="130" s="1"/>
  <c r="Q7" i="130" s="1"/>
  <c r="AH7" i="130" s="1"/>
  <c r="AR82" i="132"/>
  <c r="AA21" i="132" s="1"/>
  <c r="AR21" i="132" s="1"/>
  <c r="AR20" i="132" s="1"/>
  <c r="AA14" i="132" s="1"/>
  <c r="AR14" i="132" s="1"/>
  <c r="AD82" i="132"/>
  <c r="M21" i="132" s="1"/>
  <c r="AD21" i="132" s="1"/>
  <c r="AD20" i="132" s="1"/>
  <c r="M14" i="132" s="1"/>
  <c r="AD14" i="132" s="1"/>
  <c r="AD95" i="130"/>
  <c r="M22" i="130" s="1"/>
  <c r="AD22" i="130" s="1"/>
  <c r="AM38" i="130"/>
  <c r="V16" i="130" s="1"/>
  <c r="AM16" i="130" s="1"/>
  <c r="AG51" i="131"/>
  <c r="P17" i="131" s="1"/>
  <c r="AG17" i="131" s="1"/>
  <c r="AG15" i="131" s="1"/>
  <c r="P13" i="131" s="1"/>
  <c r="AG13" i="131" s="1"/>
  <c r="AG12" i="131" s="1"/>
  <c r="AE95" i="128"/>
  <c r="N22" i="128" s="1"/>
  <c r="AE22" i="128" s="1"/>
  <c r="AG38" i="128"/>
  <c r="P16" i="128" s="1"/>
  <c r="AG16" i="128" s="1"/>
  <c r="AG15" i="128" s="1"/>
  <c r="P13" i="128" s="1"/>
  <c r="AG13" i="128" s="1"/>
  <c r="AN95" i="129"/>
  <c r="W22" i="129" s="1"/>
  <c r="AN22" i="129" s="1"/>
  <c r="AL95" i="128"/>
  <c r="U22" i="128" s="1"/>
  <c r="AL22" i="128" s="1"/>
  <c r="AL20" i="128" s="1"/>
  <c r="U14" i="128" s="1"/>
  <c r="AL14" i="128" s="1"/>
  <c r="AD25" i="130"/>
  <c r="M9" i="130" s="1"/>
  <c r="AD9" i="130" s="1"/>
  <c r="AD8" i="130" s="1"/>
  <c r="M6" i="130" s="1"/>
  <c r="AD6" i="130" s="1"/>
  <c r="AJ25" i="128"/>
  <c r="S9" i="128" s="1"/>
  <c r="AJ9" i="128" s="1"/>
  <c r="AJ8" i="128" s="1"/>
  <c r="S6" i="128" s="1"/>
  <c r="AJ6" i="128" s="1"/>
  <c r="AJ5" i="128" s="1"/>
  <c r="AD38" i="129"/>
  <c r="M16" i="129" s="1"/>
  <c r="AD16" i="129" s="1"/>
  <c r="AD15" i="129" s="1"/>
  <c r="M13" i="129" s="1"/>
  <c r="AD13" i="129" s="1"/>
  <c r="AD69" i="128"/>
  <c r="M11" i="128" s="1"/>
  <c r="AD11" i="128" s="1"/>
  <c r="AD10" i="128" s="1"/>
  <c r="M7" i="128" s="1"/>
  <c r="AD7" i="128" s="1"/>
  <c r="AD38" i="128"/>
  <c r="M16" i="128" s="1"/>
  <c r="AD16" i="128" s="1"/>
  <c r="AD15" i="128" s="1"/>
  <c r="M13" i="128" s="1"/>
  <c r="AD13" i="128" s="1"/>
  <c r="AH82" i="130"/>
  <c r="Q21" i="130" s="1"/>
  <c r="AH21" i="130" s="1"/>
  <c r="AE82" i="130"/>
  <c r="N21" i="130" s="1"/>
  <c r="AE21" i="130" s="1"/>
  <c r="AE20" i="130" s="1"/>
  <c r="N14" i="130" s="1"/>
  <c r="AE14" i="130" s="1"/>
  <c r="AQ95" i="129"/>
  <c r="Z22" i="129" s="1"/>
  <c r="AQ22" i="129" s="1"/>
  <c r="AQ20" i="129" s="1"/>
  <c r="Z14" i="129" s="1"/>
  <c r="AQ14" i="129" s="1"/>
  <c r="AN82" i="129"/>
  <c r="W21" i="129" s="1"/>
  <c r="AN21" i="129" s="1"/>
  <c r="AJ38" i="129"/>
  <c r="S16" i="129" s="1"/>
  <c r="AJ16" i="129" s="1"/>
  <c r="AJ15" i="129" s="1"/>
  <c r="S13" i="129" s="1"/>
  <c r="AJ13" i="129" s="1"/>
  <c r="AM82" i="128"/>
  <c r="V21" i="128" s="1"/>
  <c r="AM21" i="128" s="1"/>
  <c r="AQ38" i="128"/>
  <c r="Z16" i="128" s="1"/>
  <c r="AQ16" i="128" s="1"/>
  <c r="AQ15" i="128" s="1"/>
  <c r="Z13" i="128" s="1"/>
  <c r="AQ13" i="128" s="1"/>
  <c r="AG95" i="127"/>
  <c r="P22" i="127" s="1"/>
  <c r="AG22" i="127" s="1"/>
  <c r="AG20" i="127" s="1"/>
  <c r="P14" i="127" s="1"/>
  <c r="AG14" i="127" s="1"/>
  <c r="AE95" i="127"/>
  <c r="N22" i="127" s="1"/>
  <c r="AE22" i="127" s="1"/>
  <c r="AE20" i="127" s="1"/>
  <c r="N14" i="127" s="1"/>
  <c r="AE14" i="127" s="1"/>
  <c r="AL51" i="125"/>
  <c r="U17" i="125" s="1"/>
  <c r="AL17" i="125" s="1"/>
  <c r="AJ69" i="127"/>
  <c r="S11" i="127" s="1"/>
  <c r="AJ11" i="127" s="1"/>
  <c r="AJ10" i="127" s="1"/>
  <c r="S7" i="127" s="1"/>
  <c r="AJ7" i="127" s="1"/>
  <c r="AI51" i="127"/>
  <c r="R17" i="127" s="1"/>
  <c r="AI17" i="127" s="1"/>
  <c r="AE95" i="126"/>
  <c r="N22" i="126" s="1"/>
  <c r="AE22" i="126" s="1"/>
  <c r="AI69" i="126"/>
  <c r="R11" i="126" s="1"/>
  <c r="AI11" i="126" s="1"/>
  <c r="AI10" i="126" s="1"/>
  <c r="R7" i="126" s="1"/>
  <c r="AI7" i="126" s="1"/>
  <c r="AE25" i="126"/>
  <c r="N9" i="126" s="1"/>
  <c r="AE9" i="126" s="1"/>
  <c r="AE8" i="126" s="1"/>
  <c r="N6" i="126" s="1"/>
  <c r="AE6" i="126" s="1"/>
  <c r="AE5" i="126" s="1"/>
  <c r="AC38" i="125"/>
  <c r="L16" i="125" s="1"/>
  <c r="AC16" i="125" s="1"/>
  <c r="AC15" i="125" s="1"/>
  <c r="L13" i="125" s="1"/>
  <c r="AC13" i="125" s="1"/>
  <c r="AP82" i="127"/>
  <c r="Y21" i="127" s="1"/>
  <c r="AP21" i="127" s="1"/>
  <c r="AP20" i="127" s="1"/>
  <c r="Y14" i="127" s="1"/>
  <c r="AP14" i="127" s="1"/>
  <c r="AI51" i="126"/>
  <c r="R17" i="126" s="1"/>
  <c r="AI17" i="126" s="1"/>
  <c r="AL69" i="129"/>
  <c r="U11" i="129" s="1"/>
  <c r="AL11" i="129" s="1"/>
  <c r="AL10" i="129" s="1"/>
  <c r="U7" i="129" s="1"/>
  <c r="AL7" i="129" s="1"/>
  <c r="AP69" i="129"/>
  <c r="Y11" i="129" s="1"/>
  <c r="AP11" i="129" s="1"/>
  <c r="AP10" i="129" s="1"/>
  <c r="Y7" i="129" s="1"/>
  <c r="AP7" i="129" s="1"/>
  <c r="AI69" i="127"/>
  <c r="R11" i="127" s="1"/>
  <c r="AI11" i="127" s="1"/>
  <c r="AI10" i="127" s="1"/>
  <c r="R7" i="127" s="1"/>
  <c r="AI7" i="127" s="1"/>
  <c r="AG69" i="127"/>
  <c r="P11" i="127" s="1"/>
  <c r="AG11" i="127" s="1"/>
  <c r="AG10" i="127" s="1"/>
  <c r="P7" i="127" s="1"/>
  <c r="AG7" i="127" s="1"/>
  <c r="AG51" i="126"/>
  <c r="P17" i="126" s="1"/>
  <c r="AG17" i="126" s="1"/>
  <c r="AJ95" i="125"/>
  <c r="S22" i="125" s="1"/>
  <c r="AJ22" i="125" s="1"/>
  <c r="AD69" i="125"/>
  <c r="M11" i="125" s="1"/>
  <c r="AD11" i="125" s="1"/>
  <c r="AD10" i="125" s="1"/>
  <c r="M7" i="125" s="1"/>
  <c r="AD7" i="125" s="1"/>
  <c r="AF38" i="126"/>
  <c r="O16" i="126" s="1"/>
  <c r="AF16" i="126" s="1"/>
  <c r="AK20" i="122"/>
  <c r="T14" i="122" s="1"/>
  <c r="AK14" i="122" s="1"/>
  <c r="AK5" i="122"/>
  <c r="AP20" i="120"/>
  <c r="Y14" i="120" s="1"/>
  <c r="AP14" i="120" s="1"/>
  <c r="AN69" i="126"/>
  <c r="W11" i="126" s="1"/>
  <c r="AN11" i="126" s="1"/>
  <c r="AN10" i="126" s="1"/>
  <c r="W7" i="126" s="1"/>
  <c r="AN7" i="126" s="1"/>
  <c r="AR25" i="126"/>
  <c r="AA9" i="126" s="1"/>
  <c r="AR9" i="126" s="1"/>
  <c r="AR8" i="126" s="1"/>
  <c r="AA6" i="126" s="1"/>
  <c r="AR6" i="126" s="1"/>
  <c r="AO51" i="125"/>
  <c r="X17" i="125" s="1"/>
  <c r="AO17" i="125" s="1"/>
  <c r="AF95" i="125"/>
  <c r="O22" i="125" s="1"/>
  <c r="AF22" i="125" s="1"/>
  <c r="AN25" i="125"/>
  <c r="W9" i="125" s="1"/>
  <c r="AN9" i="125" s="1"/>
  <c r="AN8" i="125" s="1"/>
  <c r="W6" i="125" s="1"/>
  <c r="AN6" i="125" s="1"/>
  <c r="AH51" i="124"/>
  <c r="Q17" i="124" s="1"/>
  <c r="AH17" i="124" s="1"/>
  <c r="AD38" i="123"/>
  <c r="M16" i="123" s="1"/>
  <c r="AD16" i="123" s="1"/>
  <c r="AD25" i="127"/>
  <c r="M9" i="127" s="1"/>
  <c r="AD9" i="127" s="1"/>
  <c r="AD8" i="127" s="1"/>
  <c r="M6" i="127" s="1"/>
  <c r="AD6" i="127" s="1"/>
  <c r="AD5" i="127" s="1"/>
  <c r="AH25" i="127"/>
  <c r="Q9" i="127" s="1"/>
  <c r="AH9" i="127" s="1"/>
  <c r="AH8" i="127" s="1"/>
  <c r="Q6" i="127" s="1"/>
  <c r="AH6" i="127" s="1"/>
  <c r="AH5" i="127" s="1"/>
  <c r="AD95" i="124"/>
  <c r="M22" i="124" s="1"/>
  <c r="AD22" i="124" s="1"/>
  <c r="AJ95" i="123"/>
  <c r="S22" i="123" s="1"/>
  <c r="AJ22" i="123" s="1"/>
  <c r="AD69" i="124"/>
  <c r="M11" i="124" s="1"/>
  <c r="AD11" i="124" s="1"/>
  <c r="AD10" i="124" s="1"/>
  <c r="M7" i="124" s="1"/>
  <c r="AD7" i="124" s="1"/>
  <c r="AJ38" i="123"/>
  <c r="S16" i="123" s="1"/>
  <c r="AJ16" i="123" s="1"/>
  <c r="AR38" i="124"/>
  <c r="AA16" i="124" s="1"/>
  <c r="AR16" i="124" s="1"/>
  <c r="AJ69" i="124"/>
  <c r="S11" i="124" s="1"/>
  <c r="AJ11" i="124" s="1"/>
  <c r="AJ10" i="124" s="1"/>
  <c r="S7" i="124" s="1"/>
  <c r="AJ7" i="124" s="1"/>
  <c r="AP95" i="126"/>
  <c r="Y22" i="126" s="1"/>
  <c r="AP22" i="126" s="1"/>
  <c r="AP15" i="124"/>
  <c r="Y13" i="124" s="1"/>
  <c r="AP13" i="124" s="1"/>
  <c r="AN95" i="123"/>
  <c r="W22" i="123" s="1"/>
  <c r="AN22" i="123" s="1"/>
  <c r="AN20" i="123" s="1"/>
  <c r="W14" i="123" s="1"/>
  <c r="AN14" i="123" s="1"/>
  <c r="AP69" i="123"/>
  <c r="Y11" i="123" s="1"/>
  <c r="AP11" i="123" s="1"/>
  <c r="AP10" i="123" s="1"/>
  <c r="Y7" i="123" s="1"/>
  <c r="AP7" i="123" s="1"/>
  <c r="AI38" i="125"/>
  <c r="R16" i="125" s="1"/>
  <c r="AI16" i="125" s="1"/>
  <c r="AH69" i="124"/>
  <c r="Q11" i="124" s="1"/>
  <c r="AH11" i="124" s="1"/>
  <c r="AH10" i="124" s="1"/>
  <c r="Q7" i="124" s="1"/>
  <c r="AH7" i="124" s="1"/>
  <c r="AD25" i="124"/>
  <c r="M9" i="124" s="1"/>
  <c r="AD9" i="124" s="1"/>
  <c r="AD8" i="124" s="1"/>
  <c r="M6" i="124" s="1"/>
  <c r="AD6" i="124" s="1"/>
  <c r="AQ51" i="123"/>
  <c r="Z17" i="123" s="1"/>
  <c r="AQ17" i="123" s="1"/>
  <c r="AR38" i="122"/>
  <c r="AA16" i="122" s="1"/>
  <c r="AR16" i="122" s="1"/>
  <c r="AR15" i="122" s="1"/>
  <c r="AA13" i="122" s="1"/>
  <c r="AR13" i="122" s="1"/>
  <c r="AF95" i="121"/>
  <c r="O22" i="121" s="1"/>
  <c r="AF22" i="121" s="1"/>
  <c r="AF20" i="121" s="1"/>
  <c r="O14" i="121" s="1"/>
  <c r="AF14" i="121" s="1"/>
  <c r="AG95" i="120"/>
  <c r="P22" i="120" s="1"/>
  <c r="AG22" i="120" s="1"/>
  <c r="AM25" i="122"/>
  <c r="V9" i="122" s="1"/>
  <c r="AM9" i="122" s="1"/>
  <c r="AM8" i="122" s="1"/>
  <c r="V6" i="122" s="1"/>
  <c r="AM6" i="122" s="1"/>
  <c r="AM5" i="122" s="1"/>
  <c r="AL82" i="121"/>
  <c r="U21" i="121" s="1"/>
  <c r="AL21" i="121" s="1"/>
  <c r="AL20" i="121" s="1"/>
  <c r="U14" i="121" s="1"/>
  <c r="AL14" i="121" s="1"/>
  <c r="AR51" i="120"/>
  <c r="AA17" i="120" s="1"/>
  <c r="AR17" i="120" s="1"/>
  <c r="AC51" i="122"/>
  <c r="L17" i="122" s="1"/>
  <c r="AC17" i="122" s="1"/>
  <c r="AF38" i="122"/>
  <c r="O16" i="122" s="1"/>
  <c r="AF16" i="122" s="1"/>
  <c r="AD25" i="121"/>
  <c r="M9" i="121" s="1"/>
  <c r="AD9" i="121" s="1"/>
  <c r="AD8" i="121" s="1"/>
  <c r="M6" i="121" s="1"/>
  <c r="AD6" i="121" s="1"/>
  <c r="AI82" i="120"/>
  <c r="R21" i="120" s="1"/>
  <c r="AI21" i="120" s="1"/>
  <c r="AC25" i="120"/>
  <c r="L9" i="120" s="1"/>
  <c r="AC9" i="120" s="1"/>
  <c r="AC8" i="120" s="1"/>
  <c r="L6" i="120" s="1"/>
  <c r="AC6" i="120" s="1"/>
  <c r="AG25" i="124"/>
  <c r="P9" i="124" s="1"/>
  <c r="AG9" i="124" s="1"/>
  <c r="AG8" i="124" s="1"/>
  <c r="P6" i="124" s="1"/>
  <c r="AG6" i="124" s="1"/>
  <c r="AG5" i="124" s="1"/>
  <c r="AH95" i="123"/>
  <c r="Q22" i="123" s="1"/>
  <c r="AH22" i="123" s="1"/>
  <c r="AH20" i="123" s="1"/>
  <c r="Q14" i="123" s="1"/>
  <c r="AH14" i="123" s="1"/>
  <c r="AN25" i="123"/>
  <c r="W9" i="123" s="1"/>
  <c r="AN9" i="123" s="1"/>
  <c r="AN8" i="123" s="1"/>
  <c r="W6" i="123" s="1"/>
  <c r="AN6" i="123" s="1"/>
  <c r="AK38" i="122"/>
  <c r="T16" i="122" s="1"/>
  <c r="AK16" i="122" s="1"/>
  <c r="AK15" i="122" s="1"/>
  <c r="T13" i="122" s="1"/>
  <c r="AK13" i="122" s="1"/>
  <c r="AK12" i="122" s="1"/>
  <c r="AG95" i="122"/>
  <c r="P22" i="122" s="1"/>
  <c r="AG22" i="122" s="1"/>
  <c r="AQ25" i="121"/>
  <c r="Z9" i="121" s="1"/>
  <c r="AQ9" i="121" s="1"/>
  <c r="AQ8" i="121" s="1"/>
  <c r="Z6" i="121" s="1"/>
  <c r="AQ6" i="121" s="1"/>
  <c r="AR95" i="120"/>
  <c r="AA22" i="120" s="1"/>
  <c r="AR22" i="120" s="1"/>
  <c r="AK69" i="119"/>
  <c r="T11" i="119" s="1"/>
  <c r="AK11" i="119" s="1"/>
  <c r="AK10" i="119" s="1"/>
  <c r="T7" i="119" s="1"/>
  <c r="AK7" i="119" s="1"/>
  <c r="AK5" i="119" s="1"/>
  <c r="AJ38" i="122"/>
  <c r="S16" i="122" s="1"/>
  <c r="AJ16" i="122" s="1"/>
  <c r="AI25" i="122"/>
  <c r="R9" i="122" s="1"/>
  <c r="AI9" i="122" s="1"/>
  <c r="AI8" i="122" s="1"/>
  <c r="R6" i="122" s="1"/>
  <c r="AI6" i="122" s="1"/>
  <c r="AI5" i="122" s="1"/>
  <c r="AG82" i="121"/>
  <c r="P21" i="121" s="1"/>
  <c r="AG21" i="121" s="1"/>
  <c r="AN82" i="120"/>
  <c r="W21" i="120" s="1"/>
  <c r="AN21" i="120" s="1"/>
  <c r="AN20" i="120" s="1"/>
  <c r="W14" i="120" s="1"/>
  <c r="AN14" i="120" s="1"/>
  <c r="AR38" i="120"/>
  <c r="AA16" i="120" s="1"/>
  <c r="AR16" i="120" s="1"/>
  <c r="AF82" i="117"/>
  <c r="O21" i="117" s="1"/>
  <c r="AF21" i="117" s="1"/>
  <c r="AF20" i="117" s="1"/>
  <c r="O14" i="117" s="1"/>
  <c r="AF14" i="117" s="1"/>
  <c r="AR69" i="116"/>
  <c r="AA11" i="116" s="1"/>
  <c r="AR11" i="116" s="1"/>
  <c r="AR10" i="116" s="1"/>
  <c r="AA7" i="116" s="1"/>
  <c r="AR7" i="116" s="1"/>
  <c r="AR5" i="116" s="1"/>
  <c r="AE51" i="118"/>
  <c r="N17" i="118" s="1"/>
  <c r="AE17" i="118" s="1"/>
  <c r="AN38" i="121"/>
  <c r="W16" i="121" s="1"/>
  <c r="AN16" i="121" s="1"/>
  <c r="AM95" i="119"/>
  <c r="V22" i="119" s="1"/>
  <c r="AM22" i="119" s="1"/>
  <c r="AJ82" i="116"/>
  <c r="S21" i="116" s="1"/>
  <c r="AJ21" i="116" s="1"/>
  <c r="AJ20" i="116" s="1"/>
  <c r="S14" i="116" s="1"/>
  <c r="AJ14" i="116" s="1"/>
  <c r="AJ51" i="118"/>
  <c r="S17" i="118" s="1"/>
  <c r="AJ17" i="118" s="1"/>
  <c r="AQ51" i="117"/>
  <c r="Z17" i="117" s="1"/>
  <c r="AQ17" i="117" s="1"/>
  <c r="AQ15" i="117" s="1"/>
  <c r="Z13" i="117" s="1"/>
  <c r="AQ13" i="117" s="1"/>
  <c r="AL82" i="124"/>
  <c r="U21" i="124" s="1"/>
  <c r="AL21" i="124" s="1"/>
  <c r="AP82" i="124"/>
  <c r="Y21" i="124" s="1"/>
  <c r="AP21" i="124" s="1"/>
  <c r="AL25" i="119"/>
  <c r="U9" i="119" s="1"/>
  <c r="AL9" i="119" s="1"/>
  <c r="AL8" i="119" s="1"/>
  <c r="U6" i="119" s="1"/>
  <c r="AL6" i="119" s="1"/>
  <c r="AL5" i="119" s="1"/>
  <c r="AM95" i="118"/>
  <c r="V22" i="118" s="1"/>
  <c r="AM22" i="118" s="1"/>
  <c r="AF69" i="117"/>
  <c r="O11" i="117" s="1"/>
  <c r="AF11" i="117" s="1"/>
  <c r="AF10" i="117" s="1"/>
  <c r="O7" i="117" s="1"/>
  <c r="AF7" i="117" s="1"/>
  <c r="AJ25" i="117"/>
  <c r="S9" i="117" s="1"/>
  <c r="AJ9" i="117" s="1"/>
  <c r="AJ8" i="117" s="1"/>
  <c r="S6" i="117" s="1"/>
  <c r="AJ6" i="117" s="1"/>
  <c r="AK95" i="116"/>
  <c r="T22" i="116" s="1"/>
  <c r="AK22" i="116" s="1"/>
  <c r="AO95" i="116"/>
  <c r="X22" i="116" s="1"/>
  <c r="AO22" i="116" s="1"/>
  <c r="AO20" i="116" s="1"/>
  <c r="X14" i="116" s="1"/>
  <c r="AO14" i="116" s="1"/>
  <c r="C3" i="226"/>
  <c r="C2" i="154"/>
  <c r="C2" i="226" s="1"/>
  <c r="L3" i="208"/>
  <c r="L2" i="148"/>
  <c r="L2" i="208" s="1"/>
  <c r="F3" i="190"/>
  <c r="F2" i="142"/>
  <c r="F2" i="190" s="1"/>
  <c r="G3" i="208"/>
  <c r="G2" i="148"/>
  <c r="G2" i="208" s="1"/>
  <c r="H3" i="226"/>
  <c r="H2" i="154"/>
  <c r="H2" i="226" s="1"/>
  <c r="B3" i="190"/>
  <c r="B2" i="142"/>
  <c r="B2" i="190" s="1"/>
  <c r="C3" i="220"/>
  <c r="C2" i="152"/>
  <c r="C2" i="220" s="1"/>
  <c r="L3" i="202"/>
  <c r="L2" i="146"/>
  <c r="L2" i="202" s="1"/>
  <c r="F3" i="184"/>
  <c r="F2" i="140"/>
  <c r="F2" i="184" s="1"/>
  <c r="G3" i="202"/>
  <c r="G2" i="146"/>
  <c r="G2" i="202" s="1"/>
  <c r="H3" i="220"/>
  <c r="H2" i="152"/>
  <c r="H2" i="220" s="1"/>
  <c r="B3" i="184"/>
  <c r="B2" i="140"/>
  <c r="B2" i="184" s="1"/>
  <c r="C3" i="214"/>
  <c r="C2" i="150"/>
  <c r="C2" i="214" s="1"/>
  <c r="L3" i="196"/>
  <c r="L2" i="144"/>
  <c r="L2" i="196" s="1"/>
  <c r="F3" i="178"/>
  <c r="F2" i="138"/>
  <c r="F2" i="178" s="1"/>
  <c r="G3" i="196"/>
  <c r="G2" i="144"/>
  <c r="G2" i="196" s="1"/>
  <c r="H3" i="214"/>
  <c r="H2" i="150"/>
  <c r="H2" i="214" s="1"/>
  <c r="B3" i="178"/>
  <c r="B2" i="138"/>
  <c r="B2" i="178" s="1"/>
  <c r="AI25" i="116"/>
  <c r="R9" i="116" s="1"/>
  <c r="AI9" i="116" s="1"/>
  <c r="AI8" i="116" s="1"/>
  <c r="R6" i="116" s="1"/>
  <c r="AI6" i="116" s="1"/>
  <c r="AC51" i="115"/>
  <c r="L17" i="115" s="1"/>
  <c r="AC17" i="115" s="1"/>
  <c r="AE25" i="115"/>
  <c r="N9" i="115" s="1"/>
  <c r="AE9" i="115" s="1"/>
  <c r="AE8" i="115" s="1"/>
  <c r="N6" i="115" s="1"/>
  <c r="AE6" i="115" s="1"/>
  <c r="AJ69" i="120"/>
  <c r="S11" i="120" s="1"/>
  <c r="AJ11" i="120" s="1"/>
  <c r="AJ10" i="120" s="1"/>
  <c r="S7" i="120" s="1"/>
  <c r="AJ7" i="120" s="1"/>
  <c r="AF69" i="120"/>
  <c r="O11" i="120" s="1"/>
  <c r="AF11" i="120" s="1"/>
  <c r="AF10" i="120" s="1"/>
  <c r="O7" i="120" s="1"/>
  <c r="AF7" i="120" s="1"/>
  <c r="AF5" i="120" s="1"/>
  <c r="AK51" i="116"/>
  <c r="T17" i="116" s="1"/>
  <c r="AK17" i="116" s="1"/>
  <c r="AK15" i="116" s="1"/>
  <c r="T13" i="116" s="1"/>
  <c r="AK13" i="116" s="1"/>
  <c r="M4" i="229"/>
  <c r="I4" i="229"/>
  <c r="B16" i="169"/>
  <c r="B15" i="169"/>
  <c r="AI95" i="117"/>
  <c r="R22" i="117" s="1"/>
  <c r="AI22" i="117" s="1"/>
  <c r="AQ82" i="115"/>
  <c r="Z21" i="115" s="1"/>
  <c r="AQ21" i="115" s="1"/>
  <c r="AR25" i="115"/>
  <c r="AA9" i="115" s="1"/>
  <c r="AR9" i="115" s="1"/>
  <c r="AR8" i="115" s="1"/>
  <c r="AA6" i="115" s="1"/>
  <c r="AR6" i="115" s="1"/>
  <c r="AR5" i="115" s="1"/>
  <c r="K3" i="205"/>
  <c r="K2" i="147"/>
  <c r="K2" i="205" s="1"/>
  <c r="L3" i="205"/>
  <c r="L2" i="147"/>
  <c r="L2" i="205" s="1"/>
  <c r="F3" i="187"/>
  <c r="F2" i="141"/>
  <c r="F2" i="187" s="1"/>
  <c r="G3" i="205"/>
  <c r="G2" i="147"/>
  <c r="G2" i="205" s="1"/>
  <c r="H3" i="223"/>
  <c r="H2" i="153"/>
  <c r="H2" i="223" s="1"/>
  <c r="B3" i="187"/>
  <c r="B2" i="141"/>
  <c r="B2" i="187" s="1"/>
  <c r="K3" i="217"/>
  <c r="K2" i="151"/>
  <c r="K2" i="217" s="1"/>
  <c r="L3" i="199"/>
  <c r="L2" i="145"/>
  <c r="L2" i="199" s="1"/>
  <c r="F3" i="181"/>
  <c r="F2" i="139"/>
  <c r="F2" i="181" s="1"/>
  <c r="G3" i="199"/>
  <c r="G2" i="145"/>
  <c r="G2" i="199" s="1"/>
  <c r="H3" i="217"/>
  <c r="H2" i="151"/>
  <c r="H2" i="217" s="1"/>
  <c r="B3" i="181"/>
  <c r="B2" i="139"/>
  <c r="B2" i="181" s="1"/>
  <c r="K3" i="211"/>
  <c r="K2" i="149"/>
  <c r="K2" i="211" s="1"/>
  <c r="D3" i="175"/>
  <c r="D2" i="137"/>
  <c r="D2" i="175" s="1"/>
  <c r="E3" i="211"/>
  <c r="E2" i="149"/>
  <c r="E2" i="211" s="1"/>
  <c r="G3" i="175"/>
  <c r="G2" i="137"/>
  <c r="G2" i="175" s="1"/>
  <c r="H3" i="193"/>
  <c r="H2" i="143"/>
  <c r="H2" i="193" s="1"/>
  <c r="I3" i="211"/>
  <c r="I2" i="149"/>
  <c r="I2" i="211" s="1"/>
  <c r="AN25" i="118"/>
  <c r="W9" i="118" s="1"/>
  <c r="AN9" i="118" s="1"/>
  <c r="AN8" i="118" s="1"/>
  <c r="W6" i="118" s="1"/>
  <c r="AN6" i="118" s="1"/>
  <c r="AN5" i="118" s="1"/>
  <c r="AP38" i="116"/>
  <c r="Y16" i="116" s="1"/>
  <c r="AP16" i="116" s="1"/>
  <c r="AG82" i="115"/>
  <c r="P21" i="115" s="1"/>
  <c r="AG21" i="115" s="1"/>
  <c r="AH95" i="118"/>
  <c r="Q22" i="118" s="1"/>
  <c r="AH22" i="118" s="1"/>
  <c r="AI69" i="115"/>
  <c r="R11" i="115" s="1"/>
  <c r="AI11" i="115" s="1"/>
  <c r="AI10" i="115" s="1"/>
  <c r="R7" i="115" s="1"/>
  <c r="AI7" i="115" s="1"/>
  <c r="AI5" i="115" s="1"/>
  <c r="AE38" i="115"/>
  <c r="N16" i="115" s="1"/>
  <c r="AE16" i="115" s="1"/>
  <c r="AE15" i="115" s="1"/>
  <c r="N13" i="115" s="1"/>
  <c r="AE13" i="115" s="1"/>
  <c r="AI38" i="115"/>
  <c r="R16" i="115" s="1"/>
  <c r="AI16" i="115" s="1"/>
  <c r="AI15" i="115" s="1"/>
  <c r="R13" i="115" s="1"/>
  <c r="AI13" i="115" s="1"/>
  <c r="N4" i="244"/>
  <c r="Z4" i="244"/>
  <c r="H4" i="244"/>
  <c r="Q4" i="238"/>
  <c r="V4" i="238"/>
  <c r="S4" i="238"/>
  <c r="L4" i="232"/>
  <c r="U4" i="232"/>
  <c r="AG25" i="119"/>
  <c r="P9" i="119" s="1"/>
  <c r="AG9" i="119" s="1"/>
  <c r="AG8" i="119" s="1"/>
  <c r="P6" i="119" s="1"/>
  <c r="AG6" i="119" s="1"/>
  <c r="AG5" i="119" s="1"/>
  <c r="B4" i="158"/>
  <c r="B3" i="158"/>
  <c r="AF69" i="126"/>
  <c r="O11" i="126" s="1"/>
  <c r="AF11" i="126" s="1"/>
  <c r="AF10" i="126" s="1"/>
  <c r="O7" i="126" s="1"/>
  <c r="AF7" i="126" s="1"/>
  <c r="AJ25" i="126"/>
  <c r="S9" i="126" s="1"/>
  <c r="AJ9" i="126" s="1"/>
  <c r="AJ8" i="126" s="1"/>
  <c r="S6" i="126" s="1"/>
  <c r="AJ6" i="126" s="1"/>
  <c r="AJ5" i="126" s="1"/>
  <c r="AG51" i="125"/>
  <c r="P17" i="125" s="1"/>
  <c r="AG17" i="125" s="1"/>
  <c r="AN95" i="125"/>
  <c r="W22" i="125" s="1"/>
  <c r="AN22" i="125" s="1"/>
  <c r="AI25" i="125"/>
  <c r="R9" i="125" s="1"/>
  <c r="AI9" i="125" s="1"/>
  <c r="AI8" i="125" s="1"/>
  <c r="R6" i="125" s="1"/>
  <c r="AI6" i="125" s="1"/>
  <c r="AG25" i="125"/>
  <c r="P9" i="125" s="1"/>
  <c r="AG9" i="125" s="1"/>
  <c r="AG8" i="125" s="1"/>
  <c r="P6" i="125" s="1"/>
  <c r="AG6" i="125" s="1"/>
  <c r="AF69" i="124"/>
  <c r="O11" i="124" s="1"/>
  <c r="AF11" i="124" s="1"/>
  <c r="AF10" i="124" s="1"/>
  <c r="O7" i="124" s="1"/>
  <c r="AF7" i="124" s="1"/>
  <c r="AF5" i="124" s="1"/>
  <c r="AC95" i="123"/>
  <c r="L22" i="123" s="1"/>
  <c r="AC22" i="123" s="1"/>
  <c r="AC20" i="123" s="1"/>
  <c r="L14" i="123" s="1"/>
  <c r="AC14" i="123" s="1"/>
  <c r="AL25" i="127"/>
  <c r="U9" i="127" s="1"/>
  <c r="AL9" i="127" s="1"/>
  <c r="AL8" i="127" s="1"/>
  <c r="U6" i="127" s="1"/>
  <c r="AL6" i="127" s="1"/>
  <c r="AL5" i="127" s="1"/>
  <c r="AP25" i="127"/>
  <c r="Y9" i="127" s="1"/>
  <c r="AP9" i="127" s="1"/>
  <c r="AP8" i="127" s="1"/>
  <c r="Y6" i="127" s="1"/>
  <c r="AP6" i="127" s="1"/>
  <c r="AM69" i="124"/>
  <c r="V11" i="124" s="1"/>
  <c r="AM11" i="124" s="1"/>
  <c r="AM10" i="124" s="1"/>
  <c r="V7" i="124" s="1"/>
  <c r="AM7" i="124" s="1"/>
  <c r="AM5" i="124" s="1"/>
  <c r="AM51" i="124"/>
  <c r="V17" i="124" s="1"/>
  <c r="AM17" i="124" s="1"/>
  <c r="AL69" i="123"/>
  <c r="U11" i="123" s="1"/>
  <c r="AL11" i="123" s="1"/>
  <c r="AL10" i="123" s="1"/>
  <c r="U7" i="123" s="1"/>
  <c r="AL7" i="123" s="1"/>
  <c r="AM51" i="123"/>
  <c r="V17" i="123" s="1"/>
  <c r="AM17" i="123" s="1"/>
  <c r="AM15" i="123" s="1"/>
  <c r="V13" i="123" s="1"/>
  <c r="AM13" i="123" s="1"/>
  <c r="AQ95" i="123"/>
  <c r="Z22" i="123" s="1"/>
  <c r="AQ22" i="123" s="1"/>
  <c r="AJ38" i="124"/>
  <c r="S16" i="124" s="1"/>
  <c r="AJ16" i="124" s="1"/>
  <c r="AQ69" i="123"/>
  <c r="Z11" i="123" s="1"/>
  <c r="AQ11" i="123" s="1"/>
  <c r="AQ10" i="123" s="1"/>
  <c r="Z7" i="123" s="1"/>
  <c r="AQ7" i="123" s="1"/>
  <c r="AI95" i="126"/>
  <c r="R22" i="126" s="1"/>
  <c r="AI22" i="126" s="1"/>
  <c r="AH38" i="124"/>
  <c r="Q16" i="124" s="1"/>
  <c r="AH16" i="124" s="1"/>
  <c r="AF95" i="123"/>
  <c r="O22" i="123" s="1"/>
  <c r="AF22" i="123" s="1"/>
  <c r="AH69" i="123"/>
  <c r="Q11" i="123" s="1"/>
  <c r="AH11" i="123" s="1"/>
  <c r="AH10" i="123" s="1"/>
  <c r="Q7" i="123" s="1"/>
  <c r="AH7" i="123" s="1"/>
  <c r="AQ38" i="125"/>
  <c r="Z16" i="125" s="1"/>
  <c r="AQ16" i="125" s="1"/>
  <c r="AI51" i="123"/>
  <c r="R17" i="123" s="1"/>
  <c r="AI17" i="123" s="1"/>
  <c r="AQ82" i="122"/>
  <c r="Z21" i="122" s="1"/>
  <c r="AQ21" i="122" s="1"/>
  <c r="AN69" i="122"/>
  <c r="W11" i="122" s="1"/>
  <c r="AN11" i="122" s="1"/>
  <c r="AN10" i="122" s="1"/>
  <c r="W7" i="122" s="1"/>
  <c r="AN7" i="122" s="1"/>
  <c r="AN5" i="122" s="1"/>
  <c r="AH38" i="122"/>
  <c r="Q16" i="122" s="1"/>
  <c r="AH16" i="122" s="1"/>
  <c r="AG95" i="121"/>
  <c r="P22" i="121" s="1"/>
  <c r="AG22" i="121" s="1"/>
  <c r="AE25" i="122"/>
  <c r="N9" i="122" s="1"/>
  <c r="AE9" i="122" s="1"/>
  <c r="AE8" i="122" s="1"/>
  <c r="N6" i="122" s="1"/>
  <c r="AE6" i="122" s="1"/>
  <c r="AE5" i="122" s="1"/>
  <c r="AD82" i="121"/>
  <c r="M21" i="121" s="1"/>
  <c r="AD21" i="121" s="1"/>
  <c r="AD20" i="121" s="1"/>
  <c r="M14" i="121" s="1"/>
  <c r="AD14" i="121" s="1"/>
  <c r="AM95" i="120"/>
  <c r="V22" i="120" s="1"/>
  <c r="AM22" i="120" s="1"/>
  <c r="AM20" i="120" s="1"/>
  <c r="V14" i="120" s="1"/>
  <c r="AM14" i="120" s="1"/>
  <c r="AJ51" i="120"/>
  <c r="S17" i="120" s="1"/>
  <c r="AJ17" i="120" s="1"/>
  <c r="AR82" i="120"/>
  <c r="AA21" i="120" s="1"/>
  <c r="AR21" i="120" s="1"/>
  <c r="AR20" i="120" s="1"/>
  <c r="AA14" i="120" s="1"/>
  <c r="AR14" i="120" s="1"/>
  <c r="AO25" i="124"/>
  <c r="X9" i="124" s="1"/>
  <c r="AO9" i="124" s="1"/>
  <c r="AO8" i="124" s="1"/>
  <c r="X6" i="124" s="1"/>
  <c r="AO6" i="124" s="1"/>
  <c r="AO5" i="124" s="1"/>
  <c r="AP95" i="123"/>
  <c r="Y22" i="123" s="1"/>
  <c r="AP22" i="123" s="1"/>
  <c r="AC25" i="123"/>
  <c r="L9" i="123" s="1"/>
  <c r="AC9" i="123" s="1"/>
  <c r="AC8" i="123" s="1"/>
  <c r="L6" i="123" s="1"/>
  <c r="AC6" i="123" s="1"/>
  <c r="AG25" i="123"/>
  <c r="P9" i="123" s="1"/>
  <c r="AG9" i="123" s="1"/>
  <c r="AG8" i="123" s="1"/>
  <c r="P6" i="123" s="1"/>
  <c r="AG6" i="123" s="1"/>
  <c r="AK25" i="121"/>
  <c r="T9" i="121" s="1"/>
  <c r="AK9" i="121" s="1"/>
  <c r="AK8" i="121" s="1"/>
  <c r="T6" i="121" s="1"/>
  <c r="AK6" i="121" s="1"/>
  <c r="AK5" i="121" s="1"/>
  <c r="AO95" i="122"/>
  <c r="X22" i="122" s="1"/>
  <c r="AO22" i="122" s="1"/>
  <c r="AO20" i="122" s="1"/>
  <c r="X14" i="122" s="1"/>
  <c r="AO14" i="122" s="1"/>
  <c r="AG51" i="121"/>
  <c r="P17" i="121" s="1"/>
  <c r="AG17" i="121" s="1"/>
  <c r="AI25" i="121"/>
  <c r="R9" i="121" s="1"/>
  <c r="AI9" i="121" s="1"/>
  <c r="AI8" i="121" s="1"/>
  <c r="R6" i="121" s="1"/>
  <c r="AI6" i="121" s="1"/>
  <c r="AJ95" i="120"/>
  <c r="S22" i="120" s="1"/>
  <c r="AJ22" i="120" s="1"/>
  <c r="AC69" i="119"/>
  <c r="L11" i="119" s="1"/>
  <c r="AC11" i="119" s="1"/>
  <c r="AC10" i="119" s="1"/>
  <c r="L7" i="119" s="1"/>
  <c r="AC7" i="119" s="1"/>
  <c r="AC5" i="119" s="1"/>
  <c r="AI51" i="122"/>
  <c r="R17" i="122" s="1"/>
  <c r="AI17" i="122" s="1"/>
  <c r="AR95" i="121"/>
  <c r="AA22" i="121" s="1"/>
  <c r="AR22" i="121" s="1"/>
  <c r="AN51" i="121"/>
  <c r="W17" i="121" s="1"/>
  <c r="AN17" i="121" s="1"/>
  <c r="AF82" i="120"/>
  <c r="O21" i="120" s="1"/>
  <c r="AF21" i="120" s="1"/>
  <c r="AJ38" i="120"/>
  <c r="S16" i="120" s="1"/>
  <c r="AJ16" i="120" s="1"/>
  <c r="AJ15" i="120" s="1"/>
  <c r="S13" i="120" s="1"/>
  <c r="AJ13" i="120" s="1"/>
  <c r="AH82" i="119"/>
  <c r="Q21" i="119" s="1"/>
  <c r="AH21" i="119" s="1"/>
  <c r="AM51" i="119"/>
  <c r="V17" i="119" s="1"/>
  <c r="AM17" i="119" s="1"/>
  <c r="AM15" i="119" s="1"/>
  <c r="V13" i="119" s="1"/>
  <c r="AM13" i="119" s="1"/>
  <c r="AJ69" i="116"/>
  <c r="S11" i="116" s="1"/>
  <c r="AJ11" i="116" s="1"/>
  <c r="AJ10" i="116" s="1"/>
  <c r="S7" i="116" s="1"/>
  <c r="AJ7" i="116" s="1"/>
  <c r="AJ5" i="116" s="1"/>
  <c r="AQ95" i="118"/>
  <c r="Z22" i="118" s="1"/>
  <c r="AQ22" i="118" s="1"/>
  <c r="AM82" i="118"/>
  <c r="V21" i="118" s="1"/>
  <c r="AM21" i="118" s="1"/>
  <c r="AK69" i="118"/>
  <c r="T11" i="118" s="1"/>
  <c r="AK11" i="118" s="1"/>
  <c r="AK10" i="118" s="1"/>
  <c r="T7" i="118" s="1"/>
  <c r="AK7" i="118" s="1"/>
  <c r="AL51" i="117"/>
  <c r="U17" i="117" s="1"/>
  <c r="AL17" i="117" s="1"/>
  <c r="AL82" i="116"/>
  <c r="U21" i="116" s="1"/>
  <c r="AL21" i="116" s="1"/>
  <c r="AR51" i="116"/>
  <c r="AA17" i="116" s="1"/>
  <c r="AR17" i="116" s="1"/>
  <c r="AR15" i="116" s="1"/>
  <c r="AA13" i="116" s="1"/>
  <c r="AR13" i="116" s="1"/>
  <c r="AC38" i="121"/>
  <c r="L16" i="121" s="1"/>
  <c r="AC16" i="121" s="1"/>
  <c r="AG38" i="121"/>
  <c r="P16" i="121" s="1"/>
  <c r="AG16" i="121" s="1"/>
  <c r="AH95" i="119"/>
  <c r="Q22" i="119" s="1"/>
  <c r="AH22" i="119" s="1"/>
  <c r="AF95" i="119"/>
  <c r="O22" i="119" s="1"/>
  <c r="AF22" i="119" s="1"/>
  <c r="AH69" i="118"/>
  <c r="Q11" i="118" s="1"/>
  <c r="AH11" i="118" s="1"/>
  <c r="AH10" i="118" s="1"/>
  <c r="Q7" i="118" s="1"/>
  <c r="AH7" i="118" s="1"/>
  <c r="AI51" i="117"/>
  <c r="R17" i="117" s="1"/>
  <c r="AI17" i="117" s="1"/>
  <c r="AE82" i="124"/>
  <c r="N21" i="124" s="1"/>
  <c r="AE21" i="124" s="1"/>
  <c r="AI82" i="124"/>
  <c r="R21" i="124" s="1"/>
  <c r="AI21" i="124" s="1"/>
  <c r="AD51" i="119"/>
  <c r="M17" i="119" s="1"/>
  <c r="AD17" i="119" s="1"/>
  <c r="AD15" i="119" s="1"/>
  <c r="M13" i="119" s="1"/>
  <c r="AD13" i="119" s="1"/>
  <c r="AD25" i="119"/>
  <c r="M9" i="119" s="1"/>
  <c r="AD9" i="119" s="1"/>
  <c r="AD8" i="119" s="1"/>
  <c r="M6" i="119" s="1"/>
  <c r="AD6" i="119" s="1"/>
  <c r="AE95" i="118"/>
  <c r="N22" i="118" s="1"/>
  <c r="AE22" i="118" s="1"/>
  <c r="AM38" i="117"/>
  <c r="V16" i="117" s="1"/>
  <c r="AM16" i="117" s="1"/>
  <c r="AM69" i="116"/>
  <c r="V11" i="116" s="1"/>
  <c r="AM11" i="116" s="1"/>
  <c r="AM10" i="116" s="1"/>
  <c r="V7" i="116" s="1"/>
  <c r="AM7" i="116" s="1"/>
  <c r="AM5" i="116" s="1"/>
  <c r="AD95" i="116"/>
  <c r="M22" i="116" s="1"/>
  <c r="AD22" i="116" s="1"/>
  <c r="AH95" i="116"/>
  <c r="Q22" i="116" s="1"/>
  <c r="AH22" i="116" s="1"/>
  <c r="D3" i="190"/>
  <c r="D2" i="142"/>
  <c r="D2" i="190" s="1"/>
  <c r="L3" i="226"/>
  <c r="L2" i="154"/>
  <c r="L2" i="226" s="1"/>
  <c r="N3" i="190"/>
  <c r="N2" i="142"/>
  <c r="N2" i="190" s="1"/>
  <c r="O3" i="208"/>
  <c r="O2" i="148"/>
  <c r="O2" i="208" s="1"/>
  <c r="P3" i="226"/>
  <c r="P2" i="154"/>
  <c r="P2" i="226" s="1"/>
  <c r="J3" i="190"/>
  <c r="J2" i="142"/>
  <c r="J2" i="190" s="1"/>
  <c r="D3" i="184"/>
  <c r="D2" i="140"/>
  <c r="D2" i="184" s="1"/>
  <c r="L3" i="220"/>
  <c r="L2" i="152"/>
  <c r="L2" i="220" s="1"/>
  <c r="N3" i="184"/>
  <c r="N2" i="140"/>
  <c r="N2" i="184" s="1"/>
  <c r="O3" i="202"/>
  <c r="O2" i="146"/>
  <c r="O2" i="202" s="1"/>
  <c r="P3" i="220"/>
  <c r="P2" i="152"/>
  <c r="P2" i="220" s="1"/>
  <c r="J3" i="184"/>
  <c r="J2" i="140"/>
  <c r="J2" i="184" s="1"/>
  <c r="D3" i="178"/>
  <c r="D2" i="138"/>
  <c r="D2" i="178" s="1"/>
  <c r="L3" i="214"/>
  <c r="L2" i="150"/>
  <c r="L2" i="214" s="1"/>
  <c r="N3" i="178"/>
  <c r="N2" i="138"/>
  <c r="N2" i="178" s="1"/>
  <c r="O3" i="196"/>
  <c r="O2" i="144"/>
  <c r="O2" i="196" s="1"/>
  <c r="P3" i="214"/>
  <c r="P2" i="150"/>
  <c r="P2" i="214" s="1"/>
  <c r="J3" i="178"/>
  <c r="J2" i="138"/>
  <c r="J2" i="178" s="1"/>
  <c r="AO38" i="119"/>
  <c r="X16" i="119" s="1"/>
  <c r="AO16" i="119" s="1"/>
  <c r="AF51" i="116"/>
  <c r="O17" i="116" s="1"/>
  <c r="AF17" i="116" s="1"/>
  <c r="AF15" i="116" s="1"/>
  <c r="O13" i="116" s="1"/>
  <c r="AF13" i="116" s="1"/>
  <c r="AQ25" i="116"/>
  <c r="Z9" i="116" s="1"/>
  <c r="AQ9" i="116" s="1"/>
  <c r="AQ8" i="116" s="1"/>
  <c r="Z6" i="116" s="1"/>
  <c r="AQ6" i="116" s="1"/>
  <c r="AQ5" i="116" s="1"/>
  <c r="AR69" i="120"/>
  <c r="AA11" i="120" s="1"/>
  <c r="AR11" i="120" s="1"/>
  <c r="AR10" i="120" s="1"/>
  <c r="AA7" i="120" s="1"/>
  <c r="AR7" i="120" s="1"/>
  <c r="AN69" i="120"/>
  <c r="W11" i="120" s="1"/>
  <c r="AN11" i="120" s="1"/>
  <c r="AN10" i="120" s="1"/>
  <c r="W7" i="120" s="1"/>
  <c r="AN7" i="120" s="1"/>
  <c r="AN5" i="120" s="1"/>
  <c r="AD51" i="116"/>
  <c r="M17" i="116" s="1"/>
  <c r="AD17" i="116" s="1"/>
  <c r="AL95" i="115"/>
  <c r="U22" i="115" s="1"/>
  <c r="AL22" i="115" s="1"/>
  <c r="AR82" i="115"/>
  <c r="AA21" i="115" s="1"/>
  <c r="AR21" i="115" s="1"/>
  <c r="AK25" i="115"/>
  <c r="T9" i="115" s="1"/>
  <c r="AK9" i="115" s="1"/>
  <c r="AK8" i="115" s="1"/>
  <c r="T6" i="115" s="1"/>
  <c r="AK6" i="115" s="1"/>
  <c r="AK5" i="115" s="1"/>
  <c r="W4" i="241"/>
  <c r="L4" i="241"/>
  <c r="I4" i="241"/>
  <c r="J4" i="235"/>
  <c r="T4" i="235"/>
  <c r="AQ95" i="117"/>
  <c r="Z22" i="117" s="1"/>
  <c r="AQ22" i="117" s="1"/>
  <c r="AI82" i="115"/>
  <c r="R21" i="115" s="1"/>
  <c r="AI21" i="115" s="1"/>
  <c r="AJ25" i="115"/>
  <c r="S9" i="115" s="1"/>
  <c r="AJ9" i="115" s="1"/>
  <c r="AJ8" i="115" s="1"/>
  <c r="S6" i="115" s="1"/>
  <c r="AJ6" i="115" s="1"/>
  <c r="C3" i="187"/>
  <c r="C2" i="141"/>
  <c r="C2" i="187" s="1"/>
  <c r="L3" i="223"/>
  <c r="L2" i="153"/>
  <c r="L2" i="223" s="1"/>
  <c r="N3" i="187"/>
  <c r="N2" i="141"/>
  <c r="N2" i="187" s="1"/>
  <c r="O3" i="205"/>
  <c r="O2" i="147"/>
  <c r="O2" i="205" s="1"/>
  <c r="P3" i="223"/>
  <c r="P2" i="153"/>
  <c r="P2" i="223" s="1"/>
  <c r="J3" i="187"/>
  <c r="J2" i="141"/>
  <c r="J2" i="187" s="1"/>
  <c r="C3" i="181"/>
  <c r="C2" i="139"/>
  <c r="C2" i="181" s="1"/>
  <c r="L3" i="217"/>
  <c r="L2" i="151"/>
  <c r="L2" i="217" s="1"/>
  <c r="N3" i="181"/>
  <c r="N2" i="139"/>
  <c r="N2" i="181" s="1"/>
  <c r="O3" i="199"/>
  <c r="O2" i="145"/>
  <c r="O2" i="199" s="1"/>
  <c r="P3" i="217"/>
  <c r="P2" i="151"/>
  <c r="P2" i="217" s="1"/>
  <c r="J3" i="181"/>
  <c r="J2" i="139"/>
  <c r="J2" i="181" s="1"/>
  <c r="C3" i="193"/>
  <c r="C2" i="143"/>
  <c r="C2" i="193" s="1"/>
  <c r="J3" i="175"/>
  <c r="J2" i="137"/>
  <c r="J2" i="175" s="1"/>
  <c r="M3" i="211"/>
  <c r="M2" i="149"/>
  <c r="M2" i="211" s="1"/>
  <c r="O3" i="175"/>
  <c r="O2" i="137"/>
  <c r="O2" i="175" s="1"/>
  <c r="P2" i="143"/>
  <c r="P2" i="193" s="1"/>
  <c r="P3" i="193"/>
  <c r="Q3" i="211"/>
  <c r="Q2" i="149"/>
  <c r="Q2" i="211" s="1"/>
  <c r="AC25" i="118"/>
  <c r="L9" i="118" s="1"/>
  <c r="AC9" i="118" s="1"/>
  <c r="AC8" i="118" s="1"/>
  <c r="L6" i="118" s="1"/>
  <c r="AC6" i="118" s="1"/>
  <c r="AG25" i="118"/>
  <c r="P9" i="118" s="1"/>
  <c r="AG9" i="118" s="1"/>
  <c r="AG8" i="118" s="1"/>
  <c r="P6" i="118" s="1"/>
  <c r="AG6" i="118" s="1"/>
  <c r="AI38" i="116"/>
  <c r="R16" i="116" s="1"/>
  <c r="AI16" i="116" s="1"/>
  <c r="B14" i="160"/>
  <c r="B13" i="160"/>
  <c r="B12" i="160"/>
  <c r="B11" i="160"/>
  <c r="AR95" i="115"/>
  <c r="AA22" i="115" s="1"/>
  <c r="AR22" i="115" s="1"/>
  <c r="AN51" i="115"/>
  <c r="W17" i="115" s="1"/>
  <c r="AN17" i="115" s="1"/>
  <c r="AP95" i="118"/>
  <c r="Y22" i="118" s="1"/>
  <c r="AP22" i="118" s="1"/>
  <c r="AQ69" i="115"/>
  <c r="Z11" i="115" s="1"/>
  <c r="AQ11" i="115" s="1"/>
  <c r="AQ10" i="115" s="1"/>
  <c r="Z7" i="115" s="1"/>
  <c r="AQ7" i="115" s="1"/>
  <c r="AQ5" i="115" s="1"/>
  <c r="AM38" i="115"/>
  <c r="V16" i="115" s="1"/>
  <c r="AM16" i="115" s="1"/>
  <c r="AM15" i="115" s="1"/>
  <c r="V13" i="115" s="1"/>
  <c r="AM13" i="115" s="1"/>
  <c r="AQ38" i="115"/>
  <c r="Z16" i="115" s="1"/>
  <c r="AQ16" i="115" s="1"/>
  <c r="AO25" i="119"/>
  <c r="X9" i="119" s="1"/>
  <c r="AO9" i="119" s="1"/>
  <c r="AO8" i="119" s="1"/>
  <c r="X6" i="119" s="1"/>
  <c r="AO6" i="119" s="1"/>
  <c r="AO5" i="119" s="1"/>
  <c r="B6" i="159"/>
  <c r="B8" i="159" s="1"/>
  <c r="B5" i="159"/>
  <c r="B7" i="159" s="1"/>
  <c r="AM38" i="126"/>
  <c r="V16" i="126" s="1"/>
  <c r="AM16" i="126" s="1"/>
  <c r="AM15" i="126" s="1"/>
  <c r="V13" i="126" s="1"/>
  <c r="AM13" i="126" s="1"/>
  <c r="AM69" i="125"/>
  <c r="V11" i="125" s="1"/>
  <c r="AM11" i="125" s="1"/>
  <c r="AM10" i="125" s="1"/>
  <c r="V7" i="125" s="1"/>
  <c r="AM7" i="125" s="1"/>
  <c r="AL38" i="125"/>
  <c r="U16" i="125" s="1"/>
  <c r="AL16" i="125" s="1"/>
  <c r="AL15" i="125" s="1"/>
  <c r="U13" i="125" s="1"/>
  <c r="AL13" i="125" s="1"/>
  <c r="AC95" i="125"/>
  <c r="L22" i="125" s="1"/>
  <c r="AC22" i="125" s="1"/>
  <c r="AG95" i="125"/>
  <c r="P22" i="125" s="1"/>
  <c r="AG22" i="125" s="1"/>
  <c r="AQ25" i="125"/>
  <c r="Z9" i="125" s="1"/>
  <c r="AQ9" i="125" s="1"/>
  <c r="AQ8" i="125" s="1"/>
  <c r="Z6" i="125" s="1"/>
  <c r="AQ6" i="125" s="1"/>
  <c r="AO25" i="125"/>
  <c r="X9" i="125" s="1"/>
  <c r="AO9" i="125" s="1"/>
  <c r="AO8" i="125" s="1"/>
  <c r="X6" i="125" s="1"/>
  <c r="AO6" i="125" s="1"/>
  <c r="AF82" i="123"/>
  <c r="O21" i="123" s="1"/>
  <c r="AF21" i="123" s="1"/>
  <c r="AF20" i="123" s="1"/>
  <c r="O14" i="123" s="1"/>
  <c r="AF14" i="123" s="1"/>
  <c r="AE25" i="127"/>
  <c r="N9" i="127" s="1"/>
  <c r="AE9" i="127" s="1"/>
  <c r="AE8" i="127" s="1"/>
  <c r="N6" i="127" s="1"/>
  <c r="AE6" i="127" s="1"/>
  <c r="AE5" i="127" s="1"/>
  <c r="AI25" i="127"/>
  <c r="R9" i="127" s="1"/>
  <c r="AI9" i="127" s="1"/>
  <c r="AI8" i="127" s="1"/>
  <c r="R6" i="127" s="1"/>
  <c r="AI6" i="127" s="1"/>
  <c r="AI5" i="127" s="1"/>
  <c r="AE69" i="124"/>
  <c r="N11" i="124" s="1"/>
  <c r="AE11" i="124" s="1"/>
  <c r="AE10" i="124" s="1"/>
  <c r="N7" i="124" s="1"/>
  <c r="AE7" i="124" s="1"/>
  <c r="AE51" i="124"/>
  <c r="N17" i="124" s="1"/>
  <c r="AE17" i="124" s="1"/>
  <c r="AD69" i="123"/>
  <c r="M11" i="123" s="1"/>
  <c r="AD11" i="123" s="1"/>
  <c r="AD10" i="123" s="1"/>
  <c r="M7" i="123" s="1"/>
  <c r="AD7" i="123" s="1"/>
  <c r="AE51" i="123"/>
  <c r="N17" i="123" s="1"/>
  <c r="AE17" i="123" s="1"/>
  <c r="AE15" i="123" s="1"/>
  <c r="N13" i="123" s="1"/>
  <c r="AE13" i="123" s="1"/>
  <c r="AI95" i="123"/>
  <c r="R22" i="123" s="1"/>
  <c r="AI22" i="123" s="1"/>
  <c r="AL95" i="124"/>
  <c r="U22" i="124" s="1"/>
  <c r="AL22" i="124" s="1"/>
  <c r="AI69" i="123"/>
  <c r="R11" i="123" s="1"/>
  <c r="AI11" i="123" s="1"/>
  <c r="AI10" i="123" s="1"/>
  <c r="R7" i="123" s="1"/>
  <c r="AI7" i="123" s="1"/>
  <c r="AQ95" i="126"/>
  <c r="Z22" i="126" s="1"/>
  <c r="AQ22" i="126" s="1"/>
  <c r="AF38" i="125"/>
  <c r="O16" i="125" s="1"/>
  <c r="AF16" i="125" s="1"/>
  <c r="AF15" i="125" s="1"/>
  <c r="O13" i="125" s="1"/>
  <c r="AF13" i="125" s="1"/>
  <c r="AO69" i="123"/>
  <c r="X11" i="123" s="1"/>
  <c r="AO11" i="123" s="1"/>
  <c r="AO10" i="123" s="1"/>
  <c r="X7" i="123" s="1"/>
  <c r="AO7" i="123" s="1"/>
  <c r="AI82" i="122"/>
  <c r="R21" i="122" s="1"/>
  <c r="AI21" i="122" s="1"/>
  <c r="AF69" i="122"/>
  <c r="O11" i="122" s="1"/>
  <c r="AF11" i="122" s="1"/>
  <c r="AF10" i="122" s="1"/>
  <c r="O7" i="122" s="1"/>
  <c r="AF7" i="122" s="1"/>
  <c r="AH95" i="121"/>
  <c r="Q22" i="121" s="1"/>
  <c r="AH22" i="121" s="1"/>
  <c r="AJ51" i="119"/>
  <c r="S17" i="119" s="1"/>
  <c r="AJ17" i="119" s="1"/>
  <c r="AM95" i="121"/>
  <c r="V22" i="121" s="1"/>
  <c r="AM22" i="121" s="1"/>
  <c r="AK51" i="121"/>
  <c r="T17" i="121" s="1"/>
  <c r="AK17" i="121" s="1"/>
  <c r="AE95" i="120"/>
  <c r="N22" i="120" s="1"/>
  <c r="AE22" i="120" s="1"/>
  <c r="AE20" i="120" s="1"/>
  <c r="N14" i="120" s="1"/>
  <c r="AE14" i="120" s="1"/>
  <c r="AL25" i="120"/>
  <c r="U9" i="120" s="1"/>
  <c r="AL9" i="120" s="1"/>
  <c r="AL8" i="120" s="1"/>
  <c r="U6" i="120" s="1"/>
  <c r="AL6" i="120" s="1"/>
  <c r="AR82" i="119"/>
  <c r="AA21" i="119" s="1"/>
  <c r="AR21" i="119" s="1"/>
  <c r="AJ25" i="123"/>
  <c r="S9" i="123" s="1"/>
  <c r="AJ9" i="123" s="1"/>
  <c r="AJ8" i="123" s="1"/>
  <c r="S6" i="123" s="1"/>
  <c r="AJ6" i="123" s="1"/>
  <c r="AJ82" i="120"/>
  <c r="S21" i="120" s="1"/>
  <c r="AJ21" i="120" s="1"/>
  <c r="AH25" i="124"/>
  <c r="Q9" i="124" s="1"/>
  <c r="AH9" i="124" s="1"/>
  <c r="AH8" i="124" s="1"/>
  <c r="Q6" i="124" s="1"/>
  <c r="AH6" i="124" s="1"/>
  <c r="AH5" i="124" s="1"/>
  <c r="AK25" i="123"/>
  <c r="T9" i="123" s="1"/>
  <c r="AK9" i="123" s="1"/>
  <c r="AK8" i="123" s="1"/>
  <c r="T6" i="123" s="1"/>
  <c r="AK6" i="123" s="1"/>
  <c r="AO25" i="123"/>
  <c r="X9" i="123" s="1"/>
  <c r="AO9" i="123" s="1"/>
  <c r="AO8" i="123" s="1"/>
  <c r="X6" i="123" s="1"/>
  <c r="AO6" i="123" s="1"/>
  <c r="AL51" i="122"/>
  <c r="U17" i="122" s="1"/>
  <c r="AL17" i="122" s="1"/>
  <c r="AL15" i="122" s="1"/>
  <c r="U13" i="122" s="1"/>
  <c r="AL13" i="122" s="1"/>
  <c r="AC25" i="121"/>
  <c r="L9" i="121" s="1"/>
  <c r="AC9" i="121" s="1"/>
  <c r="AC8" i="121" s="1"/>
  <c r="L6" i="121" s="1"/>
  <c r="AC6" i="121" s="1"/>
  <c r="AC5" i="121" s="1"/>
  <c r="AH95" i="122"/>
  <c r="Q22" i="122" s="1"/>
  <c r="AH22" i="122" s="1"/>
  <c r="AJ95" i="121"/>
  <c r="S22" i="121" s="1"/>
  <c r="AJ22" i="121" s="1"/>
  <c r="AF51" i="121"/>
  <c r="O17" i="121" s="1"/>
  <c r="AF17" i="121" s="1"/>
  <c r="AM51" i="120"/>
  <c r="V17" i="120" s="1"/>
  <c r="AM17" i="120" s="1"/>
  <c r="AM15" i="120" s="1"/>
  <c r="V13" i="120" s="1"/>
  <c r="AM13" i="120" s="1"/>
  <c r="AM82" i="119"/>
  <c r="V21" i="119" s="1"/>
  <c r="AM21" i="119" s="1"/>
  <c r="AM20" i="119" s="1"/>
  <c r="V14" i="119" s="1"/>
  <c r="AM14" i="119" s="1"/>
  <c r="AP20" i="119"/>
  <c r="Y14" i="119" s="1"/>
  <c r="AP14" i="119" s="1"/>
  <c r="AP12" i="119" s="1"/>
  <c r="AG82" i="118"/>
  <c r="P21" i="118" s="1"/>
  <c r="AG21" i="118" s="1"/>
  <c r="AG20" i="118" s="1"/>
  <c r="P14" i="118" s="1"/>
  <c r="AG14" i="118" s="1"/>
  <c r="AG82" i="117"/>
  <c r="P21" i="117" s="1"/>
  <c r="AG21" i="117" s="1"/>
  <c r="AR38" i="121"/>
  <c r="AA16" i="121" s="1"/>
  <c r="AR16" i="121" s="1"/>
  <c r="AK38" i="118"/>
  <c r="T16" i="118" s="1"/>
  <c r="AK16" i="118" s="1"/>
  <c r="AM51" i="117"/>
  <c r="V17" i="117" s="1"/>
  <c r="AM17" i="117" s="1"/>
  <c r="AI95" i="118"/>
  <c r="R22" i="118" s="1"/>
  <c r="AI22" i="118" s="1"/>
  <c r="AI20" i="118" s="1"/>
  <c r="R14" i="118" s="1"/>
  <c r="AI14" i="118" s="1"/>
  <c r="AE82" i="118"/>
  <c r="N21" i="118" s="1"/>
  <c r="AE21" i="118" s="1"/>
  <c r="AE20" i="118" s="1"/>
  <c r="N14" i="118" s="1"/>
  <c r="AE14" i="118" s="1"/>
  <c r="AC69" i="118"/>
  <c r="L11" i="118" s="1"/>
  <c r="AC11" i="118" s="1"/>
  <c r="AC10" i="118" s="1"/>
  <c r="L7" i="118" s="1"/>
  <c r="AC7" i="118" s="1"/>
  <c r="AD51" i="117"/>
  <c r="M17" i="117" s="1"/>
  <c r="AD17" i="117" s="1"/>
  <c r="AD15" i="117" s="1"/>
  <c r="M13" i="117" s="1"/>
  <c r="AD13" i="117" s="1"/>
  <c r="AD82" i="116"/>
  <c r="M21" i="116" s="1"/>
  <c r="AD21" i="116" s="1"/>
  <c r="AK38" i="121"/>
  <c r="T16" i="121" s="1"/>
  <c r="AK16" i="121" s="1"/>
  <c r="AO38" i="121"/>
  <c r="X16" i="121" s="1"/>
  <c r="AO16" i="121" s="1"/>
  <c r="AO15" i="121" s="1"/>
  <c r="X13" i="121" s="1"/>
  <c r="AO13" i="121" s="1"/>
  <c r="AP95" i="119"/>
  <c r="Y22" i="119" s="1"/>
  <c r="AP22" i="119" s="1"/>
  <c r="AN95" i="119"/>
  <c r="W22" i="119" s="1"/>
  <c r="AN22" i="119" s="1"/>
  <c r="AM82" i="124"/>
  <c r="V21" i="124" s="1"/>
  <c r="AM21" i="124" s="1"/>
  <c r="AQ82" i="124"/>
  <c r="Z21" i="124" s="1"/>
  <c r="AQ21" i="124" s="1"/>
  <c r="AQ20" i="124" s="1"/>
  <c r="Z14" i="124" s="1"/>
  <c r="AQ14" i="124" s="1"/>
  <c r="AH51" i="120"/>
  <c r="Q17" i="120" s="1"/>
  <c r="AH17" i="120" s="1"/>
  <c r="AH15" i="120" s="1"/>
  <c r="Q13" i="120" s="1"/>
  <c r="AH13" i="120" s="1"/>
  <c r="AL51" i="119"/>
  <c r="U17" i="119" s="1"/>
  <c r="AL17" i="119" s="1"/>
  <c r="AL15" i="119" s="1"/>
  <c r="U13" i="119" s="1"/>
  <c r="AL13" i="119" s="1"/>
  <c r="AQ51" i="118"/>
  <c r="Z17" i="118" s="1"/>
  <c r="AQ17" i="118" s="1"/>
  <c r="AE38" i="117"/>
  <c r="N16" i="117" s="1"/>
  <c r="AE16" i="117" s="1"/>
  <c r="AE69" i="116"/>
  <c r="N11" i="116" s="1"/>
  <c r="AE11" i="116" s="1"/>
  <c r="AE10" i="116" s="1"/>
  <c r="N7" i="116" s="1"/>
  <c r="AE7" i="116" s="1"/>
  <c r="AL95" i="116"/>
  <c r="U22" i="116" s="1"/>
  <c r="AL22" i="116" s="1"/>
  <c r="AP95" i="116"/>
  <c r="Y22" i="116" s="1"/>
  <c r="AP22" i="116" s="1"/>
  <c r="AD51" i="115"/>
  <c r="M17" i="115" s="1"/>
  <c r="AD17" i="115" s="1"/>
  <c r="D3" i="208"/>
  <c r="D2" i="148"/>
  <c r="D2" i="208" s="1"/>
  <c r="E3" i="190"/>
  <c r="E2" i="142"/>
  <c r="E2" i="190" s="1"/>
  <c r="F3" i="208"/>
  <c r="F2" i="148"/>
  <c r="F2" i="208" s="1"/>
  <c r="G3" i="226"/>
  <c r="G2" i="154"/>
  <c r="G2" i="226" s="1"/>
  <c r="I3" i="190"/>
  <c r="I2" i="142"/>
  <c r="I2" i="190" s="1"/>
  <c r="B3" i="208"/>
  <c r="B2" i="148"/>
  <c r="B2" i="208" s="1"/>
  <c r="D3" i="202"/>
  <c r="D2" i="146"/>
  <c r="D2" i="202" s="1"/>
  <c r="E3" i="184"/>
  <c r="E2" i="140"/>
  <c r="E2" i="184" s="1"/>
  <c r="F3" i="202"/>
  <c r="F2" i="146"/>
  <c r="F2" i="202" s="1"/>
  <c r="G3" i="220"/>
  <c r="G2" i="152"/>
  <c r="G2" i="220" s="1"/>
  <c r="I3" i="184"/>
  <c r="I2" i="140"/>
  <c r="I2" i="184" s="1"/>
  <c r="B3" i="202"/>
  <c r="B2" i="146"/>
  <c r="B2" i="202" s="1"/>
  <c r="D3" i="196"/>
  <c r="D2" i="144"/>
  <c r="D2" i="196" s="1"/>
  <c r="E3" i="178"/>
  <c r="E2" i="138"/>
  <c r="E2" i="178" s="1"/>
  <c r="F3" i="196"/>
  <c r="F2" i="144"/>
  <c r="F2" i="196" s="1"/>
  <c r="G3" i="214"/>
  <c r="G2" i="150"/>
  <c r="G2" i="214" s="1"/>
  <c r="I3" i="178"/>
  <c r="I2" i="138"/>
  <c r="I2" i="178" s="1"/>
  <c r="B3" i="196"/>
  <c r="B2" i="144"/>
  <c r="B2" i="196" s="1"/>
  <c r="AG25" i="116"/>
  <c r="P9" i="116" s="1"/>
  <c r="AG9" i="116" s="1"/>
  <c r="AG8" i="116" s="1"/>
  <c r="P6" i="116" s="1"/>
  <c r="AG6" i="116" s="1"/>
  <c r="AG5" i="116" s="1"/>
  <c r="AC69" i="120"/>
  <c r="L11" i="120" s="1"/>
  <c r="AC11" i="120" s="1"/>
  <c r="AC10" i="120" s="1"/>
  <c r="L7" i="120" s="1"/>
  <c r="AC7" i="120" s="1"/>
  <c r="AG69" i="120"/>
  <c r="P11" i="120" s="1"/>
  <c r="AG11" i="120" s="1"/>
  <c r="AG10" i="120" s="1"/>
  <c r="P7" i="120" s="1"/>
  <c r="AG7" i="120" s="1"/>
  <c r="AL51" i="116"/>
  <c r="U17" i="116" s="1"/>
  <c r="AL17" i="116" s="1"/>
  <c r="AM95" i="115"/>
  <c r="V22" i="115" s="1"/>
  <c r="AM22" i="115" s="1"/>
  <c r="AK82" i="115"/>
  <c r="T21" i="115" s="1"/>
  <c r="AK21" i="115" s="1"/>
  <c r="AK20" i="115" s="1"/>
  <c r="T14" i="115" s="1"/>
  <c r="AK14" i="115" s="1"/>
  <c r="AQ51" i="115"/>
  <c r="Z17" i="115" s="1"/>
  <c r="AQ17" i="115" s="1"/>
  <c r="AD95" i="115"/>
  <c r="M22" i="115" s="1"/>
  <c r="AD22" i="115" s="1"/>
  <c r="AJ82" i="115"/>
  <c r="S21" i="115" s="1"/>
  <c r="AJ21" i="115" s="1"/>
  <c r="AC25" i="115"/>
  <c r="L9" i="115" s="1"/>
  <c r="AC9" i="115" s="1"/>
  <c r="AC8" i="115" s="1"/>
  <c r="L6" i="115" s="1"/>
  <c r="AC6" i="115" s="1"/>
  <c r="C3" i="205"/>
  <c r="C2" i="147"/>
  <c r="C2" i="205" s="1"/>
  <c r="E3" i="187"/>
  <c r="E2" i="141"/>
  <c r="E2" i="187" s="1"/>
  <c r="F3" i="205"/>
  <c r="F2" i="147"/>
  <c r="F2" i="205" s="1"/>
  <c r="G3" i="223"/>
  <c r="G2" i="153"/>
  <c r="G2" i="223" s="1"/>
  <c r="I3" i="187"/>
  <c r="I2" i="141"/>
  <c r="I2" i="187" s="1"/>
  <c r="B3" i="205"/>
  <c r="B2" i="147"/>
  <c r="B2" i="205" s="1"/>
  <c r="C3" i="199"/>
  <c r="C2" i="145"/>
  <c r="C2" i="199" s="1"/>
  <c r="E3" i="181"/>
  <c r="E2" i="139"/>
  <c r="E2" i="181" s="1"/>
  <c r="F3" i="199"/>
  <c r="F2" i="145"/>
  <c r="F2" i="199" s="1"/>
  <c r="G3" i="217"/>
  <c r="G2" i="151"/>
  <c r="G2" i="217" s="1"/>
  <c r="I3" i="181"/>
  <c r="I2" i="139"/>
  <c r="I2" i="181" s="1"/>
  <c r="B3" i="199"/>
  <c r="B2" i="145"/>
  <c r="B2" i="199" s="1"/>
  <c r="C3" i="211"/>
  <c r="C2" i="149"/>
  <c r="C2" i="211" s="1"/>
  <c r="K3" i="175"/>
  <c r="K2" i="137"/>
  <c r="K2" i="175" s="1"/>
  <c r="F3" i="175"/>
  <c r="F2" i="137"/>
  <c r="F2" i="175" s="1"/>
  <c r="G3" i="193"/>
  <c r="G2" i="143"/>
  <c r="G2" i="193" s="1"/>
  <c r="H2" i="149"/>
  <c r="H2" i="211" s="1"/>
  <c r="H3" i="211"/>
  <c r="B3" i="193"/>
  <c r="B2" i="143"/>
  <c r="B2" i="193" s="1"/>
  <c r="AK25" i="118"/>
  <c r="T9" i="118" s="1"/>
  <c r="AK9" i="118" s="1"/>
  <c r="AK8" i="118" s="1"/>
  <c r="T6" i="118" s="1"/>
  <c r="AK6" i="118" s="1"/>
  <c r="AO25" i="118"/>
  <c r="X9" i="118" s="1"/>
  <c r="AO9" i="118" s="1"/>
  <c r="AO8" i="118" s="1"/>
  <c r="X6" i="118" s="1"/>
  <c r="AO6" i="118" s="1"/>
  <c r="AQ38" i="116"/>
  <c r="Z16" i="116" s="1"/>
  <c r="AQ16" i="116" s="1"/>
  <c r="AQ15" i="116" s="1"/>
  <c r="Z13" i="116" s="1"/>
  <c r="AQ13" i="116" s="1"/>
  <c r="B16" i="160"/>
  <c r="B15" i="160"/>
  <c r="AH38" i="117"/>
  <c r="Q16" i="117" s="1"/>
  <c r="AH16" i="117" s="1"/>
  <c r="AJ95" i="115"/>
  <c r="S22" i="115" s="1"/>
  <c r="AJ22" i="115" s="1"/>
  <c r="AF51" i="115"/>
  <c r="O17" i="115" s="1"/>
  <c r="AF17" i="115" s="1"/>
  <c r="AF69" i="115"/>
  <c r="O11" i="115" s="1"/>
  <c r="AF11" i="115" s="1"/>
  <c r="AF10" i="115" s="1"/>
  <c r="O7" i="115" s="1"/>
  <c r="AF7" i="115" s="1"/>
  <c r="AF5" i="115" s="1"/>
  <c r="AF38" i="115"/>
  <c r="O16" i="115" s="1"/>
  <c r="AF16" i="115" s="1"/>
  <c r="T4" i="262"/>
  <c r="Y4" i="262"/>
  <c r="G4" i="262"/>
  <c r="O4" i="256"/>
  <c r="AA4" i="256"/>
  <c r="J4" i="250"/>
  <c r="O4" i="250"/>
  <c r="AA4" i="250"/>
  <c r="AH25" i="119"/>
  <c r="Q9" i="119" s="1"/>
  <c r="AH9" i="119" s="1"/>
  <c r="AH8" i="119" s="1"/>
  <c r="Q6" i="119" s="1"/>
  <c r="AH6" i="119" s="1"/>
  <c r="AE38" i="126"/>
  <c r="N16" i="126" s="1"/>
  <c r="AE16" i="126" s="1"/>
  <c r="AE69" i="125"/>
  <c r="N11" i="125" s="1"/>
  <c r="AE11" i="125" s="1"/>
  <c r="AE10" i="125" s="1"/>
  <c r="N7" i="125" s="1"/>
  <c r="AE7" i="125" s="1"/>
  <c r="AD38" i="125"/>
  <c r="M16" i="125" s="1"/>
  <c r="AD16" i="125" s="1"/>
  <c r="AD15" i="125" s="1"/>
  <c r="M13" i="125" s="1"/>
  <c r="AD13" i="125" s="1"/>
  <c r="AK95" i="125"/>
  <c r="T22" i="125" s="1"/>
  <c r="AK22" i="125" s="1"/>
  <c r="AO95" i="125"/>
  <c r="X22" i="125" s="1"/>
  <c r="AO22" i="125" s="1"/>
  <c r="AC25" i="125"/>
  <c r="L9" i="125" s="1"/>
  <c r="AC9" i="125" s="1"/>
  <c r="AC8" i="125" s="1"/>
  <c r="L6" i="125" s="1"/>
  <c r="AC6" i="125" s="1"/>
  <c r="AC5" i="125" s="1"/>
  <c r="AO95" i="124"/>
  <c r="X22" i="124" s="1"/>
  <c r="AO22" i="124" s="1"/>
  <c r="AE38" i="124"/>
  <c r="N16" i="124" s="1"/>
  <c r="AE16" i="124" s="1"/>
  <c r="AG82" i="123"/>
  <c r="P21" i="123" s="1"/>
  <c r="AG21" i="123" s="1"/>
  <c r="AG20" i="123" s="1"/>
  <c r="P14" i="123" s="1"/>
  <c r="AG14" i="123" s="1"/>
  <c r="AM25" i="127"/>
  <c r="V9" i="127" s="1"/>
  <c r="AM9" i="127" s="1"/>
  <c r="AM8" i="127" s="1"/>
  <c r="V6" i="127" s="1"/>
  <c r="AM6" i="127" s="1"/>
  <c r="AM5" i="127" s="1"/>
  <c r="AQ25" i="127"/>
  <c r="Z9" i="127" s="1"/>
  <c r="AQ9" i="127" s="1"/>
  <c r="AQ8" i="127" s="1"/>
  <c r="Z6" i="127" s="1"/>
  <c r="AQ6" i="127" s="1"/>
  <c r="AQ5" i="127" s="1"/>
  <c r="AM82" i="123"/>
  <c r="V21" i="123" s="1"/>
  <c r="AM21" i="123" s="1"/>
  <c r="AK69" i="123"/>
  <c r="T11" i="123" s="1"/>
  <c r="AK11" i="123" s="1"/>
  <c r="AK10" i="123" s="1"/>
  <c r="T7" i="123" s="1"/>
  <c r="AK7" i="123" s="1"/>
  <c r="AL51" i="123"/>
  <c r="U17" i="123" s="1"/>
  <c r="AL17" i="123" s="1"/>
  <c r="AL15" i="123" s="1"/>
  <c r="U13" i="123" s="1"/>
  <c r="AL13" i="123" s="1"/>
  <c r="AJ95" i="124"/>
  <c r="S22" i="124" s="1"/>
  <c r="AJ22" i="124" s="1"/>
  <c r="AK69" i="124"/>
  <c r="T11" i="124" s="1"/>
  <c r="AK11" i="124" s="1"/>
  <c r="AK10" i="124" s="1"/>
  <c r="T7" i="124" s="1"/>
  <c r="AK7" i="124" s="1"/>
  <c r="AK5" i="124" s="1"/>
  <c r="AF95" i="126"/>
  <c r="O22" i="126" s="1"/>
  <c r="AF22" i="126" s="1"/>
  <c r="AI69" i="125"/>
  <c r="R11" i="125" s="1"/>
  <c r="AI11" i="125" s="1"/>
  <c r="AI10" i="125" s="1"/>
  <c r="R7" i="125" s="1"/>
  <c r="AI7" i="125" s="1"/>
  <c r="AN38" i="125"/>
  <c r="W16" i="125" s="1"/>
  <c r="AN16" i="125" s="1"/>
  <c r="AO38" i="124"/>
  <c r="X16" i="124" s="1"/>
  <c r="AO16" i="124" s="1"/>
  <c r="AO15" i="124" s="1"/>
  <c r="X13" i="124" s="1"/>
  <c r="AO13" i="124" s="1"/>
  <c r="AG69" i="123"/>
  <c r="P11" i="123" s="1"/>
  <c r="AG11" i="123" s="1"/>
  <c r="AG10" i="123" s="1"/>
  <c r="P7" i="123" s="1"/>
  <c r="AG7" i="123" s="1"/>
  <c r="AC51" i="120"/>
  <c r="L17" i="120" s="1"/>
  <c r="AC17" i="120" s="1"/>
  <c r="AC82" i="119"/>
  <c r="L21" i="119" s="1"/>
  <c r="AC21" i="119" s="1"/>
  <c r="AE95" i="121"/>
  <c r="N22" i="121" s="1"/>
  <c r="AE22" i="121" s="1"/>
  <c r="AM25" i="121"/>
  <c r="V9" i="121" s="1"/>
  <c r="AM9" i="121" s="1"/>
  <c r="AM8" i="121" s="1"/>
  <c r="V6" i="121" s="1"/>
  <c r="AM6" i="121" s="1"/>
  <c r="AM5" i="121" s="1"/>
  <c r="AD25" i="120"/>
  <c r="M9" i="120" s="1"/>
  <c r="AD9" i="120" s="1"/>
  <c r="AD8" i="120" s="1"/>
  <c r="M6" i="120" s="1"/>
  <c r="AD6" i="120" s="1"/>
  <c r="AJ82" i="119"/>
  <c r="S21" i="119" s="1"/>
  <c r="AJ21" i="119" s="1"/>
  <c r="AL25" i="122"/>
  <c r="U9" i="122" s="1"/>
  <c r="AL9" i="122" s="1"/>
  <c r="AL8" i="122" s="1"/>
  <c r="U6" i="122" s="1"/>
  <c r="AL6" i="122" s="1"/>
  <c r="AK82" i="121"/>
  <c r="T21" i="121" s="1"/>
  <c r="AK21" i="121" s="1"/>
  <c r="AK20" i="121" s="1"/>
  <c r="T14" i="121" s="1"/>
  <c r="AK14" i="121" s="1"/>
  <c r="AQ51" i="121"/>
  <c r="Z17" i="121" s="1"/>
  <c r="AQ17" i="121" s="1"/>
  <c r="AP25" i="124"/>
  <c r="Y9" i="124" s="1"/>
  <c r="AP9" i="124" s="1"/>
  <c r="AP8" i="124" s="1"/>
  <c r="Y6" i="124" s="1"/>
  <c r="AP6" i="124" s="1"/>
  <c r="AD25" i="123"/>
  <c r="M9" i="123" s="1"/>
  <c r="AD9" i="123" s="1"/>
  <c r="AD8" i="123" s="1"/>
  <c r="M6" i="123" s="1"/>
  <c r="AD6" i="123" s="1"/>
  <c r="AD5" i="123" s="1"/>
  <c r="AH25" i="123"/>
  <c r="Q9" i="123" s="1"/>
  <c r="AH9" i="123" s="1"/>
  <c r="AH8" i="123" s="1"/>
  <c r="Q6" i="123" s="1"/>
  <c r="AH6" i="123" s="1"/>
  <c r="AH51" i="122"/>
  <c r="Q17" i="122" s="1"/>
  <c r="AH17" i="122" s="1"/>
  <c r="AQ82" i="121"/>
  <c r="Z21" i="121" s="1"/>
  <c r="AQ21" i="121" s="1"/>
  <c r="AQ20" i="121" s="1"/>
  <c r="Z14" i="121" s="1"/>
  <c r="AQ14" i="121" s="1"/>
  <c r="AP95" i="122"/>
  <c r="Y22" i="122" s="1"/>
  <c r="AP22" i="122" s="1"/>
  <c r="AF51" i="120"/>
  <c r="O17" i="120" s="1"/>
  <c r="AF17" i="120" s="1"/>
  <c r="AH25" i="120"/>
  <c r="Q9" i="120" s="1"/>
  <c r="AH9" i="120" s="1"/>
  <c r="AH8" i="120" s="1"/>
  <c r="Q6" i="120" s="1"/>
  <c r="AH6" i="120" s="1"/>
  <c r="AJ38" i="119"/>
  <c r="S16" i="119" s="1"/>
  <c r="AJ16" i="119" s="1"/>
  <c r="AL69" i="121"/>
  <c r="U11" i="121" s="1"/>
  <c r="AL11" i="121" s="1"/>
  <c r="AL10" i="121" s="1"/>
  <c r="U7" i="121" s="1"/>
  <c r="AL7" i="121" s="1"/>
  <c r="AP25" i="121"/>
  <c r="Y9" i="121" s="1"/>
  <c r="AP9" i="121" s="1"/>
  <c r="AP8" i="121" s="1"/>
  <c r="Y6" i="121" s="1"/>
  <c r="AP6" i="121" s="1"/>
  <c r="AE51" i="120"/>
  <c r="N17" i="120" s="1"/>
  <c r="AE17" i="120" s="1"/>
  <c r="AE15" i="120" s="1"/>
  <c r="N13" i="120" s="1"/>
  <c r="AE13" i="120" s="1"/>
  <c r="AE82" i="119"/>
  <c r="N21" i="119" s="1"/>
  <c r="AE21" i="119" s="1"/>
  <c r="AH82" i="118"/>
  <c r="Q21" i="118" s="1"/>
  <c r="AH21" i="118" s="1"/>
  <c r="AH20" i="118" s="1"/>
  <c r="Q14" i="118" s="1"/>
  <c r="AH14" i="118" s="1"/>
  <c r="AF51" i="117"/>
  <c r="O17" i="117" s="1"/>
  <c r="AF17" i="117" s="1"/>
  <c r="AC38" i="118"/>
  <c r="L16" i="118" s="1"/>
  <c r="AC16" i="118" s="1"/>
  <c r="AC15" i="118" s="1"/>
  <c r="L13" i="118" s="1"/>
  <c r="AC13" i="118" s="1"/>
  <c r="AE51" i="117"/>
  <c r="N17" i="117" s="1"/>
  <c r="AE17" i="117" s="1"/>
  <c r="AQ38" i="118"/>
  <c r="Z16" i="118" s="1"/>
  <c r="AQ16" i="118" s="1"/>
  <c r="AQ15" i="118" s="1"/>
  <c r="Z13" i="118" s="1"/>
  <c r="AQ13" i="118" s="1"/>
  <c r="AL82" i="117"/>
  <c r="U21" i="117" s="1"/>
  <c r="AL21" i="117" s="1"/>
  <c r="AR69" i="117"/>
  <c r="AA11" i="117" s="1"/>
  <c r="AR11" i="117" s="1"/>
  <c r="AR10" i="117" s="1"/>
  <c r="AA7" i="117" s="1"/>
  <c r="AR7" i="117" s="1"/>
  <c r="AD38" i="121"/>
  <c r="M16" i="121" s="1"/>
  <c r="AD16" i="121" s="1"/>
  <c r="AD15" i="121" s="1"/>
  <c r="M13" i="121" s="1"/>
  <c r="AD13" i="121" s="1"/>
  <c r="AH38" i="121"/>
  <c r="Q16" i="121" s="1"/>
  <c r="AH16" i="121" s="1"/>
  <c r="AH15" i="121" s="1"/>
  <c r="Q13" i="121" s="1"/>
  <c r="AH13" i="121" s="1"/>
  <c r="AI95" i="119"/>
  <c r="R22" i="119" s="1"/>
  <c r="AI22" i="119" s="1"/>
  <c r="AE69" i="119"/>
  <c r="N11" i="119" s="1"/>
  <c r="AE11" i="119" s="1"/>
  <c r="AE10" i="119" s="1"/>
  <c r="N7" i="119" s="1"/>
  <c r="AE7" i="119" s="1"/>
  <c r="AR69" i="118"/>
  <c r="AA11" i="118" s="1"/>
  <c r="AR11" i="118" s="1"/>
  <c r="AR10" i="118" s="1"/>
  <c r="AA7" i="118" s="1"/>
  <c r="AR7" i="118" s="1"/>
  <c r="AR5" i="118" s="1"/>
  <c r="AK51" i="117"/>
  <c r="T17" i="117" s="1"/>
  <c r="AK17" i="117" s="1"/>
  <c r="AK15" i="117" s="1"/>
  <c r="T13" i="117" s="1"/>
  <c r="AK13" i="117" s="1"/>
  <c r="AQ69" i="118"/>
  <c r="Z11" i="118" s="1"/>
  <c r="AQ11" i="118" s="1"/>
  <c r="AQ10" i="118" s="1"/>
  <c r="Z7" i="118" s="1"/>
  <c r="AQ7" i="118" s="1"/>
  <c r="AJ82" i="124"/>
  <c r="S21" i="124" s="1"/>
  <c r="AJ21" i="124" s="1"/>
  <c r="AJ20" i="124" s="1"/>
  <c r="S14" i="124" s="1"/>
  <c r="AJ14" i="124" s="1"/>
  <c r="AF82" i="124"/>
  <c r="O21" i="124" s="1"/>
  <c r="AF21" i="124" s="1"/>
  <c r="AP51" i="120"/>
  <c r="Y17" i="120" s="1"/>
  <c r="AP17" i="120" s="1"/>
  <c r="AP15" i="120" s="1"/>
  <c r="Y13" i="120" s="1"/>
  <c r="AP13" i="120" s="1"/>
  <c r="AP12" i="120" s="1"/>
  <c r="AI51" i="119"/>
  <c r="R17" i="119" s="1"/>
  <c r="AI17" i="119" s="1"/>
  <c r="AI51" i="118"/>
  <c r="R17" i="118" s="1"/>
  <c r="AI17" i="118" s="1"/>
  <c r="AQ82" i="117"/>
  <c r="Z21" i="117" s="1"/>
  <c r="AQ21" i="117" s="1"/>
  <c r="AQ20" i="117" s="1"/>
  <c r="Z14" i="117" s="1"/>
  <c r="AQ14" i="117" s="1"/>
  <c r="AL38" i="116"/>
  <c r="U16" i="116" s="1"/>
  <c r="AL16" i="116" s="1"/>
  <c r="AL15" i="116" s="1"/>
  <c r="U13" i="116" s="1"/>
  <c r="AL13" i="116" s="1"/>
  <c r="AE95" i="116"/>
  <c r="N22" i="116" s="1"/>
  <c r="AE22" i="116" s="1"/>
  <c r="AI95" i="116"/>
  <c r="R22" i="116" s="1"/>
  <c r="AI22" i="116" s="1"/>
  <c r="AJ69" i="115"/>
  <c r="S11" i="115" s="1"/>
  <c r="AJ11" i="115" s="1"/>
  <c r="AJ10" i="115" s="1"/>
  <c r="S7" i="115" s="1"/>
  <c r="AJ7" i="115" s="1"/>
  <c r="D3" i="226"/>
  <c r="D2" i="154"/>
  <c r="D2" i="226" s="1"/>
  <c r="M3" i="190"/>
  <c r="M2" i="142"/>
  <c r="M2" i="190" s="1"/>
  <c r="N3" i="208"/>
  <c r="N2" i="148"/>
  <c r="N2" i="208" s="1"/>
  <c r="O3" i="226"/>
  <c r="O2" i="154"/>
  <c r="O2" i="226" s="1"/>
  <c r="Q3" i="190"/>
  <c r="Q2" i="142"/>
  <c r="Q2" i="190" s="1"/>
  <c r="J3" i="208"/>
  <c r="J2" i="148"/>
  <c r="J2" i="208" s="1"/>
  <c r="D3" i="220"/>
  <c r="D2" i="152"/>
  <c r="D2" i="220" s="1"/>
  <c r="M3" i="184"/>
  <c r="M2" i="140"/>
  <c r="M2" i="184" s="1"/>
  <c r="N3" i="202"/>
  <c r="N2" i="146"/>
  <c r="N2" i="202" s="1"/>
  <c r="O3" i="220"/>
  <c r="O2" i="152"/>
  <c r="O2" i="220" s="1"/>
  <c r="Q3" i="184"/>
  <c r="Q2" i="140"/>
  <c r="Q2" i="184" s="1"/>
  <c r="J3" i="202"/>
  <c r="J2" i="146"/>
  <c r="J2" i="202" s="1"/>
  <c r="D3" i="214"/>
  <c r="D2" i="150"/>
  <c r="D2" i="214" s="1"/>
  <c r="M3" i="178"/>
  <c r="M2" i="138"/>
  <c r="M2" i="178" s="1"/>
  <c r="N3" i="196"/>
  <c r="N2" i="144"/>
  <c r="N2" i="196" s="1"/>
  <c r="O3" i="214"/>
  <c r="O2" i="150"/>
  <c r="O2" i="214" s="1"/>
  <c r="Q3" i="178"/>
  <c r="Q2" i="138"/>
  <c r="Q2" i="178" s="1"/>
  <c r="J3" i="196"/>
  <c r="J2" i="144"/>
  <c r="J2" i="196" s="1"/>
  <c r="AI38" i="119"/>
  <c r="R16" i="119" s="1"/>
  <c r="AI16" i="119" s="1"/>
  <c r="AO25" i="116"/>
  <c r="X9" i="116" s="1"/>
  <c r="AO9" i="116" s="1"/>
  <c r="AO8" i="116" s="1"/>
  <c r="X6" i="116" s="1"/>
  <c r="AO6" i="116" s="1"/>
  <c r="AO5" i="116" s="1"/>
  <c r="B14" i="166"/>
  <c r="B12" i="166"/>
  <c r="B11" i="166"/>
  <c r="B13" i="166"/>
  <c r="AK69" i="120"/>
  <c r="T11" i="120" s="1"/>
  <c r="AK11" i="120" s="1"/>
  <c r="AK10" i="120" s="1"/>
  <c r="T7" i="120" s="1"/>
  <c r="AK7" i="120" s="1"/>
  <c r="AO69" i="120"/>
  <c r="X11" i="120" s="1"/>
  <c r="AO11" i="120" s="1"/>
  <c r="AO10" i="120" s="1"/>
  <c r="X7" i="120" s="1"/>
  <c r="AO7" i="120" s="1"/>
  <c r="AG51" i="116"/>
  <c r="P17" i="116" s="1"/>
  <c r="AG17" i="116" s="1"/>
  <c r="AE51" i="116"/>
  <c r="N17" i="116" s="1"/>
  <c r="AE17" i="116" s="1"/>
  <c r="AE15" i="116" s="1"/>
  <c r="N13" i="116" s="1"/>
  <c r="AE13" i="116" s="1"/>
  <c r="AE95" i="115"/>
  <c r="N22" i="115" s="1"/>
  <c r="AE22" i="115" s="1"/>
  <c r="AE20" i="115" s="1"/>
  <c r="N14" i="115" s="1"/>
  <c r="AE14" i="115" s="1"/>
  <c r="AC82" i="115"/>
  <c r="L21" i="115" s="1"/>
  <c r="AC21" i="115" s="1"/>
  <c r="AC20" i="115" s="1"/>
  <c r="L14" i="115" s="1"/>
  <c r="AC14" i="115" s="1"/>
  <c r="X4" i="259"/>
  <c r="V4" i="259"/>
  <c r="U4" i="259"/>
  <c r="K4" i="259"/>
  <c r="R4" i="259"/>
  <c r="S4" i="253"/>
  <c r="V4" i="253"/>
  <c r="P4" i="253"/>
  <c r="R4" i="247"/>
  <c r="W4" i="247"/>
  <c r="B4" i="161"/>
  <c r="B3" i="161"/>
  <c r="C3" i="223"/>
  <c r="C2" i="153"/>
  <c r="C2" i="223" s="1"/>
  <c r="M3" i="187"/>
  <c r="M2" i="141"/>
  <c r="M2" i="187" s="1"/>
  <c r="N3" i="205"/>
  <c r="N2" i="147"/>
  <c r="N2" i="205" s="1"/>
  <c r="O3" i="223"/>
  <c r="O2" i="153"/>
  <c r="O2" i="223" s="1"/>
  <c r="Q3" i="187"/>
  <c r="Q2" i="141"/>
  <c r="Q2" i="187" s="1"/>
  <c r="J3" i="205"/>
  <c r="J2" i="147"/>
  <c r="J2" i="205" s="1"/>
  <c r="C3" i="217"/>
  <c r="C2" i="151"/>
  <c r="C2" i="217" s="1"/>
  <c r="M3" i="181"/>
  <c r="M2" i="139"/>
  <c r="M2" i="181" s="1"/>
  <c r="N3" i="199"/>
  <c r="N2" i="145"/>
  <c r="N2" i="199" s="1"/>
  <c r="O3" i="217"/>
  <c r="O2" i="151"/>
  <c r="O2" i="217" s="1"/>
  <c r="Q3" i="181"/>
  <c r="Q2" i="139"/>
  <c r="Q2" i="181" s="1"/>
  <c r="J3" i="199"/>
  <c r="J2" i="145"/>
  <c r="J2" i="199" s="1"/>
  <c r="D3" i="193"/>
  <c r="D2" i="143"/>
  <c r="D2" i="193" s="1"/>
  <c r="L3" i="175"/>
  <c r="L2" i="137"/>
  <c r="L2" i="175" s="1"/>
  <c r="N3" i="175"/>
  <c r="N2" i="137"/>
  <c r="N2" i="175" s="1"/>
  <c r="O3" i="193"/>
  <c r="O2" i="143"/>
  <c r="O2" i="193" s="1"/>
  <c r="P2" i="149"/>
  <c r="P2" i="211" s="1"/>
  <c r="P3" i="211"/>
  <c r="J3" i="193"/>
  <c r="J2" i="143"/>
  <c r="J2" i="193" s="1"/>
  <c r="AD25" i="118"/>
  <c r="M9" i="118" s="1"/>
  <c r="AD9" i="118" s="1"/>
  <c r="AD8" i="118" s="1"/>
  <c r="M6" i="118" s="1"/>
  <c r="AD6" i="118" s="1"/>
  <c r="AH25" i="118"/>
  <c r="Q9" i="118" s="1"/>
  <c r="AH9" i="118" s="1"/>
  <c r="AH8" i="118" s="1"/>
  <c r="Q6" i="118" s="1"/>
  <c r="AH6" i="118" s="1"/>
  <c r="B24" i="156"/>
  <c r="B23" i="156"/>
  <c r="B22" i="156"/>
  <c r="B21" i="156"/>
  <c r="B28" i="156"/>
  <c r="B20" i="156"/>
  <c r="B27" i="156"/>
  <c r="B19" i="156"/>
  <c r="B26" i="156"/>
  <c r="B18" i="156"/>
  <c r="B17" i="156"/>
  <c r="B25" i="156"/>
  <c r="AP38" i="117"/>
  <c r="Y16" i="117" s="1"/>
  <c r="AP16" i="117" s="1"/>
  <c r="AL69" i="115"/>
  <c r="U11" i="115" s="1"/>
  <c r="AL11" i="115" s="1"/>
  <c r="AL10" i="115" s="1"/>
  <c r="U7" i="115" s="1"/>
  <c r="AL7" i="115" s="1"/>
  <c r="AN69" i="115"/>
  <c r="W11" i="115" s="1"/>
  <c r="AN11" i="115" s="1"/>
  <c r="AN10" i="115" s="1"/>
  <c r="W7" i="115" s="1"/>
  <c r="AN7" i="115" s="1"/>
  <c r="AN5" i="115" s="1"/>
  <c r="AN38" i="115"/>
  <c r="W16" i="115" s="1"/>
  <c r="AN16" i="115" s="1"/>
  <c r="AN15" i="115" s="1"/>
  <c r="W13" i="115" s="1"/>
  <c r="AN13" i="115" s="1"/>
  <c r="AN12" i="115" s="1"/>
  <c r="B3" i="170"/>
  <c r="B4" i="170"/>
  <c r="AP25" i="119"/>
  <c r="Y9" i="119" s="1"/>
  <c r="AP9" i="119" s="1"/>
  <c r="AP8" i="119" s="1"/>
  <c r="Y6" i="119" s="1"/>
  <c r="AP6" i="119" s="1"/>
  <c r="AP5" i="119" s="1"/>
  <c r="AQ82" i="126"/>
  <c r="Z21" i="126" s="1"/>
  <c r="AQ21" i="126" s="1"/>
  <c r="AQ20" i="126" s="1"/>
  <c r="Z14" i="126" s="1"/>
  <c r="AQ14" i="126" s="1"/>
  <c r="AD95" i="125"/>
  <c r="M22" i="125" s="1"/>
  <c r="AD22" i="125" s="1"/>
  <c r="AH95" i="125"/>
  <c r="Q22" i="125" s="1"/>
  <c r="AH22" i="125" s="1"/>
  <c r="AK25" i="125"/>
  <c r="T9" i="125" s="1"/>
  <c r="AK9" i="125" s="1"/>
  <c r="AK8" i="125" s="1"/>
  <c r="T6" i="125" s="1"/>
  <c r="AK6" i="125" s="1"/>
  <c r="AK5" i="125" s="1"/>
  <c r="AJ95" i="122"/>
  <c r="S22" i="122" s="1"/>
  <c r="AJ22" i="122" s="1"/>
  <c r="AF25" i="127"/>
  <c r="O9" i="127" s="1"/>
  <c r="AF9" i="127" s="1"/>
  <c r="AF8" i="127" s="1"/>
  <c r="O6" i="127" s="1"/>
  <c r="AF6" i="127" s="1"/>
  <c r="AF5" i="127" s="1"/>
  <c r="AE82" i="123"/>
  <c r="N21" i="123" s="1"/>
  <c r="AE21" i="123" s="1"/>
  <c r="AK38" i="123"/>
  <c r="T16" i="123" s="1"/>
  <c r="AK16" i="123" s="1"/>
  <c r="AC69" i="123"/>
  <c r="L11" i="123" s="1"/>
  <c r="AC11" i="123" s="1"/>
  <c r="AC10" i="123" s="1"/>
  <c r="L7" i="123" s="1"/>
  <c r="AC7" i="123" s="1"/>
  <c r="AD51" i="123"/>
  <c r="M17" i="123" s="1"/>
  <c r="AD17" i="123" s="1"/>
  <c r="AR95" i="124"/>
  <c r="AA22" i="124" s="1"/>
  <c r="AR22" i="124" s="1"/>
  <c r="AC69" i="124"/>
  <c r="L11" i="124" s="1"/>
  <c r="AC11" i="124" s="1"/>
  <c r="AC10" i="124" s="1"/>
  <c r="L7" i="124" s="1"/>
  <c r="AC7" i="124" s="1"/>
  <c r="AC5" i="124" s="1"/>
  <c r="AR69" i="123"/>
  <c r="AA11" i="123" s="1"/>
  <c r="AR11" i="123" s="1"/>
  <c r="AR10" i="123" s="1"/>
  <c r="AA7" i="123" s="1"/>
  <c r="AR7" i="123" s="1"/>
  <c r="AN95" i="126"/>
  <c r="W22" i="126" s="1"/>
  <c r="AN22" i="126" s="1"/>
  <c r="AQ69" i="124"/>
  <c r="Z11" i="124" s="1"/>
  <c r="AQ11" i="124" s="1"/>
  <c r="AQ10" i="124" s="1"/>
  <c r="Z7" i="124" s="1"/>
  <c r="AQ7" i="124" s="1"/>
  <c r="AR82" i="122"/>
  <c r="AA21" i="122" s="1"/>
  <c r="AR21" i="122" s="1"/>
  <c r="AQ69" i="125"/>
  <c r="Z11" i="125" s="1"/>
  <c r="AQ11" i="125" s="1"/>
  <c r="AQ10" i="125" s="1"/>
  <c r="Z7" i="125" s="1"/>
  <c r="AQ7" i="125" s="1"/>
  <c r="AG38" i="124"/>
  <c r="P16" i="124" s="1"/>
  <c r="AG16" i="124" s="1"/>
  <c r="AR82" i="123"/>
  <c r="AA21" i="123" s="1"/>
  <c r="AR21" i="123" s="1"/>
  <c r="AN38" i="123"/>
  <c r="W16" i="123" s="1"/>
  <c r="AN16" i="123" s="1"/>
  <c r="AN15" i="123" s="1"/>
  <c r="W13" i="123" s="1"/>
  <c r="AN13" i="123" s="1"/>
  <c r="AD95" i="122"/>
  <c r="M22" i="122" s="1"/>
  <c r="AD22" i="122" s="1"/>
  <c r="AF25" i="122"/>
  <c r="O9" i="122" s="1"/>
  <c r="AF9" i="122" s="1"/>
  <c r="AF8" i="122" s="1"/>
  <c r="O6" i="122" s="1"/>
  <c r="AF6" i="122" s="1"/>
  <c r="AF5" i="122" s="1"/>
  <c r="AF38" i="120"/>
  <c r="O16" i="120" s="1"/>
  <c r="AF16" i="120" s="1"/>
  <c r="AF15" i="120" s="1"/>
  <c r="O13" i="120" s="1"/>
  <c r="AF13" i="120" s="1"/>
  <c r="AQ38" i="122"/>
  <c r="Z16" i="122" s="1"/>
  <c r="AQ16" i="122" s="1"/>
  <c r="AQ15" i="122" s="1"/>
  <c r="Z13" i="122" s="1"/>
  <c r="AQ13" i="122" s="1"/>
  <c r="AE25" i="121"/>
  <c r="N9" i="121" s="1"/>
  <c r="AE9" i="121" s="1"/>
  <c r="AE8" i="121" s="1"/>
  <c r="N6" i="121" s="1"/>
  <c r="AE6" i="121" s="1"/>
  <c r="AE5" i="121" s="1"/>
  <c r="AD25" i="122"/>
  <c r="M9" i="122" s="1"/>
  <c r="AD9" i="122" s="1"/>
  <c r="AD8" i="122" s="1"/>
  <c r="M6" i="122" s="1"/>
  <c r="AD6" i="122" s="1"/>
  <c r="AD5" i="122" s="1"/>
  <c r="AC82" i="121"/>
  <c r="L21" i="121" s="1"/>
  <c r="AC21" i="121" s="1"/>
  <c r="AC20" i="121" s="1"/>
  <c r="L14" i="121" s="1"/>
  <c r="AC14" i="121" s="1"/>
  <c r="AI51" i="121"/>
  <c r="R17" i="121" s="1"/>
  <c r="AI17" i="121" s="1"/>
  <c r="AI25" i="124"/>
  <c r="R9" i="124" s="1"/>
  <c r="AI9" i="124" s="1"/>
  <c r="AI8" i="124" s="1"/>
  <c r="R6" i="124" s="1"/>
  <c r="AI6" i="124" s="1"/>
  <c r="AL25" i="123"/>
  <c r="U9" i="123" s="1"/>
  <c r="AL9" i="123" s="1"/>
  <c r="AL8" i="123" s="1"/>
  <c r="U6" i="123" s="1"/>
  <c r="AL6" i="123" s="1"/>
  <c r="AP25" i="123"/>
  <c r="Y9" i="123" s="1"/>
  <c r="AP9" i="123" s="1"/>
  <c r="AP8" i="123" s="1"/>
  <c r="Y6" i="123" s="1"/>
  <c r="AP6" i="123" s="1"/>
  <c r="AP51" i="122"/>
  <c r="Y17" i="122" s="1"/>
  <c r="AP17" i="122" s="1"/>
  <c r="AR25" i="120"/>
  <c r="AA9" i="120" s="1"/>
  <c r="AR9" i="120" s="1"/>
  <c r="AR8" i="120" s="1"/>
  <c r="AA6" i="120" s="1"/>
  <c r="AR6" i="120" s="1"/>
  <c r="AR5" i="120" s="1"/>
  <c r="AN38" i="122"/>
  <c r="W16" i="122" s="1"/>
  <c r="AN16" i="122" s="1"/>
  <c r="AI82" i="121"/>
  <c r="R21" i="121" s="1"/>
  <c r="AI21" i="121" s="1"/>
  <c r="AI20" i="121" s="1"/>
  <c r="R14" i="121" s="1"/>
  <c r="AI14" i="121" s="1"/>
  <c r="AI95" i="122"/>
  <c r="R22" i="122" s="1"/>
  <c r="AI22" i="122" s="1"/>
  <c r="AD69" i="121"/>
  <c r="M11" i="121" s="1"/>
  <c r="AD11" i="121" s="1"/>
  <c r="AD10" i="121" s="1"/>
  <c r="M7" i="121" s="1"/>
  <c r="AD7" i="121" s="1"/>
  <c r="AH25" i="121"/>
  <c r="Q9" i="121" s="1"/>
  <c r="AH9" i="121" s="1"/>
  <c r="AH8" i="121" s="1"/>
  <c r="Q6" i="121" s="1"/>
  <c r="AH6" i="121" s="1"/>
  <c r="AQ95" i="120"/>
  <c r="Z22" i="120" s="1"/>
  <c r="AQ22" i="120" s="1"/>
  <c r="AJ25" i="119"/>
  <c r="S9" i="119" s="1"/>
  <c r="AJ9" i="119" s="1"/>
  <c r="AJ8" i="119" s="1"/>
  <c r="S6" i="119" s="1"/>
  <c r="AJ6" i="119" s="1"/>
  <c r="AD69" i="117"/>
  <c r="M11" i="117" s="1"/>
  <c r="AD11" i="117" s="1"/>
  <c r="AD10" i="117" s="1"/>
  <c r="M7" i="117" s="1"/>
  <c r="AD7" i="117" s="1"/>
  <c r="AD5" i="117" s="1"/>
  <c r="AG95" i="119"/>
  <c r="P22" i="119" s="1"/>
  <c r="AG22" i="119" s="1"/>
  <c r="AN51" i="118"/>
  <c r="W17" i="118" s="1"/>
  <c r="AN17" i="118" s="1"/>
  <c r="AH69" i="121"/>
  <c r="Q11" i="121" s="1"/>
  <c r="AH11" i="121" s="1"/>
  <c r="AH10" i="121" s="1"/>
  <c r="Q7" i="121" s="1"/>
  <c r="AH7" i="121" s="1"/>
  <c r="AC95" i="119"/>
  <c r="L22" i="119" s="1"/>
  <c r="AC22" i="119" s="1"/>
  <c r="AI38" i="118"/>
  <c r="R16" i="118" s="1"/>
  <c r="AI16" i="118" s="1"/>
  <c r="AI15" i="118" s="1"/>
  <c r="R13" i="118" s="1"/>
  <c r="AI13" i="118" s="1"/>
  <c r="AD82" i="117"/>
  <c r="M21" i="117" s="1"/>
  <c r="AD21" i="117" s="1"/>
  <c r="AJ69" i="117"/>
  <c r="S11" i="117" s="1"/>
  <c r="AJ11" i="117" s="1"/>
  <c r="AJ10" i="117" s="1"/>
  <c r="S7" i="117" s="1"/>
  <c r="AJ7" i="117" s="1"/>
  <c r="AL38" i="121"/>
  <c r="U16" i="121" s="1"/>
  <c r="AL16" i="121" s="1"/>
  <c r="AL15" i="121" s="1"/>
  <c r="U13" i="121" s="1"/>
  <c r="AL13" i="121" s="1"/>
  <c r="AL12" i="121" s="1"/>
  <c r="AP38" i="121"/>
  <c r="Y16" i="121" s="1"/>
  <c r="AP16" i="121" s="1"/>
  <c r="AQ95" i="119"/>
  <c r="Z22" i="119" s="1"/>
  <c r="AQ22" i="119" s="1"/>
  <c r="AJ69" i="118"/>
  <c r="S11" i="118" s="1"/>
  <c r="AJ11" i="118" s="1"/>
  <c r="AJ10" i="118" s="1"/>
  <c r="S7" i="118" s="1"/>
  <c r="AJ7" i="118" s="1"/>
  <c r="AC51" i="117"/>
  <c r="L17" i="117" s="1"/>
  <c r="AC17" i="117" s="1"/>
  <c r="AI69" i="118"/>
  <c r="R11" i="118" s="1"/>
  <c r="AI11" i="118" s="1"/>
  <c r="AI10" i="118" s="1"/>
  <c r="R7" i="118" s="1"/>
  <c r="AI7" i="118" s="1"/>
  <c r="AR82" i="117"/>
  <c r="AA21" i="117" s="1"/>
  <c r="AR21" i="117" s="1"/>
  <c r="AR20" i="117" s="1"/>
  <c r="AA14" i="117" s="1"/>
  <c r="AR14" i="117" s="1"/>
  <c r="AQ82" i="116"/>
  <c r="Z21" i="116" s="1"/>
  <c r="AQ21" i="116" s="1"/>
  <c r="AR82" i="124"/>
  <c r="AA21" i="124" s="1"/>
  <c r="AR21" i="124" s="1"/>
  <c r="AN82" i="124"/>
  <c r="W21" i="124" s="1"/>
  <c r="AN21" i="124" s="1"/>
  <c r="AO69" i="118"/>
  <c r="X11" i="118" s="1"/>
  <c r="AO11" i="118" s="1"/>
  <c r="AO10" i="118" s="1"/>
  <c r="X7" i="118" s="1"/>
  <c r="AO7" i="118" s="1"/>
  <c r="AI82" i="117"/>
  <c r="R21" i="117" s="1"/>
  <c r="AI21" i="117" s="1"/>
  <c r="AI20" i="117" s="1"/>
  <c r="R14" i="117" s="1"/>
  <c r="AI14" i="117" s="1"/>
  <c r="AD38" i="116"/>
  <c r="M16" i="116" s="1"/>
  <c r="AD16" i="116" s="1"/>
  <c r="AM95" i="116"/>
  <c r="V22" i="116" s="1"/>
  <c r="AM22" i="116" s="1"/>
  <c r="AM20" i="116" s="1"/>
  <c r="V14" i="116" s="1"/>
  <c r="AM14" i="116" s="1"/>
  <c r="AQ95" i="116"/>
  <c r="Z22" i="116" s="1"/>
  <c r="AQ22" i="116" s="1"/>
  <c r="K3" i="190"/>
  <c r="K2" i="142"/>
  <c r="K2" i="190" s="1"/>
  <c r="E3" i="208"/>
  <c r="E2" i="148"/>
  <c r="E2" i="208" s="1"/>
  <c r="F3" i="226"/>
  <c r="F2" i="154"/>
  <c r="F2" i="226" s="1"/>
  <c r="H3" i="190"/>
  <c r="H2" i="142"/>
  <c r="H2" i="190" s="1"/>
  <c r="I3" i="208"/>
  <c r="I2" i="148"/>
  <c r="I2" i="208" s="1"/>
  <c r="B3" i="226"/>
  <c r="B2" i="154"/>
  <c r="B2" i="226" s="1"/>
  <c r="K3" i="184"/>
  <c r="K2" i="140"/>
  <c r="K2" i="184" s="1"/>
  <c r="E3" i="202"/>
  <c r="E2" i="146"/>
  <c r="E2" i="202" s="1"/>
  <c r="F3" i="220"/>
  <c r="F2" i="152"/>
  <c r="F2" i="220" s="1"/>
  <c r="H2" i="140"/>
  <c r="H2" i="184" s="1"/>
  <c r="H3" i="184"/>
  <c r="I3" i="202"/>
  <c r="I2" i="146"/>
  <c r="I2" i="202" s="1"/>
  <c r="B3" i="220"/>
  <c r="B2" i="152"/>
  <c r="B2" i="220" s="1"/>
  <c r="K3" i="178"/>
  <c r="K2" i="138"/>
  <c r="K2" i="178" s="1"/>
  <c r="E3" i="196"/>
  <c r="E2" i="144"/>
  <c r="E2" i="196" s="1"/>
  <c r="F3" i="214"/>
  <c r="F2" i="150"/>
  <c r="F2" i="214" s="1"/>
  <c r="H3" i="178"/>
  <c r="H2" i="138"/>
  <c r="H2" i="178" s="1"/>
  <c r="I3" i="196"/>
  <c r="I2" i="144"/>
  <c r="I2" i="196" s="1"/>
  <c r="B3" i="214"/>
  <c r="B2" i="150"/>
  <c r="B2" i="214" s="1"/>
  <c r="AE38" i="119"/>
  <c r="N16" i="119" s="1"/>
  <c r="AE16" i="119" s="1"/>
  <c r="AQ38" i="119"/>
  <c r="Z16" i="119" s="1"/>
  <c r="AQ16" i="119" s="1"/>
  <c r="AQ15" i="119" s="1"/>
  <c r="Z13" i="119" s="1"/>
  <c r="AQ13" i="119" s="1"/>
  <c r="B16" i="166"/>
  <c r="B15" i="166"/>
  <c r="AD69" i="120"/>
  <c r="M11" i="120" s="1"/>
  <c r="AD11" i="120" s="1"/>
  <c r="AD10" i="120" s="1"/>
  <c r="M7" i="120" s="1"/>
  <c r="AD7" i="120" s="1"/>
  <c r="AH69" i="120"/>
  <c r="Q11" i="120" s="1"/>
  <c r="AH11" i="120" s="1"/>
  <c r="AH10" i="120" s="1"/>
  <c r="Q7" i="120" s="1"/>
  <c r="AH7" i="120" s="1"/>
  <c r="AO51" i="116"/>
  <c r="X17" i="116" s="1"/>
  <c r="AO17" i="116" s="1"/>
  <c r="AM51" i="116"/>
  <c r="V17" i="116" s="1"/>
  <c r="AM17" i="116" s="1"/>
  <c r="AR51" i="115"/>
  <c r="AA17" i="115" s="1"/>
  <c r="AR17" i="115" s="1"/>
  <c r="AR15" i="115" s="1"/>
  <c r="AA13" i="115" s="1"/>
  <c r="AR13" i="115" s="1"/>
  <c r="AL25" i="115"/>
  <c r="U9" i="115" s="1"/>
  <c r="AL9" i="115" s="1"/>
  <c r="AL8" i="115" s="1"/>
  <c r="U6" i="115" s="1"/>
  <c r="AL6" i="115" s="1"/>
  <c r="B11" i="157"/>
  <c r="B14" i="157"/>
  <c r="B13" i="157"/>
  <c r="B12" i="157"/>
  <c r="AG95" i="117"/>
  <c r="P22" i="117" s="1"/>
  <c r="AG22" i="117" s="1"/>
  <c r="D3" i="187"/>
  <c r="D2" i="141"/>
  <c r="D2" i="187" s="1"/>
  <c r="E3" i="205"/>
  <c r="E2" i="147"/>
  <c r="E2" i="205" s="1"/>
  <c r="F3" i="223"/>
  <c r="F2" i="153"/>
  <c r="F2" i="223" s="1"/>
  <c r="H2" i="141"/>
  <c r="H2" i="187" s="1"/>
  <c r="H3" i="187"/>
  <c r="I3" i="205"/>
  <c r="I2" i="147"/>
  <c r="I2" i="205" s="1"/>
  <c r="B3" i="223"/>
  <c r="B2" i="153"/>
  <c r="B2" i="223" s="1"/>
  <c r="D3" i="181"/>
  <c r="D2" i="139"/>
  <c r="D2" i="181" s="1"/>
  <c r="E3" i="199"/>
  <c r="E2" i="145"/>
  <c r="E2" i="199" s="1"/>
  <c r="F3" i="217"/>
  <c r="F2" i="151"/>
  <c r="F2" i="217" s="1"/>
  <c r="H3" i="181"/>
  <c r="H2" i="139"/>
  <c r="H2" i="181" s="1"/>
  <c r="I3" i="199"/>
  <c r="I2" i="145"/>
  <c r="I2" i="199" s="1"/>
  <c r="B3" i="217"/>
  <c r="B2" i="151"/>
  <c r="B2" i="217" s="1"/>
  <c r="D3" i="211"/>
  <c r="D2" i="149"/>
  <c r="D2" i="211" s="1"/>
  <c r="E3" i="175"/>
  <c r="E2" i="137"/>
  <c r="E2" i="175" s="1"/>
  <c r="F3" i="193"/>
  <c r="F2" i="143"/>
  <c r="F2" i="193" s="1"/>
  <c r="G3" i="211"/>
  <c r="G2" i="149"/>
  <c r="G2" i="211" s="1"/>
  <c r="I3" i="175"/>
  <c r="I2" i="137"/>
  <c r="I2" i="175" s="1"/>
  <c r="B3" i="211"/>
  <c r="B2" i="149"/>
  <c r="B2" i="211" s="1"/>
  <c r="AL25" i="118"/>
  <c r="U9" i="118" s="1"/>
  <c r="AL9" i="118" s="1"/>
  <c r="AL8" i="118" s="1"/>
  <c r="U6" i="118" s="1"/>
  <c r="AL6" i="118" s="1"/>
  <c r="AP25" i="118"/>
  <c r="Y9" i="118" s="1"/>
  <c r="AP9" i="118" s="1"/>
  <c r="AP8" i="118" s="1"/>
  <c r="Y6" i="118" s="1"/>
  <c r="AP6" i="118" s="1"/>
  <c r="AP5" i="118" s="1"/>
  <c r="AD69" i="115"/>
  <c r="M11" i="115" s="1"/>
  <c r="AD11" i="115" s="1"/>
  <c r="AD10" i="115" s="1"/>
  <c r="M7" i="115" s="1"/>
  <c r="AD7" i="115" s="1"/>
  <c r="AH25" i="115"/>
  <c r="Q9" i="115" s="1"/>
  <c r="AH9" i="115" s="1"/>
  <c r="AH8" i="115" s="1"/>
  <c r="Q6" i="115" s="1"/>
  <c r="AH6" i="115" s="1"/>
  <c r="B3" i="168"/>
  <c r="C2" i="107"/>
  <c r="B2" i="167" s="1"/>
  <c r="AJ38" i="115"/>
  <c r="S16" i="115" s="1"/>
  <c r="AJ16" i="115" s="1"/>
  <c r="B14" i="163"/>
  <c r="B13" i="163"/>
  <c r="B12" i="163"/>
  <c r="B11" i="163"/>
  <c r="AG69" i="115"/>
  <c r="P11" i="115" s="1"/>
  <c r="AG11" i="115" s="1"/>
  <c r="AG10" i="115" s="1"/>
  <c r="P7" i="115" s="1"/>
  <c r="AG7" i="115" s="1"/>
  <c r="AC38" i="115"/>
  <c r="L16" i="115" s="1"/>
  <c r="AC16" i="115" s="1"/>
  <c r="AC15" i="115" s="1"/>
  <c r="L13" i="115" s="1"/>
  <c r="AC13" i="115" s="1"/>
  <c r="AC12" i="115" s="1"/>
  <c r="AG38" i="115"/>
  <c r="P16" i="115" s="1"/>
  <c r="AG16" i="115" s="1"/>
  <c r="AG15" i="115" s="1"/>
  <c r="P13" i="115" s="1"/>
  <c r="AG13" i="115" s="1"/>
  <c r="B6" i="171"/>
  <c r="B8" i="171" s="1"/>
  <c r="B5" i="171"/>
  <c r="B7" i="171" s="1"/>
  <c r="O4" i="280"/>
  <c r="AA4" i="280"/>
  <c r="U4" i="274"/>
  <c r="T4" i="274"/>
  <c r="R4" i="274"/>
  <c r="Y4" i="274"/>
  <c r="H4" i="274"/>
  <c r="X4" i="274"/>
  <c r="I4" i="268"/>
  <c r="N4" i="268"/>
  <c r="AI25" i="119"/>
  <c r="R9" i="119" s="1"/>
  <c r="AI9" i="119" s="1"/>
  <c r="AI8" i="119" s="1"/>
  <c r="R6" i="119" s="1"/>
  <c r="AI6" i="119" s="1"/>
  <c r="AI5" i="119" s="1"/>
  <c r="AI82" i="126"/>
  <c r="R21" i="126" s="1"/>
  <c r="AI21" i="126" s="1"/>
  <c r="AI20" i="126" s="1"/>
  <c r="R14" i="126" s="1"/>
  <c r="AI14" i="126" s="1"/>
  <c r="AL95" i="125"/>
  <c r="U22" i="125" s="1"/>
  <c r="AL22" i="125" s="1"/>
  <c r="AP95" i="125"/>
  <c r="Y22" i="125" s="1"/>
  <c r="AP22" i="125" s="1"/>
  <c r="AE25" i="125"/>
  <c r="N9" i="125" s="1"/>
  <c r="AE9" i="125" s="1"/>
  <c r="AE8" i="125" s="1"/>
  <c r="N6" i="125" s="1"/>
  <c r="AE6" i="125" s="1"/>
  <c r="AJ25" i="124"/>
  <c r="S9" i="124" s="1"/>
  <c r="AJ9" i="124" s="1"/>
  <c r="AJ8" i="124" s="1"/>
  <c r="S6" i="124" s="1"/>
  <c r="AJ6" i="124" s="1"/>
  <c r="AF51" i="123"/>
  <c r="O17" i="123" s="1"/>
  <c r="AF17" i="123" s="1"/>
  <c r="AN25" i="127"/>
  <c r="W9" i="127" s="1"/>
  <c r="AN9" i="127" s="1"/>
  <c r="AN8" i="127" s="1"/>
  <c r="W6" i="127" s="1"/>
  <c r="AN6" i="127" s="1"/>
  <c r="AN5" i="127" s="1"/>
  <c r="AF95" i="124"/>
  <c r="O22" i="124" s="1"/>
  <c r="AF22" i="124" s="1"/>
  <c r="AC38" i="123"/>
  <c r="L16" i="123" s="1"/>
  <c r="AC16" i="123" s="1"/>
  <c r="AM95" i="124"/>
  <c r="V22" i="124" s="1"/>
  <c r="AM22" i="124" s="1"/>
  <c r="AK38" i="124"/>
  <c r="T16" i="124" s="1"/>
  <c r="AK16" i="124" s="1"/>
  <c r="AK15" i="124" s="1"/>
  <c r="T13" i="124" s="1"/>
  <c r="AK13" i="124" s="1"/>
  <c r="AQ38" i="123"/>
  <c r="Z16" i="123" s="1"/>
  <c r="AQ16" i="123" s="1"/>
  <c r="AR69" i="122"/>
  <c r="AA11" i="122" s="1"/>
  <c r="AR11" i="122" s="1"/>
  <c r="AR10" i="122" s="1"/>
  <c r="AA7" i="122" s="1"/>
  <c r="AR7" i="122" s="1"/>
  <c r="AH95" i="124"/>
  <c r="Q22" i="124" s="1"/>
  <c r="AH22" i="124" s="1"/>
  <c r="AJ69" i="123"/>
  <c r="S11" i="123" s="1"/>
  <c r="AJ11" i="123" s="1"/>
  <c r="AJ10" i="123" s="1"/>
  <c r="S7" i="123" s="1"/>
  <c r="AJ7" i="123" s="1"/>
  <c r="AQ38" i="124"/>
  <c r="Z16" i="124" s="1"/>
  <c r="AQ16" i="124" s="1"/>
  <c r="AQ15" i="124" s="1"/>
  <c r="Z13" i="124" s="1"/>
  <c r="AQ13" i="124" s="1"/>
  <c r="AQ12" i="124" s="1"/>
  <c r="AI95" i="124"/>
  <c r="R22" i="124" s="1"/>
  <c r="AI22" i="124" s="1"/>
  <c r="AI69" i="124"/>
  <c r="R11" i="124" s="1"/>
  <c r="AI11" i="124" s="1"/>
  <c r="AI10" i="124" s="1"/>
  <c r="R7" i="124" s="1"/>
  <c r="AI7" i="124" s="1"/>
  <c r="AG38" i="123"/>
  <c r="P16" i="123" s="1"/>
  <c r="AG16" i="123" s="1"/>
  <c r="AJ82" i="122"/>
  <c r="S21" i="122" s="1"/>
  <c r="AJ21" i="122" s="1"/>
  <c r="AR51" i="124"/>
  <c r="AA17" i="124" s="1"/>
  <c r="AR17" i="124" s="1"/>
  <c r="AJ82" i="123"/>
  <c r="S21" i="123" s="1"/>
  <c r="AJ21" i="123" s="1"/>
  <c r="AF38" i="123"/>
  <c r="O16" i="123" s="1"/>
  <c r="AF16" i="123" s="1"/>
  <c r="AD82" i="122"/>
  <c r="M21" i="122" s="1"/>
  <c r="AD21" i="122" s="1"/>
  <c r="AG25" i="122"/>
  <c r="P9" i="122" s="1"/>
  <c r="AG9" i="122" s="1"/>
  <c r="AG8" i="122" s="1"/>
  <c r="P6" i="122" s="1"/>
  <c r="AG6" i="122" s="1"/>
  <c r="AG5" i="122" s="1"/>
  <c r="AE82" i="121"/>
  <c r="N21" i="121" s="1"/>
  <c r="AE21" i="121" s="1"/>
  <c r="AC51" i="121"/>
  <c r="L17" i="121" s="1"/>
  <c r="AC17" i="121" s="1"/>
  <c r="AG38" i="120"/>
  <c r="P16" i="120" s="1"/>
  <c r="AG16" i="120" s="1"/>
  <c r="AG15" i="120" s="1"/>
  <c r="P13" i="120" s="1"/>
  <c r="AG13" i="120" s="1"/>
  <c r="AO51" i="122"/>
  <c r="X17" i="122" s="1"/>
  <c r="AO17" i="122" s="1"/>
  <c r="AG38" i="122"/>
  <c r="P16" i="122" s="1"/>
  <c r="AG16" i="122" s="1"/>
  <c r="AG15" i="122" s="1"/>
  <c r="P13" i="122" s="1"/>
  <c r="AG13" i="122" s="1"/>
  <c r="AK82" i="120"/>
  <c r="T21" i="120" s="1"/>
  <c r="AK21" i="120" s="1"/>
  <c r="AK20" i="120" s="1"/>
  <c r="T14" i="120" s="1"/>
  <c r="AK14" i="120" s="1"/>
  <c r="AR51" i="121"/>
  <c r="AA17" i="121" s="1"/>
  <c r="AR17" i="121" s="1"/>
  <c r="AL95" i="120"/>
  <c r="U22" i="120" s="1"/>
  <c r="AL22" i="120" s="1"/>
  <c r="AQ51" i="120"/>
  <c r="Z17" i="120" s="1"/>
  <c r="AQ17" i="120" s="1"/>
  <c r="AQ25" i="124"/>
  <c r="Z9" i="124" s="1"/>
  <c r="AQ9" i="124" s="1"/>
  <c r="AQ8" i="124" s="1"/>
  <c r="Z6" i="124" s="1"/>
  <c r="AQ6" i="124" s="1"/>
  <c r="AQ5" i="124" s="1"/>
  <c r="AE25" i="123"/>
  <c r="N9" i="123" s="1"/>
  <c r="AE9" i="123" s="1"/>
  <c r="AE8" i="123" s="1"/>
  <c r="N6" i="123" s="1"/>
  <c r="AE6" i="123" s="1"/>
  <c r="AI25" i="123"/>
  <c r="R9" i="123" s="1"/>
  <c r="AI9" i="123" s="1"/>
  <c r="AI8" i="123" s="1"/>
  <c r="R6" i="123" s="1"/>
  <c r="AI6" i="123" s="1"/>
  <c r="AI5" i="123" s="1"/>
  <c r="AF51" i="122"/>
  <c r="O17" i="122" s="1"/>
  <c r="AF17" i="122" s="1"/>
  <c r="AR82" i="121"/>
  <c r="AA21" i="121" s="1"/>
  <c r="AR21" i="121" s="1"/>
  <c r="AR20" i="121" s="1"/>
  <c r="AA14" i="121" s="1"/>
  <c r="AR14" i="121" s="1"/>
  <c r="AJ25" i="120"/>
  <c r="S9" i="120" s="1"/>
  <c r="AJ9" i="120" s="1"/>
  <c r="AJ8" i="120" s="1"/>
  <c r="S6" i="120" s="1"/>
  <c r="AJ6" i="120" s="1"/>
  <c r="AE38" i="122"/>
  <c r="N16" i="122" s="1"/>
  <c r="AE16" i="122" s="1"/>
  <c r="AR25" i="121"/>
  <c r="AA9" i="121" s="1"/>
  <c r="AR9" i="121" s="1"/>
  <c r="AR8" i="121" s="1"/>
  <c r="AA6" i="121" s="1"/>
  <c r="AR6" i="121" s="1"/>
  <c r="AR5" i="121" s="1"/>
  <c r="AQ25" i="120"/>
  <c r="Z9" i="120" s="1"/>
  <c r="AQ9" i="120" s="1"/>
  <c r="AQ8" i="120" s="1"/>
  <c r="Z6" i="120" s="1"/>
  <c r="AQ6" i="120" s="1"/>
  <c r="AQ95" i="122"/>
  <c r="Z22" i="122" s="1"/>
  <c r="AQ22" i="122" s="1"/>
  <c r="AJ51" i="122"/>
  <c r="S17" i="122" s="1"/>
  <c r="AJ17" i="122" s="1"/>
  <c r="AI95" i="120"/>
  <c r="R22" i="120" s="1"/>
  <c r="AI22" i="120" s="1"/>
  <c r="AR69" i="119"/>
  <c r="AA11" i="119" s="1"/>
  <c r="AR11" i="119" s="1"/>
  <c r="AR10" i="119" s="1"/>
  <c r="AA7" i="119" s="1"/>
  <c r="AR7" i="119" s="1"/>
  <c r="AG51" i="118"/>
  <c r="P17" i="118" s="1"/>
  <c r="AG17" i="118" s="1"/>
  <c r="AG15" i="118" s="1"/>
  <c r="P13" i="118" s="1"/>
  <c r="AG13" i="118" s="1"/>
  <c r="AG12" i="118" s="1"/>
  <c r="AC38" i="117"/>
  <c r="L16" i="117" s="1"/>
  <c r="AC16" i="117" s="1"/>
  <c r="AF51" i="118"/>
  <c r="O17" i="118" s="1"/>
  <c r="AF17" i="118" s="1"/>
  <c r="AR38" i="117"/>
  <c r="AA16" i="117" s="1"/>
  <c r="AR16" i="117" s="1"/>
  <c r="AN25" i="117"/>
  <c r="W9" i="117" s="1"/>
  <c r="AN9" i="117" s="1"/>
  <c r="AN8" i="117" s="1"/>
  <c r="W6" i="117" s="1"/>
  <c r="AN6" i="117" s="1"/>
  <c r="AE82" i="116"/>
  <c r="N21" i="116" s="1"/>
  <c r="AE21" i="116" s="1"/>
  <c r="AE20" i="116" s="1"/>
  <c r="N14" i="116" s="1"/>
  <c r="AE14" i="116" s="1"/>
  <c r="AP69" i="121"/>
  <c r="Y11" i="121" s="1"/>
  <c r="AP11" i="121" s="1"/>
  <c r="AP10" i="121" s="1"/>
  <c r="Y7" i="121" s="1"/>
  <c r="AP7" i="121" s="1"/>
  <c r="AL51" i="118"/>
  <c r="U17" i="118" s="1"/>
  <c r="AL17" i="118" s="1"/>
  <c r="AL15" i="118" s="1"/>
  <c r="U13" i="118" s="1"/>
  <c r="AL13" i="118" s="1"/>
  <c r="AR38" i="118"/>
  <c r="AA16" i="118" s="1"/>
  <c r="AR16" i="118" s="1"/>
  <c r="AM82" i="117"/>
  <c r="V21" i="117" s="1"/>
  <c r="AM21" i="117" s="1"/>
  <c r="AM25" i="117"/>
  <c r="V9" i="117" s="1"/>
  <c r="AM9" i="117" s="1"/>
  <c r="AM8" i="117" s="1"/>
  <c r="V6" i="117" s="1"/>
  <c r="AM6" i="117" s="1"/>
  <c r="AE38" i="121"/>
  <c r="N16" i="121" s="1"/>
  <c r="AE16" i="121" s="1"/>
  <c r="AE15" i="121" s="1"/>
  <c r="N13" i="121" s="1"/>
  <c r="AE13" i="121" s="1"/>
  <c r="AI38" i="121"/>
  <c r="R16" i="121" s="1"/>
  <c r="AI16" i="121" s="1"/>
  <c r="AI15" i="121" s="1"/>
  <c r="R13" i="121" s="1"/>
  <c r="AI13" i="121" s="1"/>
  <c r="AI12" i="121" s="1"/>
  <c r="AD95" i="119"/>
  <c r="M22" i="119" s="1"/>
  <c r="AD22" i="119" s="1"/>
  <c r="AF69" i="119"/>
  <c r="O11" i="119" s="1"/>
  <c r="AF11" i="119" s="1"/>
  <c r="AF10" i="119" s="1"/>
  <c r="O7" i="119" s="1"/>
  <c r="AF7" i="119" s="1"/>
  <c r="AF5" i="119" s="1"/>
  <c r="AK82" i="116"/>
  <c r="T21" i="116" s="1"/>
  <c r="AK21" i="116" s="1"/>
  <c r="AR51" i="117"/>
  <c r="AA17" i="117" s="1"/>
  <c r="AR17" i="117" s="1"/>
  <c r="AJ82" i="117"/>
  <c r="S21" i="117" s="1"/>
  <c r="AJ21" i="117" s="1"/>
  <c r="AI82" i="116"/>
  <c r="R21" i="116" s="1"/>
  <c r="AI21" i="116" s="1"/>
  <c r="AC82" i="124"/>
  <c r="L21" i="124" s="1"/>
  <c r="AC21" i="124" s="1"/>
  <c r="AG82" i="124"/>
  <c r="P21" i="124" s="1"/>
  <c r="AG21" i="124" s="1"/>
  <c r="AO95" i="119"/>
  <c r="X22" i="119" s="1"/>
  <c r="AO22" i="119" s="1"/>
  <c r="AG69" i="118"/>
  <c r="P11" i="118" s="1"/>
  <c r="AG11" i="118" s="1"/>
  <c r="AG10" i="118" s="1"/>
  <c r="P7" i="118" s="1"/>
  <c r="AG7" i="118" s="1"/>
  <c r="AN38" i="118"/>
  <c r="W16" i="118" s="1"/>
  <c r="AN16" i="118" s="1"/>
  <c r="AN15" i="118" s="1"/>
  <c r="W13" i="118" s="1"/>
  <c r="AN13" i="118" s="1"/>
  <c r="AL95" i="117"/>
  <c r="U22" i="117" s="1"/>
  <c r="AL22" i="117" s="1"/>
  <c r="AP51" i="117"/>
  <c r="Y17" i="117" s="1"/>
  <c r="AP17" i="117" s="1"/>
  <c r="AP82" i="116"/>
  <c r="Y21" i="116" s="1"/>
  <c r="AP21" i="116" s="1"/>
  <c r="AF95" i="116"/>
  <c r="O22" i="116" s="1"/>
  <c r="AF22" i="116" s="1"/>
  <c r="AF20" i="116" s="1"/>
  <c r="O14" i="116" s="1"/>
  <c r="AF14" i="116" s="1"/>
  <c r="AG95" i="115"/>
  <c r="P22" i="115" s="1"/>
  <c r="AG22" i="115" s="1"/>
  <c r="K3" i="208"/>
  <c r="K2" i="148"/>
  <c r="K2" i="208" s="1"/>
  <c r="M3" i="208"/>
  <c r="M2" i="148"/>
  <c r="M2" i="208" s="1"/>
  <c r="N3" i="226"/>
  <c r="N2" i="154"/>
  <c r="N2" i="226" s="1"/>
  <c r="P3" i="190"/>
  <c r="P2" i="142"/>
  <c r="P2" i="190" s="1"/>
  <c r="Q3" i="208"/>
  <c r="Q2" i="148"/>
  <c r="Q2" i="208" s="1"/>
  <c r="J3" i="226"/>
  <c r="J2" i="154"/>
  <c r="J2" i="226" s="1"/>
  <c r="K3" i="202"/>
  <c r="K2" i="146"/>
  <c r="K2" i="202" s="1"/>
  <c r="M3" i="202"/>
  <c r="M2" i="146"/>
  <c r="M2" i="202" s="1"/>
  <c r="N3" i="220"/>
  <c r="N2" i="152"/>
  <c r="N2" i="220" s="1"/>
  <c r="P2" i="140"/>
  <c r="P2" i="184" s="1"/>
  <c r="P3" i="184"/>
  <c r="Q3" i="202"/>
  <c r="Q2" i="146"/>
  <c r="Q2" i="202" s="1"/>
  <c r="J3" i="220"/>
  <c r="J2" i="152"/>
  <c r="J2" i="220" s="1"/>
  <c r="K3" i="196"/>
  <c r="K2" i="144"/>
  <c r="K2" i="196" s="1"/>
  <c r="M3" i="196"/>
  <c r="M2" i="144"/>
  <c r="M2" i="196" s="1"/>
  <c r="N3" i="214"/>
  <c r="N2" i="150"/>
  <c r="N2" i="214" s="1"/>
  <c r="P3" i="178"/>
  <c r="P2" i="138"/>
  <c r="P2" i="178" s="1"/>
  <c r="Q3" i="196"/>
  <c r="Q2" i="144"/>
  <c r="Q2" i="196" s="1"/>
  <c r="J3" i="214"/>
  <c r="J2" i="150"/>
  <c r="J2" i="214" s="1"/>
  <c r="AF38" i="119"/>
  <c r="O16" i="119" s="1"/>
  <c r="AF16" i="119" s="1"/>
  <c r="AF15" i="119" s="1"/>
  <c r="O13" i="119" s="1"/>
  <c r="AF13" i="119" s="1"/>
  <c r="AL20" i="115"/>
  <c r="U14" i="115" s="1"/>
  <c r="AL14" i="115" s="1"/>
  <c r="B27" i="162"/>
  <c r="B19" i="162"/>
  <c r="B26" i="162"/>
  <c r="B18" i="162"/>
  <c r="B23" i="162"/>
  <c r="B22" i="162"/>
  <c r="B21" i="162"/>
  <c r="B20" i="162"/>
  <c r="B17" i="162"/>
  <c r="B28" i="162"/>
  <c r="B25" i="162"/>
  <c r="B24" i="162"/>
  <c r="AL69" i="120"/>
  <c r="U11" i="120" s="1"/>
  <c r="AL11" i="120" s="1"/>
  <c r="AL10" i="120" s="1"/>
  <c r="U7" i="120" s="1"/>
  <c r="AL7" i="120" s="1"/>
  <c r="AP69" i="120"/>
  <c r="Y11" i="120" s="1"/>
  <c r="AP11" i="120" s="1"/>
  <c r="AP10" i="120" s="1"/>
  <c r="Y7" i="120" s="1"/>
  <c r="AP7" i="120" s="1"/>
  <c r="AP5" i="120" s="1"/>
  <c r="AH69" i="116"/>
  <c r="Q11" i="116" s="1"/>
  <c r="AH11" i="116" s="1"/>
  <c r="AH10" i="116" s="1"/>
  <c r="Q7" i="116" s="1"/>
  <c r="AH7" i="116" s="1"/>
  <c r="AH5" i="116" s="1"/>
  <c r="AH51" i="116"/>
  <c r="Q17" i="116" s="1"/>
  <c r="AH17" i="116" s="1"/>
  <c r="AJ51" i="115"/>
  <c r="S17" i="115" s="1"/>
  <c r="AJ17" i="115" s="1"/>
  <c r="AD25" i="115"/>
  <c r="M9" i="115" s="1"/>
  <c r="AD9" i="115" s="1"/>
  <c r="AD8" i="115" s="1"/>
  <c r="M6" i="115" s="1"/>
  <c r="AD6" i="115" s="1"/>
  <c r="S4" i="277"/>
  <c r="Z4" i="277"/>
  <c r="X4" i="277"/>
  <c r="H4" i="277"/>
  <c r="N4" i="277"/>
  <c r="T4" i="277"/>
  <c r="U4" i="271"/>
  <c r="N4" i="271"/>
  <c r="L4" i="265"/>
  <c r="J4" i="265"/>
  <c r="Q4" i="265"/>
  <c r="O4" i="265"/>
  <c r="V4" i="265"/>
  <c r="B16" i="157"/>
  <c r="B15" i="157"/>
  <c r="AO95" i="117"/>
  <c r="X22" i="117" s="1"/>
  <c r="AO22" i="117" s="1"/>
  <c r="D3" i="205"/>
  <c r="D2" i="147"/>
  <c r="D2" i="205" s="1"/>
  <c r="M3" i="205"/>
  <c r="M2" i="147"/>
  <c r="M2" i="205" s="1"/>
  <c r="N3" i="223"/>
  <c r="N2" i="153"/>
  <c r="N2" i="223" s="1"/>
  <c r="P2" i="141"/>
  <c r="P2" i="187" s="1"/>
  <c r="P3" i="187"/>
  <c r="Q3" i="205"/>
  <c r="Q2" i="147"/>
  <c r="Q2" i="205" s="1"/>
  <c r="J3" i="223"/>
  <c r="J2" i="153"/>
  <c r="J2" i="223" s="1"/>
  <c r="D3" i="199"/>
  <c r="D2" i="145"/>
  <c r="D2" i="199" s="1"/>
  <c r="M3" i="199"/>
  <c r="M2" i="145"/>
  <c r="M2" i="199" s="1"/>
  <c r="N3" i="217"/>
  <c r="N2" i="151"/>
  <c r="N2" i="217" s="1"/>
  <c r="P2" i="139"/>
  <c r="P2" i="181" s="1"/>
  <c r="P3" i="181"/>
  <c r="Q3" i="199"/>
  <c r="Q2" i="145"/>
  <c r="Q2" i="199" s="1"/>
  <c r="J3" i="217"/>
  <c r="J2" i="151"/>
  <c r="J2" i="217" s="1"/>
  <c r="C3" i="175"/>
  <c r="C2" i="137"/>
  <c r="C2" i="175" s="1"/>
  <c r="M3" i="175"/>
  <c r="M2" i="137"/>
  <c r="M2" i="175" s="1"/>
  <c r="N3" i="193"/>
  <c r="N2" i="143"/>
  <c r="N2" i="193" s="1"/>
  <c r="O3" i="211"/>
  <c r="O2" i="149"/>
  <c r="O2" i="211" s="1"/>
  <c r="Q3" i="175"/>
  <c r="Q2" i="137"/>
  <c r="Q2" i="175" s="1"/>
  <c r="J3" i="211"/>
  <c r="J2" i="149"/>
  <c r="J2" i="211" s="1"/>
  <c r="AE25" i="118"/>
  <c r="N9" i="118" s="1"/>
  <c r="AE9" i="118" s="1"/>
  <c r="AE8" i="118" s="1"/>
  <c r="N6" i="118" s="1"/>
  <c r="AE6" i="118" s="1"/>
  <c r="AI25" i="118"/>
  <c r="R9" i="118" s="1"/>
  <c r="AI9" i="118" s="1"/>
  <c r="AI8" i="118" s="1"/>
  <c r="R6" i="118" s="1"/>
  <c r="AI6" i="118" s="1"/>
  <c r="AI5" i="118" s="1"/>
  <c r="AG38" i="116"/>
  <c r="P16" i="116" s="1"/>
  <c r="AG16" i="116" s="1"/>
  <c r="B14" i="172"/>
  <c r="B12" i="172"/>
  <c r="B11" i="172"/>
  <c r="B13" i="172"/>
  <c r="B15" i="163"/>
  <c r="B16" i="163"/>
  <c r="AO69" i="115"/>
  <c r="X11" i="115" s="1"/>
  <c r="AO11" i="115" s="1"/>
  <c r="AO10" i="115" s="1"/>
  <c r="X7" i="115" s="1"/>
  <c r="AO7" i="115" s="1"/>
  <c r="AO5" i="115" s="1"/>
  <c r="AK38" i="115"/>
  <c r="T16" i="115" s="1"/>
  <c r="AK16" i="115" s="1"/>
  <c r="AO38" i="115"/>
  <c r="X16" i="115" s="1"/>
  <c r="AO16" i="115" s="1"/>
  <c r="AO15" i="115" s="1"/>
  <c r="X13" i="115" s="1"/>
  <c r="AO13" i="115" s="1"/>
  <c r="B6" i="155"/>
  <c r="B8" i="155" s="1"/>
  <c r="B5" i="155"/>
  <c r="B7" i="155" s="1"/>
  <c r="AQ25" i="119"/>
  <c r="Z9" i="119" s="1"/>
  <c r="AQ9" i="119" s="1"/>
  <c r="AQ8" i="119" s="1"/>
  <c r="Z6" i="119" s="1"/>
  <c r="AQ6" i="119" s="1"/>
  <c r="AQ5" i="119" s="1"/>
  <c r="AL95" i="126"/>
  <c r="U22" i="126" s="1"/>
  <c r="AL22" i="126" s="1"/>
  <c r="AP51" i="126"/>
  <c r="Y17" i="126" s="1"/>
  <c r="AP17" i="126" s="1"/>
  <c r="AP82" i="125"/>
  <c r="Y21" i="125" s="1"/>
  <c r="AP21" i="125" s="1"/>
  <c r="AE95" i="125"/>
  <c r="N22" i="125" s="1"/>
  <c r="AE22" i="125" s="1"/>
  <c r="AI95" i="125"/>
  <c r="R22" i="125" s="1"/>
  <c r="AI22" i="125" s="1"/>
  <c r="AI20" i="125" s="1"/>
  <c r="R14" i="125" s="1"/>
  <c r="AI14" i="125" s="1"/>
  <c r="AM25" i="125"/>
  <c r="V9" i="125" s="1"/>
  <c r="AM9" i="125" s="1"/>
  <c r="AM8" i="125" s="1"/>
  <c r="V6" i="125" s="1"/>
  <c r="AM6" i="125" s="1"/>
  <c r="AM5" i="125" s="1"/>
  <c r="AF51" i="124"/>
  <c r="O17" i="124" s="1"/>
  <c r="AF17" i="124" s="1"/>
  <c r="AF15" i="124" s="1"/>
  <c r="O13" i="124" s="1"/>
  <c r="AF13" i="124" s="1"/>
  <c r="AG51" i="123"/>
  <c r="P17" i="123" s="1"/>
  <c r="AG17" i="123" s="1"/>
  <c r="AC25" i="127"/>
  <c r="L9" i="127" s="1"/>
  <c r="AC9" i="127" s="1"/>
  <c r="AC8" i="127" s="1"/>
  <c r="L6" i="127" s="1"/>
  <c r="AC6" i="127" s="1"/>
  <c r="AG25" i="127"/>
  <c r="P9" i="127" s="1"/>
  <c r="AG9" i="127" s="1"/>
  <c r="AG8" i="127" s="1"/>
  <c r="P6" i="127" s="1"/>
  <c r="AG6" i="127" s="1"/>
  <c r="AG5" i="127" s="1"/>
  <c r="AL38" i="124"/>
  <c r="U16" i="124" s="1"/>
  <c r="AL16" i="124" s="1"/>
  <c r="AL15" i="124" s="1"/>
  <c r="U13" i="124" s="1"/>
  <c r="AL13" i="124" s="1"/>
  <c r="AC95" i="124"/>
  <c r="L22" i="124" s="1"/>
  <c r="AC22" i="124" s="1"/>
  <c r="AC38" i="124"/>
  <c r="L16" i="124" s="1"/>
  <c r="AC16" i="124" s="1"/>
  <c r="AI38" i="123"/>
  <c r="R16" i="123" s="1"/>
  <c r="AI16" i="123" s="1"/>
  <c r="AI15" i="123" s="1"/>
  <c r="R13" i="123" s="1"/>
  <c r="AI13" i="123" s="1"/>
  <c r="AJ69" i="122"/>
  <c r="S11" i="122" s="1"/>
  <c r="AJ11" i="122" s="1"/>
  <c r="AJ10" i="122" s="1"/>
  <c r="S7" i="122" s="1"/>
  <c r="AJ7" i="122" s="1"/>
  <c r="AP95" i="124"/>
  <c r="Y22" i="124" s="1"/>
  <c r="AP22" i="124" s="1"/>
  <c r="AI38" i="124"/>
  <c r="R16" i="124" s="1"/>
  <c r="AI16" i="124" s="1"/>
  <c r="AR51" i="123"/>
  <c r="AA17" i="123" s="1"/>
  <c r="AR17" i="123" s="1"/>
  <c r="AH38" i="125"/>
  <c r="Q16" i="125" s="1"/>
  <c r="AH16" i="125" s="1"/>
  <c r="AG95" i="124"/>
  <c r="P22" i="124" s="1"/>
  <c r="AG22" i="124" s="1"/>
  <c r="AJ51" i="124"/>
  <c r="S17" i="124" s="1"/>
  <c r="AJ17" i="124" s="1"/>
  <c r="AM95" i="123"/>
  <c r="V22" i="123" s="1"/>
  <c r="AM22" i="123" s="1"/>
  <c r="AL82" i="122"/>
  <c r="U21" i="122" s="1"/>
  <c r="AL21" i="122" s="1"/>
  <c r="AL20" i="122" s="1"/>
  <c r="U14" i="122" s="1"/>
  <c r="AL14" i="122" s="1"/>
  <c r="AG15" i="119"/>
  <c r="P13" i="119" s="1"/>
  <c r="AG13" i="119" s="1"/>
  <c r="AR25" i="123"/>
  <c r="AA9" i="123" s="1"/>
  <c r="AR9" i="123" s="1"/>
  <c r="AR8" i="123" s="1"/>
  <c r="AA6" i="123" s="1"/>
  <c r="AR6" i="123" s="1"/>
  <c r="AR5" i="123" s="1"/>
  <c r="AD51" i="122"/>
  <c r="M17" i="122" s="1"/>
  <c r="AD17" i="122" s="1"/>
  <c r="AC82" i="120"/>
  <c r="L21" i="120" s="1"/>
  <c r="AC21" i="120" s="1"/>
  <c r="AC20" i="120" s="1"/>
  <c r="L14" i="120" s="1"/>
  <c r="AC14" i="120" s="1"/>
  <c r="AJ51" i="121"/>
  <c r="S17" i="121" s="1"/>
  <c r="AJ17" i="121" s="1"/>
  <c r="AD95" i="120"/>
  <c r="M22" i="120" s="1"/>
  <c r="AD22" i="120" s="1"/>
  <c r="AI51" i="120"/>
  <c r="R17" i="120" s="1"/>
  <c r="AI17" i="120" s="1"/>
  <c r="AI15" i="120" s="1"/>
  <c r="R13" i="120" s="1"/>
  <c r="AI13" i="120" s="1"/>
  <c r="AM25" i="123"/>
  <c r="V9" i="123" s="1"/>
  <c r="AM9" i="123" s="1"/>
  <c r="AM8" i="123" s="1"/>
  <c r="V6" i="123" s="1"/>
  <c r="AM6" i="123" s="1"/>
  <c r="AM5" i="123" s="1"/>
  <c r="AQ25" i="123"/>
  <c r="Z9" i="123" s="1"/>
  <c r="AQ9" i="123" s="1"/>
  <c r="AQ8" i="123" s="1"/>
  <c r="Z6" i="123" s="1"/>
  <c r="AQ6" i="123" s="1"/>
  <c r="AN51" i="122"/>
  <c r="W17" i="122" s="1"/>
  <c r="AN17" i="122" s="1"/>
  <c r="AO38" i="122"/>
  <c r="X16" i="122" s="1"/>
  <c r="AO16" i="122" s="1"/>
  <c r="AO15" i="122" s="1"/>
  <c r="X13" i="122" s="1"/>
  <c r="AO13" i="122" s="1"/>
  <c r="AJ82" i="121"/>
  <c r="S21" i="121" s="1"/>
  <c r="AJ21" i="121" s="1"/>
  <c r="AJ20" i="121" s="1"/>
  <c r="S14" i="121" s="1"/>
  <c r="AJ14" i="121" s="1"/>
  <c r="AM38" i="122"/>
  <c r="V16" i="122" s="1"/>
  <c r="AM16" i="122" s="1"/>
  <c r="AJ25" i="121"/>
  <c r="S9" i="121" s="1"/>
  <c r="AJ9" i="121" s="1"/>
  <c r="AJ8" i="121" s="1"/>
  <c r="S6" i="121" s="1"/>
  <c r="AJ6" i="121" s="1"/>
  <c r="AJ5" i="121" s="1"/>
  <c r="AI25" i="120"/>
  <c r="R9" i="120" s="1"/>
  <c r="AI9" i="120" s="1"/>
  <c r="AI8" i="120" s="1"/>
  <c r="R6" i="120" s="1"/>
  <c r="AI6" i="120" s="1"/>
  <c r="AR25" i="122"/>
  <c r="AA9" i="122" s="1"/>
  <c r="AR9" i="122" s="1"/>
  <c r="AR8" i="122" s="1"/>
  <c r="AA6" i="122" s="1"/>
  <c r="AR6" i="122" s="1"/>
  <c r="AR5" i="122" s="1"/>
  <c r="AP82" i="121"/>
  <c r="Y21" i="121" s="1"/>
  <c r="AP21" i="121" s="1"/>
  <c r="AP20" i="121" s="1"/>
  <c r="Y14" i="121" s="1"/>
  <c r="AP14" i="121" s="1"/>
  <c r="AO82" i="120"/>
  <c r="X21" i="120" s="1"/>
  <c r="AO21" i="120" s="1"/>
  <c r="AO20" i="120" s="1"/>
  <c r="X14" i="120" s="1"/>
  <c r="AO14" i="120" s="1"/>
  <c r="AN82" i="119"/>
  <c r="W21" i="119" s="1"/>
  <c r="AN21" i="119" s="1"/>
  <c r="AO25" i="120"/>
  <c r="X9" i="120" s="1"/>
  <c r="AO9" i="120" s="1"/>
  <c r="AO8" i="120" s="1"/>
  <c r="X6" i="120" s="1"/>
  <c r="AO6" i="120" s="1"/>
  <c r="AO5" i="120" s="1"/>
  <c r="AJ69" i="119"/>
  <c r="S11" i="119" s="1"/>
  <c r="AJ11" i="119" s="1"/>
  <c r="AJ10" i="119" s="1"/>
  <c r="S7" i="119" s="1"/>
  <c r="AJ7" i="119" s="1"/>
  <c r="AE69" i="118"/>
  <c r="N11" i="118" s="1"/>
  <c r="AE11" i="118" s="1"/>
  <c r="AE10" i="118" s="1"/>
  <c r="N7" i="118" s="1"/>
  <c r="AE7" i="118" s="1"/>
  <c r="AL69" i="118"/>
  <c r="U11" i="118" s="1"/>
  <c r="AL11" i="118" s="1"/>
  <c r="AL10" i="118" s="1"/>
  <c r="U7" i="118" s="1"/>
  <c r="AL7" i="118" s="1"/>
  <c r="AC69" i="117"/>
  <c r="L11" i="117" s="1"/>
  <c r="AC11" i="117" s="1"/>
  <c r="AC10" i="117" s="1"/>
  <c r="L7" i="117" s="1"/>
  <c r="AC7" i="117" s="1"/>
  <c r="AJ38" i="117"/>
  <c r="S16" i="117" s="1"/>
  <c r="AJ16" i="117" s="1"/>
  <c r="AF25" i="117"/>
  <c r="O9" i="117" s="1"/>
  <c r="AF9" i="117" s="1"/>
  <c r="AF8" i="117" s="1"/>
  <c r="O6" i="117" s="1"/>
  <c r="AF6" i="117" s="1"/>
  <c r="AF5" i="117" s="1"/>
  <c r="AI69" i="121"/>
  <c r="R11" i="121" s="1"/>
  <c r="AI11" i="121" s="1"/>
  <c r="AI10" i="121" s="1"/>
  <c r="R7" i="121" s="1"/>
  <c r="AI7" i="121" s="1"/>
  <c r="AD51" i="118"/>
  <c r="M17" i="118" s="1"/>
  <c r="AD17" i="118" s="1"/>
  <c r="AJ38" i="118"/>
  <c r="S16" i="118" s="1"/>
  <c r="AJ16" i="118" s="1"/>
  <c r="AJ15" i="118" s="1"/>
  <c r="S13" i="118" s="1"/>
  <c r="AJ13" i="118" s="1"/>
  <c r="AE82" i="117"/>
  <c r="N21" i="117" s="1"/>
  <c r="AE21" i="117" s="1"/>
  <c r="AI15" i="117"/>
  <c r="R13" i="117" s="1"/>
  <c r="AI13" i="117" s="1"/>
  <c r="AI12" i="117" s="1"/>
  <c r="AE25" i="117"/>
  <c r="N9" i="117" s="1"/>
  <c r="AE9" i="117" s="1"/>
  <c r="AE8" i="117" s="1"/>
  <c r="N6" i="117" s="1"/>
  <c r="AE6" i="117" s="1"/>
  <c r="AI69" i="116"/>
  <c r="R11" i="116" s="1"/>
  <c r="AI11" i="116" s="1"/>
  <c r="AI10" i="116" s="1"/>
  <c r="R7" i="116" s="1"/>
  <c r="AI7" i="116" s="1"/>
  <c r="AM38" i="121"/>
  <c r="V16" i="121" s="1"/>
  <c r="AM16" i="121" s="1"/>
  <c r="AM15" i="121" s="1"/>
  <c r="V13" i="121" s="1"/>
  <c r="AM13" i="121" s="1"/>
  <c r="AQ38" i="121"/>
  <c r="Z16" i="121" s="1"/>
  <c r="AQ16" i="121" s="1"/>
  <c r="AQ15" i="121" s="1"/>
  <c r="Z13" i="121" s="1"/>
  <c r="AQ13" i="121" s="1"/>
  <c r="AQ12" i="121" s="1"/>
  <c r="AL95" i="119"/>
  <c r="U22" i="119" s="1"/>
  <c r="AL22" i="119" s="1"/>
  <c r="AL20" i="119" s="1"/>
  <c r="U14" i="119" s="1"/>
  <c r="AL14" i="119" s="1"/>
  <c r="AN69" i="119"/>
  <c r="W11" i="119" s="1"/>
  <c r="AN11" i="119" s="1"/>
  <c r="AN10" i="119" s="1"/>
  <c r="W7" i="119" s="1"/>
  <c r="AN7" i="119" s="1"/>
  <c r="AN5" i="119" s="1"/>
  <c r="AC82" i="116"/>
  <c r="L21" i="116" s="1"/>
  <c r="AC21" i="116" s="1"/>
  <c r="AJ51" i="117"/>
  <c r="S17" i="117" s="1"/>
  <c r="AJ17" i="117" s="1"/>
  <c r="AK82" i="124"/>
  <c r="T21" i="124" s="1"/>
  <c r="AK21" i="124" s="1"/>
  <c r="AO82" i="124"/>
  <c r="X21" i="124" s="1"/>
  <c r="AO21" i="124" s="1"/>
  <c r="AO20" i="124" s="1"/>
  <c r="X14" i="124" s="1"/>
  <c r="AO14" i="124" s="1"/>
  <c r="AO51" i="119"/>
  <c r="X17" i="119" s="1"/>
  <c r="AO17" i="119" s="1"/>
  <c r="AR82" i="118"/>
  <c r="AA21" i="118" s="1"/>
  <c r="AR21" i="118" s="1"/>
  <c r="AR20" i="118" s="1"/>
  <c r="AA14" i="118" s="1"/>
  <c r="AR14" i="118" s="1"/>
  <c r="AF38" i="118"/>
  <c r="O16" i="118" s="1"/>
  <c r="AF16" i="118" s="1"/>
  <c r="AF15" i="118" s="1"/>
  <c r="O13" i="118" s="1"/>
  <c r="AF13" i="118" s="1"/>
  <c r="AD95" i="117"/>
  <c r="M22" i="117" s="1"/>
  <c r="AD22" i="117" s="1"/>
  <c r="AH51" i="117"/>
  <c r="Q17" i="117" s="1"/>
  <c r="AH17" i="117" s="1"/>
  <c r="AH82" i="116"/>
  <c r="Q21" i="116" s="1"/>
  <c r="AH21" i="116" s="1"/>
  <c r="AH20" i="116" s="1"/>
  <c r="Q14" i="116" s="1"/>
  <c r="AH14" i="116" s="1"/>
  <c r="AN95" i="116"/>
  <c r="W22" i="116" s="1"/>
  <c r="AN22" i="116" s="1"/>
  <c r="AI51" i="116"/>
  <c r="R17" i="116" s="1"/>
  <c r="AI17" i="116" s="1"/>
  <c r="AC25" i="116"/>
  <c r="L9" i="116" s="1"/>
  <c r="AC9" i="116" s="1"/>
  <c r="AC8" i="116" s="1"/>
  <c r="L6" i="116" s="1"/>
  <c r="AC6" i="116" s="1"/>
  <c r="AC5" i="116" s="1"/>
  <c r="C3" i="190"/>
  <c r="C2" i="142"/>
  <c r="C2" i="190" s="1"/>
  <c r="K3" i="226"/>
  <c r="K2" i="154"/>
  <c r="K2" i="226" s="1"/>
  <c r="E3" i="226"/>
  <c r="E2" i="154"/>
  <c r="E2" i="226" s="1"/>
  <c r="G3" i="190"/>
  <c r="G2" i="142"/>
  <c r="G2" i="190" s="1"/>
  <c r="H2" i="148"/>
  <c r="H2" i="208" s="1"/>
  <c r="H3" i="208"/>
  <c r="I3" i="226"/>
  <c r="I2" i="154"/>
  <c r="I2" i="226" s="1"/>
  <c r="C3" i="184"/>
  <c r="C2" i="140"/>
  <c r="C2" i="184" s="1"/>
  <c r="K3" i="220"/>
  <c r="K2" i="152"/>
  <c r="K2" i="220" s="1"/>
  <c r="E3" i="220"/>
  <c r="E2" i="152"/>
  <c r="E2" i="220" s="1"/>
  <c r="G3" i="184"/>
  <c r="G2" i="140"/>
  <c r="G2" i="184" s="1"/>
  <c r="H3" i="202"/>
  <c r="H2" i="146"/>
  <c r="H2" i="202" s="1"/>
  <c r="I3" i="220"/>
  <c r="I2" i="152"/>
  <c r="I2" i="220" s="1"/>
  <c r="C3" i="178"/>
  <c r="C2" i="138"/>
  <c r="C2" i="178" s="1"/>
  <c r="K3" i="214"/>
  <c r="K2" i="150"/>
  <c r="K2" i="214" s="1"/>
  <c r="E3" i="214"/>
  <c r="E2" i="150"/>
  <c r="E2" i="214" s="1"/>
  <c r="G3" i="178"/>
  <c r="G2" i="138"/>
  <c r="G2" i="178" s="1"/>
  <c r="H2" i="144"/>
  <c r="H2" i="196" s="1"/>
  <c r="H3" i="196"/>
  <c r="I3" i="214"/>
  <c r="I2" i="150"/>
  <c r="I2" i="214" s="1"/>
  <c r="AF95" i="115"/>
  <c r="O22" i="115" s="1"/>
  <c r="AF22" i="115" s="1"/>
  <c r="AD82" i="115"/>
  <c r="M21" i="115" s="1"/>
  <c r="AD21" i="115" s="1"/>
  <c r="AD20" i="115" s="1"/>
  <c r="M14" i="115" s="1"/>
  <c r="AD14" i="115" s="1"/>
  <c r="AE69" i="120"/>
  <c r="N11" i="120" s="1"/>
  <c r="AE11" i="120" s="1"/>
  <c r="AE10" i="120" s="1"/>
  <c r="N7" i="120" s="1"/>
  <c r="AE7" i="120" s="1"/>
  <c r="AE5" i="120" s="1"/>
  <c r="AI69" i="120"/>
  <c r="R11" i="120" s="1"/>
  <c r="AI11" i="120" s="1"/>
  <c r="AI10" i="120" s="1"/>
  <c r="R7" i="120" s="1"/>
  <c r="AI7" i="120" s="1"/>
  <c r="AP69" i="116"/>
  <c r="Y11" i="116" s="1"/>
  <c r="AP11" i="116" s="1"/>
  <c r="AP10" i="116" s="1"/>
  <c r="Y7" i="116" s="1"/>
  <c r="AP7" i="116" s="1"/>
  <c r="AP51" i="116"/>
  <c r="Y17" i="116" s="1"/>
  <c r="AP17" i="116" s="1"/>
  <c r="AH95" i="117"/>
  <c r="Q22" i="117" s="1"/>
  <c r="AH22" i="117" s="1"/>
  <c r="AH20" i="117" s="1"/>
  <c r="Q14" i="117" s="1"/>
  <c r="AH14" i="117" s="1"/>
  <c r="K3" i="223"/>
  <c r="K2" i="153"/>
  <c r="K2" i="223" s="1"/>
  <c r="D3" i="223"/>
  <c r="D2" i="153"/>
  <c r="D2" i="223" s="1"/>
  <c r="E3" i="223"/>
  <c r="E2" i="153"/>
  <c r="E2" i="223" s="1"/>
  <c r="G3" i="187"/>
  <c r="G2" i="141"/>
  <c r="G2" i="187" s="1"/>
  <c r="H3" i="205"/>
  <c r="H2" i="147"/>
  <c r="H2" i="205" s="1"/>
  <c r="I3" i="223"/>
  <c r="I2" i="153"/>
  <c r="I2" i="223" s="1"/>
  <c r="K3" i="181"/>
  <c r="K2" i="139"/>
  <c r="K2" i="181" s="1"/>
  <c r="D3" i="217"/>
  <c r="D2" i="151"/>
  <c r="D2" i="217" s="1"/>
  <c r="E3" i="217"/>
  <c r="E2" i="151"/>
  <c r="E2" i="217" s="1"/>
  <c r="G3" i="181"/>
  <c r="G2" i="139"/>
  <c r="G2" i="181" s="1"/>
  <c r="H2" i="145"/>
  <c r="H2" i="199" s="1"/>
  <c r="H3" i="199"/>
  <c r="I3" i="217"/>
  <c r="I2" i="151"/>
  <c r="I2" i="217" s="1"/>
  <c r="B3" i="175"/>
  <c r="B2" i="137"/>
  <c r="B2" i="175" s="1"/>
  <c r="L3" i="193"/>
  <c r="L2" i="143"/>
  <c r="L2" i="193" s="1"/>
  <c r="E3" i="193"/>
  <c r="E2" i="143"/>
  <c r="E2" i="193" s="1"/>
  <c r="F3" i="211"/>
  <c r="F2" i="149"/>
  <c r="F2" i="211" s="1"/>
  <c r="H2" i="137"/>
  <c r="H2" i="175" s="1"/>
  <c r="H3" i="175"/>
  <c r="I3" i="193"/>
  <c r="I2" i="143"/>
  <c r="I2" i="193" s="1"/>
  <c r="AM25" i="118"/>
  <c r="V9" i="118" s="1"/>
  <c r="AM9" i="118" s="1"/>
  <c r="AM8" i="118" s="1"/>
  <c r="V6" i="118" s="1"/>
  <c r="AM6" i="118" s="1"/>
  <c r="AM5" i="118" s="1"/>
  <c r="AQ25" i="118"/>
  <c r="Z9" i="118" s="1"/>
  <c r="AQ9" i="118" s="1"/>
  <c r="AQ8" i="118" s="1"/>
  <c r="Z6" i="118" s="1"/>
  <c r="AQ6" i="118" s="1"/>
  <c r="AQ5" i="118" s="1"/>
  <c r="AO38" i="116"/>
  <c r="X16" i="116" s="1"/>
  <c r="AO16" i="116" s="1"/>
  <c r="AO15" i="116" s="1"/>
  <c r="X13" i="116" s="1"/>
  <c r="AO13" i="116" s="1"/>
  <c r="B16" i="172"/>
  <c r="B15" i="172"/>
  <c r="AP25" i="116"/>
  <c r="Y9" i="116" s="1"/>
  <c r="AP9" i="116" s="1"/>
  <c r="AP8" i="116" s="1"/>
  <c r="Y6" i="116" s="1"/>
  <c r="AP6" i="116" s="1"/>
  <c r="AH69" i="115"/>
  <c r="Q11" i="115" s="1"/>
  <c r="AH11" i="115" s="1"/>
  <c r="AH10" i="115" s="1"/>
  <c r="Q7" i="115" s="1"/>
  <c r="AH7" i="115" s="1"/>
  <c r="AD38" i="115"/>
  <c r="M16" i="115" s="1"/>
  <c r="AD16" i="115" s="1"/>
  <c r="AD15" i="115" s="1"/>
  <c r="M13" i="115" s="1"/>
  <c r="AD13" i="115" s="1"/>
  <c r="AH38" i="115"/>
  <c r="Q16" i="115" s="1"/>
  <c r="AH16" i="115" s="1"/>
  <c r="AH51" i="115"/>
  <c r="Q17" i="115" s="1"/>
  <c r="AH17" i="115" s="1"/>
  <c r="B10" i="155"/>
  <c r="B9" i="155"/>
  <c r="AD95" i="126"/>
  <c r="M22" i="126" s="1"/>
  <c r="AD22" i="126" s="1"/>
  <c r="AH51" i="126"/>
  <c r="Q17" i="126" s="1"/>
  <c r="AH17" i="126" s="1"/>
  <c r="AH82" i="125"/>
  <c r="Q21" i="125" s="1"/>
  <c r="AH21" i="125" s="1"/>
  <c r="AJ25" i="127"/>
  <c r="S9" i="127" s="1"/>
  <c r="AJ9" i="127" s="1"/>
  <c r="AJ8" i="127" s="1"/>
  <c r="S6" i="127" s="1"/>
  <c r="AJ6" i="127" s="1"/>
  <c r="AJ5" i="127" s="1"/>
  <c r="AM95" i="125"/>
  <c r="V22" i="125" s="1"/>
  <c r="AM22" i="125" s="1"/>
  <c r="AQ95" i="125"/>
  <c r="Z22" i="125" s="1"/>
  <c r="AQ22" i="125" s="1"/>
  <c r="AQ20" i="125" s="1"/>
  <c r="Z14" i="125" s="1"/>
  <c r="AQ14" i="125" s="1"/>
  <c r="AF25" i="125"/>
  <c r="O9" i="125" s="1"/>
  <c r="AF9" i="125" s="1"/>
  <c r="AF8" i="125" s="1"/>
  <c r="O6" i="125" s="1"/>
  <c r="AF6" i="125" s="1"/>
  <c r="AF5" i="125" s="1"/>
  <c r="AG51" i="124"/>
  <c r="P17" i="124" s="1"/>
  <c r="AG17" i="124" s="1"/>
  <c r="AE69" i="123"/>
  <c r="N11" i="123" s="1"/>
  <c r="AE11" i="123" s="1"/>
  <c r="AE10" i="123" s="1"/>
  <c r="N7" i="123" s="1"/>
  <c r="AE7" i="123" s="1"/>
  <c r="AK25" i="127"/>
  <c r="T9" i="127" s="1"/>
  <c r="AK9" i="127" s="1"/>
  <c r="AK8" i="127" s="1"/>
  <c r="T6" i="127" s="1"/>
  <c r="AK6" i="127" s="1"/>
  <c r="AK5" i="127" s="1"/>
  <c r="AO25" i="127"/>
  <c r="X9" i="127" s="1"/>
  <c r="AO9" i="127" s="1"/>
  <c r="AO8" i="127" s="1"/>
  <c r="X6" i="127" s="1"/>
  <c r="AO6" i="127" s="1"/>
  <c r="AN95" i="124"/>
  <c r="W22" i="124" s="1"/>
  <c r="AN22" i="124" s="1"/>
  <c r="AD38" i="124"/>
  <c r="M16" i="124" s="1"/>
  <c r="AD16" i="124" s="1"/>
  <c r="AD15" i="124" s="1"/>
  <c r="M13" i="124" s="1"/>
  <c r="AD13" i="124" s="1"/>
  <c r="AL69" i="124"/>
  <c r="U11" i="124" s="1"/>
  <c r="AL11" i="124" s="1"/>
  <c r="AL10" i="124" s="1"/>
  <c r="U7" i="124" s="1"/>
  <c r="AL7" i="124" s="1"/>
  <c r="AR38" i="123"/>
  <c r="AA16" i="123" s="1"/>
  <c r="AR16" i="123" s="1"/>
  <c r="AR69" i="124"/>
  <c r="AA11" i="124" s="1"/>
  <c r="AR11" i="124" s="1"/>
  <c r="AR10" i="124" s="1"/>
  <c r="AA7" i="124" s="1"/>
  <c r="AR7" i="124" s="1"/>
  <c r="AR5" i="124" s="1"/>
  <c r="AH95" i="126"/>
  <c r="Q22" i="126" s="1"/>
  <c r="AH22" i="126" s="1"/>
  <c r="AJ51" i="123"/>
  <c r="S17" i="123" s="1"/>
  <c r="AJ17" i="123" s="1"/>
  <c r="AP38" i="125"/>
  <c r="Y16" i="125" s="1"/>
  <c r="AP16" i="125" s="1"/>
  <c r="AP15" i="125" s="1"/>
  <c r="Y13" i="125" s="1"/>
  <c r="AP13" i="125" s="1"/>
  <c r="AP69" i="124"/>
  <c r="Y11" i="124" s="1"/>
  <c r="AP11" i="124" s="1"/>
  <c r="AP10" i="124" s="1"/>
  <c r="Y7" i="124" s="1"/>
  <c r="AP7" i="124" s="1"/>
  <c r="AL25" i="124"/>
  <c r="U9" i="124" s="1"/>
  <c r="AL9" i="124" s="1"/>
  <c r="AL8" i="124" s="1"/>
  <c r="U6" i="124" s="1"/>
  <c r="AL6" i="124" s="1"/>
  <c r="AE95" i="123"/>
  <c r="N22" i="123" s="1"/>
  <c r="AE22" i="123" s="1"/>
  <c r="AE51" i="122"/>
  <c r="N17" i="122" s="1"/>
  <c r="AE17" i="122" s="1"/>
  <c r="AF95" i="120"/>
  <c r="O22" i="120" s="1"/>
  <c r="AF22" i="120" s="1"/>
  <c r="AM51" i="122"/>
  <c r="V17" i="122" s="1"/>
  <c r="AM17" i="122" s="1"/>
  <c r="AP38" i="122"/>
  <c r="Y16" i="122" s="1"/>
  <c r="AP16" i="122" s="1"/>
  <c r="AP15" i="122" s="1"/>
  <c r="Y13" i="122" s="1"/>
  <c r="AP13" i="122" s="1"/>
  <c r="AL25" i="121"/>
  <c r="U9" i="121" s="1"/>
  <c r="AL9" i="121" s="1"/>
  <c r="AL8" i="121" s="1"/>
  <c r="U6" i="121" s="1"/>
  <c r="AL6" i="121" s="1"/>
  <c r="AQ82" i="120"/>
  <c r="Z21" i="120" s="1"/>
  <c r="AQ21" i="120" s="1"/>
  <c r="AQ20" i="120" s="1"/>
  <c r="Z14" i="120" s="1"/>
  <c r="AQ14" i="120" s="1"/>
  <c r="AK25" i="120"/>
  <c r="T9" i="120" s="1"/>
  <c r="AK9" i="120" s="1"/>
  <c r="AK8" i="120" s="1"/>
  <c r="T6" i="120" s="1"/>
  <c r="AK6" i="120" s="1"/>
  <c r="AK5" i="120" s="1"/>
  <c r="AF25" i="123"/>
  <c r="O9" i="123" s="1"/>
  <c r="AF9" i="123" s="1"/>
  <c r="AF8" i="123" s="1"/>
  <c r="O6" i="123" s="1"/>
  <c r="AF6" i="123" s="1"/>
  <c r="AF5" i="123" s="1"/>
  <c r="AD38" i="122"/>
  <c r="M16" i="122" s="1"/>
  <c r="AD16" i="122" s="1"/>
  <c r="AC38" i="122"/>
  <c r="L16" i="122" s="1"/>
  <c r="AC16" i="122" s="1"/>
  <c r="AC15" i="122" s="1"/>
  <c r="L13" i="122" s="1"/>
  <c r="AC13" i="122" s="1"/>
  <c r="AJ25" i="122"/>
  <c r="S9" i="122" s="1"/>
  <c r="AJ9" i="122" s="1"/>
  <c r="AJ8" i="122" s="1"/>
  <c r="S6" i="122" s="1"/>
  <c r="AJ6" i="122" s="1"/>
  <c r="AJ5" i="122" s="1"/>
  <c r="AH82" i="121"/>
  <c r="Q21" i="121" s="1"/>
  <c r="AH21" i="121" s="1"/>
  <c r="AH20" i="121" s="1"/>
  <c r="Q14" i="121" s="1"/>
  <c r="AH14" i="121" s="1"/>
  <c r="AG82" i="120"/>
  <c r="P21" i="120" s="1"/>
  <c r="AG21" i="120" s="1"/>
  <c r="AG20" i="120" s="1"/>
  <c r="P14" i="120" s="1"/>
  <c r="AG14" i="120" s="1"/>
  <c r="AF82" i="119"/>
  <c r="O21" i="119" s="1"/>
  <c r="AF21" i="119" s="1"/>
  <c r="AF20" i="119" s="1"/>
  <c r="O14" i="119" s="1"/>
  <c r="AF14" i="119" s="1"/>
  <c r="AQ25" i="122"/>
  <c r="Z9" i="122" s="1"/>
  <c r="AQ9" i="122" s="1"/>
  <c r="AQ8" i="122" s="1"/>
  <c r="Z6" i="122" s="1"/>
  <c r="AQ6" i="122" s="1"/>
  <c r="AQ5" i="122" s="1"/>
  <c r="AO82" i="121"/>
  <c r="X21" i="121" s="1"/>
  <c r="AO21" i="121" s="1"/>
  <c r="AO20" i="121" s="1"/>
  <c r="X14" i="121" s="1"/>
  <c r="AO14" i="121" s="1"/>
  <c r="AG25" i="120"/>
  <c r="P9" i="120" s="1"/>
  <c r="AG9" i="120" s="1"/>
  <c r="AG8" i="120" s="1"/>
  <c r="P6" i="120" s="1"/>
  <c r="AG6" i="120" s="1"/>
  <c r="AG5" i="120" s="1"/>
  <c r="AJ95" i="119"/>
  <c r="S22" i="119" s="1"/>
  <c r="AJ22" i="119" s="1"/>
  <c r="AD15" i="118"/>
  <c r="M13" i="118" s="1"/>
  <c r="AD13" i="118" s="1"/>
  <c r="AJ95" i="118"/>
  <c r="S22" i="118" s="1"/>
  <c r="AJ22" i="118" s="1"/>
  <c r="AF82" i="118"/>
  <c r="O21" i="118" s="1"/>
  <c r="AF21" i="118" s="1"/>
  <c r="AF20" i="118" s="1"/>
  <c r="O14" i="118" s="1"/>
  <c r="AF14" i="118" s="1"/>
  <c r="AD69" i="118"/>
  <c r="M11" i="118" s="1"/>
  <c r="AD11" i="118" s="1"/>
  <c r="AD10" i="118" s="1"/>
  <c r="M7" i="118" s="1"/>
  <c r="AD7" i="118" s="1"/>
  <c r="AN20" i="117"/>
  <c r="W14" i="117" s="1"/>
  <c r="AN14" i="117" s="1"/>
  <c r="AQ69" i="121"/>
  <c r="Z11" i="121" s="1"/>
  <c r="AQ11" i="121" s="1"/>
  <c r="AQ10" i="121" s="1"/>
  <c r="Z7" i="121" s="1"/>
  <c r="AQ7" i="121" s="1"/>
  <c r="AJ38" i="121"/>
  <c r="S16" i="121" s="1"/>
  <c r="AJ16" i="121" s="1"/>
  <c r="AM51" i="118"/>
  <c r="V17" i="118" s="1"/>
  <c r="AM17" i="118" s="1"/>
  <c r="AM15" i="118" s="1"/>
  <c r="V13" i="118" s="1"/>
  <c r="AM13" i="118" s="1"/>
  <c r="AF38" i="121"/>
  <c r="O16" i="121" s="1"/>
  <c r="AF16" i="121" s="1"/>
  <c r="AF15" i="121" s="1"/>
  <c r="O13" i="121" s="1"/>
  <c r="AF13" i="121" s="1"/>
  <c r="AE95" i="119"/>
  <c r="N22" i="119" s="1"/>
  <c r="AE22" i="119" s="1"/>
  <c r="AR82" i="116"/>
  <c r="AA21" i="116" s="1"/>
  <c r="AR21" i="116" s="1"/>
  <c r="AR20" i="116" s="1"/>
  <c r="AA14" i="116" s="1"/>
  <c r="AR14" i="116" s="1"/>
  <c r="AR51" i="118"/>
  <c r="AA17" i="118" s="1"/>
  <c r="AR17" i="118" s="1"/>
  <c r="AD82" i="124"/>
  <c r="M21" i="124" s="1"/>
  <c r="AD21" i="124" s="1"/>
  <c r="AD20" i="124" s="1"/>
  <c r="M14" i="124" s="1"/>
  <c r="AD14" i="124" s="1"/>
  <c r="AH82" i="124"/>
  <c r="Q21" i="124" s="1"/>
  <c r="AH21" i="124" s="1"/>
  <c r="AJ82" i="118"/>
  <c r="S21" i="118" s="1"/>
  <c r="AJ21" i="118" s="1"/>
  <c r="AN69" i="117"/>
  <c r="W11" i="117" s="1"/>
  <c r="AN11" i="117" s="1"/>
  <c r="AN10" i="117" s="1"/>
  <c r="W7" i="117" s="1"/>
  <c r="AN7" i="117" s="1"/>
  <c r="AR25" i="117"/>
  <c r="AA9" i="117" s="1"/>
  <c r="AR9" i="117" s="1"/>
  <c r="AR8" i="117" s="1"/>
  <c r="AA6" i="117" s="1"/>
  <c r="AR6" i="117" s="1"/>
  <c r="AR5" i="117" s="1"/>
  <c r="AC95" i="116"/>
  <c r="L22" i="116" s="1"/>
  <c r="AC22" i="116" s="1"/>
  <c r="AG95" i="116"/>
  <c r="P22" i="116" s="1"/>
  <c r="AG22" i="116" s="1"/>
  <c r="AG20" i="116" s="1"/>
  <c r="P14" i="116" s="1"/>
  <c r="AG14" i="116" s="1"/>
  <c r="C3" i="208"/>
  <c r="C2" i="148"/>
  <c r="C2" i="208" s="1"/>
  <c r="L3" i="190"/>
  <c r="L2" i="142"/>
  <c r="L2" i="190" s="1"/>
  <c r="M3" i="226"/>
  <c r="M2" i="154"/>
  <c r="M2" i="226" s="1"/>
  <c r="O3" i="190"/>
  <c r="O2" i="142"/>
  <c r="O2" i="190" s="1"/>
  <c r="P2" i="148"/>
  <c r="P2" i="208" s="1"/>
  <c r="P3" i="208"/>
  <c r="Q3" i="226"/>
  <c r="Q2" i="154"/>
  <c r="Q2" i="226" s="1"/>
  <c r="C3" i="202"/>
  <c r="C2" i="146"/>
  <c r="C2" i="202" s="1"/>
  <c r="L3" i="184"/>
  <c r="L2" i="140"/>
  <c r="L2" i="184" s="1"/>
  <c r="M3" i="220"/>
  <c r="M2" i="152"/>
  <c r="M2" i="220" s="1"/>
  <c r="O3" i="184"/>
  <c r="O2" i="140"/>
  <c r="O2" i="184" s="1"/>
  <c r="P3" i="202"/>
  <c r="P2" i="146"/>
  <c r="P2" i="202" s="1"/>
  <c r="Q3" i="220"/>
  <c r="Q2" i="152"/>
  <c r="Q2" i="220" s="1"/>
  <c r="C3" i="196"/>
  <c r="C2" i="144"/>
  <c r="C2" i="196" s="1"/>
  <c r="L3" i="178"/>
  <c r="L2" i="138"/>
  <c r="L2" i="178" s="1"/>
  <c r="M3" i="214"/>
  <c r="M2" i="150"/>
  <c r="M2" i="214" s="1"/>
  <c r="O3" i="178"/>
  <c r="O2" i="138"/>
  <c r="O2" i="178" s="1"/>
  <c r="P2" i="144"/>
  <c r="P2" i="196" s="1"/>
  <c r="P3" i="196"/>
  <c r="Q3" i="214"/>
  <c r="Q2" i="150"/>
  <c r="Q2" i="214" s="1"/>
  <c r="AL25" i="116"/>
  <c r="U9" i="116" s="1"/>
  <c r="AL9" i="116" s="1"/>
  <c r="AL8" i="116" s="1"/>
  <c r="U6" i="116" s="1"/>
  <c r="AL6" i="116" s="1"/>
  <c r="AL5" i="116" s="1"/>
  <c r="AK51" i="115"/>
  <c r="T17" i="115" s="1"/>
  <c r="AK17" i="115" s="1"/>
  <c r="AM25" i="115"/>
  <c r="V9" i="115" s="1"/>
  <c r="AM9" i="115" s="1"/>
  <c r="AM8" i="115" s="1"/>
  <c r="V6" i="115" s="1"/>
  <c r="AM6" i="115" s="1"/>
  <c r="AM5" i="115" s="1"/>
  <c r="AM69" i="120"/>
  <c r="V11" i="120" s="1"/>
  <c r="AM11" i="120" s="1"/>
  <c r="AM10" i="120" s="1"/>
  <c r="V7" i="120" s="1"/>
  <c r="AM7" i="120" s="1"/>
  <c r="AM5" i="120" s="1"/>
  <c r="AQ69" i="120"/>
  <c r="Z11" i="120" s="1"/>
  <c r="AQ11" i="120" s="1"/>
  <c r="AQ10" i="120" s="1"/>
  <c r="Z7" i="120" s="1"/>
  <c r="AQ7" i="120" s="1"/>
  <c r="AC51" i="116"/>
  <c r="L17" i="116" s="1"/>
  <c r="AC17" i="116" s="1"/>
  <c r="AC15" i="116" s="1"/>
  <c r="L13" i="116" s="1"/>
  <c r="AC13" i="116" s="1"/>
  <c r="B14" i="169"/>
  <c r="B13" i="169"/>
  <c r="B11" i="169"/>
  <c r="B12" i="169"/>
  <c r="AP95" i="117"/>
  <c r="Y22" i="117" s="1"/>
  <c r="AP22" i="117" s="1"/>
  <c r="K3" i="187"/>
  <c r="K2" i="141"/>
  <c r="K2" i="187" s="1"/>
  <c r="L3" i="187"/>
  <c r="L2" i="141"/>
  <c r="L2" i="187" s="1"/>
  <c r="M3" i="223"/>
  <c r="M2" i="153"/>
  <c r="M2" i="223" s="1"/>
  <c r="O3" i="187"/>
  <c r="O2" i="141"/>
  <c r="O2" i="187" s="1"/>
  <c r="P2" i="147"/>
  <c r="P2" i="205" s="1"/>
  <c r="P3" i="205"/>
  <c r="Q3" i="223"/>
  <c r="Q2" i="153"/>
  <c r="Q2" i="223" s="1"/>
  <c r="K3" i="199"/>
  <c r="K2" i="145"/>
  <c r="K2" i="199" s="1"/>
  <c r="L3" i="181"/>
  <c r="L2" i="139"/>
  <c r="L2" i="181" s="1"/>
  <c r="M3" i="217"/>
  <c r="M2" i="151"/>
  <c r="M2" i="217" s="1"/>
  <c r="O3" i="181"/>
  <c r="O2" i="139"/>
  <c r="O2" i="181" s="1"/>
  <c r="P2" i="145"/>
  <c r="P2" i="199" s="1"/>
  <c r="P3" i="199"/>
  <c r="Q3" i="217"/>
  <c r="Q2" i="151"/>
  <c r="Q2" i="217" s="1"/>
  <c r="K3" i="193"/>
  <c r="K2" i="143"/>
  <c r="K2" i="193" s="1"/>
  <c r="L3" i="211"/>
  <c r="L2" i="149"/>
  <c r="L2" i="211" s="1"/>
  <c r="M3" i="193"/>
  <c r="M2" i="143"/>
  <c r="M2" i="193" s="1"/>
  <c r="N3" i="211"/>
  <c r="N2" i="149"/>
  <c r="N2" i="211" s="1"/>
  <c r="P2" i="137"/>
  <c r="P2" i="175" s="1"/>
  <c r="P3" i="175"/>
  <c r="Q3" i="193"/>
  <c r="Q2" i="143"/>
  <c r="Q2" i="193" s="1"/>
  <c r="AF25" i="118"/>
  <c r="O9" i="118" s="1"/>
  <c r="AF9" i="118" s="1"/>
  <c r="AF8" i="118" s="1"/>
  <c r="O6" i="118" s="1"/>
  <c r="AF6" i="118" s="1"/>
  <c r="AF5" i="118" s="1"/>
  <c r="AH38" i="116"/>
  <c r="Q16" i="116" s="1"/>
  <c r="AH16" i="116" s="1"/>
  <c r="AH15" i="116" s="1"/>
  <c r="Q13" i="116" s="1"/>
  <c r="AH13" i="116" s="1"/>
  <c r="AE25" i="116"/>
  <c r="N9" i="116" s="1"/>
  <c r="AE9" i="116" s="1"/>
  <c r="AE8" i="116" s="1"/>
  <c r="N6" i="116" s="1"/>
  <c r="AE6" i="116" s="1"/>
  <c r="AE5" i="116" s="1"/>
  <c r="AO82" i="115"/>
  <c r="X21" i="115" s="1"/>
  <c r="AO21" i="115" s="1"/>
  <c r="AO20" i="115" s="1"/>
  <c r="X14" i="115" s="1"/>
  <c r="AO14" i="115" s="1"/>
  <c r="AP69" i="115"/>
  <c r="Y11" i="115" s="1"/>
  <c r="AP11" i="115" s="1"/>
  <c r="AP10" i="115" s="1"/>
  <c r="Y7" i="115" s="1"/>
  <c r="AP7" i="115" s="1"/>
  <c r="AL38" i="115"/>
  <c r="U16" i="115" s="1"/>
  <c r="AL16" i="115" s="1"/>
  <c r="AL15" i="115" s="1"/>
  <c r="U13" i="115" s="1"/>
  <c r="AL13" i="115" s="1"/>
  <c r="AL12" i="115" s="1"/>
  <c r="AP38" i="115"/>
  <c r="Y16" i="115" s="1"/>
  <c r="AP16" i="115" s="1"/>
  <c r="AP51" i="115"/>
  <c r="Y17" i="115" s="1"/>
  <c r="AP17" i="115" s="1"/>
  <c r="G4" i="265" l="1"/>
  <c r="Y4" i="265"/>
  <c r="T4" i="265"/>
  <c r="J4" i="271"/>
  <c r="G4" i="271"/>
  <c r="L4" i="277"/>
  <c r="P4" i="277"/>
  <c r="K4" i="277"/>
  <c r="AK20" i="116"/>
  <c r="T14" i="116" s="1"/>
  <c r="AK14" i="116" s="1"/>
  <c r="AF15" i="123"/>
  <c r="O13" i="123" s="1"/>
  <c r="AF13" i="123" s="1"/>
  <c r="P4" i="268"/>
  <c r="L4" i="268"/>
  <c r="Q4" i="268"/>
  <c r="G4" i="274"/>
  <c r="J4" i="274"/>
  <c r="M4" i="274"/>
  <c r="L4" i="280"/>
  <c r="W4" i="280"/>
  <c r="H4" i="247"/>
  <c r="Z4" i="247"/>
  <c r="R4" i="253"/>
  <c r="G4" i="253"/>
  <c r="AA4" i="253"/>
  <c r="Z4" i="259"/>
  <c r="N4" i="259"/>
  <c r="L4" i="250"/>
  <c r="W4" i="250"/>
  <c r="R4" i="250"/>
  <c r="H4" i="256"/>
  <c r="W4" i="256"/>
  <c r="O4" i="262"/>
  <c r="J4" i="262"/>
  <c r="M4" i="262"/>
  <c r="AP20" i="118"/>
  <c r="Y14" i="118" s="1"/>
  <c r="AP14" i="118" s="1"/>
  <c r="Y4" i="235"/>
  <c r="R4" i="235"/>
  <c r="Y4" i="241"/>
  <c r="T4" i="241"/>
  <c r="H4" i="241"/>
  <c r="V4" i="232"/>
  <c r="T4" i="232"/>
  <c r="AA4" i="238"/>
  <c r="G4" i="238"/>
  <c r="Y4" i="238"/>
  <c r="P4" i="244"/>
  <c r="K4" i="244"/>
  <c r="V4" i="244"/>
  <c r="Q4" i="229"/>
  <c r="U4" i="229"/>
  <c r="AR15" i="120"/>
  <c r="AA13" i="120" s="1"/>
  <c r="AR13" i="120" s="1"/>
  <c r="AG20" i="122"/>
  <c r="P14" i="122" s="1"/>
  <c r="AG14" i="122" s="1"/>
  <c r="AR15" i="130"/>
  <c r="AA13" i="130" s="1"/>
  <c r="AR13" i="130" s="1"/>
  <c r="AR20" i="129"/>
  <c r="AA14" i="129" s="1"/>
  <c r="AR14" i="129" s="1"/>
  <c r="AM20" i="129"/>
  <c r="V14" i="129" s="1"/>
  <c r="AM14" i="129" s="1"/>
  <c r="AM12" i="129" s="1"/>
  <c r="AJ20" i="128"/>
  <c r="S14" i="128" s="1"/>
  <c r="AJ14" i="128" s="1"/>
  <c r="Q4" i="271"/>
  <c r="H4" i="280"/>
  <c r="K4" i="256"/>
  <c r="P4" i="241"/>
  <c r="K4" i="238"/>
  <c r="Y4" i="229"/>
  <c r="AC12" i="129"/>
  <c r="AM20" i="131"/>
  <c r="V14" i="131" s="1"/>
  <c r="AM14" i="131" s="1"/>
  <c r="AC15" i="126"/>
  <c r="L13" i="126" s="1"/>
  <c r="AC13" i="126" s="1"/>
  <c r="AC12" i="126" s="1"/>
  <c r="AH20" i="131"/>
  <c r="Q14" i="131" s="1"/>
  <c r="AH14" i="131" s="1"/>
  <c r="O4" i="271"/>
  <c r="H4" i="250"/>
  <c r="U4" i="262"/>
  <c r="M4" i="241"/>
  <c r="I4" i="232"/>
  <c r="W4" i="265"/>
  <c r="R4" i="265"/>
  <c r="T4" i="271"/>
  <c r="Z4" i="271"/>
  <c r="W4" i="271"/>
  <c r="U4" i="277"/>
  <c r="I4" i="277"/>
  <c r="AA4" i="277"/>
  <c r="AO20" i="119"/>
  <c r="X14" i="119" s="1"/>
  <c r="AO14" i="119" s="1"/>
  <c r="V4" i="268"/>
  <c r="M4" i="268"/>
  <c r="J4" i="268"/>
  <c r="O4" i="274"/>
  <c r="Z4" i="274"/>
  <c r="S4" i="280"/>
  <c r="M4" i="280"/>
  <c r="P4" i="280"/>
  <c r="AM15" i="116"/>
  <c r="V13" i="116" s="1"/>
  <c r="AM13" i="116" s="1"/>
  <c r="AM12" i="116" s="1"/>
  <c r="V4" i="116" s="1"/>
  <c r="AM4" i="116" s="1"/>
  <c r="AR20" i="123"/>
  <c r="AA14" i="123" s="1"/>
  <c r="AR14" i="123" s="1"/>
  <c r="M4" i="247"/>
  <c r="X4" i="247"/>
  <c r="S4" i="247"/>
  <c r="X4" i="253"/>
  <c r="W4" i="253"/>
  <c r="T4" i="253"/>
  <c r="S4" i="259"/>
  <c r="G4" i="259"/>
  <c r="M4" i="250"/>
  <c r="P4" i="250"/>
  <c r="N4" i="256"/>
  <c r="L4" i="256"/>
  <c r="Q4" i="256"/>
  <c r="H4" i="262"/>
  <c r="Z4" i="262"/>
  <c r="N4" i="262"/>
  <c r="AM12" i="120"/>
  <c r="AA4" i="235"/>
  <c r="O4" i="235"/>
  <c r="M4" i="235"/>
  <c r="R4" i="241"/>
  <c r="U4" i="241"/>
  <c r="X4" i="241"/>
  <c r="K4" i="232"/>
  <c r="Q4" i="232"/>
  <c r="O4" i="232"/>
  <c r="N4" i="238"/>
  <c r="W4" i="238"/>
  <c r="R4" i="238"/>
  <c r="I4" i="244"/>
  <c r="AA4" i="244"/>
  <c r="R4" i="229"/>
  <c r="K4" i="229"/>
  <c r="V4" i="229"/>
  <c r="AF15" i="126"/>
  <c r="O13" i="126" s="1"/>
  <c r="AF13" i="126" s="1"/>
  <c r="AJ20" i="126"/>
  <c r="S14" i="126" s="1"/>
  <c r="AJ14" i="126" s="1"/>
  <c r="AR20" i="128"/>
  <c r="AA14" i="128" s="1"/>
  <c r="AR14" i="128" s="1"/>
  <c r="AQ20" i="128"/>
  <c r="Z14" i="128" s="1"/>
  <c r="AQ14" i="128" s="1"/>
  <c r="AD15" i="120"/>
  <c r="M13" i="120" s="1"/>
  <c r="AD13" i="120" s="1"/>
  <c r="AL20" i="131"/>
  <c r="U14" i="131" s="1"/>
  <c r="AL14" i="131" s="1"/>
  <c r="S4" i="268"/>
  <c r="O4" i="253"/>
  <c r="O4" i="238"/>
  <c r="S4" i="244"/>
  <c r="J4" i="229"/>
  <c r="AH20" i="124"/>
  <c r="Q14" i="124" s="1"/>
  <c r="AH14" i="124" s="1"/>
  <c r="AH15" i="125"/>
  <c r="Q13" i="125" s="1"/>
  <c r="AH13" i="125" s="1"/>
  <c r="AH12" i="125" s="1"/>
  <c r="H4" i="265"/>
  <c r="Z4" i="265"/>
  <c r="V4" i="271"/>
  <c r="K4" i="271"/>
  <c r="H4" i="271"/>
  <c r="V4" i="277"/>
  <c r="Q4" i="277"/>
  <c r="AJ20" i="122"/>
  <c r="S14" i="122" s="1"/>
  <c r="AJ14" i="122" s="1"/>
  <c r="X4" i="268"/>
  <c r="U4" i="268"/>
  <c r="R4" i="268"/>
  <c r="V4" i="274"/>
  <c r="K4" i="274"/>
  <c r="J4" i="280"/>
  <c r="U4" i="280"/>
  <c r="X4" i="280"/>
  <c r="AG20" i="119"/>
  <c r="P14" i="119" s="1"/>
  <c r="AG14" i="119" s="1"/>
  <c r="N4" i="247"/>
  <c r="I4" i="247"/>
  <c r="AA4" i="247"/>
  <c r="Z4" i="253"/>
  <c r="I4" i="253"/>
  <c r="I4" i="259"/>
  <c r="AA4" i="259"/>
  <c r="O4" i="259"/>
  <c r="AK12" i="117"/>
  <c r="AE15" i="126"/>
  <c r="N13" i="126" s="1"/>
  <c r="AE13" i="126" s="1"/>
  <c r="U4" i="250"/>
  <c r="X4" i="250"/>
  <c r="P4" i="256"/>
  <c r="T4" i="256"/>
  <c r="Y4" i="256"/>
  <c r="P4" i="262"/>
  <c r="K4" i="262"/>
  <c r="V4" i="262"/>
  <c r="AI20" i="123"/>
  <c r="R14" i="123" s="1"/>
  <c r="AI14" i="123" s="1"/>
  <c r="I4" i="235"/>
  <c r="W4" i="235"/>
  <c r="U4" i="235"/>
  <c r="Z4" i="241"/>
  <c r="N4" i="241"/>
  <c r="AA4" i="232"/>
  <c r="Y4" i="232"/>
  <c r="W4" i="232"/>
  <c r="L4" i="238"/>
  <c r="H4" i="238"/>
  <c r="Z4" i="238"/>
  <c r="Q4" i="244"/>
  <c r="L4" i="244"/>
  <c r="Z4" i="229"/>
  <c r="S4" i="229"/>
  <c r="G4" i="229"/>
  <c r="AI15" i="125"/>
  <c r="R13" i="125" s="1"/>
  <c r="AI13" i="125" s="1"/>
  <c r="AC20" i="132"/>
  <c r="L14" i="132" s="1"/>
  <c r="AC14" i="132" s="1"/>
  <c r="AC15" i="128"/>
  <c r="L13" i="128" s="1"/>
  <c r="AC13" i="128" s="1"/>
  <c r="AL15" i="120"/>
  <c r="U13" i="120" s="1"/>
  <c r="AL13" i="120" s="1"/>
  <c r="AO15" i="123"/>
  <c r="X13" i="123" s="1"/>
  <c r="AO13" i="123" s="1"/>
  <c r="AH12" i="116"/>
  <c r="Y4" i="268"/>
  <c r="U4" i="247"/>
  <c r="U4" i="253"/>
  <c r="W4" i="262"/>
  <c r="Z4" i="235"/>
  <c r="X4" i="244"/>
  <c r="U4" i="265"/>
  <c r="P4" i="265"/>
  <c r="K4" i="265"/>
  <c r="Y4" i="271"/>
  <c r="S4" i="271"/>
  <c r="P4" i="271"/>
  <c r="G4" i="277"/>
  <c r="Y4" i="277"/>
  <c r="AR15" i="117"/>
  <c r="AA13" i="117" s="1"/>
  <c r="AR13" i="117" s="1"/>
  <c r="AR12" i="117" s="1"/>
  <c r="AA4" i="268"/>
  <c r="G4" i="268"/>
  <c r="Z4" i="268"/>
  <c r="W4" i="274"/>
  <c r="S4" i="274"/>
  <c r="K4" i="280"/>
  <c r="N4" i="280"/>
  <c r="I4" i="280"/>
  <c r="V4" i="247"/>
  <c r="Q4" i="247"/>
  <c r="L4" i="247"/>
  <c r="H4" i="253"/>
  <c r="Q4" i="253"/>
  <c r="Q4" i="259"/>
  <c r="L4" i="259"/>
  <c r="W4" i="259"/>
  <c r="N4" i="250"/>
  <c r="I4" i="250"/>
  <c r="S4" i="256"/>
  <c r="M4" i="256"/>
  <c r="J4" i="256"/>
  <c r="X4" i="262"/>
  <c r="S4" i="262"/>
  <c r="L4" i="235"/>
  <c r="H4" i="235"/>
  <c r="N4" i="235"/>
  <c r="K4" i="241"/>
  <c r="V4" i="241"/>
  <c r="AH15" i="124"/>
  <c r="Q13" i="124" s="1"/>
  <c r="AH13" i="124" s="1"/>
  <c r="M4" i="232"/>
  <c r="J4" i="232"/>
  <c r="H4" i="232"/>
  <c r="T4" i="238"/>
  <c r="P4" i="238"/>
  <c r="O4" i="244"/>
  <c r="Y4" i="244"/>
  <c r="T4" i="244"/>
  <c r="H4" i="229"/>
  <c r="AA4" i="229"/>
  <c r="O4" i="229"/>
  <c r="AG12" i="128"/>
  <c r="AJ15" i="130"/>
  <c r="S13" i="130" s="1"/>
  <c r="AJ13" i="130" s="1"/>
  <c r="AN15" i="126"/>
  <c r="W13" i="126" s="1"/>
  <c r="AN13" i="126" s="1"/>
  <c r="AK15" i="132"/>
  <c r="T13" i="132" s="1"/>
  <c r="AK13" i="132" s="1"/>
  <c r="AM20" i="130"/>
  <c r="V14" i="130" s="1"/>
  <c r="AM14" i="130" s="1"/>
  <c r="AE15" i="130"/>
  <c r="N13" i="130" s="1"/>
  <c r="AE13" i="130" s="1"/>
  <c r="AF20" i="122"/>
  <c r="O14" i="122" s="1"/>
  <c r="AF14" i="122" s="1"/>
  <c r="AO15" i="118"/>
  <c r="X13" i="118" s="1"/>
  <c r="AO13" i="118" s="1"/>
  <c r="T4" i="280"/>
  <c r="P4" i="247"/>
  <c r="Z4" i="250"/>
  <c r="K4" i="235"/>
  <c r="G4" i="232"/>
  <c r="M4" i="265"/>
  <c r="X4" i="265"/>
  <c r="S4" i="265"/>
  <c r="I4" i="271"/>
  <c r="AA4" i="271"/>
  <c r="X4" i="271"/>
  <c r="O4" i="277"/>
  <c r="J4" i="277"/>
  <c r="AP20" i="116"/>
  <c r="Y14" i="116" s="1"/>
  <c r="AP14" i="116" s="1"/>
  <c r="AI20" i="116"/>
  <c r="R14" i="116" s="1"/>
  <c r="AI14" i="116" s="1"/>
  <c r="H4" i="268"/>
  <c r="O4" i="268"/>
  <c r="N4" i="274"/>
  <c r="I4" i="274"/>
  <c r="R4" i="280"/>
  <c r="V4" i="280"/>
  <c r="Q4" i="280"/>
  <c r="AR20" i="122"/>
  <c r="AA14" i="122" s="1"/>
  <c r="AR14" i="122" s="1"/>
  <c r="AR12" i="122" s="1"/>
  <c r="G4" i="247"/>
  <c r="Y4" i="247"/>
  <c r="T4" i="247"/>
  <c r="J4" i="253"/>
  <c r="Y4" i="253"/>
  <c r="Y4" i="259"/>
  <c r="T4" i="259"/>
  <c r="H4" i="259"/>
  <c r="K4" i="250"/>
  <c r="V4" i="250"/>
  <c r="Q4" i="250"/>
  <c r="V4" i="256"/>
  <c r="U4" i="256"/>
  <c r="R4" i="256"/>
  <c r="I4" i="262"/>
  <c r="AA4" i="262"/>
  <c r="AH20" i="122"/>
  <c r="Q14" i="122" s="1"/>
  <c r="AH14" i="122" s="1"/>
  <c r="Q4" i="235"/>
  <c r="P4" i="235"/>
  <c r="V4" i="235"/>
  <c r="S4" i="241"/>
  <c r="G4" i="241"/>
  <c r="AP20" i="123"/>
  <c r="Y14" i="123" s="1"/>
  <c r="AP14" i="123" s="1"/>
  <c r="N4" i="232"/>
  <c r="R4" i="232"/>
  <c r="P4" i="232"/>
  <c r="M4" i="238"/>
  <c r="X4" i="238"/>
  <c r="G4" i="244"/>
  <c r="J4" i="244"/>
  <c r="M4" i="244"/>
  <c r="P4" i="229"/>
  <c r="L4" i="229"/>
  <c r="W4" i="229"/>
  <c r="AE15" i="118"/>
  <c r="N13" i="118" s="1"/>
  <c r="AE13" i="118" s="1"/>
  <c r="AO20" i="128"/>
  <c r="X14" i="128" s="1"/>
  <c r="AO14" i="128" s="1"/>
  <c r="AI20" i="129"/>
  <c r="R14" i="129" s="1"/>
  <c r="AI14" i="129" s="1"/>
  <c r="AO20" i="118"/>
  <c r="X14" i="118" s="1"/>
  <c r="AO14" i="118" s="1"/>
  <c r="AP15" i="129"/>
  <c r="Y13" i="129" s="1"/>
  <c r="AP13" i="129" s="1"/>
  <c r="AH12" i="118"/>
  <c r="Q4" i="118" s="1"/>
  <c r="AH4" i="118" s="1"/>
  <c r="K4" i="247"/>
  <c r="L4" i="253"/>
  <c r="AE12" i="120"/>
  <c r="T4" i="250"/>
  <c r="G4" i="235"/>
  <c r="AK20" i="124"/>
  <c r="T14" i="124" s="1"/>
  <c r="AK14" i="124" s="1"/>
  <c r="N4" i="265"/>
  <c r="I4" i="265"/>
  <c r="L4" i="271"/>
  <c r="M4" i="277"/>
  <c r="W4" i="277"/>
  <c r="AL20" i="120"/>
  <c r="U14" i="120" s="1"/>
  <c r="AL14" i="120" s="1"/>
  <c r="K4" i="268"/>
  <c r="P4" i="274"/>
  <c r="Q4" i="274"/>
  <c r="Z4" i="280"/>
  <c r="G4" i="280"/>
  <c r="O4" i="247"/>
  <c r="M4" i="253"/>
  <c r="N4" i="253"/>
  <c r="J4" i="259"/>
  <c r="M4" i="259"/>
  <c r="AF15" i="117"/>
  <c r="O13" i="117" s="1"/>
  <c r="AF13" i="117" s="1"/>
  <c r="AF12" i="117" s="1"/>
  <c r="S4" i="250"/>
  <c r="G4" i="250"/>
  <c r="X4" i="256"/>
  <c r="G4" i="256"/>
  <c r="Q4" i="262"/>
  <c r="AD20" i="116"/>
  <c r="M14" i="116" s="1"/>
  <c r="AD14" i="116" s="1"/>
  <c r="S4" i="235"/>
  <c r="Q4" i="241"/>
  <c r="AA4" i="241"/>
  <c r="S4" i="232"/>
  <c r="Z4" i="232"/>
  <c r="U4" i="238"/>
  <c r="W4" i="244"/>
  <c r="R4" i="244"/>
  <c r="X4" i="229"/>
  <c r="AQ12" i="128"/>
  <c r="AP12" i="132"/>
  <c r="Y4" i="132" s="1"/>
  <c r="AP4" i="132" s="1"/>
  <c r="AP20" i="129"/>
  <c r="Y14" i="129" s="1"/>
  <c r="AP14" i="129" s="1"/>
  <c r="AP12" i="129" s="1"/>
  <c r="Y4" i="129" s="1"/>
  <c r="AP4" i="129" s="1"/>
  <c r="AN15" i="130"/>
  <c r="W13" i="130" s="1"/>
  <c r="AN13" i="130" s="1"/>
  <c r="AN12" i="130" s="1"/>
  <c r="AM20" i="132"/>
  <c r="V14" i="132" s="1"/>
  <c r="AM14" i="132" s="1"/>
  <c r="AH20" i="132"/>
  <c r="Q14" i="132" s="1"/>
  <c r="AH14" i="132" s="1"/>
  <c r="AN20" i="128"/>
  <c r="W14" i="128" s="1"/>
  <c r="AN14" i="128" s="1"/>
  <c r="AQ5" i="123"/>
  <c r="AI15" i="124"/>
  <c r="R13" i="124" s="1"/>
  <c r="AI13" i="124" s="1"/>
  <c r="AM5" i="117"/>
  <c r="AQ15" i="120"/>
  <c r="Z13" i="120" s="1"/>
  <c r="AQ13" i="120" s="1"/>
  <c r="AQ12" i="120" s="1"/>
  <c r="AE20" i="121"/>
  <c r="N14" i="121" s="1"/>
  <c r="AE14" i="121" s="1"/>
  <c r="AJ15" i="119"/>
  <c r="S13" i="119" s="1"/>
  <c r="AJ13" i="119" s="1"/>
  <c r="AQ20" i="115"/>
  <c r="Z14" i="115" s="1"/>
  <c r="AQ14" i="115" s="1"/>
  <c r="AR5" i="126"/>
  <c r="AH20" i="130"/>
  <c r="Q14" i="130" s="1"/>
  <c r="AH14" i="130" s="1"/>
  <c r="AJ15" i="131"/>
  <c r="S13" i="131" s="1"/>
  <c r="AJ13" i="131" s="1"/>
  <c r="AJ12" i="126"/>
  <c r="S4" i="126" s="1"/>
  <c r="AJ4" i="126" s="1"/>
  <c r="AI20" i="128"/>
  <c r="R14" i="128" s="1"/>
  <c r="AI14" i="128" s="1"/>
  <c r="AL20" i="123"/>
  <c r="U14" i="123" s="1"/>
  <c r="AL14" i="123" s="1"/>
  <c r="AL5" i="121"/>
  <c r="U3" i="121" s="1"/>
  <c r="AL3" i="121" s="1"/>
  <c r="AL2" i="121" s="1"/>
  <c r="K2" i="55" s="1"/>
  <c r="AH20" i="125"/>
  <c r="Q14" i="125" s="1"/>
  <c r="AH14" i="125" s="1"/>
  <c r="AP5" i="123"/>
  <c r="AE5" i="119"/>
  <c r="AH5" i="119"/>
  <c r="AK15" i="118"/>
  <c r="T13" i="118" s="1"/>
  <c r="AK13" i="118" s="1"/>
  <c r="AK12" i="118" s="1"/>
  <c r="T4" i="118" s="1"/>
  <c r="AK4" i="118" s="1"/>
  <c r="AN15" i="129"/>
  <c r="W13" i="129" s="1"/>
  <c r="AN13" i="129" s="1"/>
  <c r="AH5" i="132"/>
  <c r="Q3" i="132" s="1"/>
  <c r="AH3" i="132" s="1"/>
  <c r="AQ15" i="127"/>
  <c r="Z13" i="127" s="1"/>
  <c r="AQ13" i="127" s="1"/>
  <c r="AP20" i="117"/>
  <c r="Y14" i="117" s="1"/>
  <c r="AP14" i="117" s="1"/>
  <c r="AI20" i="119"/>
  <c r="R14" i="119" s="1"/>
  <c r="AI14" i="119" s="1"/>
  <c r="AR20" i="119"/>
  <c r="AA14" i="119" s="1"/>
  <c r="AR14" i="119" s="1"/>
  <c r="AR12" i="119" s="1"/>
  <c r="AA4" i="119" s="1"/>
  <c r="AR4" i="119" s="1"/>
  <c r="AQ15" i="125"/>
  <c r="Z13" i="125" s="1"/>
  <c r="AQ13" i="125" s="1"/>
  <c r="AD5" i="128"/>
  <c r="M3" i="128" s="1"/>
  <c r="AD3" i="128" s="1"/>
  <c r="AE20" i="131"/>
  <c r="N14" i="131" s="1"/>
  <c r="AE14" i="131" s="1"/>
  <c r="AI5" i="130"/>
  <c r="AR20" i="131"/>
  <c r="AA14" i="131" s="1"/>
  <c r="AR14" i="131" s="1"/>
  <c r="M3" i="50"/>
  <c r="AH20" i="120"/>
  <c r="Q14" i="120" s="1"/>
  <c r="AH14" i="120" s="1"/>
  <c r="AH12" i="120" s="1"/>
  <c r="AD20" i="120"/>
  <c r="M14" i="120" s="1"/>
  <c r="AD14" i="120" s="1"/>
  <c r="AR5" i="119"/>
  <c r="Q3" i="53" s="1"/>
  <c r="AF12" i="123"/>
  <c r="O4" i="123" s="1"/>
  <c r="AF4" i="123" s="1"/>
  <c r="AD15" i="116"/>
  <c r="M13" i="116" s="1"/>
  <c r="AD13" i="116" s="1"/>
  <c r="AD12" i="116" s="1"/>
  <c r="AP20" i="122"/>
  <c r="Y14" i="122" s="1"/>
  <c r="AP14" i="122" s="1"/>
  <c r="AP12" i="122" s="1"/>
  <c r="AL5" i="122"/>
  <c r="AL12" i="123"/>
  <c r="AQ12" i="117"/>
  <c r="AR12" i="120"/>
  <c r="AM20" i="128"/>
  <c r="V14" i="128" s="1"/>
  <c r="AM14" i="128" s="1"/>
  <c r="AM15" i="130"/>
  <c r="V13" i="130" s="1"/>
  <c r="AM13" i="130" s="1"/>
  <c r="AM12" i="130" s="1"/>
  <c r="L4" i="64" s="1"/>
  <c r="AM5" i="126"/>
  <c r="AH15" i="128"/>
  <c r="Q13" i="128" s="1"/>
  <c r="AH13" i="128" s="1"/>
  <c r="AH12" i="128" s="1"/>
  <c r="AR20" i="130"/>
  <c r="AA14" i="130" s="1"/>
  <c r="AR14" i="130" s="1"/>
  <c r="AN15" i="120"/>
  <c r="W13" i="120" s="1"/>
  <c r="AN13" i="120" s="1"/>
  <c r="AO5" i="128"/>
  <c r="X3" i="128" s="1"/>
  <c r="AO3" i="128" s="1"/>
  <c r="AE12" i="121"/>
  <c r="AC12" i="122"/>
  <c r="AC15" i="124"/>
  <c r="L13" i="124" s="1"/>
  <c r="AC13" i="124" s="1"/>
  <c r="AC12" i="124" s="1"/>
  <c r="AO20" i="117"/>
  <c r="X14" i="117" s="1"/>
  <c r="AO14" i="117" s="1"/>
  <c r="AJ20" i="123"/>
  <c r="S14" i="123" s="1"/>
  <c r="AJ14" i="123" s="1"/>
  <c r="AE15" i="119"/>
  <c r="N13" i="119" s="1"/>
  <c r="AE13" i="119" s="1"/>
  <c r="AM20" i="115"/>
  <c r="V14" i="115" s="1"/>
  <c r="AM14" i="115" s="1"/>
  <c r="AI20" i="115"/>
  <c r="R14" i="115" s="1"/>
  <c r="AI14" i="115" s="1"/>
  <c r="AM20" i="118"/>
  <c r="V14" i="118" s="1"/>
  <c r="AM14" i="118" s="1"/>
  <c r="AM12" i="118" s="1"/>
  <c r="AE5" i="115"/>
  <c r="AI15" i="127"/>
  <c r="R13" i="127" s="1"/>
  <c r="AI13" i="127" s="1"/>
  <c r="AJ12" i="129"/>
  <c r="AQ20" i="131"/>
  <c r="Z14" i="131" s="1"/>
  <c r="AQ14" i="131" s="1"/>
  <c r="AL12" i="131"/>
  <c r="U4" i="131" s="1"/>
  <c r="AL4" i="131" s="1"/>
  <c r="AP20" i="115"/>
  <c r="Y14" i="115" s="1"/>
  <c r="AP14" i="115" s="1"/>
  <c r="AG15" i="116"/>
  <c r="P13" i="116" s="1"/>
  <c r="AG13" i="116" s="1"/>
  <c r="AD20" i="119"/>
  <c r="M14" i="119" s="1"/>
  <c r="AD14" i="119" s="1"/>
  <c r="AD12" i="119" s="1"/>
  <c r="AQ20" i="119"/>
  <c r="Z14" i="119" s="1"/>
  <c r="AQ14" i="119" s="1"/>
  <c r="AN15" i="125"/>
  <c r="W13" i="125" s="1"/>
  <c r="AN13" i="125" s="1"/>
  <c r="AN12" i="125" s="1"/>
  <c r="AJ15" i="128"/>
  <c r="S13" i="128" s="1"/>
  <c r="AJ13" i="128" s="1"/>
  <c r="AJ12" i="128" s="1"/>
  <c r="AR12" i="130"/>
  <c r="AF5" i="128"/>
  <c r="O3" i="128" s="1"/>
  <c r="AF3" i="128" s="1"/>
  <c r="AL15" i="127"/>
  <c r="U13" i="127" s="1"/>
  <c r="AL13" i="127" s="1"/>
  <c r="AC12" i="130"/>
  <c r="AL20" i="118"/>
  <c r="U14" i="118" s="1"/>
  <c r="AL14" i="118" s="1"/>
  <c r="AL12" i="118" s="1"/>
  <c r="AF20" i="128"/>
  <c r="O14" i="128" s="1"/>
  <c r="AF14" i="128" s="1"/>
  <c r="AI5" i="128"/>
  <c r="R3" i="128" s="1"/>
  <c r="AI3" i="128" s="1"/>
  <c r="AQ5" i="131"/>
  <c r="AN20" i="118"/>
  <c r="W14" i="118" s="1"/>
  <c r="AN14" i="118" s="1"/>
  <c r="AN12" i="118" s="1"/>
  <c r="AP5" i="117"/>
  <c r="Y3" i="117" s="1"/>
  <c r="AP3" i="117" s="1"/>
  <c r="B3" i="164"/>
  <c r="B4" i="164"/>
  <c r="AN20" i="119"/>
  <c r="W14" i="119" s="1"/>
  <c r="AN14" i="119" s="1"/>
  <c r="AD5" i="115"/>
  <c r="AE5" i="125"/>
  <c r="AG5" i="115"/>
  <c r="AD20" i="129"/>
  <c r="M14" i="129" s="1"/>
  <c r="AD14" i="129" s="1"/>
  <c r="AJ5" i="129"/>
  <c r="S3" i="129" s="1"/>
  <c r="AJ3" i="129" s="1"/>
  <c r="AG20" i="126"/>
  <c r="P14" i="126" s="1"/>
  <c r="AG14" i="126" s="1"/>
  <c r="AO12" i="127"/>
  <c r="B6" i="165"/>
  <c r="B8" i="165" s="1"/>
  <c r="B5" i="165"/>
  <c r="B7" i="165" s="1"/>
  <c r="T3" i="130"/>
  <c r="AK3" i="130" s="1"/>
  <c r="J3" i="64"/>
  <c r="X3" i="117"/>
  <c r="AO3" i="117" s="1"/>
  <c r="N3" i="51"/>
  <c r="N3" i="14" s="1"/>
  <c r="AP15" i="115"/>
  <c r="Y13" i="115" s="1"/>
  <c r="AP13" i="115" s="1"/>
  <c r="AP12" i="115" s="1"/>
  <c r="Y4" i="115" s="1"/>
  <c r="AP4" i="115" s="1"/>
  <c r="AJ20" i="118"/>
  <c r="S14" i="118" s="1"/>
  <c r="AJ14" i="118" s="1"/>
  <c r="AJ15" i="121"/>
  <c r="S13" i="121" s="1"/>
  <c r="AJ13" i="121" s="1"/>
  <c r="AJ12" i="121" s="1"/>
  <c r="S4" i="121" s="1"/>
  <c r="AJ4" i="121" s="1"/>
  <c r="AD15" i="122"/>
  <c r="M13" i="122" s="1"/>
  <c r="AD13" i="122" s="1"/>
  <c r="AJ5" i="118"/>
  <c r="AD12" i="121"/>
  <c r="AL12" i="122"/>
  <c r="U4" i="122" s="1"/>
  <c r="AL4" i="122" s="1"/>
  <c r="AE5" i="124"/>
  <c r="AM15" i="124"/>
  <c r="V13" i="124" s="1"/>
  <c r="AM13" i="124" s="1"/>
  <c r="AD5" i="124"/>
  <c r="AO12" i="128"/>
  <c r="X4" i="128" s="1"/>
  <c r="AO4" i="128" s="1"/>
  <c r="AO2" i="128" s="1"/>
  <c r="N2" i="62" s="1"/>
  <c r="AH12" i="132"/>
  <c r="AR12" i="127"/>
  <c r="AC20" i="131"/>
  <c r="L14" i="131" s="1"/>
  <c r="AC14" i="131" s="1"/>
  <c r="AH15" i="130"/>
  <c r="Q13" i="130" s="1"/>
  <c r="AH13" i="130" s="1"/>
  <c r="AE5" i="130"/>
  <c r="N3" i="130" s="1"/>
  <c r="AE3" i="130" s="1"/>
  <c r="AD20" i="118"/>
  <c r="M14" i="118" s="1"/>
  <c r="AD14" i="118" s="1"/>
  <c r="AD12" i="118" s="1"/>
  <c r="AM5" i="119"/>
  <c r="AL20" i="129"/>
  <c r="U14" i="129" s="1"/>
  <c r="AL14" i="129" s="1"/>
  <c r="AJ5" i="124"/>
  <c r="AH5" i="118"/>
  <c r="AQ20" i="118"/>
  <c r="Z14" i="118" s="1"/>
  <c r="AQ14" i="118" s="1"/>
  <c r="AI15" i="122"/>
  <c r="R13" i="122" s="1"/>
  <c r="AI13" i="122" s="1"/>
  <c r="AN5" i="123"/>
  <c r="AN5" i="125"/>
  <c r="AF15" i="132"/>
  <c r="O13" i="132" s="1"/>
  <c r="AF13" i="132" s="1"/>
  <c r="AF12" i="132" s="1"/>
  <c r="AL12" i="129"/>
  <c r="U4" i="129" s="1"/>
  <c r="AL4" i="129" s="1"/>
  <c r="AF5" i="129"/>
  <c r="O3" i="129" s="1"/>
  <c r="AF3" i="129" s="1"/>
  <c r="AI15" i="129"/>
  <c r="R13" i="129" s="1"/>
  <c r="AI13" i="129" s="1"/>
  <c r="AI12" i="129" s="1"/>
  <c r="H4" i="63" s="1"/>
  <c r="AP5" i="125"/>
  <c r="AC20" i="128"/>
  <c r="L14" i="128" s="1"/>
  <c r="AC14" i="128" s="1"/>
  <c r="AC12" i="128" s="1"/>
  <c r="AJ15" i="116"/>
  <c r="S13" i="116" s="1"/>
  <c r="AJ13" i="116" s="1"/>
  <c r="AJ12" i="116" s="1"/>
  <c r="AD20" i="123"/>
  <c r="M14" i="123" s="1"/>
  <c r="AD14" i="123" s="1"/>
  <c r="AP5" i="122"/>
  <c r="AO5" i="121"/>
  <c r="AP5" i="115"/>
  <c r="Y3" i="115" s="1"/>
  <c r="AP3" i="115" s="1"/>
  <c r="AP2" i="115" s="1"/>
  <c r="O2" i="49" s="1"/>
  <c r="AL5" i="124"/>
  <c r="AH15" i="115"/>
  <c r="Q13" i="115" s="1"/>
  <c r="AH13" i="115" s="1"/>
  <c r="AH12" i="115" s="1"/>
  <c r="AE5" i="118"/>
  <c r="AQ15" i="123"/>
  <c r="Z13" i="123" s="1"/>
  <c r="AQ13" i="123" s="1"/>
  <c r="AP15" i="121"/>
  <c r="Y13" i="121" s="1"/>
  <c r="AP13" i="121" s="1"/>
  <c r="AP12" i="121" s="1"/>
  <c r="AE12" i="116"/>
  <c r="N4" i="116" s="1"/>
  <c r="AE4" i="116" s="1"/>
  <c r="AH5" i="123"/>
  <c r="AM20" i="121"/>
  <c r="V14" i="121" s="1"/>
  <c r="AM14" i="121" s="1"/>
  <c r="AD5" i="119"/>
  <c r="AP5" i="127"/>
  <c r="AC20" i="126"/>
  <c r="L14" i="126" s="1"/>
  <c r="AC14" i="126" s="1"/>
  <c r="AF12" i="131"/>
  <c r="E4" i="65" s="1"/>
  <c r="AM15" i="131"/>
  <c r="V13" i="131" s="1"/>
  <c r="AM13" i="131" s="1"/>
  <c r="AM12" i="131" s="1"/>
  <c r="V4" i="131" s="1"/>
  <c r="AM4" i="131" s="1"/>
  <c r="AI15" i="130"/>
  <c r="R13" i="130" s="1"/>
  <c r="AI13" i="130" s="1"/>
  <c r="AF15" i="128"/>
  <c r="O13" i="128" s="1"/>
  <c r="AF13" i="128" s="1"/>
  <c r="AM12" i="132"/>
  <c r="V4" i="132" s="1"/>
  <c r="AM4" i="132" s="1"/>
  <c r="AM2" i="132" s="1"/>
  <c r="L2" i="66" s="1"/>
  <c r="AO5" i="122"/>
  <c r="AC5" i="127"/>
  <c r="AG15" i="123"/>
  <c r="P13" i="123" s="1"/>
  <c r="AG13" i="123" s="1"/>
  <c r="AG12" i="123" s="1"/>
  <c r="F4" i="57" s="1"/>
  <c r="AC5" i="115"/>
  <c r="AM12" i="119"/>
  <c r="AR15" i="129"/>
  <c r="AA13" i="129" s="1"/>
  <c r="AR13" i="129" s="1"/>
  <c r="AR12" i="129" s="1"/>
  <c r="AA4" i="129" s="1"/>
  <c r="AR4" i="129" s="1"/>
  <c r="AP5" i="131"/>
  <c r="AH5" i="128"/>
  <c r="AG5" i="121"/>
  <c r="AO5" i="127"/>
  <c r="AN20" i="116"/>
  <c r="W14" i="116" s="1"/>
  <c r="AN14" i="116" s="1"/>
  <c r="AE5" i="117"/>
  <c r="AC5" i="117"/>
  <c r="B3" i="51" s="1"/>
  <c r="AJ20" i="117"/>
  <c r="S14" i="117" s="1"/>
  <c r="AJ14" i="117" s="1"/>
  <c r="AQ20" i="116"/>
  <c r="Z14" i="116" s="1"/>
  <c r="AQ14" i="116" s="1"/>
  <c r="AC20" i="119"/>
  <c r="L14" i="119" s="1"/>
  <c r="AC14" i="119" s="1"/>
  <c r="AC12" i="119" s="1"/>
  <c r="AO5" i="125"/>
  <c r="AR12" i="116"/>
  <c r="AH20" i="119"/>
  <c r="Q14" i="119" s="1"/>
  <c r="AH14" i="119" s="1"/>
  <c r="AE12" i="118"/>
  <c r="D4" i="52" s="1"/>
  <c r="AD5" i="130"/>
  <c r="O3" i="51"/>
  <c r="AH5" i="131"/>
  <c r="Q3" i="131" s="1"/>
  <c r="AH3" i="131" s="1"/>
  <c r="AO20" i="123"/>
  <c r="X14" i="123" s="1"/>
  <c r="AO14" i="123" s="1"/>
  <c r="AO12" i="123" s="1"/>
  <c r="AP5" i="116"/>
  <c r="AF20" i="115"/>
  <c r="O14" i="115" s="1"/>
  <c r="AF14" i="115" s="1"/>
  <c r="AM20" i="117"/>
  <c r="V14" i="117" s="1"/>
  <c r="AM14" i="117" s="1"/>
  <c r="AC15" i="117"/>
  <c r="L13" i="117" s="1"/>
  <c r="AC13" i="117" s="1"/>
  <c r="AC12" i="117" s="1"/>
  <c r="L4" i="117" s="1"/>
  <c r="AC4" i="117" s="1"/>
  <c r="AC15" i="123"/>
  <c r="L13" i="123" s="1"/>
  <c r="AC13" i="123" s="1"/>
  <c r="AC12" i="118"/>
  <c r="AC15" i="120"/>
  <c r="L13" i="120" s="1"/>
  <c r="AC13" i="120" s="1"/>
  <c r="AC12" i="120" s="1"/>
  <c r="AE15" i="124"/>
  <c r="N13" i="124" s="1"/>
  <c r="AE13" i="124" s="1"/>
  <c r="AF15" i="115"/>
  <c r="O13" i="115" s="1"/>
  <c r="AF13" i="115" s="1"/>
  <c r="AE20" i="124"/>
  <c r="N14" i="124" s="1"/>
  <c r="AE14" i="124" s="1"/>
  <c r="AQ20" i="123"/>
  <c r="Z14" i="123" s="1"/>
  <c r="AQ14" i="123" s="1"/>
  <c r="AQ12" i="123" s="1"/>
  <c r="AK12" i="116"/>
  <c r="AO20" i="131"/>
  <c r="X14" i="131" s="1"/>
  <c r="AO14" i="131" s="1"/>
  <c r="AO12" i="131" s="1"/>
  <c r="AL5" i="130"/>
  <c r="H3" i="62"/>
  <c r="AP15" i="123"/>
  <c r="Y13" i="123" s="1"/>
  <c r="AP13" i="123" s="1"/>
  <c r="AP12" i="123" s="1"/>
  <c r="AK15" i="120"/>
  <c r="T13" i="120" s="1"/>
  <c r="AK13" i="120" s="1"/>
  <c r="AK12" i="120" s="1"/>
  <c r="AF12" i="121"/>
  <c r="O4" i="121" s="1"/>
  <c r="AF4" i="121" s="1"/>
  <c r="AE20" i="117"/>
  <c r="N14" i="117" s="1"/>
  <c r="AE14" i="117" s="1"/>
  <c r="AJ5" i="120"/>
  <c r="AD20" i="122"/>
  <c r="M14" i="122" s="1"/>
  <c r="AD14" i="122" s="1"/>
  <c r="AH5" i="121"/>
  <c r="AL5" i="123"/>
  <c r="AK15" i="123"/>
  <c r="T13" i="123" s="1"/>
  <c r="AK13" i="123" s="1"/>
  <c r="AK12" i="123" s="1"/>
  <c r="T4" i="123" s="1"/>
  <c r="AK4" i="123" s="1"/>
  <c r="AK5" i="118"/>
  <c r="AL15" i="117"/>
  <c r="U13" i="117" s="1"/>
  <c r="AL13" i="117" s="1"/>
  <c r="AG5" i="125"/>
  <c r="AH5" i="129"/>
  <c r="AR15" i="128"/>
  <c r="AA13" i="128" s="1"/>
  <c r="AR13" i="128" s="1"/>
  <c r="AR12" i="128" s="1"/>
  <c r="AH5" i="126"/>
  <c r="AQ5" i="130"/>
  <c r="Z3" i="130" s="1"/>
  <c r="AQ3" i="130" s="1"/>
  <c r="AH15" i="131"/>
  <c r="Q13" i="131" s="1"/>
  <c r="AH13" i="131" s="1"/>
  <c r="AH12" i="131" s="1"/>
  <c r="AH5" i="117"/>
  <c r="AQ15" i="130"/>
  <c r="Z13" i="130" s="1"/>
  <c r="AQ13" i="130" s="1"/>
  <c r="AQ12" i="130" s="1"/>
  <c r="AL5" i="117"/>
  <c r="AA3" i="124"/>
  <c r="AR3" i="124" s="1"/>
  <c r="Q3" i="58"/>
  <c r="W3" i="119"/>
  <c r="AN3" i="119" s="1"/>
  <c r="M3" i="53"/>
  <c r="O3" i="119"/>
  <c r="AF3" i="119" s="1"/>
  <c r="E3" i="53"/>
  <c r="AA3" i="119"/>
  <c r="AR3" i="119" s="1"/>
  <c r="Y4" i="120"/>
  <c r="AP4" i="120" s="1"/>
  <c r="O4" i="54"/>
  <c r="U4" i="123"/>
  <c r="AL4" i="123" s="1"/>
  <c r="K4" i="57"/>
  <c r="AL12" i="119"/>
  <c r="AF12" i="116"/>
  <c r="V3" i="116"/>
  <c r="AM3" i="116" s="1"/>
  <c r="L3" i="50"/>
  <c r="W4" i="131"/>
  <c r="AN4" i="131" s="1"/>
  <c r="M4" i="65"/>
  <c r="T3" i="132"/>
  <c r="AK3" i="132" s="1"/>
  <c r="J3" i="66"/>
  <c r="S3" i="118"/>
  <c r="AJ3" i="118" s="1"/>
  <c r="I3" i="52"/>
  <c r="K4" i="56"/>
  <c r="N3" i="124"/>
  <c r="AE3" i="124" s="1"/>
  <c r="D3" i="58"/>
  <c r="Z3" i="115"/>
  <c r="AQ3" i="115" s="1"/>
  <c r="P3" i="49"/>
  <c r="R3" i="115"/>
  <c r="AI3" i="115" s="1"/>
  <c r="H3" i="49"/>
  <c r="U3" i="128"/>
  <c r="AL3" i="128" s="1"/>
  <c r="K3" i="62"/>
  <c r="X4" i="129"/>
  <c r="AO4" i="129" s="1"/>
  <c r="N4" i="63"/>
  <c r="AA4" i="127"/>
  <c r="AR4" i="127" s="1"/>
  <c r="Q4" i="61"/>
  <c r="Y3" i="132"/>
  <c r="AP3" i="132" s="1"/>
  <c r="O3" i="66"/>
  <c r="D3" i="64"/>
  <c r="AG12" i="127"/>
  <c r="N3" i="49"/>
  <c r="X3" i="115"/>
  <c r="AO3" i="115" s="1"/>
  <c r="L3" i="124"/>
  <c r="AC3" i="124" s="1"/>
  <c r="B3" i="58"/>
  <c r="N4" i="120"/>
  <c r="AE4" i="120" s="1"/>
  <c r="D4" i="54"/>
  <c r="Y4" i="119"/>
  <c r="AP4" i="119" s="1"/>
  <c r="O4" i="53"/>
  <c r="V3" i="124"/>
  <c r="AM3" i="124" s="1"/>
  <c r="L3" i="58"/>
  <c r="P4" i="131"/>
  <c r="AG4" i="131" s="1"/>
  <c r="F4" i="65"/>
  <c r="Z3" i="132"/>
  <c r="AQ3" i="132" s="1"/>
  <c r="P3" i="66"/>
  <c r="O4" i="63"/>
  <c r="W4" i="130"/>
  <c r="AN4" i="130" s="1"/>
  <c r="M4" i="64"/>
  <c r="R3" i="130"/>
  <c r="AI3" i="130" s="1"/>
  <c r="H3" i="64"/>
  <c r="E3" i="63"/>
  <c r="X4" i="127"/>
  <c r="AO4" i="127" s="1"/>
  <c r="N4" i="61"/>
  <c r="L3" i="130"/>
  <c r="AC3" i="130" s="1"/>
  <c r="B3" i="64"/>
  <c r="L3" i="132"/>
  <c r="AC3" i="132" s="1"/>
  <c r="B3" i="66"/>
  <c r="V3" i="129"/>
  <c r="AM3" i="129" s="1"/>
  <c r="L3" i="63"/>
  <c r="R4" i="129"/>
  <c r="AI4" i="129" s="1"/>
  <c r="O3" i="49"/>
  <c r="P3" i="115"/>
  <c r="AG3" i="115" s="1"/>
  <c r="F3" i="49"/>
  <c r="W3" i="115"/>
  <c r="AN3" i="115" s="1"/>
  <c r="M3" i="49"/>
  <c r="D4" i="50"/>
  <c r="S3" i="116"/>
  <c r="AJ3" i="116" s="1"/>
  <c r="I3" i="50"/>
  <c r="B3" i="53"/>
  <c r="L3" i="119"/>
  <c r="AC3" i="119" s="1"/>
  <c r="AA3" i="130"/>
  <c r="AR3" i="130" s="1"/>
  <c r="Q3" i="64"/>
  <c r="O4" i="131"/>
  <c r="AF4" i="131" s="1"/>
  <c r="N4" i="129"/>
  <c r="AE4" i="129" s="1"/>
  <c r="D4" i="63"/>
  <c r="M3" i="132"/>
  <c r="AD3" i="132" s="1"/>
  <c r="C3" i="66"/>
  <c r="N3" i="120"/>
  <c r="AE3" i="120" s="1"/>
  <c r="D3" i="54"/>
  <c r="M3" i="117"/>
  <c r="AD3" i="117" s="1"/>
  <c r="C3" i="51"/>
  <c r="T4" i="117"/>
  <c r="AK4" i="117" s="1"/>
  <c r="J4" i="51"/>
  <c r="V4" i="120"/>
  <c r="AM4" i="120" s="1"/>
  <c r="L4" i="54"/>
  <c r="V4" i="119"/>
  <c r="AM4" i="119" s="1"/>
  <c r="L4" i="53"/>
  <c r="W3" i="122"/>
  <c r="AN3" i="122" s="1"/>
  <c r="M3" i="56"/>
  <c r="O3" i="132"/>
  <c r="AF3" i="132" s="1"/>
  <c r="E3" i="66"/>
  <c r="V3" i="120"/>
  <c r="AM3" i="120" s="1"/>
  <c r="L3" i="54"/>
  <c r="L3" i="117"/>
  <c r="AC3" i="117" s="1"/>
  <c r="G3" i="50"/>
  <c r="Q3" i="116"/>
  <c r="AH3" i="116" s="1"/>
  <c r="AA3" i="118"/>
  <c r="AR3" i="118" s="1"/>
  <c r="Q3" i="52"/>
  <c r="T3" i="124"/>
  <c r="AK3" i="124" s="1"/>
  <c r="J3" i="58"/>
  <c r="W3" i="120"/>
  <c r="AN3" i="120" s="1"/>
  <c r="M3" i="54"/>
  <c r="AA4" i="116"/>
  <c r="AR4" i="116" s="1"/>
  <c r="Q4" i="50"/>
  <c r="N4" i="118"/>
  <c r="AE4" i="118" s="1"/>
  <c r="T3" i="119"/>
  <c r="AK3" i="119" s="1"/>
  <c r="J3" i="53"/>
  <c r="W3" i="129"/>
  <c r="AN3" i="129" s="1"/>
  <c r="M3" i="63"/>
  <c r="AP12" i="128"/>
  <c r="Y3" i="120"/>
  <c r="AP3" i="120" s="1"/>
  <c r="O3" i="54"/>
  <c r="N3" i="119"/>
  <c r="AE3" i="119" s="1"/>
  <c r="D3" i="53"/>
  <c r="L4" i="120"/>
  <c r="AC4" i="120" s="1"/>
  <c r="B4" i="54"/>
  <c r="O3" i="124"/>
  <c r="AF3" i="124" s="1"/>
  <c r="E3" i="58"/>
  <c r="J4" i="50"/>
  <c r="T4" i="116"/>
  <c r="AK4" i="116" s="1"/>
  <c r="AA3" i="116"/>
  <c r="AR3" i="116" s="1"/>
  <c r="Q3" i="50"/>
  <c r="L4" i="129"/>
  <c r="AC4" i="129" s="1"/>
  <c r="B4" i="63"/>
  <c r="P4" i="118"/>
  <c r="AG4" i="118" s="1"/>
  <c r="F4" i="52"/>
  <c r="O4" i="117"/>
  <c r="AF4" i="117" s="1"/>
  <c r="E4" i="51"/>
  <c r="O3" i="115"/>
  <c r="AF3" i="115" s="1"/>
  <c r="E3" i="49"/>
  <c r="O3" i="120"/>
  <c r="AF3" i="120" s="1"/>
  <c r="E3" i="54"/>
  <c r="S3" i="131"/>
  <c r="AJ3" i="131" s="1"/>
  <c r="I3" i="65"/>
  <c r="Q3" i="126"/>
  <c r="AH3" i="126" s="1"/>
  <c r="G3" i="60"/>
  <c r="AA3" i="131"/>
  <c r="AR3" i="131" s="1"/>
  <c r="Q3" i="65"/>
  <c r="P3" i="64"/>
  <c r="O4" i="49"/>
  <c r="O3" i="118"/>
  <c r="AF3" i="118" s="1"/>
  <c r="E3" i="52"/>
  <c r="P3" i="120"/>
  <c r="AG3" i="120" s="1"/>
  <c r="F3" i="54"/>
  <c r="AR15" i="123"/>
  <c r="AA13" i="123" s="1"/>
  <c r="AR13" i="123" s="1"/>
  <c r="AR12" i="123" s="1"/>
  <c r="O3" i="125"/>
  <c r="AF3" i="125" s="1"/>
  <c r="E3" i="59"/>
  <c r="B16" i="155"/>
  <c r="B15" i="155"/>
  <c r="AO12" i="116"/>
  <c r="AF12" i="118"/>
  <c r="X3" i="120"/>
  <c r="AO3" i="120" s="1"/>
  <c r="N3" i="54"/>
  <c r="AK15" i="115"/>
  <c r="T13" i="115" s="1"/>
  <c r="AK13" i="115" s="1"/>
  <c r="AK12" i="115" s="1"/>
  <c r="AG12" i="116"/>
  <c r="M3" i="115"/>
  <c r="AD3" i="115" s="1"/>
  <c r="C3" i="49"/>
  <c r="AG20" i="124"/>
  <c r="P14" i="124" s="1"/>
  <c r="AG14" i="124" s="1"/>
  <c r="R4" i="121"/>
  <c r="AI4" i="121" s="1"/>
  <c r="H4" i="55"/>
  <c r="R3" i="123"/>
  <c r="AI3" i="123" s="1"/>
  <c r="H3" i="57"/>
  <c r="S3" i="124"/>
  <c r="AJ3" i="124" s="1"/>
  <c r="I3" i="58"/>
  <c r="AH5" i="115"/>
  <c r="T2" i="271"/>
  <c r="L2" i="271"/>
  <c r="AA2" i="271"/>
  <c r="S2" i="271"/>
  <c r="K2" i="271"/>
  <c r="Y2" i="271"/>
  <c r="Q2" i="271"/>
  <c r="I2" i="271"/>
  <c r="W2" i="271"/>
  <c r="O2" i="271"/>
  <c r="G2" i="271"/>
  <c r="V2" i="271"/>
  <c r="N2" i="271"/>
  <c r="X2" i="271"/>
  <c r="U2" i="271"/>
  <c r="R2" i="271"/>
  <c r="P2" i="271"/>
  <c r="M2" i="271"/>
  <c r="J2" i="271"/>
  <c r="H2" i="271"/>
  <c r="Z2" i="271"/>
  <c r="T3" i="268"/>
  <c r="L3" i="268"/>
  <c r="AA3" i="268"/>
  <c r="S3" i="268"/>
  <c r="K3" i="268"/>
  <c r="Y3" i="268"/>
  <c r="Q3" i="268"/>
  <c r="I3" i="268"/>
  <c r="W3" i="268"/>
  <c r="O3" i="268"/>
  <c r="G3" i="268"/>
  <c r="V3" i="268"/>
  <c r="N3" i="268"/>
  <c r="R3" i="268"/>
  <c r="P3" i="268"/>
  <c r="M3" i="268"/>
  <c r="J3" i="268"/>
  <c r="H3" i="268"/>
  <c r="Z3" i="268"/>
  <c r="X3" i="268"/>
  <c r="U3" i="268"/>
  <c r="AA3" i="280"/>
  <c r="S3" i="280"/>
  <c r="K3" i="280"/>
  <c r="Z3" i="280"/>
  <c r="R3" i="280"/>
  <c r="J3" i="280"/>
  <c r="Y3" i="280"/>
  <c r="Q3" i="280"/>
  <c r="I3" i="280"/>
  <c r="X3" i="280"/>
  <c r="P3" i="280"/>
  <c r="H3" i="280"/>
  <c r="W3" i="280"/>
  <c r="O3" i="280"/>
  <c r="G3" i="280"/>
  <c r="V3" i="280"/>
  <c r="N3" i="280"/>
  <c r="U3" i="280"/>
  <c r="T3" i="280"/>
  <c r="L3" i="280"/>
  <c r="M3" i="280"/>
  <c r="AN20" i="124"/>
  <c r="W14" i="124" s="1"/>
  <c r="AN14" i="124" s="1"/>
  <c r="AN12" i="124" s="1"/>
  <c r="AN15" i="122"/>
  <c r="W13" i="122" s="1"/>
  <c r="AN13" i="122" s="1"/>
  <c r="AN12" i="122" s="1"/>
  <c r="M3" i="122"/>
  <c r="AD3" i="122" s="1"/>
  <c r="C3" i="56"/>
  <c r="AG15" i="124"/>
  <c r="P13" i="124" s="1"/>
  <c r="AG13" i="124" s="1"/>
  <c r="T3" i="125"/>
  <c r="AK3" i="125" s="1"/>
  <c r="J3" i="59"/>
  <c r="Q3" i="118"/>
  <c r="AH3" i="118" s="1"/>
  <c r="G3" i="52"/>
  <c r="X3" i="116"/>
  <c r="AO3" i="116" s="1"/>
  <c r="N3" i="50"/>
  <c r="AL20" i="117"/>
  <c r="U14" i="117" s="1"/>
  <c r="AL14" i="117" s="1"/>
  <c r="AL12" i="117" s="1"/>
  <c r="AP5" i="121"/>
  <c r="Q3" i="123"/>
  <c r="AH3" i="123" s="1"/>
  <c r="G3" i="57"/>
  <c r="V3" i="121"/>
  <c r="AM3" i="121" s="1"/>
  <c r="L3" i="55"/>
  <c r="Z3" i="127"/>
  <c r="AQ3" i="127" s="1"/>
  <c r="P3" i="61"/>
  <c r="X2" i="253"/>
  <c r="P2" i="253"/>
  <c r="H2" i="253"/>
  <c r="W2" i="253"/>
  <c r="O2" i="253"/>
  <c r="G2" i="253"/>
  <c r="U2" i="253"/>
  <c r="M2" i="253"/>
  <c r="AA2" i="253"/>
  <c r="S2" i="253"/>
  <c r="K2" i="253"/>
  <c r="Z2" i="253"/>
  <c r="R2" i="253"/>
  <c r="J2" i="253"/>
  <c r="T2" i="253"/>
  <c r="Q2" i="253"/>
  <c r="N2" i="253"/>
  <c r="L2" i="253"/>
  <c r="I2" i="253"/>
  <c r="Y2" i="253"/>
  <c r="V2" i="253"/>
  <c r="B3" i="49"/>
  <c r="L3" i="115"/>
  <c r="AC3" i="115" s="1"/>
  <c r="Q3" i="124"/>
  <c r="AH3" i="124" s="1"/>
  <c r="G3" i="58"/>
  <c r="B23" i="159"/>
  <c r="B22" i="159"/>
  <c r="B27" i="159"/>
  <c r="B19" i="159"/>
  <c r="B25" i="159"/>
  <c r="B24" i="159"/>
  <c r="B21" i="159"/>
  <c r="B20" i="159"/>
  <c r="B18" i="159"/>
  <c r="B17" i="159"/>
  <c r="B28" i="159"/>
  <c r="B26" i="159"/>
  <c r="AR20" i="115"/>
  <c r="AA14" i="115" s="1"/>
  <c r="AR14" i="115" s="1"/>
  <c r="AR12" i="115" s="1"/>
  <c r="AC5" i="123"/>
  <c r="AH12" i="124"/>
  <c r="AG20" i="115"/>
  <c r="P14" i="115" s="1"/>
  <c r="AG14" i="115" s="1"/>
  <c r="AP20" i="124"/>
  <c r="Y14" i="124" s="1"/>
  <c r="AP14" i="124" s="1"/>
  <c r="AI20" i="120"/>
  <c r="R14" i="120" s="1"/>
  <c r="AI14" i="120" s="1"/>
  <c r="AI12" i="120" s="1"/>
  <c r="AP12" i="124"/>
  <c r="Q3" i="127"/>
  <c r="AH3" i="127" s="1"/>
  <c r="G3" i="61"/>
  <c r="S4" i="129"/>
  <c r="AJ4" i="129" s="1"/>
  <c r="I4" i="63"/>
  <c r="S3" i="128"/>
  <c r="AJ3" i="128" s="1"/>
  <c r="I3" i="62"/>
  <c r="AO12" i="117"/>
  <c r="AM20" i="125"/>
  <c r="V14" i="125" s="1"/>
  <c r="AM14" i="125" s="1"/>
  <c r="Q4" i="63"/>
  <c r="X3" i="130"/>
  <c r="AO3" i="130" s="1"/>
  <c r="N3" i="64"/>
  <c r="AC5" i="126"/>
  <c r="AD12" i="132"/>
  <c r="AC12" i="131"/>
  <c r="P3" i="51"/>
  <c r="Z3" i="117"/>
  <c r="AQ3" i="117" s="1"/>
  <c r="AP20" i="126"/>
  <c r="Y14" i="126" s="1"/>
  <c r="AP14" i="126" s="1"/>
  <c r="AK5" i="126"/>
  <c r="Q4" i="132"/>
  <c r="AH4" i="132" s="1"/>
  <c r="G4" i="66"/>
  <c r="AG15" i="125"/>
  <c r="P13" i="125" s="1"/>
  <c r="AG13" i="125" s="1"/>
  <c r="AG12" i="130"/>
  <c r="O3" i="69"/>
  <c r="O3" i="14"/>
  <c r="AQ15" i="126"/>
  <c r="Z13" i="126" s="1"/>
  <c r="AQ13" i="126" s="1"/>
  <c r="AQ12" i="126" s="1"/>
  <c r="AK5" i="129"/>
  <c r="AG12" i="132"/>
  <c r="AF20" i="127"/>
  <c r="O14" i="127" s="1"/>
  <c r="AF14" i="127" s="1"/>
  <c r="AF12" i="127" s="1"/>
  <c r="AE15" i="127"/>
  <c r="N13" i="127" s="1"/>
  <c r="AE13" i="127" s="1"/>
  <c r="AE12" i="127" s="1"/>
  <c r="U3" i="130"/>
  <c r="AL3" i="130" s="1"/>
  <c r="K3" i="64"/>
  <c r="D3" i="84"/>
  <c r="D3" i="29"/>
  <c r="L3" i="84"/>
  <c r="L3" i="29"/>
  <c r="U4" i="115"/>
  <c r="AL4" i="115" s="1"/>
  <c r="K4" i="49"/>
  <c r="O3" i="123"/>
  <c r="AF3" i="123" s="1"/>
  <c r="E3" i="57"/>
  <c r="Z3" i="118"/>
  <c r="AQ3" i="118" s="1"/>
  <c r="P3" i="52"/>
  <c r="Z4" i="121"/>
  <c r="AQ4" i="121" s="1"/>
  <c r="P4" i="55"/>
  <c r="AO12" i="122"/>
  <c r="AP20" i="125"/>
  <c r="Y14" i="125" s="1"/>
  <c r="AP14" i="125" s="1"/>
  <c r="R3" i="118"/>
  <c r="AI3" i="118" s="1"/>
  <c r="H3" i="52"/>
  <c r="AC20" i="124"/>
  <c r="L14" i="124" s="1"/>
  <c r="AC14" i="124" s="1"/>
  <c r="N4" i="121"/>
  <c r="AE4" i="121" s="1"/>
  <c r="D4" i="55"/>
  <c r="AN5" i="117"/>
  <c r="AE5" i="123"/>
  <c r="AG12" i="120"/>
  <c r="N3" i="125"/>
  <c r="AE3" i="125" s="1"/>
  <c r="D3" i="59"/>
  <c r="B29" i="163"/>
  <c r="B28" i="163"/>
  <c r="B33" i="163"/>
  <c r="B21" i="163"/>
  <c r="B34" i="163"/>
  <c r="B32" i="163"/>
  <c r="B31" i="163"/>
  <c r="B30" i="163"/>
  <c r="B26" i="163"/>
  <c r="B22" i="163"/>
  <c r="B35" i="163"/>
  <c r="B20" i="163"/>
  <c r="Z3" i="271"/>
  <c r="R3" i="271"/>
  <c r="J3" i="271"/>
  <c r="Y3" i="271"/>
  <c r="Q3" i="271"/>
  <c r="I3" i="271"/>
  <c r="W3" i="271"/>
  <c r="O3" i="271"/>
  <c r="G3" i="271"/>
  <c r="U3" i="271"/>
  <c r="M3" i="271"/>
  <c r="T3" i="271"/>
  <c r="L3" i="271"/>
  <c r="S3" i="271"/>
  <c r="P3" i="271"/>
  <c r="N3" i="271"/>
  <c r="K3" i="271"/>
  <c r="H3" i="271"/>
  <c r="AA3" i="271"/>
  <c r="X3" i="271"/>
  <c r="V3" i="271"/>
  <c r="B42" i="157"/>
  <c r="B41" i="157"/>
  <c r="B40" i="157"/>
  <c r="B39" i="157"/>
  <c r="B38" i="157"/>
  <c r="B45" i="157"/>
  <c r="B37" i="157"/>
  <c r="B44" i="157"/>
  <c r="B36" i="157"/>
  <c r="B43" i="157"/>
  <c r="AR20" i="124"/>
  <c r="AA14" i="124" s="1"/>
  <c r="AR14" i="124" s="1"/>
  <c r="U4" i="121"/>
  <c r="AL4" i="121" s="1"/>
  <c r="K4" i="55"/>
  <c r="AA3" i="120"/>
  <c r="AR3" i="120" s="1"/>
  <c r="Q3" i="54"/>
  <c r="N3" i="121"/>
  <c r="AE3" i="121" s="1"/>
  <c r="AE2" i="121" s="1"/>
  <c r="D2" i="55" s="1"/>
  <c r="D3" i="55"/>
  <c r="AD5" i="118"/>
  <c r="AI15" i="119"/>
  <c r="R13" i="119" s="1"/>
  <c r="AI13" i="119" s="1"/>
  <c r="AI12" i="119" s="1"/>
  <c r="AQ12" i="118"/>
  <c r="M3" i="123"/>
  <c r="AD3" i="123" s="1"/>
  <c r="C3" i="57"/>
  <c r="V3" i="127"/>
  <c r="AM3" i="127" s="1"/>
  <c r="L3" i="61"/>
  <c r="AQ12" i="116"/>
  <c r="V3" i="253"/>
  <c r="N3" i="253"/>
  <c r="U3" i="253"/>
  <c r="M3" i="253"/>
  <c r="AA3" i="253"/>
  <c r="S3" i="253"/>
  <c r="K3" i="253"/>
  <c r="Y3" i="253"/>
  <c r="Q3" i="253"/>
  <c r="I3" i="253"/>
  <c r="X3" i="253"/>
  <c r="P3" i="253"/>
  <c r="H3" i="253"/>
  <c r="O3" i="253"/>
  <c r="L3" i="253"/>
  <c r="J3" i="253"/>
  <c r="G3" i="253"/>
  <c r="Z3" i="253"/>
  <c r="W3" i="253"/>
  <c r="T3" i="253"/>
  <c r="R3" i="253"/>
  <c r="AJ20" i="115"/>
  <c r="S14" i="115" s="1"/>
  <c r="AJ14" i="115" s="1"/>
  <c r="P3" i="116"/>
  <c r="AG3" i="116" s="1"/>
  <c r="F3" i="50"/>
  <c r="AJ20" i="120"/>
  <c r="S14" i="120" s="1"/>
  <c r="AJ14" i="120" s="1"/>
  <c r="X3" i="125"/>
  <c r="AO3" i="125" s="1"/>
  <c r="N3" i="59"/>
  <c r="B33" i="160"/>
  <c r="B21" i="160"/>
  <c r="B32" i="160"/>
  <c r="B20" i="160"/>
  <c r="B29" i="160"/>
  <c r="B35" i="160"/>
  <c r="B34" i="160"/>
  <c r="B31" i="160"/>
  <c r="B30" i="160"/>
  <c r="B28" i="160"/>
  <c r="B26" i="160"/>
  <c r="B22" i="160"/>
  <c r="M3" i="119"/>
  <c r="AD3" i="119" s="1"/>
  <c r="C3" i="53"/>
  <c r="AG15" i="121"/>
  <c r="P13" i="121" s="1"/>
  <c r="AG13" i="121" s="1"/>
  <c r="AH15" i="122"/>
  <c r="Q13" i="122" s="1"/>
  <c r="AH13" i="122" s="1"/>
  <c r="AH12" i="122" s="1"/>
  <c r="Y3" i="127"/>
  <c r="AP3" i="127" s="1"/>
  <c r="O3" i="61"/>
  <c r="S3" i="126"/>
  <c r="AJ3" i="126" s="1"/>
  <c r="I3" i="60"/>
  <c r="Z2" i="235"/>
  <c r="R2" i="235"/>
  <c r="J2" i="235"/>
  <c r="Y2" i="235"/>
  <c r="Q2" i="235"/>
  <c r="I2" i="235"/>
  <c r="V2" i="235"/>
  <c r="N2" i="235"/>
  <c r="T2" i="235"/>
  <c r="L2" i="235"/>
  <c r="AA2" i="235"/>
  <c r="S2" i="235"/>
  <c r="K2" i="235"/>
  <c r="M2" i="235"/>
  <c r="H2" i="235"/>
  <c r="G2" i="235"/>
  <c r="X2" i="235"/>
  <c r="W2" i="235"/>
  <c r="P2" i="235"/>
  <c r="O2" i="235"/>
  <c r="U2" i="235"/>
  <c r="AA3" i="115"/>
  <c r="AR3" i="115" s="1"/>
  <c r="Q3" i="49"/>
  <c r="AL20" i="124"/>
  <c r="U14" i="124" s="1"/>
  <c r="AL14" i="124" s="1"/>
  <c r="AL12" i="124" s="1"/>
  <c r="AQ5" i="121"/>
  <c r="AD5" i="121"/>
  <c r="M3" i="127"/>
  <c r="AD3" i="127" s="1"/>
  <c r="C3" i="61"/>
  <c r="T3" i="117"/>
  <c r="AK3" i="117" s="1"/>
  <c r="AK2" i="117" s="1"/>
  <c r="J2" i="51" s="1"/>
  <c r="J3" i="51"/>
  <c r="AN20" i="129"/>
  <c r="W14" i="129" s="1"/>
  <c r="AN14" i="129" s="1"/>
  <c r="AN12" i="129" s="1"/>
  <c r="M3" i="130"/>
  <c r="AD3" i="130" s="1"/>
  <c r="C3" i="64"/>
  <c r="AL20" i="130"/>
  <c r="U14" i="130" s="1"/>
  <c r="AL14" i="130" s="1"/>
  <c r="AL12" i="130" s="1"/>
  <c r="AR12" i="131"/>
  <c r="R3" i="117"/>
  <c r="AI3" i="117" s="1"/>
  <c r="H3" i="51"/>
  <c r="AH20" i="126"/>
  <c r="Q14" i="126" s="1"/>
  <c r="AH14" i="126" s="1"/>
  <c r="AG15" i="126"/>
  <c r="P13" i="126" s="1"/>
  <c r="AG13" i="126" s="1"/>
  <c r="AG12" i="126" s="1"/>
  <c r="AA4" i="130"/>
  <c r="AR4" i="130" s="1"/>
  <c r="Q4" i="64"/>
  <c r="Z3" i="131"/>
  <c r="AQ3" i="131" s="1"/>
  <c r="P3" i="65"/>
  <c r="AH12" i="123"/>
  <c r="AR5" i="127"/>
  <c r="AO15" i="126"/>
  <c r="X13" i="126" s="1"/>
  <c r="AO13" i="126" s="1"/>
  <c r="AO12" i="126" s="1"/>
  <c r="AN12" i="132"/>
  <c r="AI5" i="132"/>
  <c r="AH15" i="126"/>
  <c r="Q13" i="126" s="1"/>
  <c r="AH13" i="126" s="1"/>
  <c r="AH12" i="126" s="1"/>
  <c r="AL5" i="125"/>
  <c r="AP5" i="130"/>
  <c r="AF20" i="130"/>
  <c r="O14" i="130" s="1"/>
  <c r="AF14" i="130" s="1"/>
  <c r="AF12" i="130" s="1"/>
  <c r="AR15" i="132"/>
  <c r="AA13" i="132" s="1"/>
  <c r="AR13" i="132" s="1"/>
  <c r="AR12" i="132" s="1"/>
  <c r="O3" i="116"/>
  <c r="AF3" i="116" s="1"/>
  <c r="E3" i="50"/>
  <c r="AI20" i="127"/>
  <c r="R14" i="127" s="1"/>
  <c r="AI14" i="127" s="1"/>
  <c r="AI12" i="127" s="1"/>
  <c r="AP15" i="127"/>
  <c r="Y13" i="127" s="1"/>
  <c r="AP13" i="127" s="1"/>
  <c r="AP12" i="127" s="1"/>
  <c r="AP20" i="130"/>
  <c r="Y14" i="130" s="1"/>
  <c r="AP14" i="130" s="1"/>
  <c r="AP12" i="130" s="1"/>
  <c r="AE12" i="130"/>
  <c r="W3" i="132"/>
  <c r="AN3" i="132" s="1"/>
  <c r="M3" i="66"/>
  <c r="AK12" i="130"/>
  <c r="P3" i="128"/>
  <c r="AG3" i="128" s="1"/>
  <c r="F3" i="62"/>
  <c r="Z3" i="122"/>
  <c r="AQ3" i="122" s="1"/>
  <c r="P3" i="56"/>
  <c r="T3" i="120"/>
  <c r="AK3" i="120" s="1"/>
  <c r="J3" i="54"/>
  <c r="U3" i="124"/>
  <c r="AL3" i="124" s="1"/>
  <c r="K3" i="58"/>
  <c r="AD12" i="124"/>
  <c r="Q4" i="115"/>
  <c r="AH4" i="115" s="1"/>
  <c r="G4" i="49"/>
  <c r="V3" i="118"/>
  <c r="AM3" i="118" s="1"/>
  <c r="L3" i="52"/>
  <c r="B3" i="50"/>
  <c r="L3" i="116"/>
  <c r="AC3" i="116" s="1"/>
  <c r="AM12" i="121"/>
  <c r="O3" i="117"/>
  <c r="AF3" i="117" s="1"/>
  <c r="E3" i="51"/>
  <c r="AA3" i="123"/>
  <c r="AR3" i="123" s="1"/>
  <c r="Q3" i="57"/>
  <c r="P3" i="127"/>
  <c r="AG3" i="127" s="1"/>
  <c r="F3" i="61"/>
  <c r="N3" i="118"/>
  <c r="AE3" i="118" s="1"/>
  <c r="D3" i="52"/>
  <c r="O3" i="216"/>
  <c r="G3" i="216"/>
  <c r="N3" i="216"/>
  <c r="F3" i="216"/>
  <c r="K3" i="216"/>
  <c r="C3" i="216"/>
  <c r="Q3" i="216"/>
  <c r="I3" i="216"/>
  <c r="P3" i="216"/>
  <c r="H3" i="216"/>
  <c r="M3" i="216"/>
  <c r="M3" i="198"/>
  <c r="E3" i="198"/>
  <c r="M3" i="180"/>
  <c r="E3" i="180"/>
  <c r="L3" i="216"/>
  <c r="L3" i="198"/>
  <c r="D3" i="198"/>
  <c r="L3" i="180"/>
  <c r="D3" i="180"/>
  <c r="J3" i="216"/>
  <c r="K3" i="198"/>
  <c r="C3" i="198"/>
  <c r="K3" i="180"/>
  <c r="C3" i="180"/>
  <c r="E3" i="216"/>
  <c r="J3" i="198"/>
  <c r="B3" i="198"/>
  <c r="J3" i="180"/>
  <c r="B3" i="180"/>
  <c r="D3" i="216"/>
  <c r="Q3" i="198"/>
  <c r="I3" i="198"/>
  <c r="Q3" i="180"/>
  <c r="I3" i="180"/>
  <c r="O3" i="198"/>
  <c r="G3" i="198"/>
  <c r="O3" i="180"/>
  <c r="G3" i="180"/>
  <c r="N3" i="198"/>
  <c r="F3" i="198"/>
  <c r="N3" i="180"/>
  <c r="F3" i="180"/>
  <c r="B3" i="216"/>
  <c r="P3" i="198"/>
  <c r="H3" i="198"/>
  <c r="P3" i="180"/>
  <c r="H3" i="180"/>
  <c r="V3" i="117"/>
  <c r="AM3" i="117" s="1"/>
  <c r="L3" i="51"/>
  <c r="AA4" i="117"/>
  <c r="AR4" i="117" s="1"/>
  <c r="Q4" i="51"/>
  <c r="AQ5" i="120"/>
  <c r="Z3" i="124"/>
  <c r="AQ3" i="124" s="1"/>
  <c r="P3" i="58"/>
  <c r="P4" i="123"/>
  <c r="AG4" i="123" s="1"/>
  <c r="AK12" i="124"/>
  <c r="B45" i="163"/>
  <c r="B37" i="163"/>
  <c r="B44" i="163"/>
  <c r="B36" i="163"/>
  <c r="B41" i="163"/>
  <c r="B43" i="163"/>
  <c r="B42" i="163"/>
  <c r="B40" i="163"/>
  <c r="B39" i="163"/>
  <c r="B38" i="163"/>
  <c r="Y3" i="118"/>
  <c r="AP3" i="118" s="1"/>
  <c r="O3" i="52"/>
  <c r="AJ5" i="119"/>
  <c r="M3" i="210"/>
  <c r="E3" i="210"/>
  <c r="M3" i="192"/>
  <c r="E3" i="192"/>
  <c r="M3" i="174"/>
  <c r="E3" i="174"/>
  <c r="L3" i="210"/>
  <c r="D3" i="210"/>
  <c r="L3" i="192"/>
  <c r="D3" i="192"/>
  <c r="L3" i="174"/>
  <c r="D3" i="174"/>
  <c r="K3" i="210"/>
  <c r="C3" i="210"/>
  <c r="K3" i="192"/>
  <c r="C3" i="192"/>
  <c r="K3" i="174"/>
  <c r="C3" i="174"/>
  <c r="J3" i="210"/>
  <c r="B3" i="210"/>
  <c r="J3" i="192"/>
  <c r="B3" i="192"/>
  <c r="J3" i="174"/>
  <c r="B3" i="174"/>
  <c r="Q3" i="210"/>
  <c r="I3" i="210"/>
  <c r="Q3" i="192"/>
  <c r="I3" i="192"/>
  <c r="Q3" i="174"/>
  <c r="I3" i="174"/>
  <c r="O3" i="210"/>
  <c r="G3" i="210"/>
  <c r="O3" i="192"/>
  <c r="G3" i="192"/>
  <c r="O3" i="174"/>
  <c r="G3" i="174"/>
  <c r="N3" i="210"/>
  <c r="F3" i="210"/>
  <c r="N3" i="192"/>
  <c r="F3" i="192"/>
  <c r="N3" i="174"/>
  <c r="F3" i="174"/>
  <c r="P3" i="210"/>
  <c r="P3" i="174"/>
  <c r="H3" i="210"/>
  <c r="H3" i="174"/>
  <c r="P3" i="192"/>
  <c r="H3" i="192"/>
  <c r="AP5" i="124"/>
  <c r="AF12" i="115"/>
  <c r="AO5" i="118"/>
  <c r="V2" i="250"/>
  <c r="N2" i="250"/>
  <c r="U2" i="250"/>
  <c r="M2" i="250"/>
  <c r="T2" i="250"/>
  <c r="L2" i="250"/>
  <c r="AA2" i="250"/>
  <c r="S2" i="250"/>
  <c r="K2" i="250"/>
  <c r="Z2" i="250"/>
  <c r="R2" i="250"/>
  <c r="J2" i="250"/>
  <c r="Y2" i="250"/>
  <c r="Q2" i="250"/>
  <c r="I2" i="250"/>
  <c r="X2" i="250"/>
  <c r="P2" i="250"/>
  <c r="H2" i="250"/>
  <c r="W2" i="250"/>
  <c r="O2" i="250"/>
  <c r="G2" i="250"/>
  <c r="Z2" i="262"/>
  <c r="R2" i="262"/>
  <c r="J2" i="262"/>
  <c r="Y2" i="262"/>
  <c r="Q2" i="262"/>
  <c r="I2" i="262"/>
  <c r="X2" i="262"/>
  <c r="P2" i="262"/>
  <c r="H2" i="262"/>
  <c r="W2" i="262"/>
  <c r="O2" i="262"/>
  <c r="G2" i="262"/>
  <c r="V2" i="262"/>
  <c r="N2" i="262"/>
  <c r="U2" i="262"/>
  <c r="M2" i="262"/>
  <c r="T2" i="262"/>
  <c r="L2" i="262"/>
  <c r="AA2" i="262"/>
  <c r="S2" i="262"/>
  <c r="K2" i="262"/>
  <c r="AE15" i="117"/>
  <c r="N13" i="117" s="1"/>
  <c r="AE13" i="117" s="1"/>
  <c r="AE12" i="117" s="1"/>
  <c r="AO12" i="121"/>
  <c r="AJ5" i="123"/>
  <c r="AQ5" i="125"/>
  <c r="X3" i="119"/>
  <c r="AO3" i="119" s="1"/>
  <c r="N3" i="53"/>
  <c r="B41" i="160"/>
  <c r="B40" i="160"/>
  <c r="B45" i="160"/>
  <c r="B37" i="160"/>
  <c r="B36" i="160"/>
  <c r="B44" i="160"/>
  <c r="B43" i="160"/>
  <c r="B42" i="160"/>
  <c r="B39" i="160"/>
  <c r="B38" i="160"/>
  <c r="AC15" i="121"/>
  <c r="L13" i="121" s="1"/>
  <c r="AC13" i="121" s="1"/>
  <c r="AC12" i="121" s="1"/>
  <c r="X3" i="124"/>
  <c r="AO3" i="124" s="1"/>
  <c r="N3" i="58"/>
  <c r="U3" i="127"/>
  <c r="AL3" i="127" s="1"/>
  <c r="K3" i="61"/>
  <c r="X3" i="235"/>
  <c r="P3" i="235"/>
  <c r="H3" i="235"/>
  <c r="W3" i="235"/>
  <c r="O3" i="235"/>
  <c r="G3" i="235"/>
  <c r="T3" i="235"/>
  <c r="L3" i="235"/>
  <c r="Z3" i="235"/>
  <c r="R3" i="235"/>
  <c r="J3" i="235"/>
  <c r="Y3" i="235"/>
  <c r="Q3" i="235"/>
  <c r="I3" i="235"/>
  <c r="AA3" i="235"/>
  <c r="V3" i="235"/>
  <c r="U3" i="235"/>
  <c r="S3" i="235"/>
  <c r="M3" i="235"/>
  <c r="K3" i="235"/>
  <c r="N3" i="235"/>
  <c r="X2" i="238"/>
  <c r="P2" i="238"/>
  <c r="H2" i="238"/>
  <c r="W2" i="238"/>
  <c r="O2" i="238"/>
  <c r="G2" i="238"/>
  <c r="T2" i="238"/>
  <c r="L2" i="238"/>
  <c r="Z2" i="238"/>
  <c r="R2" i="238"/>
  <c r="J2" i="238"/>
  <c r="Y2" i="238"/>
  <c r="Q2" i="238"/>
  <c r="I2" i="238"/>
  <c r="M2" i="238"/>
  <c r="K2" i="238"/>
  <c r="AA2" i="238"/>
  <c r="V2" i="238"/>
  <c r="S2" i="238"/>
  <c r="N2" i="238"/>
  <c r="U2" i="238"/>
  <c r="AA4" i="120"/>
  <c r="AR4" i="120" s="1"/>
  <c r="Q4" i="54"/>
  <c r="AF15" i="122"/>
  <c r="O13" i="122" s="1"/>
  <c r="AF13" i="122" s="1"/>
  <c r="AD15" i="123"/>
  <c r="M13" i="123" s="1"/>
  <c r="AD13" i="123" s="1"/>
  <c r="AD12" i="123" s="1"/>
  <c r="Y3" i="126"/>
  <c r="AP3" i="126" s="1"/>
  <c r="O3" i="60"/>
  <c r="S4" i="128"/>
  <c r="AJ4" i="128" s="1"/>
  <c r="I4" i="62"/>
  <c r="R3" i="131"/>
  <c r="AI3" i="131" s="1"/>
  <c r="H3" i="65"/>
  <c r="I3" i="63"/>
  <c r="AH12" i="119"/>
  <c r="AD20" i="125"/>
  <c r="M14" i="125" s="1"/>
  <c r="AD14" i="125" s="1"/>
  <c r="AD12" i="125" s="1"/>
  <c r="AA3" i="129"/>
  <c r="AR3" i="129" s="1"/>
  <c r="Q3" i="63"/>
  <c r="AG20" i="125"/>
  <c r="P14" i="125" s="1"/>
  <c r="AG14" i="125" s="1"/>
  <c r="AI15" i="126"/>
  <c r="R13" i="126" s="1"/>
  <c r="AI13" i="126" s="1"/>
  <c r="AI12" i="126" s="1"/>
  <c r="S3" i="130"/>
  <c r="AJ3" i="130" s="1"/>
  <c r="I3" i="64"/>
  <c r="AO15" i="125"/>
  <c r="X13" i="125" s="1"/>
  <c r="AO13" i="125" s="1"/>
  <c r="AN12" i="120"/>
  <c r="AJ5" i="125"/>
  <c r="AI20" i="130"/>
  <c r="R14" i="130" s="1"/>
  <c r="AI14" i="130" s="1"/>
  <c r="AI12" i="130" s="1"/>
  <c r="AH5" i="130"/>
  <c r="AN12" i="119"/>
  <c r="AC20" i="127"/>
  <c r="L14" i="127" s="1"/>
  <c r="AC14" i="127" s="1"/>
  <c r="AC12" i="127" s="1"/>
  <c r="AL20" i="127"/>
  <c r="U14" i="127" s="1"/>
  <c r="AL14" i="127" s="1"/>
  <c r="Y3" i="128"/>
  <c r="AP3" i="128" s="1"/>
  <c r="O3" i="62"/>
  <c r="AL20" i="132"/>
  <c r="U14" i="132" s="1"/>
  <c r="AL14" i="132" s="1"/>
  <c r="Z3" i="128"/>
  <c r="AQ3" i="128" s="1"/>
  <c r="P3" i="62"/>
  <c r="J3" i="82"/>
  <c r="J3" i="27"/>
  <c r="S3" i="127"/>
  <c r="AJ3" i="127" s="1"/>
  <c r="I3" i="61"/>
  <c r="AD12" i="115"/>
  <c r="AJ15" i="117"/>
  <c r="S13" i="117" s="1"/>
  <c r="AJ13" i="117" s="1"/>
  <c r="AJ12" i="117" s="1"/>
  <c r="Z3" i="123"/>
  <c r="AQ3" i="123" s="1"/>
  <c r="P3" i="57"/>
  <c r="AG12" i="119"/>
  <c r="L3" i="127"/>
  <c r="AC3" i="127" s="1"/>
  <c r="B3" i="61"/>
  <c r="AF12" i="119"/>
  <c r="Z4" i="117"/>
  <c r="AQ4" i="117" s="1"/>
  <c r="P4" i="51"/>
  <c r="AA3" i="121"/>
  <c r="AR3" i="121" s="1"/>
  <c r="Q3" i="55"/>
  <c r="AL5" i="118"/>
  <c r="Y2" i="274"/>
  <c r="Q2" i="274"/>
  <c r="I2" i="274"/>
  <c r="X2" i="274"/>
  <c r="P2" i="274"/>
  <c r="H2" i="274"/>
  <c r="W2" i="274"/>
  <c r="O2" i="274"/>
  <c r="G2" i="274"/>
  <c r="V2" i="274"/>
  <c r="N2" i="274"/>
  <c r="U2" i="274"/>
  <c r="M2" i="274"/>
  <c r="K2" i="274"/>
  <c r="J2" i="274"/>
  <c r="Z2" i="274"/>
  <c r="S2" i="274"/>
  <c r="R2" i="274"/>
  <c r="AA2" i="274"/>
  <c r="T2" i="274"/>
  <c r="L2" i="274"/>
  <c r="AD20" i="117"/>
  <c r="M14" i="117" s="1"/>
  <c r="AD14" i="117" s="1"/>
  <c r="AD12" i="117" s="1"/>
  <c r="Y3" i="123"/>
  <c r="AP3" i="123" s="1"/>
  <c r="O3" i="57"/>
  <c r="AP15" i="117"/>
  <c r="Y13" i="117" s="1"/>
  <c r="AP13" i="117" s="1"/>
  <c r="AP12" i="117" s="1"/>
  <c r="L4" i="118"/>
  <c r="AC4" i="118" s="1"/>
  <c r="B4" i="52"/>
  <c r="AH5" i="120"/>
  <c r="Q3" i="119"/>
  <c r="AH3" i="119" s="1"/>
  <c r="G3" i="53"/>
  <c r="T3" i="118"/>
  <c r="AK3" i="118" s="1"/>
  <c r="J3" i="52"/>
  <c r="T3" i="250"/>
  <c r="L3" i="250"/>
  <c r="AA3" i="250"/>
  <c r="S3" i="250"/>
  <c r="K3" i="250"/>
  <c r="Z3" i="250"/>
  <c r="R3" i="250"/>
  <c r="J3" i="250"/>
  <c r="Y3" i="250"/>
  <c r="Q3" i="250"/>
  <c r="I3" i="250"/>
  <c r="X3" i="250"/>
  <c r="P3" i="250"/>
  <c r="H3" i="250"/>
  <c r="W3" i="250"/>
  <c r="O3" i="250"/>
  <c r="G3" i="250"/>
  <c r="V3" i="250"/>
  <c r="N3" i="250"/>
  <c r="M3" i="250"/>
  <c r="U3" i="250"/>
  <c r="X3" i="262"/>
  <c r="P3" i="262"/>
  <c r="H3" i="262"/>
  <c r="W3" i="262"/>
  <c r="O3" i="262"/>
  <c r="G3" i="262"/>
  <c r="V3" i="262"/>
  <c r="N3" i="262"/>
  <c r="U3" i="262"/>
  <c r="M3" i="262"/>
  <c r="T3" i="262"/>
  <c r="L3" i="262"/>
  <c r="AA3" i="262"/>
  <c r="S3" i="262"/>
  <c r="K3" i="262"/>
  <c r="Z3" i="262"/>
  <c r="R3" i="262"/>
  <c r="J3" i="262"/>
  <c r="Q3" i="262"/>
  <c r="I3" i="262"/>
  <c r="Y3" i="262"/>
  <c r="AK15" i="121"/>
  <c r="T13" i="121" s="1"/>
  <c r="AK13" i="121" s="1"/>
  <c r="AK12" i="121" s="1"/>
  <c r="AR15" i="121"/>
  <c r="AA13" i="121" s="1"/>
  <c r="AR13" i="121" s="1"/>
  <c r="AR12" i="121" s="1"/>
  <c r="AI20" i="122"/>
  <c r="R14" i="122" s="1"/>
  <c r="AI14" i="122" s="1"/>
  <c r="AI12" i="122" s="1"/>
  <c r="AQ15" i="115"/>
  <c r="Z13" i="115" s="1"/>
  <c r="AQ13" i="115" s="1"/>
  <c r="AQ12" i="115" s="1"/>
  <c r="AI20" i="124"/>
  <c r="R14" i="124" s="1"/>
  <c r="AI14" i="124" s="1"/>
  <c r="AI12" i="124" s="1"/>
  <c r="AI5" i="121"/>
  <c r="AQ20" i="122"/>
  <c r="Z14" i="122" s="1"/>
  <c r="AQ14" i="122" s="1"/>
  <c r="AQ12" i="122" s="1"/>
  <c r="AJ15" i="124"/>
  <c r="S13" i="124" s="1"/>
  <c r="AJ13" i="124" s="1"/>
  <c r="AJ12" i="124" s="1"/>
  <c r="B5" i="158"/>
  <c r="B7" i="158" s="1"/>
  <c r="B6" i="158"/>
  <c r="B8" i="158" s="1"/>
  <c r="AP15" i="116"/>
  <c r="Y13" i="116" s="1"/>
  <c r="AP13" i="116" s="1"/>
  <c r="AP12" i="116" s="1"/>
  <c r="N3" i="115"/>
  <c r="AE3" i="115" s="1"/>
  <c r="D3" i="49"/>
  <c r="T3" i="238"/>
  <c r="AA3" i="238"/>
  <c r="S3" i="238"/>
  <c r="Y3" i="238"/>
  <c r="Q3" i="238"/>
  <c r="W3" i="238"/>
  <c r="O3" i="238"/>
  <c r="V3" i="238"/>
  <c r="N3" i="238"/>
  <c r="P3" i="238"/>
  <c r="M3" i="238"/>
  <c r="Z3" i="238"/>
  <c r="J3" i="238"/>
  <c r="U3" i="238"/>
  <c r="H3" i="238"/>
  <c r="R3" i="238"/>
  <c r="G3" i="238"/>
  <c r="I3" i="238"/>
  <c r="L3" i="238"/>
  <c r="K3" i="238"/>
  <c r="X3" i="238"/>
  <c r="T4" i="122"/>
  <c r="AK4" i="122" s="1"/>
  <c r="J4" i="56"/>
  <c r="M3" i="124"/>
  <c r="AD3" i="124" s="1"/>
  <c r="C3" i="58"/>
  <c r="AR15" i="124"/>
  <c r="AA13" i="124" s="1"/>
  <c r="AR13" i="124" s="1"/>
  <c r="AR12" i="124" s="1"/>
  <c r="X3" i="132"/>
  <c r="AO3" i="132" s="1"/>
  <c r="N3" i="66"/>
  <c r="Q3" i="129"/>
  <c r="AH3" i="129" s="1"/>
  <c r="G3" i="63"/>
  <c r="AI15" i="132"/>
  <c r="R13" i="132" s="1"/>
  <c r="AI13" i="132" s="1"/>
  <c r="W3" i="124"/>
  <c r="AN3" i="124" s="1"/>
  <c r="M3" i="58"/>
  <c r="AL5" i="126"/>
  <c r="AP12" i="118"/>
  <c r="T4" i="119"/>
  <c r="AK4" i="119" s="1"/>
  <c r="J4" i="53"/>
  <c r="AR20" i="126"/>
  <c r="AA14" i="126" s="1"/>
  <c r="AR14" i="126" s="1"/>
  <c r="AR12" i="126" s="1"/>
  <c r="AO12" i="120"/>
  <c r="AD15" i="126"/>
  <c r="M13" i="126" s="1"/>
  <c r="AD13" i="126" s="1"/>
  <c r="AN12" i="127"/>
  <c r="AF5" i="126"/>
  <c r="AO12" i="130"/>
  <c r="Y3" i="131"/>
  <c r="AP3" i="131" s="1"/>
  <c r="O3" i="65"/>
  <c r="J3" i="50"/>
  <c r="T3" i="116"/>
  <c r="AK3" i="116" s="1"/>
  <c r="AK2" i="116" s="1"/>
  <c r="J2" i="50" s="1"/>
  <c r="AM15" i="127"/>
  <c r="V13" i="127" s="1"/>
  <c r="AM13" i="127" s="1"/>
  <c r="AM12" i="127" s="1"/>
  <c r="AH15" i="127"/>
  <c r="Q13" i="127" s="1"/>
  <c r="AH13" i="127" s="1"/>
  <c r="AH12" i="127" s="1"/>
  <c r="Q3" i="128"/>
  <c r="AH3" i="128" s="1"/>
  <c r="G3" i="62"/>
  <c r="AN15" i="128"/>
  <c r="W13" i="128" s="1"/>
  <c r="AN13" i="128" s="1"/>
  <c r="AN12" i="128" s="1"/>
  <c r="L3" i="122"/>
  <c r="AC3" i="122" s="1"/>
  <c r="B3" i="56"/>
  <c r="Y3" i="125"/>
  <c r="AP3" i="125" s="1"/>
  <c r="O3" i="59"/>
  <c r="AI15" i="128"/>
  <c r="R13" i="128" s="1"/>
  <c r="AI13" i="128" s="1"/>
  <c r="AI12" i="128" s="1"/>
  <c r="V3" i="130"/>
  <c r="AM3" i="130" s="1"/>
  <c r="L3" i="64"/>
  <c r="K3" i="29"/>
  <c r="K3" i="84"/>
  <c r="N3" i="116"/>
  <c r="AE3" i="116" s="1"/>
  <c r="D3" i="50"/>
  <c r="K3" i="55"/>
  <c r="AP12" i="125"/>
  <c r="X3" i="127"/>
  <c r="AO3" i="127" s="1"/>
  <c r="AO2" i="127" s="1"/>
  <c r="N2" i="61" s="1"/>
  <c r="N3" i="61"/>
  <c r="N3" i="117"/>
  <c r="AE3" i="117" s="1"/>
  <c r="D3" i="51"/>
  <c r="AA3" i="122"/>
  <c r="AR3" i="122" s="1"/>
  <c r="Q3" i="56"/>
  <c r="V3" i="123"/>
  <c r="AM3" i="123" s="1"/>
  <c r="L3" i="57"/>
  <c r="Z3" i="119"/>
  <c r="AQ3" i="119" s="1"/>
  <c r="P3" i="53"/>
  <c r="AE15" i="122"/>
  <c r="N13" i="122" s="1"/>
  <c r="AE13" i="122" s="1"/>
  <c r="AE12" i="122" s="1"/>
  <c r="P3" i="122"/>
  <c r="AG3" i="122" s="1"/>
  <c r="F3" i="56"/>
  <c r="AC12" i="123"/>
  <c r="B23" i="171"/>
  <c r="B22" i="171"/>
  <c r="B28" i="171"/>
  <c r="B20" i="171"/>
  <c r="B27" i="171"/>
  <c r="B19" i="171"/>
  <c r="B25" i="171"/>
  <c r="B17" i="171"/>
  <c r="B24" i="171"/>
  <c r="B21" i="171"/>
  <c r="B18" i="171"/>
  <c r="B26" i="171"/>
  <c r="X2" i="265"/>
  <c r="P2" i="265"/>
  <c r="H2" i="265"/>
  <c r="W2" i="265"/>
  <c r="O2" i="265"/>
  <c r="G2" i="265"/>
  <c r="V2" i="265"/>
  <c r="N2" i="265"/>
  <c r="U2" i="265"/>
  <c r="M2" i="265"/>
  <c r="T2" i="265"/>
  <c r="L2" i="265"/>
  <c r="AA2" i="265"/>
  <c r="S2" i="265"/>
  <c r="K2" i="265"/>
  <c r="Z2" i="265"/>
  <c r="R2" i="265"/>
  <c r="J2" i="265"/>
  <c r="Y2" i="265"/>
  <c r="Q2" i="265"/>
  <c r="I2" i="265"/>
  <c r="W2" i="277"/>
  <c r="O2" i="277"/>
  <c r="G2" i="277"/>
  <c r="V2" i="277"/>
  <c r="N2" i="277"/>
  <c r="U2" i="277"/>
  <c r="M2" i="277"/>
  <c r="T2" i="277"/>
  <c r="L2" i="277"/>
  <c r="AA2" i="277"/>
  <c r="S2" i="277"/>
  <c r="K2" i="277"/>
  <c r="J2" i="277"/>
  <c r="I2" i="277"/>
  <c r="Y2" i="277"/>
  <c r="R2" i="277"/>
  <c r="Q2" i="277"/>
  <c r="Z2" i="277"/>
  <c r="X2" i="277"/>
  <c r="P2" i="277"/>
  <c r="H2" i="277"/>
  <c r="B34" i="157"/>
  <c r="B22" i="157"/>
  <c r="B33" i="157"/>
  <c r="B21" i="157"/>
  <c r="B32" i="157"/>
  <c r="B20" i="157"/>
  <c r="B31" i="157"/>
  <c r="B30" i="157"/>
  <c r="B29" i="157"/>
  <c r="B28" i="157"/>
  <c r="B26" i="157"/>
  <c r="B35" i="157"/>
  <c r="W3" i="274"/>
  <c r="O3" i="274"/>
  <c r="G3" i="274"/>
  <c r="V3" i="274"/>
  <c r="N3" i="274"/>
  <c r="U3" i="274"/>
  <c r="M3" i="274"/>
  <c r="T3" i="274"/>
  <c r="L3" i="274"/>
  <c r="AA3" i="274"/>
  <c r="S3" i="274"/>
  <c r="K3" i="274"/>
  <c r="Z3" i="274"/>
  <c r="H3" i="274"/>
  <c r="Y3" i="274"/>
  <c r="R3" i="274"/>
  <c r="P3" i="274"/>
  <c r="J3" i="274"/>
  <c r="I3" i="274"/>
  <c r="X3" i="274"/>
  <c r="Q3" i="274"/>
  <c r="AI12" i="118"/>
  <c r="Q3" i="121"/>
  <c r="AH3" i="121" s="1"/>
  <c r="G3" i="55"/>
  <c r="U3" i="123"/>
  <c r="AL3" i="123" s="1"/>
  <c r="AL2" i="123" s="1"/>
  <c r="K2" i="57" s="1"/>
  <c r="K3" i="57"/>
  <c r="O3" i="122"/>
  <c r="AF3" i="122" s="1"/>
  <c r="E3" i="56"/>
  <c r="Y3" i="119"/>
  <c r="AP3" i="119" s="1"/>
  <c r="AP2" i="119" s="1"/>
  <c r="O2" i="53" s="1"/>
  <c r="O3" i="53"/>
  <c r="O3" i="121"/>
  <c r="AF3" i="121" s="1"/>
  <c r="E3" i="55"/>
  <c r="X2" i="247"/>
  <c r="P2" i="247"/>
  <c r="H2" i="247"/>
  <c r="W2" i="247"/>
  <c r="O2" i="247"/>
  <c r="G2" i="247"/>
  <c r="V2" i="247"/>
  <c r="N2" i="247"/>
  <c r="U2" i="247"/>
  <c r="M2" i="247"/>
  <c r="T2" i="247"/>
  <c r="L2" i="247"/>
  <c r="AA2" i="247"/>
  <c r="S2" i="247"/>
  <c r="K2" i="247"/>
  <c r="Z2" i="247"/>
  <c r="R2" i="247"/>
  <c r="J2" i="247"/>
  <c r="Q2" i="247"/>
  <c r="I2" i="247"/>
  <c r="Y2" i="247"/>
  <c r="T2" i="259"/>
  <c r="L2" i="259"/>
  <c r="AA2" i="259"/>
  <c r="S2" i="259"/>
  <c r="K2" i="259"/>
  <c r="Z2" i="259"/>
  <c r="R2" i="259"/>
  <c r="J2" i="259"/>
  <c r="Y2" i="259"/>
  <c r="Q2" i="259"/>
  <c r="I2" i="259"/>
  <c r="X2" i="259"/>
  <c r="P2" i="259"/>
  <c r="H2" i="259"/>
  <c r="W2" i="259"/>
  <c r="O2" i="259"/>
  <c r="G2" i="259"/>
  <c r="V2" i="259"/>
  <c r="N2" i="259"/>
  <c r="U2" i="259"/>
  <c r="M2" i="259"/>
  <c r="AG20" i="117"/>
  <c r="P14" i="117" s="1"/>
  <c r="AG14" i="117" s="1"/>
  <c r="AG12" i="117" s="1"/>
  <c r="L3" i="121"/>
  <c r="AC3" i="121" s="1"/>
  <c r="B3" i="55"/>
  <c r="AL5" i="120"/>
  <c r="AM12" i="115"/>
  <c r="AJ5" i="115"/>
  <c r="AL20" i="116"/>
  <c r="U14" i="116" s="1"/>
  <c r="AL14" i="116" s="1"/>
  <c r="AL12" i="116" s="1"/>
  <c r="AJ12" i="120"/>
  <c r="B9" i="158"/>
  <c r="B10" i="158"/>
  <c r="AI12" i="115"/>
  <c r="W3" i="118"/>
  <c r="AN3" i="118" s="1"/>
  <c r="M3" i="52"/>
  <c r="AJ5" i="117"/>
  <c r="AG20" i="121"/>
  <c r="P14" i="121" s="1"/>
  <c r="AG14" i="121" s="1"/>
  <c r="W3" i="123"/>
  <c r="AN3" i="123" s="1"/>
  <c r="M3" i="57"/>
  <c r="AJ15" i="123"/>
  <c r="S13" i="123" s="1"/>
  <c r="AJ13" i="123" s="1"/>
  <c r="AJ12" i="123" s="1"/>
  <c r="W3" i="125"/>
  <c r="AN3" i="125" s="1"/>
  <c r="M3" i="59"/>
  <c r="T3" i="122"/>
  <c r="AK3" i="122" s="1"/>
  <c r="AK2" i="122" s="1"/>
  <c r="J2" i="56" s="1"/>
  <c r="J3" i="56"/>
  <c r="P4" i="128"/>
  <c r="AG4" i="128" s="1"/>
  <c r="F4" i="62"/>
  <c r="AJ12" i="131"/>
  <c r="AN12" i="116"/>
  <c r="M3" i="73"/>
  <c r="M3" i="191" s="1"/>
  <c r="M3" i="18"/>
  <c r="M3" i="126"/>
  <c r="AD3" i="126" s="1"/>
  <c r="C3" i="60"/>
  <c r="AL12" i="128"/>
  <c r="AL20" i="126"/>
  <c r="U14" i="126" s="1"/>
  <c r="AL14" i="126" s="1"/>
  <c r="P3" i="129"/>
  <c r="AG3" i="129" s="1"/>
  <c r="F3" i="63"/>
  <c r="P3" i="130"/>
  <c r="AG3" i="130" s="1"/>
  <c r="F3" i="64"/>
  <c r="O3" i="131"/>
  <c r="AF3" i="131" s="1"/>
  <c r="AF2" i="131" s="1"/>
  <c r="E2" i="65" s="1"/>
  <c r="E3" i="65"/>
  <c r="W3" i="130"/>
  <c r="AN3" i="130" s="1"/>
  <c r="AN2" i="130" s="1"/>
  <c r="M2" i="64" s="1"/>
  <c r="M3" i="64"/>
  <c r="M3" i="116"/>
  <c r="AD3" i="116" s="1"/>
  <c r="C3" i="50"/>
  <c r="Q3" i="122"/>
  <c r="AH3" i="122" s="1"/>
  <c r="G3" i="56"/>
  <c r="AD5" i="131"/>
  <c r="AK12" i="132"/>
  <c r="AO20" i="125"/>
  <c r="X14" i="125" s="1"/>
  <c r="AO14" i="125" s="1"/>
  <c r="AK12" i="126"/>
  <c r="AL5" i="129"/>
  <c r="AI12" i="131"/>
  <c r="AH5" i="125"/>
  <c r="AJ20" i="125"/>
  <c r="S14" i="125" s="1"/>
  <c r="AJ14" i="125" s="1"/>
  <c r="AJ12" i="125" s="1"/>
  <c r="AD20" i="127"/>
  <c r="M14" i="127" s="1"/>
  <c r="AD14" i="127" s="1"/>
  <c r="AE20" i="132"/>
  <c r="N14" i="132" s="1"/>
  <c r="AE14" i="132" s="1"/>
  <c r="AE12" i="132" s="1"/>
  <c r="AE20" i="128"/>
  <c r="N14" i="128" s="1"/>
  <c r="AE14" i="128" s="1"/>
  <c r="AE12" i="128" s="1"/>
  <c r="AQ5" i="129"/>
  <c r="T3" i="131"/>
  <c r="AK3" i="131" s="1"/>
  <c r="J3" i="65"/>
  <c r="V3" i="131"/>
  <c r="AM3" i="131" s="1"/>
  <c r="L3" i="65"/>
  <c r="V3" i="115"/>
  <c r="AM3" i="115" s="1"/>
  <c r="L3" i="49"/>
  <c r="T3" i="127"/>
  <c r="AK3" i="127" s="1"/>
  <c r="J3" i="61"/>
  <c r="Y3" i="116"/>
  <c r="AP3" i="116" s="1"/>
  <c r="O3" i="50"/>
  <c r="AA2" i="229"/>
  <c r="S2" i="229"/>
  <c r="K2" i="229"/>
  <c r="Z2" i="229"/>
  <c r="R2" i="229"/>
  <c r="J2" i="229"/>
  <c r="Y2" i="229"/>
  <c r="Q2" i="229"/>
  <c r="I2" i="229"/>
  <c r="X2" i="229"/>
  <c r="P2" i="229"/>
  <c r="H2" i="229"/>
  <c r="W2" i="229"/>
  <c r="O2" i="229"/>
  <c r="G2" i="229"/>
  <c r="U2" i="229"/>
  <c r="M2" i="229"/>
  <c r="T2" i="229"/>
  <c r="L2" i="229"/>
  <c r="V2" i="229"/>
  <c r="N2" i="229"/>
  <c r="R4" i="117"/>
  <c r="AI4" i="117" s="1"/>
  <c r="H4" i="51"/>
  <c r="AI5" i="120"/>
  <c r="B18" i="155"/>
  <c r="B25" i="155"/>
  <c r="B17" i="155"/>
  <c r="B24" i="155"/>
  <c r="B23" i="155"/>
  <c r="B19" i="155"/>
  <c r="B27" i="155"/>
  <c r="J2" i="97"/>
  <c r="B2" i="97"/>
  <c r="J2" i="91"/>
  <c r="B2" i="91"/>
  <c r="J2" i="85"/>
  <c r="B2" i="85"/>
  <c r="Q2" i="97"/>
  <c r="I2" i="97"/>
  <c r="Q2" i="91"/>
  <c r="I2" i="91"/>
  <c r="Q2" i="85"/>
  <c r="I2" i="85"/>
  <c r="P2" i="97"/>
  <c r="H2" i="97"/>
  <c r="P2" i="91"/>
  <c r="H2" i="91"/>
  <c r="P2" i="85"/>
  <c r="H2" i="85"/>
  <c r="O2" i="97"/>
  <c r="G2" i="97"/>
  <c r="O2" i="91"/>
  <c r="G2" i="91"/>
  <c r="O2" i="85"/>
  <c r="G2" i="85"/>
  <c r="N2" i="97"/>
  <c r="F2" i="97"/>
  <c r="N2" i="91"/>
  <c r="F2" i="91"/>
  <c r="N2" i="85"/>
  <c r="F2" i="85"/>
  <c r="M2" i="97"/>
  <c r="E2" i="97"/>
  <c r="M2" i="91"/>
  <c r="E2" i="91"/>
  <c r="M2" i="85"/>
  <c r="E2" i="85"/>
  <c r="L2" i="97"/>
  <c r="D2" i="97"/>
  <c r="L2" i="91"/>
  <c r="D2" i="91"/>
  <c r="L2" i="85"/>
  <c r="D2" i="85"/>
  <c r="K2" i="97"/>
  <c r="K2" i="91"/>
  <c r="K2" i="85"/>
  <c r="C2" i="97"/>
  <c r="C2" i="91"/>
  <c r="C2" i="85"/>
  <c r="B33" i="172"/>
  <c r="B21" i="172"/>
  <c r="B32" i="172"/>
  <c r="B20" i="172"/>
  <c r="B31" i="172"/>
  <c r="B30" i="172"/>
  <c r="B29" i="172"/>
  <c r="B35" i="172"/>
  <c r="B26" i="172"/>
  <c r="B34" i="172"/>
  <c r="B22" i="172"/>
  <c r="B28" i="172"/>
  <c r="AR15" i="118"/>
  <c r="AA13" i="118" s="1"/>
  <c r="AR13" i="118" s="1"/>
  <c r="AR12" i="118" s="1"/>
  <c r="S3" i="120"/>
  <c r="AJ3" i="120" s="1"/>
  <c r="I3" i="54"/>
  <c r="Z4" i="124"/>
  <c r="AQ4" i="124" s="1"/>
  <c r="P4" i="58"/>
  <c r="R3" i="119"/>
  <c r="AI3" i="119" s="1"/>
  <c r="H3" i="53"/>
  <c r="AJ15" i="115"/>
  <c r="S13" i="115" s="1"/>
  <c r="AJ13" i="115" s="1"/>
  <c r="AJ12" i="115" s="1"/>
  <c r="V3" i="265"/>
  <c r="N3" i="265"/>
  <c r="U3" i="265"/>
  <c r="M3" i="265"/>
  <c r="T3" i="265"/>
  <c r="L3" i="265"/>
  <c r="AA3" i="265"/>
  <c r="S3" i="265"/>
  <c r="K3" i="265"/>
  <c r="Z3" i="265"/>
  <c r="R3" i="265"/>
  <c r="J3" i="265"/>
  <c r="Y3" i="265"/>
  <c r="Q3" i="265"/>
  <c r="I3" i="265"/>
  <c r="X3" i="265"/>
  <c r="P3" i="265"/>
  <c r="H3" i="265"/>
  <c r="W3" i="265"/>
  <c r="O3" i="265"/>
  <c r="G3" i="265"/>
  <c r="U3" i="277"/>
  <c r="M3" i="277"/>
  <c r="T3" i="277"/>
  <c r="L3" i="277"/>
  <c r="AA3" i="277"/>
  <c r="S3" i="277"/>
  <c r="K3" i="277"/>
  <c r="Z3" i="277"/>
  <c r="R3" i="277"/>
  <c r="J3" i="277"/>
  <c r="Y3" i="277"/>
  <c r="Q3" i="277"/>
  <c r="I3" i="277"/>
  <c r="G3" i="277"/>
  <c r="X3" i="277"/>
  <c r="V3" i="277"/>
  <c r="O3" i="277"/>
  <c r="N3" i="277"/>
  <c r="W3" i="277"/>
  <c r="P3" i="277"/>
  <c r="H3" i="277"/>
  <c r="AL5" i="115"/>
  <c r="AQ12" i="119"/>
  <c r="M4" i="116"/>
  <c r="AD4" i="116" s="1"/>
  <c r="C4" i="50"/>
  <c r="AI5" i="124"/>
  <c r="AE20" i="123"/>
  <c r="N14" i="123" s="1"/>
  <c r="AE14" i="123" s="1"/>
  <c r="AE12" i="123" s="1"/>
  <c r="B9" i="170"/>
  <c r="B10" i="170"/>
  <c r="B33" i="166"/>
  <c r="B21" i="166"/>
  <c r="B32" i="166"/>
  <c r="B20" i="166"/>
  <c r="B29" i="166"/>
  <c r="B31" i="166"/>
  <c r="B30" i="166"/>
  <c r="B28" i="166"/>
  <c r="B26" i="166"/>
  <c r="B22" i="166"/>
  <c r="B35" i="166"/>
  <c r="B34" i="166"/>
  <c r="AH12" i="121"/>
  <c r="U3" i="122"/>
  <c r="AL3" i="122" s="1"/>
  <c r="K3" i="56"/>
  <c r="L3" i="125"/>
  <c r="AC3" i="125" s="1"/>
  <c r="B3" i="59"/>
  <c r="V3" i="247"/>
  <c r="N3" i="247"/>
  <c r="U3" i="247"/>
  <c r="M3" i="247"/>
  <c r="T3" i="247"/>
  <c r="L3" i="247"/>
  <c r="AA3" i="247"/>
  <c r="S3" i="247"/>
  <c r="K3" i="247"/>
  <c r="Z3" i="247"/>
  <c r="R3" i="247"/>
  <c r="J3" i="247"/>
  <c r="Y3" i="247"/>
  <c r="Q3" i="247"/>
  <c r="I3" i="247"/>
  <c r="X3" i="247"/>
  <c r="P3" i="247"/>
  <c r="H3" i="247"/>
  <c r="G3" i="247"/>
  <c r="W3" i="247"/>
  <c r="O3" i="247"/>
  <c r="Z3" i="259"/>
  <c r="R3" i="259"/>
  <c r="J3" i="259"/>
  <c r="Y3" i="259"/>
  <c r="Q3" i="259"/>
  <c r="I3" i="259"/>
  <c r="X3" i="259"/>
  <c r="P3" i="259"/>
  <c r="H3" i="259"/>
  <c r="W3" i="259"/>
  <c r="O3" i="259"/>
  <c r="G3" i="259"/>
  <c r="V3" i="259"/>
  <c r="N3" i="259"/>
  <c r="U3" i="259"/>
  <c r="M3" i="259"/>
  <c r="T3" i="259"/>
  <c r="L3" i="259"/>
  <c r="AA3" i="259"/>
  <c r="S3" i="259"/>
  <c r="K3" i="259"/>
  <c r="AI15" i="116"/>
  <c r="R13" i="116" s="1"/>
  <c r="AI13" i="116" s="1"/>
  <c r="Z3" i="116"/>
  <c r="AQ3" i="116" s="1"/>
  <c r="P3" i="50"/>
  <c r="AF20" i="120"/>
  <c r="O14" i="120" s="1"/>
  <c r="AF14" i="120" s="1"/>
  <c r="AF12" i="120" s="1"/>
  <c r="AQ12" i="125"/>
  <c r="P3" i="125"/>
  <c r="AG3" i="125" s="1"/>
  <c r="F3" i="59"/>
  <c r="P3" i="119"/>
  <c r="AG3" i="119" s="1"/>
  <c r="F3" i="53"/>
  <c r="AE12" i="115"/>
  <c r="T2" i="241"/>
  <c r="L2" i="241"/>
  <c r="AA2" i="241"/>
  <c r="S2" i="241"/>
  <c r="K2" i="241"/>
  <c r="Z2" i="241"/>
  <c r="R2" i="241"/>
  <c r="J2" i="241"/>
  <c r="Y2" i="241"/>
  <c r="Q2" i="241"/>
  <c r="I2" i="241"/>
  <c r="X2" i="241"/>
  <c r="P2" i="241"/>
  <c r="H2" i="241"/>
  <c r="W2" i="241"/>
  <c r="O2" i="241"/>
  <c r="G2" i="241"/>
  <c r="V2" i="241"/>
  <c r="N2" i="241"/>
  <c r="U2" i="241"/>
  <c r="M2" i="241"/>
  <c r="AI5" i="116"/>
  <c r="R3" i="122"/>
  <c r="AI3" i="122" s="1"/>
  <c r="H3" i="56"/>
  <c r="AI12" i="125"/>
  <c r="N3" i="126"/>
  <c r="AE3" i="126" s="1"/>
  <c r="D3" i="60"/>
  <c r="AD12" i="128"/>
  <c r="AD20" i="126"/>
  <c r="M14" i="126" s="1"/>
  <c r="AD14" i="126" s="1"/>
  <c r="AJ12" i="130"/>
  <c r="AD20" i="130"/>
  <c r="M14" i="130" s="1"/>
  <c r="AD14" i="130" s="1"/>
  <c r="AD12" i="130" s="1"/>
  <c r="L3" i="128"/>
  <c r="AC3" i="128" s="1"/>
  <c r="B3" i="62"/>
  <c r="X3" i="126"/>
  <c r="AO3" i="126" s="1"/>
  <c r="N3" i="60"/>
  <c r="AK20" i="125"/>
  <c r="T14" i="125" s="1"/>
  <c r="AK14" i="125" s="1"/>
  <c r="AK12" i="125" s="1"/>
  <c r="AO5" i="129"/>
  <c r="T3" i="128"/>
  <c r="AK3" i="128" s="1"/>
  <c r="J3" i="62"/>
  <c r="AQ20" i="132"/>
  <c r="Z14" i="132" s="1"/>
  <c r="AQ14" i="132" s="1"/>
  <c r="AQ12" i="132" s="1"/>
  <c r="W3" i="128"/>
  <c r="AN3" i="128" s="1"/>
  <c r="M3" i="62"/>
  <c r="AC5" i="129"/>
  <c r="AL12" i="126"/>
  <c r="S4" i="127"/>
  <c r="AJ4" i="127" s="1"/>
  <c r="I4" i="61"/>
  <c r="AN12" i="117"/>
  <c r="AI5" i="126"/>
  <c r="AN5" i="126"/>
  <c r="V3" i="128"/>
  <c r="AM3" i="128" s="1"/>
  <c r="L3" i="62"/>
  <c r="R3" i="129"/>
  <c r="AI3" i="129" s="1"/>
  <c r="AI2" i="129" s="1"/>
  <c r="H2" i="63" s="1"/>
  <c r="H3" i="63"/>
  <c r="AI20" i="132"/>
  <c r="R14" i="132" s="1"/>
  <c r="AI14" i="132" s="1"/>
  <c r="AQ12" i="131"/>
  <c r="N3" i="69"/>
  <c r="N3" i="179" s="1"/>
  <c r="AN20" i="125"/>
  <c r="W14" i="125" s="1"/>
  <c r="AN14" i="125" s="1"/>
  <c r="AR5" i="125"/>
  <c r="AN20" i="126"/>
  <c r="W14" i="126" s="1"/>
  <c r="AN14" i="126" s="1"/>
  <c r="AN12" i="126" s="1"/>
  <c r="AK12" i="129"/>
  <c r="AG5" i="132"/>
  <c r="N3" i="128"/>
  <c r="AE3" i="128" s="1"/>
  <c r="D3" i="62"/>
  <c r="H3" i="80"/>
  <c r="H3" i="25"/>
  <c r="L3" i="131"/>
  <c r="AC3" i="131" s="1"/>
  <c r="B3" i="65"/>
  <c r="B45" i="169"/>
  <c r="B37" i="169"/>
  <c r="B44" i="169"/>
  <c r="B36" i="169"/>
  <c r="B41" i="169"/>
  <c r="B39" i="169"/>
  <c r="B43" i="169"/>
  <c r="B42" i="169"/>
  <c r="B40" i="169"/>
  <c r="B38" i="169"/>
  <c r="AA3" i="117"/>
  <c r="AR3" i="117" s="1"/>
  <c r="AR2" i="117" s="1"/>
  <c r="Q2" i="51" s="1"/>
  <c r="Q3" i="51"/>
  <c r="E4" i="55"/>
  <c r="S3" i="122"/>
  <c r="AJ3" i="122" s="1"/>
  <c r="I3" i="56"/>
  <c r="Y3" i="229"/>
  <c r="Q3" i="229"/>
  <c r="I3" i="229"/>
  <c r="X3" i="229"/>
  <c r="P3" i="229"/>
  <c r="H3" i="229"/>
  <c r="W3" i="229"/>
  <c r="O3" i="229"/>
  <c r="G3" i="229"/>
  <c r="V3" i="229"/>
  <c r="N3" i="229"/>
  <c r="U3" i="229"/>
  <c r="M3" i="229"/>
  <c r="AA3" i="229"/>
  <c r="S3" i="229"/>
  <c r="K3" i="229"/>
  <c r="Z3" i="229"/>
  <c r="R3" i="229"/>
  <c r="J3" i="229"/>
  <c r="T3" i="229"/>
  <c r="L3" i="229"/>
  <c r="AC20" i="116"/>
  <c r="L14" i="116" s="1"/>
  <c r="AC14" i="116" s="1"/>
  <c r="AC12" i="116" s="1"/>
  <c r="S3" i="121"/>
  <c r="AJ3" i="121" s="1"/>
  <c r="I3" i="55"/>
  <c r="AI12" i="123"/>
  <c r="V3" i="125"/>
  <c r="AM3" i="125" s="1"/>
  <c r="L3" i="59"/>
  <c r="B41" i="172"/>
  <c r="B40" i="172"/>
  <c r="B39" i="172"/>
  <c r="B38" i="172"/>
  <c r="B45" i="172"/>
  <c r="B37" i="172"/>
  <c r="B43" i="172"/>
  <c r="B42" i="172"/>
  <c r="B44" i="172"/>
  <c r="B36" i="172"/>
  <c r="W3" i="127"/>
  <c r="AN3" i="127" s="1"/>
  <c r="M3" i="61"/>
  <c r="AG12" i="115"/>
  <c r="B4" i="167"/>
  <c r="B3" i="167"/>
  <c r="AN12" i="123"/>
  <c r="O3" i="127"/>
  <c r="AF3" i="127" s="1"/>
  <c r="E3" i="61"/>
  <c r="B5" i="170"/>
  <c r="B7" i="170" s="1"/>
  <c r="B6" i="170"/>
  <c r="B8" i="170" s="1"/>
  <c r="B5" i="161"/>
  <c r="B7" i="161" s="1"/>
  <c r="B6" i="161"/>
  <c r="B8" i="161" s="1"/>
  <c r="B41" i="166"/>
  <c r="B40" i="166"/>
  <c r="B45" i="166"/>
  <c r="B37" i="166"/>
  <c r="B44" i="166"/>
  <c r="B43" i="166"/>
  <c r="B42" i="166"/>
  <c r="B39" i="166"/>
  <c r="B38" i="166"/>
  <c r="B36" i="166"/>
  <c r="AF20" i="124"/>
  <c r="O14" i="124" s="1"/>
  <c r="AF14" i="124" s="1"/>
  <c r="AF12" i="124" s="1"/>
  <c r="M4" i="121"/>
  <c r="AD4" i="121" s="1"/>
  <c r="C4" i="55"/>
  <c r="AE20" i="119"/>
  <c r="N14" i="119" s="1"/>
  <c r="AE14" i="119" s="1"/>
  <c r="AJ20" i="119"/>
  <c r="S14" i="119" s="1"/>
  <c r="AJ14" i="119" s="1"/>
  <c r="AJ12" i="119" s="1"/>
  <c r="AO12" i="124"/>
  <c r="AH15" i="117"/>
  <c r="Q13" i="117" s="1"/>
  <c r="AH13" i="117" s="1"/>
  <c r="AH12" i="117" s="1"/>
  <c r="V2" i="256"/>
  <c r="N2" i="256"/>
  <c r="U2" i="256"/>
  <c r="M2" i="256"/>
  <c r="AA2" i="256"/>
  <c r="S2" i="256"/>
  <c r="K2" i="256"/>
  <c r="Y2" i="256"/>
  <c r="Q2" i="256"/>
  <c r="I2" i="256"/>
  <c r="X2" i="256"/>
  <c r="P2" i="256"/>
  <c r="H2" i="256"/>
  <c r="T2" i="256"/>
  <c r="R2" i="256"/>
  <c r="O2" i="256"/>
  <c r="L2" i="256"/>
  <c r="J2" i="256"/>
  <c r="G2" i="256"/>
  <c r="Z2" i="256"/>
  <c r="W2" i="256"/>
  <c r="AO5" i="123"/>
  <c r="R3" i="127"/>
  <c r="AI3" i="127" s="1"/>
  <c r="H3" i="61"/>
  <c r="AG5" i="118"/>
  <c r="T3" i="121"/>
  <c r="AK3" i="121" s="1"/>
  <c r="J3" i="55"/>
  <c r="AI5" i="125"/>
  <c r="Z3" i="241"/>
  <c r="R3" i="241"/>
  <c r="J3" i="241"/>
  <c r="Y3" i="241"/>
  <c r="Q3" i="241"/>
  <c r="I3" i="241"/>
  <c r="X3" i="241"/>
  <c r="P3" i="241"/>
  <c r="H3" i="241"/>
  <c r="W3" i="241"/>
  <c r="O3" i="241"/>
  <c r="G3" i="241"/>
  <c r="V3" i="241"/>
  <c r="N3" i="241"/>
  <c r="U3" i="241"/>
  <c r="M3" i="241"/>
  <c r="T3" i="241"/>
  <c r="L3" i="241"/>
  <c r="AA3" i="241"/>
  <c r="K3" i="241"/>
  <c r="S3" i="241"/>
  <c r="T2" i="232"/>
  <c r="L2" i="232"/>
  <c r="AA2" i="232"/>
  <c r="S2" i="232"/>
  <c r="K2" i="232"/>
  <c r="X2" i="232"/>
  <c r="P2" i="232"/>
  <c r="H2" i="232"/>
  <c r="V2" i="232"/>
  <c r="N2" i="232"/>
  <c r="U2" i="232"/>
  <c r="M2" i="232"/>
  <c r="J2" i="232"/>
  <c r="I2" i="232"/>
  <c r="Z2" i="232"/>
  <c r="G2" i="232"/>
  <c r="Y2" i="232"/>
  <c r="W2" i="232"/>
  <c r="Q2" i="232"/>
  <c r="O2" i="232"/>
  <c r="R2" i="232"/>
  <c r="Z2" i="244"/>
  <c r="R2" i="244"/>
  <c r="J2" i="244"/>
  <c r="Y2" i="244"/>
  <c r="Q2" i="244"/>
  <c r="I2" i="244"/>
  <c r="X2" i="244"/>
  <c r="P2" i="244"/>
  <c r="H2" i="244"/>
  <c r="W2" i="244"/>
  <c r="O2" i="244"/>
  <c r="G2" i="244"/>
  <c r="V2" i="244"/>
  <c r="N2" i="244"/>
  <c r="U2" i="244"/>
  <c r="M2" i="244"/>
  <c r="T2" i="244"/>
  <c r="L2" i="244"/>
  <c r="K2" i="244"/>
  <c r="AA2" i="244"/>
  <c r="S2" i="244"/>
  <c r="AN15" i="121"/>
  <c r="W13" i="121" s="1"/>
  <c r="AN13" i="121" s="1"/>
  <c r="AN12" i="121" s="1"/>
  <c r="AJ15" i="122"/>
  <c r="S13" i="122" s="1"/>
  <c r="AJ13" i="122" s="1"/>
  <c r="P3" i="124"/>
  <c r="AG3" i="124" s="1"/>
  <c r="F3" i="58"/>
  <c r="V3" i="122"/>
  <c r="AM3" i="122" s="1"/>
  <c r="L3" i="56"/>
  <c r="Z4" i="128"/>
  <c r="AQ4" i="128" s="1"/>
  <c r="P4" i="62"/>
  <c r="O4" i="132"/>
  <c r="AF4" i="132" s="1"/>
  <c r="E4" i="66"/>
  <c r="AA3" i="132"/>
  <c r="AR3" i="132" s="1"/>
  <c r="Q3" i="66"/>
  <c r="AM12" i="125"/>
  <c r="AO20" i="132"/>
  <c r="X14" i="132" s="1"/>
  <c r="AO14" i="132" s="1"/>
  <c r="AO12" i="132" s="1"/>
  <c r="AC20" i="125"/>
  <c r="L14" i="125" s="1"/>
  <c r="AC14" i="125" s="1"/>
  <c r="AC12" i="125" s="1"/>
  <c r="AF20" i="125"/>
  <c r="O14" i="125" s="1"/>
  <c r="AF14" i="125" s="1"/>
  <c r="AF12" i="125" s="1"/>
  <c r="AA4" i="128"/>
  <c r="AR4" i="128" s="1"/>
  <c r="Q4" i="62"/>
  <c r="W3" i="131"/>
  <c r="AN3" i="131" s="1"/>
  <c r="AN2" i="131" s="1"/>
  <c r="M2" i="65" s="1"/>
  <c r="M3" i="65"/>
  <c r="AP15" i="126"/>
  <c r="Y13" i="126" s="1"/>
  <c r="AP13" i="126" s="1"/>
  <c r="AP12" i="126" s="1"/>
  <c r="AM20" i="126"/>
  <c r="V14" i="126" s="1"/>
  <c r="AM14" i="126" s="1"/>
  <c r="AM12" i="126" s="1"/>
  <c r="AE20" i="125"/>
  <c r="N14" i="125" s="1"/>
  <c r="AE14" i="125" s="1"/>
  <c r="AE12" i="125" s="1"/>
  <c r="AP20" i="131"/>
  <c r="Y14" i="131" s="1"/>
  <c r="AP14" i="131" s="1"/>
  <c r="AP12" i="131" s="1"/>
  <c r="AF5" i="130"/>
  <c r="AD12" i="127"/>
  <c r="T4" i="128"/>
  <c r="AK4" i="128" s="1"/>
  <c r="J4" i="62"/>
  <c r="AD15" i="131"/>
  <c r="M13" i="131" s="1"/>
  <c r="AD13" i="131" s="1"/>
  <c r="AD12" i="131" s="1"/>
  <c r="M3" i="68"/>
  <c r="M3" i="13"/>
  <c r="AF20" i="126"/>
  <c r="O14" i="126" s="1"/>
  <c r="AF14" i="126" s="1"/>
  <c r="AF12" i="126" s="1"/>
  <c r="AQ5" i="126"/>
  <c r="AR20" i="125"/>
  <c r="AA14" i="125" s="1"/>
  <c r="AR14" i="125" s="1"/>
  <c r="AR12" i="125" s="1"/>
  <c r="AG15" i="129"/>
  <c r="P13" i="129" s="1"/>
  <c r="AG13" i="129" s="1"/>
  <c r="AG12" i="129" s="1"/>
  <c r="AJ15" i="132"/>
  <c r="S13" i="132" s="1"/>
  <c r="AJ13" i="132" s="1"/>
  <c r="AJ12" i="132" s="1"/>
  <c r="X3" i="131"/>
  <c r="AO3" i="131" s="1"/>
  <c r="N3" i="65"/>
  <c r="AQ12" i="129"/>
  <c r="P3" i="131"/>
  <c r="AG3" i="131" s="1"/>
  <c r="AG2" i="131" s="1"/>
  <c r="F2" i="65" s="1"/>
  <c r="F3" i="65"/>
  <c r="U3" i="131"/>
  <c r="AL3" i="131" s="1"/>
  <c r="K3" i="65"/>
  <c r="Q4" i="116"/>
  <c r="AH4" i="116" s="1"/>
  <c r="G4" i="50"/>
  <c r="B29" i="169"/>
  <c r="B28" i="169"/>
  <c r="B33" i="169"/>
  <c r="B21" i="169"/>
  <c r="B31" i="169"/>
  <c r="B34" i="169"/>
  <c r="B32" i="169"/>
  <c r="B30" i="169"/>
  <c r="B26" i="169"/>
  <c r="B22" i="169"/>
  <c r="B20" i="169"/>
  <c r="B35" i="169"/>
  <c r="U3" i="116"/>
  <c r="AL3" i="116" s="1"/>
  <c r="K3" i="50"/>
  <c r="L4" i="122"/>
  <c r="AC4" i="122" s="1"/>
  <c r="B4" i="56"/>
  <c r="B14" i="155"/>
  <c r="B13" i="155"/>
  <c r="B12" i="155"/>
  <c r="B11" i="155"/>
  <c r="B22" i="155" s="1"/>
  <c r="AJ12" i="118"/>
  <c r="AM15" i="122"/>
  <c r="V13" i="122" s="1"/>
  <c r="AM13" i="122" s="1"/>
  <c r="AM12" i="122" s="1"/>
  <c r="AO12" i="115"/>
  <c r="AG12" i="122"/>
  <c r="B4" i="49"/>
  <c r="L4" i="115"/>
  <c r="AC4" i="115" s="1"/>
  <c r="B6" i="168"/>
  <c r="B8" i="168" s="1"/>
  <c r="B5" i="168"/>
  <c r="B7" i="168" s="1"/>
  <c r="V2" i="268"/>
  <c r="N2" i="268"/>
  <c r="U2" i="268"/>
  <c r="M2" i="268"/>
  <c r="AA2" i="268"/>
  <c r="S2" i="268"/>
  <c r="K2" i="268"/>
  <c r="Y2" i="268"/>
  <c r="Q2" i="268"/>
  <c r="I2" i="268"/>
  <c r="X2" i="268"/>
  <c r="P2" i="268"/>
  <c r="H2" i="268"/>
  <c r="W2" i="268"/>
  <c r="T2" i="268"/>
  <c r="R2" i="268"/>
  <c r="O2" i="268"/>
  <c r="L2" i="268"/>
  <c r="J2" i="268"/>
  <c r="G2" i="268"/>
  <c r="Z2" i="268"/>
  <c r="U2" i="280"/>
  <c r="M2" i="280"/>
  <c r="T2" i="280"/>
  <c r="L2" i="280"/>
  <c r="AA2" i="280"/>
  <c r="S2" i="280"/>
  <c r="K2" i="280"/>
  <c r="Z2" i="280"/>
  <c r="R2" i="280"/>
  <c r="J2" i="280"/>
  <c r="Y2" i="280"/>
  <c r="Q2" i="280"/>
  <c r="I2" i="280"/>
  <c r="X2" i="280"/>
  <c r="P2" i="280"/>
  <c r="H2" i="280"/>
  <c r="O2" i="280"/>
  <c r="N2" i="280"/>
  <c r="W2" i="280"/>
  <c r="V2" i="280"/>
  <c r="G2" i="280"/>
  <c r="W4" i="115"/>
  <c r="AN4" i="115" s="1"/>
  <c r="M4" i="49"/>
  <c r="B9" i="161"/>
  <c r="B10" i="161"/>
  <c r="AD5" i="120"/>
  <c r="AM20" i="123"/>
  <c r="V14" i="123" s="1"/>
  <c r="AM14" i="123" s="1"/>
  <c r="AM12" i="123" s="1"/>
  <c r="T3" i="256"/>
  <c r="L3" i="256"/>
  <c r="AA3" i="256"/>
  <c r="S3" i="256"/>
  <c r="K3" i="256"/>
  <c r="Y3" i="256"/>
  <c r="Q3" i="256"/>
  <c r="I3" i="256"/>
  <c r="W3" i="256"/>
  <c r="O3" i="256"/>
  <c r="G3" i="256"/>
  <c r="V3" i="256"/>
  <c r="N3" i="256"/>
  <c r="P3" i="256"/>
  <c r="M3" i="256"/>
  <c r="J3" i="256"/>
  <c r="H3" i="256"/>
  <c r="Z3" i="256"/>
  <c r="X3" i="256"/>
  <c r="U3" i="256"/>
  <c r="R3" i="256"/>
  <c r="AM20" i="124"/>
  <c r="V14" i="124" s="1"/>
  <c r="AM14" i="124" s="1"/>
  <c r="AM12" i="124" s="1"/>
  <c r="AK5" i="123"/>
  <c r="N3" i="127"/>
  <c r="AE3" i="127" s="1"/>
  <c r="D3" i="61"/>
  <c r="AC5" i="118"/>
  <c r="J3" i="49"/>
  <c r="T3" i="115"/>
  <c r="AK3" i="115" s="1"/>
  <c r="AO15" i="119"/>
  <c r="X13" i="119" s="1"/>
  <c r="AO13" i="119" s="1"/>
  <c r="AO12" i="119" s="1"/>
  <c r="AM15" i="117"/>
  <c r="V13" i="117" s="1"/>
  <c r="AM13" i="117" s="1"/>
  <c r="AM12" i="117" s="1"/>
  <c r="AG5" i="123"/>
  <c r="N3" i="122"/>
  <c r="AE3" i="122" s="1"/>
  <c r="D3" i="56"/>
  <c r="Z3" i="232"/>
  <c r="R3" i="232"/>
  <c r="J3" i="232"/>
  <c r="Y3" i="232"/>
  <c r="Q3" i="232"/>
  <c r="I3" i="232"/>
  <c r="V3" i="232"/>
  <c r="N3" i="232"/>
  <c r="T3" i="232"/>
  <c r="L3" i="232"/>
  <c r="AA3" i="232"/>
  <c r="S3" i="232"/>
  <c r="K3" i="232"/>
  <c r="G3" i="232"/>
  <c r="X3" i="232"/>
  <c r="W3" i="232"/>
  <c r="U3" i="232"/>
  <c r="P3" i="232"/>
  <c r="M3" i="232"/>
  <c r="H3" i="232"/>
  <c r="O3" i="232"/>
  <c r="X3" i="244"/>
  <c r="P3" i="244"/>
  <c r="H3" i="244"/>
  <c r="W3" i="244"/>
  <c r="O3" i="244"/>
  <c r="G3" i="244"/>
  <c r="V3" i="244"/>
  <c r="N3" i="244"/>
  <c r="U3" i="244"/>
  <c r="M3" i="244"/>
  <c r="T3" i="244"/>
  <c r="L3" i="244"/>
  <c r="AA3" i="244"/>
  <c r="S3" i="244"/>
  <c r="K3" i="244"/>
  <c r="Z3" i="244"/>
  <c r="R3" i="244"/>
  <c r="J3" i="244"/>
  <c r="Q3" i="244"/>
  <c r="I3" i="244"/>
  <c r="Y3" i="244"/>
  <c r="U3" i="119"/>
  <c r="AL3" i="119" s="1"/>
  <c r="K3" i="53"/>
  <c r="AC5" i="120"/>
  <c r="AA3" i="126"/>
  <c r="AR3" i="126" s="1"/>
  <c r="Q3" i="60"/>
  <c r="AD12" i="129"/>
  <c r="V4" i="130"/>
  <c r="AM4" i="130" s="1"/>
  <c r="F3" i="69"/>
  <c r="F3" i="179" s="1"/>
  <c r="F3" i="14"/>
  <c r="V3" i="126"/>
  <c r="AM3" i="126" s="1"/>
  <c r="L3" i="60"/>
  <c r="AL12" i="127"/>
  <c r="AA3" i="128"/>
  <c r="AR3" i="128" s="1"/>
  <c r="AR2" i="128" s="1"/>
  <c r="Q2" i="62" s="1"/>
  <c r="Q3" i="62"/>
  <c r="L4" i="130"/>
  <c r="AC4" i="130" s="1"/>
  <c r="B4" i="64"/>
  <c r="AE20" i="126"/>
  <c r="N14" i="126" s="1"/>
  <c r="AE14" i="126" s="1"/>
  <c r="AE12" i="126" s="1"/>
  <c r="P3" i="126"/>
  <c r="AG3" i="126" s="1"/>
  <c r="F3" i="60"/>
  <c r="AP5" i="129"/>
  <c r="O4" i="129"/>
  <c r="AF4" i="129" s="1"/>
  <c r="E4" i="63"/>
  <c r="N3" i="129"/>
  <c r="AE3" i="129" s="1"/>
  <c r="AE2" i="129" s="1"/>
  <c r="D2" i="63" s="1"/>
  <c r="D3" i="63"/>
  <c r="AK20" i="131"/>
  <c r="T14" i="131" s="1"/>
  <c r="AK14" i="131" s="1"/>
  <c r="AK15" i="131"/>
  <c r="T13" i="131" s="1"/>
  <c r="AK13" i="131" s="1"/>
  <c r="AK12" i="131" s="1"/>
  <c r="AL20" i="125"/>
  <c r="U14" i="125" s="1"/>
  <c r="AL14" i="125" s="1"/>
  <c r="AL12" i="125" s="1"/>
  <c r="AD5" i="129"/>
  <c r="N3" i="131"/>
  <c r="AE3" i="131" s="1"/>
  <c r="D3" i="65"/>
  <c r="AD5" i="125"/>
  <c r="AK15" i="127"/>
  <c r="T13" i="127" s="1"/>
  <c r="AK13" i="127" s="1"/>
  <c r="AK12" i="127" s="1"/>
  <c r="AM15" i="128"/>
  <c r="V13" i="128" s="1"/>
  <c r="AM13" i="128" s="1"/>
  <c r="AM12" i="128" s="1"/>
  <c r="AC15" i="132"/>
  <c r="L13" i="132" s="1"/>
  <c r="AC13" i="132" s="1"/>
  <c r="AC12" i="132" s="1"/>
  <c r="AE15" i="131"/>
  <c r="N13" i="131" s="1"/>
  <c r="AE13" i="131" s="1"/>
  <c r="AE12" i="131" s="1"/>
  <c r="AQ20" i="127"/>
  <c r="Z14" i="127" s="1"/>
  <c r="AQ14" i="127" s="1"/>
  <c r="AQ12" i="127" s="1"/>
  <c r="AH12" i="129"/>
  <c r="AL12" i="132"/>
  <c r="AJ5" i="132"/>
  <c r="J6" i="6" a="1"/>
  <c r="P6" i="6" a="1"/>
  <c r="L6" i="6" a="1"/>
  <c r="N6" i="6" a="1"/>
  <c r="K6" i="6" a="1"/>
  <c r="C6" i="6" a="1"/>
  <c r="H6" i="6" a="1"/>
  <c r="B6" i="6" a="1"/>
  <c r="D6" i="6" a="1"/>
  <c r="G6" i="6" a="1"/>
  <c r="E6" i="6" a="1"/>
  <c r="F6" i="6" a="1"/>
  <c r="Q6" i="6" a="1"/>
  <c r="O6" i="6" a="1"/>
  <c r="I6" i="6" a="1"/>
  <c r="M6" i="6" a="1"/>
  <c r="L4" i="63" l="1"/>
  <c r="V4" i="129"/>
  <c r="AM4" i="129" s="1"/>
  <c r="AI12" i="116"/>
  <c r="L4" i="66"/>
  <c r="AF12" i="122"/>
  <c r="J4" i="52"/>
  <c r="AE2" i="118"/>
  <c r="D2" i="52" s="1"/>
  <c r="AH2" i="118"/>
  <c r="G2" i="52" s="1"/>
  <c r="G2" i="15" s="1"/>
  <c r="G4" i="52"/>
  <c r="AD12" i="120"/>
  <c r="AJ12" i="122"/>
  <c r="Q4" i="53"/>
  <c r="AG12" i="124"/>
  <c r="AL12" i="120"/>
  <c r="E4" i="57"/>
  <c r="AR2" i="129"/>
  <c r="Q2" i="63" s="1"/>
  <c r="Q2" i="26" s="1"/>
  <c r="AM2" i="116"/>
  <c r="L2" i="50" s="1"/>
  <c r="AJ2" i="129"/>
  <c r="I2" i="63" s="1"/>
  <c r="O4" i="66"/>
  <c r="I4" i="60"/>
  <c r="L4" i="50"/>
  <c r="AH12" i="130"/>
  <c r="AF2" i="117"/>
  <c r="E2" i="51" s="1"/>
  <c r="AO12" i="118"/>
  <c r="U4" i="118"/>
  <c r="AL4" i="118" s="1"/>
  <c r="K4" i="52"/>
  <c r="Z4" i="120"/>
  <c r="AQ4" i="120" s="1"/>
  <c r="P4" i="54"/>
  <c r="V4" i="118"/>
  <c r="AM4" i="118" s="1"/>
  <c r="L4" i="52"/>
  <c r="L4" i="70" s="1"/>
  <c r="G4" i="62"/>
  <c r="Q4" i="128"/>
  <c r="AH4" i="128" s="1"/>
  <c r="AH2" i="128" s="1"/>
  <c r="G2" i="62" s="1"/>
  <c r="Z4" i="130"/>
  <c r="AQ4" i="130" s="1"/>
  <c r="AQ2" i="130" s="1"/>
  <c r="P2" i="64" s="1"/>
  <c r="P4" i="64"/>
  <c r="W4" i="118"/>
  <c r="AN4" i="118" s="1"/>
  <c r="AN2" i="118" s="1"/>
  <c r="M2" i="52" s="1"/>
  <c r="M4" i="52"/>
  <c r="Q4" i="120"/>
  <c r="AH4" i="120" s="1"/>
  <c r="G4" i="54"/>
  <c r="G4" i="72" s="1"/>
  <c r="M4" i="118"/>
  <c r="AD4" i="118" s="1"/>
  <c r="C4" i="52"/>
  <c r="C4" i="70" s="1"/>
  <c r="C4" i="182" s="1"/>
  <c r="X4" i="123"/>
  <c r="AO4" i="123" s="1"/>
  <c r="N4" i="57"/>
  <c r="N4" i="75" s="1"/>
  <c r="AM2" i="131"/>
  <c r="L2" i="65" s="1"/>
  <c r="AL2" i="122"/>
  <c r="K2" i="56" s="1"/>
  <c r="B4" i="51"/>
  <c r="B4" i="69" s="1"/>
  <c r="I4" i="55"/>
  <c r="AP2" i="120"/>
  <c r="O2" i="54" s="1"/>
  <c r="AE2" i="120"/>
  <c r="D2" i="54" s="1"/>
  <c r="D2" i="72" s="1"/>
  <c r="N4" i="62"/>
  <c r="N3" i="62"/>
  <c r="AE12" i="119"/>
  <c r="AE2" i="116"/>
  <c r="D2" i="50" s="1"/>
  <c r="E3" i="62"/>
  <c r="E3" i="80" s="1"/>
  <c r="K4" i="65"/>
  <c r="AM2" i="118"/>
  <c r="L2" i="52" s="1"/>
  <c r="B19" i="165"/>
  <c r="B21" i="165"/>
  <c r="B20" i="165"/>
  <c r="B18" i="165"/>
  <c r="B27" i="165"/>
  <c r="B17" i="165"/>
  <c r="B24" i="165"/>
  <c r="B28" i="165"/>
  <c r="B23" i="165"/>
  <c r="B26" i="165"/>
  <c r="B22" i="165"/>
  <c r="B25" i="165"/>
  <c r="AL2" i="131"/>
  <c r="K2" i="65" s="1"/>
  <c r="AJ2" i="121"/>
  <c r="I2" i="55" s="1"/>
  <c r="I2" i="73" s="1"/>
  <c r="G3" i="65"/>
  <c r="J4" i="57"/>
  <c r="G3" i="66"/>
  <c r="B9" i="164"/>
  <c r="B10" i="164"/>
  <c r="K4" i="63"/>
  <c r="L4" i="65"/>
  <c r="C3" i="62"/>
  <c r="AF12" i="128"/>
  <c r="B6" i="164"/>
  <c r="B8" i="164" s="1"/>
  <c r="B5" i="164"/>
  <c r="B7" i="164" s="1"/>
  <c r="X4" i="131"/>
  <c r="AO4" i="131" s="1"/>
  <c r="N4" i="65"/>
  <c r="T4" i="120"/>
  <c r="AK4" i="120" s="1"/>
  <c r="AK2" i="120" s="1"/>
  <c r="J2" i="54" s="1"/>
  <c r="J4" i="54"/>
  <c r="J4" i="72" s="1"/>
  <c r="Y4" i="123"/>
  <c r="AP4" i="123" s="1"/>
  <c r="AP2" i="123" s="1"/>
  <c r="O2" i="57" s="1"/>
  <c r="O4" i="57"/>
  <c r="S4" i="116"/>
  <c r="AJ4" i="116" s="1"/>
  <c r="AJ2" i="116" s="1"/>
  <c r="I2" i="50" s="1"/>
  <c r="I4" i="50"/>
  <c r="L4" i="128"/>
  <c r="AC4" i="128" s="1"/>
  <c r="AC2" i="128" s="1"/>
  <c r="B2" i="62" s="1"/>
  <c r="B4" i="62"/>
  <c r="X3" i="121"/>
  <c r="AO3" i="121" s="1"/>
  <c r="N3" i="55"/>
  <c r="P3" i="121"/>
  <c r="AG3" i="121" s="1"/>
  <c r="F3" i="55"/>
  <c r="Y3" i="122"/>
  <c r="AP3" i="122" s="1"/>
  <c r="O3" i="56"/>
  <c r="AE12" i="124"/>
  <c r="V3" i="119"/>
  <c r="AM3" i="119" s="1"/>
  <c r="AM2" i="119" s="1"/>
  <c r="L2" i="53" s="1"/>
  <c r="L3" i="53"/>
  <c r="AD12" i="122"/>
  <c r="N3" i="56"/>
  <c r="X3" i="122"/>
  <c r="AO3" i="122" s="1"/>
  <c r="K3" i="51"/>
  <c r="U3" i="117"/>
  <c r="AL3" i="117" s="1"/>
  <c r="AM2" i="129"/>
  <c r="L2" i="63" s="1"/>
  <c r="Q3" i="117"/>
  <c r="AH3" i="117" s="1"/>
  <c r="G3" i="51"/>
  <c r="M6" i="6"/>
  <c r="Q6" i="6"/>
  <c r="D6" i="6"/>
  <c r="H6" i="6"/>
  <c r="L6" i="6"/>
  <c r="P6" i="6"/>
  <c r="C6" i="6"/>
  <c r="G6" i="6"/>
  <c r="O6" i="6"/>
  <c r="F6" i="6"/>
  <c r="B6" i="6"/>
  <c r="K6" i="6"/>
  <c r="N6" i="6"/>
  <c r="J6" i="6"/>
  <c r="E6" i="6"/>
  <c r="I6" i="6"/>
  <c r="N4" i="125"/>
  <c r="AE4" i="125" s="1"/>
  <c r="D4" i="59"/>
  <c r="L4" i="125"/>
  <c r="AC4" i="125" s="1"/>
  <c r="AC2" i="125" s="1"/>
  <c r="B2" i="59" s="1"/>
  <c r="B4" i="59"/>
  <c r="O4" i="120"/>
  <c r="AF4" i="120" s="1"/>
  <c r="E4" i="54"/>
  <c r="M4" i="117"/>
  <c r="AD4" i="117" s="1"/>
  <c r="C4" i="51"/>
  <c r="U4" i="124"/>
  <c r="AL4" i="124" s="1"/>
  <c r="K4" i="58"/>
  <c r="V4" i="126"/>
  <c r="AM4" i="126" s="1"/>
  <c r="AM2" i="126" s="1"/>
  <c r="L2" i="60" s="1"/>
  <c r="L4" i="60"/>
  <c r="X4" i="132"/>
  <c r="AO4" i="132" s="1"/>
  <c r="N4" i="66"/>
  <c r="W4" i="126"/>
  <c r="AN4" i="126" s="1"/>
  <c r="M4" i="60"/>
  <c r="Z4" i="132"/>
  <c r="AQ4" i="132" s="1"/>
  <c r="P4" i="66"/>
  <c r="N4" i="123"/>
  <c r="AE4" i="123" s="1"/>
  <c r="D4" i="57"/>
  <c r="S4" i="125"/>
  <c r="AJ4" i="125" s="1"/>
  <c r="I4" i="59"/>
  <c r="Z4" i="122"/>
  <c r="AQ4" i="122" s="1"/>
  <c r="P4" i="56"/>
  <c r="AA4" i="115"/>
  <c r="AR4" i="115" s="1"/>
  <c r="Q4" i="49"/>
  <c r="V4" i="123"/>
  <c r="AM4" i="123" s="1"/>
  <c r="AM2" i="123" s="1"/>
  <c r="L2" i="57" s="1"/>
  <c r="L4" i="57"/>
  <c r="O4" i="124"/>
  <c r="AF4" i="124" s="1"/>
  <c r="E4" i="58"/>
  <c r="M4" i="130"/>
  <c r="AD4" i="130" s="1"/>
  <c r="C4" i="64"/>
  <c r="L2" i="84"/>
  <c r="L2" i="29"/>
  <c r="Y4" i="130"/>
  <c r="AP4" i="130" s="1"/>
  <c r="O4" i="64"/>
  <c r="O4" i="130"/>
  <c r="AF4" i="130" s="1"/>
  <c r="E4" i="64"/>
  <c r="Z4" i="127"/>
  <c r="AQ4" i="127" s="1"/>
  <c r="AQ2" i="127" s="1"/>
  <c r="P2" i="61" s="1"/>
  <c r="P4" i="61"/>
  <c r="B4" i="50"/>
  <c r="L4" i="116"/>
  <c r="AC4" i="116" s="1"/>
  <c r="M4" i="125"/>
  <c r="AD4" i="125" s="1"/>
  <c r="C4" i="59"/>
  <c r="V4" i="124"/>
  <c r="AM4" i="124" s="1"/>
  <c r="L4" i="58"/>
  <c r="AA4" i="125"/>
  <c r="AR4" i="125" s="1"/>
  <c r="Q4" i="59"/>
  <c r="R4" i="127"/>
  <c r="AI4" i="127" s="1"/>
  <c r="H4" i="61"/>
  <c r="R4" i="120"/>
  <c r="AI4" i="120" s="1"/>
  <c r="H4" i="54"/>
  <c r="N4" i="126"/>
  <c r="AE4" i="126" s="1"/>
  <c r="D4" i="60"/>
  <c r="J4" i="59"/>
  <c r="T4" i="125"/>
  <c r="AK4" i="125" s="1"/>
  <c r="AK2" i="125" s="1"/>
  <c r="J2" i="59" s="1"/>
  <c r="AA4" i="126"/>
  <c r="AR4" i="126" s="1"/>
  <c r="Q4" i="60"/>
  <c r="R4" i="122"/>
  <c r="AI4" i="122" s="1"/>
  <c r="AI2" i="122" s="1"/>
  <c r="H2" i="56" s="1"/>
  <c r="H4" i="56"/>
  <c r="U4" i="130"/>
  <c r="AL4" i="130" s="1"/>
  <c r="K4" i="64"/>
  <c r="O4" i="126"/>
  <c r="AF4" i="126" s="1"/>
  <c r="E4" i="60"/>
  <c r="Y4" i="131"/>
  <c r="AP4" i="131" s="1"/>
  <c r="O4" i="65"/>
  <c r="S4" i="119"/>
  <c r="AJ4" i="119" s="1"/>
  <c r="I4" i="53"/>
  <c r="U4" i="116"/>
  <c r="AL4" i="116" s="1"/>
  <c r="K4" i="50"/>
  <c r="O4" i="127"/>
  <c r="AF4" i="127" s="1"/>
  <c r="AF2" i="127" s="1"/>
  <c r="E2" i="61" s="1"/>
  <c r="E4" i="61"/>
  <c r="U4" i="117"/>
  <c r="AL4" i="117" s="1"/>
  <c r="K4" i="51"/>
  <c r="U4" i="125"/>
  <c r="AL4" i="125" s="1"/>
  <c r="K4" i="59"/>
  <c r="O4" i="125"/>
  <c r="AF4" i="125" s="1"/>
  <c r="E4" i="59"/>
  <c r="L4" i="127"/>
  <c r="AC4" i="127" s="1"/>
  <c r="AC2" i="127" s="1"/>
  <c r="B2" i="61" s="1"/>
  <c r="B4" i="61"/>
  <c r="N4" i="131"/>
  <c r="AE4" i="131" s="1"/>
  <c r="AE2" i="131" s="1"/>
  <c r="D2" i="65" s="1"/>
  <c r="D4" i="65"/>
  <c r="D3" i="83"/>
  <c r="D3" i="28"/>
  <c r="N4" i="83"/>
  <c r="N4" i="28"/>
  <c r="L3" i="120"/>
  <c r="AC3" i="120" s="1"/>
  <c r="AC2" i="120" s="1"/>
  <c r="B2" i="54" s="1"/>
  <c r="B3" i="54"/>
  <c r="D3" i="79"/>
  <c r="D3" i="209" s="1"/>
  <c r="D3" i="24"/>
  <c r="M3" i="120"/>
  <c r="AD3" i="120" s="1"/>
  <c r="C3" i="54"/>
  <c r="V4" i="122"/>
  <c r="AM4" i="122" s="1"/>
  <c r="L4" i="56"/>
  <c r="K3" i="13"/>
  <c r="K3" i="68"/>
  <c r="N2" i="80"/>
  <c r="N2" i="25"/>
  <c r="E4" i="75"/>
  <c r="E4" i="20"/>
  <c r="I2" i="18"/>
  <c r="E4" i="73"/>
  <c r="E4" i="18"/>
  <c r="D3" i="80"/>
  <c r="D3" i="25"/>
  <c r="R3" i="126"/>
  <c r="AI3" i="126" s="1"/>
  <c r="H3" i="60"/>
  <c r="X3" i="129"/>
  <c r="AO3" i="129" s="1"/>
  <c r="AO2" i="129" s="1"/>
  <c r="N2" i="63" s="1"/>
  <c r="N3" i="63"/>
  <c r="L2" i="71"/>
  <c r="L2" i="16"/>
  <c r="AE2" i="126"/>
  <c r="D2" i="60" s="1"/>
  <c r="N4" i="115"/>
  <c r="AE4" i="115" s="1"/>
  <c r="D4" i="49"/>
  <c r="B3" i="77"/>
  <c r="B3" i="22"/>
  <c r="U3" i="115"/>
  <c r="AL3" i="115" s="1"/>
  <c r="AL2" i="115" s="1"/>
  <c r="K2" i="49" s="1"/>
  <c r="K3" i="49"/>
  <c r="P4" i="76"/>
  <c r="P4" i="21"/>
  <c r="H4" i="69"/>
  <c r="H4" i="14"/>
  <c r="Y4" i="122"/>
  <c r="AP4" i="122" s="1"/>
  <c r="O4" i="56"/>
  <c r="J3" i="83"/>
  <c r="J3" i="28"/>
  <c r="M3" i="131"/>
  <c r="AD3" i="131" s="1"/>
  <c r="C3" i="65"/>
  <c r="E3" i="83"/>
  <c r="E3" i="28"/>
  <c r="J2" i="74"/>
  <c r="J2" i="19"/>
  <c r="M4" i="210"/>
  <c r="E4" i="210"/>
  <c r="M4" i="192"/>
  <c r="E4" i="192"/>
  <c r="M4" i="174"/>
  <c r="E4" i="174"/>
  <c r="L4" i="210"/>
  <c r="D4" i="210"/>
  <c r="L4" i="192"/>
  <c r="D4" i="192"/>
  <c r="L4" i="174"/>
  <c r="D4" i="174"/>
  <c r="K4" i="210"/>
  <c r="C4" i="210"/>
  <c r="K4" i="192"/>
  <c r="C4" i="192"/>
  <c r="K4" i="174"/>
  <c r="C4" i="174"/>
  <c r="J4" i="210"/>
  <c r="B4" i="210"/>
  <c r="J4" i="192"/>
  <c r="B4" i="192"/>
  <c r="J4" i="174"/>
  <c r="B4" i="174"/>
  <c r="Q4" i="210"/>
  <c r="I4" i="210"/>
  <c r="Q4" i="192"/>
  <c r="I4" i="192"/>
  <c r="Q4" i="174"/>
  <c r="I4" i="174"/>
  <c r="O4" i="210"/>
  <c r="G4" i="210"/>
  <c r="O4" i="192"/>
  <c r="G4" i="192"/>
  <c r="O4" i="174"/>
  <c r="G4" i="174"/>
  <c r="N4" i="210"/>
  <c r="F4" i="210"/>
  <c r="N4" i="192"/>
  <c r="F4" i="192"/>
  <c r="N4" i="174"/>
  <c r="F4" i="174"/>
  <c r="H4" i="210"/>
  <c r="H4" i="174"/>
  <c r="P4" i="192"/>
  <c r="H4" i="192"/>
  <c r="P4" i="174"/>
  <c r="P4" i="210"/>
  <c r="L3" i="75"/>
  <c r="L3" i="197" s="1"/>
  <c r="L3" i="20"/>
  <c r="Y4" i="125"/>
  <c r="AP4" i="125" s="1"/>
  <c r="AP2" i="125" s="1"/>
  <c r="O2" i="59" s="1"/>
  <c r="O4" i="59"/>
  <c r="L3" i="82"/>
  <c r="L3" i="27"/>
  <c r="G3" i="80"/>
  <c r="G3" i="25"/>
  <c r="O3" i="83"/>
  <c r="O3" i="28"/>
  <c r="X4" i="120"/>
  <c r="AO4" i="120" s="1"/>
  <c r="AO2" i="120" s="1"/>
  <c r="N2" i="54" s="1"/>
  <c r="N4" i="54"/>
  <c r="C3" i="76"/>
  <c r="C3" i="21"/>
  <c r="Y4" i="116"/>
  <c r="AP4" i="116" s="1"/>
  <c r="AP2" i="116" s="1"/>
  <c r="O2" i="50" s="1"/>
  <c r="O4" i="50"/>
  <c r="AK2" i="118"/>
  <c r="J2" i="52" s="1"/>
  <c r="Y4" i="117"/>
  <c r="AP4" i="117" s="1"/>
  <c r="AP2" i="117" s="1"/>
  <c r="O2" i="51" s="1"/>
  <c r="O4" i="51"/>
  <c r="AJ2" i="127"/>
  <c r="I2" i="61" s="1"/>
  <c r="O3" i="80"/>
  <c r="O3" i="25"/>
  <c r="Q3" i="130"/>
  <c r="AH3" i="130" s="1"/>
  <c r="G3" i="64"/>
  <c r="Z3" i="125"/>
  <c r="AQ3" i="125" s="1"/>
  <c r="P3" i="59"/>
  <c r="S3" i="119"/>
  <c r="AJ3" i="119" s="1"/>
  <c r="I3" i="53"/>
  <c r="P3" i="76"/>
  <c r="P3" i="21"/>
  <c r="D2" i="70"/>
  <c r="D2" i="15"/>
  <c r="AC2" i="116"/>
  <c r="B2" i="50" s="1"/>
  <c r="AL2" i="124"/>
  <c r="K2" i="58" s="1"/>
  <c r="P3" i="83"/>
  <c r="P3" i="28"/>
  <c r="AA4" i="131"/>
  <c r="AR4" i="131" s="1"/>
  <c r="AR2" i="131" s="1"/>
  <c r="Q2" i="65" s="1"/>
  <c r="Q4" i="65"/>
  <c r="J2" i="69"/>
  <c r="J2" i="14"/>
  <c r="AR2" i="115"/>
  <c r="Q2" i="49" s="1"/>
  <c r="AG12" i="121"/>
  <c r="L3" i="79"/>
  <c r="L3" i="209" s="1"/>
  <c r="L3" i="24"/>
  <c r="D3" i="73"/>
  <c r="D3" i="191" s="1"/>
  <c r="D3" i="18"/>
  <c r="AE2" i="125"/>
  <c r="D2" i="59" s="1"/>
  <c r="H3" i="70"/>
  <c r="H3" i="15"/>
  <c r="P3" i="70"/>
  <c r="P3" i="15"/>
  <c r="T3" i="129"/>
  <c r="AK3" i="129" s="1"/>
  <c r="J3" i="63"/>
  <c r="T3" i="126"/>
  <c r="AK3" i="126" s="1"/>
  <c r="J3" i="60"/>
  <c r="I4" i="81"/>
  <c r="I4" i="26"/>
  <c r="Q4" i="124"/>
  <c r="AH4" i="124" s="1"/>
  <c r="AH2" i="124" s="1"/>
  <c r="G2" i="58" s="1"/>
  <c r="G4" i="58"/>
  <c r="L3" i="73"/>
  <c r="L3" i="191" s="1"/>
  <c r="L3" i="18"/>
  <c r="G3" i="70"/>
  <c r="G3" i="15"/>
  <c r="Y4" i="121"/>
  <c r="AP4" i="121" s="1"/>
  <c r="O4" i="55"/>
  <c r="Q3" i="115"/>
  <c r="AH3" i="115" s="1"/>
  <c r="AH2" i="115" s="1"/>
  <c r="G2" i="49" s="1"/>
  <c r="G3" i="49"/>
  <c r="C3" i="12"/>
  <c r="C3" i="67"/>
  <c r="AF2" i="120"/>
  <c r="E2" i="54" s="1"/>
  <c r="AR2" i="116"/>
  <c r="Q2" i="50" s="1"/>
  <c r="D3" i="71"/>
  <c r="D3" i="16"/>
  <c r="Y4" i="128"/>
  <c r="AP4" i="128" s="1"/>
  <c r="AP2" i="128" s="1"/>
  <c r="O2" i="62" s="1"/>
  <c r="O4" i="62"/>
  <c r="AM2" i="120"/>
  <c r="L2" i="54" s="1"/>
  <c r="L4" i="71"/>
  <c r="L4" i="16"/>
  <c r="AD2" i="117"/>
  <c r="C2" i="51" s="1"/>
  <c r="F3" i="67"/>
  <c r="F3" i="12"/>
  <c r="D4" i="72"/>
  <c r="D4" i="17"/>
  <c r="P4" i="127"/>
  <c r="AG4" i="127" s="1"/>
  <c r="F4" i="61"/>
  <c r="D3" i="76"/>
  <c r="D3" i="21"/>
  <c r="J3" i="84"/>
  <c r="J3" i="29"/>
  <c r="L3" i="68"/>
  <c r="L3" i="13"/>
  <c r="O4" i="72"/>
  <c r="O4" i="17"/>
  <c r="E3" i="71"/>
  <c r="E3" i="16"/>
  <c r="S3" i="132"/>
  <c r="AJ3" i="132" s="1"/>
  <c r="I3" i="66"/>
  <c r="L4" i="132"/>
  <c r="AC4" i="132" s="1"/>
  <c r="B4" i="66"/>
  <c r="K3" i="16"/>
  <c r="K3" i="71"/>
  <c r="P3" i="123"/>
  <c r="AG3" i="123" s="1"/>
  <c r="AG2" i="123" s="1"/>
  <c r="F2" i="57" s="1"/>
  <c r="F3" i="57"/>
  <c r="B16" i="161"/>
  <c r="B15" i="161"/>
  <c r="B27" i="168"/>
  <c r="B19" i="168"/>
  <c r="B26" i="168"/>
  <c r="B18" i="168"/>
  <c r="B23" i="168"/>
  <c r="B17" i="168"/>
  <c r="B28" i="168"/>
  <c r="B25" i="168"/>
  <c r="B24" i="168"/>
  <c r="B22" i="168"/>
  <c r="B21" i="168"/>
  <c r="B20" i="168"/>
  <c r="S4" i="118"/>
  <c r="AJ4" i="118" s="1"/>
  <c r="AJ2" i="118" s="1"/>
  <c r="I2" i="52" s="1"/>
  <c r="I4" i="52"/>
  <c r="AL2" i="116"/>
  <c r="K2" i="50" s="1"/>
  <c r="K3" i="28"/>
  <c r="K3" i="83"/>
  <c r="S4" i="132"/>
  <c r="AJ4" i="132" s="1"/>
  <c r="I4" i="66"/>
  <c r="W4" i="129"/>
  <c r="AN4" i="129" s="1"/>
  <c r="M4" i="63"/>
  <c r="E4" i="84"/>
  <c r="E4" i="29"/>
  <c r="S4" i="122"/>
  <c r="AJ4" i="122" s="1"/>
  <c r="I4" i="56"/>
  <c r="R3" i="125"/>
  <c r="AI3" i="125" s="1"/>
  <c r="H3" i="59"/>
  <c r="W4" i="123"/>
  <c r="AN4" i="123" s="1"/>
  <c r="M4" i="57"/>
  <c r="Z4" i="131"/>
  <c r="AQ4" i="131" s="1"/>
  <c r="P4" i="65"/>
  <c r="S4" i="130"/>
  <c r="AJ4" i="130" s="1"/>
  <c r="AJ2" i="130" s="1"/>
  <c r="I2" i="64" s="1"/>
  <c r="I4" i="64"/>
  <c r="F3" i="71"/>
  <c r="F3" i="16"/>
  <c r="R4" i="116"/>
  <c r="AI4" i="116" s="1"/>
  <c r="H4" i="50"/>
  <c r="B16" i="170"/>
  <c r="B15" i="170"/>
  <c r="L3" i="67"/>
  <c r="L3" i="12"/>
  <c r="Q3" i="125"/>
  <c r="AH3" i="125" s="1"/>
  <c r="G3" i="59"/>
  <c r="N4" i="128"/>
  <c r="AE4" i="128" s="1"/>
  <c r="AE2" i="128" s="1"/>
  <c r="D2" i="62" s="1"/>
  <c r="D4" i="62"/>
  <c r="E2" i="83"/>
  <c r="E2" i="28"/>
  <c r="N4" i="132"/>
  <c r="AE4" i="132" s="1"/>
  <c r="AE2" i="132" s="1"/>
  <c r="D2" i="66" s="1"/>
  <c r="D4" i="66"/>
  <c r="S3" i="117"/>
  <c r="AJ3" i="117" s="1"/>
  <c r="I3" i="51"/>
  <c r="S3" i="115"/>
  <c r="AJ3" i="115" s="1"/>
  <c r="I3" i="49"/>
  <c r="E3" i="74"/>
  <c r="E3" i="19"/>
  <c r="N4" i="122"/>
  <c r="AE4" i="122" s="1"/>
  <c r="AE2" i="122" s="1"/>
  <c r="D2" i="56" s="1"/>
  <c r="D4" i="56"/>
  <c r="K3" i="73"/>
  <c r="K3" i="191" s="1"/>
  <c r="K3" i="18"/>
  <c r="AM2" i="130"/>
  <c r="L2" i="64" s="1"/>
  <c r="AP2" i="131"/>
  <c r="O2" i="65" s="1"/>
  <c r="AI12" i="132"/>
  <c r="AA4" i="121"/>
  <c r="AR4" i="121" s="1"/>
  <c r="AR2" i="121" s="1"/>
  <c r="Q2" i="55" s="1"/>
  <c r="Q4" i="55"/>
  <c r="G3" i="71"/>
  <c r="G3" i="16"/>
  <c r="U3" i="118"/>
  <c r="AL3" i="118" s="1"/>
  <c r="AL2" i="118" s="1"/>
  <c r="K2" i="52" s="1"/>
  <c r="K3" i="52"/>
  <c r="R4" i="124"/>
  <c r="AI4" i="124" s="1"/>
  <c r="H4" i="58"/>
  <c r="R4" i="126"/>
  <c r="AI4" i="126" s="1"/>
  <c r="H4" i="60"/>
  <c r="W4" i="124"/>
  <c r="AN4" i="124" s="1"/>
  <c r="AN2" i="124" s="1"/>
  <c r="M2" i="58" s="1"/>
  <c r="M4" i="58"/>
  <c r="O3" i="78"/>
  <c r="O3" i="23"/>
  <c r="N3" i="76"/>
  <c r="N3" i="21"/>
  <c r="S3" i="123"/>
  <c r="AJ3" i="123" s="1"/>
  <c r="I3" i="57"/>
  <c r="T3" i="246"/>
  <c r="L3" i="246"/>
  <c r="AA3" i="246"/>
  <c r="S3" i="246"/>
  <c r="K3" i="246"/>
  <c r="Z3" i="246"/>
  <c r="R3" i="246"/>
  <c r="J3" i="246"/>
  <c r="Y3" i="246"/>
  <c r="Q3" i="246"/>
  <c r="I3" i="246"/>
  <c r="X3" i="246"/>
  <c r="P3" i="246"/>
  <c r="H3" i="246"/>
  <c r="W3" i="246"/>
  <c r="O3" i="246"/>
  <c r="G3" i="246"/>
  <c r="V3" i="246"/>
  <c r="N3" i="246"/>
  <c r="U3" i="246"/>
  <c r="M3" i="246"/>
  <c r="O3" i="70"/>
  <c r="O3" i="15"/>
  <c r="AQ2" i="124"/>
  <c r="P2" i="58" s="1"/>
  <c r="V3" i="234"/>
  <c r="N3" i="234"/>
  <c r="U3" i="234"/>
  <c r="M3" i="234"/>
  <c r="Z3" i="234"/>
  <c r="R3" i="234"/>
  <c r="J3" i="234"/>
  <c r="X3" i="234"/>
  <c r="P3" i="234"/>
  <c r="H3" i="234"/>
  <c r="W3" i="234"/>
  <c r="O3" i="234"/>
  <c r="G3" i="234"/>
  <c r="T3" i="234"/>
  <c r="S3" i="234"/>
  <c r="Q3" i="234"/>
  <c r="L3" i="234"/>
  <c r="K3" i="234"/>
  <c r="AA3" i="234"/>
  <c r="Y3" i="234"/>
  <c r="I3" i="234"/>
  <c r="F3" i="79"/>
  <c r="F3" i="209" s="1"/>
  <c r="F3" i="24"/>
  <c r="B3" i="68"/>
  <c r="B3" i="13"/>
  <c r="J3" i="72"/>
  <c r="J3" i="17"/>
  <c r="T4" i="130"/>
  <c r="AK4" i="130" s="1"/>
  <c r="AK2" i="130" s="1"/>
  <c r="J2" i="64" s="1"/>
  <c r="J4" i="64"/>
  <c r="L4" i="126"/>
  <c r="AC4" i="126" s="1"/>
  <c r="B4" i="60"/>
  <c r="AQ2" i="131"/>
  <c r="P2" i="65" s="1"/>
  <c r="C3" i="24"/>
  <c r="C3" i="79"/>
  <c r="C3" i="209" s="1"/>
  <c r="C3" i="16"/>
  <c r="C3" i="71"/>
  <c r="D2" i="73"/>
  <c r="D2" i="18"/>
  <c r="Z4" i="123"/>
  <c r="AQ4" i="123" s="1"/>
  <c r="AQ2" i="123" s="1"/>
  <c r="P2" i="57" s="1"/>
  <c r="P4" i="57"/>
  <c r="Z4" i="126"/>
  <c r="AQ4" i="126" s="1"/>
  <c r="P4" i="60"/>
  <c r="Q4" i="81"/>
  <c r="Q4" i="26"/>
  <c r="L3" i="123"/>
  <c r="AC3" i="123" s="1"/>
  <c r="B3" i="57"/>
  <c r="AC2" i="115"/>
  <c r="B2" i="49" s="1"/>
  <c r="G2" i="70"/>
  <c r="I3" i="76"/>
  <c r="I3" i="21"/>
  <c r="I4" i="73"/>
  <c r="I4" i="18"/>
  <c r="Q3" i="83"/>
  <c r="Q3" i="28"/>
  <c r="F4" i="70"/>
  <c r="F4" i="15"/>
  <c r="P4" i="82"/>
  <c r="P4" i="27"/>
  <c r="Q4" i="68"/>
  <c r="Q4" i="13"/>
  <c r="P4" i="72"/>
  <c r="P4" i="17"/>
  <c r="D3" i="72"/>
  <c r="D3" i="17"/>
  <c r="B3" i="71"/>
  <c r="B3" i="16"/>
  <c r="L3" i="81"/>
  <c r="L3" i="215" s="1"/>
  <c r="L3" i="26"/>
  <c r="E3" i="81"/>
  <c r="E3" i="215" s="1"/>
  <c r="E3" i="26"/>
  <c r="I4" i="68"/>
  <c r="I4" i="13"/>
  <c r="D3" i="82"/>
  <c r="D3" i="27"/>
  <c r="G3" i="84"/>
  <c r="G3" i="29"/>
  <c r="K3" i="25"/>
  <c r="K3" i="80"/>
  <c r="L2" i="68"/>
  <c r="L2" i="13"/>
  <c r="U4" i="132"/>
  <c r="AL4" i="132" s="1"/>
  <c r="AL2" i="132" s="1"/>
  <c r="K2" i="66" s="1"/>
  <c r="K4" i="66"/>
  <c r="V4" i="128"/>
  <c r="AM4" i="128" s="1"/>
  <c r="L4" i="62"/>
  <c r="M3" i="129"/>
  <c r="AD3" i="129" s="1"/>
  <c r="C3" i="63"/>
  <c r="O4" i="84"/>
  <c r="O4" i="29"/>
  <c r="B4" i="82"/>
  <c r="B4" i="27"/>
  <c r="V4" i="117"/>
  <c r="AM4" i="117" s="1"/>
  <c r="L4" i="51"/>
  <c r="T3" i="123"/>
  <c r="AK3" i="123" s="1"/>
  <c r="AK2" i="123" s="1"/>
  <c r="J2" i="57" s="1"/>
  <c r="J3" i="57"/>
  <c r="B13" i="161"/>
  <c r="B12" i="161"/>
  <c r="B14" i="161"/>
  <c r="B11" i="161"/>
  <c r="B34" i="155"/>
  <c r="B33" i="155"/>
  <c r="B32" i="155"/>
  <c r="B31" i="155"/>
  <c r="B30" i="155"/>
  <c r="B29" i="155"/>
  <c r="B35" i="155"/>
  <c r="J3" i="97"/>
  <c r="B3" i="97"/>
  <c r="J3" i="91"/>
  <c r="B3" i="91"/>
  <c r="J3" i="85"/>
  <c r="B3" i="85"/>
  <c r="Q3" i="97"/>
  <c r="I3" i="97"/>
  <c r="Q3" i="91"/>
  <c r="I3" i="91"/>
  <c r="Q3" i="85"/>
  <c r="I3" i="85"/>
  <c r="P3" i="97"/>
  <c r="H3" i="97"/>
  <c r="P3" i="91"/>
  <c r="H3" i="91"/>
  <c r="P3" i="85"/>
  <c r="H3" i="85"/>
  <c r="O3" i="97"/>
  <c r="G3" i="97"/>
  <c r="O3" i="91"/>
  <c r="G3" i="91"/>
  <c r="O3" i="85"/>
  <c r="G3" i="85"/>
  <c r="N3" i="97"/>
  <c r="F3" i="97"/>
  <c r="N3" i="91"/>
  <c r="F3" i="91"/>
  <c r="N3" i="85"/>
  <c r="F3" i="85"/>
  <c r="M3" i="97"/>
  <c r="E3" i="97"/>
  <c r="M3" i="91"/>
  <c r="E3" i="91"/>
  <c r="M3" i="85"/>
  <c r="E3" i="85"/>
  <c r="L3" i="97"/>
  <c r="D3" i="97"/>
  <c r="L3" i="91"/>
  <c r="D3" i="91"/>
  <c r="L3" i="85"/>
  <c r="D3" i="85"/>
  <c r="K3" i="97"/>
  <c r="K3" i="91"/>
  <c r="K3" i="85"/>
  <c r="C3" i="97"/>
  <c r="C3" i="91"/>
  <c r="C3" i="85"/>
  <c r="K2" i="28"/>
  <c r="K2" i="83"/>
  <c r="P4" i="129"/>
  <c r="AG4" i="129" s="1"/>
  <c r="F4" i="63"/>
  <c r="M4" i="131"/>
  <c r="AD4" i="131" s="1"/>
  <c r="C4" i="65"/>
  <c r="W4" i="121"/>
  <c r="AN4" i="121" s="1"/>
  <c r="AN2" i="121" s="1"/>
  <c r="M2" i="55" s="1"/>
  <c r="M4" i="55"/>
  <c r="J3" i="73"/>
  <c r="J3" i="191" s="1"/>
  <c r="J3" i="18"/>
  <c r="Q4" i="117"/>
  <c r="AH4" i="117" s="1"/>
  <c r="AH2" i="117" s="1"/>
  <c r="G2" i="51" s="1"/>
  <c r="G4" i="51"/>
  <c r="N4" i="119"/>
  <c r="AE4" i="119" s="1"/>
  <c r="AE2" i="119" s="1"/>
  <c r="D2" i="53" s="1"/>
  <c r="D4" i="53"/>
  <c r="Q3" i="69"/>
  <c r="Q3" i="179" s="1"/>
  <c r="Q3" i="14"/>
  <c r="P3" i="132"/>
  <c r="AG3" i="132" s="1"/>
  <c r="F3" i="66"/>
  <c r="L3" i="129"/>
  <c r="AC3" i="129" s="1"/>
  <c r="AC2" i="129" s="1"/>
  <c r="B2" i="63" s="1"/>
  <c r="B3" i="63"/>
  <c r="R4" i="125"/>
  <c r="AI4" i="125" s="1"/>
  <c r="H4" i="59"/>
  <c r="K3" i="74"/>
  <c r="K3" i="19"/>
  <c r="B13" i="170"/>
  <c r="B11" i="170"/>
  <c r="B14" i="170"/>
  <c r="B12" i="170"/>
  <c r="I3" i="72"/>
  <c r="I3" i="17"/>
  <c r="Z3" i="129"/>
  <c r="AQ3" i="129" s="1"/>
  <c r="P3" i="63"/>
  <c r="G3" i="74"/>
  <c r="G3" i="19"/>
  <c r="F3" i="82"/>
  <c r="F3" i="27"/>
  <c r="U4" i="128"/>
  <c r="AL4" i="128" s="1"/>
  <c r="K4" i="62"/>
  <c r="W4" i="116"/>
  <c r="AN4" i="116" s="1"/>
  <c r="AN2" i="116" s="1"/>
  <c r="M2" i="50" s="1"/>
  <c r="M4" i="50"/>
  <c r="M3" i="70"/>
  <c r="M3" i="15"/>
  <c r="V4" i="115"/>
  <c r="AM4" i="115" s="1"/>
  <c r="AM2" i="115" s="1"/>
  <c r="L2" i="49" s="1"/>
  <c r="L4" i="49"/>
  <c r="O3" i="225"/>
  <c r="G3" i="225"/>
  <c r="N3" i="225"/>
  <c r="F3" i="225"/>
  <c r="K3" i="225"/>
  <c r="C3" i="225"/>
  <c r="Q3" i="225"/>
  <c r="I3" i="225"/>
  <c r="P3" i="225"/>
  <c r="H3" i="225"/>
  <c r="J3" i="225"/>
  <c r="M3" i="207"/>
  <c r="E3" i="207"/>
  <c r="M3" i="189"/>
  <c r="E3" i="189"/>
  <c r="E3" i="225"/>
  <c r="L3" i="207"/>
  <c r="D3" i="207"/>
  <c r="L3" i="189"/>
  <c r="D3" i="189"/>
  <c r="D3" i="225"/>
  <c r="D3" i="224" s="1"/>
  <c r="K3" i="207"/>
  <c r="C3" i="207"/>
  <c r="K3" i="189"/>
  <c r="C3" i="189"/>
  <c r="B3" i="225"/>
  <c r="J3" i="207"/>
  <c r="B3" i="207"/>
  <c r="J3" i="189"/>
  <c r="B3" i="189"/>
  <c r="Q3" i="207"/>
  <c r="I3" i="207"/>
  <c r="Q3" i="189"/>
  <c r="I3" i="189"/>
  <c r="M3" i="225"/>
  <c r="O3" i="207"/>
  <c r="G3" i="207"/>
  <c r="O3" i="189"/>
  <c r="G3" i="189"/>
  <c r="L3" i="225"/>
  <c r="L3" i="224" s="1"/>
  <c r="N3" i="207"/>
  <c r="F3" i="207"/>
  <c r="N3" i="189"/>
  <c r="F3" i="189"/>
  <c r="H3" i="189"/>
  <c r="P3" i="207"/>
  <c r="H3" i="207"/>
  <c r="P3" i="189"/>
  <c r="Q3" i="74"/>
  <c r="Q3" i="19"/>
  <c r="K2" i="73"/>
  <c r="K2" i="18"/>
  <c r="R4" i="128"/>
  <c r="AI4" i="128" s="1"/>
  <c r="AI2" i="128" s="1"/>
  <c r="H2" i="62" s="1"/>
  <c r="H4" i="62"/>
  <c r="Q4" i="127"/>
  <c r="AH4" i="127" s="1"/>
  <c r="G4" i="61"/>
  <c r="X4" i="130"/>
  <c r="AO4" i="130" s="1"/>
  <c r="AO2" i="130" s="1"/>
  <c r="N2" i="64" s="1"/>
  <c r="N4" i="64"/>
  <c r="J4" i="71"/>
  <c r="J4" i="16"/>
  <c r="G3" i="81"/>
  <c r="G3" i="215" s="1"/>
  <c r="G3" i="26"/>
  <c r="J4" i="74"/>
  <c r="J4" i="19"/>
  <c r="B25" i="158"/>
  <c r="B17" i="158"/>
  <c r="B24" i="158"/>
  <c r="B19" i="158"/>
  <c r="B18" i="158"/>
  <c r="B27" i="158"/>
  <c r="B23" i="158"/>
  <c r="J2" i="98"/>
  <c r="B2" i="98"/>
  <c r="J2" i="92"/>
  <c r="B2" i="92"/>
  <c r="J2" i="86"/>
  <c r="B2" i="86"/>
  <c r="Q2" i="98"/>
  <c r="I2" i="98"/>
  <c r="Q2" i="92"/>
  <c r="I2" i="92"/>
  <c r="Q2" i="86"/>
  <c r="I2" i="86"/>
  <c r="P2" i="98"/>
  <c r="H2" i="98"/>
  <c r="P2" i="92"/>
  <c r="H2" i="92"/>
  <c r="P2" i="86"/>
  <c r="H2" i="86"/>
  <c r="O2" i="98"/>
  <c r="G2" i="98"/>
  <c r="O2" i="92"/>
  <c r="G2" i="92"/>
  <c r="O2" i="86"/>
  <c r="G2" i="86"/>
  <c r="N2" i="98"/>
  <c r="F2" i="98"/>
  <c r="N2" i="92"/>
  <c r="F2" i="92"/>
  <c r="N2" i="86"/>
  <c r="F2" i="86"/>
  <c r="M2" i="98"/>
  <c r="E2" i="98"/>
  <c r="M2" i="92"/>
  <c r="E2" i="92"/>
  <c r="M2" i="86"/>
  <c r="E2" i="86"/>
  <c r="L2" i="98"/>
  <c r="D2" i="98"/>
  <c r="L2" i="92"/>
  <c r="D2" i="92"/>
  <c r="L2" i="86"/>
  <c r="D2" i="86"/>
  <c r="C2" i="98"/>
  <c r="C2" i="92"/>
  <c r="C2" i="86"/>
  <c r="K2" i="86"/>
  <c r="K2" i="92"/>
  <c r="K2" i="98"/>
  <c r="T4" i="121"/>
  <c r="AK4" i="121" s="1"/>
  <c r="J4" i="55"/>
  <c r="Q3" i="73"/>
  <c r="Q3" i="191" s="1"/>
  <c r="Q3" i="18"/>
  <c r="P4" i="119"/>
  <c r="AG4" i="119" s="1"/>
  <c r="AG2" i="119" s="1"/>
  <c r="F2" i="53" s="1"/>
  <c r="F4" i="53"/>
  <c r="S3" i="125"/>
  <c r="AJ3" i="125" s="1"/>
  <c r="AJ2" i="125" s="1"/>
  <c r="I2" i="59" s="1"/>
  <c r="I3" i="59"/>
  <c r="Q4" i="119"/>
  <c r="AH4" i="119" s="1"/>
  <c r="AH2" i="119" s="1"/>
  <c r="G2" i="53" s="1"/>
  <c r="G4" i="53"/>
  <c r="J4" i="70"/>
  <c r="J4" i="15"/>
  <c r="X3" i="118"/>
  <c r="AO3" i="118" s="1"/>
  <c r="N3" i="52"/>
  <c r="Z3" i="120"/>
  <c r="AQ3" i="120" s="1"/>
  <c r="AQ2" i="120" s="1"/>
  <c r="P2" i="54" s="1"/>
  <c r="P3" i="54"/>
  <c r="AG2" i="127"/>
  <c r="F2" i="61" s="1"/>
  <c r="L3" i="70"/>
  <c r="L3" i="15"/>
  <c r="M3" i="84"/>
  <c r="M3" i="29"/>
  <c r="E3" i="68"/>
  <c r="E3" i="13"/>
  <c r="Q4" i="126"/>
  <c r="AH4" i="126" s="1"/>
  <c r="G4" i="60"/>
  <c r="Q4" i="82"/>
  <c r="Q4" i="27"/>
  <c r="F3" i="68"/>
  <c r="F3" i="13"/>
  <c r="C3" i="20"/>
  <c r="C3" i="75"/>
  <c r="C3" i="197" s="1"/>
  <c r="Q3" i="72"/>
  <c r="Q3" i="188" s="1"/>
  <c r="Q3" i="17"/>
  <c r="P4" i="120"/>
  <c r="AG4" i="120" s="1"/>
  <c r="AG2" i="120" s="1"/>
  <c r="F2" i="54" s="1"/>
  <c r="F4" i="54"/>
  <c r="E3" i="75"/>
  <c r="E3" i="197" s="1"/>
  <c r="E3" i="20"/>
  <c r="K3" i="82"/>
  <c r="K3" i="27"/>
  <c r="AQ2" i="117"/>
  <c r="P2" i="51" s="1"/>
  <c r="G3" i="79"/>
  <c r="G3" i="209" s="1"/>
  <c r="G3" i="24"/>
  <c r="B3" i="67"/>
  <c r="B3" i="12"/>
  <c r="G3" i="75"/>
  <c r="G3" i="197" s="1"/>
  <c r="G3" i="20"/>
  <c r="J3" i="77"/>
  <c r="J3" i="22"/>
  <c r="F4" i="50"/>
  <c r="P4" i="116"/>
  <c r="AG4" i="116" s="1"/>
  <c r="E3" i="77"/>
  <c r="E3" i="22"/>
  <c r="J4" i="68"/>
  <c r="J4" i="13"/>
  <c r="M4" i="119"/>
  <c r="AD4" i="119" s="1"/>
  <c r="AD2" i="119" s="1"/>
  <c r="C2" i="53" s="1"/>
  <c r="C4" i="53"/>
  <c r="E4" i="83"/>
  <c r="E4" i="28"/>
  <c r="I3" i="68"/>
  <c r="I3" i="13"/>
  <c r="L2" i="81"/>
  <c r="L2" i="26"/>
  <c r="AF2" i="129"/>
  <c r="E2" i="63" s="1"/>
  <c r="P3" i="84"/>
  <c r="P3" i="224" s="1"/>
  <c r="P3" i="29"/>
  <c r="B3" i="76"/>
  <c r="B3" i="21"/>
  <c r="AH2" i="132"/>
  <c r="G2" i="66" s="1"/>
  <c r="AL2" i="128"/>
  <c r="K2" i="62" s="1"/>
  <c r="K4" i="74"/>
  <c r="K4" i="19"/>
  <c r="K4" i="83"/>
  <c r="K4" i="28"/>
  <c r="O4" i="116"/>
  <c r="AF4" i="116" s="1"/>
  <c r="E4" i="50"/>
  <c r="M3" i="71"/>
  <c r="M3" i="16"/>
  <c r="T4" i="127"/>
  <c r="AK4" i="127" s="1"/>
  <c r="J4" i="61"/>
  <c r="L4" i="82"/>
  <c r="L4" i="27"/>
  <c r="X4" i="119"/>
  <c r="AO4" i="119" s="1"/>
  <c r="N4" i="53"/>
  <c r="M4" i="67"/>
  <c r="M4" i="12"/>
  <c r="B42" i="155"/>
  <c r="B41" i="155"/>
  <c r="B40" i="155"/>
  <c r="B39" i="155"/>
  <c r="B38" i="155"/>
  <c r="B45" i="155"/>
  <c r="B37" i="155"/>
  <c r="B44" i="155"/>
  <c r="B43" i="155"/>
  <c r="B36" i="155"/>
  <c r="J4" i="97"/>
  <c r="B4" i="97"/>
  <c r="J4" i="91"/>
  <c r="B4" i="91"/>
  <c r="J4" i="85"/>
  <c r="B4" i="85"/>
  <c r="Q4" i="97"/>
  <c r="I4" i="97"/>
  <c r="Q4" i="91"/>
  <c r="I4" i="91"/>
  <c r="Q4" i="85"/>
  <c r="I4" i="85"/>
  <c r="P4" i="97"/>
  <c r="H4" i="97"/>
  <c r="P4" i="91"/>
  <c r="H4" i="91"/>
  <c r="P4" i="85"/>
  <c r="H4" i="85"/>
  <c r="O4" i="97"/>
  <c r="G4" i="97"/>
  <c r="O4" i="91"/>
  <c r="G4" i="91"/>
  <c r="O4" i="85"/>
  <c r="G4" i="85"/>
  <c r="N4" i="97"/>
  <c r="F4" i="97"/>
  <c r="N4" i="91"/>
  <c r="F4" i="91"/>
  <c r="N4" i="85"/>
  <c r="F4" i="85"/>
  <c r="M4" i="97"/>
  <c r="E4" i="97"/>
  <c r="M4" i="91"/>
  <c r="E4" i="91"/>
  <c r="M4" i="85"/>
  <c r="E4" i="85"/>
  <c r="L4" i="97"/>
  <c r="D4" i="97"/>
  <c r="L4" i="91"/>
  <c r="D4" i="91"/>
  <c r="L4" i="85"/>
  <c r="D4" i="85"/>
  <c r="C4" i="97"/>
  <c r="C4" i="91"/>
  <c r="C4" i="85"/>
  <c r="K4" i="85"/>
  <c r="K4" i="97"/>
  <c r="K4" i="91"/>
  <c r="O4" i="222"/>
  <c r="G4" i="222"/>
  <c r="N4" i="222"/>
  <c r="F4" i="222"/>
  <c r="K4" i="222"/>
  <c r="C4" i="222"/>
  <c r="Q4" i="222"/>
  <c r="I4" i="222"/>
  <c r="P4" i="222"/>
  <c r="H4" i="222"/>
  <c r="J4" i="222"/>
  <c r="M4" i="204"/>
  <c r="E4" i="204"/>
  <c r="M4" i="186"/>
  <c r="E4" i="186"/>
  <c r="E4" i="222"/>
  <c r="L4" i="204"/>
  <c r="D4" i="204"/>
  <c r="L4" i="186"/>
  <c r="D4" i="186"/>
  <c r="D4" i="222"/>
  <c r="K4" i="204"/>
  <c r="C4" i="204"/>
  <c r="K4" i="186"/>
  <c r="C4" i="186"/>
  <c r="B4" i="222"/>
  <c r="J4" i="204"/>
  <c r="B4" i="204"/>
  <c r="J4" i="186"/>
  <c r="B4" i="186"/>
  <c r="Q4" i="204"/>
  <c r="I4" i="204"/>
  <c r="Q4" i="186"/>
  <c r="I4" i="186"/>
  <c r="M4" i="222"/>
  <c r="O4" i="204"/>
  <c r="G4" i="204"/>
  <c r="O4" i="186"/>
  <c r="G4" i="186"/>
  <c r="L4" i="222"/>
  <c r="N4" i="204"/>
  <c r="F4" i="204"/>
  <c r="N4" i="186"/>
  <c r="F4" i="186"/>
  <c r="H4" i="186"/>
  <c r="P4" i="204"/>
  <c r="H4" i="204"/>
  <c r="P4" i="186"/>
  <c r="F3" i="83"/>
  <c r="F3" i="28"/>
  <c r="J4" i="80"/>
  <c r="J4" i="25"/>
  <c r="P4" i="80"/>
  <c r="P4" i="25"/>
  <c r="AK2" i="121"/>
  <c r="J2" i="55" s="1"/>
  <c r="X4" i="124"/>
  <c r="AO4" i="124" s="1"/>
  <c r="AO2" i="124" s="1"/>
  <c r="N2" i="58" s="1"/>
  <c r="N4" i="58"/>
  <c r="B5" i="167"/>
  <c r="B7" i="167" s="1"/>
  <c r="B6" i="167"/>
  <c r="B8" i="167" s="1"/>
  <c r="Q2" i="69"/>
  <c r="Q2" i="14"/>
  <c r="T4" i="129"/>
  <c r="AK4" i="129" s="1"/>
  <c r="J4" i="63"/>
  <c r="H3" i="81"/>
  <c r="H3" i="215" s="1"/>
  <c r="H3" i="26"/>
  <c r="W4" i="117"/>
  <c r="AN4" i="117" s="1"/>
  <c r="M4" i="51"/>
  <c r="M3" i="80"/>
  <c r="M3" i="25"/>
  <c r="N3" i="78"/>
  <c r="N3" i="206" s="1"/>
  <c r="N3" i="23"/>
  <c r="H3" i="74"/>
  <c r="H3" i="19"/>
  <c r="F3" i="77"/>
  <c r="F3" i="22"/>
  <c r="K2" i="19"/>
  <c r="K2" i="74"/>
  <c r="R4" i="131"/>
  <c r="AI4" i="131" s="1"/>
  <c r="AI2" i="131" s="1"/>
  <c r="H2" i="65" s="1"/>
  <c r="H4" i="65"/>
  <c r="I4" i="78"/>
  <c r="I4" i="23"/>
  <c r="S4" i="131"/>
  <c r="AJ4" i="131" s="1"/>
  <c r="I4" i="65"/>
  <c r="M3" i="77"/>
  <c r="M3" i="22"/>
  <c r="U3" i="120"/>
  <c r="AL3" i="120" s="1"/>
  <c r="K3" i="54"/>
  <c r="E3" i="73"/>
  <c r="E3" i="191" s="1"/>
  <c r="E3" i="18"/>
  <c r="K3" i="20"/>
  <c r="K3" i="75"/>
  <c r="K3" i="197" s="1"/>
  <c r="D3" i="68"/>
  <c r="D3" i="13"/>
  <c r="O3" i="77"/>
  <c r="O3" i="22"/>
  <c r="V4" i="127"/>
  <c r="AM4" i="127" s="1"/>
  <c r="AM2" i="127" s="1"/>
  <c r="L2" i="61" s="1"/>
  <c r="L4" i="61"/>
  <c r="O3" i="126"/>
  <c r="AF3" i="126" s="1"/>
  <c r="E3" i="60"/>
  <c r="S4" i="124"/>
  <c r="AJ4" i="124" s="1"/>
  <c r="AJ2" i="124" s="1"/>
  <c r="I2" i="58" s="1"/>
  <c r="I4" i="58"/>
  <c r="P3" i="75"/>
  <c r="P3" i="197" s="1"/>
  <c r="P3" i="20"/>
  <c r="W4" i="120"/>
  <c r="AN4" i="120" s="1"/>
  <c r="M4" i="54"/>
  <c r="R4" i="130"/>
  <c r="AI4" i="130" s="1"/>
  <c r="H4" i="64"/>
  <c r="I3" i="81"/>
  <c r="I3" i="215" s="1"/>
  <c r="I3" i="26"/>
  <c r="M4" i="123"/>
  <c r="AD4" i="123" s="1"/>
  <c r="AD2" i="123" s="1"/>
  <c r="C2" i="57" s="1"/>
  <c r="C4" i="57"/>
  <c r="L4" i="121"/>
  <c r="AC4" i="121" s="1"/>
  <c r="B4" i="55"/>
  <c r="O4" i="115"/>
  <c r="AF4" i="115" s="1"/>
  <c r="E4" i="49"/>
  <c r="T3" i="264"/>
  <c r="L3" i="264"/>
  <c r="AA3" i="264"/>
  <c r="S3" i="264"/>
  <c r="K3" i="264"/>
  <c r="Z3" i="264"/>
  <c r="R3" i="264"/>
  <c r="J3" i="264"/>
  <c r="Y3" i="264"/>
  <c r="Q3" i="264"/>
  <c r="I3" i="264"/>
  <c r="X3" i="264"/>
  <c r="P3" i="264"/>
  <c r="H3" i="264"/>
  <c r="W3" i="264"/>
  <c r="O3" i="264"/>
  <c r="G3" i="264"/>
  <c r="V3" i="264"/>
  <c r="N3" i="264"/>
  <c r="U3" i="264"/>
  <c r="M3" i="264"/>
  <c r="Q4" i="69"/>
  <c r="Q4" i="14"/>
  <c r="X3" i="270"/>
  <c r="P3" i="270"/>
  <c r="H3" i="270"/>
  <c r="W3" i="270"/>
  <c r="O3" i="270"/>
  <c r="G3" i="270"/>
  <c r="U3" i="270"/>
  <c r="M3" i="270"/>
  <c r="AA3" i="270"/>
  <c r="S3" i="270"/>
  <c r="K3" i="270"/>
  <c r="Z3" i="270"/>
  <c r="R3" i="270"/>
  <c r="J3" i="270"/>
  <c r="L3" i="270"/>
  <c r="I3" i="270"/>
  <c r="Y3" i="270"/>
  <c r="V3" i="270"/>
  <c r="T3" i="270"/>
  <c r="Q3" i="270"/>
  <c r="N3" i="270"/>
  <c r="AA3" i="252"/>
  <c r="Y3" i="252"/>
  <c r="W3" i="252"/>
  <c r="V3" i="252"/>
  <c r="P3" i="252"/>
  <c r="H3" i="252"/>
  <c r="Z3" i="252"/>
  <c r="O3" i="252"/>
  <c r="G3" i="252"/>
  <c r="X3" i="252"/>
  <c r="N3" i="252"/>
  <c r="U3" i="252"/>
  <c r="M3" i="252"/>
  <c r="T3" i="252"/>
  <c r="L3" i="252"/>
  <c r="S3" i="252"/>
  <c r="K3" i="252"/>
  <c r="R3" i="252"/>
  <c r="J3" i="252"/>
  <c r="Q3" i="252"/>
  <c r="I3" i="252"/>
  <c r="Q3" i="75"/>
  <c r="Q3" i="197" s="1"/>
  <c r="Q3" i="20"/>
  <c r="L2" i="70"/>
  <c r="L2" i="15"/>
  <c r="P3" i="74"/>
  <c r="P3" i="19"/>
  <c r="AF2" i="116"/>
  <c r="E2" i="50" s="1"/>
  <c r="R3" i="132"/>
  <c r="AI3" i="132" s="1"/>
  <c r="H3" i="66"/>
  <c r="C3" i="27"/>
  <c r="C3" i="82"/>
  <c r="AA4" i="122"/>
  <c r="AR4" i="122" s="1"/>
  <c r="AR2" i="122" s="1"/>
  <c r="Q2" i="56" s="1"/>
  <c r="Q4" i="56"/>
  <c r="I3" i="78"/>
  <c r="I3" i="23"/>
  <c r="K4" i="213"/>
  <c r="C4" i="213"/>
  <c r="Q4" i="213"/>
  <c r="I4" i="213"/>
  <c r="P4" i="213"/>
  <c r="H4" i="213"/>
  <c r="F4" i="213"/>
  <c r="M4" i="195"/>
  <c r="E4" i="195"/>
  <c r="M4" i="177"/>
  <c r="E4" i="177"/>
  <c r="E4" i="213"/>
  <c r="L4" i="195"/>
  <c r="D4" i="195"/>
  <c r="L4" i="177"/>
  <c r="D4" i="177"/>
  <c r="O4" i="213"/>
  <c r="D4" i="213"/>
  <c r="K4" i="195"/>
  <c r="C4" i="195"/>
  <c r="K4" i="177"/>
  <c r="C4" i="177"/>
  <c r="N4" i="213"/>
  <c r="B4" i="213"/>
  <c r="J4" i="195"/>
  <c r="B4" i="195"/>
  <c r="J4" i="177"/>
  <c r="B4" i="177"/>
  <c r="M4" i="213"/>
  <c r="Q4" i="195"/>
  <c r="I4" i="195"/>
  <c r="Q4" i="177"/>
  <c r="I4" i="177"/>
  <c r="J4" i="213"/>
  <c r="O4" i="195"/>
  <c r="G4" i="195"/>
  <c r="O4" i="177"/>
  <c r="G4" i="177"/>
  <c r="G4" i="213"/>
  <c r="N4" i="195"/>
  <c r="F4" i="195"/>
  <c r="N4" i="177"/>
  <c r="F4" i="177"/>
  <c r="P4" i="195"/>
  <c r="L4" i="213"/>
  <c r="H4" i="195"/>
  <c r="P4" i="177"/>
  <c r="H4" i="177"/>
  <c r="AG2" i="116"/>
  <c r="F2" i="50" s="1"/>
  <c r="AR2" i="120"/>
  <c r="Q2" i="54" s="1"/>
  <c r="O4" i="216"/>
  <c r="G4" i="216"/>
  <c r="N4" i="216"/>
  <c r="F4" i="216"/>
  <c r="K4" i="216"/>
  <c r="C4" i="216"/>
  <c r="Q4" i="216"/>
  <c r="I4" i="216"/>
  <c r="P4" i="216"/>
  <c r="H4" i="216"/>
  <c r="M4" i="198"/>
  <c r="E4" i="198"/>
  <c r="M4" i="180"/>
  <c r="E4" i="180"/>
  <c r="L4" i="198"/>
  <c r="D4" i="198"/>
  <c r="L4" i="180"/>
  <c r="D4" i="180"/>
  <c r="M4" i="216"/>
  <c r="K4" i="198"/>
  <c r="C4" i="198"/>
  <c r="K4" i="180"/>
  <c r="C4" i="180"/>
  <c r="L4" i="216"/>
  <c r="J4" i="198"/>
  <c r="B4" i="198"/>
  <c r="J4" i="180"/>
  <c r="B4" i="180"/>
  <c r="J4" i="216"/>
  <c r="Q4" i="198"/>
  <c r="I4" i="198"/>
  <c r="Q4" i="180"/>
  <c r="I4" i="180"/>
  <c r="D4" i="216"/>
  <c r="O4" i="198"/>
  <c r="G4" i="198"/>
  <c r="O4" i="180"/>
  <c r="G4" i="180"/>
  <c r="B4" i="216"/>
  <c r="N4" i="198"/>
  <c r="F4" i="198"/>
  <c r="N4" i="180"/>
  <c r="F4" i="180"/>
  <c r="E4" i="216"/>
  <c r="H4" i="198"/>
  <c r="P4" i="180"/>
  <c r="H4" i="180"/>
  <c r="P4" i="198"/>
  <c r="N3" i="123"/>
  <c r="AE3" i="123" s="1"/>
  <c r="D3" i="57"/>
  <c r="AF2" i="123"/>
  <c r="E2" i="57" s="1"/>
  <c r="AL2" i="130"/>
  <c r="K2" i="64" s="1"/>
  <c r="O3" i="179"/>
  <c r="P3" i="69"/>
  <c r="P3" i="179" s="1"/>
  <c r="P3" i="14"/>
  <c r="AH2" i="127"/>
  <c r="G2" i="61" s="1"/>
  <c r="H3" i="75"/>
  <c r="H3" i="197" s="1"/>
  <c r="H3" i="20"/>
  <c r="J4" i="49"/>
  <c r="T4" i="115"/>
  <c r="AK4" i="115" s="1"/>
  <c r="AK2" i="115" s="1"/>
  <c r="J2" i="49" s="1"/>
  <c r="AF2" i="125"/>
  <c r="E2" i="59" s="1"/>
  <c r="E3" i="70"/>
  <c r="E3" i="15"/>
  <c r="G3" i="78"/>
  <c r="G3" i="206" s="1"/>
  <c r="G3" i="23"/>
  <c r="Q4" i="71"/>
  <c r="Q4" i="185" s="1"/>
  <c r="Q4" i="16"/>
  <c r="E3" i="76"/>
  <c r="E3" i="21"/>
  <c r="M3" i="81"/>
  <c r="M3" i="215" s="1"/>
  <c r="M3" i="26"/>
  <c r="M3" i="72"/>
  <c r="M3" i="188" s="1"/>
  <c r="M3" i="17"/>
  <c r="AH2" i="116"/>
  <c r="G2" i="50" s="1"/>
  <c r="E3" i="84"/>
  <c r="E3" i="29"/>
  <c r="L4" i="72"/>
  <c r="L4" i="17"/>
  <c r="C3" i="84"/>
  <c r="C3" i="29"/>
  <c r="O3" i="67"/>
  <c r="O3" i="12"/>
  <c r="B3" i="84"/>
  <c r="B3" i="29"/>
  <c r="H3" i="82"/>
  <c r="H3" i="27"/>
  <c r="AQ2" i="132"/>
  <c r="P2" i="66" s="1"/>
  <c r="L3" i="76"/>
  <c r="L3" i="21"/>
  <c r="L4" i="81"/>
  <c r="L4" i="26"/>
  <c r="Q4" i="79"/>
  <c r="Q4" i="209" s="1"/>
  <c r="Q4" i="24"/>
  <c r="H3" i="67"/>
  <c r="H3" i="12"/>
  <c r="U4" i="119"/>
  <c r="AL4" i="119" s="1"/>
  <c r="AL2" i="119" s="1"/>
  <c r="K2" i="53" s="1"/>
  <c r="K4" i="53"/>
  <c r="M3" i="125"/>
  <c r="AD3" i="125" s="1"/>
  <c r="C3" i="59"/>
  <c r="T4" i="131"/>
  <c r="AK4" i="131" s="1"/>
  <c r="AK2" i="131" s="1"/>
  <c r="J2" i="65" s="1"/>
  <c r="J4" i="65"/>
  <c r="E4" i="81"/>
  <c r="E4" i="26"/>
  <c r="Q3" i="80"/>
  <c r="Q3" i="25"/>
  <c r="B4" i="67"/>
  <c r="B4" i="12"/>
  <c r="F2" i="83"/>
  <c r="F2" i="28"/>
  <c r="Z3" i="126"/>
  <c r="AQ3" i="126" s="1"/>
  <c r="AQ2" i="126" s="1"/>
  <c r="P2" i="60" s="1"/>
  <c r="P3" i="60"/>
  <c r="Y4" i="126"/>
  <c r="AP4" i="126" s="1"/>
  <c r="AP2" i="126" s="1"/>
  <c r="O2" i="60" s="1"/>
  <c r="O4" i="60"/>
  <c r="K4" i="81"/>
  <c r="K4" i="215" s="1"/>
  <c r="K4" i="26"/>
  <c r="P3" i="118"/>
  <c r="AG3" i="118" s="1"/>
  <c r="AG2" i="118" s="1"/>
  <c r="F2" i="52" s="1"/>
  <c r="F3" i="52"/>
  <c r="B25" i="161"/>
  <c r="B17" i="161"/>
  <c r="B18" i="161"/>
  <c r="B27" i="161"/>
  <c r="B24" i="161"/>
  <c r="B23" i="161"/>
  <c r="B19" i="161"/>
  <c r="J2" i="99"/>
  <c r="B2" i="99"/>
  <c r="J2" i="93"/>
  <c r="B2" i="93"/>
  <c r="J2" i="87"/>
  <c r="B2" i="87"/>
  <c r="Q2" i="99"/>
  <c r="I2" i="99"/>
  <c r="Q2" i="93"/>
  <c r="I2" i="93"/>
  <c r="Q2" i="87"/>
  <c r="I2" i="87"/>
  <c r="P2" i="99"/>
  <c r="H2" i="99"/>
  <c r="P2" i="93"/>
  <c r="H2" i="93"/>
  <c r="P2" i="87"/>
  <c r="H2" i="87"/>
  <c r="O2" i="99"/>
  <c r="G2" i="99"/>
  <c r="O2" i="93"/>
  <c r="G2" i="93"/>
  <c r="O2" i="87"/>
  <c r="G2" i="87"/>
  <c r="N2" i="99"/>
  <c r="F2" i="99"/>
  <c r="N2" i="93"/>
  <c r="F2" i="93"/>
  <c r="N2" i="87"/>
  <c r="F2" i="87"/>
  <c r="M2" i="99"/>
  <c r="E2" i="99"/>
  <c r="M2" i="93"/>
  <c r="E2" i="93"/>
  <c r="M2" i="87"/>
  <c r="E2" i="87"/>
  <c r="L2" i="99"/>
  <c r="D2" i="99"/>
  <c r="L2" i="93"/>
  <c r="D2" i="93"/>
  <c r="L2" i="87"/>
  <c r="D2" i="87"/>
  <c r="K2" i="99"/>
  <c r="K2" i="93"/>
  <c r="K2" i="87"/>
  <c r="C2" i="99"/>
  <c r="C2" i="93"/>
  <c r="C2" i="87"/>
  <c r="B9" i="167"/>
  <c r="B10" i="167"/>
  <c r="L3" i="77"/>
  <c r="L3" i="22"/>
  <c r="I3" i="74"/>
  <c r="I3" i="19"/>
  <c r="B3" i="83"/>
  <c r="B3" i="28"/>
  <c r="H2" i="81"/>
  <c r="H2" i="26"/>
  <c r="I4" i="79"/>
  <c r="I4" i="209" s="1"/>
  <c r="I4" i="24"/>
  <c r="Q4" i="121"/>
  <c r="AH4" i="121" s="1"/>
  <c r="G4" i="55"/>
  <c r="R3" i="124"/>
  <c r="AI3" i="124" s="1"/>
  <c r="H3" i="58"/>
  <c r="AA4" i="118"/>
  <c r="AR4" i="118" s="1"/>
  <c r="AR2" i="118" s="1"/>
  <c r="Q2" i="52" s="1"/>
  <c r="Q4" i="52"/>
  <c r="O3" i="68"/>
  <c r="O3" i="13"/>
  <c r="G3" i="83"/>
  <c r="G3" i="28"/>
  <c r="U3" i="129"/>
  <c r="AL3" i="129" s="1"/>
  <c r="AL2" i="129" s="1"/>
  <c r="K2" i="63" s="1"/>
  <c r="K3" i="63"/>
  <c r="C3" i="68"/>
  <c r="C3" i="13"/>
  <c r="F3" i="81"/>
  <c r="F3" i="215" s="1"/>
  <c r="F3" i="26"/>
  <c r="F4" i="80"/>
  <c r="F4" i="25"/>
  <c r="R4" i="115"/>
  <c r="AI4" i="115" s="1"/>
  <c r="AI2" i="115" s="1"/>
  <c r="H2" i="49" s="1"/>
  <c r="H4" i="49"/>
  <c r="B3" i="73"/>
  <c r="B3" i="191" s="1"/>
  <c r="B3" i="18"/>
  <c r="AF2" i="121"/>
  <c r="E2" i="55" s="1"/>
  <c r="K2" i="75"/>
  <c r="K2" i="20"/>
  <c r="P3" i="71"/>
  <c r="P3" i="16"/>
  <c r="D3" i="69"/>
  <c r="D3" i="179" s="1"/>
  <c r="D3" i="14"/>
  <c r="D2" i="68"/>
  <c r="D2" i="13"/>
  <c r="B4" i="80"/>
  <c r="B4" i="25"/>
  <c r="Y4" i="118"/>
  <c r="AP4" i="118" s="1"/>
  <c r="AP2" i="118" s="1"/>
  <c r="O2" i="52" s="1"/>
  <c r="O4" i="52"/>
  <c r="N3" i="84"/>
  <c r="N3" i="224" s="1"/>
  <c r="N3" i="29"/>
  <c r="O3" i="75"/>
  <c r="O3" i="197" s="1"/>
  <c r="O3" i="20"/>
  <c r="P4" i="69"/>
  <c r="P4" i="179" s="1"/>
  <c r="P4" i="14"/>
  <c r="P3" i="80"/>
  <c r="P3" i="25"/>
  <c r="Q3" i="81"/>
  <c r="Q3" i="215" s="1"/>
  <c r="Q3" i="26"/>
  <c r="I2" i="81"/>
  <c r="I2" i="26"/>
  <c r="O4" i="122"/>
  <c r="AF4" i="122" s="1"/>
  <c r="AF2" i="122" s="1"/>
  <c r="E2" i="56" s="1"/>
  <c r="E4" i="56"/>
  <c r="X4" i="121"/>
  <c r="AO4" i="121" s="1"/>
  <c r="AO2" i="121" s="1"/>
  <c r="N2" i="55" s="1"/>
  <c r="N4" i="55"/>
  <c r="G4" i="67"/>
  <c r="G4" i="12"/>
  <c r="AQ2" i="122"/>
  <c r="P2" i="56" s="1"/>
  <c r="N4" i="130"/>
  <c r="AE4" i="130" s="1"/>
  <c r="AE2" i="130" s="1"/>
  <c r="D2" i="64" s="1"/>
  <c r="D4" i="64"/>
  <c r="AA4" i="132"/>
  <c r="AR4" i="132" s="1"/>
  <c r="AR2" i="132" s="1"/>
  <c r="Q2" i="66" s="1"/>
  <c r="Q4" i="66"/>
  <c r="W4" i="132"/>
  <c r="AN4" i="132" s="1"/>
  <c r="AN2" i="132" s="1"/>
  <c r="M2" i="66" s="1"/>
  <c r="M4" i="66"/>
  <c r="P4" i="126"/>
  <c r="AG4" i="126" s="1"/>
  <c r="AG2" i="126" s="1"/>
  <c r="F2" i="60" s="1"/>
  <c r="F4" i="60"/>
  <c r="AD2" i="130"/>
  <c r="C2" i="64" s="1"/>
  <c r="M3" i="121"/>
  <c r="AD3" i="121" s="1"/>
  <c r="AD2" i="121" s="1"/>
  <c r="C2" i="55" s="1"/>
  <c r="C3" i="55"/>
  <c r="AJ2" i="126"/>
  <c r="I2" i="60" s="1"/>
  <c r="P4" i="52"/>
  <c r="Z4" i="118"/>
  <c r="AQ4" i="118" s="1"/>
  <c r="AQ2" i="118" s="1"/>
  <c r="P2" i="52" s="1"/>
  <c r="K4" i="18"/>
  <c r="K4" i="73"/>
  <c r="K4" i="191" s="1"/>
  <c r="W3" i="117"/>
  <c r="AN3" i="117" s="1"/>
  <c r="AN2" i="117" s="1"/>
  <c r="M2" i="51" s="1"/>
  <c r="M3" i="51"/>
  <c r="Q4" i="125"/>
  <c r="AH4" i="125" s="1"/>
  <c r="G4" i="59"/>
  <c r="K4" i="67"/>
  <c r="K4" i="12"/>
  <c r="N4" i="127"/>
  <c r="AE4" i="127" s="1"/>
  <c r="AE2" i="127" s="1"/>
  <c r="D2" i="61" s="1"/>
  <c r="D4" i="61"/>
  <c r="P4" i="130"/>
  <c r="AG4" i="130" s="1"/>
  <c r="AG2" i="130" s="1"/>
  <c r="F2" i="64" s="1"/>
  <c r="F4" i="64"/>
  <c r="L4" i="131"/>
  <c r="AC4" i="131" s="1"/>
  <c r="AC2" i="131" s="1"/>
  <c r="B2" i="65" s="1"/>
  <c r="B4" i="65"/>
  <c r="Y4" i="124"/>
  <c r="AP4" i="124" s="1"/>
  <c r="O4" i="58"/>
  <c r="Y3" i="121"/>
  <c r="AP3" i="121" s="1"/>
  <c r="AP2" i="121" s="1"/>
  <c r="O2" i="55" s="1"/>
  <c r="O3" i="55"/>
  <c r="P4" i="124"/>
  <c r="AG4" i="124" s="1"/>
  <c r="AG2" i="124" s="1"/>
  <c r="F2" i="58" s="1"/>
  <c r="F4" i="58"/>
  <c r="N3" i="72"/>
  <c r="N3" i="188" s="1"/>
  <c r="N3" i="17"/>
  <c r="AA4" i="123"/>
  <c r="AR4" i="123" s="1"/>
  <c r="AR2" i="123" s="1"/>
  <c r="Q2" i="57" s="1"/>
  <c r="Q4" i="57"/>
  <c r="AH2" i="126"/>
  <c r="G2" i="60" s="1"/>
  <c r="AF2" i="124"/>
  <c r="E2" i="58" s="1"/>
  <c r="O3" i="72"/>
  <c r="O3" i="17"/>
  <c r="AN2" i="129"/>
  <c r="M2" i="63" s="1"/>
  <c r="AN2" i="120"/>
  <c r="M2" i="54" s="1"/>
  <c r="G3" i="68"/>
  <c r="G3" i="13"/>
  <c r="AF2" i="132"/>
  <c r="E2" i="66" s="1"/>
  <c r="Q3" i="82"/>
  <c r="Q3" i="27"/>
  <c r="D4" i="68"/>
  <c r="D4" i="13"/>
  <c r="O2" i="67"/>
  <c r="O2" i="12"/>
  <c r="AC2" i="132"/>
  <c r="B2" i="66" s="1"/>
  <c r="AI2" i="130"/>
  <c r="H2" i="64" s="1"/>
  <c r="AM2" i="124"/>
  <c r="L2" i="58" s="1"/>
  <c r="L4" i="68"/>
  <c r="L4" i="13"/>
  <c r="K4" i="75"/>
  <c r="K4" i="197" s="1"/>
  <c r="K4" i="20"/>
  <c r="Q3" i="71"/>
  <c r="Q3" i="16"/>
  <c r="Q3" i="76"/>
  <c r="Q3" i="21"/>
  <c r="Q4" i="129"/>
  <c r="AH4" i="129" s="1"/>
  <c r="AH2" i="129" s="1"/>
  <c r="G2" i="63" s="1"/>
  <c r="G4" i="63"/>
  <c r="Q2" i="80"/>
  <c r="Q2" i="25"/>
  <c r="M4" i="129"/>
  <c r="AD4" i="129" s="1"/>
  <c r="C4" i="63"/>
  <c r="J3" i="67"/>
  <c r="J3" i="12"/>
  <c r="P4" i="122"/>
  <c r="AG4" i="122" s="1"/>
  <c r="AG2" i="122" s="1"/>
  <c r="F2" i="56" s="1"/>
  <c r="F4" i="56"/>
  <c r="Z4" i="129"/>
  <c r="AQ4" i="129" s="1"/>
  <c r="P4" i="63"/>
  <c r="M4" i="127"/>
  <c r="AD4" i="127" s="1"/>
  <c r="AD2" i="127" s="1"/>
  <c r="C2" i="61" s="1"/>
  <c r="C4" i="61"/>
  <c r="M3" i="83"/>
  <c r="M3" i="28"/>
  <c r="L3" i="74"/>
  <c r="L3" i="19"/>
  <c r="H3" i="79"/>
  <c r="H3" i="209" s="1"/>
  <c r="H3" i="24"/>
  <c r="P4" i="115"/>
  <c r="AG4" i="115" s="1"/>
  <c r="AG2" i="115" s="1"/>
  <c r="F2" i="49" s="1"/>
  <c r="F4" i="49"/>
  <c r="AJ2" i="122"/>
  <c r="I2" i="56" s="1"/>
  <c r="AA3" i="125"/>
  <c r="AR3" i="125" s="1"/>
  <c r="Q3" i="59"/>
  <c r="L3" i="80"/>
  <c r="L3" i="25"/>
  <c r="B3" i="80"/>
  <c r="B3" i="25"/>
  <c r="R3" i="116"/>
  <c r="AI3" i="116" s="1"/>
  <c r="AI2" i="116" s="1"/>
  <c r="H2" i="50" s="1"/>
  <c r="H3" i="50"/>
  <c r="Z4" i="125"/>
  <c r="AQ4" i="125" s="1"/>
  <c r="P4" i="59"/>
  <c r="O4" i="219"/>
  <c r="G4" i="219"/>
  <c r="N4" i="219"/>
  <c r="F4" i="219"/>
  <c r="K4" i="219"/>
  <c r="C4" i="219"/>
  <c r="Q4" i="219"/>
  <c r="I4" i="219"/>
  <c r="P4" i="219"/>
  <c r="H4" i="219"/>
  <c r="D4" i="219"/>
  <c r="M4" i="201"/>
  <c r="E4" i="201"/>
  <c r="M4" i="183"/>
  <c r="E4" i="183"/>
  <c r="B4" i="219"/>
  <c r="L4" i="201"/>
  <c r="D4" i="201"/>
  <c r="L4" i="183"/>
  <c r="D4" i="183"/>
  <c r="K4" i="201"/>
  <c r="C4" i="201"/>
  <c r="K4" i="183"/>
  <c r="C4" i="183"/>
  <c r="J4" i="201"/>
  <c r="B4" i="201"/>
  <c r="J4" i="183"/>
  <c r="B4" i="183"/>
  <c r="M4" i="219"/>
  <c r="Q4" i="201"/>
  <c r="I4" i="201"/>
  <c r="Q4" i="183"/>
  <c r="I4" i="183"/>
  <c r="J4" i="219"/>
  <c r="O4" i="201"/>
  <c r="G4" i="201"/>
  <c r="O4" i="183"/>
  <c r="G4" i="183"/>
  <c r="E4" i="219"/>
  <c r="N4" i="201"/>
  <c r="F4" i="201"/>
  <c r="N4" i="183"/>
  <c r="F4" i="183"/>
  <c r="L4" i="219"/>
  <c r="P4" i="183"/>
  <c r="H4" i="183"/>
  <c r="P4" i="201"/>
  <c r="H4" i="201"/>
  <c r="C4" i="13"/>
  <c r="C4" i="68"/>
  <c r="C4" i="176" s="1"/>
  <c r="S4" i="115"/>
  <c r="AJ4" i="115" s="1"/>
  <c r="I4" i="49"/>
  <c r="M4" i="70"/>
  <c r="M4" i="15"/>
  <c r="B20" i="155"/>
  <c r="L3" i="83"/>
  <c r="L3" i="28"/>
  <c r="T4" i="126"/>
  <c r="AK4" i="126" s="1"/>
  <c r="J4" i="60"/>
  <c r="AD2" i="116"/>
  <c r="C2" i="50" s="1"/>
  <c r="AG2" i="129"/>
  <c r="F2" i="63" s="1"/>
  <c r="C3" i="23"/>
  <c r="C3" i="78"/>
  <c r="C3" i="206" s="1"/>
  <c r="S4" i="123"/>
  <c r="AJ4" i="123" s="1"/>
  <c r="I4" i="57"/>
  <c r="B16" i="158"/>
  <c r="B15" i="158"/>
  <c r="AC2" i="121"/>
  <c r="B2" i="55" s="1"/>
  <c r="O3" i="71"/>
  <c r="O3" i="16"/>
  <c r="G3" i="73"/>
  <c r="G3" i="191" s="1"/>
  <c r="G3" i="18"/>
  <c r="B3" i="74"/>
  <c r="B3" i="19"/>
  <c r="AO2" i="132"/>
  <c r="N2" i="66" s="1"/>
  <c r="R3" i="121"/>
  <c r="AI3" i="121" s="1"/>
  <c r="AI2" i="121" s="1"/>
  <c r="H2" i="55" s="1"/>
  <c r="H3" i="55"/>
  <c r="Q3" i="120"/>
  <c r="AH3" i="120" s="1"/>
  <c r="AH2" i="120" s="1"/>
  <c r="G2" i="54" s="1"/>
  <c r="G3" i="54"/>
  <c r="S4" i="117"/>
  <c r="AJ4" i="117" s="1"/>
  <c r="I4" i="51"/>
  <c r="AQ2" i="128"/>
  <c r="P2" i="62" s="1"/>
  <c r="W4" i="119"/>
  <c r="AN4" i="119" s="1"/>
  <c r="AN2" i="119" s="1"/>
  <c r="M2" i="53" s="1"/>
  <c r="M4" i="53"/>
  <c r="Q2" i="81"/>
  <c r="H3" i="83"/>
  <c r="H3" i="28"/>
  <c r="Q4" i="72"/>
  <c r="Q4" i="17"/>
  <c r="N4" i="117"/>
  <c r="AE4" i="117" s="1"/>
  <c r="AE2" i="117" s="1"/>
  <c r="D2" i="51" s="1"/>
  <c r="D4" i="51"/>
  <c r="Y3" i="124"/>
  <c r="AP3" i="124" s="1"/>
  <c r="AP2" i="124" s="1"/>
  <c r="O2" i="58" s="1"/>
  <c r="O3" i="58"/>
  <c r="T4" i="124"/>
  <c r="AK4" i="124" s="1"/>
  <c r="J4" i="58"/>
  <c r="L3" i="69"/>
  <c r="L3" i="179" s="1"/>
  <c r="L3" i="14"/>
  <c r="E3" i="69"/>
  <c r="E3" i="179" s="1"/>
  <c r="E3" i="14"/>
  <c r="F3" i="80"/>
  <c r="F3" i="25"/>
  <c r="X4" i="126"/>
  <c r="AO4" i="126" s="1"/>
  <c r="AO2" i="126" s="1"/>
  <c r="N2" i="60" s="1"/>
  <c r="N4" i="60"/>
  <c r="Z3" i="121"/>
  <c r="AQ3" i="121" s="1"/>
  <c r="AQ2" i="121" s="1"/>
  <c r="P2" i="55" s="1"/>
  <c r="P3" i="55"/>
  <c r="O3" i="79"/>
  <c r="O3" i="209" s="1"/>
  <c r="O3" i="24"/>
  <c r="D4" i="73"/>
  <c r="D4" i="191" s="1"/>
  <c r="D4" i="18"/>
  <c r="X4" i="122"/>
  <c r="AO4" i="122" s="1"/>
  <c r="AO2" i="122" s="1"/>
  <c r="N2" i="56" s="1"/>
  <c r="N4" i="56"/>
  <c r="AG12" i="125"/>
  <c r="M4" i="132"/>
  <c r="AD4" i="132" s="1"/>
  <c r="AD2" i="132" s="1"/>
  <c r="C2" i="66" s="1"/>
  <c r="C4" i="66"/>
  <c r="X4" i="117"/>
  <c r="AO4" i="117" s="1"/>
  <c r="AO2" i="117" s="1"/>
  <c r="N2" i="51" s="1"/>
  <c r="N4" i="51"/>
  <c r="C3" i="19"/>
  <c r="C3" i="74"/>
  <c r="H4" i="73"/>
  <c r="H4" i="18"/>
  <c r="O4" i="67"/>
  <c r="O4" i="12"/>
  <c r="I3" i="83"/>
  <c r="I3" i="28"/>
  <c r="E3" i="67"/>
  <c r="E3" i="12"/>
  <c r="B4" i="81"/>
  <c r="B4" i="215" s="1"/>
  <c r="B4" i="26"/>
  <c r="O2" i="72"/>
  <c r="O2" i="17"/>
  <c r="J3" i="71"/>
  <c r="J3" i="16"/>
  <c r="J3" i="76"/>
  <c r="J3" i="21"/>
  <c r="B3" i="69"/>
  <c r="B3" i="179" s="1"/>
  <c r="B3" i="14"/>
  <c r="J4" i="69"/>
  <c r="J4" i="179" s="1"/>
  <c r="J4" i="14"/>
  <c r="D4" i="81"/>
  <c r="D4" i="215" s="1"/>
  <c r="D4" i="26"/>
  <c r="AR2" i="130"/>
  <c r="Q2" i="64" s="1"/>
  <c r="G4" i="80"/>
  <c r="G4" i="25"/>
  <c r="B3" i="82"/>
  <c r="B3" i="27"/>
  <c r="M4" i="82"/>
  <c r="M4" i="27"/>
  <c r="F4" i="83"/>
  <c r="F4" i="221" s="1"/>
  <c r="F4" i="28"/>
  <c r="O3" i="84"/>
  <c r="O3" i="224" s="1"/>
  <c r="O3" i="29"/>
  <c r="N4" i="80"/>
  <c r="N4" i="212" s="1"/>
  <c r="N4" i="25"/>
  <c r="I3" i="70"/>
  <c r="I3" i="15"/>
  <c r="AR2" i="119"/>
  <c r="Q2" i="53" s="1"/>
  <c r="D3" i="81"/>
  <c r="D3" i="215" s="1"/>
  <c r="D3" i="26"/>
  <c r="Y3" i="129"/>
  <c r="AP3" i="129" s="1"/>
  <c r="AP2" i="129" s="1"/>
  <c r="O2" i="63" s="1"/>
  <c r="O3" i="63"/>
  <c r="U4" i="127"/>
  <c r="AL4" i="127" s="1"/>
  <c r="AL2" i="127" s="1"/>
  <c r="K2" i="61" s="1"/>
  <c r="K4" i="61"/>
  <c r="Q3" i="78"/>
  <c r="Q3" i="206" s="1"/>
  <c r="Q3" i="23"/>
  <c r="L3" i="118"/>
  <c r="AC3" i="118" s="1"/>
  <c r="AC2" i="118" s="1"/>
  <c r="B2" i="52" s="1"/>
  <c r="B3" i="52"/>
  <c r="X4" i="115"/>
  <c r="AO4" i="115" s="1"/>
  <c r="N4" i="49"/>
  <c r="B4" i="74"/>
  <c r="B4" i="194" s="1"/>
  <c r="B4" i="19"/>
  <c r="G4" i="68"/>
  <c r="G4" i="176" s="1"/>
  <c r="G4" i="13"/>
  <c r="N3" i="83"/>
  <c r="N3" i="28"/>
  <c r="M2" i="83"/>
  <c r="M2" i="28"/>
  <c r="V4" i="125"/>
  <c r="AM4" i="125" s="1"/>
  <c r="AM2" i="125" s="1"/>
  <c r="L2" i="59" s="1"/>
  <c r="L4" i="59"/>
  <c r="AM2" i="122"/>
  <c r="L2" i="56" s="1"/>
  <c r="AI2" i="127"/>
  <c r="H2" i="61" s="1"/>
  <c r="C4" i="73"/>
  <c r="C4" i="191" s="1"/>
  <c r="C4" i="18"/>
  <c r="B25" i="170"/>
  <c r="B17" i="170"/>
  <c r="B24" i="170"/>
  <c r="B27" i="170"/>
  <c r="B19" i="170"/>
  <c r="B26" i="170"/>
  <c r="B18" i="170"/>
  <c r="B28" i="170"/>
  <c r="B23" i="170"/>
  <c r="B20" i="170"/>
  <c r="J2" i="102"/>
  <c r="B2" i="102"/>
  <c r="J2" i="96"/>
  <c r="B2" i="96"/>
  <c r="J2" i="90"/>
  <c r="B2" i="90"/>
  <c r="Q2" i="102"/>
  <c r="I2" i="102"/>
  <c r="Q2" i="96"/>
  <c r="I2" i="96"/>
  <c r="Q2" i="90"/>
  <c r="I2" i="90"/>
  <c r="P2" i="102"/>
  <c r="H2" i="102"/>
  <c r="P2" i="96"/>
  <c r="H2" i="96"/>
  <c r="P2" i="90"/>
  <c r="H2" i="90"/>
  <c r="O2" i="102"/>
  <c r="G2" i="102"/>
  <c r="O2" i="96"/>
  <c r="G2" i="96"/>
  <c r="O2" i="90"/>
  <c r="G2" i="90"/>
  <c r="N2" i="102"/>
  <c r="F2" i="102"/>
  <c r="N2" i="96"/>
  <c r="F2" i="96"/>
  <c r="N2" i="90"/>
  <c r="F2" i="90"/>
  <c r="M2" i="102"/>
  <c r="E2" i="102"/>
  <c r="M2" i="96"/>
  <c r="E2" i="96"/>
  <c r="M2" i="90"/>
  <c r="E2" i="90"/>
  <c r="L2" i="102"/>
  <c r="D2" i="102"/>
  <c r="L2" i="96"/>
  <c r="D2" i="96"/>
  <c r="L2" i="90"/>
  <c r="D2" i="90"/>
  <c r="C2" i="102"/>
  <c r="C2" i="96"/>
  <c r="C2" i="90"/>
  <c r="K2" i="102"/>
  <c r="K2" i="90"/>
  <c r="K2" i="96"/>
  <c r="M3" i="79"/>
  <c r="M3" i="209" s="1"/>
  <c r="M3" i="24"/>
  <c r="R4" i="123"/>
  <c r="AI4" i="123" s="1"/>
  <c r="AI2" i="123" s="1"/>
  <c r="H2" i="57" s="1"/>
  <c r="H4" i="57"/>
  <c r="AM2" i="128"/>
  <c r="L2" i="62" s="1"/>
  <c r="U4" i="126"/>
  <c r="AL4" i="126" s="1"/>
  <c r="K4" i="60"/>
  <c r="J3" i="80"/>
  <c r="J3" i="25"/>
  <c r="M4" i="128"/>
  <c r="AD4" i="128" s="1"/>
  <c r="AD2" i="128" s="1"/>
  <c r="C2" i="62" s="1"/>
  <c r="C4" i="62"/>
  <c r="H3" i="71"/>
  <c r="H3" i="16"/>
  <c r="B28" i="155"/>
  <c r="B26" i="155"/>
  <c r="J3" i="79"/>
  <c r="J3" i="209" s="1"/>
  <c r="J3" i="24"/>
  <c r="L2" i="83"/>
  <c r="L2" i="28"/>
  <c r="M3" i="82"/>
  <c r="M3" i="27"/>
  <c r="M3" i="75"/>
  <c r="M3" i="197" s="1"/>
  <c r="M3" i="20"/>
  <c r="B13" i="158"/>
  <c r="B14" i="158"/>
  <c r="B12" i="158"/>
  <c r="B11" i="158"/>
  <c r="P4" i="117"/>
  <c r="AG4" i="117" s="1"/>
  <c r="AG2" i="117" s="1"/>
  <c r="F2" i="51" s="1"/>
  <c r="F4" i="51"/>
  <c r="O2" i="71"/>
  <c r="O2" i="16"/>
  <c r="AH2" i="121"/>
  <c r="G2" i="55" s="1"/>
  <c r="L4" i="123"/>
  <c r="AC4" i="123" s="1"/>
  <c r="B4" i="57"/>
  <c r="N3" i="79"/>
  <c r="N3" i="209" s="1"/>
  <c r="N3" i="24"/>
  <c r="K3" i="224"/>
  <c r="AC2" i="122"/>
  <c r="B2" i="56" s="1"/>
  <c r="J2" i="68"/>
  <c r="J2" i="13"/>
  <c r="W4" i="127"/>
  <c r="AN4" i="127" s="1"/>
  <c r="AN2" i="127" s="1"/>
  <c r="M2" i="61" s="1"/>
  <c r="M4" i="61"/>
  <c r="U3" i="126"/>
  <c r="AL3" i="126" s="1"/>
  <c r="K3" i="60"/>
  <c r="D3" i="67"/>
  <c r="D3" i="12"/>
  <c r="B4" i="70"/>
  <c r="B4" i="182" s="1"/>
  <c r="B4" i="15"/>
  <c r="O4" i="119"/>
  <c r="AF4" i="119" s="1"/>
  <c r="AF2" i="119" s="1"/>
  <c r="E2" i="53" s="1"/>
  <c r="E4" i="53"/>
  <c r="M4" i="115"/>
  <c r="AD4" i="115" s="1"/>
  <c r="AD2" i="115" s="1"/>
  <c r="C2" i="49" s="1"/>
  <c r="C4" i="49"/>
  <c r="Q4" i="131"/>
  <c r="AH4" i="131" s="1"/>
  <c r="AH2" i="131" s="1"/>
  <c r="G2" i="65" s="1"/>
  <c r="G4" i="65"/>
  <c r="L4" i="84"/>
  <c r="L4" i="29"/>
  <c r="AO12" i="125"/>
  <c r="N3" i="71"/>
  <c r="N3" i="16"/>
  <c r="F4" i="75"/>
  <c r="F4" i="197" s="1"/>
  <c r="F4" i="20"/>
  <c r="AM2" i="117"/>
  <c r="L2" i="51" s="1"/>
  <c r="E2" i="69"/>
  <c r="E2" i="14"/>
  <c r="M4" i="124"/>
  <c r="AD4" i="124" s="1"/>
  <c r="AD2" i="124" s="1"/>
  <c r="C2" i="58" s="1"/>
  <c r="C4" i="58"/>
  <c r="AG2" i="128"/>
  <c r="F2" i="62" s="1"/>
  <c r="Y4" i="127"/>
  <c r="AP4" i="127" s="1"/>
  <c r="AP2" i="127" s="1"/>
  <c r="O2" i="61" s="1"/>
  <c r="O4" i="61"/>
  <c r="Y3" i="130"/>
  <c r="AP3" i="130" s="1"/>
  <c r="O3" i="64"/>
  <c r="AA3" i="127"/>
  <c r="AR3" i="127" s="1"/>
  <c r="AR2" i="127" s="1"/>
  <c r="Q2" i="61" s="1"/>
  <c r="Q3" i="61"/>
  <c r="H3" i="69"/>
  <c r="H3" i="179" s="1"/>
  <c r="H3" i="14"/>
  <c r="R4" i="119"/>
  <c r="AI4" i="119" s="1"/>
  <c r="H4" i="53"/>
  <c r="P4" i="73"/>
  <c r="P4" i="191" s="1"/>
  <c r="P4" i="18"/>
  <c r="G4" i="84"/>
  <c r="G4" i="29"/>
  <c r="L3" i="126"/>
  <c r="AC3" i="126" s="1"/>
  <c r="AC2" i="126" s="1"/>
  <c r="B2" i="60" s="1"/>
  <c r="B3" i="60"/>
  <c r="I3" i="80"/>
  <c r="I3" i="25"/>
  <c r="P3" i="79"/>
  <c r="P3" i="209" s="1"/>
  <c r="P3" i="24"/>
  <c r="N3" i="68"/>
  <c r="N3" i="13"/>
  <c r="O4" i="118"/>
  <c r="AF4" i="118" s="1"/>
  <c r="AF2" i="118" s="1"/>
  <c r="E2" i="52" s="1"/>
  <c r="E4" i="52"/>
  <c r="AJ2" i="131"/>
  <c r="I2" i="65" s="1"/>
  <c r="AF2" i="115"/>
  <c r="E2" i="49" s="1"/>
  <c r="B4" i="72"/>
  <c r="B4" i="17"/>
  <c r="AK2" i="119"/>
  <c r="J2" i="53" s="1"/>
  <c r="AK2" i="124"/>
  <c r="J2" i="58" s="1"/>
  <c r="AC2" i="117"/>
  <c r="B2" i="51" s="1"/>
  <c r="M3" i="74"/>
  <c r="M3" i="19"/>
  <c r="O4" i="75"/>
  <c r="O4" i="197" s="1"/>
  <c r="O4" i="20"/>
  <c r="M3" i="67"/>
  <c r="M3" i="12"/>
  <c r="AC2" i="130"/>
  <c r="B2" i="64" s="1"/>
  <c r="O4" i="71"/>
  <c r="O4" i="16"/>
  <c r="AO2" i="115"/>
  <c r="N2" i="49" s="1"/>
  <c r="AP2" i="132"/>
  <c r="O2" i="66" s="1"/>
  <c r="P3" i="67"/>
  <c r="P3" i="12"/>
  <c r="M4" i="83"/>
  <c r="M4" i="221" s="1"/>
  <c r="M4" i="28"/>
  <c r="G4" i="70"/>
  <c r="G4" i="15"/>
  <c r="K4" i="70"/>
  <c r="K4" i="182" s="1"/>
  <c r="K4" i="15"/>
  <c r="L4" i="119"/>
  <c r="AC4" i="119" s="1"/>
  <c r="AC2" i="119" s="1"/>
  <c r="B2" i="53" s="1"/>
  <c r="B4" i="53"/>
  <c r="D2" i="81"/>
  <c r="D2" i="26"/>
  <c r="F3" i="78"/>
  <c r="F3" i="23"/>
  <c r="L3" i="78"/>
  <c r="L3" i="206" s="1"/>
  <c r="L3" i="23"/>
  <c r="AR2" i="126"/>
  <c r="Q2" i="60" s="1"/>
  <c r="D3" i="74"/>
  <c r="D3" i="19"/>
  <c r="W4" i="125"/>
  <c r="AN4" i="125" s="1"/>
  <c r="AN2" i="125" s="1"/>
  <c r="M2" i="59" s="1"/>
  <c r="M4" i="59"/>
  <c r="L4" i="124"/>
  <c r="AC4" i="124" s="1"/>
  <c r="AC2" i="124" s="1"/>
  <c r="B2" i="58" s="1"/>
  <c r="B4" i="58"/>
  <c r="AO2" i="131"/>
  <c r="N2" i="65" s="1"/>
  <c r="O3" i="130"/>
  <c r="AF3" i="130" s="1"/>
  <c r="AF2" i="130" s="1"/>
  <c r="E2" i="64" s="1"/>
  <c r="E3" i="64"/>
  <c r="Q4" i="80"/>
  <c r="Q4" i="25"/>
  <c r="Q3" i="84"/>
  <c r="Q3" i="224" s="1"/>
  <c r="Q3" i="29"/>
  <c r="F3" i="76"/>
  <c r="F3" i="21"/>
  <c r="X3" i="123"/>
  <c r="AO3" i="123" s="1"/>
  <c r="AO2" i="123" s="1"/>
  <c r="N2" i="57" s="1"/>
  <c r="N3" i="57"/>
  <c r="E3" i="79"/>
  <c r="E3" i="209" s="1"/>
  <c r="E3" i="24"/>
  <c r="I3" i="73"/>
  <c r="I3" i="191" s="1"/>
  <c r="I3" i="18"/>
  <c r="W3" i="126"/>
  <c r="AN3" i="126" s="1"/>
  <c r="AN2" i="126" s="1"/>
  <c r="M2" i="60" s="1"/>
  <c r="M3" i="60"/>
  <c r="AK2" i="128"/>
  <c r="J2" i="62" s="1"/>
  <c r="D3" i="78"/>
  <c r="D3" i="206" s="1"/>
  <c r="D3" i="23"/>
  <c r="P3" i="68"/>
  <c r="P3" i="13"/>
  <c r="Z4" i="119"/>
  <c r="AQ4" i="119" s="1"/>
  <c r="AQ2" i="119" s="1"/>
  <c r="P2" i="53" s="1"/>
  <c r="P4" i="53"/>
  <c r="AI2" i="119"/>
  <c r="H2" i="53" s="1"/>
  <c r="O4" i="225"/>
  <c r="G4" i="225"/>
  <c r="N4" i="225"/>
  <c r="F4" i="225"/>
  <c r="K4" i="225"/>
  <c r="C4" i="225"/>
  <c r="Q4" i="225"/>
  <c r="I4" i="225"/>
  <c r="P4" i="225"/>
  <c r="H4" i="225"/>
  <c r="M4" i="225"/>
  <c r="M4" i="207"/>
  <c r="E4" i="207"/>
  <c r="M4" i="189"/>
  <c r="E4" i="189"/>
  <c r="L4" i="225"/>
  <c r="L4" i="207"/>
  <c r="D4" i="207"/>
  <c r="L4" i="189"/>
  <c r="D4" i="189"/>
  <c r="J4" i="225"/>
  <c r="K4" i="207"/>
  <c r="C4" i="207"/>
  <c r="K4" i="189"/>
  <c r="C4" i="189"/>
  <c r="E4" i="225"/>
  <c r="J4" i="207"/>
  <c r="B4" i="207"/>
  <c r="J4" i="189"/>
  <c r="B4" i="189"/>
  <c r="D4" i="225"/>
  <c r="Q4" i="207"/>
  <c r="I4" i="207"/>
  <c r="Q4" i="189"/>
  <c r="I4" i="189"/>
  <c r="O4" i="207"/>
  <c r="G4" i="207"/>
  <c r="O4" i="189"/>
  <c r="G4" i="189"/>
  <c r="N4" i="207"/>
  <c r="F4" i="207"/>
  <c r="N4" i="189"/>
  <c r="F4" i="189"/>
  <c r="P4" i="207"/>
  <c r="H4" i="207"/>
  <c r="B4" i="225"/>
  <c r="P4" i="189"/>
  <c r="H4" i="189"/>
  <c r="B21" i="155"/>
  <c r="R3" i="120"/>
  <c r="AI3" i="120" s="1"/>
  <c r="AI2" i="120" s="1"/>
  <c r="H2" i="54" s="1"/>
  <c r="H3" i="54"/>
  <c r="AK2" i="127"/>
  <c r="J2" i="61" s="1"/>
  <c r="T4" i="132"/>
  <c r="AK4" i="132" s="1"/>
  <c r="AK2" i="132" s="1"/>
  <c r="J2" i="66" s="1"/>
  <c r="J4" i="66"/>
  <c r="M2" i="82"/>
  <c r="M2" i="27"/>
  <c r="J3" i="74"/>
  <c r="J3" i="19"/>
  <c r="AN2" i="123"/>
  <c r="M2" i="57" s="1"/>
  <c r="S4" i="120"/>
  <c r="AJ4" i="120" s="1"/>
  <c r="AJ2" i="120" s="1"/>
  <c r="I2" i="54" s="1"/>
  <c r="I4" i="54"/>
  <c r="J4" i="75"/>
  <c r="J4" i="197" s="1"/>
  <c r="J4" i="20"/>
  <c r="H4" i="52"/>
  <c r="R4" i="118"/>
  <c r="AI4" i="118" s="1"/>
  <c r="AI2" i="118" s="1"/>
  <c r="H2" i="52" s="1"/>
  <c r="F3" i="74"/>
  <c r="F3" i="19"/>
  <c r="N2" i="79"/>
  <c r="N2" i="24"/>
  <c r="W4" i="128"/>
  <c r="AN4" i="128" s="1"/>
  <c r="AN2" i="128" s="1"/>
  <c r="M2" i="62" s="1"/>
  <c r="M4" i="62"/>
  <c r="J3" i="68"/>
  <c r="J3" i="13"/>
  <c r="AD12" i="126"/>
  <c r="M3" i="76"/>
  <c r="M3" i="21"/>
  <c r="AA4" i="124"/>
  <c r="AR4" i="124" s="1"/>
  <c r="AR2" i="124" s="1"/>
  <c r="Q2" i="58" s="1"/>
  <c r="Q4" i="58"/>
  <c r="AE2" i="115"/>
  <c r="D2" i="49" s="1"/>
  <c r="Z4" i="115"/>
  <c r="AQ4" i="115" s="1"/>
  <c r="AQ2" i="115" s="1"/>
  <c r="P2" i="49" s="1"/>
  <c r="P4" i="49"/>
  <c r="J3" i="70"/>
  <c r="J3" i="15"/>
  <c r="B3" i="79"/>
  <c r="B3" i="209" s="1"/>
  <c r="B3" i="24"/>
  <c r="I3" i="79"/>
  <c r="I3" i="209" s="1"/>
  <c r="I3" i="24"/>
  <c r="I3" i="82"/>
  <c r="I3" i="27"/>
  <c r="I4" i="80"/>
  <c r="I4" i="212" s="1"/>
  <c r="I4" i="25"/>
  <c r="K3" i="24"/>
  <c r="K3" i="79"/>
  <c r="K3" i="209" s="1"/>
  <c r="AO2" i="119"/>
  <c r="N2" i="53" s="1"/>
  <c r="W3" i="228"/>
  <c r="O3" i="228"/>
  <c r="G3" i="228"/>
  <c r="V3" i="228"/>
  <c r="N3" i="228"/>
  <c r="U3" i="228"/>
  <c r="M3" i="228"/>
  <c r="T3" i="228"/>
  <c r="L3" i="228"/>
  <c r="AA3" i="228"/>
  <c r="S3" i="228"/>
  <c r="K3" i="228"/>
  <c r="Y3" i="228"/>
  <c r="Q3" i="228"/>
  <c r="I3" i="228"/>
  <c r="X3" i="228"/>
  <c r="P3" i="228"/>
  <c r="H3" i="228"/>
  <c r="R3" i="228"/>
  <c r="J3" i="228"/>
  <c r="Z3" i="228"/>
  <c r="D3" i="70"/>
  <c r="D3" i="15"/>
  <c r="V4" i="121"/>
  <c r="AM4" i="121" s="1"/>
  <c r="AM2" i="121" s="1"/>
  <c r="L2" i="55" s="1"/>
  <c r="L4" i="55"/>
  <c r="K3" i="76"/>
  <c r="K3" i="21"/>
  <c r="U3" i="125"/>
  <c r="AL3" i="125" s="1"/>
  <c r="AL2" i="125" s="1"/>
  <c r="K2" i="59" s="1"/>
  <c r="K3" i="59"/>
  <c r="Q4" i="123"/>
  <c r="AH4" i="123" s="1"/>
  <c r="AH2" i="123" s="1"/>
  <c r="G2" i="57" s="1"/>
  <c r="G4" i="57"/>
  <c r="AI2" i="117"/>
  <c r="H2" i="51" s="1"/>
  <c r="J3" i="69"/>
  <c r="J3" i="179" s="1"/>
  <c r="J3" i="14"/>
  <c r="Q3" i="67"/>
  <c r="Q3" i="12"/>
  <c r="Q4" i="122"/>
  <c r="AH4" i="122" s="1"/>
  <c r="AH2" i="122" s="1"/>
  <c r="G2" i="56" s="1"/>
  <c r="G4" i="56"/>
  <c r="N3" i="77"/>
  <c r="N3" i="22"/>
  <c r="Z4" i="116"/>
  <c r="AQ4" i="116" s="1"/>
  <c r="AQ2" i="116" s="1"/>
  <c r="P2" i="50" s="1"/>
  <c r="P4" i="50"/>
  <c r="M3" i="118"/>
  <c r="AD3" i="118" s="1"/>
  <c r="AD2" i="118" s="1"/>
  <c r="C2" i="52" s="1"/>
  <c r="C3" i="52"/>
  <c r="D3" i="77"/>
  <c r="D3" i="22"/>
  <c r="P4" i="132"/>
  <c r="AG4" i="132" s="1"/>
  <c r="F4" i="66"/>
  <c r="N3" i="82"/>
  <c r="N3" i="27"/>
  <c r="AJ2" i="128"/>
  <c r="I2" i="62" s="1"/>
  <c r="K3" i="213"/>
  <c r="C3" i="213"/>
  <c r="Q3" i="213"/>
  <c r="I3" i="213"/>
  <c r="P3" i="213"/>
  <c r="H3" i="213"/>
  <c r="H3" i="212" s="1"/>
  <c r="J3" i="213"/>
  <c r="M3" i="195"/>
  <c r="E3" i="195"/>
  <c r="M3" i="177"/>
  <c r="M3" i="176" s="1"/>
  <c r="E3" i="177"/>
  <c r="G3" i="213"/>
  <c r="L3" i="195"/>
  <c r="D3" i="195"/>
  <c r="L3" i="177"/>
  <c r="D3" i="177"/>
  <c r="F3" i="213"/>
  <c r="K3" i="195"/>
  <c r="C3" i="195"/>
  <c r="K3" i="177"/>
  <c r="C3" i="177"/>
  <c r="E3" i="213"/>
  <c r="J3" i="195"/>
  <c r="B3" i="195"/>
  <c r="J3" i="177"/>
  <c r="B3" i="177"/>
  <c r="O3" i="213"/>
  <c r="D3" i="213"/>
  <c r="Q3" i="195"/>
  <c r="I3" i="195"/>
  <c r="Q3" i="177"/>
  <c r="I3" i="177"/>
  <c r="M3" i="213"/>
  <c r="O3" i="195"/>
  <c r="G3" i="195"/>
  <c r="O3" i="177"/>
  <c r="G3" i="177"/>
  <c r="L3" i="213"/>
  <c r="N3" i="195"/>
  <c r="F3" i="195"/>
  <c r="N3" i="177"/>
  <c r="F3" i="177"/>
  <c r="H3" i="177"/>
  <c r="N3" i="213"/>
  <c r="P3" i="195"/>
  <c r="B3" i="213"/>
  <c r="H3" i="195"/>
  <c r="P3" i="177"/>
  <c r="G3" i="76"/>
  <c r="G3" i="21"/>
  <c r="W4" i="122"/>
  <c r="AN4" i="122" s="1"/>
  <c r="AN2" i="122" s="1"/>
  <c r="M2" i="56" s="1"/>
  <c r="M4" i="56"/>
  <c r="N4" i="50"/>
  <c r="X4" i="116"/>
  <c r="AO4" i="116" s="1"/>
  <c r="AO2" i="116" s="1"/>
  <c r="N2" i="50" s="1"/>
  <c r="F3" i="72"/>
  <c r="F3" i="188" s="1"/>
  <c r="F3" i="17"/>
  <c r="P3" i="82"/>
  <c r="P3" i="27"/>
  <c r="E3" i="72"/>
  <c r="E3" i="188" s="1"/>
  <c r="E3" i="17"/>
  <c r="E4" i="69"/>
  <c r="E4" i="179" s="1"/>
  <c r="E4" i="14"/>
  <c r="Q3" i="68"/>
  <c r="Q3" i="13"/>
  <c r="D4" i="70"/>
  <c r="D4" i="182" s="1"/>
  <c r="D4" i="15"/>
  <c r="Q3" i="70"/>
  <c r="Q3" i="15"/>
  <c r="L3" i="72"/>
  <c r="L3" i="188" s="1"/>
  <c r="L3" i="17"/>
  <c r="C3" i="69"/>
  <c r="C3" i="179" s="1"/>
  <c r="C3" i="14"/>
  <c r="L4" i="83"/>
  <c r="L4" i="221" s="1"/>
  <c r="L4" i="28"/>
  <c r="AN2" i="115"/>
  <c r="M2" i="49" s="1"/>
  <c r="H4" i="81"/>
  <c r="H4" i="215" s="1"/>
  <c r="H4" i="26"/>
  <c r="N4" i="79"/>
  <c r="N4" i="209" s="1"/>
  <c r="N4" i="24"/>
  <c r="O4" i="81"/>
  <c r="O4" i="215" s="1"/>
  <c r="O4" i="26"/>
  <c r="C3" i="80"/>
  <c r="C3" i="25"/>
  <c r="N3" i="67"/>
  <c r="N3" i="12"/>
  <c r="N4" i="81"/>
  <c r="N4" i="215" s="1"/>
  <c r="N4" i="26"/>
  <c r="P7" i="6" a="1"/>
  <c r="D7" i="6" a="1"/>
  <c r="M8" i="5" a="1"/>
  <c r="F8" i="6" a="1"/>
  <c r="N7" i="6" a="1"/>
  <c r="G8" i="6" a="1"/>
  <c r="P8" i="6" a="1"/>
  <c r="H7" i="5" a="1"/>
  <c r="K8" i="5" a="1"/>
  <c r="N7" i="5" a="1"/>
  <c r="L7" i="5" a="1"/>
  <c r="B7" i="6" a="1"/>
  <c r="F7" i="6" a="1"/>
  <c r="L7" i="6" a="1"/>
  <c r="I8" i="6" a="1"/>
  <c r="J8" i="6" a="1"/>
  <c r="K8" i="6" a="1"/>
  <c r="K7" i="6" a="1"/>
  <c r="G8" i="5" a="1"/>
  <c r="L8" i="6" a="1"/>
  <c r="M8" i="6" a="1"/>
  <c r="E7" i="5" a="1"/>
  <c r="E7" i="6" a="1"/>
  <c r="O7" i="6" a="1"/>
  <c r="M7" i="6" a="1"/>
  <c r="Q8" i="6" a="1"/>
  <c r="E8" i="6" a="1"/>
  <c r="N8" i="6" a="1"/>
  <c r="O7" i="5" a="1"/>
  <c r="O8" i="6" a="1"/>
  <c r="P7" i="5" a="1"/>
  <c r="M7" i="5" a="1"/>
  <c r="C8" i="6" a="1"/>
  <c r="C7" i="6" a="1"/>
  <c r="H8" i="6" a="1"/>
  <c r="H7" i="6" a="1"/>
  <c r="B7" i="5" a="1"/>
  <c r="O2" i="3" a="1"/>
  <c r="Q7" i="5" a="1"/>
  <c r="C7" i="5" a="1"/>
  <c r="D7" i="5" a="1"/>
  <c r="J7" i="5" a="1"/>
  <c r="D8" i="6" a="1"/>
  <c r="B8" i="6" a="1"/>
  <c r="B8" i="5" a="1"/>
  <c r="F7" i="5" a="1"/>
  <c r="I7" i="6" a="1"/>
  <c r="G7" i="6" a="1"/>
  <c r="O6" i="5" a="1"/>
  <c r="O8" i="5" a="1"/>
  <c r="Q7" i="6" a="1"/>
  <c r="J7" i="6" a="1"/>
  <c r="G2" i="80" l="1"/>
  <c r="G2" i="25"/>
  <c r="J2" i="72"/>
  <c r="J2" i="17"/>
  <c r="Q4" i="212"/>
  <c r="AH2" i="130"/>
  <c r="G2" i="64" s="1"/>
  <c r="L4" i="182"/>
  <c r="G4" i="64"/>
  <c r="Q4" i="130"/>
  <c r="AH4" i="130" s="1"/>
  <c r="U4" i="120"/>
  <c r="AL4" i="120" s="1"/>
  <c r="K4" i="54"/>
  <c r="X4" i="118"/>
  <c r="AO4" i="118" s="1"/>
  <c r="AO2" i="118" s="1"/>
  <c r="N2" i="52" s="1"/>
  <c r="N4" i="52"/>
  <c r="B3" i="224"/>
  <c r="AL2" i="120"/>
  <c r="K2" i="54" s="1"/>
  <c r="K2" i="72" s="1"/>
  <c r="K2" i="188" s="1"/>
  <c r="AP2" i="130"/>
  <c r="O2" i="64" s="1"/>
  <c r="AD2" i="125"/>
  <c r="C2" i="59" s="1"/>
  <c r="D2" i="17"/>
  <c r="B26" i="161"/>
  <c r="C4" i="15"/>
  <c r="M4" i="120"/>
  <c r="AD4" i="120" s="1"/>
  <c r="AD2" i="120" s="1"/>
  <c r="C2" i="54" s="1"/>
  <c r="C4" i="54"/>
  <c r="F3" i="206"/>
  <c r="AE2" i="123"/>
  <c r="D2" i="57" s="1"/>
  <c r="B2" i="25"/>
  <c r="B2" i="80"/>
  <c r="M2" i="15"/>
  <c r="M2" i="70"/>
  <c r="G4" i="182"/>
  <c r="M4" i="182"/>
  <c r="I3" i="206"/>
  <c r="AJ2" i="119"/>
  <c r="I2" i="53" s="1"/>
  <c r="L3" i="218"/>
  <c r="O4" i="128"/>
  <c r="AF4" i="128" s="1"/>
  <c r="AF2" i="128" s="1"/>
  <c r="E2" i="62" s="1"/>
  <c r="E4" i="62"/>
  <c r="O4" i="185"/>
  <c r="I3" i="182"/>
  <c r="D4" i="176"/>
  <c r="B22" i="161"/>
  <c r="B20" i="161"/>
  <c r="J4" i="17"/>
  <c r="N4" i="20"/>
  <c r="B28" i="161"/>
  <c r="AJ2" i="132"/>
  <c r="I2" i="66" s="1"/>
  <c r="N3" i="80"/>
  <c r="N3" i="212" s="1"/>
  <c r="N3" i="25"/>
  <c r="B12" i="164"/>
  <c r="B11" i="164"/>
  <c r="B14" i="164"/>
  <c r="B13" i="164"/>
  <c r="L4" i="15"/>
  <c r="E3" i="25"/>
  <c r="B3" i="218"/>
  <c r="B4" i="212"/>
  <c r="B21" i="161"/>
  <c r="G4" i="17"/>
  <c r="H4" i="191"/>
  <c r="B19" i="164"/>
  <c r="Q2" i="100"/>
  <c r="P2" i="94"/>
  <c r="O2" i="88"/>
  <c r="M2" i="100"/>
  <c r="L2" i="94"/>
  <c r="K2" i="94"/>
  <c r="F2" i="88"/>
  <c r="B18" i="164"/>
  <c r="I2" i="100"/>
  <c r="H2" i="94"/>
  <c r="G2" i="88"/>
  <c r="E2" i="100"/>
  <c r="D2" i="94"/>
  <c r="K2" i="88"/>
  <c r="J2" i="100"/>
  <c r="Q2" i="94"/>
  <c r="P2" i="88"/>
  <c r="N2" i="100"/>
  <c r="M2" i="94"/>
  <c r="L2" i="88"/>
  <c r="B23" i="164"/>
  <c r="G2" i="94"/>
  <c r="B25" i="164"/>
  <c r="B2" i="100"/>
  <c r="I2" i="94"/>
  <c r="H2" i="88"/>
  <c r="F2" i="100"/>
  <c r="E2" i="94"/>
  <c r="D2" i="88"/>
  <c r="D2" i="100"/>
  <c r="B17" i="164"/>
  <c r="J2" i="94"/>
  <c r="Q2" i="88"/>
  <c r="O2" i="100"/>
  <c r="N2" i="94"/>
  <c r="M2" i="88"/>
  <c r="C2" i="100"/>
  <c r="H2" i="100"/>
  <c r="B24" i="164"/>
  <c r="B2" i="94"/>
  <c r="I2" i="88"/>
  <c r="G2" i="100"/>
  <c r="F2" i="94"/>
  <c r="E2" i="88"/>
  <c r="C2" i="94"/>
  <c r="B2" i="88"/>
  <c r="B27" i="164"/>
  <c r="J2" i="88"/>
  <c r="P2" i="100"/>
  <c r="O2" i="94"/>
  <c r="N2" i="88"/>
  <c r="L2" i="100"/>
  <c r="C2" i="88"/>
  <c r="K2" i="100"/>
  <c r="B26" i="158"/>
  <c r="B4" i="14"/>
  <c r="G3" i="182"/>
  <c r="I3" i="219"/>
  <c r="I3" i="218" s="1"/>
  <c r="D3" i="201"/>
  <c r="D3" i="200" s="1"/>
  <c r="L3" i="219"/>
  <c r="Q3" i="183"/>
  <c r="Q3" i="182" s="1"/>
  <c r="N3" i="201"/>
  <c r="N3" i="200" s="1"/>
  <c r="P3" i="201"/>
  <c r="O3" i="219"/>
  <c r="P3" i="219"/>
  <c r="P3" i="218" s="1"/>
  <c r="L3" i="183"/>
  <c r="L3" i="182" s="1"/>
  <c r="J3" i="201"/>
  <c r="J3" i="200" s="1"/>
  <c r="I3" i="183"/>
  <c r="F3" i="201"/>
  <c r="F3" i="200" s="1"/>
  <c r="B3" i="219"/>
  <c r="G3" i="219"/>
  <c r="H3" i="219"/>
  <c r="H3" i="218" s="1"/>
  <c r="D3" i="183"/>
  <c r="D3" i="182" s="1"/>
  <c r="B3" i="201"/>
  <c r="B3" i="200" s="1"/>
  <c r="D3" i="219"/>
  <c r="D3" i="218" s="1"/>
  <c r="N3" i="183"/>
  <c r="L3" i="201"/>
  <c r="L3" i="200" s="1"/>
  <c r="H3" i="183"/>
  <c r="H3" i="182" s="1"/>
  <c r="N3" i="219"/>
  <c r="N3" i="218" s="1"/>
  <c r="M3" i="201"/>
  <c r="M3" i="200" s="1"/>
  <c r="M3" i="219"/>
  <c r="M3" i="218" s="1"/>
  <c r="J3" i="183"/>
  <c r="J3" i="182" s="1"/>
  <c r="O3" i="201"/>
  <c r="F3" i="183"/>
  <c r="I3" i="201"/>
  <c r="I3" i="200" s="1"/>
  <c r="F3" i="219"/>
  <c r="F3" i="218" s="1"/>
  <c r="E3" i="201"/>
  <c r="E3" i="200" s="1"/>
  <c r="K3" i="201"/>
  <c r="B3" i="183"/>
  <c r="G3" i="201"/>
  <c r="G3" i="200" s="1"/>
  <c r="H3" i="201"/>
  <c r="K3" i="219"/>
  <c r="K3" i="218" s="1"/>
  <c r="M3" i="183"/>
  <c r="M3" i="182" s="1"/>
  <c r="C3" i="201"/>
  <c r="C3" i="200" s="1"/>
  <c r="J3" i="219"/>
  <c r="J3" i="218" s="1"/>
  <c r="O3" i="183"/>
  <c r="O3" i="182" s="1"/>
  <c r="E3" i="219"/>
  <c r="C3" i="183"/>
  <c r="C3" i="219"/>
  <c r="C3" i="218" s="1"/>
  <c r="E3" i="183"/>
  <c r="E3" i="182" s="1"/>
  <c r="K3" i="183"/>
  <c r="Q3" i="201"/>
  <c r="Q3" i="200" s="1"/>
  <c r="G3" i="183"/>
  <c r="P3" i="183"/>
  <c r="P3" i="182" s="1"/>
  <c r="Q3" i="219"/>
  <c r="Q3" i="218" s="1"/>
  <c r="K3" i="200"/>
  <c r="E3" i="224"/>
  <c r="P3" i="200"/>
  <c r="AL2" i="117"/>
  <c r="K2" i="51" s="1"/>
  <c r="B16" i="164"/>
  <c r="B15" i="164"/>
  <c r="I2" i="68"/>
  <c r="I2" i="13"/>
  <c r="O2" i="75"/>
  <c r="O2" i="20"/>
  <c r="F3" i="212"/>
  <c r="E4" i="221"/>
  <c r="D3" i="188"/>
  <c r="L3" i="71"/>
  <c r="L3" i="16"/>
  <c r="O3" i="176"/>
  <c r="F3" i="176"/>
  <c r="K3" i="212"/>
  <c r="N3" i="73"/>
  <c r="N3" i="191" s="1"/>
  <c r="N3" i="18"/>
  <c r="G4" i="224"/>
  <c r="K3" i="69"/>
  <c r="K3" i="179" s="1"/>
  <c r="K3" i="14"/>
  <c r="N4" i="124"/>
  <c r="AE4" i="124" s="1"/>
  <c r="AE2" i="124" s="1"/>
  <c r="D2" i="58" s="1"/>
  <c r="D2" i="76" s="1"/>
  <c r="D4" i="58"/>
  <c r="AJ2" i="115"/>
  <c r="I2" i="49" s="1"/>
  <c r="G3" i="69"/>
  <c r="G3" i="179" s="1"/>
  <c r="G3" i="14"/>
  <c r="O3" i="74"/>
  <c r="O3" i="194" s="1"/>
  <c r="O3" i="19"/>
  <c r="N3" i="74"/>
  <c r="N3" i="194" s="1"/>
  <c r="N3" i="19"/>
  <c r="K3" i="37" s="1"/>
  <c r="B3" i="194"/>
  <c r="P3" i="212"/>
  <c r="J4" i="185"/>
  <c r="E3" i="176"/>
  <c r="J3" i="188"/>
  <c r="O4" i="188"/>
  <c r="AP2" i="122"/>
  <c r="O2" i="56" s="1"/>
  <c r="M4" i="122"/>
  <c r="AD4" i="122" s="1"/>
  <c r="AD2" i="122" s="1"/>
  <c r="C2" i="56" s="1"/>
  <c r="C4" i="56"/>
  <c r="F3" i="73"/>
  <c r="F3" i="191" s="1"/>
  <c r="F3" i="18"/>
  <c r="N7" i="5"/>
  <c r="M7" i="5"/>
  <c r="L8" i="6"/>
  <c r="P8" i="6"/>
  <c r="B7" i="5"/>
  <c r="O7" i="6"/>
  <c r="O8" i="5"/>
  <c r="D8" i="6"/>
  <c r="C7" i="6"/>
  <c r="P7" i="5"/>
  <c r="G8" i="5"/>
  <c r="G8" i="6"/>
  <c r="F7" i="6"/>
  <c r="B7" i="6"/>
  <c r="O6" i="5"/>
  <c r="J7" i="5"/>
  <c r="K8" i="5"/>
  <c r="O8" i="6"/>
  <c r="K7" i="6"/>
  <c r="N7" i="6"/>
  <c r="J7" i="6"/>
  <c r="H8" i="6"/>
  <c r="G7" i="6"/>
  <c r="D7" i="5"/>
  <c r="E7" i="5"/>
  <c r="O7" i="5"/>
  <c r="K8" i="6"/>
  <c r="F8" i="6"/>
  <c r="B8" i="6"/>
  <c r="E7" i="6"/>
  <c r="I7" i="6"/>
  <c r="C7" i="5"/>
  <c r="C8" i="6"/>
  <c r="N8" i="6"/>
  <c r="J8" i="6"/>
  <c r="M8" i="5"/>
  <c r="M7" i="6"/>
  <c r="Q7" i="6"/>
  <c r="F7" i="5"/>
  <c r="Q7" i="5"/>
  <c r="H7" i="5"/>
  <c r="E8" i="6"/>
  <c r="I8" i="6"/>
  <c r="D7" i="6"/>
  <c r="H7" i="6"/>
  <c r="L7" i="5"/>
  <c r="B8" i="5"/>
  <c r="O2" i="3"/>
  <c r="M8" i="6"/>
  <c r="Q8" i="6"/>
  <c r="L7" i="6"/>
  <c r="P7" i="6"/>
  <c r="C2" i="76"/>
  <c r="C2" i="21"/>
  <c r="L2" i="77"/>
  <c r="L2" i="22"/>
  <c r="K2" i="79"/>
  <c r="K2" i="24"/>
  <c r="C2" i="79"/>
  <c r="C2" i="24"/>
  <c r="P2" i="70"/>
  <c r="P2" i="15"/>
  <c r="Q2" i="74"/>
  <c r="Q2" i="19"/>
  <c r="I2" i="76"/>
  <c r="I2" i="21"/>
  <c r="H2" i="83"/>
  <c r="H2" i="28"/>
  <c r="B2" i="76"/>
  <c r="B2" i="21"/>
  <c r="C2" i="67"/>
  <c r="C2" i="12"/>
  <c r="D2" i="69"/>
  <c r="D2" i="14"/>
  <c r="M2" i="71"/>
  <c r="M2" i="16"/>
  <c r="J2" i="83"/>
  <c r="J2" i="28"/>
  <c r="P2" i="75"/>
  <c r="P2" i="20"/>
  <c r="G2" i="76"/>
  <c r="G2" i="21"/>
  <c r="P2" i="79"/>
  <c r="P2" i="24"/>
  <c r="H2" i="70"/>
  <c r="H2" i="15"/>
  <c r="C2" i="84"/>
  <c r="C2" i="29"/>
  <c r="Q2" i="70"/>
  <c r="Q2" i="15"/>
  <c r="F2" i="72"/>
  <c r="F2" i="17"/>
  <c r="D2" i="71"/>
  <c r="D2" i="16"/>
  <c r="N2" i="72"/>
  <c r="N2" i="17"/>
  <c r="O2" i="77"/>
  <c r="O2" i="22"/>
  <c r="M2" i="77"/>
  <c r="M2" i="22"/>
  <c r="E2" i="71"/>
  <c r="E2" i="16"/>
  <c r="M2" i="79"/>
  <c r="M2" i="24"/>
  <c r="F2" i="67"/>
  <c r="F2" i="12"/>
  <c r="B2" i="83"/>
  <c r="B2" i="28"/>
  <c r="C2" i="71"/>
  <c r="C2" i="16"/>
  <c r="L2" i="67"/>
  <c r="L2" i="12"/>
  <c r="B2" i="79"/>
  <c r="B2" i="24"/>
  <c r="E2" i="79"/>
  <c r="E2" i="24"/>
  <c r="L2" i="73"/>
  <c r="L2" i="18"/>
  <c r="C2" i="80"/>
  <c r="C2" i="25"/>
  <c r="F2" i="74"/>
  <c r="F2" i="19"/>
  <c r="G2" i="81"/>
  <c r="G2" i="26"/>
  <c r="H2" i="67"/>
  <c r="H2" i="12"/>
  <c r="L2" i="79"/>
  <c r="L2" i="24"/>
  <c r="Q2" i="73"/>
  <c r="Q2" i="18"/>
  <c r="M2" i="80"/>
  <c r="M2" i="25"/>
  <c r="P2" i="71"/>
  <c r="P2" i="16"/>
  <c r="O2" i="79"/>
  <c r="O2" i="24"/>
  <c r="N2" i="78"/>
  <c r="N2" i="23"/>
  <c r="F2" i="76"/>
  <c r="F2" i="21"/>
  <c r="F2" i="82"/>
  <c r="F2" i="27"/>
  <c r="E2" i="74"/>
  <c r="E2" i="19"/>
  <c r="O2" i="70"/>
  <c r="O2" i="15"/>
  <c r="O2" i="78"/>
  <c r="O2" i="23"/>
  <c r="K2" i="71"/>
  <c r="K2" i="16"/>
  <c r="J2" i="67"/>
  <c r="J2" i="12"/>
  <c r="L2" i="78"/>
  <c r="L2" i="23"/>
  <c r="G2" i="75"/>
  <c r="G2" i="20"/>
  <c r="Q2" i="76"/>
  <c r="Q2" i="21"/>
  <c r="J2" i="84"/>
  <c r="J2" i="29"/>
  <c r="B2" i="71"/>
  <c r="B2" i="16"/>
  <c r="H2" i="75"/>
  <c r="H2" i="20"/>
  <c r="D2" i="74"/>
  <c r="D2" i="19"/>
  <c r="Q2" i="83"/>
  <c r="Q2" i="28"/>
  <c r="G2" i="74"/>
  <c r="G2" i="19"/>
  <c r="I2" i="72"/>
  <c r="I2" i="17"/>
  <c r="G2" i="83"/>
  <c r="G2" i="28"/>
  <c r="D2" i="79"/>
  <c r="D2" i="24"/>
  <c r="G2" i="71"/>
  <c r="G2" i="16"/>
  <c r="N2" i="82"/>
  <c r="N2" i="27"/>
  <c r="M2" i="76"/>
  <c r="M2" i="21"/>
  <c r="N3" i="173"/>
  <c r="N4" i="68"/>
  <c r="N4" i="176" s="1"/>
  <c r="N4" i="13"/>
  <c r="O2" i="76"/>
  <c r="O2" i="21"/>
  <c r="H2" i="68"/>
  <c r="H2" i="13"/>
  <c r="C3" i="77"/>
  <c r="C3" i="22"/>
  <c r="F2" i="79"/>
  <c r="F2" i="24"/>
  <c r="F4" i="71"/>
  <c r="F4" i="185" s="1"/>
  <c r="F4" i="16"/>
  <c r="I2" i="82"/>
  <c r="I2" i="27"/>
  <c r="Z4" i="264"/>
  <c r="R4" i="264"/>
  <c r="J4" i="264"/>
  <c r="Y4" i="264"/>
  <c r="Q4" i="264"/>
  <c r="I4" i="264"/>
  <c r="X4" i="264"/>
  <c r="P4" i="264"/>
  <c r="H4" i="264"/>
  <c r="W4" i="264"/>
  <c r="O4" i="264"/>
  <c r="G4" i="264"/>
  <c r="V4" i="264"/>
  <c r="N4" i="264"/>
  <c r="U4" i="264"/>
  <c r="M4" i="264"/>
  <c r="T4" i="264"/>
  <c r="L4" i="264"/>
  <c r="AA4" i="264"/>
  <c r="S4" i="264"/>
  <c r="K4" i="264"/>
  <c r="N2" i="81"/>
  <c r="N2" i="26"/>
  <c r="F2" i="78"/>
  <c r="F2" i="23"/>
  <c r="M2" i="67"/>
  <c r="M2" i="12"/>
  <c r="M4" i="74"/>
  <c r="M4" i="194" s="1"/>
  <c r="M4" i="19"/>
  <c r="Z3" i="267"/>
  <c r="R3" i="267"/>
  <c r="J3" i="267"/>
  <c r="Y3" i="267"/>
  <c r="Q3" i="267"/>
  <c r="I3" i="267"/>
  <c r="W3" i="267"/>
  <c r="O3" i="267"/>
  <c r="G3" i="267"/>
  <c r="U3" i="267"/>
  <c r="M3" i="267"/>
  <c r="T3" i="267"/>
  <c r="L3" i="267"/>
  <c r="K3" i="267"/>
  <c r="H3" i="267"/>
  <c r="AA3" i="267"/>
  <c r="X3" i="267"/>
  <c r="V3" i="267"/>
  <c r="S3" i="267"/>
  <c r="P3" i="267"/>
  <c r="N3" i="267"/>
  <c r="P4" i="68"/>
  <c r="P4" i="176" s="1"/>
  <c r="P4" i="13"/>
  <c r="Q4" i="76"/>
  <c r="Q4" i="200" s="1"/>
  <c r="Q4" i="21"/>
  <c r="H2" i="71"/>
  <c r="H2" i="16"/>
  <c r="M3" i="173"/>
  <c r="B2" i="78"/>
  <c r="B2" i="23"/>
  <c r="F2" i="80"/>
  <c r="F2" i="25"/>
  <c r="G4" i="188"/>
  <c r="F2" i="69"/>
  <c r="F2" i="14"/>
  <c r="H2" i="79"/>
  <c r="H2" i="24"/>
  <c r="B2" i="70"/>
  <c r="B2" i="15"/>
  <c r="N2" i="69"/>
  <c r="N2" i="14"/>
  <c r="D4" i="69"/>
  <c r="D4" i="179" s="1"/>
  <c r="D4" i="14"/>
  <c r="I4" i="67"/>
  <c r="I4" i="12"/>
  <c r="Z4" i="237"/>
  <c r="R4" i="237"/>
  <c r="J4" i="237"/>
  <c r="Y4" i="237"/>
  <c r="Q4" i="237"/>
  <c r="I4" i="237"/>
  <c r="V4" i="237"/>
  <c r="N4" i="237"/>
  <c r="T4" i="237"/>
  <c r="L4" i="237"/>
  <c r="AA4" i="237"/>
  <c r="S4" i="237"/>
  <c r="K4" i="237"/>
  <c r="P4" i="237"/>
  <c r="O4" i="237"/>
  <c r="M4" i="237"/>
  <c r="H4" i="237"/>
  <c r="G4" i="237"/>
  <c r="W4" i="237"/>
  <c r="U4" i="237"/>
  <c r="X4" i="237"/>
  <c r="V3" i="43"/>
  <c r="N3" i="43"/>
  <c r="U3" i="43"/>
  <c r="M3" i="43"/>
  <c r="T3" i="43"/>
  <c r="L3" i="43"/>
  <c r="W3" i="43"/>
  <c r="AA3" i="43"/>
  <c r="S3" i="43"/>
  <c r="K3" i="43"/>
  <c r="O3" i="43"/>
  <c r="Z3" i="43"/>
  <c r="R3" i="43"/>
  <c r="J3" i="43"/>
  <c r="G3" i="43"/>
  <c r="Y3" i="43"/>
  <c r="Q3" i="43"/>
  <c r="I3" i="43"/>
  <c r="X3" i="43"/>
  <c r="P3" i="43"/>
  <c r="H3" i="43"/>
  <c r="L3" i="194"/>
  <c r="G4" i="81"/>
  <c r="G4" i="215" s="1"/>
  <c r="G4" i="26"/>
  <c r="G3" i="176"/>
  <c r="Q4" i="75"/>
  <c r="Q4" i="197" s="1"/>
  <c r="Q4" i="20"/>
  <c r="O2" i="73"/>
  <c r="O2" i="18"/>
  <c r="Q4" i="70"/>
  <c r="Q4" i="182" s="1"/>
  <c r="Q4" i="15"/>
  <c r="J5" i="99"/>
  <c r="B5" i="99"/>
  <c r="J5" i="93"/>
  <c r="B5" i="93"/>
  <c r="J5" i="87"/>
  <c r="B5" i="87"/>
  <c r="Q5" i="99"/>
  <c r="I5" i="99"/>
  <c r="Q5" i="93"/>
  <c r="I5" i="93"/>
  <c r="Q5" i="87"/>
  <c r="I5" i="87"/>
  <c r="P5" i="99"/>
  <c r="H5" i="99"/>
  <c r="P5" i="93"/>
  <c r="H5" i="93"/>
  <c r="P5" i="87"/>
  <c r="H5" i="87"/>
  <c r="O5" i="99"/>
  <c r="G5" i="99"/>
  <c r="O5" i="93"/>
  <c r="G5" i="93"/>
  <c r="O5" i="87"/>
  <c r="G5" i="87"/>
  <c r="N5" i="99"/>
  <c r="F5" i="99"/>
  <c r="N5" i="93"/>
  <c r="F5" i="93"/>
  <c r="N5" i="87"/>
  <c r="F5" i="87"/>
  <c r="M5" i="99"/>
  <c r="E5" i="99"/>
  <c r="M5" i="93"/>
  <c r="E5" i="93"/>
  <c r="M5" i="87"/>
  <c r="E5" i="87"/>
  <c r="L5" i="99"/>
  <c r="D5" i="99"/>
  <c r="L5" i="93"/>
  <c r="D5" i="93"/>
  <c r="L5" i="87"/>
  <c r="D5" i="87"/>
  <c r="K5" i="99"/>
  <c r="K5" i="93"/>
  <c r="K5" i="87"/>
  <c r="C5" i="99"/>
  <c r="C5" i="93"/>
  <c r="C5" i="87"/>
  <c r="C2" i="22"/>
  <c r="C2" i="77"/>
  <c r="C3" i="224"/>
  <c r="E2" i="75"/>
  <c r="E2" i="20"/>
  <c r="Q4" i="74"/>
  <c r="Q4" i="194" s="1"/>
  <c r="Q4" i="19"/>
  <c r="H4" i="82"/>
  <c r="H4" i="218" s="1"/>
  <c r="H4" i="27"/>
  <c r="I4" i="83"/>
  <c r="I4" i="221" s="1"/>
  <c r="I4" i="28"/>
  <c r="J4" i="81"/>
  <c r="J4" i="215" s="1"/>
  <c r="J4" i="26"/>
  <c r="N4" i="76"/>
  <c r="N4" i="200" s="1"/>
  <c r="N4" i="21"/>
  <c r="J6" i="97"/>
  <c r="B6" i="97"/>
  <c r="J6" i="91"/>
  <c r="B6" i="91"/>
  <c r="J6" i="85"/>
  <c r="B6" i="85"/>
  <c r="Q6" i="97"/>
  <c r="I6" i="97"/>
  <c r="Q6" i="91"/>
  <c r="I6" i="91"/>
  <c r="Q6" i="85"/>
  <c r="I6" i="85"/>
  <c r="P6" i="97"/>
  <c r="H6" i="97"/>
  <c r="P6" i="91"/>
  <c r="H6" i="91"/>
  <c r="P6" i="85"/>
  <c r="H6" i="85"/>
  <c r="O6" i="97"/>
  <c r="G6" i="97"/>
  <c r="O6" i="91"/>
  <c r="G6" i="91"/>
  <c r="O6" i="85"/>
  <c r="G6" i="85"/>
  <c r="N6" i="97"/>
  <c r="F6" i="97"/>
  <c r="N6" i="91"/>
  <c r="F6" i="91"/>
  <c r="N6" i="85"/>
  <c r="F6" i="85"/>
  <c r="M6" i="97"/>
  <c r="E6" i="97"/>
  <c r="M6" i="91"/>
  <c r="E6" i="91"/>
  <c r="M6" i="85"/>
  <c r="E6" i="85"/>
  <c r="L6" i="97"/>
  <c r="D6" i="97"/>
  <c r="L6" i="91"/>
  <c r="D6" i="91"/>
  <c r="L6" i="85"/>
  <c r="D6" i="85"/>
  <c r="K6" i="97"/>
  <c r="K6" i="91"/>
  <c r="K6" i="85"/>
  <c r="C6" i="97"/>
  <c r="C6" i="91"/>
  <c r="C6" i="85"/>
  <c r="L4" i="218"/>
  <c r="B3" i="173"/>
  <c r="F4" i="72"/>
  <c r="F4" i="188" s="1"/>
  <c r="F4" i="17"/>
  <c r="P3" i="72"/>
  <c r="P3" i="188" s="1"/>
  <c r="P3" i="17"/>
  <c r="N4" i="82"/>
  <c r="N4" i="218" s="1"/>
  <c r="N4" i="27"/>
  <c r="B3" i="81"/>
  <c r="B3" i="215" s="1"/>
  <c r="B3" i="26"/>
  <c r="G4" i="69"/>
  <c r="G4" i="179" s="1"/>
  <c r="G4" i="14"/>
  <c r="C4" i="28"/>
  <c r="C4" i="83"/>
  <c r="C4" i="221" s="1"/>
  <c r="B45" i="161"/>
  <c r="B37" i="161"/>
  <c r="B44" i="161"/>
  <c r="B36" i="161"/>
  <c r="B41" i="161"/>
  <c r="B43" i="161"/>
  <c r="B42" i="161"/>
  <c r="B40" i="161"/>
  <c r="I2" i="216" s="1"/>
  <c r="I2" i="215" s="1"/>
  <c r="B39" i="161"/>
  <c r="B38" i="161"/>
  <c r="J4" i="99"/>
  <c r="B4" i="99"/>
  <c r="J4" i="93"/>
  <c r="B4" i="93"/>
  <c r="J4" i="87"/>
  <c r="B4" i="87"/>
  <c r="Q4" i="99"/>
  <c r="I4" i="99"/>
  <c r="Q4" i="93"/>
  <c r="I4" i="93"/>
  <c r="Q4" i="87"/>
  <c r="I4" i="87"/>
  <c r="P4" i="99"/>
  <c r="H4" i="99"/>
  <c r="P4" i="93"/>
  <c r="H4" i="93"/>
  <c r="P4" i="87"/>
  <c r="H4" i="87"/>
  <c r="O4" i="99"/>
  <c r="G4" i="99"/>
  <c r="O4" i="93"/>
  <c r="G4" i="93"/>
  <c r="O4" i="87"/>
  <c r="G4" i="87"/>
  <c r="N4" i="99"/>
  <c r="F4" i="99"/>
  <c r="N4" i="93"/>
  <c r="F4" i="93"/>
  <c r="N4" i="87"/>
  <c r="F4" i="87"/>
  <c r="M4" i="99"/>
  <c r="E4" i="99"/>
  <c r="M4" i="93"/>
  <c r="E4" i="93"/>
  <c r="M4" i="87"/>
  <c r="E4" i="87"/>
  <c r="L4" i="99"/>
  <c r="D4" i="99"/>
  <c r="L4" i="93"/>
  <c r="D4" i="93"/>
  <c r="L4" i="87"/>
  <c r="D4" i="87"/>
  <c r="C4" i="99"/>
  <c r="C4" i="93"/>
  <c r="C4" i="87"/>
  <c r="K4" i="93"/>
  <c r="K4" i="87"/>
  <c r="K4" i="99"/>
  <c r="B4" i="218"/>
  <c r="K2" i="84"/>
  <c r="K2" i="29"/>
  <c r="F4" i="182"/>
  <c r="Q4" i="215"/>
  <c r="P2" i="83"/>
  <c r="P2" i="28"/>
  <c r="O3" i="206"/>
  <c r="K3" i="70"/>
  <c r="K3" i="182" s="1"/>
  <c r="K3" i="15"/>
  <c r="I3" i="69"/>
  <c r="I3" i="179" s="1"/>
  <c r="I3" i="14"/>
  <c r="B2" i="77"/>
  <c r="B2" i="22"/>
  <c r="B4" i="84"/>
  <c r="B4" i="224" s="1"/>
  <c r="B4" i="29"/>
  <c r="L4" i="185"/>
  <c r="E2" i="72"/>
  <c r="E2" i="17"/>
  <c r="G3" i="82"/>
  <c r="G3" i="218" s="1"/>
  <c r="G3" i="27"/>
  <c r="R3" i="45" s="1"/>
  <c r="J2" i="70"/>
  <c r="J2" i="15"/>
  <c r="H4" i="179"/>
  <c r="D4" i="67"/>
  <c r="D4" i="12"/>
  <c r="H3" i="78"/>
  <c r="H3" i="206" s="1"/>
  <c r="H3" i="23"/>
  <c r="E4" i="77"/>
  <c r="E4" i="203" s="1"/>
  <c r="E4" i="22"/>
  <c r="K4" i="13"/>
  <c r="K4" i="68"/>
  <c r="K4" i="176" s="1"/>
  <c r="K4" i="82"/>
  <c r="K4" i="218" s="1"/>
  <c r="K4" i="27"/>
  <c r="D4" i="78"/>
  <c r="D4" i="206" s="1"/>
  <c r="D4" i="23"/>
  <c r="L4" i="76"/>
  <c r="L4" i="200" s="1"/>
  <c r="L4" i="21"/>
  <c r="E4" i="82"/>
  <c r="E4" i="218" s="1"/>
  <c r="E4" i="27"/>
  <c r="N2" i="71"/>
  <c r="N2" i="16"/>
  <c r="B4" i="76"/>
  <c r="B4" i="200" s="1"/>
  <c r="B4" i="21"/>
  <c r="B3" i="78"/>
  <c r="B3" i="206" s="1"/>
  <c r="B3" i="23"/>
  <c r="O4" i="173"/>
  <c r="F4" i="74"/>
  <c r="F4" i="194" s="1"/>
  <c r="F4" i="19"/>
  <c r="B25" i="167"/>
  <c r="B17" i="167"/>
  <c r="B24" i="167"/>
  <c r="B23" i="167"/>
  <c r="B19" i="167"/>
  <c r="B18" i="167"/>
  <c r="B27" i="167"/>
  <c r="J2" i="101"/>
  <c r="B2" i="101"/>
  <c r="J2" i="95"/>
  <c r="B2" i="95"/>
  <c r="J2" i="89"/>
  <c r="B2" i="89"/>
  <c r="Q2" i="101"/>
  <c r="I2" i="101"/>
  <c r="Q2" i="95"/>
  <c r="I2" i="95"/>
  <c r="Q2" i="89"/>
  <c r="I2" i="89"/>
  <c r="P2" i="101"/>
  <c r="H2" i="101"/>
  <c r="P2" i="95"/>
  <c r="H2" i="95"/>
  <c r="P2" i="89"/>
  <c r="H2" i="89"/>
  <c r="O2" i="101"/>
  <c r="G2" i="101"/>
  <c r="O2" i="95"/>
  <c r="G2" i="95"/>
  <c r="O2" i="89"/>
  <c r="G2" i="89"/>
  <c r="N2" i="101"/>
  <c r="F2" i="101"/>
  <c r="N2" i="95"/>
  <c r="F2" i="95"/>
  <c r="N2" i="89"/>
  <c r="F2" i="89"/>
  <c r="M2" i="101"/>
  <c r="E2" i="101"/>
  <c r="M2" i="95"/>
  <c r="E2" i="95"/>
  <c r="M2" i="89"/>
  <c r="E2" i="89"/>
  <c r="L2" i="101"/>
  <c r="D2" i="101"/>
  <c r="L2" i="95"/>
  <c r="D2" i="95"/>
  <c r="L2" i="89"/>
  <c r="D2" i="89"/>
  <c r="K2" i="101"/>
  <c r="K2" i="95"/>
  <c r="K2" i="89"/>
  <c r="C2" i="101"/>
  <c r="C2" i="95"/>
  <c r="C2" i="89"/>
  <c r="N2" i="76"/>
  <c r="N2" i="21"/>
  <c r="V3" i="243"/>
  <c r="N3" i="243"/>
  <c r="U3" i="243"/>
  <c r="M3" i="243"/>
  <c r="T3" i="243"/>
  <c r="L3" i="243"/>
  <c r="AA3" i="243"/>
  <c r="S3" i="243"/>
  <c r="K3" i="243"/>
  <c r="Z3" i="243"/>
  <c r="R3" i="243"/>
  <c r="J3" i="243"/>
  <c r="Y3" i="243"/>
  <c r="Q3" i="243"/>
  <c r="I3" i="243"/>
  <c r="X3" i="243"/>
  <c r="P3" i="243"/>
  <c r="H3" i="243"/>
  <c r="W3" i="243"/>
  <c r="O3" i="243"/>
  <c r="G3" i="243"/>
  <c r="B41" i="170"/>
  <c r="B40" i="170"/>
  <c r="I2" i="225" s="1"/>
  <c r="B45" i="170"/>
  <c r="B37" i="170"/>
  <c r="B43" i="170"/>
  <c r="B42" i="170"/>
  <c r="B44" i="170"/>
  <c r="B39" i="170"/>
  <c r="B38" i="170"/>
  <c r="B36" i="170"/>
  <c r="J4" i="102"/>
  <c r="B4" i="102"/>
  <c r="J4" i="96"/>
  <c r="B4" i="96"/>
  <c r="J4" i="90"/>
  <c r="B4" i="90"/>
  <c r="Q4" i="102"/>
  <c r="I4" i="102"/>
  <c r="Q4" i="96"/>
  <c r="I4" i="96"/>
  <c r="Q4" i="90"/>
  <c r="I4" i="90"/>
  <c r="P4" i="102"/>
  <c r="H4" i="102"/>
  <c r="P4" i="96"/>
  <c r="H4" i="96"/>
  <c r="P4" i="90"/>
  <c r="H4" i="90"/>
  <c r="O4" i="102"/>
  <c r="G4" i="102"/>
  <c r="O4" i="96"/>
  <c r="G4" i="96"/>
  <c r="O4" i="90"/>
  <c r="G4" i="90"/>
  <c r="N4" i="102"/>
  <c r="F4" i="102"/>
  <c r="N4" i="96"/>
  <c r="F4" i="96"/>
  <c r="N4" i="90"/>
  <c r="F4" i="90"/>
  <c r="M4" i="102"/>
  <c r="E4" i="102"/>
  <c r="M4" i="96"/>
  <c r="E4" i="96"/>
  <c r="M4" i="90"/>
  <c r="E4" i="90"/>
  <c r="L4" i="102"/>
  <c r="D4" i="102"/>
  <c r="L4" i="96"/>
  <c r="D4" i="96"/>
  <c r="L4" i="90"/>
  <c r="D4" i="90"/>
  <c r="K4" i="102"/>
  <c r="K4" i="96"/>
  <c r="K4" i="90"/>
  <c r="C4" i="102"/>
  <c r="C4" i="96"/>
  <c r="C4" i="90"/>
  <c r="C4" i="69"/>
  <c r="C4" i="179" s="1"/>
  <c r="C4" i="14"/>
  <c r="P2" i="67"/>
  <c r="P2" i="12"/>
  <c r="C3" i="212"/>
  <c r="F4" i="84"/>
  <c r="F4" i="224" s="1"/>
  <c r="F4" i="29"/>
  <c r="L4" i="73"/>
  <c r="L4" i="191" s="1"/>
  <c r="L4" i="18"/>
  <c r="P4" i="71"/>
  <c r="P4" i="185" s="1"/>
  <c r="P4" i="16"/>
  <c r="M4" i="77"/>
  <c r="M4" i="203" s="1"/>
  <c r="M4" i="22"/>
  <c r="P3" i="173"/>
  <c r="B4" i="188"/>
  <c r="C4" i="21"/>
  <c r="C4" i="76"/>
  <c r="C4" i="200" s="1"/>
  <c r="L4" i="224"/>
  <c r="B4" i="75"/>
  <c r="B4" i="197" s="1"/>
  <c r="B4" i="20"/>
  <c r="B33" i="158"/>
  <c r="B32" i="158"/>
  <c r="B29" i="158"/>
  <c r="B34" i="158"/>
  <c r="B31" i="158"/>
  <c r="B30" i="158"/>
  <c r="B35" i="158"/>
  <c r="J3" i="98"/>
  <c r="B3" i="98"/>
  <c r="J3" i="92"/>
  <c r="B3" i="92"/>
  <c r="J3" i="86"/>
  <c r="B3" i="86"/>
  <c r="Q3" i="98"/>
  <c r="I3" i="98"/>
  <c r="Q3" i="92"/>
  <c r="I3" i="92"/>
  <c r="Q3" i="86"/>
  <c r="I3" i="86"/>
  <c r="P3" i="98"/>
  <c r="H3" i="98"/>
  <c r="P3" i="92"/>
  <c r="H3" i="92"/>
  <c r="P3" i="86"/>
  <c r="H3" i="86"/>
  <c r="O3" i="98"/>
  <c r="G3" i="98"/>
  <c r="O3" i="92"/>
  <c r="G3" i="92"/>
  <c r="O3" i="86"/>
  <c r="G3" i="86"/>
  <c r="N3" i="98"/>
  <c r="F3" i="98"/>
  <c r="N3" i="92"/>
  <c r="F3" i="92"/>
  <c r="N3" i="86"/>
  <c r="F3" i="86"/>
  <c r="M3" i="98"/>
  <c r="E3" i="98"/>
  <c r="M3" i="92"/>
  <c r="E3" i="92"/>
  <c r="M3" i="86"/>
  <c r="E3" i="86"/>
  <c r="L3" i="98"/>
  <c r="D3" i="98"/>
  <c r="L3" i="92"/>
  <c r="D3" i="92"/>
  <c r="L3" i="86"/>
  <c r="D3" i="86"/>
  <c r="K3" i="98"/>
  <c r="K3" i="92"/>
  <c r="K3" i="86"/>
  <c r="C3" i="98"/>
  <c r="C3" i="92"/>
  <c r="C3" i="86"/>
  <c r="J3" i="212"/>
  <c r="L2" i="74"/>
  <c r="L2" i="19"/>
  <c r="G4" i="212"/>
  <c r="C4" i="29"/>
  <c r="C4" i="84"/>
  <c r="C4" i="224" s="1"/>
  <c r="M4" i="71"/>
  <c r="M4" i="185" s="1"/>
  <c r="M4" i="16"/>
  <c r="G3" i="72"/>
  <c r="G3" i="188" s="1"/>
  <c r="G3" i="17"/>
  <c r="I4" i="75"/>
  <c r="I4" i="197" s="1"/>
  <c r="I4" i="20"/>
  <c r="B3" i="212"/>
  <c r="F4" i="67"/>
  <c r="F4" i="12"/>
  <c r="M2" i="72"/>
  <c r="M2" i="17"/>
  <c r="O4" i="76"/>
  <c r="O4" i="200" s="1"/>
  <c r="O4" i="21"/>
  <c r="M4" i="84"/>
  <c r="M4" i="224" s="1"/>
  <c r="M4" i="29"/>
  <c r="G4" i="173"/>
  <c r="H4" i="67"/>
  <c r="H4" i="12"/>
  <c r="C3" i="176"/>
  <c r="P3" i="78"/>
  <c r="P3" i="206" s="1"/>
  <c r="P3" i="23"/>
  <c r="L4" i="215"/>
  <c r="J2" i="77"/>
  <c r="J2" i="22"/>
  <c r="D3" i="75"/>
  <c r="D3" i="197" s="1"/>
  <c r="D3" i="20"/>
  <c r="Z4" i="252"/>
  <c r="R4" i="252"/>
  <c r="J4" i="252"/>
  <c r="Y4" i="252"/>
  <c r="Q4" i="252"/>
  <c r="I4" i="252"/>
  <c r="W4" i="252"/>
  <c r="O4" i="252"/>
  <c r="G4" i="252"/>
  <c r="U4" i="252"/>
  <c r="M4" i="252"/>
  <c r="T4" i="252"/>
  <c r="L4" i="252"/>
  <c r="X4" i="252"/>
  <c r="V4" i="252"/>
  <c r="S4" i="252"/>
  <c r="P4" i="252"/>
  <c r="N4" i="252"/>
  <c r="K4" i="252"/>
  <c r="H4" i="252"/>
  <c r="AA4" i="252"/>
  <c r="P3" i="194"/>
  <c r="B4" i="73"/>
  <c r="B4" i="191" s="1"/>
  <c r="B4" i="18"/>
  <c r="I4" i="76"/>
  <c r="I4" i="200" s="1"/>
  <c r="I4" i="21"/>
  <c r="K3" i="17"/>
  <c r="K3" i="72"/>
  <c r="K3" i="188" s="1"/>
  <c r="J4" i="79"/>
  <c r="J4" i="209" s="1"/>
  <c r="J4" i="24"/>
  <c r="I3" i="176"/>
  <c r="F4" i="68"/>
  <c r="F4" i="176" s="1"/>
  <c r="F4" i="13"/>
  <c r="M3" i="224"/>
  <c r="P2" i="72"/>
  <c r="P2" i="17"/>
  <c r="V3" i="261"/>
  <c r="N3" i="261"/>
  <c r="U3" i="261"/>
  <c r="M3" i="261"/>
  <c r="T3" i="261"/>
  <c r="L3" i="261"/>
  <c r="AA3" i="261"/>
  <c r="S3" i="261"/>
  <c r="K3" i="261"/>
  <c r="Z3" i="261"/>
  <c r="R3" i="261"/>
  <c r="J3" i="261"/>
  <c r="Y3" i="261"/>
  <c r="Q3" i="261"/>
  <c r="I3" i="261"/>
  <c r="X3" i="261"/>
  <c r="P3" i="261"/>
  <c r="H3" i="261"/>
  <c r="W3" i="261"/>
  <c r="O3" i="261"/>
  <c r="G3" i="261"/>
  <c r="G3" i="194"/>
  <c r="B33" i="170"/>
  <c r="B32" i="170"/>
  <c r="B29" i="170"/>
  <c r="B35" i="170"/>
  <c r="B34" i="170"/>
  <c r="B30" i="170"/>
  <c r="B31" i="170"/>
  <c r="J3" i="102"/>
  <c r="B3" i="102"/>
  <c r="J3" i="96"/>
  <c r="B3" i="96"/>
  <c r="J3" i="90"/>
  <c r="B3" i="90"/>
  <c r="Q3" i="102"/>
  <c r="I3" i="102"/>
  <c r="Q3" i="96"/>
  <c r="I3" i="96"/>
  <c r="Q3" i="90"/>
  <c r="I3" i="90"/>
  <c r="P3" i="102"/>
  <c r="H3" i="102"/>
  <c r="P3" i="96"/>
  <c r="H3" i="96"/>
  <c r="P3" i="90"/>
  <c r="H3" i="90"/>
  <c r="O3" i="102"/>
  <c r="G3" i="102"/>
  <c r="O3" i="96"/>
  <c r="G3" i="96"/>
  <c r="O3" i="90"/>
  <c r="G3" i="90"/>
  <c r="N3" i="102"/>
  <c r="F3" i="102"/>
  <c r="N3" i="96"/>
  <c r="F3" i="96"/>
  <c r="N3" i="90"/>
  <c r="F3" i="90"/>
  <c r="M3" i="102"/>
  <c r="E3" i="102"/>
  <c r="M3" i="96"/>
  <c r="E3" i="96"/>
  <c r="M3" i="90"/>
  <c r="E3" i="90"/>
  <c r="L3" i="102"/>
  <c r="D3" i="102"/>
  <c r="L3" i="96"/>
  <c r="D3" i="96"/>
  <c r="L3" i="90"/>
  <c r="D3" i="90"/>
  <c r="K3" i="102"/>
  <c r="K3" i="96"/>
  <c r="K3" i="90"/>
  <c r="C3" i="102"/>
  <c r="C3" i="96"/>
  <c r="C3" i="90"/>
  <c r="B2" i="81"/>
  <c r="B2" i="26"/>
  <c r="G2" i="69"/>
  <c r="G2" i="14"/>
  <c r="P4" i="188"/>
  <c r="P4" i="78"/>
  <c r="P4" i="206" s="1"/>
  <c r="P4" i="23"/>
  <c r="B4" i="78"/>
  <c r="B4" i="206" s="1"/>
  <c r="B4" i="23"/>
  <c r="B3" i="176"/>
  <c r="M4" i="76"/>
  <c r="M4" i="200" s="1"/>
  <c r="M4" i="21"/>
  <c r="K2" i="15"/>
  <c r="K2" i="70"/>
  <c r="R4" i="132"/>
  <c r="AI4" i="132" s="1"/>
  <c r="H4" i="66"/>
  <c r="L2" i="75"/>
  <c r="L2" i="20"/>
  <c r="AJ2" i="117"/>
  <c r="I2" i="51" s="1"/>
  <c r="G3" i="77"/>
  <c r="G3" i="22"/>
  <c r="H4" i="68"/>
  <c r="H4" i="176" s="1"/>
  <c r="H4" i="13"/>
  <c r="D2" i="80"/>
  <c r="D2" i="25"/>
  <c r="E4" i="224"/>
  <c r="K2" i="68"/>
  <c r="K2" i="13"/>
  <c r="L3" i="176"/>
  <c r="D4" i="188"/>
  <c r="L2" i="72"/>
  <c r="L2" i="17"/>
  <c r="P2" i="82"/>
  <c r="P2" i="27"/>
  <c r="I4" i="215"/>
  <c r="P4" i="121"/>
  <c r="AG4" i="121" s="1"/>
  <c r="AG2" i="121" s="1"/>
  <c r="F2" i="55" s="1"/>
  <c r="F4" i="55"/>
  <c r="I3" i="71"/>
  <c r="I3" i="16"/>
  <c r="G2" i="82"/>
  <c r="G2" i="27"/>
  <c r="O4" i="68"/>
  <c r="O4" i="176" s="1"/>
  <c r="O4" i="13"/>
  <c r="C3" i="28"/>
  <c r="Z3" i="46" s="1"/>
  <c r="C3" i="83"/>
  <c r="AI2" i="126"/>
  <c r="H2" i="60" s="1"/>
  <c r="N4" i="221"/>
  <c r="E4" i="76"/>
  <c r="E4" i="200" s="1"/>
  <c r="E4" i="21"/>
  <c r="I4" i="77"/>
  <c r="I4" i="203" s="1"/>
  <c r="I4" i="22"/>
  <c r="N4" i="84"/>
  <c r="N4" i="224" s="1"/>
  <c r="N4" i="29"/>
  <c r="E4" i="72"/>
  <c r="E4" i="188" s="1"/>
  <c r="E4" i="17"/>
  <c r="J2" i="80"/>
  <c r="J2" i="25"/>
  <c r="I2" i="70"/>
  <c r="I2" i="15"/>
  <c r="D4" i="79"/>
  <c r="D4" i="209" s="1"/>
  <c r="D4" i="24"/>
  <c r="D2" i="82"/>
  <c r="D2" i="27"/>
  <c r="Q2" i="68"/>
  <c r="Q2" i="13"/>
  <c r="C3" i="72"/>
  <c r="C3" i="188" s="1"/>
  <c r="C3" i="17"/>
  <c r="N2" i="68"/>
  <c r="N2" i="13"/>
  <c r="H2" i="69"/>
  <c r="H2" i="14"/>
  <c r="I4" i="72"/>
  <c r="I4" i="188" s="1"/>
  <c r="I4" i="17"/>
  <c r="J4" i="84"/>
  <c r="J4" i="224" s="1"/>
  <c r="J4" i="29"/>
  <c r="W4" i="279"/>
  <c r="O4" i="279"/>
  <c r="G4" i="279"/>
  <c r="V4" i="279"/>
  <c r="N4" i="279"/>
  <c r="U4" i="279"/>
  <c r="M4" i="279"/>
  <c r="T4" i="279"/>
  <c r="L4" i="279"/>
  <c r="AA4" i="279"/>
  <c r="S4" i="279"/>
  <c r="K4" i="279"/>
  <c r="Z4" i="279"/>
  <c r="R4" i="279"/>
  <c r="J4" i="279"/>
  <c r="I4" i="279"/>
  <c r="H4" i="279"/>
  <c r="X4" i="279"/>
  <c r="Q4" i="279"/>
  <c r="Y4" i="279"/>
  <c r="P4" i="279"/>
  <c r="T4" i="243"/>
  <c r="L4" i="243"/>
  <c r="AA4" i="243"/>
  <c r="S4" i="243"/>
  <c r="K4" i="243"/>
  <c r="Z4" i="243"/>
  <c r="R4" i="243"/>
  <c r="J4" i="243"/>
  <c r="Y4" i="243"/>
  <c r="Q4" i="243"/>
  <c r="I4" i="243"/>
  <c r="X4" i="243"/>
  <c r="P4" i="243"/>
  <c r="H4" i="243"/>
  <c r="W4" i="243"/>
  <c r="O4" i="243"/>
  <c r="G4" i="243"/>
  <c r="V4" i="243"/>
  <c r="N4" i="243"/>
  <c r="U4" i="243"/>
  <c r="M4" i="243"/>
  <c r="M3" i="78"/>
  <c r="M3" i="206" s="1"/>
  <c r="M3" i="23"/>
  <c r="O2" i="84"/>
  <c r="O2" i="29"/>
  <c r="E2" i="67"/>
  <c r="E2" i="12"/>
  <c r="N3" i="176"/>
  <c r="Q3" i="79"/>
  <c r="Q3" i="209" s="1"/>
  <c r="J3" i="263" s="1"/>
  <c r="Q3" i="24"/>
  <c r="AA3" i="42" s="1"/>
  <c r="G4" i="83"/>
  <c r="G4" i="221" s="1"/>
  <c r="G4" i="28"/>
  <c r="B41" i="158"/>
  <c r="B40" i="158"/>
  <c r="B45" i="158"/>
  <c r="B37" i="158"/>
  <c r="B44" i="158"/>
  <c r="B43" i="158"/>
  <c r="B42" i="158"/>
  <c r="B39" i="158"/>
  <c r="B38" i="158"/>
  <c r="B36" i="158"/>
  <c r="J4" i="98"/>
  <c r="B4" i="98"/>
  <c r="J4" i="92"/>
  <c r="B4" i="92"/>
  <c r="J4" i="86"/>
  <c r="B4" i="86"/>
  <c r="Q4" i="98"/>
  <c r="I4" i="98"/>
  <c r="Q4" i="92"/>
  <c r="I4" i="92"/>
  <c r="Q4" i="86"/>
  <c r="I4" i="86"/>
  <c r="P4" i="98"/>
  <c r="H4" i="98"/>
  <c r="P4" i="92"/>
  <c r="H4" i="92"/>
  <c r="P4" i="86"/>
  <c r="H4" i="86"/>
  <c r="O4" i="98"/>
  <c r="G4" i="98"/>
  <c r="O4" i="92"/>
  <c r="G4" i="92"/>
  <c r="O4" i="86"/>
  <c r="G4" i="86"/>
  <c r="N4" i="98"/>
  <c r="F4" i="98"/>
  <c r="N4" i="92"/>
  <c r="F4" i="92"/>
  <c r="N4" i="86"/>
  <c r="F4" i="86"/>
  <c r="M4" i="98"/>
  <c r="E4" i="98"/>
  <c r="M4" i="92"/>
  <c r="E4" i="92"/>
  <c r="M4" i="86"/>
  <c r="E4" i="86"/>
  <c r="L4" i="98"/>
  <c r="D4" i="98"/>
  <c r="L4" i="92"/>
  <c r="D4" i="92"/>
  <c r="L4" i="86"/>
  <c r="D4" i="86"/>
  <c r="K4" i="98"/>
  <c r="K4" i="92"/>
  <c r="K4" i="86"/>
  <c r="C4" i="98"/>
  <c r="C4" i="92"/>
  <c r="C4" i="86"/>
  <c r="K4" i="78"/>
  <c r="K4" i="206" s="1"/>
  <c r="K4" i="23"/>
  <c r="Q2" i="225"/>
  <c r="E2" i="189"/>
  <c r="K2" i="189"/>
  <c r="I2" i="207"/>
  <c r="E2" i="225"/>
  <c r="P2" i="207"/>
  <c r="J5" i="102"/>
  <c r="B5" i="102"/>
  <c r="J5" i="96"/>
  <c r="B5" i="96"/>
  <c r="J5" i="90"/>
  <c r="B5" i="90"/>
  <c r="Q5" i="102"/>
  <c r="I5" i="102"/>
  <c r="Q5" i="96"/>
  <c r="I5" i="96"/>
  <c r="Q5" i="90"/>
  <c r="I5" i="90"/>
  <c r="P5" i="102"/>
  <c r="H5" i="102"/>
  <c r="P5" i="96"/>
  <c r="H5" i="96"/>
  <c r="P5" i="90"/>
  <c r="H5" i="90"/>
  <c r="O5" i="102"/>
  <c r="G5" i="102"/>
  <c r="O5" i="96"/>
  <c r="G5" i="96"/>
  <c r="O5" i="90"/>
  <c r="G5" i="90"/>
  <c r="N5" i="102"/>
  <c r="F5" i="102"/>
  <c r="N5" i="96"/>
  <c r="F5" i="96"/>
  <c r="N5" i="90"/>
  <c r="F5" i="90"/>
  <c r="M5" i="102"/>
  <c r="E5" i="102"/>
  <c r="M5" i="96"/>
  <c r="E5" i="96"/>
  <c r="M5" i="90"/>
  <c r="E5" i="90"/>
  <c r="L5" i="102"/>
  <c r="D5" i="102"/>
  <c r="L5" i="96"/>
  <c r="D5" i="96"/>
  <c r="L5" i="90"/>
  <c r="D5" i="90"/>
  <c r="K5" i="102"/>
  <c r="K5" i="96"/>
  <c r="K5" i="90"/>
  <c r="C5" i="102"/>
  <c r="C5" i="96"/>
  <c r="C5" i="90"/>
  <c r="B21" i="170"/>
  <c r="L4" i="77"/>
  <c r="L4" i="203" s="1"/>
  <c r="L4" i="22"/>
  <c r="Q2" i="82"/>
  <c r="Q2" i="27"/>
  <c r="P3" i="73"/>
  <c r="P3" i="191" s="1"/>
  <c r="P3" i="18"/>
  <c r="O3" i="36" s="1"/>
  <c r="G2" i="72"/>
  <c r="G2" i="17"/>
  <c r="X4" i="255"/>
  <c r="P4" i="255"/>
  <c r="H4" i="255"/>
  <c r="W4" i="255"/>
  <c r="O4" i="255"/>
  <c r="G4" i="255"/>
  <c r="U4" i="255"/>
  <c r="M4" i="255"/>
  <c r="AA4" i="255"/>
  <c r="S4" i="255"/>
  <c r="K4" i="255"/>
  <c r="Z4" i="255"/>
  <c r="R4" i="255"/>
  <c r="J4" i="255"/>
  <c r="Y4" i="255"/>
  <c r="V4" i="255"/>
  <c r="T4" i="255"/>
  <c r="Q4" i="255"/>
  <c r="N4" i="255"/>
  <c r="L4" i="255"/>
  <c r="I4" i="255"/>
  <c r="J3" i="173"/>
  <c r="L4" i="176"/>
  <c r="M2" i="81"/>
  <c r="M2" i="26"/>
  <c r="K4" i="173"/>
  <c r="P4" i="70"/>
  <c r="P4" i="182" s="1"/>
  <c r="P4" i="15"/>
  <c r="Q2" i="75"/>
  <c r="Q2" i="20"/>
  <c r="K3" i="81"/>
  <c r="K3" i="215" s="1"/>
  <c r="K3" i="26"/>
  <c r="H3" i="76"/>
  <c r="H3" i="21"/>
  <c r="I3" i="194"/>
  <c r="P2" i="78"/>
  <c r="P2" i="23"/>
  <c r="Q3" i="212"/>
  <c r="K4" i="71"/>
  <c r="K4" i="185" s="1"/>
  <c r="K4" i="16"/>
  <c r="L4" i="188"/>
  <c r="D2" i="75"/>
  <c r="D2" i="20"/>
  <c r="V4" i="231"/>
  <c r="U4" i="231"/>
  <c r="Z4" i="231"/>
  <c r="X4" i="231"/>
  <c r="S4" i="231"/>
  <c r="K4" i="231"/>
  <c r="R4" i="231"/>
  <c r="J4" i="231"/>
  <c r="Q4" i="231"/>
  <c r="I4" i="231"/>
  <c r="P4" i="231"/>
  <c r="H4" i="231"/>
  <c r="AA4" i="231"/>
  <c r="O4" i="231"/>
  <c r="G4" i="231"/>
  <c r="W4" i="231"/>
  <c r="M4" i="231"/>
  <c r="T4" i="231"/>
  <c r="L4" i="231"/>
  <c r="N4" i="231"/>
  <c r="Y4" i="231"/>
  <c r="M4" i="72"/>
  <c r="M4" i="188" s="1"/>
  <c r="M4" i="17"/>
  <c r="J2" i="73"/>
  <c r="J2" i="18"/>
  <c r="K4" i="221"/>
  <c r="G4" i="71"/>
  <c r="G4" i="185" s="1"/>
  <c r="G4" i="16"/>
  <c r="B28" i="158"/>
  <c r="G4" i="79"/>
  <c r="G4" i="209" s="1"/>
  <c r="G4" i="24"/>
  <c r="Q3" i="194"/>
  <c r="M4" i="68"/>
  <c r="M4" i="176" s="1"/>
  <c r="M4" i="13"/>
  <c r="P3" i="81"/>
  <c r="P3" i="215" s="1"/>
  <c r="P3" i="26"/>
  <c r="F3" i="84"/>
  <c r="F3" i="224" s="1"/>
  <c r="F3" i="29"/>
  <c r="F4" i="81"/>
  <c r="F4" i="215" s="1"/>
  <c r="F4" i="26"/>
  <c r="J3" i="75"/>
  <c r="J3" i="197" s="1"/>
  <c r="J3" i="20"/>
  <c r="O4" i="224"/>
  <c r="G3" i="224"/>
  <c r="O2" i="83"/>
  <c r="O2" i="28"/>
  <c r="D4" i="74"/>
  <c r="D4" i="194" s="1"/>
  <c r="D4" i="19"/>
  <c r="D4" i="84"/>
  <c r="D4" i="224" s="1"/>
  <c r="D4" i="29"/>
  <c r="AH2" i="125"/>
  <c r="G2" i="59" s="1"/>
  <c r="M4" i="75"/>
  <c r="M4" i="197" s="1"/>
  <c r="M4" i="20"/>
  <c r="M4" i="81"/>
  <c r="M4" i="215" s="1"/>
  <c r="M4" i="26"/>
  <c r="I4" i="70"/>
  <c r="I4" i="182" s="1"/>
  <c r="I4" i="15"/>
  <c r="I3" i="84"/>
  <c r="I3" i="224" s="1"/>
  <c r="I3" i="29"/>
  <c r="Q2" i="67"/>
  <c r="Q2" i="12"/>
  <c r="K2" i="76"/>
  <c r="K2" i="21"/>
  <c r="I2" i="71"/>
  <c r="I2" i="16"/>
  <c r="AD2" i="131"/>
  <c r="C2" i="65" s="1"/>
  <c r="P4" i="200"/>
  <c r="D2" i="78"/>
  <c r="D2" i="23"/>
  <c r="E4" i="197"/>
  <c r="K4" i="22"/>
  <c r="K4" i="77"/>
  <c r="K4" i="203" s="1"/>
  <c r="I4" i="71"/>
  <c r="I4" i="185" s="1"/>
  <c r="I4" i="16"/>
  <c r="H4" i="74"/>
  <c r="H4" i="194" s="1"/>
  <c r="H4" i="19"/>
  <c r="H4" i="72"/>
  <c r="H4" i="188" s="1"/>
  <c r="H4" i="17"/>
  <c r="C4" i="77"/>
  <c r="C4" i="203" s="1"/>
  <c r="C4" i="22"/>
  <c r="O4" i="82"/>
  <c r="O4" i="218" s="1"/>
  <c r="O4" i="27"/>
  <c r="C2" i="15"/>
  <c r="C2" i="70"/>
  <c r="D2" i="67"/>
  <c r="D2" i="12"/>
  <c r="J2" i="71"/>
  <c r="J2" i="16"/>
  <c r="X4" i="125"/>
  <c r="AO4" i="125" s="1"/>
  <c r="AO2" i="125" s="1"/>
  <c r="N2" i="59" s="1"/>
  <c r="N4" i="59"/>
  <c r="F4" i="69"/>
  <c r="F4" i="179" s="1"/>
  <c r="F4" i="14"/>
  <c r="E2" i="70"/>
  <c r="E2" i="15"/>
  <c r="H2" i="74"/>
  <c r="H2" i="19"/>
  <c r="O4" i="78"/>
  <c r="O4" i="206" s="1"/>
  <c r="O4" i="23"/>
  <c r="T4" i="234"/>
  <c r="L4" i="234"/>
  <c r="AA4" i="234"/>
  <c r="S4" i="234"/>
  <c r="K4" i="234"/>
  <c r="X4" i="234"/>
  <c r="P4" i="234"/>
  <c r="H4" i="234"/>
  <c r="V4" i="234"/>
  <c r="N4" i="234"/>
  <c r="U4" i="234"/>
  <c r="M4" i="234"/>
  <c r="Q4" i="234"/>
  <c r="O4" i="234"/>
  <c r="J4" i="234"/>
  <c r="I4" i="234"/>
  <c r="Z4" i="234"/>
  <c r="G4" i="234"/>
  <c r="W4" i="234"/>
  <c r="R4" i="234"/>
  <c r="Y4" i="234"/>
  <c r="M2" i="84"/>
  <c r="M2" i="29"/>
  <c r="Y4" i="276"/>
  <c r="Q4" i="276"/>
  <c r="I4" i="276"/>
  <c r="X4" i="276"/>
  <c r="P4" i="276"/>
  <c r="H4" i="276"/>
  <c r="W4" i="276"/>
  <c r="O4" i="276"/>
  <c r="G4" i="276"/>
  <c r="V4" i="276"/>
  <c r="N4" i="276"/>
  <c r="U4" i="276"/>
  <c r="M4" i="276"/>
  <c r="R4" i="276"/>
  <c r="L4" i="276"/>
  <c r="J4" i="276"/>
  <c r="Z4" i="276"/>
  <c r="T4" i="276"/>
  <c r="AA4" i="276"/>
  <c r="S4" i="276"/>
  <c r="K4" i="276"/>
  <c r="E4" i="68"/>
  <c r="E4" i="176" s="1"/>
  <c r="E4" i="13"/>
  <c r="K4" i="29"/>
  <c r="K4" i="84"/>
  <c r="K4" i="224" s="1"/>
  <c r="M4" i="78"/>
  <c r="M4" i="206" s="1"/>
  <c r="M4" i="23"/>
  <c r="G4" i="75"/>
  <c r="G4" i="197" s="1"/>
  <c r="G4" i="20"/>
  <c r="M2" i="78"/>
  <c r="M2" i="23"/>
  <c r="N2" i="67"/>
  <c r="N2" i="12"/>
  <c r="I2" i="83"/>
  <c r="I2" i="28"/>
  <c r="Q2" i="79"/>
  <c r="Q2" i="24"/>
  <c r="D3" i="173"/>
  <c r="B2" i="74"/>
  <c r="B2" i="19"/>
  <c r="G2" i="73"/>
  <c r="G2" i="18"/>
  <c r="C4" i="25"/>
  <c r="C4" i="80"/>
  <c r="C4" i="212" s="1"/>
  <c r="B22" i="170"/>
  <c r="K4" i="79"/>
  <c r="K4" i="209" s="1"/>
  <c r="K4" i="24"/>
  <c r="Q2" i="71"/>
  <c r="Q2" i="16"/>
  <c r="E3" i="173"/>
  <c r="P4" i="125"/>
  <c r="AG4" i="125" s="1"/>
  <c r="AG2" i="125" s="1"/>
  <c r="F2" i="59" s="1"/>
  <c r="F4" i="59"/>
  <c r="P2" i="73"/>
  <c r="P2" i="18"/>
  <c r="Q4" i="188"/>
  <c r="P2" i="80"/>
  <c r="P2" i="25"/>
  <c r="H3" i="73"/>
  <c r="H3" i="191" s="1"/>
  <c r="H3" i="18"/>
  <c r="L3" i="212"/>
  <c r="C4" i="24"/>
  <c r="C4" i="79"/>
  <c r="C4" i="209" s="1"/>
  <c r="C4" i="81"/>
  <c r="C4" i="215" s="1"/>
  <c r="C4" i="26"/>
  <c r="L2" i="76"/>
  <c r="L2" i="21"/>
  <c r="B4" i="83"/>
  <c r="B4" i="221" s="1"/>
  <c r="B4" i="28"/>
  <c r="G4" i="77"/>
  <c r="G4" i="203" s="1"/>
  <c r="G4" i="22"/>
  <c r="I2" i="78"/>
  <c r="I2" i="23"/>
  <c r="Q4" i="84"/>
  <c r="Q4" i="224" s="1"/>
  <c r="Q4" i="29"/>
  <c r="N4" i="73"/>
  <c r="N4" i="191" s="1"/>
  <c r="N4" i="18"/>
  <c r="K2" i="81"/>
  <c r="K2" i="26"/>
  <c r="AI2" i="124"/>
  <c r="H2" i="58" s="1"/>
  <c r="F3" i="70"/>
  <c r="F3" i="182" s="1"/>
  <c r="F3" i="15"/>
  <c r="O3" i="173"/>
  <c r="G2" i="79"/>
  <c r="G2" i="24"/>
  <c r="Q2" i="72"/>
  <c r="Q2" i="17"/>
  <c r="D3" i="176"/>
  <c r="I4" i="206"/>
  <c r="M3" i="212"/>
  <c r="V4" i="240"/>
  <c r="N4" i="240"/>
  <c r="U4" i="240"/>
  <c r="M4" i="240"/>
  <c r="T4" i="240"/>
  <c r="L4" i="240"/>
  <c r="AA4" i="240"/>
  <c r="S4" i="240"/>
  <c r="K4" i="240"/>
  <c r="Z4" i="240"/>
  <c r="R4" i="240"/>
  <c r="J4" i="240"/>
  <c r="Y4" i="240"/>
  <c r="Q4" i="240"/>
  <c r="I4" i="240"/>
  <c r="X4" i="240"/>
  <c r="P4" i="240"/>
  <c r="H4" i="240"/>
  <c r="O4" i="240"/>
  <c r="W4" i="240"/>
  <c r="G4" i="240"/>
  <c r="P2" i="69"/>
  <c r="P2" i="14"/>
  <c r="Q4" i="218"/>
  <c r="N3" i="70"/>
  <c r="N3" i="182" s="1"/>
  <c r="N3" i="15"/>
  <c r="J4" i="194"/>
  <c r="Y3" i="279"/>
  <c r="Q3" i="279"/>
  <c r="I3" i="279"/>
  <c r="X3" i="279"/>
  <c r="P3" i="279"/>
  <c r="H3" i="279"/>
  <c r="W3" i="279"/>
  <c r="O3" i="279"/>
  <c r="G3" i="279"/>
  <c r="V3" i="279"/>
  <c r="N3" i="279"/>
  <c r="U3" i="279"/>
  <c r="M3" i="279"/>
  <c r="T3" i="279"/>
  <c r="L3" i="279"/>
  <c r="Z3" i="279"/>
  <c r="R3" i="279"/>
  <c r="K3" i="279"/>
  <c r="AA3" i="279"/>
  <c r="S3" i="279"/>
  <c r="J3" i="279"/>
  <c r="M2" i="68"/>
  <c r="M2" i="13"/>
  <c r="AQ2" i="129"/>
  <c r="P2" i="63" s="1"/>
  <c r="AG2" i="132"/>
  <c r="F2" i="66" s="1"/>
  <c r="J2" i="75"/>
  <c r="J2" i="20"/>
  <c r="C3" i="81"/>
  <c r="C3" i="215" s="1"/>
  <c r="C3" i="26"/>
  <c r="Q4" i="176"/>
  <c r="I3" i="75"/>
  <c r="I3" i="197" s="1"/>
  <c r="I3" i="20"/>
  <c r="H4" i="78"/>
  <c r="H4" i="206" s="1"/>
  <c r="H4" i="23"/>
  <c r="N4" i="197"/>
  <c r="D2" i="84"/>
  <c r="D2" i="29"/>
  <c r="F3" i="75"/>
  <c r="F3" i="197" s="1"/>
  <c r="F3" i="20"/>
  <c r="I2" i="84"/>
  <c r="I2" i="29"/>
  <c r="J3" i="224"/>
  <c r="O4" i="80"/>
  <c r="O4" i="212" s="1"/>
  <c r="O4" i="25"/>
  <c r="C3" i="173"/>
  <c r="J3" i="78"/>
  <c r="J3" i="206" s="1"/>
  <c r="J3" i="23"/>
  <c r="D2" i="77"/>
  <c r="D2" i="22"/>
  <c r="B2" i="68"/>
  <c r="B2" i="13"/>
  <c r="P3" i="77"/>
  <c r="P3" i="22"/>
  <c r="O3" i="212"/>
  <c r="G3" i="212"/>
  <c r="U4" i="228"/>
  <c r="M4" i="228"/>
  <c r="T4" i="228"/>
  <c r="L4" i="228"/>
  <c r="AA4" i="228"/>
  <c r="S4" i="228"/>
  <c r="K4" i="228"/>
  <c r="Z4" i="228"/>
  <c r="R4" i="228"/>
  <c r="J4" i="228"/>
  <c r="Y4" i="228"/>
  <c r="Q4" i="228"/>
  <c r="I4" i="228"/>
  <c r="W4" i="228"/>
  <c r="O4" i="228"/>
  <c r="G4" i="228"/>
  <c r="V4" i="228"/>
  <c r="N4" i="228"/>
  <c r="X4" i="228"/>
  <c r="H4" i="228"/>
  <c r="P4" i="228"/>
  <c r="K3" i="12"/>
  <c r="K3" i="67"/>
  <c r="D3" i="212"/>
  <c r="K3" i="176"/>
  <c r="L4" i="75"/>
  <c r="L4" i="197" s="1"/>
  <c r="L4" i="20"/>
  <c r="D4" i="75"/>
  <c r="D4" i="197" s="1"/>
  <c r="D4" i="20"/>
  <c r="L4" i="78"/>
  <c r="L4" i="206" s="1"/>
  <c r="L4" i="23"/>
  <c r="B4" i="77"/>
  <c r="B4" i="203" s="1"/>
  <c r="B4" i="22"/>
  <c r="H4" i="70"/>
  <c r="H4" i="182" s="1"/>
  <c r="H4" i="15"/>
  <c r="J4" i="78"/>
  <c r="J4" i="206" s="1"/>
  <c r="J4" i="23"/>
  <c r="O3" i="73"/>
  <c r="O3" i="191" s="1"/>
  <c r="O3" i="18"/>
  <c r="O4" i="70"/>
  <c r="O4" i="182" s="1"/>
  <c r="O4" i="15"/>
  <c r="S3" i="46"/>
  <c r="K3" i="46"/>
  <c r="U3" i="46"/>
  <c r="X3" i="46"/>
  <c r="V3" i="46"/>
  <c r="N3" i="46"/>
  <c r="D4" i="80"/>
  <c r="D4" i="212" s="1"/>
  <c r="D4" i="25"/>
  <c r="P2" i="68"/>
  <c r="P2" i="13"/>
  <c r="P4" i="74"/>
  <c r="P4" i="194" s="1"/>
  <c r="P4" i="19"/>
  <c r="U3" i="231"/>
  <c r="M3" i="231"/>
  <c r="T3" i="231"/>
  <c r="L3" i="231"/>
  <c r="AA3" i="231"/>
  <c r="S3" i="231"/>
  <c r="K3" i="231"/>
  <c r="Z3" i="231"/>
  <c r="R3" i="231"/>
  <c r="J3" i="231"/>
  <c r="Y3" i="231"/>
  <c r="Q3" i="231"/>
  <c r="I3" i="231"/>
  <c r="W3" i="231"/>
  <c r="O3" i="231"/>
  <c r="G3" i="231"/>
  <c r="V3" i="231"/>
  <c r="N3" i="231"/>
  <c r="X3" i="231"/>
  <c r="P3" i="231"/>
  <c r="H3" i="231"/>
  <c r="G4" i="74"/>
  <c r="G4" i="194" s="1"/>
  <c r="G4" i="19"/>
  <c r="E2" i="80"/>
  <c r="E2" i="25"/>
  <c r="M4" i="126"/>
  <c r="AD4" i="126" s="1"/>
  <c r="AD2" i="126" s="1"/>
  <c r="C2" i="60" s="1"/>
  <c r="C4" i="60"/>
  <c r="M2" i="75"/>
  <c r="M2" i="20"/>
  <c r="J2" i="79"/>
  <c r="J2" i="24"/>
  <c r="T4" i="261"/>
  <c r="L4" i="261"/>
  <c r="AA4" i="261"/>
  <c r="S4" i="261"/>
  <c r="K4" i="261"/>
  <c r="Z4" i="261"/>
  <c r="R4" i="261"/>
  <c r="J4" i="261"/>
  <c r="Y4" i="261"/>
  <c r="Q4" i="261"/>
  <c r="I4" i="261"/>
  <c r="X4" i="261"/>
  <c r="P4" i="261"/>
  <c r="H4" i="261"/>
  <c r="W4" i="261"/>
  <c r="O4" i="261"/>
  <c r="G4" i="261"/>
  <c r="V4" i="261"/>
  <c r="N4" i="261"/>
  <c r="U4" i="261"/>
  <c r="M4" i="261"/>
  <c r="P3" i="176"/>
  <c r="N3" i="75"/>
  <c r="N3" i="197" s="1"/>
  <c r="N3" i="20"/>
  <c r="E3" i="82"/>
  <c r="E3" i="27"/>
  <c r="Y3" i="45" s="1"/>
  <c r="D3" i="194"/>
  <c r="M3" i="194"/>
  <c r="E4" i="70"/>
  <c r="E4" i="182" s="1"/>
  <c r="E4" i="15"/>
  <c r="O3" i="82"/>
  <c r="O3" i="218" s="1"/>
  <c r="O3" i="27"/>
  <c r="C4" i="12"/>
  <c r="C4" i="67"/>
  <c r="K3" i="78"/>
  <c r="K3" i="206" s="1"/>
  <c r="K3" i="23"/>
  <c r="L2" i="80"/>
  <c r="L2" i="25"/>
  <c r="N4" i="74"/>
  <c r="N4" i="194" s="1"/>
  <c r="N4" i="19"/>
  <c r="N4" i="78"/>
  <c r="N4" i="206" s="1"/>
  <c r="N4" i="23"/>
  <c r="J4" i="76"/>
  <c r="J4" i="200" s="1"/>
  <c r="J4" i="21"/>
  <c r="I4" i="69"/>
  <c r="I4" i="179" s="1"/>
  <c r="I4" i="14"/>
  <c r="H2" i="73"/>
  <c r="H2" i="18"/>
  <c r="O2" i="68"/>
  <c r="O2" i="13"/>
  <c r="AA4" i="273"/>
  <c r="S4" i="273"/>
  <c r="K4" i="273"/>
  <c r="Z4" i="273"/>
  <c r="R4" i="273"/>
  <c r="J4" i="273"/>
  <c r="Y4" i="273"/>
  <c r="Q4" i="273"/>
  <c r="I4" i="273"/>
  <c r="X4" i="273"/>
  <c r="P4" i="273"/>
  <c r="H4" i="273"/>
  <c r="W4" i="273"/>
  <c r="O4" i="273"/>
  <c r="G4" i="273"/>
  <c r="N4" i="273"/>
  <c r="M4" i="273"/>
  <c r="V4" i="273"/>
  <c r="U4" i="273"/>
  <c r="T4" i="273"/>
  <c r="L4" i="273"/>
  <c r="P4" i="77"/>
  <c r="P4" i="203" s="1"/>
  <c r="P4" i="22"/>
  <c r="Q3" i="77"/>
  <c r="Q3" i="22"/>
  <c r="H2" i="82"/>
  <c r="H2" i="27"/>
  <c r="O3" i="188"/>
  <c r="C3" i="73"/>
  <c r="C3" i="191" s="1"/>
  <c r="C3" i="18"/>
  <c r="N2" i="73"/>
  <c r="N2" i="18"/>
  <c r="G4" i="73"/>
  <c r="G4" i="191" s="1"/>
  <c r="G4" i="18"/>
  <c r="F2" i="70"/>
  <c r="F2" i="15"/>
  <c r="E4" i="215"/>
  <c r="E2" i="77"/>
  <c r="E2" i="22"/>
  <c r="V4" i="270"/>
  <c r="N4" i="270"/>
  <c r="U4" i="270"/>
  <c r="M4" i="270"/>
  <c r="AA4" i="270"/>
  <c r="S4" i="270"/>
  <c r="K4" i="270"/>
  <c r="Y4" i="270"/>
  <c r="Q4" i="270"/>
  <c r="I4" i="270"/>
  <c r="X4" i="270"/>
  <c r="P4" i="270"/>
  <c r="H4" i="270"/>
  <c r="G4" i="270"/>
  <c r="Z4" i="270"/>
  <c r="W4" i="270"/>
  <c r="T4" i="270"/>
  <c r="R4" i="270"/>
  <c r="O4" i="270"/>
  <c r="L4" i="270"/>
  <c r="J4" i="270"/>
  <c r="C2" i="75"/>
  <c r="C2" i="20"/>
  <c r="X4" i="249"/>
  <c r="P4" i="249"/>
  <c r="H4" i="249"/>
  <c r="W4" i="249"/>
  <c r="O4" i="249"/>
  <c r="G4" i="249"/>
  <c r="V4" i="249"/>
  <c r="N4" i="249"/>
  <c r="U4" i="249"/>
  <c r="M4" i="249"/>
  <c r="T4" i="249"/>
  <c r="L4" i="249"/>
  <c r="AA4" i="249"/>
  <c r="S4" i="249"/>
  <c r="K4" i="249"/>
  <c r="Z4" i="249"/>
  <c r="R4" i="249"/>
  <c r="J4" i="249"/>
  <c r="Q4" i="249"/>
  <c r="Y4" i="249"/>
  <c r="I4" i="249"/>
  <c r="H3" i="84"/>
  <c r="H3" i="224" s="1"/>
  <c r="H3" i="29"/>
  <c r="Q4" i="179"/>
  <c r="C4" i="20"/>
  <c r="C4" i="75"/>
  <c r="C4" i="197" s="1"/>
  <c r="E3" i="78"/>
  <c r="E3" i="206" s="1"/>
  <c r="E3" i="23"/>
  <c r="M4" i="69"/>
  <c r="M4" i="179" s="1"/>
  <c r="M4" i="14"/>
  <c r="P4" i="212"/>
  <c r="M4" i="173"/>
  <c r="K4" i="194"/>
  <c r="E2" i="81"/>
  <c r="E2" i="26"/>
  <c r="J4" i="176"/>
  <c r="G4" i="78"/>
  <c r="G4" i="206" s="1"/>
  <c r="G4" i="23"/>
  <c r="I3" i="77"/>
  <c r="I3" i="22"/>
  <c r="J4" i="73"/>
  <c r="J4" i="191" s="1"/>
  <c r="J4" i="18"/>
  <c r="H4" i="80"/>
  <c r="H4" i="212" s="1"/>
  <c r="H4" i="25"/>
  <c r="B4" i="179"/>
  <c r="K4" i="25"/>
  <c r="K4" i="80"/>
  <c r="K4" i="212" s="1"/>
  <c r="K3" i="194"/>
  <c r="L4" i="69"/>
  <c r="L4" i="179" s="1"/>
  <c r="L4" i="14"/>
  <c r="AD2" i="129"/>
  <c r="C2" i="63" s="1"/>
  <c r="T3" i="34"/>
  <c r="L3" i="34"/>
  <c r="AA3" i="34"/>
  <c r="S3" i="34"/>
  <c r="K3" i="34"/>
  <c r="Z3" i="34"/>
  <c r="R3" i="34"/>
  <c r="J3" i="34"/>
  <c r="Y3" i="34"/>
  <c r="Q3" i="34"/>
  <c r="I3" i="34"/>
  <c r="U3" i="34"/>
  <c r="X3" i="34"/>
  <c r="P3" i="34"/>
  <c r="H3" i="34"/>
  <c r="M3" i="34"/>
  <c r="W3" i="34"/>
  <c r="O3" i="34"/>
  <c r="G3" i="34"/>
  <c r="V3" i="34"/>
  <c r="N3" i="34"/>
  <c r="I4" i="191"/>
  <c r="B2" i="67"/>
  <c r="B2" i="12"/>
  <c r="J4" i="82"/>
  <c r="J4" i="218" s="1"/>
  <c r="J4" i="27"/>
  <c r="AJ2" i="123"/>
  <c r="I2" i="57" s="1"/>
  <c r="H3" i="77"/>
  <c r="H3" i="22"/>
  <c r="O3" i="40" s="1"/>
  <c r="O3" i="222"/>
  <c r="O3" i="221" s="1"/>
  <c r="G3" i="222"/>
  <c r="N3" i="222"/>
  <c r="N3" i="221" s="1"/>
  <c r="F3" i="222"/>
  <c r="F3" i="221" s="1"/>
  <c r="K3" i="222"/>
  <c r="K3" i="221" s="1"/>
  <c r="C3" i="222"/>
  <c r="Q3" i="222"/>
  <c r="Q3" i="221" s="1"/>
  <c r="I3" i="222"/>
  <c r="I3" i="221" s="1"/>
  <c r="P3" i="222"/>
  <c r="P3" i="221" s="1"/>
  <c r="H3" i="222"/>
  <c r="D3" i="222"/>
  <c r="D3" i="221" s="1"/>
  <c r="M3" i="204"/>
  <c r="M3" i="203" s="1"/>
  <c r="E3" i="204"/>
  <c r="E3" i="203" s="1"/>
  <c r="M3" i="186"/>
  <c r="M3" i="185" s="1"/>
  <c r="E3" i="186"/>
  <c r="E3" i="185" s="1"/>
  <c r="B3" i="222"/>
  <c r="B3" i="221" s="1"/>
  <c r="L3" i="204"/>
  <c r="L3" i="203" s="1"/>
  <c r="D3" i="204"/>
  <c r="L3" i="186"/>
  <c r="D3" i="186"/>
  <c r="K3" i="204"/>
  <c r="C3" i="204"/>
  <c r="K3" i="186"/>
  <c r="C3" i="186"/>
  <c r="C3" i="185" s="1"/>
  <c r="J3" i="204"/>
  <c r="J3" i="203" s="1"/>
  <c r="B3" i="204"/>
  <c r="J3" i="186"/>
  <c r="J3" i="185" s="1"/>
  <c r="B3" i="186"/>
  <c r="M3" i="222"/>
  <c r="M3" i="221" s="1"/>
  <c r="Q3" i="204"/>
  <c r="I3" i="204"/>
  <c r="Q3" i="186"/>
  <c r="Q3" i="185" s="1"/>
  <c r="I3" i="186"/>
  <c r="J3" i="222"/>
  <c r="J3" i="221" s="1"/>
  <c r="O3" i="204"/>
  <c r="O3" i="203" s="1"/>
  <c r="G3" i="204"/>
  <c r="O3" i="186"/>
  <c r="O3" i="185" s="1"/>
  <c r="G3" i="186"/>
  <c r="E3" i="222"/>
  <c r="E3" i="221" s="1"/>
  <c r="N3" i="204"/>
  <c r="N3" i="203" s="1"/>
  <c r="F3" i="204"/>
  <c r="N3" i="186"/>
  <c r="N3" i="185" s="1"/>
  <c r="F3" i="186"/>
  <c r="F3" i="185" s="1"/>
  <c r="P3" i="186"/>
  <c r="P3" i="185" s="1"/>
  <c r="H3" i="186"/>
  <c r="H3" i="185" s="1"/>
  <c r="L3" i="222"/>
  <c r="L3" i="221" s="1"/>
  <c r="P3" i="204"/>
  <c r="H3" i="204"/>
  <c r="F2" i="75"/>
  <c r="F2" i="20"/>
  <c r="F3" i="173"/>
  <c r="AK2" i="126"/>
  <c r="J2" i="60" s="1"/>
  <c r="AQ2" i="125"/>
  <c r="P2" i="59" s="1"/>
  <c r="I2" i="79"/>
  <c r="I2" i="24"/>
  <c r="K2" i="67"/>
  <c r="K2" i="12"/>
  <c r="B3" i="72"/>
  <c r="B3" i="188" s="1"/>
  <c r="B3" i="17"/>
  <c r="D4" i="83"/>
  <c r="D4" i="221" s="1"/>
  <c r="D4" i="28"/>
  <c r="K4" i="14"/>
  <c r="K4" i="69"/>
  <c r="K4" i="179" s="1"/>
  <c r="O4" i="83"/>
  <c r="O4" i="221" s="1"/>
  <c r="O4" i="28"/>
  <c r="Q4" i="78"/>
  <c r="Q4" i="206" s="1"/>
  <c r="Q4" i="23"/>
  <c r="H4" i="79"/>
  <c r="H4" i="209" s="1"/>
  <c r="H4" i="24"/>
  <c r="Q3" i="173"/>
  <c r="M4" i="80"/>
  <c r="M4" i="212" s="1"/>
  <c r="M4" i="25"/>
  <c r="I2" i="74"/>
  <c r="I2" i="19"/>
  <c r="P2" i="74"/>
  <c r="P2" i="19"/>
  <c r="E4" i="67"/>
  <c r="E4" i="12"/>
  <c r="C4" i="16"/>
  <c r="C4" i="71"/>
  <c r="C4" i="185" s="1"/>
  <c r="M2" i="73"/>
  <c r="M2" i="18"/>
  <c r="I2" i="67"/>
  <c r="I2" i="12"/>
  <c r="P4" i="83"/>
  <c r="P4" i="221" s="1"/>
  <c r="P4" i="28"/>
  <c r="D2" i="83"/>
  <c r="D2" i="28"/>
  <c r="O4" i="73"/>
  <c r="O4" i="191" s="1"/>
  <c r="O4" i="18"/>
  <c r="Q2" i="84"/>
  <c r="Q2" i="29"/>
  <c r="J4" i="77"/>
  <c r="J4" i="203" s="1"/>
  <c r="J4" i="22"/>
  <c r="C4" i="82"/>
  <c r="C4" i="218" s="1"/>
  <c r="C4" i="27"/>
  <c r="M2" i="74"/>
  <c r="M2" i="19"/>
  <c r="Q3" i="176"/>
  <c r="D3" i="203"/>
  <c r="K3" i="77"/>
  <c r="K3" i="22"/>
  <c r="P4" i="67"/>
  <c r="P4" i="12"/>
  <c r="F3" i="194"/>
  <c r="H3" i="72"/>
  <c r="H3" i="188" s="1"/>
  <c r="H3" i="17"/>
  <c r="N2" i="75"/>
  <c r="N2" i="20"/>
  <c r="E2" i="82"/>
  <c r="E2" i="27"/>
  <c r="Q2" i="78"/>
  <c r="Q2" i="23"/>
  <c r="B4" i="71"/>
  <c r="B4" i="185" s="1"/>
  <c r="B4" i="16"/>
  <c r="B2" i="69"/>
  <c r="B2" i="14"/>
  <c r="H4" i="71"/>
  <c r="H4" i="185" s="1"/>
  <c r="H4" i="16"/>
  <c r="O2" i="82"/>
  <c r="O2" i="27"/>
  <c r="AL2" i="126"/>
  <c r="K2" i="60" s="1"/>
  <c r="N4" i="67"/>
  <c r="N4" i="12"/>
  <c r="O3" i="81"/>
  <c r="O3" i="215" s="1"/>
  <c r="O3" i="26"/>
  <c r="M4" i="218"/>
  <c r="C3" i="194"/>
  <c r="N2" i="74"/>
  <c r="N2" i="19"/>
  <c r="H3" i="221"/>
  <c r="N2" i="84"/>
  <c r="N2" i="29"/>
  <c r="F2" i="81"/>
  <c r="F2" i="26"/>
  <c r="M2" i="210"/>
  <c r="E2" i="210"/>
  <c r="M2" i="192"/>
  <c r="E2" i="192"/>
  <c r="M2" i="174"/>
  <c r="E2" i="174"/>
  <c r="L2" i="210"/>
  <c r="D2" i="210"/>
  <c r="L2" i="192"/>
  <c r="D2" i="192"/>
  <c r="D2" i="191" s="1"/>
  <c r="L2" i="174"/>
  <c r="D2" i="174"/>
  <c r="K2" i="210"/>
  <c r="C2" i="210"/>
  <c r="K2" i="192"/>
  <c r="K2" i="191" s="1"/>
  <c r="C2" i="192"/>
  <c r="K2" i="174"/>
  <c r="C2" i="174"/>
  <c r="J2" i="210"/>
  <c r="B2" i="210"/>
  <c r="J2" i="192"/>
  <c r="B2" i="192"/>
  <c r="J2" i="174"/>
  <c r="B2" i="174"/>
  <c r="Q2" i="210"/>
  <c r="I2" i="210"/>
  <c r="Q2" i="192"/>
  <c r="I2" i="192"/>
  <c r="I2" i="191" s="1"/>
  <c r="Q2" i="174"/>
  <c r="I2" i="174"/>
  <c r="O2" i="210"/>
  <c r="G2" i="210"/>
  <c r="O2" i="192"/>
  <c r="G2" i="192"/>
  <c r="O2" i="174"/>
  <c r="O2" i="173" s="1"/>
  <c r="G2" i="174"/>
  <c r="N2" i="210"/>
  <c r="N2" i="209" s="1"/>
  <c r="F2" i="210"/>
  <c r="N2" i="192"/>
  <c r="F2" i="192"/>
  <c r="N2" i="174"/>
  <c r="F2" i="174"/>
  <c r="H2" i="192"/>
  <c r="P2" i="210"/>
  <c r="P2" i="174"/>
  <c r="H2" i="210"/>
  <c r="H2" i="174"/>
  <c r="P2" i="192"/>
  <c r="J5" i="97"/>
  <c r="J7" i="97" s="1"/>
  <c r="B5" i="97"/>
  <c r="B7" i="97" s="1"/>
  <c r="J5" i="91"/>
  <c r="J7" i="91" s="1"/>
  <c r="B5" i="91"/>
  <c r="J5" i="85"/>
  <c r="J7" i="85" s="1"/>
  <c r="B5" i="85"/>
  <c r="Q5" i="97"/>
  <c r="Q7" i="97" s="1"/>
  <c r="I5" i="97"/>
  <c r="I7" i="97" s="1"/>
  <c r="Q5" i="91"/>
  <c r="Q7" i="91" s="1"/>
  <c r="I5" i="91"/>
  <c r="I7" i="91" s="1"/>
  <c r="Q5" i="85"/>
  <c r="I5" i="85"/>
  <c r="P5" i="97"/>
  <c r="P7" i="97" s="1"/>
  <c r="H5" i="97"/>
  <c r="P5" i="91"/>
  <c r="P7" i="91" s="1"/>
  <c r="H5" i="91"/>
  <c r="H7" i="91" s="1"/>
  <c r="P5" i="85"/>
  <c r="P7" i="85" s="1"/>
  <c r="H5" i="85"/>
  <c r="H7" i="85" s="1"/>
  <c r="O5" i="97"/>
  <c r="O7" i="97" s="1"/>
  <c r="G5" i="97"/>
  <c r="G7" i="97" s="1"/>
  <c r="O5" i="91"/>
  <c r="O7" i="91" s="1"/>
  <c r="G5" i="91"/>
  <c r="O5" i="85"/>
  <c r="G5" i="85"/>
  <c r="N5" i="97"/>
  <c r="N7" i="97" s="1"/>
  <c r="F5" i="97"/>
  <c r="F7" i="97" s="1"/>
  <c r="N5" i="91"/>
  <c r="N7" i="91" s="1"/>
  <c r="F5" i="91"/>
  <c r="N5" i="85"/>
  <c r="N7" i="85" s="1"/>
  <c r="F5" i="85"/>
  <c r="M5" i="97"/>
  <c r="E5" i="97"/>
  <c r="E7" i="97" s="1"/>
  <c r="M5" i="91"/>
  <c r="M7" i="91" s="1"/>
  <c r="E5" i="91"/>
  <c r="M5" i="85"/>
  <c r="E5" i="85"/>
  <c r="L5" i="97"/>
  <c r="L7" i="97" s="1"/>
  <c r="D5" i="97"/>
  <c r="L5" i="91"/>
  <c r="L7" i="91" s="1"/>
  <c r="D5" i="91"/>
  <c r="D7" i="91" s="1"/>
  <c r="L5" i="85"/>
  <c r="L7" i="85" s="1"/>
  <c r="D5" i="85"/>
  <c r="K5" i="97"/>
  <c r="K7" i="97" s="1"/>
  <c r="K5" i="91"/>
  <c r="K7" i="91" s="1"/>
  <c r="K5" i="85"/>
  <c r="K7" i="85" s="1"/>
  <c r="C5" i="97"/>
  <c r="C5" i="91"/>
  <c r="C7" i="91" s="1"/>
  <c r="C5" i="85"/>
  <c r="C7" i="85" s="1"/>
  <c r="AR2" i="125"/>
  <c r="Q2" i="59" s="1"/>
  <c r="P4" i="81"/>
  <c r="P4" i="215" s="1"/>
  <c r="P4" i="26"/>
  <c r="B2" i="84"/>
  <c r="B2" i="29"/>
  <c r="E2" i="76"/>
  <c r="E2" i="21"/>
  <c r="F4" i="76"/>
  <c r="F4" i="200" s="1"/>
  <c r="F4" i="21"/>
  <c r="F4" i="82"/>
  <c r="F4" i="218" s="1"/>
  <c r="F4" i="27"/>
  <c r="M3" i="69"/>
  <c r="M3" i="179" s="1"/>
  <c r="M3" i="14"/>
  <c r="C2" i="18"/>
  <c r="C2" i="73"/>
  <c r="D4" i="82"/>
  <c r="D4" i="218" s="1"/>
  <c r="D4" i="27"/>
  <c r="E4" i="74"/>
  <c r="E4" i="194" s="1"/>
  <c r="E4" i="19"/>
  <c r="F4" i="212"/>
  <c r="G3" i="221"/>
  <c r="B16" i="167"/>
  <c r="B15" i="167"/>
  <c r="J4" i="83"/>
  <c r="J4" i="221" s="1"/>
  <c r="J4" i="28"/>
  <c r="H3" i="173"/>
  <c r="P2" i="84"/>
  <c r="P2" i="29"/>
  <c r="G2" i="68"/>
  <c r="G2" i="13"/>
  <c r="F2" i="68"/>
  <c r="F2" i="13"/>
  <c r="AI2" i="132"/>
  <c r="H2" i="66" s="1"/>
  <c r="AF2" i="126"/>
  <c r="E2" i="60" s="1"/>
  <c r="F3" i="203"/>
  <c r="V4" i="258"/>
  <c r="N4" i="258"/>
  <c r="U4" i="258"/>
  <c r="M4" i="258"/>
  <c r="T4" i="258"/>
  <c r="L4" i="258"/>
  <c r="AA4" i="258"/>
  <c r="S4" i="258"/>
  <c r="K4" i="258"/>
  <c r="Z4" i="258"/>
  <c r="R4" i="258"/>
  <c r="J4" i="258"/>
  <c r="Y4" i="258"/>
  <c r="Q4" i="258"/>
  <c r="I4" i="258"/>
  <c r="X4" i="258"/>
  <c r="P4" i="258"/>
  <c r="H4" i="258"/>
  <c r="W4" i="258"/>
  <c r="O4" i="258"/>
  <c r="G4" i="258"/>
  <c r="N4" i="71"/>
  <c r="N4" i="185" s="1"/>
  <c r="N4" i="16"/>
  <c r="K2" i="80"/>
  <c r="K2" i="25"/>
  <c r="I2" i="77"/>
  <c r="I2" i="22"/>
  <c r="B20" i="158"/>
  <c r="H2" i="80"/>
  <c r="H2" i="25"/>
  <c r="F2" i="71"/>
  <c r="F2" i="16"/>
  <c r="L4" i="80"/>
  <c r="L4" i="212" s="1"/>
  <c r="L4" i="25"/>
  <c r="B3" i="185"/>
  <c r="P4" i="218"/>
  <c r="B3" i="75"/>
  <c r="B3" i="197" s="1"/>
  <c r="B3" i="20"/>
  <c r="J2" i="82"/>
  <c r="J2" i="27"/>
  <c r="O2" i="80"/>
  <c r="O2" i="25"/>
  <c r="G3" i="185"/>
  <c r="E3" i="194"/>
  <c r="L3" i="173"/>
  <c r="I4" i="82"/>
  <c r="I4" i="218" s="1"/>
  <c r="I4" i="27"/>
  <c r="AI2" i="125"/>
  <c r="H2" i="59" s="1"/>
  <c r="I4" i="84"/>
  <c r="I4" i="224" s="1"/>
  <c r="I4" i="29"/>
  <c r="K3" i="185"/>
  <c r="G3" i="67"/>
  <c r="G3" i="12"/>
  <c r="J3" i="81"/>
  <c r="J3" i="215" s="1"/>
  <c r="J3" i="26"/>
  <c r="Z4" i="246"/>
  <c r="R4" i="246"/>
  <c r="J4" i="246"/>
  <c r="Y4" i="246"/>
  <c r="Q4" i="246"/>
  <c r="I4" i="246"/>
  <c r="X4" i="246"/>
  <c r="P4" i="246"/>
  <c r="H4" i="246"/>
  <c r="W4" i="246"/>
  <c r="O4" i="246"/>
  <c r="G4" i="246"/>
  <c r="V4" i="246"/>
  <c r="N4" i="246"/>
  <c r="U4" i="246"/>
  <c r="M4" i="246"/>
  <c r="T4" i="246"/>
  <c r="L4" i="246"/>
  <c r="AA4" i="246"/>
  <c r="S4" i="246"/>
  <c r="K4" i="246"/>
  <c r="O4" i="74"/>
  <c r="O4" i="194" s="1"/>
  <c r="O4" i="19"/>
  <c r="E4" i="191"/>
  <c r="L4" i="74"/>
  <c r="L4" i="194" s="1"/>
  <c r="L4" i="19"/>
  <c r="B2" i="72"/>
  <c r="B2" i="17"/>
  <c r="K2" i="69"/>
  <c r="K2" i="14"/>
  <c r="B4" i="68"/>
  <c r="B4" i="176" s="1"/>
  <c r="B4" i="13"/>
  <c r="Q4" i="67"/>
  <c r="Q4" i="12"/>
  <c r="P4" i="84"/>
  <c r="P4" i="224" s="1"/>
  <c r="P4" i="29"/>
  <c r="K4" i="21"/>
  <c r="K4" i="76"/>
  <c r="K4" i="200" s="1"/>
  <c r="D4" i="77"/>
  <c r="D4" i="203" s="1"/>
  <c r="D4" i="22"/>
  <c r="B3" i="70"/>
  <c r="B3" i="15"/>
  <c r="N4" i="69"/>
  <c r="N4" i="179" s="1"/>
  <c r="N4" i="14"/>
  <c r="F4" i="78"/>
  <c r="F4" i="206" s="1"/>
  <c r="F4" i="23"/>
  <c r="B4" i="173"/>
  <c r="K2" i="27"/>
  <c r="K2" i="82"/>
  <c r="H3" i="194"/>
  <c r="O2" i="69"/>
  <c r="O2" i="14"/>
  <c r="Z3" i="249"/>
  <c r="R3" i="249"/>
  <c r="J3" i="249"/>
  <c r="Y3" i="249"/>
  <c r="Q3" i="249"/>
  <c r="I3" i="249"/>
  <c r="X3" i="249"/>
  <c r="P3" i="249"/>
  <c r="H3" i="249"/>
  <c r="W3" i="249"/>
  <c r="O3" i="249"/>
  <c r="G3" i="249"/>
  <c r="V3" i="249"/>
  <c r="N3" i="249"/>
  <c r="U3" i="249"/>
  <c r="M3" i="249"/>
  <c r="T3" i="249"/>
  <c r="L3" i="249"/>
  <c r="K3" i="249"/>
  <c r="AA3" i="249"/>
  <c r="S3" i="249"/>
  <c r="I2" i="80"/>
  <c r="I2" i="25"/>
  <c r="C3" i="15"/>
  <c r="C3" i="70"/>
  <c r="C3" i="182" s="1"/>
  <c r="K2" i="77"/>
  <c r="K2" i="22"/>
  <c r="J3" i="176"/>
  <c r="J3" i="194"/>
  <c r="H2" i="72"/>
  <c r="H2" i="17"/>
  <c r="N2" i="83"/>
  <c r="N2" i="28"/>
  <c r="B2" i="82"/>
  <c r="B2" i="27"/>
  <c r="J2" i="76"/>
  <c r="J2" i="21"/>
  <c r="I3" i="212"/>
  <c r="O4" i="79"/>
  <c r="O4" i="209" s="1"/>
  <c r="O4" i="24"/>
  <c r="L2" i="69"/>
  <c r="L2" i="14"/>
  <c r="E3" i="212"/>
  <c r="E4" i="71"/>
  <c r="E4" i="185" s="1"/>
  <c r="E4" i="16"/>
  <c r="M4" i="79"/>
  <c r="M4" i="209" s="1"/>
  <c r="M4" i="24"/>
  <c r="H4" i="75"/>
  <c r="H4" i="197" s="1"/>
  <c r="H4" i="20"/>
  <c r="O2" i="81"/>
  <c r="O2" i="26"/>
  <c r="J3" i="45"/>
  <c r="S3" i="45"/>
  <c r="M3" i="45"/>
  <c r="O3" i="76"/>
  <c r="O3" i="21"/>
  <c r="Z3" i="37"/>
  <c r="R3" i="37"/>
  <c r="J3" i="37"/>
  <c r="X3" i="37"/>
  <c r="P3" i="37"/>
  <c r="H3" i="37"/>
  <c r="U3" i="37"/>
  <c r="M3" i="37"/>
  <c r="T3" i="37"/>
  <c r="B7" i="91"/>
  <c r="B2" i="73"/>
  <c r="B2" i="191" s="1"/>
  <c r="B2" i="18"/>
  <c r="C2" i="68"/>
  <c r="C2" i="13"/>
  <c r="H3" i="68"/>
  <c r="H3" i="176" s="1"/>
  <c r="H3" i="13"/>
  <c r="M3" i="31" s="1"/>
  <c r="E2" i="84"/>
  <c r="E2" i="29"/>
  <c r="G2" i="78"/>
  <c r="G2" i="23"/>
  <c r="M2" i="69"/>
  <c r="M2" i="14"/>
  <c r="C2" i="27"/>
  <c r="C2" i="82"/>
  <c r="E7" i="91"/>
  <c r="E2" i="73"/>
  <c r="E2" i="191" s="1"/>
  <c r="E2" i="18"/>
  <c r="B13" i="167"/>
  <c r="B12" i="167"/>
  <c r="B14" i="167"/>
  <c r="B11" i="167"/>
  <c r="J4" i="67"/>
  <c r="J4" i="12"/>
  <c r="X4" i="267"/>
  <c r="P4" i="267"/>
  <c r="H4" i="267"/>
  <c r="W4" i="267"/>
  <c r="O4" i="267"/>
  <c r="G4" i="267"/>
  <c r="U4" i="267"/>
  <c r="M4" i="267"/>
  <c r="AA4" i="267"/>
  <c r="S4" i="267"/>
  <c r="K4" i="267"/>
  <c r="Z4" i="267"/>
  <c r="R4" i="267"/>
  <c r="J4" i="267"/>
  <c r="Y4" i="267"/>
  <c r="V4" i="267"/>
  <c r="T4" i="267"/>
  <c r="Q4" i="267"/>
  <c r="N4" i="267"/>
  <c r="L4" i="267"/>
  <c r="I4" i="267"/>
  <c r="E2" i="68"/>
  <c r="E2" i="13"/>
  <c r="L4" i="79"/>
  <c r="L4" i="209" s="1"/>
  <c r="L4" i="24"/>
  <c r="H4" i="83"/>
  <c r="H4" i="221" s="1"/>
  <c r="H4" i="28"/>
  <c r="J4" i="212"/>
  <c r="J4" i="188"/>
  <c r="G2" i="84"/>
  <c r="G2" i="29"/>
  <c r="J4" i="182"/>
  <c r="B22" i="158"/>
  <c r="B21" i="158"/>
  <c r="L4" i="67"/>
  <c r="L4" i="12"/>
  <c r="I3" i="188"/>
  <c r="H4" i="77"/>
  <c r="H4" i="203" s="1"/>
  <c r="H4" i="22"/>
  <c r="D4" i="71"/>
  <c r="D4" i="185" s="1"/>
  <c r="D4" i="16"/>
  <c r="M4" i="73"/>
  <c r="M4" i="191" s="1"/>
  <c r="M4" i="18"/>
  <c r="B29" i="161"/>
  <c r="B33" i="161"/>
  <c r="B31" i="161"/>
  <c r="B30" i="161"/>
  <c r="B35" i="161"/>
  <c r="B34" i="161"/>
  <c r="B32" i="161"/>
  <c r="J3" i="99"/>
  <c r="B3" i="99"/>
  <c r="J3" i="93"/>
  <c r="B3" i="93"/>
  <c r="J3" i="87"/>
  <c r="B3" i="87"/>
  <c r="Q3" i="99"/>
  <c r="I3" i="99"/>
  <c r="Q3" i="93"/>
  <c r="I3" i="93"/>
  <c r="Q3" i="87"/>
  <c r="I3" i="87"/>
  <c r="P3" i="99"/>
  <c r="H3" i="99"/>
  <c r="P3" i="93"/>
  <c r="H3" i="93"/>
  <c r="P3" i="87"/>
  <c r="H3" i="87"/>
  <c r="O3" i="99"/>
  <c r="G3" i="99"/>
  <c r="O3" i="93"/>
  <c r="G3" i="93"/>
  <c r="O3" i="87"/>
  <c r="G3" i="87"/>
  <c r="N3" i="99"/>
  <c r="F3" i="99"/>
  <c r="N3" i="93"/>
  <c r="F3" i="93"/>
  <c r="N3" i="87"/>
  <c r="F3" i="87"/>
  <c r="M3" i="99"/>
  <c r="E3" i="99"/>
  <c r="M3" i="93"/>
  <c r="E3" i="93"/>
  <c r="M3" i="87"/>
  <c r="E3" i="87"/>
  <c r="L3" i="99"/>
  <c r="D3" i="99"/>
  <c r="L3" i="93"/>
  <c r="D3" i="93"/>
  <c r="L3" i="87"/>
  <c r="D3" i="87"/>
  <c r="K3" i="99"/>
  <c r="K3" i="93"/>
  <c r="K3" i="87"/>
  <c r="C3" i="99"/>
  <c r="C3" i="93"/>
  <c r="C3" i="87"/>
  <c r="D2" i="21"/>
  <c r="I4" i="176"/>
  <c r="AC2" i="123"/>
  <c r="B2" i="57" s="1"/>
  <c r="P4" i="75"/>
  <c r="P4" i="197" s="1"/>
  <c r="P4" i="20"/>
  <c r="P2" i="76"/>
  <c r="P2" i="21"/>
  <c r="H4" i="76"/>
  <c r="H4" i="200" s="1"/>
  <c r="H4" i="21"/>
  <c r="Q4" i="73"/>
  <c r="Q4" i="191" s="1"/>
  <c r="Q4" i="18"/>
  <c r="L2" i="82"/>
  <c r="L2" i="27"/>
  <c r="I3" i="67"/>
  <c r="I3" i="12"/>
  <c r="I4" i="74"/>
  <c r="I4" i="194" s="1"/>
  <c r="I4" i="19"/>
  <c r="F4" i="79"/>
  <c r="F4" i="209" s="1"/>
  <c r="F4" i="24"/>
  <c r="C2" i="14"/>
  <c r="C2" i="69"/>
  <c r="D3" i="185"/>
  <c r="G7" i="85"/>
  <c r="G2" i="67"/>
  <c r="G2" i="12"/>
  <c r="G4" i="76"/>
  <c r="G4" i="200" s="1"/>
  <c r="G4" i="21"/>
  <c r="AK2" i="129"/>
  <c r="J2" i="63" s="1"/>
  <c r="Q4" i="83"/>
  <c r="Q4" i="221" s="1"/>
  <c r="Q4" i="28"/>
  <c r="O4" i="69"/>
  <c r="O4" i="179" s="1"/>
  <c r="O4" i="14"/>
  <c r="N4" i="72"/>
  <c r="N4" i="188" s="1"/>
  <c r="N4" i="17"/>
  <c r="O4" i="77"/>
  <c r="O4" i="203" s="1"/>
  <c r="O4" i="22"/>
  <c r="O2" i="74"/>
  <c r="O2" i="19"/>
  <c r="B3" i="203"/>
  <c r="N3" i="81"/>
  <c r="N3" i="215" s="1"/>
  <c r="N3" i="26"/>
  <c r="B4" i="79"/>
  <c r="B4" i="209" s="1"/>
  <c r="B4" i="24"/>
  <c r="E4" i="79"/>
  <c r="E4" i="209" s="1"/>
  <c r="E4" i="24"/>
  <c r="E4" i="78"/>
  <c r="E4" i="206" s="1"/>
  <c r="E4" i="23"/>
  <c r="Q4" i="77"/>
  <c r="Q4" i="203" s="1"/>
  <c r="Q4" i="22"/>
  <c r="P4" i="79"/>
  <c r="P4" i="209" s="1"/>
  <c r="P4" i="24"/>
  <c r="J2" i="3" a="1"/>
  <c r="N9" i="6" a="1"/>
  <c r="L8" i="5" a="1"/>
  <c r="G9" i="6" a="1"/>
  <c r="F8" i="5" a="1"/>
  <c r="E10" i="6" a="1"/>
  <c r="F2" i="3" a="1"/>
  <c r="I6" i="5" a="1"/>
  <c r="H6" i="5" a="1"/>
  <c r="E9" i="6" a="1"/>
  <c r="H11" i="6" a="1"/>
  <c r="C2" i="3" a="1"/>
  <c r="K7" i="5" a="1"/>
  <c r="I10" i="6" a="1"/>
  <c r="G10" i="6" a="1"/>
  <c r="P10" i="6" a="1"/>
  <c r="C6" i="5" a="1"/>
  <c r="C9" i="6" a="1"/>
  <c r="D2" i="3" a="1"/>
  <c r="C8" i="5" a="1"/>
  <c r="L6" i="5" a="1"/>
  <c r="Q9" i="6" a="1"/>
  <c r="B10" i="6" a="1"/>
  <c r="Q8" i="5" a="1"/>
  <c r="K11" i="6" a="1"/>
  <c r="G6" i="5" a="1"/>
  <c r="N8" i="5" a="1"/>
  <c r="G11" i="6" a="1"/>
  <c r="F9" i="6" a="1"/>
  <c r="J9" i="6" a="1"/>
  <c r="I2" i="3" a="1"/>
  <c r="L2" i="3" a="1"/>
  <c r="C10" i="6" a="1"/>
  <c r="L10" i="6" a="1"/>
  <c r="M6" i="5" a="1"/>
  <c r="I7" i="5" a="1"/>
  <c r="P9" i="6" a="1"/>
  <c r="P8" i="5" a="1"/>
  <c r="J10" i="6" a="1"/>
  <c r="M9" i="6" a="1"/>
  <c r="F10" i="6" a="1"/>
  <c r="G2" i="3" a="1"/>
  <c r="J11" i="6" a="1"/>
  <c r="J8" i="5" a="1"/>
  <c r="H2" i="3" a="1"/>
  <c r="N11" i="6" a="1"/>
  <c r="K10" i="6" a="1"/>
  <c r="J6" i="5" a="1"/>
  <c r="D6" i="5" a="1"/>
  <c r="E6" i="5" a="1"/>
  <c r="F6" i="5" a="1"/>
  <c r="Q2" i="3" a="1"/>
  <c r="B2" i="3" a="1"/>
  <c r="E2" i="3" a="1"/>
  <c r="B6" i="5" a="1"/>
  <c r="H10" i="6" a="1"/>
  <c r="I8" i="5" a="1"/>
  <c r="L9" i="6" a="1"/>
  <c r="H9" i="6" a="1"/>
  <c r="N10" i="6" a="1"/>
  <c r="P2" i="3" a="1"/>
  <c r="D9" i="6" a="1"/>
  <c r="B9" i="6" a="1"/>
  <c r="Q10" i="6" a="1"/>
  <c r="P6" i="5" a="1"/>
  <c r="C11" i="6" a="1"/>
  <c r="M10" i="6" a="1"/>
  <c r="N6" i="5" a="1"/>
  <c r="P11" i="6" a="1"/>
  <c r="H8" i="5" a="1"/>
  <c r="D8" i="5" a="1"/>
  <c r="K9" i="6" a="1"/>
  <c r="I9" i="6" a="1"/>
  <c r="K6" i="5" a="1"/>
  <c r="K2" i="3" a="1"/>
  <c r="D10" i="6" a="1"/>
  <c r="M2" i="3" a="1"/>
  <c r="O10" i="6" a="1"/>
  <c r="Q6" i="5" a="1"/>
  <c r="N2" i="3" a="1"/>
  <c r="O9" i="6" a="1"/>
  <c r="G7" i="5" a="1"/>
  <c r="E8" i="5" a="1"/>
  <c r="L11" i="6" a="1"/>
  <c r="C2" i="72" l="1"/>
  <c r="C2" i="17"/>
  <c r="N2" i="15"/>
  <c r="N2" i="70"/>
  <c r="B3" i="182"/>
  <c r="I2" i="206"/>
  <c r="M2" i="224"/>
  <c r="L2" i="225"/>
  <c r="L2" i="224" s="1"/>
  <c r="G2" i="189"/>
  <c r="Q2" i="207"/>
  <c r="Q2" i="206" s="1"/>
  <c r="C2" i="207"/>
  <c r="M2" i="189"/>
  <c r="C2" i="225"/>
  <c r="H2" i="188"/>
  <c r="Q2" i="224"/>
  <c r="K2" i="17"/>
  <c r="P2" i="206"/>
  <c r="H2" i="189"/>
  <c r="O2" i="189"/>
  <c r="O2" i="188" s="1"/>
  <c r="M2" i="225"/>
  <c r="K2" i="207"/>
  <c r="E2" i="207"/>
  <c r="K2" i="225"/>
  <c r="N4" i="70"/>
  <c r="N4" i="182" s="1"/>
  <c r="N4" i="15"/>
  <c r="N4" i="33" s="1"/>
  <c r="I2" i="224"/>
  <c r="P2" i="189"/>
  <c r="G2" i="207"/>
  <c r="G2" i="206" s="1"/>
  <c r="B2" i="189"/>
  <c r="D2" i="189"/>
  <c r="D2" i="188" s="1"/>
  <c r="M2" i="207"/>
  <c r="F2" i="225"/>
  <c r="E2" i="224"/>
  <c r="F2" i="189"/>
  <c r="O2" i="207"/>
  <c r="J2" i="189"/>
  <c r="J2" i="188" s="1"/>
  <c r="L2" i="189"/>
  <c r="D2" i="225"/>
  <c r="D2" i="224" s="1"/>
  <c r="N2" i="225"/>
  <c r="N2" i="224" s="1"/>
  <c r="K4" i="17"/>
  <c r="K4" i="72"/>
  <c r="K4" i="188" s="1"/>
  <c r="N2" i="189"/>
  <c r="J2" i="225"/>
  <c r="J2" i="224" s="1"/>
  <c r="B2" i="207"/>
  <c r="D2" i="207"/>
  <c r="D2" i="206" s="1"/>
  <c r="H2" i="225"/>
  <c r="G2" i="225"/>
  <c r="G2" i="224" s="1"/>
  <c r="C4" i="17"/>
  <c r="C4" i="72"/>
  <c r="C4" i="188" s="1"/>
  <c r="F2" i="207"/>
  <c r="V2" i="261" s="1"/>
  <c r="I2" i="189"/>
  <c r="J2" i="207"/>
  <c r="L2" i="207"/>
  <c r="P2" i="225"/>
  <c r="P2" i="224" s="1"/>
  <c r="O2" i="225"/>
  <c r="E3" i="218"/>
  <c r="H2" i="207"/>
  <c r="N2" i="207"/>
  <c r="Q2" i="189"/>
  <c r="Q2" i="188" s="1"/>
  <c r="C2" i="189"/>
  <c r="B2" i="225"/>
  <c r="B2" i="224" s="1"/>
  <c r="G4" i="82"/>
  <c r="G4" i="218" s="1"/>
  <c r="G4" i="27"/>
  <c r="H3" i="45"/>
  <c r="AA3" i="46"/>
  <c r="N3" i="37"/>
  <c r="AA3" i="37"/>
  <c r="N3" i="45"/>
  <c r="X3" i="45"/>
  <c r="G3" i="32"/>
  <c r="V3" i="47"/>
  <c r="O3" i="46"/>
  <c r="Q3" i="46"/>
  <c r="L3" i="46"/>
  <c r="U3" i="45"/>
  <c r="Q4" i="30"/>
  <c r="P3" i="45"/>
  <c r="I3" i="46"/>
  <c r="V3" i="37"/>
  <c r="I3" i="37"/>
  <c r="V3" i="45"/>
  <c r="K3" i="45"/>
  <c r="J3" i="36"/>
  <c r="W3" i="46"/>
  <c r="Y3" i="46"/>
  <c r="T3" i="46"/>
  <c r="Z3" i="45"/>
  <c r="G3" i="46"/>
  <c r="G3" i="37"/>
  <c r="Q3" i="37"/>
  <c r="G3" i="45"/>
  <c r="I3" i="45"/>
  <c r="T3" i="36"/>
  <c r="M3" i="46"/>
  <c r="J3" i="46"/>
  <c r="AA3" i="45"/>
  <c r="S3" i="37"/>
  <c r="O3" i="37"/>
  <c r="Y3" i="37"/>
  <c r="L3" i="45"/>
  <c r="O3" i="45"/>
  <c r="Q3" i="45"/>
  <c r="H3" i="46"/>
  <c r="R3" i="46"/>
  <c r="L3" i="37"/>
  <c r="W3" i="37"/>
  <c r="T3" i="45"/>
  <c r="W3" i="45"/>
  <c r="P3" i="46"/>
  <c r="G3" i="36"/>
  <c r="B26" i="167"/>
  <c r="R3" i="36"/>
  <c r="I3" i="36"/>
  <c r="W3" i="36"/>
  <c r="O3" i="255"/>
  <c r="X3" i="255"/>
  <c r="Z3" i="255"/>
  <c r="G3" i="255"/>
  <c r="V3" i="255"/>
  <c r="R3" i="255"/>
  <c r="U3" i="255"/>
  <c r="S3" i="255"/>
  <c r="J3" i="255"/>
  <c r="M3" i="255"/>
  <c r="P3" i="255"/>
  <c r="Y3" i="255"/>
  <c r="T3" i="255"/>
  <c r="N3" i="255"/>
  <c r="W3" i="255"/>
  <c r="Q3" i="255"/>
  <c r="L3" i="255"/>
  <c r="K3" i="255"/>
  <c r="AA3" i="255"/>
  <c r="I3" i="255"/>
  <c r="H3" i="255"/>
  <c r="Z3" i="36"/>
  <c r="M3" i="36"/>
  <c r="H3" i="36"/>
  <c r="K3" i="272"/>
  <c r="P3" i="237"/>
  <c r="Q3" i="237"/>
  <c r="H3" i="237"/>
  <c r="O3" i="237"/>
  <c r="T3" i="237"/>
  <c r="V3" i="237"/>
  <c r="J3" i="237"/>
  <c r="L3" i="237"/>
  <c r="N3" i="237"/>
  <c r="Z3" i="237"/>
  <c r="R3" i="237"/>
  <c r="AA3" i="237"/>
  <c r="U3" i="237"/>
  <c r="G3" i="237"/>
  <c r="S3" i="237"/>
  <c r="M3" i="237"/>
  <c r="Y3" i="237"/>
  <c r="X3" i="237"/>
  <c r="K3" i="237"/>
  <c r="W3" i="237"/>
  <c r="I3" i="237"/>
  <c r="Q2" i="43"/>
  <c r="K3" i="36"/>
  <c r="U3" i="36"/>
  <c r="P3" i="36"/>
  <c r="Z3" i="40"/>
  <c r="C7" i="97"/>
  <c r="D7" i="97"/>
  <c r="F7" i="85"/>
  <c r="G7" i="91"/>
  <c r="H7" i="97"/>
  <c r="M3" i="39"/>
  <c r="L3" i="233"/>
  <c r="S3" i="36"/>
  <c r="Y3" i="36"/>
  <c r="X3" i="36"/>
  <c r="R3" i="245"/>
  <c r="H3" i="200"/>
  <c r="I3" i="254" s="1"/>
  <c r="AA3" i="36"/>
  <c r="N3" i="36"/>
  <c r="L3" i="185"/>
  <c r="T3" i="273"/>
  <c r="Y3" i="273"/>
  <c r="W3" i="273"/>
  <c r="M3" i="273"/>
  <c r="L3" i="273"/>
  <c r="Q3" i="273"/>
  <c r="O3" i="273"/>
  <c r="AA3" i="273"/>
  <c r="I3" i="273"/>
  <c r="H3" i="273"/>
  <c r="S3" i="273"/>
  <c r="V3" i="273"/>
  <c r="J3" i="273"/>
  <c r="K3" i="273"/>
  <c r="P3" i="273"/>
  <c r="X3" i="273"/>
  <c r="Z3" i="273"/>
  <c r="N3" i="273"/>
  <c r="U3" i="273"/>
  <c r="R3" i="273"/>
  <c r="G3" i="273"/>
  <c r="B20" i="164"/>
  <c r="B30" i="164"/>
  <c r="I3" i="100"/>
  <c r="H3" i="94"/>
  <c r="G3" i="88"/>
  <c r="E3" i="100"/>
  <c r="D3" i="94"/>
  <c r="C3" i="88"/>
  <c r="B31" i="164"/>
  <c r="J3" i="100"/>
  <c r="Q3" i="94"/>
  <c r="P3" i="88"/>
  <c r="N3" i="100"/>
  <c r="M3" i="94"/>
  <c r="L3" i="88"/>
  <c r="M3" i="100"/>
  <c r="B33" i="164"/>
  <c r="B3" i="100"/>
  <c r="I3" i="94"/>
  <c r="H3" i="88"/>
  <c r="F3" i="100"/>
  <c r="E3" i="94"/>
  <c r="D3" i="88"/>
  <c r="Q3" i="100"/>
  <c r="C3" i="94"/>
  <c r="B26" i="164"/>
  <c r="B21" i="164"/>
  <c r="B32" i="164"/>
  <c r="J3" i="94"/>
  <c r="Q3" i="88"/>
  <c r="O3" i="100"/>
  <c r="N3" i="94"/>
  <c r="M3" i="88"/>
  <c r="K3" i="100"/>
  <c r="L3" i="94"/>
  <c r="B28" i="164"/>
  <c r="B29" i="164"/>
  <c r="B3" i="94"/>
  <c r="I3" i="88"/>
  <c r="G3" i="100"/>
  <c r="F3" i="94"/>
  <c r="E3" i="88"/>
  <c r="K3" i="94"/>
  <c r="B22" i="164"/>
  <c r="B35" i="164"/>
  <c r="J3" i="88"/>
  <c r="P3" i="100"/>
  <c r="O3" i="94"/>
  <c r="N3" i="88"/>
  <c r="L3" i="100"/>
  <c r="K3" i="88"/>
  <c r="O3" i="88"/>
  <c r="B34" i="164"/>
  <c r="B3" i="88"/>
  <c r="H3" i="100"/>
  <c r="G3" i="94"/>
  <c r="F3" i="88"/>
  <c r="D3" i="100"/>
  <c r="C3" i="100"/>
  <c r="P3" i="94"/>
  <c r="O3" i="200"/>
  <c r="Q3" i="36"/>
  <c r="V3" i="36"/>
  <c r="X4" i="236"/>
  <c r="G2" i="188"/>
  <c r="B38" i="164"/>
  <c r="J4" i="88"/>
  <c r="P4" i="100"/>
  <c r="O4" i="94"/>
  <c r="N4" i="88"/>
  <c r="L4" i="100"/>
  <c r="K4" i="88"/>
  <c r="B36" i="164"/>
  <c r="B4" i="88"/>
  <c r="H4" i="100"/>
  <c r="G4" i="94"/>
  <c r="F4" i="88"/>
  <c r="D4" i="100"/>
  <c r="C4" i="100"/>
  <c r="F4" i="94"/>
  <c r="B41" i="164"/>
  <c r="B44" i="164"/>
  <c r="Q4" i="100"/>
  <c r="P4" i="94"/>
  <c r="O4" i="88"/>
  <c r="M4" i="100"/>
  <c r="L4" i="94"/>
  <c r="C4" i="94"/>
  <c r="B4" i="94"/>
  <c r="K4" i="94"/>
  <c r="B40" i="164"/>
  <c r="B43" i="164"/>
  <c r="I4" i="100"/>
  <c r="H4" i="94"/>
  <c r="G4" i="88"/>
  <c r="E4" i="100"/>
  <c r="D4" i="94"/>
  <c r="C4" i="88"/>
  <c r="B39" i="164"/>
  <c r="E4" i="88"/>
  <c r="B45" i="164"/>
  <c r="J4" i="100"/>
  <c r="Q4" i="94"/>
  <c r="P4" i="88"/>
  <c r="N4" i="100"/>
  <c r="M4" i="94"/>
  <c r="L4" i="88"/>
  <c r="B37" i="164"/>
  <c r="B4" i="100"/>
  <c r="I4" i="94"/>
  <c r="H4" i="88"/>
  <c r="F4" i="100"/>
  <c r="E4" i="94"/>
  <c r="D4" i="88"/>
  <c r="I4" i="88"/>
  <c r="B42" i="164"/>
  <c r="J4" i="94"/>
  <c r="Q4" i="88"/>
  <c r="O4" i="100"/>
  <c r="N4" i="94"/>
  <c r="M4" i="88"/>
  <c r="K4" i="100"/>
  <c r="G4" i="100"/>
  <c r="E4" i="25"/>
  <c r="U4" i="43" s="1"/>
  <c r="E4" i="80"/>
  <c r="E4" i="212" s="1"/>
  <c r="L3" i="36"/>
  <c r="Z3" i="278"/>
  <c r="V4" i="44"/>
  <c r="R3" i="263"/>
  <c r="M4" i="236"/>
  <c r="Y3" i="31"/>
  <c r="M2" i="180"/>
  <c r="M2" i="179" s="1"/>
  <c r="W3" i="233"/>
  <c r="S3" i="272"/>
  <c r="C4" i="74"/>
  <c r="C4" i="194" s="1"/>
  <c r="C4" i="19"/>
  <c r="D4" i="76"/>
  <c r="D4" i="200" s="1"/>
  <c r="D4" i="21"/>
  <c r="L4" i="39" s="1"/>
  <c r="O4" i="30"/>
  <c r="H2" i="43"/>
  <c r="T4" i="269"/>
  <c r="Z4" i="44"/>
  <c r="M4" i="35"/>
  <c r="K4" i="236"/>
  <c r="K3" i="31"/>
  <c r="I3" i="39"/>
  <c r="C2" i="216"/>
  <c r="J3" i="233"/>
  <c r="P2" i="209"/>
  <c r="C2" i="74"/>
  <c r="C2" i="19"/>
  <c r="L3" i="30"/>
  <c r="X4" i="45"/>
  <c r="H3" i="203"/>
  <c r="I3" i="203"/>
  <c r="O4" i="32"/>
  <c r="C2" i="188"/>
  <c r="U3" i="31"/>
  <c r="H3" i="233"/>
  <c r="G4" i="30"/>
  <c r="Y2" i="43"/>
  <c r="P4" i="45"/>
  <c r="T4" i="32"/>
  <c r="N3" i="47"/>
  <c r="D2" i="209"/>
  <c r="Y4" i="30"/>
  <c r="B21" i="167"/>
  <c r="S2" i="43"/>
  <c r="N3" i="30"/>
  <c r="M3" i="32"/>
  <c r="V3" i="278"/>
  <c r="G3" i="39"/>
  <c r="U3" i="42"/>
  <c r="V3" i="233"/>
  <c r="H2" i="180"/>
  <c r="K3" i="245"/>
  <c r="O2" i="209"/>
  <c r="I4" i="30"/>
  <c r="H3" i="248"/>
  <c r="M2" i="43"/>
  <c r="P4" i="236"/>
  <c r="G2" i="209"/>
  <c r="I3" i="30"/>
  <c r="O3" i="32"/>
  <c r="K3" i="263"/>
  <c r="M7" i="97"/>
  <c r="G2" i="198"/>
  <c r="U3" i="245"/>
  <c r="T3" i="272"/>
  <c r="P2" i="43"/>
  <c r="Q3" i="203"/>
  <c r="U4" i="266"/>
  <c r="M3" i="30"/>
  <c r="M3" i="263"/>
  <c r="B2" i="180"/>
  <c r="B2" i="179" s="1"/>
  <c r="P3" i="245"/>
  <c r="U3" i="272"/>
  <c r="L2" i="191"/>
  <c r="M4" i="266"/>
  <c r="T3" i="30"/>
  <c r="H3" i="263"/>
  <c r="H4" i="43"/>
  <c r="K2" i="198"/>
  <c r="K2" i="197" s="1"/>
  <c r="Z3" i="245"/>
  <c r="G3" i="40"/>
  <c r="Q3" i="272"/>
  <c r="N11" i="6"/>
  <c r="J11" i="6"/>
  <c r="K11" i="6"/>
  <c r="H11" i="6"/>
  <c r="L11" i="6"/>
  <c r="P11" i="6"/>
  <c r="C11" i="6"/>
  <c r="J6" i="5"/>
  <c r="H2" i="3"/>
  <c r="G2" i="3"/>
  <c r="Q8" i="5"/>
  <c r="E9" i="6"/>
  <c r="I9" i="6"/>
  <c r="I2" i="3"/>
  <c r="N2" i="3"/>
  <c r="Q6" i="5"/>
  <c r="P2" i="3"/>
  <c r="F10" i="6"/>
  <c r="B10" i="6"/>
  <c r="H6" i="5"/>
  <c r="L2" i="3"/>
  <c r="Q2" i="3"/>
  <c r="E6" i="5"/>
  <c r="G6" i="5"/>
  <c r="J8" i="5"/>
  <c r="M9" i="6"/>
  <c r="Q9" i="6"/>
  <c r="I6" i="5"/>
  <c r="E8" i="5"/>
  <c r="N6" i="5"/>
  <c r="P6" i="5"/>
  <c r="K10" i="6"/>
  <c r="N10" i="6"/>
  <c r="J10" i="6"/>
  <c r="L6" i="5"/>
  <c r="F2" i="3"/>
  <c r="K9" i="6"/>
  <c r="J9" i="6"/>
  <c r="G11" i="6"/>
  <c r="D9" i="6"/>
  <c r="H9" i="6"/>
  <c r="P8" i="5"/>
  <c r="C8" i="5"/>
  <c r="E10" i="6"/>
  <c r="I10" i="6"/>
  <c r="F6" i="5"/>
  <c r="C2" i="3"/>
  <c r="O10" i="6"/>
  <c r="L9" i="6"/>
  <c r="P9" i="6"/>
  <c r="D2" i="3"/>
  <c r="F8" i="5"/>
  <c r="D8" i="5"/>
  <c r="M10" i="6"/>
  <c r="Q10" i="6"/>
  <c r="M2" i="3"/>
  <c r="I8" i="5"/>
  <c r="I7" i="5"/>
  <c r="C9" i="6"/>
  <c r="G9" i="6"/>
  <c r="B2" i="3"/>
  <c r="K7" i="5"/>
  <c r="D6" i="5"/>
  <c r="D10" i="6"/>
  <c r="H10" i="6"/>
  <c r="M6" i="5"/>
  <c r="C6" i="5"/>
  <c r="L8" i="5"/>
  <c r="G7" i="5"/>
  <c r="O9" i="6"/>
  <c r="N8" i="5"/>
  <c r="K2" i="3"/>
  <c r="B6" i="5"/>
  <c r="L10" i="6"/>
  <c r="P10" i="6"/>
  <c r="N9" i="6"/>
  <c r="H8" i="5"/>
  <c r="F9" i="6"/>
  <c r="B9" i="6"/>
  <c r="K6" i="5"/>
  <c r="E2" i="3"/>
  <c r="C10" i="6"/>
  <c r="G10" i="6"/>
  <c r="J2" i="3"/>
  <c r="U3" i="248"/>
  <c r="G3" i="278"/>
  <c r="B22" i="167"/>
  <c r="P3" i="47"/>
  <c r="I4" i="35"/>
  <c r="K4" i="35"/>
  <c r="J2" i="173"/>
  <c r="H4" i="266"/>
  <c r="V4" i="33"/>
  <c r="M4" i="30"/>
  <c r="Z3" i="236"/>
  <c r="R3" i="236"/>
  <c r="J3" i="236"/>
  <c r="Y3" i="236"/>
  <c r="Q3" i="236"/>
  <c r="I3" i="236"/>
  <c r="V3" i="236"/>
  <c r="N3" i="236"/>
  <c r="T3" i="236"/>
  <c r="L3" i="236"/>
  <c r="AA3" i="236"/>
  <c r="S3" i="236"/>
  <c r="K3" i="236"/>
  <c r="O3" i="236"/>
  <c r="M3" i="236"/>
  <c r="H3" i="236"/>
  <c r="G3" i="236"/>
  <c r="X3" i="236"/>
  <c r="U3" i="236"/>
  <c r="P3" i="236"/>
  <c r="W3" i="236"/>
  <c r="Q4" i="173"/>
  <c r="M3" i="40"/>
  <c r="W3" i="40"/>
  <c r="V3" i="251"/>
  <c r="N3" i="251"/>
  <c r="U3" i="251"/>
  <c r="M3" i="251"/>
  <c r="T3" i="251"/>
  <c r="L3" i="251"/>
  <c r="AA3" i="251"/>
  <c r="S3" i="251"/>
  <c r="K3" i="251"/>
  <c r="Z3" i="251"/>
  <c r="R3" i="251"/>
  <c r="J3" i="251"/>
  <c r="Y3" i="251"/>
  <c r="Q3" i="251"/>
  <c r="I3" i="251"/>
  <c r="X3" i="251"/>
  <c r="P3" i="251"/>
  <c r="H3" i="251"/>
  <c r="O3" i="251"/>
  <c r="W3" i="251"/>
  <c r="G3" i="251"/>
  <c r="E2" i="78"/>
  <c r="E2" i="206" s="1"/>
  <c r="E2" i="23"/>
  <c r="V2" i="264"/>
  <c r="N2" i="264"/>
  <c r="U2" i="264"/>
  <c r="M2" i="264"/>
  <c r="T2" i="264"/>
  <c r="L2" i="264"/>
  <c r="AA2" i="264"/>
  <c r="S2" i="264"/>
  <c r="K2" i="264"/>
  <c r="Z2" i="264"/>
  <c r="R2" i="264"/>
  <c r="J2" i="264"/>
  <c r="Y2" i="264"/>
  <c r="Q2" i="264"/>
  <c r="I2" i="264"/>
  <c r="X2" i="264"/>
  <c r="P2" i="264"/>
  <c r="H2" i="264"/>
  <c r="O2" i="264"/>
  <c r="G2" i="264"/>
  <c r="W2" i="264"/>
  <c r="AA2" i="43"/>
  <c r="N2" i="43"/>
  <c r="X2" i="43"/>
  <c r="X3" i="240"/>
  <c r="P3" i="240"/>
  <c r="H3" i="240"/>
  <c r="W3" i="240"/>
  <c r="O3" i="240"/>
  <c r="G3" i="240"/>
  <c r="V3" i="240"/>
  <c r="N3" i="240"/>
  <c r="U3" i="240"/>
  <c r="M3" i="240"/>
  <c r="T3" i="240"/>
  <c r="L3" i="240"/>
  <c r="AA3" i="240"/>
  <c r="S3" i="240"/>
  <c r="K3" i="240"/>
  <c r="Z3" i="240"/>
  <c r="R3" i="240"/>
  <c r="J3" i="240"/>
  <c r="I3" i="240"/>
  <c r="Y3" i="240"/>
  <c r="Q3" i="240"/>
  <c r="I2" i="75"/>
  <c r="I2" i="20"/>
  <c r="H2" i="191"/>
  <c r="X4" i="248"/>
  <c r="M4" i="248"/>
  <c r="C4" i="78"/>
  <c r="C4" i="206" s="1"/>
  <c r="C4" i="23"/>
  <c r="Y4" i="32"/>
  <c r="K4" i="32"/>
  <c r="U4" i="32"/>
  <c r="Z4" i="37"/>
  <c r="T4" i="37"/>
  <c r="V4" i="37"/>
  <c r="V3" i="30"/>
  <c r="Q3" i="30"/>
  <c r="K3" i="32"/>
  <c r="U3" i="32"/>
  <c r="W3" i="32"/>
  <c r="C2" i="83"/>
  <c r="C2" i="28"/>
  <c r="Q2" i="173"/>
  <c r="G4" i="266"/>
  <c r="O4" i="266"/>
  <c r="P4" i="266"/>
  <c r="N4" i="266"/>
  <c r="E7" i="85"/>
  <c r="S3" i="263"/>
  <c r="U3" i="263"/>
  <c r="P3" i="263"/>
  <c r="Z3" i="263"/>
  <c r="J4" i="45"/>
  <c r="N4" i="45"/>
  <c r="Q3" i="248"/>
  <c r="S3" i="248"/>
  <c r="X3" i="248"/>
  <c r="C3" i="221"/>
  <c r="O3" i="275" s="1"/>
  <c r="G3" i="203"/>
  <c r="J3" i="278"/>
  <c r="T3" i="278"/>
  <c r="O3" i="278"/>
  <c r="P4" i="43"/>
  <c r="M2" i="188"/>
  <c r="Z4" i="269"/>
  <c r="N4" i="269"/>
  <c r="N4" i="236"/>
  <c r="I4" i="236"/>
  <c r="L4" i="236"/>
  <c r="H3" i="42"/>
  <c r="J3" i="42"/>
  <c r="W3" i="31"/>
  <c r="S3" i="31"/>
  <c r="Q3" i="39"/>
  <c r="K3" i="39"/>
  <c r="U3" i="39"/>
  <c r="X3" i="47"/>
  <c r="R3" i="47"/>
  <c r="T3" i="47"/>
  <c r="F2" i="180"/>
  <c r="O2" i="198"/>
  <c r="O2" i="197" s="1"/>
  <c r="J2" i="180"/>
  <c r="J2" i="179" s="1"/>
  <c r="F2" i="216"/>
  <c r="F2" i="215" s="1"/>
  <c r="E2" i="198"/>
  <c r="K2" i="216"/>
  <c r="K2" i="215" s="1"/>
  <c r="S3" i="245"/>
  <c r="X3" i="245"/>
  <c r="I4" i="44"/>
  <c r="O4" i="44"/>
  <c r="T4" i="44"/>
  <c r="Q3" i="233"/>
  <c r="O3" i="233"/>
  <c r="P3" i="233"/>
  <c r="T3" i="233"/>
  <c r="I4" i="33"/>
  <c r="G4" i="33"/>
  <c r="O4" i="35"/>
  <c r="Q4" i="35"/>
  <c r="S4" i="35"/>
  <c r="C3" i="203"/>
  <c r="V3" i="272"/>
  <c r="G3" i="272"/>
  <c r="Y3" i="272"/>
  <c r="AA3" i="272"/>
  <c r="G2" i="197"/>
  <c r="Q2" i="191"/>
  <c r="H2" i="173"/>
  <c r="M4" i="32"/>
  <c r="N2" i="77"/>
  <c r="N2" i="22"/>
  <c r="J2" i="191"/>
  <c r="E2" i="173"/>
  <c r="P3" i="248"/>
  <c r="L3" i="278"/>
  <c r="J3" i="47"/>
  <c r="T4" i="33"/>
  <c r="G2" i="173"/>
  <c r="B2" i="75"/>
  <c r="B2" i="20"/>
  <c r="J4" i="173"/>
  <c r="U4" i="30"/>
  <c r="W4" i="30"/>
  <c r="J4" i="30"/>
  <c r="K3" i="40"/>
  <c r="U3" i="40"/>
  <c r="I3" i="40"/>
  <c r="H2" i="84"/>
  <c r="H2" i="224" s="1"/>
  <c r="H2" i="29"/>
  <c r="C2" i="191"/>
  <c r="J2" i="43"/>
  <c r="V2" i="43"/>
  <c r="I2" i="173"/>
  <c r="E4" i="173"/>
  <c r="Z4" i="233"/>
  <c r="R4" i="233"/>
  <c r="J4" i="233"/>
  <c r="Y4" i="233"/>
  <c r="Q4" i="233"/>
  <c r="I4" i="233"/>
  <c r="V4" i="233"/>
  <c r="N4" i="233"/>
  <c r="T4" i="233"/>
  <c r="L4" i="233"/>
  <c r="AA4" i="233"/>
  <c r="S4" i="233"/>
  <c r="K4" i="233"/>
  <c r="H4" i="233"/>
  <c r="G4" i="233"/>
  <c r="X4" i="233"/>
  <c r="W4" i="233"/>
  <c r="U4" i="233"/>
  <c r="O4" i="233"/>
  <c r="M4" i="233"/>
  <c r="P4" i="233"/>
  <c r="I4" i="248"/>
  <c r="K4" i="248"/>
  <c r="U4" i="248"/>
  <c r="C2" i="23"/>
  <c r="C2" i="78"/>
  <c r="C2" i="206" s="1"/>
  <c r="G4" i="32"/>
  <c r="S4" i="32"/>
  <c r="W4" i="32"/>
  <c r="Z4" i="46"/>
  <c r="R4" i="46"/>
  <c r="J4" i="46"/>
  <c r="K4" i="46"/>
  <c r="Y4" i="46"/>
  <c r="Q4" i="46"/>
  <c r="I4" i="46"/>
  <c r="AA4" i="46"/>
  <c r="X4" i="46"/>
  <c r="P4" i="46"/>
  <c r="H4" i="46"/>
  <c r="S4" i="46"/>
  <c r="W4" i="46"/>
  <c r="O4" i="46"/>
  <c r="G4" i="46"/>
  <c r="V4" i="46"/>
  <c r="N4" i="46"/>
  <c r="U4" i="46"/>
  <c r="M4" i="46"/>
  <c r="T4" i="46"/>
  <c r="L4" i="46"/>
  <c r="I4" i="37"/>
  <c r="Q4" i="37"/>
  <c r="G4" i="37"/>
  <c r="N2" i="173"/>
  <c r="G3" i="30"/>
  <c r="Y3" i="30"/>
  <c r="K3" i="30"/>
  <c r="S3" i="32"/>
  <c r="I3" i="32"/>
  <c r="H3" i="32"/>
  <c r="Q7" i="85"/>
  <c r="W4" i="266"/>
  <c r="X4" i="266"/>
  <c r="V4" i="266"/>
  <c r="G2" i="261"/>
  <c r="S2" i="261"/>
  <c r="AA3" i="263"/>
  <c r="X3" i="263"/>
  <c r="R4" i="45"/>
  <c r="L4" i="45"/>
  <c r="V4" i="45"/>
  <c r="Y3" i="248"/>
  <c r="AA3" i="248"/>
  <c r="N3" i="248"/>
  <c r="I3" i="185"/>
  <c r="N3" i="239" s="1"/>
  <c r="I2" i="69"/>
  <c r="I2" i="14"/>
  <c r="Y2" i="32" s="1"/>
  <c r="I3" i="278"/>
  <c r="P3" i="278"/>
  <c r="W3" i="278"/>
  <c r="H4" i="269"/>
  <c r="V4" i="269"/>
  <c r="K4" i="269"/>
  <c r="U4" i="236"/>
  <c r="Q4" i="236"/>
  <c r="T4" i="236"/>
  <c r="P3" i="42"/>
  <c r="R3" i="42"/>
  <c r="L3" i="42"/>
  <c r="P2" i="173"/>
  <c r="G3" i="31"/>
  <c r="AA3" i="31"/>
  <c r="N3" i="31"/>
  <c r="Y3" i="39"/>
  <c r="S3" i="39"/>
  <c r="O3" i="39"/>
  <c r="G3" i="47"/>
  <c r="Z3" i="47"/>
  <c r="O3" i="47"/>
  <c r="N2" i="180"/>
  <c r="M2" i="216"/>
  <c r="M2" i="215" s="1"/>
  <c r="B2" i="198"/>
  <c r="D2" i="180"/>
  <c r="D2" i="179" s="1"/>
  <c r="M2" i="198"/>
  <c r="N2" i="216"/>
  <c r="N3" i="245"/>
  <c r="I3" i="245"/>
  <c r="Q4" i="44"/>
  <c r="R3" i="233"/>
  <c r="X3" i="233"/>
  <c r="T2" i="33"/>
  <c r="L2" i="33"/>
  <c r="AA2" i="33"/>
  <c r="S2" i="33"/>
  <c r="K2" i="33"/>
  <c r="Z2" i="33"/>
  <c r="R2" i="33"/>
  <c r="J2" i="33"/>
  <c r="M2" i="33"/>
  <c r="Y2" i="33"/>
  <c r="Q2" i="33"/>
  <c r="I2" i="33"/>
  <c r="X2" i="33"/>
  <c r="P2" i="33"/>
  <c r="H2" i="33"/>
  <c r="U2" i="33"/>
  <c r="W2" i="33"/>
  <c r="O2" i="33"/>
  <c r="G2" i="33"/>
  <c r="V2" i="33"/>
  <c r="N2" i="33"/>
  <c r="F2" i="179"/>
  <c r="K4" i="33"/>
  <c r="O4" i="33"/>
  <c r="W4" i="35"/>
  <c r="Y4" i="35"/>
  <c r="AA4" i="35"/>
  <c r="W3" i="272"/>
  <c r="L2" i="173"/>
  <c r="C2" i="224"/>
  <c r="C2" i="209"/>
  <c r="Z3" i="33"/>
  <c r="R3" i="33"/>
  <c r="J3" i="33"/>
  <c r="AA3" i="33"/>
  <c r="Y3" i="33"/>
  <c r="Q3" i="33"/>
  <c r="I3" i="33"/>
  <c r="K3" i="33"/>
  <c r="X3" i="33"/>
  <c r="P3" i="33"/>
  <c r="H3" i="33"/>
  <c r="W3" i="33"/>
  <c r="O3" i="33"/>
  <c r="G3" i="33"/>
  <c r="V3" i="33"/>
  <c r="N3" i="33"/>
  <c r="U3" i="33"/>
  <c r="M3" i="33"/>
  <c r="T3" i="33"/>
  <c r="L3" i="33"/>
  <c r="S3" i="33"/>
  <c r="T3" i="38"/>
  <c r="L3" i="38"/>
  <c r="AA3" i="38"/>
  <c r="S3" i="38"/>
  <c r="K3" i="38"/>
  <c r="Z3" i="38"/>
  <c r="R3" i="38"/>
  <c r="J3" i="38"/>
  <c r="M3" i="38"/>
  <c r="Y3" i="38"/>
  <c r="Q3" i="38"/>
  <c r="I3" i="38"/>
  <c r="U3" i="38"/>
  <c r="X3" i="38"/>
  <c r="P3" i="38"/>
  <c r="H3" i="38"/>
  <c r="W3" i="38"/>
  <c r="O3" i="38"/>
  <c r="G3" i="38"/>
  <c r="V3" i="38"/>
  <c r="N3" i="38"/>
  <c r="AA4" i="45"/>
  <c r="K3" i="248"/>
  <c r="L3" i="47"/>
  <c r="X4" i="44"/>
  <c r="L4" i="44"/>
  <c r="Z4" i="33"/>
  <c r="K4" i="30"/>
  <c r="H4" i="30"/>
  <c r="R4" i="30"/>
  <c r="T4" i="31"/>
  <c r="L4" i="31"/>
  <c r="AA4" i="31"/>
  <c r="S4" i="31"/>
  <c r="K4" i="31"/>
  <c r="M4" i="31"/>
  <c r="Z4" i="31"/>
  <c r="R4" i="31"/>
  <c r="J4" i="31"/>
  <c r="Y4" i="31"/>
  <c r="Q4" i="31"/>
  <c r="I4" i="31"/>
  <c r="X4" i="31"/>
  <c r="P4" i="31"/>
  <c r="H4" i="31"/>
  <c r="W4" i="31"/>
  <c r="O4" i="31"/>
  <c r="G4" i="31"/>
  <c r="U4" i="31"/>
  <c r="V4" i="31"/>
  <c r="N4" i="31"/>
  <c r="S3" i="40"/>
  <c r="H3" i="40"/>
  <c r="H2" i="77"/>
  <c r="H2" i="22"/>
  <c r="V3" i="239"/>
  <c r="K3" i="239"/>
  <c r="P3" i="239"/>
  <c r="R2" i="43"/>
  <c r="L2" i="43"/>
  <c r="G2" i="43"/>
  <c r="K2" i="23"/>
  <c r="K2" i="78"/>
  <c r="P4" i="173"/>
  <c r="I7" i="85"/>
  <c r="V3" i="35"/>
  <c r="N3" i="35"/>
  <c r="U3" i="35"/>
  <c r="M3" i="35"/>
  <c r="G3" i="35"/>
  <c r="T3" i="35"/>
  <c r="L3" i="35"/>
  <c r="O3" i="35"/>
  <c r="AA3" i="35"/>
  <c r="S3" i="35"/>
  <c r="K3" i="35"/>
  <c r="Z3" i="35"/>
  <c r="R3" i="35"/>
  <c r="J3" i="35"/>
  <c r="Y3" i="35"/>
  <c r="Q3" i="35"/>
  <c r="I3" i="35"/>
  <c r="X3" i="35"/>
  <c r="P3" i="35"/>
  <c r="H3" i="35"/>
  <c r="W3" i="35"/>
  <c r="X3" i="258"/>
  <c r="P3" i="258"/>
  <c r="H3" i="258"/>
  <c r="W3" i="258"/>
  <c r="O3" i="258"/>
  <c r="G3" i="258"/>
  <c r="V3" i="258"/>
  <c r="N3" i="258"/>
  <c r="U3" i="258"/>
  <c r="M3" i="258"/>
  <c r="T3" i="258"/>
  <c r="L3" i="258"/>
  <c r="AA3" i="258"/>
  <c r="S3" i="258"/>
  <c r="K3" i="258"/>
  <c r="Z3" i="258"/>
  <c r="R3" i="258"/>
  <c r="J3" i="258"/>
  <c r="I3" i="258"/>
  <c r="Y3" i="258"/>
  <c r="Q3" i="258"/>
  <c r="C2" i="26"/>
  <c r="C2" i="81"/>
  <c r="C2" i="215" s="1"/>
  <c r="Q4" i="248"/>
  <c r="S4" i="248"/>
  <c r="C4" i="173"/>
  <c r="AA4" i="32"/>
  <c r="W4" i="275"/>
  <c r="O4" i="275"/>
  <c r="G4" i="275"/>
  <c r="V4" i="275"/>
  <c r="N4" i="275"/>
  <c r="U4" i="275"/>
  <c r="M4" i="275"/>
  <c r="T4" i="275"/>
  <c r="L4" i="275"/>
  <c r="AA4" i="275"/>
  <c r="S4" i="275"/>
  <c r="K4" i="275"/>
  <c r="I4" i="275"/>
  <c r="Z4" i="275"/>
  <c r="H4" i="275"/>
  <c r="X4" i="275"/>
  <c r="Q4" i="275"/>
  <c r="P4" i="275"/>
  <c r="R4" i="275"/>
  <c r="J4" i="275"/>
  <c r="Y4" i="275"/>
  <c r="O4" i="37"/>
  <c r="O3" i="30"/>
  <c r="S3" i="30"/>
  <c r="Y3" i="32"/>
  <c r="AA3" i="32"/>
  <c r="P3" i="32"/>
  <c r="G2" i="77"/>
  <c r="G2" i="22"/>
  <c r="J4" i="266"/>
  <c r="R4" i="266"/>
  <c r="I4" i="266"/>
  <c r="O2" i="224"/>
  <c r="N3" i="263"/>
  <c r="I3" i="263"/>
  <c r="H2" i="179"/>
  <c r="Z4" i="45"/>
  <c r="T4" i="45"/>
  <c r="G4" i="45"/>
  <c r="V3" i="248"/>
  <c r="L2" i="188"/>
  <c r="Q3" i="278"/>
  <c r="M3" i="278"/>
  <c r="I4" i="43"/>
  <c r="J4" i="269"/>
  <c r="G4" i="269"/>
  <c r="S4" i="269"/>
  <c r="Y4" i="236"/>
  <c r="G4" i="236"/>
  <c r="N3" i="42"/>
  <c r="X3" i="42"/>
  <c r="Z3" i="42"/>
  <c r="T3" i="42"/>
  <c r="H3" i="31"/>
  <c r="J3" i="31"/>
  <c r="V3" i="31"/>
  <c r="K2" i="224"/>
  <c r="X3" i="44"/>
  <c r="P3" i="44"/>
  <c r="H3" i="44"/>
  <c r="Q3" i="44"/>
  <c r="W3" i="44"/>
  <c r="O3" i="44"/>
  <c r="G3" i="44"/>
  <c r="I3" i="44"/>
  <c r="V3" i="44"/>
  <c r="N3" i="44"/>
  <c r="U3" i="44"/>
  <c r="M3" i="44"/>
  <c r="T3" i="44"/>
  <c r="L3" i="44"/>
  <c r="AA3" i="44"/>
  <c r="S3" i="44"/>
  <c r="K3" i="44"/>
  <c r="Z3" i="44"/>
  <c r="R3" i="44"/>
  <c r="J3" i="44"/>
  <c r="Y3" i="44"/>
  <c r="AA3" i="39"/>
  <c r="I3" i="47"/>
  <c r="F2" i="198"/>
  <c r="F2" i="197" s="1"/>
  <c r="I2" i="180"/>
  <c r="J2" i="198"/>
  <c r="J2" i="197" s="1"/>
  <c r="L2" i="180"/>
  <c r="L2" i="179" s="1"/>
  <c r="J2" i="216"/>
  <c r="O2" i="216"/>
  <c r="O2" i="215" s="1"/>
  <c r="V3" i="245"/>
  <c r="Q3" i="245"/>
  <c r="O2" i="191"/>
  <c r="Y4" i="44"/>
  <c r="K4" i="44"/>
  <c r="M4" i="44"/>
  <c r="M3" i="233"/>
  <c r="S4" i="33"/>
  <c r="M4" i="33"/>
  <c r="W4" i="33"/>
  <c r="B2" i="206"/>
  <c r="U4" i="35"/>
  <c r="N2" i="215"/>
  <c r="L3" i="272"/>
  <c r="J3" i="272"/>
  <c r="F2" i="173"/>
  <c r="N2" i="188"/>
  <c r="F2" i="188"/>
  <c r="I3" i="248"/>
  <c r="P4" i="30"/>
  <c r="Z4" i="30"/>
  <c r="Y4" i="230"/>
  <c r="Q4" i="230"/>
  <c r="I4" i="230"/>
  <c r="X4" i="230"/>
  <c r="P4" i="230"/>
  <c r="H4" i="230"/>
  <c r="W4" i="230"/>
  <c r="O4" i="230"/>
  <c r="G4" i="230"/>
  <c r="V4" i="230"/>
  <c r="N4" i="230"/>
  <c r="U4" i="230"/>
  <c r="M4" i="230"/>
  <c r="AA4" i="230"/>
  <c r="S4" i="230"/>
  <c r="K4" i="230"/>
  <c r="Z4" i="230"/>
  <c r="R4" i="230"/>
  <c r="J4" i="230"/>
  <c r="T4" i="230"/>
  <c r="L4" i="230"/>
  <c r="Y3" i="40"/>
  <c r="AA3" i="40"/>
  <c r="N3" i="40"/>
  <c r="P3" i="40"/>
  <c r="K2" i="213"/>
  <c r="K2" i="212" s="1"/>
  <c r="C2" i="213"/>
  <c r="Q2" i="213"/>
  <c r="Q2" i="212" s="1"/>
  <c r="I2" i="213"/>
  <c r="P2" i="213"/>
  <c r="P2" i="212" s="1"/>
  <c r="H2" i="213"/>
  <c r="H2" i="212" s="1"/>
  <c r="M2" i="213"/>
  <c r="M2" i="195"/>
  <c r="M2" i="194" s="1"/>
  <c r="E2" i="195"/>
  <c r="M2" i="177"/>
  <c r="M2" i="176" s="1"/>
  <c r="E2" i="177"/>
  <c r="L2" i="213"/>
  <c r="L2" i="195"/>
  <c r="L2" i="194" s="1"/>
  <c r="D2" i="195"/>
  <c r="D2" i="194" s="1"/>
  <c r="L2" i="177"/>
  <c r="L2" i="176" s="1"/>
  <c r="D2" i="177"/>
  <c r="D2" i="176" s="1"/>
  <c r="J2" i="213"/>
  <c r="K2" i="195"/>
  <c r="K2" i="194" s="1"/>
  <c r="C2" i="195"/>
  <c r="C2" i="194" s="1"/>
  <c r="K2" i="177"/>
  <c r="K2" i="176" s="1"/>
  <c r="C2" i="177"/>
  <c r="G2" i="213"/>
  <c r="G2" i="212" s="1"/>
  <c r="J2" i="195"/>
  <c r="J2" i="194" s="1"/>
  <c r="B2" i="195"/>
  <c r="B2" i="194" s="1"/>
  <c r="J2" i="177"/>
  <c r="J2" i="176" s="1"/>
  <c r="B2" i="177"/>
  <c r="F2" i="213"/>
  <c r="F2" i="212" s="1"/>
  <c r="Q2" i="195"/>
  <c r="Q2" i="194" s="1"/>
  <c r="I2" i="195"/>
  <c r="Q2" i="177"/>
  <c r="I2" i="177"/>
  <c r="I2" i="176" s="1"/>
  <c r="O2" i="213"/>
  <c r="O2" i="212" s="1"/>
  <c r="D2" i="213"/>
  <c r="O2" i="195"/>
  <c r="O2" i="194" s="1"/>
  <c r="G2" i="195"/>
  <c r="G2" i="194" s="1"/>
  <c r="O2" i="177"/>
  <c r="G2" i="177"/>
  <c r="N2" i="213"/>
  <c r="N2" i="212" s="1"/>
  <c r="B2" i="213"/>
  <c r="N2" i="195"/>
  <c r="N2" i="194" s="1"/>
  <c r="F2" i="195"/>
  <c r="N2" i="177"/>
  <c r="F2" i="177"/>
  <c r="F2" i="176" s="1"/>
  <c r="P2" i="177"/>
  <c r="H2" i="177"/>
  <c r="H2" i="176" s="1"/>
  <c r="E2" i="213"/>
  <c r="E2" i="212" s="1"/>
  <c r="P2" i="195"/>
  <c r="H2" i="195"/>
  <c r="H2" i="194" s="1"/>
  <c r="J5" i="98"/>
  <c r="B5" i="98"/>
  <c r="J5" i="92"/>
  <c r="B5" i="92"/>
  <c r="J5" i="86"/>
  <c r="B5" i="86"/>
  <c r="Q5" i="98"/>
  <c r="I5" i="98"/>
  <c r="Q5" i="92"/>
  <c r="I5" i="92"/>
  <c r="Q5" i="86"/>
  <c r="I5" i="86"/>
  <c r="P5" i="98"/>
  <c r="H5" i="98"/>
  <c r="P5" i="92"/>
  <c r="H5" i="92"/>
  <c r="P5" i="86"/>
  <c r="H5" i="86"/>
  <c r="O5" i="98"/>
  <c r="G5" i="98"/>
  <c r="O5" i="92"/>
  <c r="G5" i="92"/>
  <c r="O5" i="86"/>
  <c r="G5" i="86"/>
  <c r="N5" i="98"/>
  <c r="F5" i="98"/>
  <c r="N5" i="92"/>
  <c r="F5" i="92"/>
  <c r="N5" i="86"/>
  <c r="F5" i="86"/>
  <c r="M5" i="98"/>
  <c r="E5" i="98"/>
  <c r="M5" i="92"/>
  <c r="E5" i="92"/>
  <c r="M5" i="86"/>
  <c r="E5" i="86"/>
  <c r="L5" i="98"/>
  <c r="D5" i="98"/>
  <c r="L5" i="92"/>
  <c r="D5" i="92"/>
  <c r="L5" i="86"/>
  <c r="D5" i="86"/>
  <c r="K5" i="98"/>
  <c r="K5" i="92"/>
  <c r="K5" i="86"/>
  <c r="C5" i="98"/>
  <c r="C5" i="92"/>
  <c r="C5" i="86"/>
  <c r="Q2" i="77"/>
  <c r="Q2" i="22"/>
  <c r="Z2" i="43"/>
  <c r="T2" i="43"/>
  <c r="O2" i="43"/>
  <c r="Z4" i="34"/>
  <c r="R4" i="34"/>
  <c r="J4" i="34"/>
  <c r="S4" i="34"/>
  <c r="Y4" i="34"/>
  <c r="Q4" i="34"/>
  <c r="I4" i="34"/>
  <c r="X4" i="34"/>
  <c r="P4" i="34"/>
  <c r="H4" i="34"/>
  <c r="K4" i="34"/>
  <c r="W4" i="34"/>
  <c r="O4" i="34"/>
  <c r="G4" i="34"/>
  <c r="V4" i="34"/>
  <c r="N4" i="34"/>
  <c r="U4" i="34"/>
  <c r="M4" i="34"/>
  <c r="T4" i="34"/>
  <c r="L4" i="34"/>
  <c r="AA4" i="34"/>
  <c r="P2" i="194"/>
  <c r="T3" i="242"/>
  <c r="L3" i="242"/>
  <c r="AA3" i="242"/>
  <c r="S3" i="242"/>
  <c r="K3" i="242"/>
  <c r="Z3" i="242"/>
  <c r="R3" i="242"/>
  <c r="J3" i="242"/>
  <c r="Y3" i="242"/>
  <c r="Q3" i="242"/>
  <c r="I3" i="242"/>
  <c r="X3" i="242"/>
  <c r="P3" i="242"/>
  <c r="H3" i="242"/>
  <c r="W3" i="242"/>
  <c r="O3" i="242"/>
  <c r="G3" i="242"/>
  <c r="V3" i="242"/>
  <c r="N3" i="242"/>
  <c r="M3" i="242"/>
  <c r="U3" i="242"/>
  <c r="I2" i="209"/>
  <c r="W4" i="248"/>
  <c r="Y4" i="248"/>
  <c r="AA4" i="248"/>
  <c r="N4" i="248"/>
  <c r="J2" i="209"/>
  <c r="P3" i="203"/>
  <c r="H4" i="32"/>
  <c r="J4" i="32"/>
  <c r="N4" i="32"/>
  <c r="P2" i="191"/>
  <c r="K4" i="37"/>
  <c r="M4" i="37"/>
  <c r="W4" i="37"/>
  <c r="Q2" i="209"/>
  <c r="W3" i="30"/>
  <c r="AA3" i="30"/>
  <c r="N3" i="32"/>
  <c r="X3" i="32"/>
  <c r="Z4" i="266"/>
  <c r="Q4" i="266"/>
  <c r="K2" i="279"/>
  <c r="P2" i="279"/>
  <c r="L2" i="279"/>
  <c r="V3" i="263"/>
  <c r="Q3" i="263"/>
  <c r="Q2" i="176"/>
  <c r="Y4" i="45"/>
  <c r="I4" i="45"/>
  <c r="O4" i="45"/>
  <c r="J3" i="248"/>
  <c r="L3" i="248"/>
  <c r="G3" i="248"/>
  <c r="F4" i="73"/>
  <c r="F4" i="191" s="1"/>
  <c r="W4" i="245" s="1"/>
  <c r="F4" i="18"/>
  <c r="N4" i="36" s="1"/>
  <c r="D2" i="212"/>
  <c r="S3" i="254"/>
  <c r="Y3" i="278"/>
  <c r="K3" i="278"/>
  <c r="U3" i="278"/>
  <c r="F4" i="173"/>
  <c r="M4" i="269"/>
  <c r="O4" i="269"/>
  <c r="AA4" i="269"/>
  <c r="Z4" i="38"/>
  <c r="R4" i="38"/>
  <c r="J4" i="38"/>
  <c r="Y4" i="38"/>
  <c r="Q4" i="38"/>
  <c r="I4" i="38"/>
  <c r="AA4" i="38"/>
  <c r="X4" i="38"/>
  <c r="P4" i="38"/>
  <c r="H4" i="38"/>
  <c r="W4" i="38"/>
  <c r="O4" i="38"/>
  <c r="G4" i="38"/>
  <c r="V4" i="38"/>
  <c r="N4" i="38"/>
  <c r="U4" i="38"/>
  <c r="M4" i="38"/>
  <c r="K4" i="38"/>
  <c r="T4" i="38"/>
  <c r="L4" i="38"/>
  <c r="S4" i="38"/>
  <c r="V4" i="236"/>
  <c r="O4" i="236"/>
  <c r="Z4" i="242"/>
  <c r="R4" i="242"/>
  <c r="J4" i="242"/>
  <c r="Y4" i="242"/>
  <c r="Q4" i="242"/>
  <c r="I4" i="242"/>
  <c r="X4" i="242"/>
  <c r="P4" i="242"/>
  <c r="H4" i="242"/>
  <c r="W4" i="242"/>
  <c r="O4" i="242"/>
  <c r="G4" i="242"/>
  <c r="V4" i="242"/>
  <c r="N4" i="242"/>
  <c r="U4" i="242"/>
  <c r="M4" i="242"/>
  <c r="T4" i="242"/>
  <c r="L4" i="242"/>
  <c r="S4" i="242"/>
  <c r="K4" i="242"/>
  <c r="AA4" i="242"/>
  <c r="V3" i="42"/>
  <c r="M3" i="42"/>
  <c r="D4" i="173"/>
  <c r="P3" i="31"/>
  <c r="R3" i="31"/>
  <c r="L3" i="31"/>
  <c r="Y4" i="272"/>
  <c r="Q4" i="272"/>
  <c r="I4" i="272"/>
  <c r="X4" i="272"/>
  <c r="P4" i="272"/>
  <c r="H4" i="272"/>
  <c r="W4" i="272"/>
  <c r="O4" i="272"/>
  <c r="G4" i="272"/>
  <c r="V4" i="272"/>
  <c r="N4" i="272"/>
  <c r="R4" i="272"/>
  <c r="M4" i="272"/>
  <c r="AA4" i="272"/>
  <c r="K4" i="272"/>
  <c r="U4" i="272"/>
  <c r="T4" i="272"/>
  <c r="Z4" i="272"/>
  <c r="S4" i="272"/>
  <c r="L4" i="272"/>
  <c r="J4" i="272"/>
  <c r="V3" i="269"/>
  <c r="N3" i="269"/>
  <c r="U3" i="269"/>
  <c r="M3" i="269"/>
  <c r="AA3" i="269"/>
  <c r="S3" i="269"/>
  <c r="K3" i="269"/>
  <c r="Y3" i="269"/>
  <c r="Q3" i="269"/>
  <c r="I3" i="269"/>
  <c r="X3" i="269"/>
  <c r="P3" i="269"/>
  <c r="H3" i="269"/>
  <c r="Z3" i="269"/>
  <c r="W3" i="269"/>
  <c r="T3" i="269"/>
  <c r="R3" i="269"/>
  <c r="O3" i="269"/>
  <c r="L3" i="269"/>
  <c r="J3" i="269"/>
  <c r="G3" i="269"/>
  <c r="W3" i="39"/>
  <c r="J3" i="39"/>
  <c r="N3" i="39"/>
  <c r="E2" i="197"/>
  <c r="Q3" i="47"/>
  <c r="K3" i="47"/>
  <c r="M3" i="47"/>
  <c r="P2" i="180"/>
  <c r="P2" i="179" s="1"/>
  <c r="N2" i="198"/>
  <c r="N2" i="197" s="1"/>
  <c r="Q2" i="180"/>
  <c r="Q2" i="179" s="1"/>
  <c r="E2" i="216"/>
  <c r="E2" i="215" s="1"/>
  <c r="D2" i="198"/>
  <c r="D2" i="197" s="1"/>
  <c r="H2" i="216"/>
  <c r="H2" i="215" s="1"/>
  <c r="L3" i="245"/>
  <c r="G3" i="245"/>
  <c r="Y3" i="245"/>
  <c r="N2" i="179"/>
  <c r="W4" i="44"/>
  <c r="S4" i="44"/>
  <c r="U4" i="44"/>
  <c r="Y3" i="233"/>
  <c r="U3" i="233"/>
  <c r="K3" i="233"/>
  <c r="AA4" i="33"/>
  <c r="U4" i="33"/>
  <c r="H4" i="33"/>
  <c r="H4" i="35"/>
  <c r="J4" i="35"/>
  <c r="M3" i="272"/>
  <c r="H3" i="272"/>
  <c r="R3" i="272"/>
  <c r="L2" i="206"/>
  <c r="E2" i="194"/>
  <c r="E2" i="209"/>
  <c r="K2" i="209"/>
  <c r="J2" i="78"/>
  <c r="J2" i="206" s="1"/>
  <c r="J2" i="23"/>
  <c r="Q4" i="32"/>
  <c r="V4" i="254"/>
  <c r="N4" i="254"/>
  <c r="U4" i="254"/>
  <c r="M4" i="254"/>
  <c r="AA4" i="254"/>
  <c r="S4" i="254"/>
  <c r="K4" i="254"/>
  <c r="Y4" i="254"/>
  <c r="Q4" i="254"/>
  <c r="I4" i="254"/>
  <c r="X4" i="254"/>
  <c r="P4" i="254"/>
  <c r="H4" i="254"/>
  <c r="R4" i="254"/>
  <c r="O4" i="254"/>
  <c r="L4" i="254"/>
  <c r="J4" i="254"/>
  <c r="G4" i="254"/>
  <c r="Z4" i="254"/>
  <c r="W4" i="254"/>
  <c r="T4" i="254"/>
  <c r="I4" i="173"/>
  <c r="G4" i="35"/>
  <c r="I3" i="173"/>
  <c r="E2" i="176"/>
  <c r="L4" i="30"/>
  <c r="N4" i="30"/>
  <c r="X4" i="30"/>
  <c r="B29" i="167"/>
  <c r="B33" i="167"/>
  <c r="B35" i="167"/>
  <c r="B34" i="167"/>
  <c r="B32" i="167"/>
  <c r="B31" i="167"/>
  <c r="B30" i="167"/>
  <c r="J3" i="101"/>
  <c r="B3" i="101"/>
  <c r="J3" i="95"/>
  <c r="B3" i="95"/>
  <c r="J3" i="89"/>
  <c r="B3" i="89"/>
  <c r="Q3" i="101"/>
  <c r="I3" i="101"/>
  <c r="Q3" i="95"/>
  <c r="I3" i="95"/>
  <c r="Q3" i="89"/>
  <c r="I3" i="89"/>
  <c r="P3" i="101"/>
  <c r="H3" i="101"/>
  <c r="P3" i="95"/>
  <c r="H3" i="95"/>
  <c r="P3" i="89"/>
  <c r="H3" i="89"/>
  <c r="O3" i="101"/>
  <c r="G3" i="101"/>
  <c r="O3" i="95"/>
  <c r="G3" i="95"/>
  <c r="O3" i="89"/>
  <c r="G3" i="89"/>
  <c r="N3" i="101"/>
  <c r="F3" i="101"/>
  <c r="N3" i="95"/>
  <c r="F3" i="95"/>
  <c r="N3" i="89"/>
  <c r="F3" i="89"/>
  <c r="M3" i="101"/>
  <c r="E3" i="101"/>
  <c r="M3" i="95"/>
  <c r="E3" i="95"/>
  <c r="M3" i="89"/>
  <c r="E3" i="89"/>
  <c r="L3" i="101"/>
  <c r="D3" i="101"/>
  <c r="L3" i="95"/>
  <c r="D3" i="95"/>
  <c r="L3" i="89"/>
  <c r="D3" i="89"/>
  <c r="K3" i="101"/>
  <c r="K3" i="95"/>
  <c r="K3" i="89"/>
  <c r="C3" i="101"/>
  <c r="C3" i="95"/>
  <c r="C3" i="89"/>
  <c r="C2" i="176"/>
  <c r="T2" i="45"/>
  <c r="L2" i="45"/>
  <c r="AA2" i="45"/>
  <c r="S2" i="45"/>
  <c r="K2" i="45"/>
  <c r="Z2" i="45"/>
  <c r="R2" i="45"/>
  <c r="J2" i="45"/>
  <c r="Y2" i="45"/>
  <c r="Q2" i="45"/>
  <c r="I2" i="45"/>
  <c r="X2" i="45"/>
  <c r="P2" i="45"/>
  <c r="H2" i="45"/>
  <c r="W2" i="45"/>
  <c r="O2" i="45"/>
  <c r="G2" i="45"/>
  <c r="M2" i="45"/>
  <c r="V2" i="45"/>
  <c r="N2" i="45"/>
  <c r="U2" i="45"/>
  <c r="V3" i="40"/>
  <c r="X3" i="40"/>
  <c r="Y2" i="228"/>
  <c r="Q2" i="228"/>
  <c r="I2" i="228"/>
  <c r="X2" i="228"/>
  <c r="P2" i="228"/>
  <c r="H2" i="228"/>
  <c r="W2" i="228"/>
  <c r="O2" i="228"/>
  <c r="G2" i="228"/>
  <c r="V2" i="228"/>
  <c r="N2" i="228"/>
  <c r="U2" i="228"/>
  <c r="M2" i="228"/>
  <c r="AA2" i="228"/>
  <c r="S2" i="228"/>
  <c r="K2" i="228"/>
  <c r="Z2" i="228"/>
  <c r="R2" i="228"/>
  <c r="J2" i="228"/>
  <c r="T2" i="228"/>
  <c r="L2" i="228"/>
  <c r="I2" i="43"/>
  <c r="W2" i="43"/>
  <c r="T4" i="239"/>
  <c r="L4" i="239"/>
  <c r="AA4" i="239"/>
  <c r="S4" i="239"/>
  <c r="K4" i="239"/>
  <c r="Z4" i="239"/>
  <c r="R4" i="239"/>
  <c r="J4" i="239"/>
  <c r="Y4" i="239"/>
  <c r="Q4" i="239"/>
  <c r="I4" i="239"/>
  <c r="X4" i="239"/>
  <c r="P4" i="239"/>
  <c r="H4" i="239"/>
  <c r="W4" i="239"/>
  <c r="O4" i="239"/>
  <c r="G4" i="239"/>
  <c r="V4" i="239"/>
  <c r="N4" i="239"/>
  <c r="M4" i="239"/>
  <c r="U4" i="239"/>
  <c r="K3" i="203"/>
  <c r="V3" i="257" s="1"/>
  <c r="M2" i="191"/>
  <c r="AA3" i="276"/>
  <c r="S3" i="276"/>
  <c r="K3" i="276"/>
  <c r="Z3" i="276"/>
  <c r="R3" i="276"/>
  <c r="J3" i="276"/>
  <c r="Y3" i="276"/>
  <c r="Q3" i="276"/>
  <c r="I3" i="276"/>
  <c r="X3" i="276"/>
  <c r="P3" i="276"/>
  <c r="H3" i="276"/>
  <c r="W3" i="276"/>
  <c r="O3" i="276"/>
  <c r="G3" i="276"/>
  <c r="U3" i="276"/>
  <c r="T3" i="276"/>
  <c r="M3" i="276"/>
  <c r="V3" i="276"/>
  <c r="N3" i="276"/>
  <c r="L3" i="276"/>
  <c r="V2" i="30"/>
  <c r="N2" i="30"/>
  <c r="U2" i="30"/>
  <c r="M2" i="30"/>
  <c r="T2" i="30"/>
  <c r="L2" i="30"/>
  <c r="AA2" i="30"/>
  <c r="S2" i="30"/>
  <c r="K2" i="30"/>
  <c r="W2" i="30"/>
  <c r="Z2" i="30"/>
  <c r="R2" i="30"/>
  <c r="J2" i="30"/>
  <c r="O2" i="30"/>
  <c r="Y2" i="30"/>
  <c r="Q2" i="30"/>
  <c r="I2" i="30"/>
  <c r="G2" i="30"/>
  <c r="X2" i="30"/>
  <c r="P2" i="30"/>
  <c r="H2" i="30"/>
  <c r="G4" i="248"/>
  <c r="V4" i="248"/>
  <c r="P2" i="176"/>
  <c r="K3" i="173"/>
  <c r="X2" i="31"/>
  <c r="P2" i="31"/>
  <c r="H2" i="31"/>
  <c r="Y2" i="31"/>
  <c r="W2" i="31"/>
  <c r="O2" i="31"/>
  <c r="G2" i="31"/>
  <c r="Q2" i="31"/>
  <c r="V2" i="31"/>
  <c r="N2" i="31"/>
  <c r="I2" i="31"/>
  <c r="U2" i="31"/>
  <c r="M2" i="31"/>
  <c r="T2" i="31"/>
  <c r="L2" i="31"/>
  <c r="AA2" i="31"/>
  <c r="S2" i="31"/>
  <c r="K2" i="31"/>
  <c r="Z2" i="31"/>
  <c r="R2" i="31"/>
  <c r="J2" i="31"/>
  <c r="F2" i="84"/>
  <c r="F2" i="224" s="1"/>
  <c r="F2" i="29"/>
  <c r="P4" i="32"/>
  <c r="R4" i="32"/>
  <c r="L4" i="32"/>
  <c r="V4" i="32"/>
  <c r="H2" i="76"/>
  <c r="H2" i="21"/>
  <c r="H2" i="39" s="1"/>
  <c r="S4" i="37"/>
  <c r="U4" i="37"/>
  <c r="H4" i="37"/>
  <c r="G2" i="191"/>
  <c r="H3" i="30"/>
  <c r="J3" i="30"/>
  <c r="U3" i="30"/>
  <c r="J3" i="32"/>
  <c r="L3" i="32"/>
  <c r="V3" i="32"/>
  <c r="D2" i="173"/>
  <c r="K4" i="266"/>
  <c r="S4" i="266"/>
  <c r="Y4" i="266"/>
  <c r="L3" i="263"/>
  <c r="G3" i="263"/>
  <c r="Y3" i="263"/>
  <c r="W4" i="45"/>
  <c r="R3" i="248"/>
  <c r="T3" i="248"/>
  <c r="O3" i="248"/>
  <c r="F7" i="91"/>
  <c r="F2" i="73"/>
  <c r="F2" i="191" s="1"/>
  <c r="F2" i="18"/>
  <c r="J2" i="36" s="1"/>
  <c r="AA3" i="230"/>
  <c r="S3" i="230"/>
  <c r="K3" i="230"/>
  <c r="Z3" i="230"/>
  <c r="R3" i="230"/>
  <c r="J3" i="230"/>
  <c r="Y3" i="230"/>
  <c r="Q3" i="230"/>
  <c r="I3" i="230"/>
  <c r="X3" i="230"/>
  <c r="P3" i="230"/>
  <c r="H3" i="230"/>
  <c r="W3" i="230"/>
  <c r="O3" i="230"/>
  <c r="G3" i="230"/>
  <c r="U3" i="230"/>
  <c r="M3" i="230"/>
  <c r="T3" i="230"/>
  <c r="L3" i="230"/>
  <c r="V3" i="230"/>
  <c r="N3" i="230"/>
  <c r="Y3" i="254"/>
  <c r="R3" i="278"/>
  <c r="S3" i="278"/>
  <c r="X3" i="266"/>
  <c r="P3" i="266"/>
  <c r="H3" i="266"/>
  <c r="W3" i="266"/>
  <c r="O3" i="266"/>
  <c r="G3" i="266"/>
  <c r="V3" i="266"/>
  <c r="N3" i="266"/>
  <c r="U3" i="266"/>
  <c r="M3" i="266"/>
  <c r="T3" i="266"/>
  <c r="L3" i="266"/>
  <c r="AA3" i="266"/>
  <c r="S3" i="266"/>
  <c r="K3" i="266"/>
  <c r="Z3" i="266"/>
  <c r="R3" i="266"/>
  <c r="J3" i="266"/>
  <c r="Y3" i="266"/>
  <c r="Q3" i="266"/>
  <c r="I3" i="266"/>
  <c r="P4" i="269"/>
  <c r="W4" i="269"/>
  <c r="T4" i="251"/>
  <c r="L4" i="251"/>
  <c r="AA4" i="251"/>
  <c r="S4" i="251"/>
  <c r="K4" i="251"/>
  <c r="Z4" i="251"/>
  <c r="R4" i="251"/>
  <c r="J4" i="251"/>
  <c r="Y4" i="251"/>
  <c r="Q4" i="251"/>
  <c r="I4" i="251"/>
  <c r="X4" i="251"/>
  <c r="P4" i="251"/>
  <c r="H4" i="251"/>
  <c r="W4" i="251"/>
  <c r="O4" i="251"/>
  <c r="G4" i="251"/>
  <c r="V4" i="251"/>
  <c r="N4" i="251"/>
  <c r="U4" i="251"/>
  <c r="M4" i="251"/>
  <c r="J4" i="236"/>
  <c r="W4" i="236"/>
  <c r="G3" i="42"/>
  <c r="I3" i="42"/>
  <c r="K3" i="42"/>
  <c r="Z3" i="41"/>
  <c r="R3" i="41"/>
  <c r="J3" i="41"/>
  <c r="Y3" i="41"/>
  <c r="Q3" i="41"/>
  <c r="I3" i="41"/>
  <c r="X3" i="41"/>
  <c r="P3" i="41"/>
  <c r="H3" i="41"/>
  <c r="K3" i="41"/>
  <c r="W3" i="41"/>
  <c r="O3" i="41"/>
  <c r="G3" i="41"/>
  <c r="S3" i="41"/>
  <c r="V3" i="41"/>
  <c r="N3" i="41"/>
  <c r="AA3" i="41"/>
  <c r="U3" i="41"/>
  <c r="M3" i="41"/>
  <c r="T3" i="41"/>
  <c r="L3" i="41"/>
  <c r="E2" i="188"/>
  <c r="X3" i="31"/>
  <c r="Z3" i="31"/>
  <c r="T3" i="31"/>
  <c r="H3" i="39"/>
  <c r="R3" i="39"/>
  <c r="L3" i="39"/>
  <c r="V3" i="39"/>
  <c r="Y3" i="47"/>
  <c r="S3" i="47"/>
  <c r="U3" i="47"/>
  <c r="H2" i="198"/>
  <c r="H2" i="197" s="1"/>
  <c r="L2" i="216"/>
  <c r="L2" i="215" s="1"/>
  <c r="I2" i="198"/>
  <c r="C2" i="180"/>
  <c r="L2" i="198"/>
  <c r="L2" i="197" s="1"/>
  <c r="P2" i="216"/>
  <c r="T3" i="245"/>
  <c r="O3" i="245"/>
  <c r="AA4" i="44"/>
  <c r="G3" i="233"/>
  <c r="S3" i="233"/>
  <c r="Q4" i="33"/>
  <c r="Y4" i="33"/>
  <c r="P4" i="33"/>
  <c r="P4" i="35"/>
  <c r="R4" i="35"/>
  <c r="L4" i="35"/>
  <c r="M2" i="173"/>
  <c r="F2" i="209"/>
  <c r="N3" i="272"/>
  <c r="P3" i="272"/>
  <c r="Z3" i="272"/>
  <c r="N2" i="206"/>
  <c r="L2" i="209"/>
  <c r="C2" i="173"/>
  <c r="P2" i="243"/>
  <c r="M2" i="243"/>
  <c r="J2" i="243"/>
  <c r="H2" i="78"/>
  <c r="H2" i="23"/>
  <c r="Z4" i="42"/>
  <c r="R4" i="42"/>
  <c r="J4" i="42"/>
  <c r="Y4" i="42"/>
  <c r="Q4" i="42"/>
  <c r="I4" i="42"/>
  <c r="AA4" i="42"/>
  <c r="X4" i="42"/>
  <c r="P4" i="42"/>
  <c r="H4" i="42"/>
  <c r="S4" i="42"/>
  <c r="W4" i="42"/>
  <c r="O4" i="42"/>
  <c r="G4" i="42"/>
  <c r="V4" i="42"/>
  <c r="N4" i="42"/>
  <c r="U4" i="42"/>
  <c r="M4" i="42"/>
  <c r="T4" i="42"/>
  <c r="L4" i="42"/>
  <c r="K4" i="42"/>
  <c r="J2" i="81"/>
  <c r="J2" i="26"/>
  <c r="L4" i="173"/>
  <c r="T4" i="30"/>
  <c r="V4" i="30"/>
  <c r="R2" i="36"/>
  <c r="H2" i="36"/>
  <c r="S2" i="36"/>
  <c r="I2" i="212"/>
  <c r="X2" i="35"/>
  <c r="P2" i="35"/>
  <c r="H2" i="35"/>
  <c r="W2" i="35"/>
  <c r="O2" i="35"/>
  <c r="G2" i="35"/>
  <c r="V2" i="35"/>
  <c r="N2" i="35"/>
  <c r="U2" i="35"/>
  <c r="M2" i="35"/>
  <c r="Q2" i="35"/>
  <c r="T2" i="35"/>
  <c r="L2" i="35"/>
  <c r="I2" i="35"/>
  <c r="AA2" i="35"/>
  <c r="S2" i="35"/>
  <c r="K2" i="35"/>
  <c r="Y2" i="35"/>
  <c r="Z2" i="35"/>
  <c r="R2" i="35"/>
  <c r="J2" i="35"/>
  <c r="J3" i="40"/>
  <c r="L3" i="40"/>
  <c r="Q3" i="40"/>
  <c r="G3" i="173"/>
  <c r="AA3" i="227" s="1"/>
  <c r="X2" i="47"/>
  <c r="P2" i="47"/>
  <c r="H2" i="47"/>
  <c r="W2" i="47"/>
  <c r="O2" i="47"/>
  <c r="G2" i="47"/>
  <c r="V2" i="47"/>
  <c r="N2" i="47"/>
  <c r="U2" i="47"/>
  <c r="M2" i="47"/>
  <c r="Y2" i="47"/>
  <c r="T2" i="47"/>
  <c r="L2" i="47"/>
  <c r="I2" i="47"/>
  <c r="AA2" i="47"/>
  <c r="S2" i="47"/>
  <c r="K2" i="47"/>
  <c r="Z2" i="47"/>
  <c r="R2" i="47"/>
  <c r="J2" i="47"/>
  <c r="Q2" i="47"/>
  <c r="O7" i="85"/>
  <c r="N4" i="173"/>
  <c r="P2" i="77"/>
  <c r="P2" i="22"/>
  <c r="B2" i="173"/>
  <c r="O2" i="176"/>
  <c r="O4" i="248"/>
  <c r="J4" i="248"/>
  <c r="L4" i="248"/>
  <c r="B2" i="176"/>
  <c r="P2" i="81"/>
  <c r="P2" i="215" s="1"/>
  <c r="P2" i="26"/>
  <c r="X4" i="32"/>
  <c r="Z4" i="32"/>
  <c r="F4" i="77"/>
  <c r="F4" i="203" s="1"/>
  <c r="F4" i="22"/>
  <c r="AA4" i="37"/>
  <c r="Y4" i="37"/>
  <c r="P4" i="37"/>
  <c r="M2" i="206"/>
  <c r="P3" i="30"/>
  <c r="R3" i="30"/>
  <c r="R3" i="32"/>
  <c r="T3" i="32"/>
  <c r="Q3" i="32"/>
  <c r="D7" i="85"/>
  <c r="AA4" i="266"/>
  <c r="T3" i="263"/>
  <c r="O3" i="263"/>
  <c r="N2" i="176"/>
  <c r="K4" i="45"/>
  <c r="M4" i="45"/>
  <c r="H4" i="45"/>
  <c r="Z3" i="248"/>
  <c r="W3" i="248"/>
  <c r="J2" i="212"/>
  <c r="H4" i="84"/>
  <c r="H4" i="224" s="1"/>
  <c r="S4" i="278" s="1"/>
  <c r="H4" i="29"/>
  <c r="S4" i="47" s="1"/>
  <c r="X4" i="41"/>
  <c r="P4" i="41"/>
  <c r="H4" i="41"/>
  <c r="Y4" i="41"/>
  <c r="W4" i="41"/>
  <c r="O4" i="41"/>
  <c r="G4" i="41"/>
  <c r="V4" i="41"/>
  <c r="N4" i="41"/>
  <c r="U4" i="41"/>
  <c r="M4" i="41"/>
  <c r="T4" i="41"/>
  <c r="L4" i="41"/>
  <c r="AA4" i="41"/>
  <c r="S4" i="41"/>
  <c r="K4" i="41"/>
  <c r="I4" i="41"/>
  <c r="Z4" i="41"/>
  <c r="R4" i="41"/>
  <c r="J4" i="41"/>
  <c r="Q4" i="41"/>
  <c r="P2" i="188"/>
  <c r="X3" i="278"/>
  <c r="AA3" i="278"/>
  <c r="N3" i="278"/>
  <c r="R4" i="269"/>
  <c r="I4" i="269"/>
  <c r="L4" i="269"/>
  <c r="AA4" i="236"/>
  <c r="R4" i="236"/>
  <c r="H4" i="236"/>
  <c r="O3" i="42"/>
  <c r="Q3" i="42"/>
  <c r="S3" i="42"/>
  <c r="J6" i="102"/>
  <c r="J7" i="102" s="1"/>
  <c r="B6" i="102"/>
  <c r="B7" i="102" s="1"/>
  <c r="J6" i="96"/>
  <c r="J7" i="96" s="1"/>
  <c r="B6" i="96"/>
  <c r="B7" i="96" s="1"/>
  <c r="J6" i="90"/>
  <c r="J7" i="90" s="1"/>
  <c r="B6" i="90"/>
  <c r="B7" i="90" s="1"/>
  <c r="Q6" i="102"/>
  <c r="Q7" i="102" s="1"/>
  <c r="I6" i="102"/>
  <c r="I7" i="102" s="1"/>
  <c r="Q6" i="96"/>
  <c r="Q7" i="96" s="1"/>
  <c r="I6" i="96"/>
  <c r="I7" i="96" s="1"/>
  <c r="Q6" i="90"/>
  <c r="Q7" i="90" s="1"/>
  <c r="I6" i="90"/>
  <c r="I7" i="90" s="1"/>
  <c r="P6" i="102"/>
  <c r="P7" i="102" s="1"/>
  <c r="H6" i="102"/>
  <c r="H7" i="102" s="1"/>
  <c r="P6" i="96"/>
  <c r="P7" i="96" s="1"/>
  <c r="H6" i="96"/>
  <c r="H7" i="96" s="1"/>
  <c r="P6" i="90"/>
  <c r="P7" i="90" s="1"/>
  <c r="H6" i="90"/>
  <c r="H7" i="90" s="1"/>
  <c r="O6" i="102"/>
  <c r="O7" i="102" s="1"/>
  <c r="G6" i="102"/>
  <c r="G7" i="102" s="1"/>
  <c r="O6" i="96"/>
  <c r="O7" i="96" s="1"/>
  <c r="G6" i="96"/>
  <c r="G7" i="96" s="1"/>
  <c r="O6" i="90"/>
  <c r="O7" i="90" s="1"/>
  <c r="G6" i="90"/>
  <c r="G7" i="90" s="1"/>
  <c r="N6" i="102"/>
  <c r="N7" i="102" s="1"/>
  <c r="F6" i="102"/>
  <c r="F7" i="102" s="1"/>
  <c r="N6" i="96"/>
  <c r="N7" i="96" s="1"/>
  <c r="F6" i="96"/>
  <c r="F7" i="96" s="1"/>
  <c r="N6" i="90"/>
  <c r="N7" i="90" s="1"/>
  <c r="F6" i="90"/>
  <c r="F7" i="90" s="1"/>
  <c r="M6" i="102"/>
  <c r="M7" i="102" s="1"/>
  <c r="E6" i="102"/>
  <c r="E7" i="102" s="1"/>
  <c r="M6" i="96"/>
  <c r="M7" i="96" s="1"/>
  <c r="E6" i="96"/>
  <c r="E7" i="96" s="1"/>
  <c r="M6" i="90"/>
  <c r="M7" i="90" s="1"/>
  <c r="E6" i="90"/>
  <c r="E7" i="90" s="1"/>
  <c r="L6" i="102"/>
  <c r="L7" i="102" s="1"/>
  <c r="D6" i="102"/>
  <c r="D7" i="102" s="1"/>
  <c r="L6" i="96"/>
  <c r="L7" i="96" s="1"/>
  <c r="D6" i="96"/>
  <c r="D7" i="96" s="1"/>
  <c r="L6" i="90"/>
  <c r="L7" i="90" s="1"/>
  <c r="D6" i="90"/>
  <c r="D7" i="90" s="1"/>
  <c r="C6" i="102"/>
  <c r="C7" i="102" s="1"/>
  <c r="C6" i="96"/>
  <c r="C7" i="96" s="1"/>
  <c r="C6" i="90"/>
  <c r="C7" i="90" s="1"/>
  <c r="K6" i="96"/>
  <c r="K7" i="96" s="1"/>
  <c r="K6" i="90"/>
  <c r="K7" i="90" s="1"/>
  <c r="K6" i="102"/>
  <c r="K7" i="102" s="1"/>
  <c r="B20" i="167"/>
  <c r="T3" i="260"/>
  <c r="L3" i="260"/>
  <c r="AA3" i="260"/>
  <c r="S3" i="260"/>
  <c r="K3" i="260"/>
  <c r="Z3" i="260"/>
  <c r="R3" i="260"/>
  <c r="J3" i="260"/>
  <c r="Y3" i="260"/>
  <c r="Q3" i="260"/>
  <c r="I3" i="260"/>
  <c r="X3" i="260"/>
  <c r="P3" i="260"/>
  <c r="H3" i="260"/>
  <c r="W3" i="260"/>
  <c r="O3" i="260"/>
  <c r="G3" i="260"/>
  <c r="V3" i="260"/>
  <c r="N3" i="260"/>
  <c r="U3" i="260"/>
  <c r="M3" i="260"/>
  <c r="I3" i="31"/>
  <c r="O3" i="31"/>
  <c r="P3" i="39"/>
  <c r="Z3" i="39"/>
  <c r="T3" i="39"/>
  <c r="W3" i="47"/>
  <c r="AA3" i="47"/>
  <c r="P2" i="198"/>
  <c r="P2" i="197" s="1"/>
  <c r="G2" i="180"/>
  <c r="G2" i="179" s="1"/>
  <c r="Q2" i="198"/>
  <c r="Q2" i="197" s="1"/>
  <c r="K2" i="180"/>
  <c r="K2" i="179" s="1"/>
  <c r="G2" i="216"/>
  <c r="G2" i="215" s="1"/>
  <c r="W3" i="245"/>
  <c r="J3" i="245"/>
  <c r="H4" i="44"/>
  <c r="J4" i="44"/>
  <c r="G4" i="44"/>
  <c r="N4" i="44"/>
  <c r="Z3" i="233"/>
  <c r="N3" i="233"/>
  <c r="AA3" i="233"/>
  <c r="J4" i="33"/>
  <c r="X4" i="33"/>
  <c r="N4" i="35"/>
  <c r="X4" i="35"/>
  <c r="Z4" i="35"/>
  <c r="T4" i="35"/>
  <c r="M7" i="85"/>
  <c r="O3" i="272"/>
  <c r="X3" i="272"/>
  <c r="O2" i="206"/>
  <c r="M2" i="212"/>
  <c r="C2" i="212"/>
  <c r="V2" i="42"/>
  <c r="N2" i="42"/>
  <c r="U2" i="42"/>
  <c r="M2" i="42"/>
  <c r="O2" i="42"/>
  <c r="T2" i="42"/>
  <c r="L2" i="42"/>
  <c r="G2" i="42"/>
  <c r="AA2" i="42"/>
  <c r="S2" i="42"/>
  <c r="K2" i="42"/>
  <c r="Z2" i="42"/>
  <c r="R2" i="42"/>
  <c r="J2" i="42"/>
  <c r="Y2" i="42"/>
  <c r="Q2" i="42"/>
  <c r="I2" i="42"/>
  <c r="X2" i="42"/>
  <c r="P2" i="42"/>
  <c r="H2" i="42"/>
  <c r="W2" i="42"/>
  <c r="H4" i="173"/>
  <c r="Y4" i="269"/>
  <c r="X4" i="263"/>
  <c r="P4" i="263"/>
  <c r="H4" i="263"/>
  <c r="W4" i="263"/>
  <c r="O4" i="263"/>
  <c r="G4" i="263"/>
  <c r="V4" i="263"/>
  <c r="N4" i="263"/>
  <c r="U4" i="263"/>
  <c r="M4" i="263"/>
  <c r="T4" i="263"/>
  <c r="L4" i="263"/>
  <c r="AA4" i="263"/>
  <c r="S4" i="263"/>
  <c r="K4" i="263"/>
  <c r="Z4" i="263"/>
  <c r="R4" i="263"/>
  <c r="J4" i="263"/>
  <c r="Y4" i="263"/>
  <c r="Q4" i="263"/>
  <c r="I4" i="263"/>
  <c r="AA4" i="30"/>
  <c r="S4" i="30"/>
  <c r="B45" i="167"/>
  <c r="B37" i="167"/>
  <c r="B44" i="167"/>
  <c r="B36" i="167"/>
  <c r="B41" i="167"/>
  <c r="B39" i="167"/>
  <c r="B38" i="167"/>
  <c r="B43" i="167"/>
  <c r="B42" i="167"/>
  <c r="B40" i="167"/>
  <c r="J4" i="101"/>
  <c r="B4" i="101"/>
  <c r="J4" i="95"/>
  <c r="B4" i="95"/>
  <c r="J4" i="89"/>
  <c r="B4" i="89"/>
  <c r="Q4" i="101"/>
  <c r="I4" i="101"/>
  <c r="Q4" i="95"/>
  <c r="I4" i="95"/>
  <c r="Q4" i="89"/>
  <c r="I4" i="89"/>
  <c r="P4" i="101"/>
  <c r="H4" i="101"/>
  <c r="P4" i="95"/>
  <c r="H4" i="95"/>
  <c r="P4" i="89"/>
  <c r="H4" i="89"/>
  <c r="O4" i="101"/>
  <c r="G4" i="101"/>
  <c r="O4" i="95"/>
  <c r="G4" i="95"/>
  <c r="O4" i="89"/>
  <c r="G4" i="89"/>
  <c r="N4" i="101"/>
  <c r="F4" i="101"/>
  <c r="N4" i="95"/>
  <c r="F4" i="95"/>
  <c r="N4" i="89"/>
  <c r="F4" i="89"/>
  <c r="M4" i="101"/>
  <c r="E4" i="101"/>
  <c r="M4" i="95"/>
  <c r="E4" i="95"/>
  <c r="M4" i="89"/>
  <c r="E4" i="89"/>
  <c r="L4" i="101"/>
  <c r="D4" i="101"/>
  <c r="L4" i="95"/>
  <c r="D4" i="95"/>
  <c r="L4" i="89"/>
  <c r="D4" i="89"/>
  <c r="C4" i="101"/>
  <c r="C4" i="95"/>
  <c r="C4" i="89"/>
  <c r="K4" i="89"/>
  <c r="K4" i="95"/>
  <c r="K4" i="101"/>
  <c r="B2" i="188"/>
  <c r="R3" i="40"/>
  <c r="T3" i="40"/>
  <c r="G2" i="176"/>
  <c r="V2" i="246"/>
  <c r="N2" i="246"/>
  <c r="U2" i="246"/>
  <c r="M2" i="246"/>
  <c r="T2" i="246"/>
  <c r="L2" i="246"/>
  <c r="AA2" i="246"/>
  <c r="S2" i="246"/>
  <c r="K2" i="246"/>
  <c r="Z2" i="246"/>
  <c r="R2" i="246"/>
  <c r="J2" i="246"/>
  <c r="Y2" i="246"/>
  <c r="Q2" i="246"/>
  <c r="I2" i="246"/>
  <c r="X2" i="246"/>
  <c r="P2" i="246"/>
  <c r="H2" i="246"/>
  <c r="O2" i="246"/>
  <c r="G2" i="246"/>
  <c r="W2" i="246"/>
  <c r="K2" i="43"/>
  <c r="U2" i="43"/>
  <c r="I2" i="194"/>
  <c r="K2" i="173"/>
  <c r="B7" i="85"/>
  <c r="N2" i="191"/>
  <c r="K2" i="245" s="1"/>
  <c r="H4" i="248"/>
  <c r="R4" i="248"/>
  <c r="L2" i="212"/>
  <c r="M2" i="197"/>
  <c r="I4" i="32"/>
  <c r="F2" i="77"/>
  <c r="F2" i="22"/>
  <c r="J4" i="37"/>
  <c r="T2" i="37"/>
  <c r="L2" i="37"/>
  <c r="AA2" i="37"/>
  <c r="S2" i="37"/>
  <c r="K2" i="37"/>
  <c r="Z2" i="37"/>
  <c r="R2" i="37"/>
  <c r="J2" i="37"/>
  <c r="U2" i="37"/>
  <c r="Y2" i="37"/>
  <c r="Q2" i="37"/>
  <c r="I2" i="37"/>
  <c r="M2" i="37"/>
  <c r="X2" i="37"/>
  <c r="P2" i="37"/>
  <c r="H2" i="37"/>
  <c r="W2" i="37"/>
  <c r="O2" i="37"/>
  <c r="G2" i="37"/>
  <c r="V2" i="37"/>
  <c r="N2" i="37"/>
  <c r="X3" i="30"/>
  <c r="Z3" i="30"/>
  <c r="Z3" i="32"/>
  <c r="N4" i="77"/>
  <c r="N4" i="203" s="1"/>
  <c r="N4" i="22"/>
  <c r="L4" i="266"/>
  <c r="T4" i="266"/>
  <c r="J6" i="98"/>
  <c r="B6" i="98"/>
  <c r="J6" i="92"/>
  <c r="J7" i="92" s="1"/>
  <c r="B6" i="92"/>
  <c r="J6" i="86"/>
  <c r="J7" i="86" s="1"/>
  <c r="B6" i="86"/>
  <c r="Q6" i="98"/>
  <c r="Q7" i="98" s="1"/>
  <c r="I6" i="98"/>
  <c r="Q6" i="92"/>
  <c r="I6" i="92"/>
  <c r="Q6" i="86"/>
  <c r="I6" i="86"/>
  <c r="P6" i="98"/>
  <c r="H6" i="98"/>
  <c r="P6" i="92"/>
  <c r="H6" i="92"/>
  <c r="P6" i="86"/>
  <c r="H6" i="86"/>
  <c r="O6" i="98"/>
  <c r="G6" i="98"/>
  <c r="G7" i="98" s="1"/>
  <c r="O6" i="92"/>
  <c r="G6" i="92"/>
  <c r="O6" i="86"/>
  <c r="G6" i="86"/>
  <c r="N6" i="98"/>
  <c r="N7" i="98" s="1"/>
  <c r="F6" i="98"/>
  <c r="N6" i="92"/>
  <c r="F6" i="92"/>
  <c r="N6" i="86"/>
  <c r="F6" i="86"/>
  <c r="M6" i="98"/>
  <c r="E6" i="98"/>
  <c r="M6" i="92"/>
  <c r="E6" i="92"/>
  <c r="M6" i="86"/>
  <c r="E6" i="86"/>
  <c r="L6" i="98"/>
  <c r="D6" i="98"/>
  <c r="L6" i="92"/>
  <c r="D6" i="92"/>
  <c r="L6" i="86"/>
  <c r="L7" i="86" s="1"/>
  <c r="D6" i="86"/>
  <c r="C6" i="98"/>
  <c r="C6" i="92"/>
  <c r="C7" i="92" s="1"/>
  <c r="C6" i="86"/>
  <c r="K6" i="98"/>
  <c r="K6" i="86"/>
  <c r="K6" i="92"/>
  <c r="K7" i="92" s="1"/>
  <c r="W3" i="263"/>
  <c r="Q4" i="45"/>
  <c r="S4" i="45"/>
  <c r="U4" i="45"/>
  <c r="M3" i="248"/>
  <c r="Z4" i="260"/>
  <c r="R4" i="260"/>
  <c r="J4" i="260"/>
  <c r="Y4" i="260"/>
  <c r="Q4" i="260"/>
  <c r="I4" i="260"/>
  <c r="X4" i="260"/>
  <c r="P4" i="260"/>
  <c r="H4" i="260"/>
  <c r="W4" i="260"/>
  <c r="O4" i="260"/>
  <c r="G4" i="260"/>
  <c r="V4" i="260"/>
  <c r="N4" i="260"/>
  <c r="U4" i="260"/>
  <c r="M4" i="260"/>
  <c r="T4" i="260"/>
  <c r="L4" i="260"/>
  <c r="S4" i="260"/>
  <c r="K4" i="260"/>
  <c r="AA4" i="260"/>
  <c r="V4" i="36"/>
  <c r="T4" i="36"/>
  <c r="L4" i="36"/>
  <c r="AA4" i="36"/>
  <c r="Y4" i="36"/>
  <c r="Q4" i="36"/>
  <c r="I4" i="36"/>
  <c r="H3" i="278"/>
  <c r="X4" i="269"/>
  <c r="U4" i="269"/>
  <c r="Q4" i="269"/>
  <c r="S4" i="236"/>
  <c r="Z4" i="236"/>
  <c r="W3" i="42"/>
  <c r="Y3" i="42"/>
  <c r="B28" i="167"/>
  <c r="T4" i="39"/>
  <c r="J4" i="39"/>
  <c r="M4" i="39"/>
  <c r="W4" i="39"/>
  <c r="O4" i="39"/>
  <c r="Q3" i="31"/>
  <c r="J6" i="99"/>
  <c r="J7" i="99" s="1"/>
  <c r="B6" i="99"/>
  <c r="B7" i="99" s="1"/>
  <c r="J6" i="93"/>
  <c r="J7" i="93" s="1"/>
  <c r="B6" i="93"/>
  <c r="B7" i="93" s="1"/>
  <c r="J6" i="87"/>
  <c r="J7" i="87" s="1"/>
  <c r="B6" i="87"/>
  <c r="B7" i="87" s="1"/>
  <c r="Q6" i="99"/>
  <c r="Q7" i="99" s="1"/>
  <c r="I6" i="99"/>
  <c r="I7" i="99" s="1"/>
  <c r="Q6" i="93"/>
  <c r="Q7" i="93" s="1"/>
  <c r="I6" i="93"/>
  <c r="I7" i="93" s="1"/>
  <c r="Q6" i="87"/>
  <c r="Q7" i="87" s="1"/>
  <c r="I6" i="87"/>
  <c r="I7" i="87" s="1"/>
  <c r="P6" i="99"/>
  <c r="P7" i="99" s="1"/>
  <c r="H6" i="99"/>
  <c r="H7" i="99" s="1"/>
  <c r="P6" i="93"/>
  <c r="P7" i="93" s="1"/>
  <c r="H6" i="93"/>
  <c r="H7" i="93" s="1"/>
  <c r="P6" i="87"/>
  <c r="P7" i="87" s="1"/>
  <c r="H6" i="87"/>
  <c r="H7" i="87" s="1"/>
  <c r="O6" i="99"/>
  <c r="O7" i="99" s="1"/>
  <c r="G6" i="99"/>
  <c r="G7" i="99" s="1"/>
  <c r="O6" i="93"/>
  <c r="O7" i="93" s="1"/>
  <c r="G6" i="93"/>
  <c r="G7" i="93" s="1"/>
  <c r="O6" i="87"/>
  <c r="O7" i="87" s="1"/>
  <c r="G6" i="87"/>
  <c r="G7" i="87" s="1"/>
  <c r="N6" i="99"/>
  <c r="N7" i="99" s="1"/>
  <c r="F6" i="99"/>
  <c r="F7" i="99" s="1"/>
  <c r="N6" i="93"/>
  <c r="N7" i="93" s="1"/>
  <c r="F6" i="93"/>
  <c r="F7" i="93" s="1"/>
  <c r="N6" i="87"/>
  <c r="N7" i="87" s="1"/>
  <c r="F6" i="87"/>
  <c r="F7" i="87" s="1"/>
  <c r="M6" i="99"/>
  <c r="M7" i="99" s="1"/>
  <c r="E6" i="99"/>
  <c r="E7" i="99" s="1"/>
  <c r="M6" i="93"/>
  <c r="M7" i="93" s="1"/>
  <c r="E6" i="93"/>
  <c r="E7" i="93" s="1"/>
  <c r="M6" i="87"/>
  <c r="M7" i="87" s="1"/>
  <c r="E6" i="87"/>
  <c r="E7" i="87" s="1"/>
  <c r="L6" i="99"/>
  <c r="L7" i="99" s="1"/>
  <c r="D6" i="99"/>
  <c r="D7" i="99" s="1"/>
  <c r="L6" i="93"/>
  <c r="L7" i="93" s="1"/>
  <c r="D6" i="93"/>
  <c r="D7" i="93" s="1"/>
  <c r="L6" i="87"/>
  <c r="L7" i="87" s="1"/>
  <c r="D6" i="87"/>
  <c r="D7" i="87" s="1"/>
  <c r="K6" i="99"/>
  <c r="K7" i="99" s="1"/>
  <c r="K6" i="93"/>
  <c r="K7" i="93" s="1"/>
  <c r="K6" i="87"/>
  <c r="K7" i="87" s="1"/>
  <c r="C6" i="99"/>
  <c r="C7" i="99" s="1"/>
  <c r="C6" i="93"/>
  <c r="C7" i="93" s="1"/>
  <c r="C6" i="87"/>
  <c r="C7" i="87" s="1"/>
  <c r="X3" i="39"/>
  <c r="H3" i="47"/>
  <c r="B2" i="216"/>
  <c r="O2" i="180"/>
  <c r="O2" i="179" s="1"/>
  <c r="D2" i="216"/>
  <c r="D2" i="215" s="1"/>
  <c r="C2" i="198"/>
  <c r="C2" i="197" s="1"/>
  <c r="E2" i="180"/>
  <c r="E2" i="179" s="1"/>
  <c r="Q2" i="216"/>
  <c r="Q2" i="215" s="1"/>
  <c r="AA3" i="245"/>
  <c r="M3" i="245"/>
  <c r="H3" i="245"/>
  <c r="P4" i="44"/>
  <c r="R4" i="44"/>
  <c r="I3" i="233"/>
  <c r="H2" i="209"/>
  <c r="R4" i="33"/>
  <c r="L4" i="33"/>
  <c r="V4" i="35"/>
  <c r="I3" i="272"/>
  <c r="I2" i="188"/>
  <c r="V2" i="34"/>
  <c r="N2" i="34"/>
  <c r="W2" i="34"/>
  <c r="U2" i="34"/>
  <c r="M2" i="34"/>
  <c r="G2" i="34"/>
  <c r="T2" i="34"/>
  <c r="L2" i="34"/>
  <c r="AA2" i="34"/>
  <c r="S2" i="34"/>
  <c r="K2" i="34"/>
  <c r="Z2" i="34"/>
  <c r="R2" i="34"/>
  <c r="J2" i="34"/>
  <c r="Y2" i="34"/>
  <c r="Q2" i="34"/>
  <c r="I2" i="34"/>
  <c r="X2" i="34"/>
  <c r="P2" i="34"/>
  <c r="H2" i="34"/>
  <c r="O2" i="34"/>
  <c r="F2" i="194"/>
  <c r="B2" i="209"/>
  <c r="V2" i="46"/>
  <c r="N2" i="46"/>
  <c r="G2" i="46"/>
  <c r="U2" i="46"/>
  <c r="M2" i="46"/>
  <c r="O2" i="46"/>
  <c r="T2" i="46"/>
  <c r="L2" i="46"/>
  <c r="W2" i="46"/>
  <c r="AA2" i="46"/>
  <c r="S2" i="46"/>
  <c r="K2" i="46"/>
  <c r="Z2" i="46"/>
  <c r="R2" i="46"/>
  <c r="J2" i="46"/>
  <c r="Y2" i="46"/>
  <c r="Q2" i="46"/>
  <c r="I2" i="46"/>
  <c r="X2" i="46"/>
  <c r="P2" i="46"/>
  <c r="H2" i="46"/>
  <c r="M2" i="209"/>
  <c r="B11" i="6" a="1"/>
  <c r="F11" i="6" a="1"/>
  <c r="Q11" i="6" a="1"/>
  <c r="D11" i="6" a="1"/>
  <c r="O11" i="6" a="1"/>
  <c r="E11" i="6" a="1"/>
  <c r="I11" i="6" a="1"/>
  <c r="M11" i="6" a="1"/>
  <c r="K2" i="278" l="1"/>
  <c r="O2" i="278"/>
  <c r="R2" i="243"/>
  <c r="U2" i="243"/>
  <c r="X2" i="243"/>
  <c r="M2" i="279"/>
  <c r="X2" i="279"/>
  <c r="S2" i="279"/>
  <c r="X3" i="239"/>
  <c r="S3" i="239"/>
  <c r="I2" i="261"/>
  <c r="AA2" i="261"/>
  <c r="O2" i="261"/>
  <c r="F2" i="206"/>
  <c r="Z2" i="243"/>
  <c r="N2" i="243"/>
  <c r="T2" i="279"/>
  <c r="I2" i="279"/>
  <c r="AA2" i="279"/>
  <c r="I3" i="239"/>
  <c r="AA3" i="239"/>
  <c r="Q2" i="261"/>
  <c r="L2" i="261"/>
  <c r="W2" i="261"/>
  <c r="K2" i="243"/>
  <c r="V2" i="243"/>
  <c r="V2" i="279"/>
  <c r="Q2" i="279"/>
  <c r="Q3" i="239"/>
  <c r="L3" i="239"/>
  <c r="Y2" i="261"/>
  <c r="T2" i="261"/>
  <c r="H2" i="261"/>
  <c r="H2" i="206"/>
  <c r="S2" i="243"/>
  <c r="G2" i="243"/>
  <c r="G2" i="279"/>
  <c r="Y2" i="279"/>
  <c r="G3" i="239"/>
  <c r="Y3" i="239"/>
  <c r="T3" i="239"/>
  <c r="J2" i="261"/>
  <c r="M2" i="261"/>
  <c r="P2" i="261"/>
  <c r="J2" i="215"/>
  <c r="Q2" i="243"/>
  <c r="AA2" i="243"/>
  <c r="O2" i="243"/>
  <c r="O2" i="279"/>
  <c r="J2" i="279"/>
  <c r="O3" i="239"/>
  <c r="J3" i="239"/>
  <c r="M3" i="239"/>
  <c r="R2" i="261"/>
  <c r="U2" i="261"/>
  <c r="X2" i="261"/>
  <c r="W2" i="40"/>
  <c r="I2" i="243"/>
  <c r="L2" i="243"/>
  <c r="W2" i="243"/>
  <c r="N2" i="279"/>
  <c r="W2" i="279"/>
  <c r="R2" i="279"/>
  <c r="W3" i="239"/>
  <c r="R3" i="239"/>
  <c r="U3" i="239"/>
  <c r="Z2" i="261"/>
  <c r="N2" i="261"/>
  <c r="Y2" i="243"/>
  <c r="T2" i="243"/>
  <c r="H2" i="243"/>
  <c r="U2" i="279"/>
  <c r="H2" i="279"/>
  <c r="Z2" i="279"/>
  <c r="K2" i="206"/>
  <c r="H3" i="239"/>
  <c r="Z3" i="239"/>
  <c r="Y2" i="278"/>
  <c r="K2" i="261"/>
  <c r="P2" i="36"/>
  <c r="R4" i="43"/>
  <c r="P4" i="39"/>
  <c r="N2" i="36"/>
  <c r="I2" i="36"/>
  <c r="Q4" i="43"/>
  <c r="T4" i="43"/>
  <c r="Z2" i="36"/>
  <c r="R4" i="39"/>
  <c r="U2" i="36"/>
  <c r="K4" i="43"/>
  <c r="Z4" i="39"/>
  <c r="N4" i="39"/>
  <c r="X4" i="39"/>
  <c r="K4" i="39"/>
  <c r="W4" i="36"/>
  <c r="R4" i="36"/>
  <c r="M4" i="36"/>
  <c r="Q2" i="39"/>
  <c r="AA4" i="43"/>
  <c r="V2" i="36"/>
  <c r="Q2" i="36"/>
  <c r="T2" i="41"/>
  <c r="V4" i="43"/>
  <c r="X4" i="43"/>
  <c r="M2" i="36"/>
  <c r="V4" i="39"/>
  <c r="I4" i="39"/>
  <c r="S4" i="39"/>
  <c r="H4" i="36"/>
  <c r="Z4" i="36"/>
  <c r="U4" i="36"/>
  <c r="P2" i="39"/>
  <c r="O4" i="43"/>
  <c r="AA2" i="36"/>
  <c r="G2" i="36"/>
  <c r="Y2" i="36"/>
  <c r="S4" i="43"/>
  <c r="N4" i="43"/>
  <c r="M4" i="43"/>
  <c r="H4" i="39"/>
  <c r="W4" i="43"/>
  <c r="X2" i="36"/>
  <c r="J4" i="36"/>
  <c r="O4" i="36"/>
  <c r="K2" i="39"/>
  <c r="U4" i="39"/>
  <c r="Q4" i="39"/>
  <c r="AA4" i="39"/>
  <c r="P4" i="36"/>
  <c r="K4" i="36"/>
  <c r="G4" i="36"/>
  <c r="L2" i="36"/>
  <c r="O2" i="36"/>
  <c r="K2" i="36"/>
  <c r="Y4" i="43"/>
  <c r="L4" i="43"/>
  <c r="J4" i="43"/>
  <c r="G4" i="39"/>
  <c r="Y4" i="39"/>
  <c r="X4" i="36"/>
  <c r="S4" i="36"/>
  <c r="T2" i="36"/>
  <c r="W2" i="36"/>
  <c r="G4" i="43"/>
  <c r="Z4" i="43"/>
  <c r="F11" i="6"/>
  <c r="R2" i="278"/>
  <c r="W2" i="278"/>
  <c r="S2" i="39"/>
  <c r="N2" i="39"/>
  <c r="X2" i="39"/>
  <c r="X3" i="254"/>
  <c r="T3" i="254"/>
  <c r="U3" i="254"/>
  <c r="S2" i="278"/>
  <c r="H2" i="278"/>
  <c r="AA2" i="39"/>
  <c r="V2" i="39"/>
  <c r="W3" i="254"/>
  <c r="O3" i="254"/>
  <c r="G3" i="254"/>
  <c r="L2" i="278"/>
  <c r="M2" i="278"/>
  <c r="P2" i="278"/>
  <c r="Y2" i="39"/>
  <c r="G2" i="39"/>
  <c r="K3" i="254"/>
  <c r="N3" i="254"/>
  <c r="Z3" i="254"/>
  <c r="B15" i="48"/>
  <c r="J3" i="254"/>
  <c r="T2" i="278"/>
  <c r="U2" i="278"/>
  <c r="X2" i="278"/>
  <c r="L2" i="39"/>
  <c r="O2" i="39"/>
  <c r="Q3" i="254"/>
  <c r="L3" i="254"/>
  <c r="Q5" i="100"/>
  <c r="P5" i="94"/>
  <c r="O5" i="88"/>
  <c r="M5" i="100"/>
  <c r="L5" i="94"/>
  <c r="C5" i="94"/>
  <c r="H5" i="100"/>
  <c r="I5" i="100"/>
  <c r="H5" i="94"/>
  <c r="G5" i="88"/>
  <c r="E5" i="100"/>
  <c r="D5" i="94"/>
  <c r="C5" i="88"/>
  <c r="F5" i="88"/>
  <c r="J5" i="100"/>
  <c r="Q5" i="94"/>
  <c r="P5" i="88"/>
  <c r="N5" i="100"/>
  <c r="M5" i="94"/>
  <c r="L5" i="88"/>
  <c r="C5" i="100"/>
  <c r="B5" i="100"/>
  <c r="I5" i="94"/>
  <c r="H5" i="88"/>
  <c r="F5" i="100"/>
  <c r="E5" i="94"/>
  <c r="D5" i="88"/>
  <c r="G5" i="94"/>
  <c r="J5" i="94"/>
  <c r="Q5" i="88"/>
  <c r="O5" i="100"/>
  <c r="N5" i="94"/>
  <c r="M5" i="88"/>
  <c r="K5" i="100"/>
  <c r="B5" i="88"/>
  <c r="B5" i="94"/>
  <c r="I5" i="88"/>
  <c r="G5" i="100"/>
  <c r="F5" i="94"/>
  <c r="E5" i="88"/>
  <c r="K5" i="94"/>
  <c r="J5" i="88"/>
  <c r="P5" i="100"/>
  <c r="O5" i="94"/>
  <c r="N5" i="88"/>
  <c r="L5" i="100"/>
  <c r="L7" i="100" s="1"/>
  <c r="K5" i="88"/>
  <c r="D5" i="100"/>
  <c r="G2" i="201"/>
  <c r="G2" i="200" s="1"/>
  <c r="I2" i="183"/>
  <c r="I2" i="182" s="1"/>
  <c r="N2" i="183"/>
  <c r="N2" i="182" s="1"/>
  <c r="L2" i="201"/>
  <c r="L2" i="200" s="1"/>
  <c r="K2" i="183"/>
  <c r="K2" i="182" s="1"/>
  <c r="E2" i="183"/>
  <c r="E2" i="182" s="1"/>
  <c r="O2" i="183"/>
  <c r="O2" i="182" s="1"/>
  <c r="J2" i="183"/>
  <c r="J2" i="182" s="1"/>
  <c r="E2" i="201"/>
  <c r="E2" i="200" s="1"/>
  <c r="J2" i="201"/>
  <c r="J2" i="200" s="1"/>
  <c r="Q2" i="183"/>
  <c r="Q2" i="182" s="1"/>
  <c r="P2" i="219"/>
  <c r="P2" i="218" s="1"/>
  <c r="L2" i="219"/>
  <c r="L2" i="218" s="1"/>
  <c r="Q2" i="219"/>
  <c r="Q2" i="218" s="1"/>
  <c r="B2" i="183"/>
  <c r="C2" i="183"/>
  <c r="C2" i="182" s="1"/>
  <c r="Q2" i="201"/>
  <c r="Q2" i="200" s="1"/>
  <c r="B2" i="219"/>
  <c r="P2" i="201"/>
  <c r="P2" i="200" s="1"/>
  <c r="L2" i="183"/>
  <c r="L2" i="182" s="1"/>
  <c r="E2" i="219"/>
  <c r="E2" i="218" s="1"/>
  <c r="O2" i="219"/>
  <c r="O2" i="218" s="1"/>
  <c r="K2" i="201"/>
  <c r="K2" i="200" s="1"/>
  <c r="O2" i="201"/>
  <c r="O2" i="200" s="1"/>
  <c r="M2" i="219"/>
  <c r="M2" i="218" s="1"/>
  <c r="D2" i="201"/>
  <c r="D2" i="200" s="1"/>
  <c r="M2" i="183"/>
  <c r="M2" i="182" s="1"/>
  <c r="C2" i="201"/>
  <c r="C2" i="200" s="1"/>
  <c r="H2" i="201"/>
  <c r="H2" i="200" s="1"/>
  <c r="B2" i="201"/>
  <c r="N2" i="219"/>
  <c r="N2" i="218" s="1"/>
  <c r="H2" i="219"/>
  <c r="H2" i="218" s="1"/>
  <c r="P2" i="183"/>
  <c r="P2" i="182" s="1"/>
  <c r="C2" i="219"/>
  <c r="C2" i="218" s="1"/>
  <c r="F2" i="219"/>
  <c r="F2" i="218" s="1"/>
  <c r="K2" i="219"/>
  <c r="K2" i="218" s="1"/>
  <c r="D2" i="183"/>
  <c r="D2" i="182" s="1"/>
  <c r="G2" i="219"/>
  <c r="G2" i="218" s="1"/>
  <c r="F2" i="201"/>
  <c r="F2" i="200" s="1"/>
  <c r="H2" i="183"/>
  <c r="H2" i="182" s="1"/>
  <c r="G2" i="183"/>
  <c r="G2" i="182" s="1"/>
  <c r="J2" i="219"/>
  <c r="J2" i="218" s="1"/>
  <c r="M2" i="201"/>
  <c r="M2" i="200" s="1"/>
  <c r="I2" i="201"/>
  <c r="I2" i="200" s="1"/>
  <c r="N2" i="201"/>
  <c r="N2" i="200" s="1"/>
  <c r="D2" i="219"/>
  <c r="D2" i="218" s="1"/>
  <c r="F2" i="183"/>
  <c r="F2" i="182" s="1"/>
  <c r="J2" i="278"/>
  <c r="N2" i="278"/>
  <c r="I2" i="278"/>
  <c r="J2" i="39"/>
  <c r="T2" i="39"/>
  <c r="W2" i="39"/>
  <c r="P3" i="254"/>
  <c r="R3" i="254"/>
  <c r="Z2" i="278"/>
  <c r="V2" i="278"/>
  <c r="Q2" i="278"/>
  <c r="R2" i="39"/>
  <c r="M2" i="39"/>
  <c r="I2" i="39"/>
  <c r="AA3" i="254"/>
  <c r="AA2" i="278"/>
  <c r="G2" i="278"/>
  <c r="Z2" i="39"/>
  <c r="U2" i="39"/>
  <c r="V3" i="254"/>
  <c r="H3" i="254"/>
  <c r="M3" i="254"/>
  <c r="I2" i="219"/>
  <c r="I2" i="218" s="1"/>
  <c r="J6" i="100"/>
  <c r="J7" i="100" s="1"/>
  <c r="Q6" i="94"/>
  <c r="Q7" i="94" s="1"/>
  <c r="P6" i="88"/>
  <c r="N6" i="100"/>
  <c r="N7" i="100" s="1"/>
  <c r="M6" i="94"/>
  <c r="M7" i="94" s="1"/>
  <c r="L6" i="88"/>
  <c r="B6" i="100"/>
  <c r="B7" i="100" s="1"/>
  <c r="I6" i="94"/>
  <c r="I7" i="94" s="1"/>
  <c r="H6" i="88"/>
  <c r="H7" i="88" s="1"/>
  <c r="F6" i="100"/>
  <c r="E6" i="94"/>
  <c r="D6" i="88"/>
  <c r="D7" i="88" s="1"/>
  <c r="K6" i="94"/>
  <c r="K7" i="94" s="1"/>
  <c r="J6" i="94"/>
  <c r="J7" i="94" s="1"/>
  <c r="Q6" i="88"/>
  <c r="Q7" i="88" s="1"/>
  <c r="O6" i="100"/>
  <c r="O7" i="100" s="1"/>
  <c r="N6" i="94"/>
  <c r="N7" i="94" s="1"/>
  <c r="M6" i="88"/>
  <c r="C6" i="100"/>
  <c r="C7" i="100" s="1"/>
  <c r="E6" i="100"/>
  <c r="B6" i="94"/>
  <c r="B7" i="94" s="1"/>
  <c r="I6" i="88"/>
  <c r="I7" i="88" s="1"/>
  <c r="G6" i="100"/>
  <c r="G7" i="100" s="1"/>
  <c r="F6" i="94"/>
  <c r="F7" i="94" s="1"/>
  <c r="E6" i="88"/>
  <c r="E7" i="88" s="1"/>
  <c r="C6" i="94"/>
  <c r="I6" i="100"/>
  <c r="J6" i="88"/>
  <c r="J7" i="88" s="1"/>
  <c r="P6" i="100"/>
  <c r="P7" i="100" s="1"/>
  <c r="O6" i="94"/>
  <c r="N6" i="88"/>
  <c r="N7" i="88" s="1"/>
  <c r="L6" i="100"/>
  <c r="C6" i="88"/>
  <c r="C7" i="88" s="1"/>
  <c r="G6" i="88"/>
  <c r="B6" i="88"/>
  <c r="H6" i="100"/>
  <c r="G6" i="94"/>
  <c r="G7" i="94" s="1"/>
  <c r="F6" i="88"/>
  <c r="D6" i="100"/>
  <c r="D7" i="100" s="1"/>
  <c r="K6" i="88"/>
  <c r="K7" i="88" s="1"/>
  <c r="H6" i="94"/>
  <c r="Q6" i="100"/>
  <c r="P6" i="94"/>
  <c r="O6" i="88"/>
  <c r="O7" i="88" s="1"/>
  <c r="M6" i="100"/>
  <c r="M7" i="100" s="1"/>
  <c r="L6" i="94"/>
  <c r="L7" i="94" s="1"/>
  <c r="K6" i="100"/>
  <c r="K7" i="100" s="1"/>
  <c r="D6" i="94"/>
  <c r="B9" i="48"/>
  <c r="B3" i="48"/>
  <c r="D7" i="92"/>
  <c r="O2" i="234"/>
  <c r="L7" i="92"/>
  <c r="M7" i="98"/>
  <c r="O7" i="86"/>
  <c r="P7" i="92"/>
  <c r="J4" i="227"/>
  <c r="C7" i="98"/>
  <c r="D7" i="98"/>
  <c r="G7" i="92"/>
  <c r="N4" i="37"/>
  <c r="L4" i="37"/>
  <c r="R4" i="37"/>
  <c r="K7" i="86"/>
  <c r="N7" i="86"/>
  <c r="O7" i="92"/>
  <c r="P7" i="98"/>
  <c r="Z4" i="248"/>
  <c r="P4" i="248"/>
  <c r="AA4" i="40"/>
  <c r="I7" i="86"/>
  <c r="S3" i="257"/>
  <c r="AA4" i="257"/>
  <c r="J2" i="44"/>
  <c r="Q7" i="86"/>
  <c r="T4" i="248"/>
  <c r="D7" i="86"/>
  <c r="E7" i="92"/>
  <c r="F7" i="98"/>
  <c r="H7" i="86"/>
  <c r="B7" i="98"/>
  <c r="X4" i="37"/>
  <c r="Q7" i="92"/>
  <c r="J7" i="98"/>
  <c r="M11" i="6"/>
  <c r="O11" i="6"/>
  <c r="E11" i="6"/>
  <c r="D11" i="6"/>
  <c r="Q11" i="6"/>
  <c r="B11" i="6"/>
  <c r="I11" i="6"/>
  <c r="Z2" i="248"/>
  <c r="R2" i="248"/>
  <c r="J2" i="248"/>
  <c r="Y2" i="248"/>
  <c r="Q2" i="248"/>
  <c r="I2" i="248"/>
  <c r="X2" i="248"/>
  <c r="P2" i="248"/>
  <c r="H2" i="248"/>
  <c r="W2" i="248"/>
  <c r="O2" i="248"/>
  <c r="G2" i="248"/>
  <c r="V2" i="248"/>
  <c r="N2" i="248"/>
  <c r="U2" i="248"/>
  <c r="M2" i="248"/>
  <c r="T2" i="248"/>
  <c r="L2" i="248"/>
  <c r="S2" i="248"/>
  <c r="AA2" i="248"/>
  <c r="K2" i="248"/>
  <c r="Z2" i="270"/>
  <c r="R2" i="270"/>
  <c r="J2" i="270"/>
  <c r="Y2" i="270"/>
  <c r="Q2" i="270"/>
  <c r="I2" i="270"/>
  <c r="W2" i="270"/>
  <c r="O2" i="270"/>
  <c r="G2" i="270"/>
  <c r="U2" i="270"/>
  <c r="M2" i="270"/>
  <c r="T2" i="270"/>
  <c r="L2" i="270"/>
  <c r="P2" i="270"/>
  <c r="N2" i="270"/>
  <c r="K2" i="270"/>
  <c r="H2" i="270"/>
  <c r="AA2" i="270"/>
  <c r="X2" i="270"/>
  <c r="V2" i="270"/>
  <c r="S2" i="270"/>
  <c r="V2" i="245"/>
  <c r="Q2" i="245"/>
  <c r="S2" i="245"/>
  <c r="H2" i="44"/>
  <c r="R2" i="44"/>
  <c r="M4" i="257"/>
  <c r="W4" i="257"/>
  <c r="W4" i="47"/>
  <c r="AA4" i="47"/>
  <c r="H4" i="40"/>
  <c r="J4" i="40"/>
  <c r="G4" i="40"/>
  <c r="N4" i="40"/>
  <c r="L7" i="98"/>
  <c r="V2" i="260"/>
  <c r="N2" i="260"/>
  <c r="U2" i="260"/>
  <c r="M2" i="260"/>
  <c r="T2" i="260"/>
  <c r="L2" i="260"/>
  <c r="AA2" i="260"/>
  <c r="S2" i="260"/>
  <c r="K2" i="260"/>
  <c r="Z2" i="260"/>
  <c r="R2" i="260"/>
  <c r="J2" i="260"/>
  <c r="Y2" i="260"/>
  <c r="Q2" i="260"/>
  <c r="I2" i="260"/>
  <c r="X2" i="260"/>
  <c r="P2" i="260"/>
  <c r="H2" i="260"/>
  <c r="G2" i="260"/>
  <c r="W2" i="260"/>
  <c r="O2" i="260"/>
  <c r="N3" i="227"/>
  <c r="J2" i="234"/>
  <c r="W2" i="234"/>
  <c r="N2" i="41"/>
  <c r="X2" i="41"/>
  <c r="H2" i="40"/>
  <c r="J2" i="40"/>
  <c r="I2" i="179"/>
  <c r="J3" i="257"/>
  <c r="P3" i="257"/>
  <c r="AA3" i="257"/>
  <c r="N4" i="278"/>
  <c r="Y4" i="278"/>
  <c r="AA4" i="278"/>
  <c r="M2" i="32"/>
  <c r="O2" i="32"/>
  <c r="L4" i="227"/>
  <c r="H4" i="227"/>
  <c r="R4" i="227"/>
  <c r="M4" i="245"/>
  <c r="H4" i="245"/>
  <c r="Z3" i="275"/>
  <c r="W3" i="275"/>
  <c r="B4" i="48"/>
  <c r="B16" i="48"/>
  <c r="B5" i="48"/>
  <c r="G2" i="245"/>
  <c r="Y2" i="245"/>
  <c r="AA2" i="245"/>
  <c r="W2" i="227"/>
  <c r="O2" i="227"/>
  <c r="G2" i="227"/>
  <c r="V2" i="227"/>
  <c r="N2" i="227"/>
  <c r="U2" i="227"/>
  <c r="M2" i="227"/>
  <c r="T2" i="227"/>
  <c r="L2" i="227"/>
  <c r="AA2" i="227"/>
  <c r="S2" i="227"/>
  <c r="K2" i="227"/>
  <c r="Y2" i="227"/>
  <c r="Q2" i="227"/>
  <c r="I2" i="227"/>
  <c r="X2" i="227"/>
  <c r="P2" i="227"/>
  <c r="H2" i="227"/>
  <c r="Z2" i="227"/>
  <c r="J2" i="227"/>
  <c r="R2" i="227"/>
  <c r="L2" i="44"/>
  <c r="N2" i="44"/>
  <c r="P2" i="44"/>
  <c r="Z2" i="44"/>
  <c r="U4" i="257"/>
  <c r="P4" i="257"/>
  <c r="I4" i="257"/>
  <c r="L4" i="257"/>
  <c r="H4" i="47"/>
  <c r="P4" i="40"/>
  <c r="R4" i="40"/>
  <c r="V4" i="40"/>
  <c r="E7" i="86"/>
  <c r="F7" i="92"/>
  <c r="B7" i="92"/>
  <c r="V3" i="227"/>
  <c r="J3" i="227"/>
  <c r="L3" i="227"/>
  <c r="V2" i="234"/>
  <c r="R2" i="234"/>
  <c r="H2" i="234"/>
  <c r="V2" i="41"/>
  <c r="I2" i="41"/>
  <c r="K2" i="41"/>
  <c r="AA2" i="40"/>
  <c r="P2" i="40"/>
  <c r="R2" i="40"/>
  <c r="V2" i="38"/>
  <c r="N2" i="38"/>
  <c r="U2" i="38"/>
  <c r="M2" i="38"/>
  <c r="W2" i="38"/>
  <c r="T2" i="38"/>
  <c r="L2" i="38"/>
  <c r="AA2" i="38"/>
  <c r="S2" i="38"/>
  <c r="K2" i="38"/>
  <c r="Z2" i="38"/>
  <c r="R2" i="38"/>
  <c r="J2" i="38"/>
  <c r="G2" i="38"/>
  <c r="Y2" i="38"/>
  <c r="Q2" i="38"/>
  <c r="I2" i="38"/>
  <c r="X2" i="38"/>
  <c r="P2" i="38"/>
  <c r="H2" i="38"/>
  <c r="O2" i="38"/>
  <c r="L3" i="257"/>
  <c r="X3" i="257"/>
  <c r="O4" i="278"/>
  <c r="U2" i="32"/>
  <c r="W2" i="32"/>
  <c r="T4" i="227"/>
  <c r="P4" i="227"/>
  <c r="Z4" i="227"/>
  <c r="Q4" i="245"/>
  <c r="K4" i="245"/>
  <c r="U4" i="245"/>
  <c r="P4" i="245"/>
  <c r="S3" i="275"/>
  <c r="M3" i="275"/>
  <c r="H3" i="275"/>
  <c r="B6" i="48"/>
  <c r="B14" i="48"/>
  <c r="T2" i="263"/>
  <c r="L2" i="263"/>
  <c r="AA2" i="263"/>
  <c r="S2" i="263"/>
  <c r="K2" i="263"/>
  <c r="Z2" i="263"/>
  <c r="R2" i="263"/>
  <c r="J2" i="263"/>
  <c r="Y2" i="263"/>
  <c r="Q2" i="263"/>
  <c r="I2" i="263"/>
  <c r="X2" i="263"/>
  <c r="P2" i="263"/>
  <c r="H2" i="263"/>
  <c r="W2" i="263"/>
  <c r="O2" i="263"/>
  <c r="G2" i="263"/>
  <c r="V2" i="263"/>
  <c r="N2" i="263"/>
  <c r="U2" i="263"/>
  <c r="M2" i="263"/>
  <c r="V2" i="242"/>
  <c r="N2" i="242"/>
  <c r="U2" i="242"/>
  <c r="M2" i="242"/>
  <c r="T2" i="242"/>
  <c r="L2" i="242"/>
  <c r="AA2" i="242"/>
  <c r="S2" i="242"/>
  <c r="K2" i="242"/>
  <c r="Z2" i="242"/>
  <c r="R2" i="242"/>
  <c r="J2" i="242"/>
  <c r="Y2" i="242"/>
  <c r="Q2" i="242"/>
  <c r="I2" i="242"/>
  <c r="X2" i="242"/>
  <c r="P2" i="242"/>
  <c r="H2" i="242"/>
  <c r="G2" i="242"/>
  <c r="W2" i="242"/>
  <c r="O2" i="242"/>
  <c r="O2" i="245"/>
  <c r="T2" i="44"/>
  <c r="V2" i="44"/>
  <c r="X2" i="44"/>
  <c r="R4" i="257"/>
  <c r="Q4" i="257"/>
  <c r="T4" i="257"/>
  <c r="M4" i="47"/>
  <c r="P4" i="47"/>
  <c r="J4" i="47"/>
  <c r="L4" i="47"/>
  <c r="X4" i="40"/>
  <c r="Z4" i="40"/>
  <c r="L4" i="40"/>
  <c r="K7" i="98"/>
  <c r="M7" i="86"/>
  <c r="N7" i="92"/>
  <c r="O7" i="98"/>
  <c r="G3" i="227"/>
  <c r="R3" i="227"/>
  <c r="T3" i="227"/>
  <c r="M2" i="234"/>
  <c r="Z2" i="234"/>
  <c r="P2" i="234"/>
  <c r="Q2" i="41"/>
  <c r="S2" i="41"/>
  <c r="N2" i="40"/>
  <c r="X2" i="40"/>
  <c r="Z2" i="40"/>
  <c r="B2" i="197"/>
  <c r="O3" i="257"/>
  <c r="I3" i="257"/>
  <c r="M3" i="257"/>
  <c r="P4" i="278"/>
  <c r="J4" i="278"/>
  <c r="L4" i="278"/>
  <c r="AA2" i="32"/>
  <c r="H2" i="32"/>
  <c r="J2" i="32"/>
  <c r="X4" i="227"/>
  <c r="Y4" i="245"/>
  <c r="S4" i="245"/>
  <c r="X4" i="245"/>
  <c r="U3" i="275"/>
  <c r="P3" i="275"/>
  <c r="W2" i="245"/>
  <c r="J2" i="245"/>
  <c r="L2" i="245"/>
  <c r="U2" i="230"/>
  <c r="M2" i="230"/>
  <c r="T2" i="230"/>
  <c r="L2" i="230"/>
  <c r="AA2" i="230"/>
  <c r="S2" i="230"/>
  <c r="K2" i="230"/>
  <c r="Z2" i="230"/>
  <c r="R2" i="230"/>
  <c r="J2" i="230"/>
  <c r="Y2" i="230"/>
  <c r="Q2" i="230"/>
  <c r="I2" i="230"/>
  <c r="W2" i="230"/>
  <c r="O2" i="230"/>
  <c r="G2" i="230"/>
  <c r="V2" i="230"/>
  <c r="N2" i="230"/>
  <c r="P2" i="230"/>
  <c r="H2" i="230"/>
  <c r="X2" i="230"/>
  <c r="AA2" i="44"/>
  <c r="S2" i="44"/>
  <c r="I2" i="44"/>
  <c r="X4" i="257"/>
  <c r="Y4" i="257"/>
  <c r="X4" i="47"/>
  <c r="R4" i="47"/>
  <c r="T4" i="47"/>
  <c r="I4" i="40"/>
  <c r="W4" i="40"/>
  <c r="T4" i="40"/>
  <c r="I7" i="92"/>
  <c r="W2" i="231"/>
  <c r="O2" i="231"/>
  <c r="G2" i="231"/>
  <c r="V2" i="231"/>
  <c r="N2" i="231"/>
  <c r="U2" i="231"/>
  <c r="M2" i="231"/>
  <c r="T2" i="231"/>
  <c r="L2" i="231"/>
  <c r="AA2" i="231"/>
  <c r="S2" i="231"/>
  <c r="K2" i="231"/>
  <c r="Y2" i="231"/>
  <c r="Q2" i="231"/>
  <c r="I2" i="231"/>
  <c r="X2" i="231"/>
  <c r="P2" i="231"/>
  <c r="H2" i="231"/>
  <c r="R2" i="231"/>
  <c r="J2" i="231"/>
  <c r="Z2" i="231"/>
  <c r="O3" i="227"/>
  <c r="Z3" i="227"/>
  <c r="AA2" i="234"/>
  <c r="X2" i="234"/>
  <c r="G2" i="41"/>
  <c r="Y2" i="41"/>
  <c r="AA2" i="41"/>
  <c r="L2" i="40"/>
  <c r="V2" i="40"/>
  <c r="I2" i="40"/>
  <c r="R3" i="257"/>
  <c r="Q3" i="257"/>
  <c r="U3" i="257"/>
  <c r="W4" i="278"/>
  <c r="R4" i="278"/>
  <c r="T4" i="278"/>
  <c r="K2" i="32"/>
  <c r="P2" i="32"/>
  <c r="R2" i="32"/>
  <c r="M4" i="227"/>
  <c r="I4" i="227"/>
  <c r="K4" i="227"/>
  <c r="I4" i="245"/>
  <c r="AA4" i="245"/>
  <c r="N4" i="245"/>
  <c r="T3" i="275"/>
  <c r="X3" i="275"/>
  <c r="B8" i="48"/>
  <c r="M2" i="245"/>
  <c r="H2" i="245"/>
  <c r="R2" i="245"/>
  <c r="T2" i="245"/>
  <c r="G2" i="44"/>
  <c r="Q2" i="44"/>
  <c r="N4" i="257"/>
  <c r="N4" i="47"/>
  <c r="U4" i="47"/>
  <c r="Z4" i="47"/>
  <c r="Q4" i="40"/>
  <c r="M7" i="92"/>
  <c r="P7" i="86"/>
  <c r="H3" i="227"/>
  <c r="W3" i="227"/>
  <c r="M3" i="227"/>
  <c r="K2" i="234"/>
  <c r="I2" i="234"/>
  <c r="L2" i="234"/>
  <c r="O2" i="41"/>
  <c r="U2" i="41"/>
  <c r="T2" i="40"/>
  <c r="S2" i="40"/>
  <c r="Q2" i="40"/>
  <c r="T3" i="257"/>
  <c r="Y3" i="257"/>
  <c r="G4" i="278"/>
  <c r="Z4" i="278"/>
  <c r="B2" i="215"/>
  <c r="N2" i="32"/>
  <c r="X2" i="32"/>
  <c r="Z2" i="32"/>
  <c r="N4" i="227"/>
  <c r="U4" i="227"/>
  <c r="Q4" i="227"/>
  <c r="S4" i="227"/>
  <c r="V4" i="245"/>
  <c r="N3" i="275"/>
  <c r="I3" i="275"/>
  <c r="B12" i="48"/>
  <c r="U2" i="245"/>
  <c r="P2" i="245"/>
  <c r="Z2" i="245"/>
  <c r="J6" i="101"/>
  <c r="B6" i="101"/>
  <c r="J6" i="95"/>
  <c r="B6" i="95"/>
  <c r="J6" i="89"/>
  <c r="J7" i="89" s="1"/>
  <c r="B6" i="89"/>
  <c r="Q6" i="101"/>
  <c r="I6" i="101"/>
  <c r="Q6" i="95"/>
  <c r="I6" i="95"/>
  <c r="Q6" i="89"/>
  <c r="I6" i="89"/>
  <c r="P6" i="101"/>
  <c r="P7" i="101" s="1"/>
  <c r="H6" i="101"/>
  <c r="P6" i="95"/>
  <c r="H6" i="95"/>
  <c r="P6" i="89"/>
  <c r="H6" i="89"/>
  <c r="O6" i="101"/>
  <c r="G6" i="101"/>
  <c r="O6" i="95"/>
  <c r="O7" i="95" s="1"/>
  <c r="G6" i="95"/>
  <c r="O6" i="89"/>
  <c r="G6" i="89"/>
  <c r="N6" i="101"/>
  <c r="F6" i="101"/>
  <c r="N6" i="95"/>
  <c r="F6" i="95"/>
  <c r="N6" i="89"/>
  <c r="N7" i="89" s="1"/>
  <c r="F6" i="89"/>
  <c r="M6" i="101"/>
  <c r="E6" i="101"/>
  <c r="M6" i="95"/>
  <c r="E6" i="95"/>
  <c r="M6" i="89"/>
  <c r="E6" i="89"/>
  <c r="L6" i="101"/>
  <c r="L7" i="101" s="1"/>
  <c r="D6" i="101"/>
  <c r="L6" i="95"/>
  <c r="D6" i="95"/>
  <c r="L6" i="89"/>
  <c r="D6" i="89"/>
  <c r="K6" i="101"/>
  <c r="K6" i="95"/>
  <c r="K6" i="89"/>
  <c r="K7" i="89" s="1"/>
  <c r="C6" i="101"/>
  <c r="C6" i="95"/>
  <c r="C6" i="89"/>
  <c r="M2" i="44"/>
  <c r="O2" i="44"/>
  <c r="Y2" i="44"/>
  <c r="Z4" i="257"/>
  <c r="V4" i="257"/>
  <c r="K4" i="257"/>
  <c r="C2" i="179"/>
  <c r="N2" i="233" s="1"/>
  <c r="V4" i="47"/>
  <c r="I4" i="47"/>
  <c r="Y4" i="40"/>
  <c r="K4" i="40"/>
  <c r="M4" i="40"/>
  <c r="C7" i="86"/>
  <c r="E7" i="98"/>
  <c r="G7" i="86"/>
  <c r="H7" i="92"/>
  <c r="I7" i="98"/>
  <c r="T2" i="249"/>
  <c r="L2" i="249"/>
  <c r="AA2" i="249"/>
  <c r="S2" i="249"/>
  <c r="K2" i="249"/>
  <c r="Z2" i="249"/>
  <c r="R2" i="249"/>
  <c r="J2" i="249"/>
  <c r="Y2" i="249"/>
  <c r="Q2" i="249"/>
  <c r="I2" i="249"/>
  <c r="X2" i="249"/>
  <c r="P2" i="249"/>
  <c r="H2" i="249"/>
  <c r="W2" i="249"/>
  <c r="O2" i="249"/>
  <c r="G2" i="249"/>
  <c r="V2" i="249"/>
  <c r="N2" i="249"/>
  <c r="U2" i="249"/>
  <c r="M2" i="249"/>
  <c r="P3" i="227"/>
  <c r="I3" i="227"/>
  <c r="K3" i="227"/>
  <c r="U3" i="227"/>
  <c r="N2" i="234"/>
  <c r="Q2" i="234"/>
  <c r="T2" i="234"/>
  <c r="W2" i="41"/>
  <c r="J2" i="41"/>
  <c r="Z2" i="252"/>
  <c r="R2" i="252"/>
  <c r="J2" i="252"/>
  <c r="Y2" i="252"/>
  <c r="Q2" i="252"/>
  <c r="I2" i="252"/>
  <c r="X2" i="252"/>
  <c r="P2" i="252"/>
  <c r="H2" i="252"/>
  <c r="W2" i="252"/>
  <c r="O2" i="252"/>
  <c r="G2" i="252"/>
  <c r="V2" i="252"/>
  <c r="N2" i="252"/>
  <c r="U2" i="252"/>
  <c r="M2" i="252"/>
  <c r="T2" i="252"/>
  <c r="L2" i="252"/>
  <c r="AA2" i="252"/>
  <c r="K2" i="252"/>
  <c r="S2" i="252"/>
  <c r="G2" i="40"/>
  <c r="Y2" i="40"/>
  <c r="Z3" i="257"/>
  <c r="N3" i="257"/>
  <c r="V4" i="278"/>
  <c r="H4" i="278"/>
  <c r="M4" i="278"/>
  <c r="L2" i="32"/>
  <c r="V2" i="32"/>
  <c r="I2" i="32"/>
  <c r="V4" i="227"/>
  <c r="G4" i="227"/>
  <c r="Y4" i="227"/>
  <c r="AA4" i="227"/>
  <c r="J4" i="245"/>
  <c r="L4" i="245"/>
  <c r="G4" i="245"/>
  <c r="AA3" i="275"/>
  <c r="V3" i="275"/>
  <c r="Q3" i="275"/>
  <c r="B13" i="48"/>
  <c r="X2" i="245"/>
  <c r="O2" i="222"/>
  <c r="O2" i="221" s="1"/>
  <c r="G2" i="222"/>
  <c r="G2" i="221" s="1"/>
  <c r="N2" i="222"/>
  <c r="N2" i="221" s="1"/>
  <c r="F2" i="222"/>
  <c r="F2" i="221" s="1"/>
  <c r="K2" i="222"/>
  <c r="K2" i="221" s="1"/>
  <c r="C2" i="222"/>
  <c r="C2" i="221" s="1"/>
  <c r="Q2" i="222"/>
  <c r="Q2" i="221" s="1"/>
  <c r="I2" i="222"/>
  <c r="I2" i="221" s="1"/>
  <c r="P2" i="222"/>
  <c r="P2" i="221" s="1"/>
  <c r="H2" i="222"/>
  <c r="H2" i="221" s="1"/>
  <c r="M2" i="204"/>
  <c r="M2" i="203" s="1"/>
  <c r="E2" i="204"/>
  <c r="E2" i="203" s="1"/>
  <c r="M2" i="186"/>
  <c r="M2" i="185" s="1"/>
  <c r="E2" i="186"/>
  <c r="E2" i="185" s="1"/>
  <c r="L2" i="204"/>
  <c r="L2" i="203" s="1"/>
  <c r="D2" i="204"/>
  <c r="D2" i="203" s="1"/>
  <c r="L2" i="186"/>
  <c r="L2" i="185" s="1"/>
  <c r="D2" i="186"/>
  <c r="D2" i="185" s="1"/>
  <c r="M2" i="222"/>
  <c r="M2" i="221" s="1"/>
  <c r="K2" i="204"/>
  <c r="K2" i="203" s="1"/>
  <c r="C2" i="204"/>
  <c r="C2" i="203" s="1"/>
  <c r="K2" i="186"/>
  <c r="K2" i="185" s="1"/>
  <c r="C2" i="186"/>
  <c r="C2" i="185" s="1"/>
  <c r="L2" i="222"/>
  <c r="L2" i="221" s="1"/>
  <c r="J2" i="204"/>
  <c r="J2" i="203" s="1"/>
  <c r="B2" i="204"/>
  <c r="J2" i="186"/>
  <c r="J2" i="185" s="1"/>
  <c r="B2" i="186"/>
  <c r="J2" i="222"/>
  <c r="J2" i="221" s="1"/>
  <c r="Q2" i="204"/>
  <c r="Q2" i="203" s="1"/>
  <c r="I2" i="204"/>
  <c r="I2" i="203" s="1"/>
  <c r="Q2" i="186"/>
  <c r="Q2" i="185" s="1"/>
  <c r="I2" i="186"/>
  <c r="I2" i="185" s="1"/>
  <c r="D2" i="222"/>
  <c r="D2" i="221" s="1"/>
  <c r="O2" i="204"/>
  <c r="O2" i="203" s="1"/>
  <c r="G2" i="204"/>
  <c r="O2" i="186"/>
  <c r="O2" i="185" s="1"/>
  <c r="G2" i="186"/>
  <c r="G2" i="185" s="1"/>
  <c r="B2" i="222"/>
  <c r="N2" i="204"/>
  <c r="F2" i="204"/>
  <c r="F2" i="203" s="1"/>
  <c r="N2" i="186"/>
  <c r="N2" i="185" s="1"/>
  <c r="F2" i="186"/>
  <c r="F2" i="185" s="1"/>
  <c r="H2" i="204"/>
  <c r="H2" i="203" s="1"/>
  <c r="P2" i="186"/>
  <c r="P2" i="185" s="1"/>
  <c r="E2" i="222"/>
  <c r="E2" i="221" s="1"/>
  <c r="H2" i="186"/>
  <c r="H2" i="185" s="1"/>
  <c r="P2" i="204"/>
  <c r="P2" i="203" s="1"/>
  <c r="J5" i="101"/>
  <c r="B5" i="101"/>
  <c r="J5" i="95"/>
  <c r="J7" i="95" s="1"/>
  <c r="B5" i="95"/>
  <c r="J5" i="89"/>
  <c r="B5" i="89"/>
  <c r="Q5" i="101"/>
  <c r="I5" i="101"/>
  <c r="Q5" i="95"/>
  <c r="Q7" i="95" s="1"/>
  <c r="I5" i="95"/>
  <c r="Q5" i="89"/>
  <c r="Q7" i="89" s="1"/>
  <c r="I5" i="89"/>
  <c r="P5" i="101"/>
  <c r="H5" i="101"/>
  <c r="P5" i="95"/>
  <c r="H5" i="95"/>
  <c r="P5" i="89"/>
  <c r="H5" i="89"/>
  <c r="O5" i="101"/>
  <c r="O7" i="101" s="1"/>
  <c r="G5" i="101"/>
  <c r="O5" i="95"/>
  <c r="G5" i="95"/>
  <c r="G7" i="95" s="1"/>
  <c r="O5" i="89"/>
  <c r="G5" i="89"/>
  <c r="N5" i="101"/>
  <c r="N7" i="101" s="1"/>
  <c r="F5" i="101"/>
  <c r="N5" i="95"/>
  <c r="N7" i="95" s="1"/>
  <c r="F5" i="95"/>
  <c r="N5" i="89"/>
  <c r="F5" i="89"/>
  <c r="F7" i="89" s="1"/>
  <c r="M5" i="101"/>
  <c r="E5" i="101"/>
  <c r="M5" i="95"/>
  <c r="E5" i="95"/>
  <c r="M5" i="89"/>
  <c r="E5" i="89"/>
  <c r="L5" i="101"/>
  <c r="D5" i="101"/>
  <c r="D7" i="101" s="1"/>
  <c r="L5" i="95"/>
  <c r="D5" i="95"/>
  <c r="L5" i="89"/>
  <c r="D5" i="89"/>
  <c r="K5" i="101"/>
  <c r="K5" i="95"/>
  <c r="K5" i="89"/>
  <c r="C5" i="101"/>
  <c r="C7" i="101" s="1"/>
  <c r="C5" i="95"/>
  <c r="C5" i="89"/>
  <c r="U2" i="44"/>
  <c r="W2" i="44"/>
  <c r="H4" i="257"/>
  <c r="G4" i="257"/>
  <c r="S4" i="257"/>
  <c r="G4" i="47"/>
  <c r="Q4" i="47"/>
  <c r="K4" i="47"/>
  <c r="O4" i="40"/>
  <c r="S4" i="40"/>
  <c r="U4" i="40"/>
  <c r="T2" i="267"/>
  <c r="L2" i="267"/>
  <c r="AA2" i="267"/>
  <c r="S2" i="267"/>
  <c r="K2" i="267"/>
  <c r="Y2" i="267"/>
  <c r="Q2" i="267"/>
  <c r="I2" i="267"/>
  <c r="W2" i="267"/>
  <c r="O2" i="267"/>
  <c r="G2" i="267"/>
  <c r="V2" i="267"/>
  <c r="N2" i="267"/>
  <c r="P2" i="267"/>
  <c r="M2" i="267"/>
  <c r="J2" i="267"/>
  <c r="H2" i="267"/>
  <c r="Z2" i="267"/>
  <c r="X2" i="267"/>
  <c r="U2" i="267"/>
  <c r="R2" i="267"/>
  <c r="B2" i="212"/>
  <c r="X3" i="227"/>
  <c r="Q3" i="227"/>
  <c r="S3" i="227"/>
  <c r="G2" i="203"/>
  <c r="S2" i="234"/>
  <c r="Y2" i="234"/>
  <c r="G2" i="234"/>
  <c r="M2" i="41"/>
  <c r="H2" i="41"/>
  <c r="R2" i="41"/>
  <c r="L2" i="41"/>
  <c r="M2" i="40"/>
  <c r="O2" i="40"/>
  <c r="K2" i="40"/>
  <c r="W3" i="257"/>
  <c r="K3" i="257"/>
  <c r="N2" i="203"/>
  <c r="X4" i="278"/>
  <c r="I4" i="278"/>
  <c r="K4" i="278"/>
  <c r="U4" i="278"/>
  <c r="I2" i="197"/>
  <c r="T2" i="32"/>
  <c r="S2" i="32"/>
  <c r="Q2" i="32"/>
  <c r="O4" i="227"/>
  <c r="R4" i="245"/>
  <c r="T4" i="245"/>
  <c r="O4" i="245"/>
  <c r="J3" i="275"/>
  <c r="K3" i="275"/>
  <c r="G3" i="275"/>
  <c r="Y3" i="275"/>
  <c r="B2" i="48"/>
  <c r="N2" i="245"/>
  <c r="I2" i="245"/>
  <c r="K2" i="44"/>
  <c r="J4" i="257"/>
  <c r="O4" i="257"/>
  <c r="D7" i="89"/>
  <c r="I7" i="95"/>
  <c r="O4" i="47"/>
  <c r="Y4" i="47"/>
  <c r="F7" i="86"/>
  <c r="H7" i="98"/>
  <c r="B7" i="86"/>
  <c r="Y3" i="227"/>
  <c r="U2" i="234"/>
  <c r="P2" i="41"/>
  <c r="Z2" i="41"/>
  <c r="U2" i="40"/>
  <c r="G3" i="257"/>
  <c r="H3" i="257"/>
  <c r="Q4" i="278"/>
  <c r="G2" i="32"/>
  <c r="W4" i="227"/>
  <c r="Z4" i="245"/>
  <c r="R3" i="275"/>
  <c r="L3" i="275"/>
  <c r="B11" i="48"/>
  <c r="B7" i="48"/>
  <c r="B17" i="48"/>
  <c r="B10" i="48"/>
  <c r="E7" i="89" l="1"/>
  <c r="G7" i="101"/>
  <c r="B7" i="95"/>
  <c r="F7" i="88"/>
  <c r="O7" i="94"/>
  <c r="L7" i="88"/>
  <c r="D7" i="94"/>
  <c r="D7" i="95"/>
  <c r="H7" i="95"/>
  <c r="I7" i="101"/>
  <c r="E7" i="95"/>
  <c r="H7" i="100"/>
  <c r="E7" i="100"/>
  <c r="L7" i="95"/>
  <c r="P7" i="95"/>
  <c r="I7" i="100"/>
  <c r="E7" i="94"/>
  <c r="C7" i="94"/>
  <c r="H7" i="94"/>
  <c r="G2" i="273"/>
  <c r="S2" i="273"/>
  <c r="R2" i="273"/>
  <c r="V2" i="273"/>
  <c r="Y2" i="273"/>
  <c r="P2" i="273"/>
  <c r="N2" i="273"/>
  <c r="H2" i="273"/>
  <c r="I2" i="273"/>
  <c r="O2" i="273"/>
  <c r="U2" i="273"/>
  <c r="X2" i="273"/>
  <c r="AA2" i="273"/>
  <c r="B2" i="218"/>
  <c r="M2" i="273"/>
  <c r="Q2" i="273"/>
  <c r="Z2" i="273"/>
  <c r="T2" i="273"/>
  <c r="K2" i="273"/>
  <c r="W2" i="273"/>
  <c r="L2" i="273"/>
  <c r="J2" i="273"/>
  <c r="P7" i="94"/>
  <c r="B7" i="88"/>
  <c r="P7" i="88"/>
  <c r="Q7" i="100"/>
  <c r="G7" i="88"/>
  <c r="M7" i="88"/>
  <c r="F7" i="100"/>
  <c r="Z2" i="237"/>
  <c r="G2" i="237"/>
  <c r="L2" i="237"/>
  <c r="I2" i="237"/>
  <c r="R2" i="237"/>
  <c r="AA2" i="237"/>
  <c r="O2" i="237"/>
  <c r="J2" i="237"/>
  <c r="Y2" i="237"/>
  <c r="X2" i="237"/>
  <c r="T2" i="237"/>
  <c r="B2" i="182"/>
  <c r="V2" i="237"/>
  <c r="P2" i="237"/>
  <c r="S2" i="237"/>
  <c r="N2" i="237"/>
  <c r="H2" i="237"/>
  <c r="Q2" i="237"/>
  <c r="U2" i="237"/>
  <c r="W2" i="237"/>
  <c r="K2" i="237"/>
  <c r="M2" i="237"/>
  <c r="S2" i="255"/>
  <c r="V2" i="255"/>
  <c r="R2" i="255"/>
  <c r="K2" i="255"/>
  <c r="N2" i="255"/>
  <c r="P2" i="255"/>
  <c r="AA2" i="255"/>
  <c r="Y2" i="255"/>
  <c r="M2" i="255"/>
  <c r="G2" i="255"/>
  <c r="Q2" i="255"/>
  <c r="J2" i="255"/>
  <c r="I2" i="255"/>
  <c r="H2" i="255"/>
  <c r="B2" i="200"/>
  <c r="B2" i="254" s="1"/>
  <c r="U2" i="255"/>
  <c r="T2" i="255"/>
  <c r="W2" i="255"/>
  <c r="Z2" i="255"/>
  <c r="L2" i="255"/>
  <c r="O2" i="255"/>
  <c r="X2" i="255"/>
  <c r="K7" i="95"/>
  <c r="F7" i="95"/>
  <c r="I7" i="89"/>
  <c r="C7" i="89"/>
  <c r="E7" i="101"/>
  <c r="G7" i="89"/>
  <c r="C7" i="95"/>
  <c r="M7" i="101"/>
  <c r="O7" i="89"/>
  <c r="Q7" i="101"/>
  <c r="H7" i="101"/>
  <c r="B7" i="89"/>
  <c r="B2" i="270"/>
  <c r="K7" i="101"/>
  <c r="M7" i="89"/>
  <c r="F7" i="101"/>
  <c r="H7" i="89"/>
  <c r="B7" i="101"/>
  <c r="L7" i="89"/>
  <c r="M7" i="95"/>
  <c r="P7" i="89"/>
  <c r="J7" i="101"/>
  <c r="B2" i="267"/>
  <c r="F3" i="48"/>
  <c r="X2" i="251"/>
  <c r="P2" i="251"/>
  <c r="H2" i="251"/>
  <c r="W2" i="251"/>
  <c r="O2" i="251"/>
  <c r="G2" i="251"/>
  <c r="V2" i="251"/>
  <c r="N2" i="251"/>
  <c r="U2" i="251"/>
  <c r="M2" i="251"/>
  <c r="T2" i="251"/>
  <c r="L2" i="251"/>
  <c r="AA2" i="251"/>
  <c r="S2" i="251"/>
  <c r="K2" i="251"/>
  <c r="Z2" i="251"/>
  <c r="R2" i="251"/>
  <c r="J2" i="251"/>
  <c r="B2" i="251"/>
  <c r="I2" i="251"/>
  <c r="Y2" i="251"/>
  <c r="Q2" i="251"/>
  <c r="AA2" i="233"/>
  <c r="S2" i="233"/>
  <c r="J2" i="233"/>
  <c r="V2" i="233"/>
  <c r="B2" i="248"/>
  <c r="B2" i="249"/>
  <c r="D3" i="48"/>
  <c r="D8" i="48"/>
  <c r="E8" i="48"/>
  <c r="C8" i="48"/>
  <c r="F8" i="48"/>
  <c r="B2" i="231"/>
  <c r="B2" i="227"/>
  <c r="T2" i="233"/>
  <c r="G2" i="233"/>
  <c r="R2" i="233"/>
  <c r="U2" i="276"/>
  <c r="M2" i="276"/>
  <c r="T2" i="276"/>
  <c r="L2" i="276"/>
  <c r="AA2" i="276"/>
  <c r="S2" i="276"/>
  <c r="K2" i="276"/>
  <c r="Z2" i="276"/>
  <c r="R2" i="276"/>
  <c r="J2" i="276"/>
  <c r="B2" i="276"/>
  <c r="Y2" i="276"/>
  <c r="Q2" i="276"/>
  <c r="I2" i="276"/>
  <c r="X2" i="276"/>
  <c r="W2" i="276"/>
  <c r="P2" i="276"/>
  <c r="N2" i="276"/>
  <c r="H2" i="276"/>
  <c r="V2" i="276"/>
  <c r="O2" i="276"/>
  <c r="G2" i="276"/>
  <c r="B2" i="221"/>
  <c r="C13" i="48"/>
  <c r="E13" i="48"/>
  <c r="F13" i="48"/>
  <c r="D13" i="48"/>
  <c r="E3" i="48"/>
  <c r="C9" i="48"/>
  <c r="O2" i="233"/>
  <c r="Z2" i="233"/>
  <c r="B2" i="260"/>
  <c r="C2" i="48"/>
  <c r="F2" i="48"/>
  <c r="E2" i="48"/>
  <c r="D2" i="48"/>
  <c r="B4" i="259"/>
  <c r="B4" i="247"/>
  <c r="B4" i="229"/>
  <c r="B4" i="238"/>
  <c r="B4" i="253"/>
  <c r="B4" i="271"/>
  <c r="B4" i="256"/>
  <c r="B4" i="274"/>
  <c r="B4" i="268"/>
  <c r="B4" i="244"/>
  <c r="B4" i="232"/>
  <c r="B4" i="235"/>
  <c r="B4" i="250"/>
  <c r="B4" i="280"/>
  <c r="B4" i="262"/>
  <c r="B4" i="265"/>
  <c r="B4" i="241"/>
  <c r="B4" i="277"/>
  <c r="B3" i="271"/>
  <c r="B3" i="253"/>
  <c r="B2" i="235"/>
  <c r="B2" i="274"/>
  <c r="B3" i="247"/>
  <c r="B2" i="268"/>
  <c r="B2" i="271"/>
  <c r="B3" i="235"/>
  <c r="B3" i="262"/>
  <c r="B3" i="238"/>
  <c r="B3" i="274"/>
  <c r="B2" i="259"/>
  <c r="B3" i="256"/>
  <c r="B3" i="244"/>
  <c r="B3" i="268"/>
  <c r="B3" i="277"/>
  <c r="B2" i="241"/>
  <c r="B3" i="229"/>
  <c r="B3" i="241"/>
  <c r="B3" i="280"/>
  <c r="B2" i="253"/>
  <c r="B2" i="262"/>
  <c r="B2" i="238"/>
  <c r="B3" i="250"/>
  <c r="B2" i="277"/>
  <c r="B2" i="247"/>
  <c r="B2" i="229"/>
  <c r="B3" i="265"/>
  <c r="B2" i="265"/>
  <c r="B3" i="232"/>
  <c r="B3" i="259"/>
  <c r="B2" i="250"/>
  <c r="B2" i="232"/>
  <c r="B2" i="244"/>
  <c r="B2" i="280"/>
  <c r="B2" i="256"/>
  <c r="B3" i="228"/>
  <c r="B3" i="237"/>
  <c r="B3" i="234"/>
  <c r="B3" i="264"/>
  <c r="B3" i="270"/>
  <c r="B3" i="252"/>
  <c r="B3" i="273"/>
  <c r="B3" i="246"/>
  <c r="B3" i="255"/>
  <c r="B3" i="47"/>
  <c r="B4" i="279"/>
  <c r="B4" i="231"/>
  <c r="B4" i="276"/>
  <c r="B4" i="240"/>
  <c r="B4" i="258"/>
  <c r="B3" i="37"/>
  <c r="B3" i="267"/>
  <c r="B4" i="269"/>
  <c r="B4" i="43"/>
  <c r="B3" i="254"/>
  <c r="B3" i="263"/>
  <c r="B4" i="243"/>
  <c r="B4" i="266"/>
  <c r="B4" i="37"/>
  <c r="B4" i="246"/>
  <c r="B3" i="249"/>
  <c r="B3" i="34"/>
  <c r="B4" i="33"/>
  <c r="B4" i="44"/>
  <c r="B3" i="245"/>
  <c r="B4" i="248"/>
  <c r="B4" i="273"/>
  <c r="B4" i="249"/>
  <c r="B3" i="40"/>
  <c r="B4" i="252"/>
  <c r="B4" i="236"/>
  <c r="B3" i="261"/>
  <c r="B3" i="32"/>
  <c r="B3" i="30"/>
  <c r="B3" i="231"/>
  <c r="B4" i="270"/>
  <c r="B3" i="45"/>
  <c r="B3" i="42"/>
  <c r="B4" i="255"/>
  <c r="B4" i="264"/>
  <c r="B4" i="35"/>
  <c r="B3" i="233"/>
  <c r="B4" i="237"/>
  <c r="B3" i="39"/>
  <c r="B3" i="248"/>
  <c r="B4" i="32"/>
  <c r="B4" i="228"/>
  <c r="B4" i="261"/>
  <c r="B3" i="272"/>
  <c r="B3" i="43"/>
  <c r="B3" i="31"/>
  <c r="B3" i="36"/>
  <c r="B4" i="45"/>
  <c r="B4" i="267"/>
  <c r="B3" i="243"/>
  <c r="B3" i="278"/>
  <c r="B3" i="46"/>
  <c r="B2" i="43"/>
  <c r="B4" i="30"/>
  <c r="B4" i="234"/>
  <c r="B3" i="279"/>
  <c r="B2" i="261"/>
  <c r="B2" i="40"/>
  <c r="B3" i="33"/>
  <c r="B2" i="234"/>
  <c r="B3" i="44"/>
  <c r="B4" i="40"/>
  <c r="B2" i="279"/>
  <c r="B4" i="272"/>
  <c r="B3" i="269"/>
  <c r="B3" i="41"/>
  <c r="B2" i="272"/>
  <c r="B2" i="273"/>
  <c r="B2" i="37"/>
  <c r="B4" i="227"/>
  <c r="B3" i="251"/>
  <c r="B4" i="46"/>
  <c r="B4" i="38"/>
  <c r="B2" i="237"/>
  <c r="B2" i="30"/>
  <c r="B2" i="31"/>
  <c r="B2" i="44"/>
  <c r="B2" i="278"/>
  <c r="B2" i="46"/>
  <c r="B3" i="257"/>
  <c r="B3" i="38"/>
  <c r="B4" i="31"/>
  <c r="B4" i="230"/>
  <c r="B4" i="254"/>
  <c r="B2" i="228"/>
  <c r="B4" i="239"/>
  <c r="B4" i="41"/>
  <c r="B2" i="42"/>
  <c r="B4" i="245"/>
  <c r="B2" i="41"/>
  <c r="B3" i="258"/>
  <c r="B2" i="45"/>
  <c r="B4" i="263"/>
  <c r="B2" i="34"/>
  <c r="B3" i="240"/>
  <c r="B3" i="35"/>
  <c r="B4" i="42"/>
  <c r="B2" i="36"/>
  <c r="B3" i="260"/>
  <c r="B2" i="246"/>
  <c r="B4" i="260"/>
  <c r="B3" i="275"/>
  <c r="B2" i="255"/>
  <c r="B4" i="233"/>
  <c r="B2" i="33"/>
  <c r="B4" i="34"/>
  <c r="B4" i="242"/>
  <c r="B3" i="276"/>
  <c r="B4" i="257"/>
  <c r="B3" i="230"/>
  <c r="B2" i="47"/>
  <c r="B2" i="245"/>
  <c r="B4" i="39"/>
  <c r="B2" i="264"/>
  <c r="B2" i="32"/>
  <c r="B4" i="278"/>
  <c r="B4" i="47"/>
  <c r="B2" i="39"/>
  <c r="B4" i="36"/>
  <c r="B3" i="236"/>
  <c r="B3" i="239"/>
  <c r="B4" i="275"/>
  <c r="B3" i="227"/>
  <c r="B3" i="242"/>
  <c r="B3" i="266"/>
  <c r="B4" i="251"/>
  <c r="B2" i="243"/>
  <c r="B2" i="35"/>
  <c r="D9" i="48"/>
  <c r="B2" i="242"/>
  <c r="B2" i="263"/>
  <c r="Y2" i="233"/>
  <c r="W2" i="233"/>
  <c r="E9" i="48"/>
  <c r="D15" i="48"/>
  <c r="I2" i="233"/>
  <c r="H2" i="233"/>
  <c r="M2" i="233"/>
  <c r="C17" i="48"/>
  <c r="F17" i="48"/>
  <c r="E17" i="48"/>
  <c r="D17" i="48"/>
  <c r="Z2" i="266"/>
  <c r="R2" i="266"/>
  <c r="J2" i="266"/>
  <c r="B2" i="266"/>
  <c r="Y2" i="266"/>
  <c r="Q2" i="266"/>
  <c r="I2" i="266"/>
  <c r="X2" i="266"/>
  <c r="P2" i="266"/>
  <c r="H2" i="266"/>
  <c r="W2" i="266"/>
  <c r="O2" i="266"/>
  <c r="G2" i="266"/>
  <c r="V2" i="266"/>
  <c r="N2" i="266"/>
  <c r="U2" i="266"/>
  <c r="M2" i="266"/>
  <c r="T2" i="266"/>
  <c r="L2" i="266"/>
  <c r="AA2" i="266"/>
  <c r="S2" i="266"/>
  <c r="K2" i="266"/>
  <c r="Z2" i="240"/>
  <c r="R2" i="240"/>
  <c r="J2" i="240"/>
  <c r="B2" i="240"/>
  <c r="Y2" i="240"/>
  <c r="Q2" i="240"/>
  <c r="I2" i="240"/>
  <c r="X2" i="240"/>
  <c r="P2" i="240"/>
  <c r="H2" i="240"/>
  <c r="W2" i="240"/>
  <c r="O2" i="240"/>
  <c r="G2" i="240"/>
  <c r="V2" i="240"/>
  <c r="N2" i="240"/>
  <c r="U2" i="240"/>
  <c r="M2" i="240"/>
  <c r="T2" i="240"/>
  <c r="L2" i="240"/>
  <c r="AA2" i="240"/>
  <c r="K2" i="240"/>
  <c r="S2" i="240"/>
  <c r="B2" i="185"/>
  <c r="B2" i="252"/>
  <c r="X2" i="269"/>
  <c r="P2" i="269"/>
  <c r="H2" i="269"/>
  <c r="W2" i="269"/>
  <c r="O2" i="269"/>
  <c r="G2" i="269"/>
  <c r="U2" i="269"/>
  <c r="M2" i="269"/>
  <c r="AA2" i="269"/>
  <c r="S2" i="269"/>
  <c r="K2" i="269"/>
  <c r="Z2" i="269"/>
  <c r="R2" i="269"/>
  <c r="J2" i="269"/>
  <c r="B2" i="269"/>
  <c r="I2" i="269"/>
  <c r="Y2" i="269"/>
  <c r="V2" i="269"/>
  <c r="T2" i="269"/>
  <c r="Q2" i="269"/>
  <c r="N2" i="269"/>
  <c r="L2" i="269"/>
  <c r="F9" i="48"/>
  <c r="E15" i="48"/>
  <c r="C5" i="48"/>
  <c r="F5" i="48"/>
  <c r="D5" i="48"/>
  <c r="E5" i="48"/>
  <c r="K2" i="233"/>
  <c r="P2" i="233"/>
  <c r="U2" i="233"/>
  <c r="F7" i="48"/>
  <c r="E7" i="48"/>
  <c r="D7" i="48"/>
  <c r="C7" i="48"/>
  <c r="E12" i="48"/>
  <c r="D12" i="48"/>
  <c r="F12" i="48"/>
  <c r="C12" i="48"/>
  <c r="F15" i="48"/>
  <c r="F14" i="48"/>
  <c r="E14" i="48"/>
  <c r="D14" i="48"/>
  <c r="C14" i="48"/>
  <c r="D16" i="48"/>
  <c r="F16" i="48"/>
  <c r="E16" i="48"/>
  <c r="C16" i="48"/>
  <c r="L2" i="233"/>
  <c r="X2" i="233"/>
  <c r="D10" i="48"/>
  <c r="E10" i="48"/>
  <c r="C10" i="48"/>
  <c r="F10" i="48"/>
  <c r="E11" i="48"/>
  <c r="F11" i="48"/>
  <c r="D11" i="48"/>
  <c r="C11" i="48"/>
  <c r="Z2" i="258"/>
  <c r="R2" i="258"/>
  <c r="J2" i="258"/>
  <c r="B2" i="258"/>
  <c r="Y2" i="258"/>
  <c r="Q2" i="258"/>
  <c r="I2" i="258"/>
  <c r="X2" i="258"/>
  <c r="P2" i="258"/>
  <c r="H2" i="258"/>
  <c r="W2" i="258"/>
  <c r="O2" i="258"/>
  <c r="G2" i="258"/>
  <c r="V2" i="258"/>
  <c r="N2" i="258"/>
  <c r="U2" i="258"/>
  <c r="M2" i="258"/>
  <c r="T2" i="258"/>
  <c r="L2" i="258"/>
  <c r="AA2" i="258"/>
  <c r="S2" i="258"/>
  <c r="K2" i="258"/>
  <c r="B2" i="203"/>
  <c r="C3" i="48"/>
  <c r="C15" i="48"/>
  <c r="B2" i="230"/>
  <c r="F6" i="48"/>
  <c r="E6" i="48"/>
  <c r="D6" i="48"/>
  <c r="C6" i="48"/>
  <c r="B2" i="38"/>
  <c r="F4" i="48"/>
  <c r="E4" i="48"/>
  <c r="D4" i="48"/>
  <c r="C4" i="48"/>
  <c r="Q2" i="233"/>
  <c r="B2" i="233"/>
  <c r="W2" i="254" l="1"/>
  <c r="X2" i="254"/>
  <c r="O2" i="254"/>
  <c r="V2" i="254"/>
  <c r="Z2" i="254"/>
  <c r="G2" i="254"/>
  <c r="S2" i="254"/>
  <c r="R2" i="254"/>
  <c r="U2" i="254"/>
  <c r="P2" i="254"/>
  <c r="J2" i="254"/>
  <c r="M2" i="254"/>
  <c r="N2" i="254"/>
  <c r="Y2" i="254"/>
  <c r="T2" i="254"/>
  <c r="K2" i="254"/>
  <c r="Q2" i="254"/>
  <c r="L2" i="254"/>
  <c r="H2" i="254"/>
  <c r="I2" i="254"/>
  <c r="AA2" i="254"/>
  <c r="W2" i="272"/>
  <c r="L2" i="272"/>
  <c r="AA2" i="272"/>
  <c r="M2" i="272"/>
  <c r="Q2" i="272"/>
  <c r="J2" i="272"/>
  <c r="G2" i="272"/>
  <c r="K2" i="272"/>
  <c r="R2" i="272"/>
  <c r="V2" i="272"/>
  <c r="Z2" i="272"/>
  <c r="P2" i="272"/>
  <c r="Y2" i="272"/>
  <c r="N2" i="272"/>
  <c r="O2" i="272"/>
  <c r="H2" i="272"/>
  <c r="T2" i="272"/>
  <c r="S2" i="272"/>
  <c r="X2" i="272"/>
  <c r="I2" i="272"/>
  <c r="P2" i="236"/>
  <c r="O2" i="236"/>
  <c r="H2" i="236"/>
  <c r="J2" i="236"/>
  <c r="T2" i="236"/>
  <c r="V2" i="236"/>
  <c r="I2" i="236"/>
  <c r="L2" i="236"/>
  <c r="N2" i="236"/>
  <c r="Y2" i="236"/>
  <c r="AA2" i="236"/>
  <c r="U2" i="236"/>
  <c r="W2" i="236"/>
  <c r="S2" i="236"/>
  <c r="M2" i="236"/>
  <c r="G2" i="236"/>
  <c r="K2" i="236"/>
  <c r="R2" i="236"/>
  <c r="Z2" i="236"/>
  <c r="X2" i="236"/>
  <c r="Q2" i="236"/>
  <c r="B2" i="236"/>
  <c r="U2" i="272"/>
  <c r="C2" i="266"/>
  <c r="D2" i="266"/>
  <c r="E2" i="240"/>
  <c r="E2" i="251"/>
  <c r="F2" i="266"/>
  <c r="F2" i="276"/>
  <c r="C2" i="251"/>
  <c r="C2" i="258"/>
  <c r="F2" i="258"/>
  <c r="AA2" i="275"/>
  <c r="S2" i="275"/>
  <c r="K2" i="275"/>
  <c r="C2" i="275"/>
  <c r="Z2" i="275"/>
  <c r="R2" i="275"/>
  <c r="J2" i="275"/>
  <c r="B2" i="275"/>
  <c r="Y2" i="275"/>
  <c r="Q2" i="275"/>
  <c r="I2" i="275"/>
  <c r="X2" i="275"/>
  <c r="P2" i="275"/>
  <c r="H2" i="275"/>
  <c r="W2" i="275"/>
  <c r="O2" i="275"/>
  <c r="G2" i="275"/>
  <c r="T2" i="275"/>
  <c r="N2" i="275"/>
  <c r="L2" i="275"/>
  <c r="E2" i="275"/>
  <c r="V2" i="275"/>
  <c r="D2" i="275"/>
  <c r="M2" i="275"/>
  <c r="F2" i="275"/>
  <c r="U2" i="275"/>
  <c r="E2" i="276"/>
  <c r="D2" i="269"/>
  <c r="C2" i="269"/>
  <c r="E2" i="266"/>
  <c r="C2" i="276"/>
  <c r="D2" i="258"/>
  <c r="C2" i="240"/>
  <c r="F2" i="240"/>
  <c r="D4" i="232"/>
  <c r="D4" i="259"/>
  <c r="D4" i="247"/>
  <c r="D4" i="271"/>
  <c r="D4" i="238"/>
  <c r="D4" i="277"/>
  <c r="D4" i="229"/>
  <c r="D4" i="235"/>
  <c r="D4" i="274"/>
  <c r="D4" i="244"/>
  <c r="D4" i="280"/>
  <c r="D4" i="262"/>
  <c r="D4" i="253"/>
  <c r="D4" i="265"/>
  <c r="D4" i="241"/>
  <c r="D4" i="256"/>
  <c r="D4" i="250"/>
  <c r="D4" i="268"/>
  <c r="D3" i="247"/>
  <c r="D2" i="244"/>
  <c r="D2" i="268"/>
  <c r="D2" i="235"/>
  <c r="D3" i="262"/>
  <c r="D3" i="274"/>
  <c r="D2" i="259"/>
  <c r="D3" i="244"/>
  <c r="D2" i="271"/>
  <c r="D2" i="229"/>
  <c r="D3" i="277"/>
  <c r="D2" i="241"/>
  <c r="D3" i="280"/>
  <c r="D2" i="253"/>
  <c r="D3" i="250"/>
  <c r="D2" i="277"/>
  <c r="D2" i="247"/>
  <c r="D3" i="265"/>
  <c r="D3" i="229"/>
  <c r="D2" i="232"/>
  <c r="D3" i="268"/>
  <c r="D3" i="271"/>
  <c r="D2" i="265"/>
  <c r="D3" i="241"/>
  <c r="D3" i="256"/>
  <c r="D2" i="262"/>
  <c r="D3" i="235"/>
  <c r="D2" i="256"/>
  <c r="D3" i="232"/>
  <c r="D3" i="253"/>
  <c r="D2" i="250"/>
  <c r="D2" i="280"/>
  <c r="D2" i="238"/>
  <c r="D2" i="274"/>
  <c r="D3" i="238"/>
  <c r="D3" i="259"/>
  <c r="D3" i="270"/>
  <c r="D3" i="255"/>
  <c r="D3" i="264"/>
  <c r="D3" i="237"/>
  <c r="D3" i="228"/>
  <c r="D3" i="234"/>
  <c r="D3" i="273"/>
  <c r="D3" i="252"/>
  <c r="D3" i="246"/>
  <c r="D3" i="233"/>
  <c r="D4" i="44"/>
  <c r="D3" i="47"/>
  <c r="D3" i="278"/>
  <c r="D4" i="279"/>
  <c r="D4" i="234"/>
  <c r="D4" i="37"/>
  <c r="D4" i="240"/>
  <c r="D4" i="273"/>
  <c r="D4" i="258"/>
  <c r="D4" i="261"/>
  <c r="D4" i="33"/>
  <c r="D3" i="254"/>
  <c r="D4" i="243"/>
  <c r="D4" i="255"/>
  <c r="D3" i="30"/>
  <c r="D4" i="270"/>
  <c r="D3" i="45"/>
  <c r="D4" i="269"/>
  <c r="D4" i="248"/>
  <c r="D4" i="249"/>
  <c r="D3" i="40"/>
  <c r="D4" i="267"/>
  <c r="D4" i="236"/>
  <c r="D4" i="35"/>
  <c r="D3" i="43"/>
  <c r="D3" i="39"/>
  <c r="D4" i="252"/>
  <c r="D3" i="261"/>
  <c r="D3" i="263"/>
  <c r="D3" i="32"/>
  <c r="D4" i="32"/>
  <c r="D3" i="231"/>
  <c r="D4" i="246"/>
  <c r="D3" i="249"/>
  <c r="D4" i="30"/>
  <c r="D4" i="43"/>
  <c r="D3" i="245"/>
  <c r="D3" i="31"/>
  <c r="D3" i="248"/>
  <c r="D4" i="276"/>
  <c r="D4" i="228"/>
  <c r="D3" i="36"/>
  <c r="D3" i="272"/>
  <c r="D3" i="267"/>
  <c r="D4" i="237"/>
  <c r="D4" i="266"/>
  <c r="D4" i="231"/>
  <c r="D3" i="279"/>
  <c r="D2" i="43"/>
  <c r="D3" i="37"/>
  <c r="D4" i="264"/>
  <c r="D3" i="243"/>
  <c r="D3" i="42"/>
  <c r="D4" i="45"/>
  <c r="D3" i="46"/>
  <c r="D3" i="34"/>
  <c r="D4" i="227"/>
  <c r="D3" i="236"/>
  <c r="D2" i="261"/>
  <c r="D3" i="44"/>
  <c r="D4" i="254"/>
  <c r="D2" i="30"/>
  <c r="D2" i="37"/>
  <c r="D2" i="46"/>
  <c r="D3" i="251"/>
  <c r="D2" i="255"/>
  <c r="D3" i="257"/>
  <c r="D3" i="38"/>
  <c r="D4" i="31"/>
  <c r="D2" i="237"/>
  <c r="D2" i="31"/>
  <c r="D4" i="42"/>
  <c r="D2" i="36"/>
  <c r="D4" i="41"/>
  <c r="D2" i="42"/>
  <c r="D2" i="41"/>
  <c r="D4" i="275"/>
  <c r="D4" i="34"/>
  <c r="D2" i="45"/>
  <c r="D4" i="239"/>
  <c r="D3" i="275"/>
  <c r="D4" i="245"/>
  <c r="D2" i="32"/>
  <c r="D3" i="35"/>
  <c r="D3" i="258"/>
  <c r="D4" i="263"/>
  <c r="D2" i="34"/>
  <c r="D3" i="240"/>
  <c r="D2" i="234"/>
  <c r="D2" i="279"/>
  <c r="D3" i="230"/>
  <c r="D2" i="47"/>
  <c r="D3" i="260"/>
  <c r="D2" i="246"/>
  <c r="D4" i="39"/>
  <c r="D2" i="40"/>
  <c r="D2" i="33"/>
  <c r="D3" i="33"/>
  <c r="D4" i="230"/>
  <c r="D2" i="228"/>
  <c r="D2" i="35"/>
  <c r="D2" i="39"/>
  <c r="D2" i="245"/>
  <c r="D2" i="278"/>
  <c r="D2" i="264"/>
  <c r="D4" i="278"/>
  <c r="D4" i="233"/>
  <c r="D4" i="40"/>
  <c r="D4" i="38"/>
  <c r="D3" i="269"/>
  <c r="D4" i="47"/>
  <c r="D3" i="41"/>
  <c r="D2" i="272"/>
  <c r="D2" i="273"/>
  <c r="D4" i="260"/>
  <c r="D4" i="36"/>
  <c r="D4" i="46"/>
  <c r="D3" i="239"/>
  <c r="D3" i="227"/>
  <c r="D3" i="242"/>
  <c r="D4" i="242"/>
  <c r="D4" i="272"/>
  <c r="D3" i="276"/>
  <c r="D4" i="257"/>
  <c r="D3" i="266"/>
  <c r="D4" i="251"/>
  <c r="D2" i="243"/>
  <c r="D2" i="44"/>
  <c r="D2" i="233"/>
  <c r="D2" i="38"/>
  <c r="D2" i="230"/>
  <c r="D2" i="248"/>
  <c r="D2" i="270"/>
  <c r="D2" i="227"/>
  <c r="D2" i="254"/>
  <c r="D2" i="267"/>
  <c r="D2" i="231"/>
  <c r="D2" i="236"/>
  <c r="D2" i="263"/>
  <c r="D2" i="242"/>
  <c r="D2" i="252"/>
  <c r="D2" i="260"/>
  <c r="D2" i="249"/>
  <c r="F2" i="269"/>
  <c r="E4" i="229"/>
  <c r="E4" i="232"/>
  <c r="E4" i="235"/>
  <c r="E4" i="274"/>
  <c r="E4" i="244"/>
  <c r="E4" i="277"/>
  <c r="E4" i="280"/>
  <c r="E4" i="271"/>
  <c r="E4" i="262"/>
  <c r="E4" i="241"/>
  <c r="E4" i="256"/>
  <c r="E4" i="250"/>
  <c r="E4" i="268"/>
  <c r="E4" i="265"/>
  <c r="E4" i="259"/>
  <c r="E4" i="238"/>
  <c r="E4" i="247"/>
  <c r="E4" i="253"/>
  <c r="E3" i="268"/>
  <c r="E2" i="277"/>
  <c r="E2" i="247"/>
  <c r="E2" i="259"/>
  <c r="E3" i="265"/>
  <c r="E2" i="232"/>
  <c r="E2" i="271"/>
  <c r="E3" i="271"/>
  <c r="E3" i="250"/>
  <c r="E2" i="265"/>
  <c r="E2" i="241"/>
  <c r="E3" i="241"/>
  <c r="E2" i="235"/>
  <c r="E2" i="262"/>
  <c r="E3" i="229"/>
  <c r="E2" i="253"/>
  <c r="E2" i="250"/>
  <c r="E2" i="238"/>
  <c r="E2" i="256"/>
  <c r="E2" i="280"/>
  <c r="E3" i="259"/>
  <c r="E2" i="268"/>
  <c r="E3" i="232"/>
  <c r="E3" i="280"/>
  <c r="E2" i="274"/>
  <c r="E3" i="247"/>
  <c r="E2" i="244"/>
  <c r="E3" i="253"/>
  <c r="E3" i="262"/>
  <c r="E3" i="238"/>
  <c r="E3" i="274"/>
  <c r="E3" i="244"/>
  <c r="E3" i="235"/>
  <c r="E2" i="229"/>
  <c r="E3" i="277"/>
  <c r="E3" i="256"/>
  <c r="E3" i="237"/>
  <c r="E3" i="228"/>
  <c r="E3" i="264"/>
  <c r="E3" i="273"/>
  <c r="E3" i="246"/>
  <c r="E3" i="270"/>
  <c r="E3" i="252"/>
  <c r="E3" i="255"/>
  <c r="E3" i="234"/>
  <c r="E3" i="272"/>
  <c r="E3" i="43"/>
  <c r="E3" i="39"/>
  <c r="E4" i="252"/>
  <c r="E3" i="261"/>
  <c r="E3" i="263"/>
  <c r="E3" i="32"/>
  <c r="E4" i="32"/>
  <c r="E3" i="231"/>
  <c r="E4" i="246"/>
  <c r="E3" i="36"/>
  <c r="E3" i="249"/>
  <c r="E4" i="248"/>
  <c r="E4" i="249"/>
  <c r="E3" i="245"/>
  <c r="E3" i="31"/>
  <c r="E3" i="254"/>
  <c r="E3" i="248"/>
  <c r="E4" i="276"/>
  <c r="E4" i="228"/>
  <c r="E3" i="40"/>
  <c r="E4" i="267"/>
  <c r="E3" i="267"/>
  <c r="E4" i="237"/>
  <c r="E4" i="236"/>
  <c r="E4" i="45"/>
  <c r="E4" i="231"/>
  <c r="E3" i="279"/>
  <c r="E4" i="273"/>
  <c r="E2" i="43"/>
  <c r="E3" i="37"/>
  <c r="E4" i="264"/>
  <c r="E3" i="243"/>
  <c r="E4" i="266"/>
  <c r="E3" i="34"/>
  <c r="E4" i="35"/>
  <c r="E3" i="47"/>
  <c r="E3" i="30"/>
  <c r="E4" i="37"/>
  <c r="E4" i="261"/>
  <c r="E4" i="270"/>
  <c r="E4" i="33"/>
  <c r="E3" i="233"/>
  <c r="E4" i="44"/>
  <c r="E4" i="43"/>
  <c r="E3" i="278"/>
  <c r="E4" i="279"/>
  <c r="E4" i="234"/>
  <c r="E4" i="240"/>
  <c r="E3" i="46"/>
  <c r="E4" i="258"/>
  <c r="E4" i="255"/>
  <c r="E4" i="30"/>
  <c r="E4" i="243"/>
  <c r="E3" i="45"/>
  <c r="E3" i="42"/>
  <c r="E4" i="269"/>
  <c r="E4" i="245"/>
  <c r="E2" i="32"/>
  <c r="E3" i="258"/>
  <c r="E4" i="239"/>
  <c r="E2" i="47"/>
  <c r="E4" i="263"/>
  <c r="E2" i="278"/>
  <c r="E3" i="240"/>
  <c r="E2" i="33"/>
  <c r="E3" i="230"/>
  <c r="E2" i="35"/>
  <c r="E2" i="246"/>
  <c r="E4" i="39"/>
  <c r="E3" i="236"/>
  <c r="E2" i="40"/>
  <c r="E3" i="33"/>
  <c r="E3" i="38"/>
  <c r="E4" i="230"/>
  <c r="E4" i="38"/>
  <c r="E3" i="269"/>
  <c r="E2" i="228"/>
  <c r="E2" i="272"/>
  <c r="E2" i="39"/>
  <c r="E4" i="36"/>
  <c r="E2" i="264"/>
  <c r="E2" i="255"/>
  <c r="E4" i="278"/>
  <c r="E4" i="46"/>
  <c r="E4" i="31"/>
  <c r="E4" i="40"/>
  <c r="E2" i="279"/>
  <c r="E3" i="276"/>
  <c r="E4" i="257"/>
  <c r="E3" i="41"/>
  <c r="E2" i="44"/>
  <c r="E3" i="260"/>
  <c r="E2" i="273"/>
  <c r="E4" i="260"/>
  <c r="E3" i="239"/>
  <c r="E3" i="227"/>
  <c r="E4" i="242"/>
  <c r="E3" i="266"/>
  <c r="E2" i="243"/>
  <c r="E2" i="245"/>
  <c r="E2" i="37"/>
  <c r="E2" i="46"/>
  <c r="E4" i="227"/>
  <c r="E2" i="261"/>
  <c r="E2" i="41"/>
  <c r="E2" i="234"/>
  <c r="E3" i="44"/>
  <c r="E3" i="242"/>
  <c r="E4" i="272"/>
  <c r="E2" i="237"/>
  <c r="E2" i="30"/>
  <c r="E2" i="36"/>
  <c r="E2" i="42"/>
  <c r="E3" i="251"/>
  <c r="E3" i="257"/>
  <c r="E4" i="233"/>
  <c r="E2" i="31"/>
  <c r="E4" i="251"/>
  <c r="E4" i="42"/>
  <c r="E4" i="41"/>
  <c r="E3" i="275"/>
  <c r="E3" i="35"/>
  <c r="E4" i="275"/>
  <c r="E4" i="34"/>
  <c r="E4" i="254"/>
  <c r="E4" i="47"/>
  <c r="E2" i="45"/>
  <c r="E2" i="34"/>
  <c r="E2" i="231"/>
  <c r="E2" i="236"/>
  <c r="E2" i="242"/>
  <c r="E2" i="252"/>
  <c r="E2" i="260"/>
  <c r="E2" i="263"/>
  <c r="E2" i="249"/>
  <c r="E2" i="233"/>
  <c r="E2" i="38"/>
  <c r="E2" i="230"/>
  <c r="E2" i="267"/>
  <c r="E2" i="248"/>
  <c r="E2" i="270"/>
  <c r="E2" i="227"/>
  <c r="E2" i="254"/>
  <c r="D2" i="240"/>
  <c r="F4" i="262"/>
  <c r="F4" i="241"/>
  <c r="F4" i="250"/>
  <c r="F4" i="259"/>
  <c r="F4" i="265"/>
  <c r="F4" i="256"/>
  <c r="F4" i="253"/>
  <c r="F4" i="247"/>
  <c r="F4" i="268"/>
  <c r="F4" i="229"/>
  <c r="F4" i="235"/>
  <c r="F4" i="244"/>
  <c r="F4" i="238"/>
  <c r="F4" i="232"/>
  <c r="F4" i="277"/>
  <c r="F4" i="271"/>
  <c r="F4" i="280"/>
  <c r="F4" i="274"/>
  <c r="F2" i="250"/>
  <c r="F3" i="277"/>
  <c r="F2" i="256"/>
  <c r="F3" i="268"/>
  <c r="F2" i="253"/>
  <c r="F2" i="238"/>
  <c r="F3" i="259"/>
  <c r="F2" i="268"/>
  <c r="F3" i="256"/>
  <c r="F2" i="274"/>
  <c r="F3" i="247"/>
  <c r="F2" i="244"/>
  <c r="F3" i="232"/>
  <c r="F3" i="271"/>
  <c r="F3" i="253"/>
  <c r="F3" i="262"/>
  <c r="F3" i="274"/>
  <c r="F3" i="244"/>
  <c r="F3" i="238"/>
  <c r="F3" i="235"/>
  <c r="F2" i="277"/>
  <c r="F2" i="247"/>
  <c r="F2" i="259"/>
  <c r="F2" i="229"/>
  <c r="F3" i="265"/>
  <c r="F2" i="232"/>
  <c r="F2" i="235"/>
  <c r="F2" i="265"/>
  <c r="F2" i="241"/>
  <c r="F3" i="241"/>
  <c r="F2" i="271"/>
  <c r="F3" i="280"/>
  <c r="F2" i="262"/>
  <c r="F3" i="250"/>
  <c r="F3" i="229"/>
  <c r="F2" i="280"/>
  <c r="F3" i="252"/>
  <c r="F3" i="270"/>
  <c r="F3" i="246"/>
  <c r="F3" i="234"/>
  <c r="F3" i="237"/>
  <c r="F3" i="255"/>
  <c r="F3" i="228"/>
  <c r="F3" i="264"/>
  <c r="F3" i="273"/>
  <c r="F4" i="264"/>
  <c r="F3" i="243"/>
  <c r="F4" i="236"/>
  <c r="F3" i="254"/>
  <c r="F4" i="255"/>
  <c r="F3" i="30"/>
  <c r="F4" i="37"/>
  <c r="F4" i="267"/>
  <c r="F4" i="45"/>
  <c r="F2" i="43"/>
  <c r="F3" i="267"/>
  <c r="F4" i="33"/>
  <c r="F3" i="47"/>
  <c r="F4" i="266"/>
  <c r="F4" i="270"/>
  <c r="F4" i="269"/>
  <c r="F4" i="35"/>
  <c r="F3" i="233"/>
  <c r="F4" i="44"/>
  <c r="F4" i="237"/>
  <c r="F3" i="278"/>
  <c r="F4" i="279"/>
  <c r="F4" i="234"/>
  <c r="F4" i="240"/>
  <c r="F4" i="258"/>
  <c r="F3" i="45"/>
  <c r="F4" i="261"/>
  <c r="F4" i="30"/>
  <c r="F3" i="272"/>
  <c r="F3" i="39"/>
  <c r="F3" i="32"/>
  <c r="F4" i="32"/>
  <c r="F3" i="46"/>
  <c r="F3" i="231"/>
  <c r="F4" i="248"/>
  <c r="F4" i="249"/>
  <c r="F3" i="40"/>
  <c r="F3" i="36"/>
  <c r="F3" i="279"/>
  <c r="F3" i="43"/>
  <c r="F3" i="42"/>
  <c r="F4" i="43"/>
  <c r="F4" i="252"/>
  <c r="F3" i="261"/>
  <c r="F3" i="263"/>
  <c r="F4" i="243"/>
  <c r="F4" i="228"/>
  <c r="F4" i="246"/>
  <c r="F3" i="249"/>
  <c r="F3" i="245"/>
  <c r="F3" i="31"/>
  <c r="F3" i="248"/>
  <c r="F4" i="276"/>
  <c r="F4" i="273"/>
  <c r="F3" i="34"/>
  <c r="F3" i="37"/>
  <c r="F4" i="231"/>
  <c r="F2" i="264"/>
  <c r="F4" i="278"/>
  <c r="F4" i="46"/>
  <c r="F2" i="41"/>
  <c r="F3" i="38"/>
  <c r="F4" i="31"/>
  <c r="F3" i="227"/>
  <c r="F4" i="40"/>
  <c r="F2" i="45"/>
  <c r="F3" i="260"/>
  <c r="F2" i="273"/>
  <c r="F4" i="260"/>
  <c r="F2" i="46"/>
  <c r="F4" i="227"/>
  <c r="F3" i="239"/>
  <c r="F4" i="242"/>
  <c r="F3" i="266"/>
  <c r="F2" i="243"/>
  <c r="F2" i="245"/>
  <c r="F2" i="261"/>
  <c r="F3" i="44"/>
  <c r="F2" i="279"/>
  <c r="F2" i="237"/>
  <c r="F3" i="276"/>
  <c r="F2" i="30"/>
  <c r="F2" i="31"/>
  <c r="F2" i="36"/>
  <c r="F2" i="42"/>
  <c r="F3" i="251"/>
  <c r="F3" i="257"/>
  <c r="F4" i="233"/>
  <c r="F3" i="242"/>
  <c r="F4" i="251"/>
  <c r="F4" i="42"/>
  <c r="F4" i="41"/>
  <c r="F4" i="39"/>
  <c r="F2" i="34"/>
  <c r="F3" i="275"/>
  <c r="F2" i="32"/>
  <c r="F2" i="33"/>
  <c r="F2" i="234"/>
  <c r="F3" i="35"/>
  <c r="F4" i="275"/>
  <c r="F4" i="34"/>
  <c r="F4" i="254"/>
  <c r="F4" i="47"/>
  <c r="F4" i="257"/>
  <c r="F4" i="245"/>
  <c r="F3" i="236"/>
  <c r="F3" i="258"/>
  <c r="F2" i="47"/>
  <c r="F4" i="263"/>
  <c r="F2" i="278"/>
  <c r="F3" i="240"/>
  <c r="F2" i="255"/>
  <c r="F2" i="40"/>
  <c r="F4" i="38"/>
  <c r="F4" i="272"/>
  <c r="F4" i="239"/>
  <c r="F3" i="230"/>
  <c r="F2" i="35"/>
  <c r="F2" i="39"/>
  <c r="F2" i="246"/>
  <c r="F4" i="36"/>
  <c r="F3" i="33"/>
  <c r="F4" i="230"/>
  <c r="F3" i="269"/>
  <c r="F2" i="228"/>
  <c r="F3" i="41"/>
  <c r="F2" i="44"/>
  <c r="F2" i="272"/>
  <c r="F2" i="37"/>
  <c r="F2" i="263"/>
  <c r="F2" i="233"/>
  <c r="F2" i="38"/>
  <c r="F2" i="230"/>
  <c r="F2" i="249"/>
  <c r="F2" i="248"/>
  <c r="F2" i="227"/>
  <c r="F2" i="254"/>
  <c r="F2" i="231"/>
  <c r="F2" i="236"/>
  <c r="F2" i="242"/>
  <c r="F2" i="252"/>
  <c r="F2" i="270"/>
  <c r="F2" i="260"/>
  <c r="F2" i="267"/>
  <c r="F2" i="251"/>
  <c r="E2" i="269"/>
  <c r="C4" i="244"/>
  <c r="C4" i="232"/>
  <c r="C4" i="250"/>
  <c r="C4" i="262"/>
  <c r="C4" i="253"/>
  <c r="C4" i="265"/>
  <c r="C4" i="241"/>
  <c r="C4" i="280"/>
  <c r="C4" i="277"/>
  <c r="C4" i="235"/>
  <c r="C4" i="259"/>
  <c r="C4" i="247"/>
  <c r="C4" i="256"/>
  <c r="C4" i="268"/>
  <c r="C4" i="271"/>
  <c r="C4" i="229"/>
  <c r="C4" i="238"/>
  <c r="C4" i="274"/>
  <c r="C3" i="268"/>
  <c r="C3" i="238"/>
  <c r="C2" i="265"/>
  <c r="C2" i="268"/>
  <c r="C3" i="256"/>
  <c r="C2" i="262"/>
  <c r="C3" i="235"/>
  <c r="C2" i="274"/>
  <c r="C3" i="232"/>
  <c r="C3" i="253"/>
  <c r="C2" i="250"/>
  <c r="C2" i="244"/>
  <c r="C2" i="280"/>
  <c r="C3" i="259"/>
  <c r="C3" i="247"/>
  <c r="C3" i="271"/>
  <c r="C2" i="235"/>
  <c r="C2" i="238"/>
  <c r="C3" i="262"/>
  <c r="C3" i="274"/>
  <c r="C2" i="259"/>
  <c r="C3" i="244"/>
  <c r="C2" i="271"/>
  <c r="C3" i="277"/>
  <c r="C2" i="241"/>
  <c r="C3" i="229"/>
  <c r="C3" i="280"/>
  <c r="C2" i="253"/>
  <c r="C3" i="250"/>
  <c r="C2" i="277"/>
  <c r="C2" i="247"/>
  <c r="C2" i="229"/>
  <c r="C3" i="265"/>
  <c r="C2" i="256"/>
  <c r="C3" i="241"/>
  <c r="C2" i="232"/>
  <c r="C3" i="270"/>
  <c r="C3" i="234"/>
  <c r="C3" i="273"/>
  <c r="C3" i="228"/>
  <c r="C3" i="246"/>
  <c r="C3" i="252"/>
  <c r="C3" i="237"/>
  <c r="C3" i="255"/>
  <c r="C3" i="264"/>
  <c r="C4" i="35"/>
  <c r="C3" i="43"/>
  <c r="C3" i="31"/>
  <c r="C3" i="248"/>
  <c r="C4" i="228"/>
  <c r="C4" i="270"/>
  <c r="C3" i="272"/>
  <c r="C4" i="237"/>
  <c r="C2" i="43"/>
  <c r="C3" i="36"/>
  <c r="C4" i="266"/>
  <c r="C3" i="32"/>
  <c r="C4" i="264"/>
  <c r="C3" i="243"/>
  <c r="C4" i="45"/>
  <c r="C3" i="46"/>
  <c r="C3" i="231"/>
  <c r="C3" i="267"/>
  <c r="C3" i="42"/>
  <c r="C4" i="255"/>
  <c r="C4" i="261"/>
  <c r="C3" i="34"/>
  <c r="C4" i="267"/>
  <c r="C3" i="233"/>
  <c r="C3" i="47"/>
  <c r="C4" i="236"/>
  <c r="C4" i="43"/>
  <c r="C3" i="278"/>
  <c r="C3" i="263"/>
  <c r="C4" i="279"/>
  <c r="C4" i="234"/>
  <c r="C4" i="37"/>
  <c r="C4" i="240"/>
  <c r="C4" i="258"/>
  <c r="C3" i="45"/>
  <c r="C4" i="30"/>
  <c r="C3" i="39"/>
  <c r="C3" i="261"/>
  <c r="C4" i="44"/>
  <c r="C3" i="245"/>
  <c r="C4" i="252"/>
  <c r="C3" i="254"/>
  <c r="C4" i="243"/>
  <c r="C4" i="231"/>
  <c r="C3" i="249"/>
  <c r="C4" i="33"/>
  <c r="C4" i="269"/>
  <c r="C4" i="276"/>
  <c r="C3" i="30"/>
  <c r="C3" i="279"/>
  <c r="C4" i="248"/>
  <c r="C4" i="273"/>
  <c r="C4" i="249"/>
  <c r="C4" i="246"/>
  <c r="C3" i="40"/>
  <c r="C3" i="37"/>
  <c r="C4" i="32"/>
  <c r="C3" i="240"/>
  <c r="C3" i="35"/>
  <c r="C2" i="44"/>
  <c r="C3" i="260"/>
  <c r="C2" i="246"/>
  <c r="C4" i="39"/>
  <c r="C2" i="33"/>
  <c r="C3" i="276"/>
  <c r="C3" i="230"/>
  <c r="C2" i="36"/>
  <c r="C2" i="47"/>
  <c r="C2" i="245"/>
  <c r="C4" i="260"/>
  <c r="C3" i="275"/>
  <c r="C2" i="264"/>
  <c r="C4" i="278"/>
  <c r="C3" i="257"/>
  <c r="C4" i="233"/>
  <c r="C4" i="34"/>
  <c r="C4" i="47"/>
  <c r="C2" i="35"/>
  <c r="C2" i="39"/>
  <c r="C4" i="36"/>
  <c r="C3" i="239"/>
  <c r="C3" i="227"/>
  <c r="C3" i="242"/>
  <c r="C4" i="40"/>
  <c r="C4" i="242"/>
  <c r="C4" i="254"/>
  <c r="C2" i="237"/>
  <c r="C4" i="257"/>
  <c r="C3" i="266"/>
  <c r="C4" i="251"/>
  <c r="C2" i="243"/>
  <c r="C3" i="236"/>
  <c r="C4" i="46"/>
  <c r="C2" i="261"/>
  <c r="C3" i="33"/>
  <c r="C3" i="44"/>
  <c r="C2" i="279"/>
  <c r="C4" i="272"/>
  <c r="C2" i="30"/>
  <c r="C3" i="41"/>
  <c r="C2" i="273"/>
  <c r="C2" i="37"/>
  <c r="C4" i="227"/>
  <c r="C3" i="251"/>
  <c r="C2" i="255"/>
  <c r="C4" i="31"/>
  <c r="C2" i="31"/>
  <c r="C4" i="42"/>
  <c r="C2" i="272"/>
  <c r="C4" i="41"/>
  <c r="C2" i="46"/>
  <c r="C3" i="38"/>
  <c r="C4" i="275"/>
  <c r="C4" i="230"/>
  <c r="C3" i="269"/>
  <c r="C2" i="45"/>
  <c r="C2" i="228"/>
  <c r="C4" i="239"/>
  <c r="C2" i="42"/>
  <c r="C4" i="245"/>
  <c r="C2" i="32"/>
  <c r="C2" i="40"/>
  <c r="C2" i="41"/>
  <c r="C2" i="234"/>
  <c r="C3" i="258"/>
  <c r="C4" i="38"/>
  <c r="C4" i="263"/>
  <c r="C2" i="278"/>
  <c r="C2" i="34"/>
  <c r="C2" i="263"/>
  <c r="C2" i="242"/>
  <c r="C2" i="270"/>
  <c r="C2" i="260"/>
  <c r="C2" i="249"/>
  <c r="C2" i="248"/>
  <c r="C2" i="38"/>
  <c r="C2" i="230"/>
  <c r="C2" i="233"/>
  <c r="C2" i="227"/>
  <c r="C2" i="254"/>
  <c r="C2" i="267"/>
  <c r="C2" i="231"/>
  <c r="C2" i="236"/>
  <c r="C2" i="252"/>
  <c r="D2" i="276"/>
  <c r="D2" i="251"/>
  <c r="X2" i="257"/>
  <c r="P2" i="257"/>
  <c r="H2" i="257"/>
  <c r="W2" i="257"/>
  <c r="O2" i="257"/>
  <c r="G2" i="257"/>
  <c r="U2" i="257"/>
  <c r="M2" i="257"/>
  <c r="E2" i="257"/>
  <c r="AA2" i="257"/>
  <c r="S2" i="257"/>
  <c r="K2" i="257"/>
  <c r="C2" i="257"/>
  <c r="Z2" i="257"/>
  <c r="R2" i="257"/>
  <c r="J2" i="257"/>
  <c r="B2" i="257"/>
  <c r="F2" i="257"/>
  <c r="Y2" i="257"/>
  <c r="D2" i="257"/>
  <c r="V2" i="257"/>
  <c r="T2" i="257"/>
  <c r="Q2" i="257"/>
  <c r="N2" i="257"/>
  <c r="L2" i="257"/>
  <c r="I2" i="257"/>
  <c r="E2" i="258"/>
  <c r="X2" i="239"/>
  <c r="P2" i="239"/>
  <c r="H2" i="239"/>
  <c r="W2" i="239"/>
  <c r="O2" i="239"/>
  <c r="G2" i="239"/>
  <c r="V2" i="239"/>
  <c r="N2" i="239"/>
  <c r="F2" i="239"/>
  <c r="U2" i="239"/>
  <c r="M2" i="239"/>
  <c r="E2" i="239"/>
  <c r="T2" i="239"/>
  <c r="L2" i="239"/>
  <c r="D2" i="239"/>
  <c r="AA2" i="239"/>
  <c r="S2" i="239"/>
  <c r="K2" i="239"/>
  <c r="C2" i="239"/>
  <c r="Z2" i="239"/>
  <c r="R2" i="239"/>
  <c r="J2" i="239"/>
  <c r="B2" i="239"/>
  <c r="Q2" i="239"/>
  <c r="Y2" i="239"/>
  <c r="I2" i="239"/>
  <c r="D4" i="9" a="1"/>
  <c r="C2" i="4" a="1"/>
  <c r="D2" i="7" a="1"/>
  <c r="F2" i="7" a="1"/>
  <c r="B3" i="9" a="1"/>
  <c r="D2" i="9" a="1"/>
  <c r="C3" i="9" a="1"/>
  <c r="C2" i="8" a="1"/>
  <c r="B2" i="7" a="1"/>
  <c r="B2" i="8" a="1"/>
  <c r="B2" i="4" a="1"/>
  <c r="C2" i="7" a="1"/>
  <c r="B2" i="9" a="1"/>
  <c r="E2" i="7" a="1"/>
  <c r="D2" i="4" a="1"/>
  <c r="D3" i="9" a="1"/>
  <c r="C4" i="9" a="1"/>
  <c r="C2" i="9" a="1"/>
  <c r="G2" i="7" a="1"/>
  <c r="B4" i="9" a="1"/>
  <c r="D2" i="8" a="1"/>
  <c r="D2" i="8" l="1"/>
  <c r="B4" i="9"/>
  <c r="G2" i="7"/>
  <c r="C2" i="9"/>
  <c r="C4" i="9"/>
  <c r="D3" i="9"/>
  <c r="D2" i="4"/>
  <c r="E2" i="7"/>
  <c r="B2" i="9"/>
  <c r="C2" i="7"/>
  <c r="B2" i="4"/>
  <c r="B2" i="8"/>
  <c r="B2" i="7"/>
  <c r="C2" i="8"/>
  <c r="C3" i="9"/>
  <c r="D2" i="9"/>
  <c r="B3" i="9"/>
  <c r="F2" i="7"/>
  <c r="D2" i="7"/>
  <c r="C2" i="4"/>
  <c r="D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Sarah Schmidt</author>
  </authors>
  <commentList>
    <comment ref="A1" authorId="0" shapeId="0" xr:uid="{572DABB1-278B-49DC-972B-31C77F5AB7C6}">
      <text>
        <r>
          <rPr>
            <b/>
            <sz val="9"/>
            <color indexed="81"/>
            <rFont val="Segoe UI"/>
            <family val="2"/>
          </rPr>
          <t>Sarah Schmidt:</t>
        </r>
        <r>
          <rPr>
            <sz val="9"/>
            <color indexed="81"/>
            <rFont val="Segoe UI"/>
            <family val="2"/>
          </rPr>
          <t xml:space="preserve">
Additional terms and definitions can be added and are transferred to the EWU Calculator.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<sst xmlns="http://schemas.openxmlformats.org/spreadsheetml/2006/main" count="23266" uniqueCount="444">
  <si>
    <t>GW</t>
  </si>
  <si>
    <t>BWM</t>
  </si>
  <si>
    <t>PW1</t>
  </si>
  <si>
    <t>PW2</t>
  </si>
  <si>
    <t>OD</t>
  </si>
  <si>
    <t>HTc</t>
  </si>
  <si>
    <t>HTnc</t>
  </si>
  <si>
    <t>PM</t>
  </si>
  <si>
    <t>IR</t>
  </si>
  <si>
    <t>POF</t>
  </si>
  <si>
    <t>AC</t>
  </si>
  <si>
    <t>TE</t>
  </si>
  <si>
    <t>FE</t>
  </si>
  <si>
    <t>ME</t>
  </si>
  <si>
    <t>ET</t>
  </si>
  <si>
    <t>LU</t>
  </si>
  <si>
    <t>RDw</t>
  </si>
  <si>
    <t>RDm</t>
  </si>
  <si>
    <t>RDf</t>
  </si>
  <si>
    <t>Impact-based Weighting</t>
  </si>
  <si>
    <t>Impact-based Weighting + Importance and Robustness (Sala et al. 2018)</t>
  </si>
  <si>
    <t>Impact-based Weighting + Distance-to-Target (Castellani et al. 2016)</t>
  </si>
  <si>
    <t>Impact-based Weighting + Planetary Boundaries (Bjorn &amp; Hauschild 2015)</t>
  </si>
  <si>
    <t>Impact-based Weighting + Quality and Maturity (ILCD 2011)</t>
  </si>
  <si>
    <t>Equal Weighting</t>
  </si>
  <si>
    <t>Importance and Robustness (Sala et al. 2018)</t>
  </si>
  <si>
    <t>Distance-to-Target (Castellani et al. 2016)</t>
  </si>
  <si>
    <t>Planetary Boundaries (Bjorn &amp; Hauschild 2015)</t>
  </si>
  <si>
    <t>Quality and Maturity (ILCD 2011)</t>
  </si>
  <si>
    <t>Global Warming</t>
  </si>
  <si>
    <t>Ozone depletion</t>
  </si>
  <si>
    <t>Human toxicity, carcinogenic</t>
  </si>
  <si>
    <t>Human toxicity, non-carcinogenic</t>
  </si>
  <si>
    <t>Respiratory effects / Particulate Matter</t>
  </si>
  <si>
    <t>Ionising radiation</t>
  </si>
  <si>
    <t>Photochemical ozone formation</t>
  </si>
  <si>
    <t>Acidification</t>
  </si>
  <si>
    <t>Terrestrial eutrophication</t>
  </si>
  <si>
    <t>Freshwater eutrophication</t>
  </si>
  <si>
    <t>Marine eutrophication</t>
  </si>
  <si>
    <t>Ecotoxicity (freshwater)</t>
  </si>
  <si>
    <t>Land use</t>
  </si>
  <si>
    <t>Resource depletion, water</t>
  </si>
  <si>
    <t>Resource depletion, minerals and metals</t>
  </si>
  <si>
    <t>Resource depletion, fossils</t>
  </si>
  <si>
    <t>Home composting</t>
  </si>
  <si>
    <t>Industrial composting</t>
  </si>
  <si>
    <t>Anaerobic digestion</t>
  </si>
  <si>
    <t>Compost</t>
  </si>
  <si>
    <t>Biogas</t>
  </si>
  <si>
    <t>Others</t>
  </si>
  <si>
    <t>amount</t>
  </si>
  <si>
    <t>waste_generation</t>
  </si>
  <si>
    <t>PW1_apples</t>
  </si>
  <si>
    <t>PW1_bananas</t>
  </si>
  <si>
    <t>home_composting_apples</t>
  </si>
  <si>
    <t>home_composting_bananas</t>
  </si>
  <si>
    <t>PW2_apples</t>
  </si>
  <si>
    <t>PW2_bananas</t>
  </si>
  <si>
    <t>industrial_composting_apples</t>
  </si>
  <si>
    <t>anaerobic_digestion_apples</t>
  </si>
  <si>
    <t>a7324bc4c825a561174c1d3c3de59fa0</t>
  </si>
  <si>
    <t>f8b9f4e1cdefe8ef1e735a212cc51382</t>
  </si>
  <si>
    <t>industrial_composting_bananas</t>
  </si>
  <si>
    <t>anaerobic_digestion_bananas</t>
  </si>
  <si>
    <t>706d028753e10bd272f351d23aa1ff33</t>
  </si>
  <si>
    <t>0bf1660f8a1c97add969b60c8b822f06</t>
  </si>
  <si>
    <t>3226465c64f518adf8d0bce9880c78f0</t>
  </si>
  <si>
    <t>911c4ec4da61447f2c8e05e76f556443</t>
  </si>
  <si>
    <t>6dc1b46f-ee89-4495-95c4-b8a637bcd6cb</t>
  </si>
  <si>
    <t>73ed05cc-9727-4abf-9516-4b5c0fe54a16</t>
  </si>
  <si>
    <t>af01e564-f816-4906-bd4f-b7c932f926b9</t>
  </si>
  <si>
    <t>190d9910-5d04-4c97-abea-3b39682b7ed6</t>
  </si>
  <si>
    <t>175baa64-d985-4c5e-84ef-67cc3a1cf952</t>
  </si>
  <si>
    <t>baf58fc9-573c-419c-8c16-831ac03203b9</t>
  </si>
  <si>
    <t>5d368100-b1bc-4456-8420-e469edccf349</t>
  </si>
  <si>
    <t>9990b51b-7023-4700-bca0-1a32ef921f74</t>
  </si>
  <si>
    <t>ece0d02623ececa9be635634d30c9fad</t>
  </si>
  <si>
    <t>ff1c8e1f34a25cccba366c1a2c8c47c4</t>
  </si>
  <si>
    <t>4c91d5adcf36eac12920142fb819a2c4</t>
  </si>
  <si>
    <t>26ebe3c3a50e72de9d8935f04501b9dd</t>
  </si>
  <si>
    <t>1f03642b328aed91d4bf2853a7ebf854</t>
  </si>
  <si>
    <t>e3cfaa07-9b68-4461-a06f-a0e4e59d41d3</t>
  </si>
  <si>
    <t>075e433b-4be4-448e-9510-9a5029c1ce94</t>
  </si>
  <si>
    <t>20d7578df307441355196ebde23fcd1e</t>
  </si>
  <si>
    <t>da08519cdc58aea76bc36725154b1b30</t>
  </si>
  <si>
    <t>6c6c1c7a6015f6654f0966a247bbed58</t>
  </si>
  <si>
    <t>206c9c75d7e996587ebd33d8ef7f83b3</t>
  </si>
  <si>
    <t>381392ac35ec7f41e20fae60c431dc52</t>
  </si>
  <si>
    <t>9f5bfac4-cbb6-4b38-afb9-cf563fc5ca15</t>
  </si>
  <si>
    <t>2d4b8ec1-8d53-4e62-8a11-ebc45909b02e</t>
  </si>
  <si>
    <t>a703733d-fabc-487b-826a-06c11ac4c0c6</t>
  </si>
  <si>
    <t>5189de76-6bbb-44ba-8c42-5714f1b4371f</t>
  </si>
  <si>
    <t>fb005c47-7b90-41f3-a5ca-f0eb11db354a</t>
  </si>
  <si>
    <t>Parameter</t>
  </si>
  <si>
    <t>P0</t>
  </si>
  <si>
    <t>Waste Quantity</t>
  </si>
  <si>
    <t>P1</t>
  </si>
  <si>
    <t>share of biowaste to home composting</t>
  </si>
  <si>
    <t>P2</t>
  </si>
  <si>
    <t>industrial biowaste treatment: share to anaerobic digestion</t>
  </si>
  <si>
    <t>P3</t>
  </si>
  <si>
    <t>industrial biowaste treatment: transport to treatment facilities</t>
  </si>
  <si>
    <t>Parameter Value - S1</t>
  </si>
  <si>
    <t>Parameter Value - S2</t>
  </si>
  <si>
    <t>Parameter Value - S3</t>
  </si>
  <si>
    <t>Parameter Value - S4</t>
  </si>
  <si>
    <t>Parameter Value - S5</t>
  </si>
  <si>
    <t>Parameter Value - default</t>
  </si>
  <si>
    <t>Unit</t>
  </si>
  <si>
    <t>kilogram</t>
  </si>
  <si>
    <t>-</t>
  </si>
  <si>
    <t>ton kilometer</t>
  </si>
  <si>
    <t>Group</t>
  </si>
  <si>
    <t>None</t>
  </si>
  <si>
    <t>relative</t>
  </si>
  <si>
    <t>absolute [kg]</t>
  </si>
  <si>
    <t>Apple</t>
  </si>
  <si>
    <t>Banana</t>
  </si>
  <si>
    <t>input</t>
  </si>
  <si>
    <t>biowaste generation</t>
  </si>
  <si>
    <t>home composting</t>
  </si>
  <si>
    <t>industrial biowaste treatment</t>
  </si>
  <si>
    <t>home composting, apples</t>
  </si>
  <si>
    <t>home composting, bananas</t>
  </si>
  <si>
    <t>treatment of biowaste, home composting, apples</t>
  </si>
  <si>
    <t>treatment of biowaste, home composting, bananas</t>
  </si>
  <si>
    <t>industrial biowaste treatment, apples</t>
  </si>
  <si>
    <t>industrial biowaste treatment, bananas</t>
  </si>
  <si>
    <t>treatment of biowaste, industrial composting, apples</t>
  </si>
  <si>
    <t>treatment of biowaste by anaerobic digestion, apples</t>
  </si>
  <si>
    <t>market for municipal waste collection service by 21 metric ton lorry</t>
  </si>
  <si>
    <t>market for transport, freight, lorry 16-32 metric ton, EURO5</t>
  </si>
  <si>
    <t>treatment of biowaste, industrial composting, bananas</t>
  </si>
  <si>
    <t>treatment of biowaste by anaerobic digestion, bananas</t>
  </si>
  <si>
    <t>market for waste polyethylene</t>
  </si>
  <si>
    <t>market for polyethylene, high density, granulate</t>
  </si>
  <si>
    <t>injection moulding</t>
  </si>
  <si>
    <t>market for compost</t>
  </si>
  <si>
    <t>Dinitrogen monoxide</t>
  </si>
  <si>
    <t>Carbon dioxide, non-fossil</t>
  </si>
  <si>
    <t>Oxygen</t>
  </si>
  <si>
    <t>Occupation, urban, green area</t>
  </si>
  <si>
    <t>NMVOC, non-methane volatile organic compounds, unspecified origin</t>
  </si>
  <si>
    <t>Methane, non-fossil</t>
  </si>
  <si>
    <t>Water</t>
  </si>
  <si>
    <t>Ammonia</t>
  </si>
  <si>
    <t>market for municipal solid waste</t>
  </si>
  <si>
    <t>market for wastewater, average</t>
  </si>
  <si>
    <t>composting facility construction, open</t>
  </si>
  <si>
    <t>market for electricity, low voltage</t>
  </si>
  <si>
    <t>market for machine operation, diesel, &gt;= 74.57 kW, low load factor</t>
  </si>
  <si>
    <t>Hydrogen sulfide</t>
  </si>
  <si>
    <t>anaerobic digestion plant construction, for biowaste</t>
  </si>
  <si>
    <t>market for heat, central or small-scale, other than natural gas</t>
  </si>
  <si>
    <t>market for tap water</t>
  </si>
  <si>
    <t>digester sludge, Recycled Content cut-off</t>
  </si>
  <si>
    <t>market for biogas</t>
  </si>
  <si>
    <t>Nitrite</t>
  </si>
  <si>
    <t>Phosphorus</t>
  </si>
  <si>
    <t>Nitrogen, organic bound</t>
  </si>
  <si>
    <t>Nitrate</t>
  </si>
  <si>
    <t>Ammonium, ion</t>
  </si>
  <si>
    <t>input code</t>
  </si>
  <si>
    <t>input unit</t>
  </si>
  <si>
    <t>square meter-year</t>
  </si>
  <si>
    <t>cubic meter</t>
  </si>
  <si>
    <t>unit</t>
  </si>
  <si>
    <t>kilowatt hour</t>
  </si>
  <si>
    <t>hour</t>
  </si>
  <si>
    <t>megajoule</t>
  </si>
  <si>
    <t>input location</t>
  </si>
  <si>
    <t>DE</t>
  </si>
  <si>
    <t>GLO</t>
  </si>
  <si>
    <t>RoW</t>
  </si>
  <si>
    <t>FR</t>
  </si>
  <si>
    <t>RER</t>
  </si>
  <si>
    <t>('air', 'urban air close to ground')</t>
  </si>
  <si>
    <t>('natural resource', 'in air')</t>
  </si>
  <si>
    <t>('natural resource', 'land')</t>
  </si>
  <si>
    <t>CH</t>
  </si>
  <si>
    <t>('air',)</t>
  </si>
  <si>
    <t>('water',)</t>
  </si>
  <si>
    <t>activity</t>
  </si>
  <si>
    <t>activity code</t>
  </si>
  <si>
    <t>activity location</t>
  </si>
  <si>
    <t>type</t>
  </si>
  <si>
    <t>production</t>
  </si>
  <si>
    <t>technosphere</t>
  </si>
  <si>
    <t>biosphere</t>
  </si>
  <si>
    <t>material flow</t>
  </si>
  <si>
    <t>formula</t>
  </si>
  <si>
    <t>-P1</t>
  </si>
  <si>
    <t>-1+P1</t>
  </si>
  <si>
    <t>-1+P2</t>
  </si>
  <si>
    <t>-P2</t>
  </si>
  <si>
    <t>formula excel</t>
  </si>
  <si>
    <t>GW Impact</t>
  </si>
  <si>
    <t>OD Impact</t>
  </si>
  <si>
    <t>HTc Impact</t>
  </si>
  <si>
    <t>HTnc Impact</t>
  </si>
  <si>
    <t>PM Impact</t>
  </si>
  <si>
    <t>IR Impact</t>
  </si>
  <si>
    <t>POF Impact</t>
  </si>
  <si>
    <t>AC Impact</t>
  </si>
  <si>
    <t>TE Impact</t>
  </si>
  <si>
    <t>FE Impact</t>
  </si>
  <si>
    <t>ME Impact</t>
  </si>
  <si>
    <t>ET Impact</t>
  </si>
  <si>
    <t>LU Impact</t>
  </si>
  <si>
    <t>RDw Impact</t>
  </si>
  <si>
    <t>RDm Impact</t>
  </si>
  <si>
    <t>RDf Impact</t>
  </si>
  <si>
    <t>activity tag</t>
  </si>
  <si>
    <t>Impact category</t>
  </si>
  <si>
    <t>Global warming - climate change</t>
  </si>
  <si>
    <t>Ozone depletion - human health</t>
  </si>
  <si>
    <t>Human toxicity, carcinogenic - human health</t>
  </si>
  <si>
    <t>Human toxicity, non-carcinogenic - human health</t>
  </si>
  <si>
    <t>Respiratory effects / Particulate Matter - human health</t>
  </si>
  <si>
    <t>Ionising radiation - human health</t>
  </si>
  <si>
    <t>Photochemical ozone formation - human health</t>
  </si>
  <si>
    <t>Acidification - ecosystem quality</t>
  </si>
  <si>
    <t>Terrestrial eutrophication - ecosystem quality</t>
  </si>
  <si>
    <t>Freshwater eutrophication - ecosystem quality</t>
  </si>
  <si>
    <t>Marine eutrophication - ecosystem quality</t>
  </si>
  <si>
    <t>Ecotoxicity (freshwater) - ecosystem quality</t>
  </si>
  <si>
    <t>Land use - resources</t>
  </si>
  <si>
    <t>Resource depletion, water - resources</t>
  </si>
  <si>
    <t>Resource depletion, minerals and metals - resources</t>
  </si>
  <si>
    <t>Resource depletion, fossils - resources</t>
  </si>
  <si>
    <t xml:space="preserve">kg CO2 eq </t>
  </si>
  <si>
    <t>kg CFC-11 eq</t>
  </si>
  <si>
    <t>CTUh</t>
  </si>
  <si>
    <t>disease incidences</t>
  </si>
  <si>
    <t xml:space="preserve">kBq U-235 eq. </t>
  </si>
  <si>
    <t>kg NMVOC eq</t>
  </si>
  <si>
    <t>mol H+ eq</t>
  </si>
  <si>
    <t xml:space="preserve">mol N eq </t>
  </si>
  <si>
    <t xml:space="preserve">kg P eq </t>
  </si>
  <si>
    <t>kg N eq</t>
  </si>
  <si>
    <t>CTUe</t>
  </si>
  <si>
    <t>points</t>
  </si>
  <si>
    <t>m3 water eq of
deprived water</t>
  </si>
  <si>
    <t>kg Sb eq</t>
  </si>
  <si>
    <t xml:space="preserve">MJ </t>
  </si>
  <si>
    <t>Normalization Factor</t>
  </si>
  <si>
    <t>Method_Part1</t>
  </si>
  <si>
    <t>EF v2.0 2018 no LT</t>
  </si>
  <si>
    <t>Method_Part2</t>
  </si>
  <si>
    <t>climate change no LT</t>
  </si>
  <si>
    <t>ozone depletion no LT</t>
  </si>
  <si>
    <t>human toxicity: carcinogenic no LT</t>
  </si>
  <si>
    <t>human toxicity: non-carcinogenic no LT</t>
  </si>
  <si>
    <t>particulate matter formation no LT</t>
  </si>
  <si>
    <t>ionising radiation: human health no LT</t>
  </si>
  <si>
    <t>photochemical ozone formation: human health no LT</t>
  </si>
  <si>
    <t>acidification no LT</t>
  </si>
  <si>
    <t>eutrophication: terrestrial no LT</t>
  </si>
  <si>
    <t>eutrophication: freshwater no LT</t>
  </si>
  <si>
    <t>eutrophication: marine no LT</t>
  </si>
  <si>
    <t>ecotoxicity: freshwater no LT</t>
  </si>
  <si>
    <t>land use no LT</t>
  </si>
  <si>
    <t>water use no LT</t>
  </si>
  <si>
    <t>material resources: metals/minerals no LT</t>
  </si>
  <si>
    <t>energy resources: non-renewable no LT</t>
  </si>
  <si>
    <t>Method_Part3</t>
  </si>
  <si>
    <t>global warming potential (GWP100) no LT</t>
  </si>
  <si>
    <t>ozone depletion potential (ODP)  no LT</t>
  </si>
  <si>
    <t>comparative toxic unit for human (CTUh)  no LT</t>
  </si>
  <si>
    <t>impact on human health no LT</t>
  </si>
  <si>
    <t>human exposure efficiency relative to u235 no LT</t>
  </si>
  <si>
    <t>tropospheric ozone concentration increase no LT</t>
  </si>
  <si>
    <t>accumulated exceedance (ae) no LT</t>
  </si>
  <si>
    <t>accumulated exceedance (AE)  no LT</t>
  </si>
  <si>
    <t>fraction of nutrients reaching freshwater end compartment (P) no LT</t>
  </si>
  <si>
    <t>fraction of nutrients reaching marine end compartment (N) no LT</t>
  </si>
  <si>
    <t>comparative toxic unit for ecosystems (CTUe)  no LT</t>
  </si>
  <si>
    <t>soil quality index no LT</t>
  </si>
  <si>
    <t>user deprivation potential (deprivation-weighted water consumption) no LT</t>
  </si>
  <si>
    <t>abiotic depletion potential (ADP): elements (ultimate reserves) no LT</t>
  </si>
  <si>
    <t>abiotic depletion potential (ADP): fossil fuels no LT</t>
  </si>
  <si>
    <t>long</t>
  </si>
  <si>
    <t>ecoinvent 3.7.1_cutoff_ecoSpold02</t>
  </si>
  <si>
    <t>image2030_SSP2-RCP19</t>
  </si>
  <si>
    <t>image2050_SSP2-RCP19</t>
  </si>
  <si>
    <t>short</t>
  </si>
  <si>
    <t>default</t>
  </si>
  <si>
    <t>db1</t>
  </si>
  <si>
    <t>db2</t>
  </si>
  <si>
    <t>Activity code</t>
  </si>
  <si>
    <t>Activity name</t>
  </si>
  <si>
    <t>Location</t>
  </si>
  <si>
    <t>Reference</t>
  </si>
  <si>
    <t>Assumption</t>
  </si>
  <si>
    <t>package</t>
  </si>
  <si>
    <t>brightway2</t>
  </si>
  <si>
    <t>numpy</t>
  </si>
  <si>
    <t>mycolorpy</t>
  </si>
  <si>
    <t>pandas</t>
  </si>
  <si>
    <t>premise</t>
  </si>
  <si>
    <t>version</t>
  </si>
  <si>
    <t>2.4.2</t>
  </si>
  <si>
    <t>1.22.3</t>
  </si>
  <si>
    <t>1.5.1</t>
  </si>
  <si>
    <t>1.4.2</t>
  </si>
  <si>
    <t>1.3.0</t>
  </si>
  <si>
    <t>Database</t>
  </si>
  <si>
    <t>Background system scenarios</t>
  </si>
  <si>
    <t>SSP</t>
  </si>
  <si>
    <t>SSP2</t>
  </si>
  <si>
    <t>RCP</t>
  </si>
  <si>
    <t>RCP19</t>
  </si>
  <si>
    <t>IAM</t>
  </si>
  <si>
    <t>image</t>
  </si>
  <si>
    <t>2030</t>
  </si>
  <si>
    <t>x</t>
  </si>
  <si>
    <t>2050</t>
  </si>
  <si>
    <t>Update</t>
  </si>
  <si>
    <t>['Electricity', 'Cement', 'Steel', 'Fuels', 'Cars', 'Trucks', 'Two wheelers', 'Buses']</t>
  </si>
  <si>
    <t>sheet_name</t>
  </si>
  <si>
    <t>db_short</t>
  </si>
  <si>
    <t>S1</t>
  </si>
  <si>
    <t>S2</t>
  </si>
  <si>
    <t>S3</t>
  </si>
  <si>
    <t>S4</t>
  </si>
  <si>
    <t>S5</t>
  </si>
  <si>
    <t>scenario</t>
  </si>
  <si>
    <t>weighting_method</t>
  </si>
  <si>
    <t>Treatment</t>
  </si>
  <si>
    <t>Utilization</t>
  </si>
  <si>
    <t>Material</t>
  </si>
  <si>
    <t>Treatment of Biowaste, Germany, 2017</t>
  </si>
  <si>
    <t>Environmental Waste Utilization</t>
  </si>
  <si>
    <t>Contribution Analysis</t>
  </si>
  <si>
    <t>Scenario Analysis</t>
  </si>
  <si>
    <t>Pathway/WMS</t>
  </si>
  <si>
    <t>Scenario</t>
  </si>
  <si>
    <t>Weighting Method</t>
  </si>
  <si>
    <t>Term</t>
  </si>
  <si>
    <t>Definition</t>
  </si>
  <si>
    <t>Activity</t>
  </si>
  <si>
    <t>Activities represent processes of any type, such as transformation processes or market processes. Specified by name, unit, and location.</t>
  </si>
  <si>
    <t>Biosphere Exchange</t>
  </si>
  <si>
    <t>Emissions, specified by name, unit and category (compartment of the environment).</t>
  </si>
  <si>
    <t>Environmental Value</t>
  </si>
  <si>
    <t>Environmental impact associated with the production of materials which are disposed of.</t>
  </si>
  <si>
    <t>Environmental Waste Utilization quantifies the share of the environmental value of disposed materials which is utilized through waste management.</t>
  </si>
  <si>
    <t>EWU Dashboard</t>
  </si>
  <si>
    <t>Excel Tool for monitoring the environmental waste utilization of waste management systems.</t>
  </si>
  <si>
    <t>Exchange</t>
  </si>
  <si>
    <t xml:space="preserve">Exchanges link activities and are defined by a source (input) and a target (activity). </t>
  </si>
  <si>
    <t>Exchange Type</t>
  </si>
  <si>
    <t>In Brightway2, three types of exchanges exist: production exchanges (reference exchange of an activity), technosphere exchanges, biosphere exchanges.</t>
  </si>
  <si>
    <t>Input</t>
  </si>
  <si>
    <t>Source of an exchange.</t>
  </si>
  <si>
    <t>Integrated Assessment Model (IAM)</t>
  </si>
  <si>
    <t>Integrated assessment modelling links main features of society and economy with the biosphere and atmosphere into one modelling framework. In the context of climate change, the goal of integrated assessment modelling is to enable informed policy-making.</t>
  </si>
  <si>
    <t>LCIA Method</t>
  </si>
  <si>
    <t>A set of characterization factors that is assigned to elementary flows (biosphere exchanges).</t>
  </si>
  <si>
    <t>Normalization</t>
  </si>
  <si>
    <t>According to ISO 14044 (ISO 2006), normalization is an optional step of life cycle impact assessment (LCIA) in which impacts are divided by normalization factors. Normalization factors represent the average impact of a person in a reference region for a certain impact category in a reference year.</t>
  </si>
  <si>
    <t>Person Equivalents</t>
  </si>
  <si>
    <t>Unit of normalized LCA results. A person equivalent quantifies the environmental impact caused annually by the activities of an average person.</t>
  </si>
  <si>
    <t>Perturbation Analysis</t>
  </si>
  <si>
    <t>Perturbation analysis is a sensitivity analysis method. Each parameter is increased by an incremental amount one-at-a-time (OAT) while all other parameters are fixed at their original value (cf. Heijungs and Kleijn 2001, Clavreul et al. 2012, Bisinella et al. 2016).</t>
  </si>
  <si>
    <t>"premise" (PRospective EnvironMental Impact asSEssment, cf. Sacchi et al. 2022) is a Python package that allows to adapt inventory data of the ecoinvent 3 cutoff database to the output results of Integrated Assessment Models (IAM) in order to generate databases under prospective scenarios for any year between 2005 and 2100 (cf. https://premise.readthedocs.io).</t>
  </si>
  <si>
    <t>Production Exchange</t>
  </si>
  <si>
    <t>Reference exchange of an activity. The input activity of the production exchange is the same as its target activity. The production amount is 1 or -1 (-1 for waste treatment actvities, "opposite direction approach").</t>
  </si>
  <si>
    <t>Representative Concentration Pathway (RCP)</t>
  </si>
  <si>
    <t>Representative Concentration Pathways (RCP) describe greenhouse gas concentration trajectories.</t>
  </si>
  <si>
    <t>Sensitivity Ratio</t>
  </si>
  <si>
    <t>The sensitivity ratio is an indicator which can be calculated based on the results of a perturbation analysis. It is defined as the ratio of relative changes of impacts to the relative change of a parameter value. Sensitivity ratios are used to determine parameters which should be known more precisely (as their uncertainty might have a high effect on the uncertainty of the systems environmental performance) or to identify parameter changes that might have significant effects on the environmental performance and are therefore from special interest for improving the environmental performance of the waste management system (cf. Calvreul et al. 2012).</t>
  </si>
  <si>
    <t>Shared Socioeconomic Pathway (SSP)</t>
  </si>
  <si>
    <t>Shared Socioeconomic Pathways are scenarios of projected socioeconomic global changes related to different climate policies. SSP2 ("Middle of the road") describes a scenario in which social, economic, and technological trends follow historical patterns.</t>
  </si>
  <si>
    <t>Technosphere Exchange</t>
  </si>
  <si>
    <t>Link between two technosphere activities. Specified by a source and a target.</t>
  </si>
  <si>
    <t>Weighting</t>
  </si>
  <si>
    <t>Weighting factors that are used for aggregating impact category wise calculated impacts and indicator scores.</t>
  </si>
  <si>
    <t>Monitoring the Environmental Performance of Waste Management Systems</t>
  </si>
  <si>
    <t>yes</t>
  </si>
  <si>
    <t>technosphere &amp; biosphere</t>
  </si>
  <si>
    <t>kg</t>
  </si>
  <si>
    <t>manual</t>
  </si>
  <si>
    <t>no</t>
  </si>
  <si>
    <t>Mg</t>
  </si>
  <si>
    <t>Gg</t>
  </si>
  <si>
    <t>manual + premise</t>
  </si>
  <si>
    <t>A central objective of waste management is to reduce impacts associated with waste generation and treatment to protect human health and the environment. As part of the Environmental Waste Utilization Dashboard (EWU Dashboard) Environmental Waste Utilization scores are calculated to assess the capability of waste management systems to reduce the adverse impacts of waste generation and waste management. Environmental Waste Utilization quantifies the share of the environmental value of disposed materials which is utilized through waste management. The EWU Dashboard enables to explore Environmental Waste Utilization scores for various waste management systems under changing boundary conditions and increases the transparency of indicator calculations. Monitoring the Environmental Waste Utilization of waste management systems allows to identify environmentally preferable waste management concepts and enables sound decision support.</t>
  </si>
  <si>
    <t>t</t>
  </si>
  <si>
    <t>kt</t>
  </si>
  <si>
    <r>
      <t xml:space="preserve">Additional information and exemplary case studies are available under </t>
    </r>
    <r>
      <rPr>
        <i/>
        <sz val="11"/>
        <color theme="1"/>
        <rFont val="Arial"/>
        <family val="2"/>
      </rPr>
      <t>https://github.com/SarahSchmidt94/MoEWe</t>
    </r>
    <r>
      <rPr>
        <sz val="11"/>
        <color theme="1"/>
        <rFont val="Arial"/>
        <family val="2"/>
      </rPr>
      <t xml:space="preserve"> and in the associated publication:</t>
    </r>
  </si>
  <si>
    <t>Schmidt, S.; Laner, D. (in preparation): Environmental Waste Utilization score to monitor the performance of waste management systems</t>
  </si>
  <si>
    <t>Sheet name</t>
  </si>
  <si>
    <t>Description</t>
  </si>
  <si>
    <t>EWUS_Monitor</t>
  </si>
  <si>
    <t>Monitor the environmental performance of the waste management system under study. Select a pathway / waste management system, scenario, database, and weighting method to display the respective results.
Figure 1: Environmental Waste Utilization Scores per Impact Category
Figure 2: Aggregated Environmental Waste Utilization Scores
Figure 3: Contribution Analysis - Pathways
Figure 4: Contribution Analysis - Activities
Figure 5: Scenario Analysis - Foreground system scenarios
Figure 6: Scenario Analysis - Background system scenarios
Figure 7: EWU-Components (Impacts of waste treatment and waste utilization; environmental value of discarded materials)</t>
  </si>
  <si>
    <t>The parameter sheet serves as a documentation of foreground system scenario values. Modify parameter values to generate or adapt foreground system scenarios. To adapt not only scenarios but also the default system, change the default amount. Besides parameter values. The column group indicates which parameters have to correspond (mass balance).</t>
  </si>
  <si>
    <t>Glossar</t>
  </si>
  <si>
    <t>Technical terms are explained.</t>
  </si>
  <si>
    <t>The following sheets are hidden by default, but can be displayed by using the unhide menu (right click on any visible tab --&gt; "Unhide"). Please be aware that manual changes in these sheets might cause significant errors.</t>
  </si>
  <si>
    <t>Dictionary</t>
  </si>
  <si>
    <t>Explanation of abbreviations.</t>
  </si>
  <si>
    <t>FigureX_Data</t>
  </si>
  <si>
    <t>Data behind the figures displayed on the EWU_Dashboard-sheet.</t>
  </si>
  <si>
    <t>Documentation</t>
  </si>
  <si>
    <t>Documentation of data sources and Python package versions used for generating the EWU Dashboard.</t>
  </si>
  <si>
    <r>
      <t>Indicator_</t>
    </r>
    <r>
      <rPr>
        <b/>
        <i/>
        <sz val="11"/>
        <color theme="0"/>
        <rFont val="Arial"/>
        <family val="2"/>
      </rPr>
      <t>Database</t>
    </r>
    <r>
      <rPr>
        <b/>
        <sz val="11"/>
        <color theme="0"/>
        <rFont val="Arial"/>
        <family val="2"/>
      </rPr>
      <t>_</t>
    </r>
    <r>
      <rPr>
        <b/>
        <i/>
        <sz val="11"/>
        <color theme="0"/>
        <rFont val="Arial"/>
        <family val="2"/>
      </rPr>
      <t>Scenario</t>
    </r>
  </si>
  <si>
    <t>Environmental waste utilization scores.</t>
  </si>
  <si>
    <r>
      <t>W_Ind_</t>
    </r>
    <r>
      <rPr>
        <b/>
        <i/>
        <sz val="11"/>
        <color theme="0"/>
        <rFont val="Arial"/>
        <family val="2"/>
      </rPr>
      <t>Database</t>
    </r>
    <r>
      <rPr>
        <b/>
        <sz val="11"/>
        <color theme="0"/>
        <rFont val="Arial"/>
        <family val="2"/>
      </rPr>
      <t>_</t>
    </r>
    <r>
      <rPr>
        <b/>
        <i/>
        <sz val="11"/>
        <color theme="0"/>
        <rFont val="Arial"/>
        <family val="2"/>
      </rPr>
      <t>Scenario</t>
    </r>
  </si>
  <si>
    <t>Weighted environmental waste utilization scores.</t>
  </si>
  <si>
    <t>Weighting factors for aggregating indicator scores.</t>
  </si>
  <si>
    <r>
      <t>LCA_</t>
    </r>
    <r>
      <rPr>
        <b/>
        <i/>
        <sz val="11"/>
        <color theme="0"/>
        <rFont val="Arial"/>
        <family val="2"/>
      </rPr>
      <t>Database</t>
    </r>
    <r>
      <rPr>
        <b/>
        <sz val="11"/>
        <color theme="0"/>
        <rFont val="Arial"/>
        <family val="2"/>
      </rPr>
      <t>_</t>
    </r>
    <r>
      <rPr>
        <b/>
        <i/>
        <sz val="11"/>
        <color theme="0"/>
        <rFont val="Arial"/>
        <family val="2"/>
      </rPr>
      <t>Scenario</t>
    </r>
  </si>
  <si>
    <t>LCA results per 1 kg of waste. Values are given in person equivalents.</t>
  </si>
  <si>
    <t>CA_Pathways_Database_Scenario</t>
  </si>
  <si>
    <t>Results of the contribution analysis on pathway level. Values are given in person equivalents.</t>
  </si>
  <si>
    <r>
      <t>CA_acts_</t>
    </r>
    <r>
      <rPr>
        <b/>
        <i/>
        <sz val="11"/>
        <color theme="0"/>
        <rFont val="Arial"/>
        <family val="2"/>
      </rPr>
      <t>Database</t>
    </r>
    <r>
      <rPr>
        <b/>
        <sz val="11"/>
        <color theme="0"/>
        <rFont val="Arial"/>
        <family val="2"/>
      </rPr>
      <t>_</t>
    </r>
    <r>
      <rPr>
        <b/>
        <i/>
        <sz val="11"/>
        <color theme="0"/>
        <rFont val="Arial"/>
        <family val="2"/>
      </rPr>
      <t>Scenario</t>
    </r>
  </si>
  <si>
    <t>Results of the contribution analysis on activity level. Values are given in person equivalents.</t>
  </si>
  <si>
    <r>
      <t>Waste_Generation_</t>
    </r>
    <r>
      <rPr>
        <b/>
        <i/>
        <sz val="11"/>
        <color theme="0"/>
        <rFont val="Arial"/>
        <family val="2"/>
      </rPr>
      <t>Scenario</t>
    </r>
  </si>
  <si>
    <t>Waste quantities per pathway. Values are given in kilogram.</t>
  </si>
  <si>
    <r>
      <t>Waste_Composition_</t>
    </r>
    <r>
      <rPr>
        <b/>
        <i/>
        <sz val="11"/>
        <color theme="0"/>
        <rFont val="Arial"/>
        <family val="2"/>
      </rPr>
      <t>Scenario</t>
    </r>
  </si>
  <si>
    <t>Waste composition per pathway on a percentage basis.</t>
  </si>
  <si>
    <r>
      <t>LCI_</t>
    </r>
    <r>
      <rPr>
        <b/>
        <i/>
        <sz val="11"/>
        <color theme="0"/>
        <rFont val="Arial"/>
        <family val="2"/>
      </rPr>
      <t>Database</t>
    </r>
    <r>
      <rPr>
        <b/>
        <sz val="11"/>
        <color theme="0"/>
        <rFont val="Arial"/>
        <family val="2"/>
      </rPr>
      <t>_</t>
    </r>
    <r>
      <rPr>
        <b/>
        <i/>
        <sz val="11"/>
        <color theme="0"/>
        <rFont val="Arial"/>
        <family val="2"/>
      </rPr>
      <t>Scenario</t>
    </r>
  </si>
  <si>
    <t>Modular LCA calculation of the foreground system. Characterization factors and impact assessment. Impacts and characterization factors are given in the unit of the respective impact category, exchange amounts are given in the respective exchange input unit.</t>
  </si>
  <si>
    <t>NormalizationFactors</t>
  </si>
  <si>
    <t>Normalization factors used for normalization of environmental impacts.</t>
  </si>
  <si>
    <r>
      <t>OEV_Materials_</t>
    </r>
    <r>
      <rPr>
        <b/>
        <i/>
        <sz val="11"/>
        <color theme="0"/>
        <rFont val="Arial"/>
        <family val="2"/>
      </rPr>
      <t>Database</t>
    </r>
  </si>
  <si>
    <t>Original environmental value per material. Values are given in person equivalents.</t>
  </si>
  <si>
    <t>OEV_PWs_Database_Scenario</t>
  </si>
  <si>
    <t>Original environmental value per pathway. Values are given in person equivalents.</t>
  </si>
  <si>
    <r>
      <t>Supply_Chain_</t>
    </r>
    <r>
      <rPr>
        <b/>
        <i/>
        <sz val="11"/>
        <color theme="0"/>
        <rFont val="Arial"/>
        <family val="2"/>
      </rPr>
      <t>Database</t>
    </r>
    <r>
      <rPr>
        <b/>
        <sz val="11"/>
        <color theme="0"/>
        <rFont val="Arial"/>
        <family val="2"/>
      </rPr>
      <t>_</t>
    </r>
    <r>
      <rPr>
        <b/>
        <i/>
        <sz val="11"/>
        <color theme="0"/>
        <rFont val="Arial"/>
        <family val="2"/>
      </rPr>
      <t>Scenario</t>
    </r>
  </si>
  <si>
    <t>Values are given in the reference unit of the respective activity.</t>
  </si>
  <si>
    <r>
      <t>TUM_</t>
    </r>
    <r>
      <rPr>
        <b/>
        <i/>
        <sz val="11"/>
        <color theme="0"/>
        <rFont val="Arial"/>
        <family val="2"/>
      </rPr>
      <t>Database_Scenario</t>
    </r>
    <r>
      <rPr>
        <b/>
        <sz val="11"/>
        <color theme="0"/>
        <rFont val="Arial"/>
        <family val="2"/>
      </rPr>
      <t>_Treatm</t>
    </r>
  </si>
  <si>
    <t xml:space="preserve">EWU-Component "Environmental impact of waste treatment" calculated per impact category. </t>
  </si>
  <si>
    <r>
      <t>TUM_</t>
    </r>
    <r>
      <rPr>
        <b/>
        <i/>
        <sz val="11"/>
        <color theme="0"/>
        <rFont val="Arial"/>
        <family val="2"/>
      </rPr>
      <t>Database_Scenario</t>
    </r>
    <r>
      <rPr>
        <b/>
        <sz val="11"/>
        <color theme="0"/>
        <rFont val="Arial"/>
        <family val="2"/>
      </rPr>
      <t>_Util</t>
    </r>
  </si>
  <si>
    <t xml:space="preserve">EWU-Component "Environmental impact of waste utilization" calculated per impact category. </t>
  </si>
  <si>
    <r>
      <t>TUM_</t>
    </r>
    <r>
      <rPr>
        <b/>
        <i/>
        <sz val="11"/>
        <color theme="0"/>
        <rFont val="Arial"/>
        <family val="2"/>
      </rPr>
      <t>Database_Scenario</t>
    </r>
    <r>
      <rPr>
        <b/>
        <sz val="11"/>
        <color theme="0"/>
        <rFont val="Arial"/>
        <family val="2"/>
      </rPr>
      <t>_Mat</t>
    </r>
  </si>
  <si>
    <t xml:space="preserve">EWU-Component "Environmental value of discarded materials" calculated per impact category. </t>
  </si>
  <si>
    <r>
      <t>WTUM_</t>
    </r>
    <r>
      <rPr>
        <b/>
        <i/>
        <sz val="11"/>
        <color theme="0"/>
        <rFont val="Arial"/>
        <family val="2"/>
      </rPr>
      <t>Database_Scenario</t>
    </r>
    <r>
      <rPr>
        <b/>
        <sz val="11"/>
        <color theme="0"/>
        <rFont val="Arial"/>
        <family val="2"/>
      </rPr>
      <t>_Treatm</t>
    </r>
  </si>
  <si>
    <t xml:space="preserve">EWU-Component "Environmental impact of waste treatment" calculated per weighting method. </t>
  </si>
  <si>
    <r>
      <t>WTUM_</t>
    </r>
    <r>
      <rPr>
        <b/>
        <i/>
        <sz val="11"/>
        <color theme="0"/>
        <rFont val="Arial"/>
        <family val="2"/>
      </rPr>
      <t>Database_Scenario</t>
    </r>
    <r>
      <rPr>
        <b/>
        <sz val="11"/>
        <color theme="0"/>
        <rFont val="Arial"/>
        <family val="2"/>
      </rPr>
      <t>_Util</t>
    </r>
  </si>
  <si>
    <t>EWU-Component "Environmental impact of waste utilization" calculated per weighting method.</t>
  </si>
  <si>
    <r>
      <t>WTUM_</t>
    </r>
    <r>
      <rPr>
        <b/>
        <i/>
        <sz val="11"/>
        <color theme="0"/>
        <rFont val="Arial"/>
        <family val="2"/>
      </rPr>
      <t>Database_Scenario</t>
    </r>
    <r>
      <rPr>
        <b/>
        <sz val="11"/>
        <color theme="0"/>
        <rFont val="Arial"/>
        <family val="2"/>
      </rPr>
      <t>_Mat</t>
    </r>
  </si>
  <si>
    <t>EWU-Component "Environmental value of discarded materials" calculated per weighting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</si>
</sst>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b/>
      <sz val="22"/>
      <color theme="1"/>
      <name val="Arial"/>
      <family val="2"/>
    </font>
    <font>
      <b/>
      <sz val="18"/>
      <color rgb="FFFFFFFF"/>
      <name val="Arial"/>
      <family val="2"/>
    </font>
    <font>
      <sz val="18"/>
      <color theme="1"/>
      <name val="Arial"/>
      <family val="2"/>
    </font>
    <font>
      <b/>
      <sz val="10"/>
      <color theme="1"/>
      <name val="Arial"/>
      <family val="2"/>
    </font>
    <font>
      <sz val="10"/>
      <color theme="1"/>
      <name val="Arial"/>
      <family val="2"/>
    </font>
    <font>
      <sz val="11"/>
      <color theme="1"/>
      <name val="Calibri"/>
      <family val="2"/>
      <scheme val="minor"/>
    </font>
    <font>
      <b/>
      <sz val="11"/>
      <color theme="0"/>
      <name val="Arial"/>
      <family val="2"/>
    </font>
    <font>
      <sz val="11"/>
      <color theme="1"/>
      <name val="Arial"/>
      <family val="2"/>
    </font>
    <font>
      <b/>
      <sz val="11"/>
      <color theme="1"/>
      <name val="Arial"/>
      <family val="2"/>
    </font>
    <font>
      <b/>
      <sz val="9"/>
      <color indexed="81"/>
      <name val="Segoe UI"/>
      <family val="2"/>
    </font>
    <font>
      <sz val="9"/>
      <color indexed="81"/>
      <name val="Segoe UI"/>
      <family val="2"/>
    </font>
    <font>
      <b/>
      <sz val="18"/>
      <color theme="1"/>
      <name val="Arial"/>
      <family val="2"/>
    </font>
    <font>
      <sz val="11"/>
      <color theme="0"/>
      <name val="Arial"/>
      <family val="2"/>
    </font>
    <font>
      <sz val="10"/>
      <color theme="0"/>
      <name val="Arial"/>
      <family val="2"/>
    </font>
    <font>
      <sz val="11"/>
      <color theme="5"/>
      <name val="Arial"/>
      <family val="2"/>
    </font>
    <font>
      <i/>
      <sz val="11"/>
      <color theme="1"/>
      <name val="Arial"/>
      <family val="2"/>
    </font>
    <font>
      <sz val="11"/>
      <name val="Arial"/>
      <family val="2"/>
    </font>
    <font>
      <b/>
      <i/>
      <sz val="11"/>
      <color theme="0"/>
      <name val="Arial"/>
      <family val="2"/>
    </font>
  </fonts>
  <fills count="6">
    <fill>
      <patternFill patternType="none"/>
    </fill>
    <fill>
      <patternFill patternType="gray125"/>
    </fill>
    <fill>
      <patternFill patternType="solid">
        <fgColor rgb="FFFFFFFF"/>
        <bgColor indexed="64"/>
      </patternFill>
    </fill>
    <fill>
      <patternFill patternType="solid">
        <fgColor rgb="FF595959"/>
        <bgColor indexed="64"/>
      </patternFill>
    </fill>
    <fill>
      <patternFill patternType="solid">
        <fgColor theme="1" tint="0.34998626667073579"/>
        <bgColor indexed="64"/>
      </patternFill>
    </fill>
    <fill>
      <patternFill patternType="solid">
        <fgColor theme="0"/>
        <bgColor indexed="64"/>
      </patternFill>
    </fill>
  </fills>
  <borders count="4">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s>
  <cellStyleXfs count="2">
    <xf numFmtId="0" fontId="0" fillId="0" borderId="0"/>
    <xf numFmtId="0" fontId="6" fillId="0" borderId="1"/>
  </cellStyleXfs>
  <cellXfs count="26">
    <xf numFmtId="0" fontId="0" fillId="0" borderId="0" xfId="0"/>
    <xf numFmtId="0" fontId="0" fillId="2" borderId="0" xfId="0" applyFill="1"/>
    <xf numFmtId="2" fontId="1" fillId="0" borderId="1" xfId="0" applyNumberFormat="1" applyFont="1" applyBorder="1"/>
    <xf numFmtId="9" fontId="2" fillId="3" borderId="2" xfId="0" applyNumberFormat="1" applyFont="1" applyFill="1" applyBorder="1"/>
    <xf numFmtId="9" fontId="3" fillId="0" borderId="2" xfId="0" applyNumberFormat="1" applyFont="1" applyBorder="1"/>
    <xf numFmtId="2" fontId="4" fillId="0" borderId="2" xfId="0" applyNumberFormat="1" applyFont="1" applyBorder="1" applyAlignment="1">
      <alignment wrapText="1"/>
    </xf>
    <xf numFmtId="11" fontId="5" fillId="0" borderId="2" xfId="0" applyNumberFormat="1" applyFont="1" applyBorder="1" applyAlignment="1">
      <alignment wrapText="1"/>
    </xf>
    <xf numFmtId="1" fontId="5" fillId="0" borderId="2" xfId="0" applyNumberFormat="1" applyFont="1" applyBorder="1" applyAlignment="1">
      <alignment wrapText="1"/>
    </xf>
    <xf numFmtId="9" fontId="5" fillId="0" borderId="2" xfId="0" applyNumberFormat="1" applyFont="1" applyBorder="1" applyAlignment="1">
      <alignment wrapText="1"/>
    </xf>
    <xf numFmtId="2" fontId="5" fillId="0" borderId="2" xfId="0" applyNumberFormat="1" applyFont="1" applyBorder="1" applyAlignment="1">
      <alignment wrapText="1"/>
    </xf>
    <xf numFmtId="0" fontId="7" fillId="4" borderId="3" xfId="1" applyFont="1" applyFill="1" applyBorder="1"/>
    <xf numFmtId="0" fontId="7" fillId="4" borderId="3" xfId="1" applyFont="1" applyFill="1" applyBorder="1" applyAlignment="1">
      <alignment wrapText="1"/>
    </xf>
    <xf numFmtId="0" fontId="8" fillId="0" borderId="1" xfId="1" applyFont="1"/>
    <xf numFmtId="0" fontId="9" fillId="0" borderId="3" xfId="1" applyFont="1" applyBorder="1" applyAlignment="1">
      <alignment horizontal="left" vertical="top" wrapText="1"/>
    </xf>
    <xf numFmtId="0" fontId="8" fillId="0" borderId="3" xfId="1" applyFont="1" applyBorder="1" applyAlignment="1">
      <alignment horizontal="left" vertical="top" wrapText="1"/>
    </xf>
    <xf numFmtId="0" fontId="8" fillId="0" borderId="1" xfId="1" applyFont="1" applyAlignment="1">
      <alignment wrapText="1"/>
    </xf>
    <xf numFmtId="0" fontId="12" fillId="0" borderId="1" xfId="1" applyFont="1"/>
    <xf numFmtId="0" fontId="13" fillId="5" borderId="1" xfId="1" applyFont="1" applyFill="1"/>
    <xf numFmtId="0" fontId="14" fillId="5" borderId="1" xfId="1" applyFont="1" applyFill="1"/>
    <xf numFmtId="0" fontId="15" fillId="0" borderId="1" xfId="1" applyFont="1"/>
    <xf numFmtId="0" fontId="3" fillId="0" borderId="1" xfId="1" applyFont="1"/>
    <xf numFmtId="0" fontId="16" fillId="0" borderId="1" xfId="1" applyFont="1"/>
    <xf numFmtId="0" fontId="7" fillId="4" borderId="3" xfId="1" applyFont="1" applyFill="1" applyBorder="1" applyAlignment="1">
      <alignment vertical="top"/>
    </xf>
    <xf numFmtId="0" fontId="8" fillId="0" borderId="3" xfId="1" applyFont="1" applyBorder="1" applyAlignment="1">
      <alignment wrapText="1"/>
    </xf>
    <xf numFmtId="0" fontId="8" fillId="5" borderId="1" xfId="1" applyFont="1" applyFill="1" applyAlignment="1">
      <alignment horizontal="left" wrapText="1"/>
    </xf>
    <xf numFmtId="0" fontId="17" fillId="0" borderId="1" xfId="1" applyFont="1" applyAlignment="1">
      <alignment horizontal="left" wrapText="1"/>
    </xf>
  </cellXfs>
  <cellStyles count="2">
    <cellStyle name="Standard" xfId="0" builtinId="0"/>
    <cellStyle name="Standard 2" xfId="1" xr:uid="{2B946421-95CE-4172-8EC5-76FCC38CEEE0}"/>
  </cellStyles>
  <dxfs count="20">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269" Type="http://schemas.openxmlformats.org/officeDocument/2006/relationships/worksheet" Target="worksheets/sheet269.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280" Type="http://schemas.openxmlformats.org/officeDocument/2006/relationships/worksheet" Target="worksheets/sheet280.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theme" Target="theme/theme1.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styles" Target="styles.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sharedStrings" Target="sharedStrings.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sheetMetadata" Target="metadata.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calcChain" Target="calcChain.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radarChart>
        <c:radarStyle val="filled"/>
        <c:varyColors val="0"/>
        <c:ser>
          <c:idx val="0"/>
          <c:order val="0"/>
          <c:tx>
            <c:strRef>
              <c:f>EWU_Dashboard!$B$3</c:f>
              <c:strCache>
                <c:ptCount val="1"/>
                <c:pt idx="0">
                  <c:v>BWM</c:v>
                </c:pt>
              </c:strCache>
            </c:strRef>
          </c:tx>
          <c:spPr>
            <a:solidFill>
              <a:srgbClr val="548235">
                <a:alpha val="50000"/>
              </a:srgbClr>
            </a:solidFill>
            <a:ln>
              <a:solidFill>
                <a:srgbClr val="548235"/>
              </a:solidFill>
            </a:ln>
          </c:spPr>
          <c:cat>
            <c:strRef>
              <c:f>Figure1_Data!$B$1:$Q$1</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Figure1_Data!$B$2:$Q$2</c:f>
              <c:numCache>
                <c:formatCode>0%</c:formatCode>
                <c:ptCount val="16"/>
                <c:pt idx="0">
                  <c:v>-0.28446040041882781</c:v>
                </c:pt>
                <c:pt idx="1">
                  <c:v>-0.26712043784640421</c:v>
                </c:pt>
                <c:pt idx="2">
                  <c:v>-9.1287168763478477E-2</c:v>
                </c:pt>
                <c:pt idx="3">
                  <c:v>8.7050718257646931E-2</c:v>
                </c:pt>
                <c:pt idx="4">
                  <c:v>-0.33061688528817851</c:v>
                </c:pt>
                <c:pt idx="5">
                  <c:v>-0.27520451538361607</c:v>
                </c:pt>
                <c:pt idx="6">
                  <c:v>-1.0710440214915002</c:v>
                </c:pt>
                <c:pt idx="7">
                  <c:v>-0.28719351680617228</c:v>
                </c:pt>
                <c:pt idx="8">
                  <c:v>-0.31568766120082176</c:v>
                </c:pt>
                <c:pt idx="9">
                  <c:v>-1.3940709614866181E-2</c:v>
                </c:pt>
                <c:pt idx="10">
                  <c:v>-4.0584634128405517E-2</c:v>
                </c:pt>
                <c:pt idx="11">
                  <c:v>-1.0997113008172308E-2</c:v>
                </c:pt>
                <c:pt idx="12">
                  <c:v>-5.8365896702129933E-3</c:v>
                </c:pt>
                <c:pt idx="13">
                  <c:v>-1.5707453791942887E-3</c:v>
                </c:pt>
                <c:pt idx="14">
                  <c:v>-4.6099066781739098E-2</c:v>
                </c:pt>
                <c:pt idx="15">
                  <c:v>-0.19411211982289098</c:v>
                </c:pt>
              </c:numCache>
            </c:numRef>
          </c:val>
          <c:extLst>
            <c:ext xmlns:c16="http://schemas.microsoft.com/office/drawing/2014/chart" uri="{C3380CC4-5D6E-409C-BE32-E72D297353CC}">
              <c16:uniqueId val="{00000000-1C27-4E34-A3E4-C90AAA5A703C}"/>
            </c:ext>
          </c:extLst>
        </c:ser>
        <c:ser>
          <c:idx val="1"/>
          <c:order val="1"/>
          <c:tx>
            <c:strRef>
              <c:f>EWU_Dashboard!$B$3</c:f>
              <c:strCache>
                <c:ptCount val="1"/>
                <c:pt idx="0">
                  <c:v>BWM</c:v>
                </c:pt>
              </c:strCache>
            </c:strRef>
          </c:tx>
          <c:spPr>
            <a:solidFill>
              <a:srgbClr val="305496">
                <a:alpha val="50000"/>
              </a:srgbClr>
            </a:solidFill>
            <a:ln>
              <a:solidFill>
                <a:srgbClr val="305496"/>
              </a:solidFill>
            </a:ln>
          </c:spPr>
          <c:cat>
            <c:strRef>
              <c:f>Figure1_Data!$B$1:$Q$1</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Figure1_Data!$B$3:$Q$3</c:f>
              <c:numCache>
                <c:formatCode>0%</c:formatCode>
                <c:ptCount val="1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numCache>
            </c:numRef>
          </c:val>
          <c:extLst>
            <c:ext xmlns:c16="http://schemas.microsoft.com/office/drawing/2014/chart" uri="{C3380CC4-5D6E-409C-BE32-E72D297353CC}">
              <c16:uniqueId val="{00000001-1C27-4E34-A3E4-C90AAA5A703C}"/>
            </c:ext>
          </c:extLst>
        </c:ser>
        <c:ser>
          <c:idx val="2"/>
          <c:order val="2"/>
          <c:tx>
            <c:strRef>
              <c:f>EWU_Dashboard!$B$3</c:f>
              <c:strCache>
                <c:ptCount val="1"/>
                <c:pt idx="0">
                  <c:v>BWM</c:v>
                </c:pt>
              </c:strCache>
            </c:strRef>
          </c:tx>
          <c:spPr>
            <a:solidFill>
              <a:srgbClr val="BF8F00">
                <a:alpha val="50000"/>
              </a:srgbClr>
            </a:solidFill>
            <a:ln>
              <a:solidFill>
                <a:srgbClr val="BF8F00"/>
              </a:solidFill>
            </a:ln>
          </c:spPr>
          <c:cat>
            <c:strRef>
              <c:f>Figure1_Data!$B$1:$Q$1</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Figure1_Data!$B$4:$Q$4</c:f>
              <c:numCache>
                <c:formatCode>0%</c:formatCode>
                <c:ptCount val="1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numCache>
            </c:numRef>
          </c:val>
          <c:extLst>
            <c:ext xmlns:c16="http://schemas.microsoft.com/office/drawing/2014/chart" uri="{C3380CC4-5D6E-409C-BE32-E72D297353CC}">
              <c16:uniqueId val="{00000002-1C27-4E34-A3E4-C90AAA5A703C}"/>
            </c:ext>
          </c:extLst>
        </c:ser>
        <c:dLbls>
          <c:showLegendKey val="0"/>
          <c:showVal val="0"/>
          <c:showCatName val="0"/>
          <c:showSerName val="0"/>
          <c:showPercent val="0"/>
          <c:showBubbleSize val="0"/>
        </c:dLbls>
        <c:axId val="50010001"/>
        <c:axId val="50010002"/>
      </c:radarChart>
      <c:catAx>
        <c:axId val="50010001"/>
        <c:scaling>
          <c:orientation val="minMax"/>
        </c:scaling>
        <c:delete val="0"/>
        <c:axPos val="b"/>
        <c:majorGridlines/>
        <c:numFmt formatCode="General" sourceLinked="0"/>
        <c:majorTickMark val="out"/>
        <c:minorTickMark val="none"/>
        <c:tickLblPos val="nextTo"/>
        <c:crossAx val="50010002"/>
        <c:crosses val="autoZero"/>
        <c:auto val="1"/>
        <c:lblAlgn val="ctr"/>
        <c:lblOffset val="100"/>
        <c:noMultiLvlLbl val="0"/>
      </c:catAx>
      <c:valAx>
        <c:axId val="50010002"/>
        <c:scaling>
          <c:orientation val="minMax"/>
        </c:scaling>
        <c:delete val="0"/>
        <c:axPos val="l"/>
        <c:majorGridlines/>
        <c:title>
          <c:tx>
            <c:rich>
              <a:bodyPr rot="-5400000" vert="horz"/>
              <a:lstStyle/>
              <a:p>
                <a:pPr>
                  <a:defRPr/>
                </a:pPr>
                <a:r>
                  <a:rPr lang="en-US"/>
                  <a:t>Measured</a:t>
                </a:r>
              </a:p>
            </c:rich>
          </c:tx>
          <c:overlay val="0"/>
        </c:title>
        <c:numFmt formatCode="0%" sourceLinked="1"/>
        <c:majorTickMark val="out"/>
        <c:minorTickMark val="none"/>
        <c:tickLblPos val="nextTo"/>
        <c:crossAx val="50010001"/>
        <c:crosses val="autoZero"/>
        <c:crossBetween val="between"/>
        <c:majorUnit val="1"/>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EWU_Dashboard!$B$6</c:f>
              <c:strCache>
                <c:ptCount val="1"/>
                <c:pt idx="0">
                  <c:v>Global Warming</c:v>
                </c:pt>
              </c:strCache>
            </c:strRef>
          </c:tx>
          <c:invertIfNegative val="0"/>
          <c:dPt>
            <c:idx val="0"/>
            <c:invertIfNegative val="0"/>
            <c:bubble3D val="0"/>
            <c:spPr>
              <a:solidFill>
                <a:srgbClr val="548235"/>
              </a:solidFill>
            </c:spPr>
            <c:extLst>
              <c:ext xmlns:c16="http://schemas.microsoft.com/office/drawing/2014/chart" uri="{C3380CC4-5D6E-409C-BE32-E72D297353CC}">
                <c16:uniqueId val="{00000000-2CA7-4FB5-A3FC-412A9B182B05}"/>
              </c:ext>
            </c:extLst>
          </c:dPt>
          <c:dPt>
            <c:idx val="1"/>
            <c:invertIfNegative val="0"/>
            <c:bubble3D val="0"/>
            <c:spPr>
              <a:solidFill>
                <a:srgbClr val="305496"/>
              </a:solidFill>
            </c:spPr>
            <c:extLst>
              <c:ext xmlns:c16="http://schemas.microsoft.com/office/drawing/2014/chart" uri="{C3380CC4-5D6E-409C-BE32-E72D297353CC}">
                <c16:uniqueId val="{00000001-2CA7-4FB5-A3FC-412A9B182B05}"/>
              </c:ext>
            </c:extLst>
          </c:dPt>
          <c:dPt>
            <c:idx val="2"/>
            <c:invertIfNegative val="0"/>
            <c:bubble3D val="0"/>
            <c:spPr>
              <a:solidFill>
                <a:srgbClr val="BF8F00"/>
              </a:solidFill>
            </c:spPr>
            <c:extLst>
              <c:ext xmlns:c16="http://schemas.microsoft.com/office/drawing/2014/chart" uri="{C3380CC4-5D6E-409C-BE32-E72D297353CC}">
                <c16:uniqueId val="{00000002-2CA7-4FB5-A3FC-412A9B182B05}"/>
              </c:ext>
            </c:extLst>
          </c:dPt>
          <c:cat>
            <c:strRef>
              <c:f>Figure2_Data!$B$1:$Q$1</c:f>
              <c:strCache>
                <c:ptCount val="3"/>
                <c:pt idx="0">
                  <c:v>BWM</c:v>
                </c:pt>
                <c:pt idx="1">
                  <c:v>PW1</c:v>
                </c:pt>
                <c:pt idx="2">
                  <c:v>PW2</c:v>
                </c:pt>
              </c:strCache>
            </c:strRef>
          </c:cat>
          <c:val>
            <c:numRef>
              <c:f>Figure2_Data!$B$2:$D$2</c:f>
              <c:numCache>
                <c:formatCode>0%</c:formatCode>
                <c:ptCount val="3"/>
                <c:pt idx="0">
                  <c:v>-0.28446040041882781</c:v>
                </c:pt>
                <c:pt idx="1">
                  <c:v>-7.8638497441933325E-2</c:v>
                </c:pt>
                <c:pt idx="2">
                  <c:v>-0.3370987252440466</c:v>
                </c:pt>
              </c:numCache>
            </c:numRef>
          </c:val>
          <c:extLst>
            <c:ext xmlns:c16="http://schemas.microsoft.com/office/drawing/2014/chart" uri="{C3380CC4-5D6E-409C-BE32-E72D297353CC}">
              <c16:uniqueId val="{00000003-2CA7-4FB5-A3FC-412A9B182B05}"/>
            </c:ext>
          </c:extLst>
        </c:ser>
        <c:dLbls>
          <c:showLegendKey val="0"/>
          <c:showVal val="0"/>
          <c:showCatName val="0"/>
          <c:showSerName val="0"/>
          <c:showPercent val="0"/>
          <c:showBubbleSize val="0"/>
        </c:dLbls>
        <c:gapWidth val="150"/>
        <c:axId val="50020001"/>
        <c:axId val="50020002"/>
      </c:barChart>
      <c:catAx>
        <c:axId val="50020001"/>
        <c:scaling>
          <c:orientation val="minMax"/>
        </c:scaling>
        <c:delete val="0"/>
        <c:axPos val="b"/>
        <c:numFmt formatCode="General" sourceLinked="0"/>
        <c:majorTickMark val="out"/>
        <c:minorTickMark val="none"/>
        <c:tickLblPos val="nextTo"/>
        <c:crossAx val="50020002"/>
        <c:crosses val="autoZero"/>
        <c:auto val="1"/>
        <c:lblAlgn val="ctr"/>
        <c:lblOffset val="100"/>
        <c:noMultiLvlLbl val="0"/>
      </c:catAx>
      <c:valAx>
        <c:axId val="50020002"/>
        <c:scaling>
          <c:orientation val="minMax"/>
        </c:scaling>
        <c:delete val="0"/>
        <c:axPos val="l"/>
        <c:majorGridlines/>
        <c:title>
          <c:tx>
            <c:rich>
              <a:bodyPr/>
              <a:lstStyle/>
              <a:p>
                <a:pPr>
                  <a:defRPr/>
                </a:pPr>
                <a:r>
                  <a:rPr lang="en-US"/>
                  <a:t>Indicator Score</a:t>
                </a:r>
              </a:p>
            </c:rich>
          </c:tx>
          <c:overlay val="0"/>
        </c:title>
        <c:numFmt formatCode="0%" sourceLinked="1"/>
        <c:majorTickMark val="out"/>
        <c:minorTickMark val="none"/>
        <c:tickLblPos val="nextTo"/>
        <c:crossAx val="50020001"/>
        <c:crosses val="autoZero"/>
        <c:crossBetween val="between"/>
      </c:valAx>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Contribution Analysis - Treatment Paths</a:t>
            </a:r>
          </a:p>
        </c:rich>
      </c:tx>
      <c:overlay val="0"/>
    </c:title>
    <c:autoTitleDeleted val="0"/>
    <c:plotArea>
      <c:layout/>
      <c:barChart>
        <c:barDir val="col"/>
        <c:grouping val="stacked"/>
        <c:varyColors val="0"/>
        <c:ser>
          <c:idx val="0"/>
          <c:order val="0"/>
          <c:tx>
            <c:v>PW1</c:v>
          </c:tx>
          <c:spPr>
            <a:solidFill>
              <a:srgbClr val="305496"/>
            </a:solidFill>
          </c:spPr>
          <c:invertIfNegative val="0"/>
          <c:cat>
            <c:strRef>
              <c:f>Figure3_Data!$B$5:$Q$5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Figure3_Data!$B$7:$Q$7</c:f>
              <c:numCache>
                <c:formatCode>0.00E+00</c:formatCode>
                <c:ptCount val="16"/>
                <c:pt idx="0">
                  <c:v>0.87284151635393603</c:v>
                </c:pt>
                <c:pt idx="1">
                  <c:v>-3.2466885833497202E-4</c:v>
                </c:pt>
                <c:pt idx="2">
                  <c:v>0.27301934484380058</c:v>
                </c:pt>
                <c:pt idx="3">
                  <c:v>6.5297832723828608E-2</c:v>
                </c:pt>
                <c:pt idx="4">
                  <c:v>0.14027072802505994</c:v>
                </c:pt>
                <c:pt idx="5">
                  <c:v>8.0684680648729374E-3</c:v>
                </c:pt>
                <c:pt idx="6">
                  <c:v>72.746235433415748</c:v>
                </c:pt>
                <c:pt idx="7">
                  <c:v>0.43031939358741517</c:v>
                </c:pt>
                <c:pt idx="8">
                  <c:v>0.54175997151869537</c:v>
                </c:pt>
                <c:pt idx="9">
                  <c:v>4.7845402232472446E-2</c:v>
                </c:pt>
                <c:pt idx="10">
                  <c:v>2.6496873934876555E-2</c:v>
                </c:pt>
                <c:pt idx="11">
                  <c:v>5.2790338266060097E-2</c:v>
                </c:pt>
                <c:pt idx="12">
                  <c:v>6.123008894802312E-4</c:v>
                </c:pt>
                <c:pt idx="13">
                  <c:v>0.67132127164948008</c:v>
                </c:pt>
                <c:pt idx="14">
                  <c:v>7.6690091430553234E-2</c:v>
                </c:pt>
                <c:pt idx="15">
                  <c:v>0.43307115654972994</c:v>
                </c:pt>
              </c:numCache>
            </c:numRef>
          </c:val>
          <c:extLst>
            <c:ext xmlns:c16="http://schemas.microsoft.com/office/drawing/2014/chart" uri="{C3380CC4-5D6E-409C-BE32-E72D297353CC}">
              <c16:uniqueId val="{00000000-1220-433F-9271-DB010B3846C5}"/>
            </c:ext>
          </c:extLst>
        </c:ser>
        <c:ser>
          <c:idx val="1"/>
          <c:order val="1"/>
          <c:tx>
            <c:v>PW2</c:v>
          </c:tx>
          <c:spPr>
            <a:solidFill>
              <a:srgbClr val="BF8F00"/>
            </a:solidFill>
          </c:spPr>
          <c:invertIfNegative val="0"/>
          <c:cat>
            <c:strRef>
              <c:f>Figure3_Data!$B$5:$Q$5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Figure3_Data!$B$8:$Q$8</c:f>
              <c:numCache>
                <c:formatCode>0.00E+00</c:formatCode>
                <c:ptCount val="16"/>
                <c:pt idx="0">
                  <c:v>14.630084283342855</c:v>
                </c:pt>
                <c:pt idx="1">
                  <c:v>0.61465288224167214</c:v>
                </c:pt>
                <c:pt idx="2">
                  <c:v>57.657662673567813</c:v>
                </c:pt>
                <c:pt idx="3">
                  <c:v>15.380246089979297</c:v>
                </c:pt>
                <c:pt idx="4">
                  <c:v>16.471570134029104</c:v>
                </c:pt>
                <c:pt idx="5">
                  <c:v>1.0410727212027446</c:v>
                </c:pt>
                <c:pt idx="6">
                  <c:v>11.350403068848543</c:v>
                </c:pt>
                <c:pt idx="7">
                  <c:v>26.028092972751185</c:v>
                </c:pt>
                <c:pt idx="8">
                  <c:v>35.423616677445111</c:v>
                </c:pt>
                <c:pt idx="9">
                  <c:v>0.97066188690254163</c:v>
                </c:pt>
                <c:pt idx="10">
                  <c:v>5.6577087059519391</c:v>
                </c:pt>
                <c:pt idx="11">
                  <c:v>6.9055746368832409</c:v>
                </c:pt>
                <c:pt idx="12">
                  <c:v>0.48583733726724615</c:v>
                </c:pt>
                <c:pt idx="13">
                  <c:v>0.91974913395696256</c:v>
                </c:pt>
                <c:pt idx="14">
                  <c:v>2.6265661442926027</c:v>
                </c:pt>
                <c:pt idx="15">
                  <c:v>14.680060424050959</c:v>
                </c:pt>
              </c:numCache>
            </c:numRef>
          </c:val>
          <c:extLst>
            <c:ext xmlns:c16="http://schemas.microsoft.com/office/drawing/2014/chart" uri="{C3380CC4-5D6E-409C-BE32-E72D297353CC}">
              <c16:uniqueId val="{00000001-1220-433F-9271-DB010B3846C5}"/>
            </c:ext>
          </c:extLst>
        </c:ser>
        <c:dLbls>
          <c:showLegendKey val="0"/>
          <c:showVal val="0"/>
          <c:showCatName val="0"/>
          <c:showSerName val="0"/>
          <c:showPercent val="0"/>
          <c:showBubbleSize val="0"/>
        </c:dLbls>
        <c:gapWidth val="150"/>
        <c:overlap val="100"/>
        <c:axId val="50030001"/>
        <c:axId val="50030002"/>
      </c:barChart>
      <c:lineChart>
        <c:grouping val="standard"/>
        <c:varyColors val="0"/>
        <c:ser>
          <c:idx val="2"/>
          <c:order val="2"/>
          <c:tx>
            <c:strRef>
              <c:f>Figure3_Data!$A$6</c:f>
              <c:strCache>
                <c:ptCount val="1"/>
                <c:pt idx="0">
                  <c:v>BWM</c:v>
                </c:pt>
              </c:strCache>
            </c:strRef>
          </c:tx>
          <c:spPr>
            <a:ln>
              <a:solidFill>
                <a:srgbClr val="000000">
                  <a:alpha val="0"/>
                </a:srgbClr>
              </a:solidFill>
            </a:ln>
          </c:spPr>
          <c:marker>
            <c:symbol val="diamond"/>
            <c:size val="5"/>
            <c:spPr>
              <a:solidFill>
                <a:srgbClr val="000000"/>
              </a:solidFill>
              <a:ln>
                <a:solidFill>
                  <a:srgbClr val="000000"/>
                </a:solidFill>
              </a:ln>
            </c:spPr>
          </c:marker>
          <c:cat>
            <c:strRef>
              <c:f>Figure3_Data!$B$5:$Q$5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Figure3_Data!$B$6:$Q$6</c:f>
              <c:numCache>
                <c:formatCode>0.00E+00</c:formatCode>
                <c:ptCount val="16"/>
                <c:pt idx="0">
                  <c:v>15.502925799696792</c:v>
                </c:pt>
                <c:pt idx="1">
                  <c:v>0.61432821338333721</c:v>
                </c:pt>
                <c:pt idx="2">
                  <c:v>57.930682018411623</c:v>
                </c:pt>
                <c:pt idx="3">
                  <c:v>15.445543922703125</c:v>
                </c:pt>
                <c:pt idx="4">
                  <c:v>16.611840862054169</c:v>
                </c:pt>
                <c:pt idx="5">
                  <c:v>1.0491411892676177</c:v>
                </c:pt>
                <c:pt idx="6">
                  <c:v>84.096638502264284</c:v>
                </c:pt>
                <c:pt idx="7">
                  <c:v>26.458412366338607</c:v>
                </c:pt>
                <c:pt idx="8">
                  <c:v>35.965376648963797</c:v>
                </c:pt>
                <c:pt idx="9">
                  <c:v>1.0185072891350142</c:v>
                </c:pt>
                <c:pt idx="10">
                  <c:v>5.6842055798868163</c:v>
                </c:pt>
                <c:pt idx="11">
                  <c:v>6.9583649751493013</c:v>
                </c:pt>
                <c:pt idx="12">
                  <c:v>0.48644963815672643</c:v>
                </c:pt>
                <c:pt idx="13">
                  <c:v>1.5910704056064426</c:v>
                </c:pt>
                <c:pt idx="14">
                  <c:v>2.7032562357231553</c:v>
                </c:pt>
                <c:pt idx="15">
                  <c:v>15.113131580600692</c:v>
                </c:pt>
              </c:numCache>
            </c:numRef>
          </c:val>
          <c:smooth val="0"/>
          <c:extLst>
            <c:ext xmlns:c16="http://schemas.microsoft.com/office/drawing/2014/chart" uri="{C3380CC4-5D6E-409C-BE32-E72D297353CC}">
              <c16:uniqueId val="{00000002-1220-433F-9271-DB010B3846C5}"/>
            </c:ext>
          </c:extLst>
        </c:ser>
        <c:dLbls>
          <c:showLegendKey val="0"/>
          <c:showVal val="0"/>
          <c:showCatName val="0"/>
          <c:showSerName val="0"/>
          <c:showPercent val="0"/>
          <c:showBubbleSize val="0"/>
        </c:dLbls>
        <c:marker val="1"/>
        <c:smooth val="0"/>
        <c:axId val="50030001"/>
        <c:axId val="50030002"/>
      </c:lineChart>
      <c:catAx>
        <c:axId val="50030001"/>
        <c:scaling>
          <c:orientation val="minMax"/>
        </c:scaling>
        <c:delete val="0"/>
        <c:axPos val="b"/>
        <c:numFmt formatCode="General" sourceLinked="0"/>
        <c:majorTickMark val="out"/>
        <c:minorTickMark val="none"/>
        <c:tickLblPos val="low"/>
        <c:crossAx val="50030002"/>
        <c:crosses val="autoZero"/>
        <c:auto val="1"/>
        <c:lblAlgn val="ctr"/>
        <c:lblOffset val="100"/>
        <c:noMultiLvlLbl val="0"/>
      </c:catAx>
      <c:valAx>
        <c:axId val="50030002"/>
        <c:scaling>
          <c:orientation val="minMax"/>
        </c:scaling>
        <c:delete val="0"/>
        <c:axPos val="l"/>
        <c:majorGridlines/>
        <c:title>
          <c:tx>
            <c:rich>
              <a:bodyPr/>
              <a:lstStyle/>
              <a:p>
                <a:pPr>
                  <a:defRPr/>
                </a:pPr>
                <a:r>
                  <a:rPr lang="en-US"/>
                  <a:t>Environmental Impact in Person Equivalents</a:t>
                </a:r>
              </a:p>
            </c:rich>
          </c:tx>
          <c:overlay val="0"/>
        </c:title>
        <c:numFmt formatCode="0.00E+00" sourceLinked="1"/>
        <c:majorTickMark val="out"/>
        <c:minorTickMark val="none"/>
        <c:tickLblPos val="nextTo"/>
        <c:crossAx val="5003000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Contribution Analysis - Activities</a:t>
            </a:r>
          </a:p>
        </c:rich>
      </c:tx>
      <c:overlay val="0"/>
    </c:title>
    <c:autoTitleDeleted val="0"/>
    <c:plotArea>
      <c:layout/>
      <c:barChart>
        <c:barDir val="col"/>
        <c:grouping val="stacked"/>
        <c:varyColors val="0"/>
        <c:ser>
          <c:idx val="0"/>
          <c:order val="0"/>
          <c:tx>
            <c:v>Home composting</c:v>
          </c:tx>
          <c:spPr>
            <a:solidFill>
              <a:srgbClr val="F4B084"/>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Figure4_Data!$B$6:$Q$6</c:f>
              <c:numCache>
                <c:formatCode>0.00E+00</c:formatCode>
                <c:ptCount val="16"/>
                <c:pt idx="0">
                  <c:v>0.91216331781636206</c:v>
                </c:pt>
                <c:pt idx="1">
                  <c:v>2.5929922077000365E-3</c:v>
                </c:pt>
                <c:pt idx="2">
                  <c:v>0.54590037480100917</c:v>
                </c:pt>
                <c:pt idx="3">
                  <c:v>0.16353452321598821</c:v>
                </c:pt>
                <c:pt idx="4">
                  <c:v>0.18423491067664569</c:v>
                </c:pt>
                <c:pt idx="5">
                  <c:v>1.2866198189633755E-2</c:v>
                </c:pt>
                <c:pt idx="6">
                  <c:v>72.804805568920713</c:v>
                </c:pt>
                <c:pt idx="7">
                  <c:v>0.4684733918855416</c:v>
                </c:pt>
                <c:pt idx="8">
                  <c:v>0.58960813866950912</c:v>
                </c:pt>
                <c:pt idx="9">
                  <c:v>5.3106326921101787E-2</c:v>
                </c:pt>
                <c:pt idx="10">
                  <c:v>5.3728132382257918E-2</c:v>
                </c:pt>
                <c:pt idx="11">
                  <c:v>0.12430188552777489</c:v>
                </c:pt>
                <c:pt idx="12">
                  <c:v>5.03586884725274E-3</c:v>
                </c:pt>
                <c:pt idx="13">
                  <c:v>0.67369977364772715</c:v>
                </c:pt>
                <c:pt idx="14">
                  <c:v>9.5044028388710303E-2</c:v>
                </c:pt>
                <c:pt idx="15">
                  <c:v>0.50931829834040687</c:v>
                </c:pt>
              </c:numCache>
            </c:numRef>
          </c:val>
          <c:extLst>
            <c:ext xmlns:c16="http://schemas.microsoft.com/office/drawing/2014/chart" uri="{C3380CC4-5D6E-409C-BE32-E72D297353CC}">
              <c16:uniqueId val="{00000000-29FC-41F5-AAD8-F338C64FC57B}"/>
            </c:ext>
          </c:extLst>
        </c:ser>
        <c:ser>
          <c:idx val="1"/>
          <c:order val="1"/>
          <c:tx>
            <c:v>Industrial composting</c:v>
          </c:tx>
          <c:spPr>
            <a:solidFill>
              <a:srgbClr val="9BC2E6"/>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Figure4_Data!$B$7:$Q$7</c:f>
              <c:numCache>
                <c:formatCode>0.00E+00</c:formatCode>
                <c:ptCount val="16"/>
                <c:pt idx="0">
                  <c:v>4.0057716370285394</c:v>
                </c:pt>
                <c:pt idx="1">
                  <c:v>8.4778589327543619E-2</c:v>
                </c:pt>
                <c:pt idx="2">
                  <c:v>32.09859109635682</c:v>
                </c:pt>
                <c:pt idx="3">
                  <c:v>3.193513342665554</c:v>
                </c:pt>
                <c:pt idx="4">
                  <c:v>9.2178865611084557</c:v>
                </c:pt>
                <c:pt idx="5">
                  <c:v>0.30327736707506914</c:v>
                </c:pt>
                <c:pt idx="6">
                  <c:v>1.1910773716430911</c:v>
                </c:pt>
                <c:pt idx="7">
                  <c:v>23.598999957197236</c:v>
                </c:pt>
                <c:pt idx="8">
                  <c:v>32.75083590889674</c:v>
                </c:pt>
                <c:pt idx="9">
                  <c:v>0.42216431297794876</c:v>
                </c:pt>
                <c:pt idx="10">
                  <c:v>1.9001543702839083</c:v>
                </c:pt>
                <c:pt idx="11">
                  <c:v>1.4590363041372716</c:v>
                </c:pt>
                <c:pt idx="12">
                  <c:v>0.19901933970566923</c:v>
                </c:pt>
                <c:pt idx="13">
                  <c:v>0.78956353142049718</c:v>
                </c:pt>
                <c:pt idx="14">
                  <c:v>1.0396309278083535</c:v>
                </c:pt>
                <c:pt idx="15">
                  <c:v>2.6501801659606765</c:v>
                </c:pt>
              </c:numCache>
            </c:numRef>
          </c:val>
          <c:extLst>
            <c:ext xmlns:c16="http://schemas.microsoft.com/office/drawing/2014/chart" uri="{C3380CC4-5D6E-409C-BE32-E72D297353CC}">
              <c16:uniqueId val="{00000001-29FC-41F5-AAD8-F338C64FC57B}"/>
            </c:ext>
          </c:extLst>
        </c:ser>
        <c:ser>
          <c:idx val="2"/>
          <c:order val="2"/>
          <c:tx>
            <c:v>Anaerobic digestion</c:v>
          </c:tx>
          <c:spPr>
            <a:solidFill>
              <a:srgbClr val="7030A0"/>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Figure4_Data!$B$8:$Q$8</c:f>
              <c:numCache>
                <c:formatCode>0.00E+00</c:formatCode>
                <c:ptCount val="16"/>
                <c:pt idx="0">
                  <c:v>8.1282354748977248</c:v>
                </c:pt>
                <c:pt idx="1">
                  <c:v>0.11444830295093014</c:v>
                </c:pt>
                <c:pt idx="2">
                  <c:v>18.505067084034327</c:v>
                </c:pt>
                <c:pt idx="3">
                  <c:v>7.0129530053605595</c:v>
                </c:pt>
                <c:pt idx="4">
                  <c:v>3.3215459542407619</c:v>
                </c:pt>
                <c:pt idx="5">
                  <c:v>0.22657168400924033</c:v>
                </c:pt>
                <c:pt idx="6">
                  <c:v>1.6363016993778507</c:v>
                </c:pt>
                <c:pt idx="7">
                  <c:v>0.92237582919820549</c:v>
                </c:pt>
                <c:pt idx="8">
                  <c:v>0.91282423652723721</c:v>
                </c:pt>
                <c:pt idx="9">
                  <c:v>0.42320499333071787</c:v>
                </c:pt>
                <c:pt idx="10">
                  <c:v>0.6231326593591151</c:v>
                </c:pt>
                <c:pt idx="11">
                  <c:v>1.0194929110319708</c:v>
                </c:pt>
                <c:pt idx="12">
                  <c:v>0.43813245573304943</c:v>
                </c:pt>
                <c:pt idx="13">
                  <c:v>0.20263160782511919</c:v>
                </c:pt>
                <c:pt idx="14">
                  <c:v>1.1109091514760681</c:v>
                </c:pt>
                <c:pt idx="15">
                  <c:v>2.8315752909104126</c:v>
                </c:pt>
              </c:numCache>
            </c:numRef>
          </c:val>
          <c:extLst>
            <c:ext xmlns:c16="http://schemas.microsoft.com/office/drawing/2014/chart" uri="{C3380CC4-5D6E-409C-BE32-E72D297353CC}">
              <c16:uniqueId val="{00000002-29FC-41F5-AAD8-F338C64FC57B}"/>
            </c:ext>
          </c:extLst>
        </c:ser>
        <c:ser>
          <c:idx val="3"/>
          <c:order val="3"/>
          <c:tx>
            <c:v>Compost</c:v>
          </c:tx>
          <c:spPr>
            <a:solidFill>
              <a:srgbClr val="333F4F"/>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Figure4_Data!$B$9:$Q$9</c:f>
              <c:numCache>
                <c:formatCode>0.00E+00</c:formatCode>
                <c:ptCount val="16"/>
                <c:pt idx="0">
                  <c:v>-0.14043500522295027</c:v>
                </c:pt>
                <c:pt idx="1">
                  <c:v>-1.0420218092982176E-2</c:v>
                </c:pt>
                <c:pt idx="2">
                  <c:v>-0.97457510699003069</c:v>
                </c:pt>
                <c:pt idx="3">
                  <c:v>-0.35084532318628442</c:v>
                </c:pt>
                <c:pt idx="4">
                  <c:v>-0.1570149380413777</c:v>
                </c:pt>
                <c:pt idx="5">
                  <c:v>-1.7134750445574349E-2</c:v>
                </c:pt>
                <c:pt idx="6">
                  <c:v>-0.20917905537490575</c:v>
                </c:pt>
                <c:pt idx="7">
                  <c:v>-0.13626427963616608</c:v>
                </c:pt>
                <c:pt idx="8">
                  <c:v>-0.17088631125290649</c:v>
                </c:pt>
                <c:pt idx="9">
                  <c:v>-1.8789016745104782E-2</c:v>
                </c:pt>
                <c:pt idx="10">
                  <c:v>-9.7254494454933449E-2</c:v>
                </c:pt>
                <c:pt idx="11">
                  <c:v>-0.2553983830775528</c:v>
                </c:pt>
                <c:pt idx="12">
                  <c:v>-1.5798456992044674E-2</c:v>
                </c:pt>
                <c:pt idx="13">
                  <c:v>-8.4946499937397953E-3</c:v>
                </c:pt>
                <c:pt idx="14">
                  <c:v>-6.5549774850561085E-2</c:v>
                </c:pt>
                <c:pt idx="15">
                  <c:v>-0.27231122068098906</c:v>
                </c:pt>
              </c:numCache>
            </c:numRef>
          </c:val>
          <c:extLst>
            <c:ext xmlns:c16="http://schemas.microsoft.com/office/drawing/2014/chart" uri="{C3380CC4-5D6E-409C-BE32-E72D297353CC}">
              <c16:uniqueId val="{00000003-29FC-41F5-AAD8-F338C64FC57B}"/>
            </c:ext>
          </c:extLst>
        </c:ser>
        <c:ser>
          <c:idx val="4"/>
          <c:order val="4"/>
          <c:tx>
            <c:v>Biogas</c:v>
          </c:tx>
          <c:spPr>
            <a:solidFill>
              <a:srgbClr val="595959"/>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Figure4_Data!$B$10:$Q$10</c:f>
              <c:numCache>
                <c:formatCode>0.00E+00</c:formatCode>
                <c:ptCount val="16"/>
                <c:pt idx="0">
                  <c:v>-3.5277846828163821</c:v>
                </c:pt>
                <c:pt idx="1">
                  <c:v>-5.5091952123014966E-2</c:v>
                </c:pt>
                <c:pt idx="2">
                  <c:v>-7.3871884535767176</c:v>
                </c:pt>
                <c:pt idx="3">
                  <c:v>-4.3207958560442066</c:v>
                </c:pt>
                <c:pt idx="4">
                  <c:v>-3.7183194428306847</c:v>
                </c:pt>
                <c:pt idx="5">
                  <c:v>-0.20843505850375363</c:v>
                </c:pt>
                <c:pt idx="6">
                  <c:v>-0.81940200327720103</c:v>
                </c:pt>
                <c:pt idx="7">
                  <c:v>-3.4094235377858895</c:v>
                </c:pt>
                <c:pt idx="8">
                  <c:v>-4.5172739180583932</c:v>
                </c:pt>
                <c:pt idx="9">
                  <c:v>-0.19510030446870155</c:v>
                </c:pt>
                <c:pt idx="10">
                  <c:v>-0.4364835497079752</c:v>
                </c:pt>
                <c:pt idx="11">
                  <c:v>-0.56731299920643663</c:v>
                </c:pt>
                <c:pt idx="12">
                  <c:v>-0.39753808520809258</c:v>
                </c:pt>
                <c:pt idx="13">
                  <c:v>-0.2435139711426863</c:v>
                </c:pt>
                <c:pt idx="14">
                  <c:v>-1.0401659502576199</c:v>
                </c:pt>
                <c:pt idx="15">
                  <c:v>-1.688874461799406</c:v>
                </c:pt>
              </c:numCache>
            </c:numRef>
          </c:val>
          <c:extLst>
            <c:ext xmlns:c16="http://schemas.microsoft.com/office/drawing/2014/chart" uri="{C3380CC4-5D6E-409C-BE32-E72D297353CC}">
              <c16:uniqueId val="{00000004-29FC-41F5-AAD8-F338C64FC57B}"/>
            </c:ext>
          </c:extLst>
        </c:ser>
        <c:ser>
          <c:idx val="5"/>
          <c:order val="5"/>
          <c:tx>
            <c:v>Others</c:v>
          </c:tx>
          <c:spPr>
            <a:solidFill>
              <a:srgbClr val="C00000"/>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Figure4_Data!$B$11:$Q$11</c:f>
              <c:numCache>
                <c:formatCode>0.00E+00</c:formatCode>
                <c:ptCount val="16"/>
                <c:pt idx="0">
                  <c:v>6.1249750579934972</c:v>
                </c:pt>
                <c:pt idx="1">
                  <c:v>0.47802049911316058</c:v>
                </c:pt>
                <c:pt idx="2">
                  <c:v>15.142887023786216</c:v>
                </c:pt>
                <c:pt idx="3">
                  <c:v>9.7471842306915146</c:v>
                </c:pt>
                <c:pt idx="4">
                  <c:v>7.7635078169003702</c:v>
                </c:pt>
                <c:pt idx="5">
                  <c:v>0.73199574894300246</c:v>
                </c:pt>
                <c:pt idx="6">
                  <c:v>9.4930349209747362</c:v>
                </c:pt>
                <c:pt idx="7">
                  <c:v>5.0142510054796787</c:v>
                </c:pt>
                <c:pt idx="8">
                  <c:v>6.4002685941816111</c:v>
                </c:pt>
                <c:pt idx="9">
                  <c:v>0.33392097711905211</c:v>
                </c:pt>
                <c:pt idx="10">
                  <c:v>3.6409284620244433</c:v>
                </c:pt>
                <c:pt idx="11">
                  <c:v>5.1782452567362736</c:v>
                </c:pt>
                <c:pt idx="12">
                  <c:v>0.25759851607089224</c:v>
                </c:pt>
                <c:pt idx="13">
                  <c:v>0.17718411384952515</c:v>
                </c:pt>
                <c:pt idx="14">
                  <c:v>1.5633878531582044</c:v>
                </c:pt>
                <c:pt idx="15">
                  <c:v>11.083243507869591</c:v>
                </c:pt>
              </c:numCache>
            </c:numRef>
          </c:val>
          <c:extLst>
            <c:ext xmlns:c16="http://schemas.microsoft.com/office/drawing/2014/chart" uri="{C3380CC4-5D6E-409C-BE32-E72D297353CC}">
              <c16:uniqueId val="{00000005-29FC-41F5-AAD8-F338C64FC57B}"/>
            </c:ext>
          </c:extLst>
        </c:ser>
        <c:dLbls>
          <c:showLegendKey val="0"/>
          <c:showVal val="0"/>
          <c:showCatName val="0"/>
          <c:showSerName val="0"/>
          <c:showPercent val="0"/>
          <c:showBubbleSize val="0"/>
        </c:dLbls>
        <c:gapWidth val="150"/>
        <c:overlap val="100"/>
        <c:axId val="50040001"/>
        <c:axId val="50040002"/>
      </c:barChart>
      <c:lineChart>
        <c:grouping val="standard"/>
        <c:varyColors val="0"/>
        <c:ser>
          <c:idx val="6"/>
          <c:order val="6"/>
          <c:tx>
            <c:strRef>
              <c:f>Figure3_Data!$A$6</c:f>
              <c:strCache>
                <c:ptCount val="1"/>
                <c:pt idx="0">
                  <c:v>BWM</c:v>
                </c:pt>
              </c:strCache>
            </c:strRef>
          </c:tx>
          <c:spPr>
            <a:ln>
              <a:solidFill>
                <a:srgbClr val="000000">
                  <a:alpha val="0"/>
                </a:srgbClr>
              </a:solidFill>
            </a:ln>
          </c:spPr>
          <c:marker>
            <c:symbol val="diamond"/>
            <c:size val="5"/>
            <c:spPr>
              <a:solidFill>
                <a:srgbClr val="000000"/>
              </a:solidFill>
              <a:ln>
                <a:solidFill>
                  <a:srgbClr val="000000"/>
                </a:solidFill>
              </a:ln>
            </c:spPr>
          </c:marker>
          <c:cat>
            <c:strRef>
              <c:f>Figure3_Data!$B$5:$Q$5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Figure3_Data!$B$6:$Q$6</c:f>
              <c:numCache>
                <c:formatCode>0.00E+00</c:formatCode>
                <c:ptCount val="16"/>
                <c:pt idx="0">
                  <c:v>15.502925799696792</c:v>
                </c:pt>
                <c:pt idx="1">
                  <c:v>0.61432821338333721</c:v>
                </c:pt>
                <c:pt idx="2">
                  <c:v>57.930682018411623</c:v>
                </c:pt>
                <c:pt idx="3">
                  <c:v>15.445543922703125</c:v>
                </c:pt>
                <c:pt idx="4">
                  <c:v>16.611840862054169</c:v>
                </c:pt>
                <c:pt idx="5">
                  <c:v>1.0491411892676177</c:v>
                </c:pt>
                <c:pt idx="6">
                  <c:v>84.096638502264284</c:v>
                </c:pt>
                <c:pt idx="7">
                  <c:v>26.458412366338607</c:v>
                </c:pt>
                <c:pt idx="8">
                  <c:v>35.965376648963797</c:v>
                </c:pt>
                <c:pt idx="9">
                  <c:v>1.0185072891350142</c:v>
                </c:pt>
                <c:pt idx="10">
                  <c:v>5.6842055798868163</c:v>
                </c:pt>
                <c:pt idx="11">
                  <c:v>6.9583649751493013</c:v>
                </c:pt>
                <c:pt idx="12">
                  <c:v>0.48644963815672643</c:v>
                </c:pt>
                <c:pt idx="13">
                  <c:v>1.5910704056064426</c:v>
                </c:pt>
                <c:pt idx="14">
                  <c:v>2.7032562357231553</c:v>
                </c:pt>
                <c:pt idx="15">
                  <c:v>15.113131580600692</c:v>
                </c:pt>
              </c:numCache>
            </c:numRef>
          </c:val>
          <c:smooth val="0"/>
          <c:extLst>
            <c:ext xmlns:c16="http://schemas.microsoft.com/office/drawing/2014/chart" uri="{C3380CC4-5D6E-409C-BE32-E72D297353CC}">
              <c16:uniqueId val="{00000006-29FC-41F5-AAD8-F338C64FC57B}"/>
            </c:ext>
          </c:extLst>
        </c:ser>
        <c:dLbls>
          <c:showLegendKey val="0"/>
          <c:showVal val="0"/>
          <c:showCatName val="0"/>
          <c:showSerName val="0"/>
          <c:showPercent val="0"/>
          <c:showBubbleSize val="0"/>
        </c:dLbls>
        <c:marker val="1"/>
        <c:smooth val="0"/>
        <c:axId val="50040001"/>
        <c:axId val="50040002"/>
      </c:lineChart>
      <c:catAx>
        <c:axId val="50040001"/>
        <c:scaling>
          <c:orientation val="minMax"/>
        </c:scaling>
        <c:delete val="0"/>
        <c:axPos val="b"/>
        <c:numFmt formatCode="General" sourceLinked="0"/>
        <c:majorTickMark val="out"/>
        <c:minorTickMark val="none"/>
        <c:tickLblPos val="low"/>
        <c:crossAx val="50040002"/>
        <c:crosses val="autoZero"/>
        <c:auto val="1"/>
        <c:lblAlgn val="ctr"/>
        <c:lblOffset val="100"/>
        <c:noMultiLvlLbl val="0"/>
      </c:catAx>
      <c:valAx>
        <c:axId val="50040002"/>
        <c:scaling>
          <c:orientation val="minMax"/>
        </c:scaling>
        <c:delete val="0"/>
        <c:axPos val="l"/>
        <c:majorGridlines/>
        <c:title>
          <c:tx>
            <c:rich>
              <a:bodyPr/>
              <a:lstStyle/>
              <a:p>
                <a:pPr>
                  <a:defRPr/>
                </a:pPr>
                <a:r>
                  <a:rPr lang="en-US"/>
                  <a:t>Environmental Impact in Person Equivalents</a:t>
                </a:r>
              </a:p>
            </c:rich>
          </c:tx>
          <c:overlay val="0"/>
        </c:title>
        <c:numFmt formatCode="0.00E+00" sourceLinked="1"/>
        <c:majorTickMark val="out"/>
        <c:minorTickMark val="none"/>
        <c:tickLblPos val="nextTo"/>
        <c:crossAx val="5004000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EWU_Dashboard!$B$3</c:f>
          <c:strCache>
            <c:ptCount val="1"/>
            <c:pt idx="0">
              <c:v>BWM</c:v>
            </c:pt>
          </c:strCache>
        </c:strRef>
      </c:tx>
      <c:overlay val="0"/>
      <c:txPr>
        <a:bodyPr/>
        <a:lstStyle/>
        <a:p>
          <a:pPr>
            <a:defRPr/>
          </a:pPr>
          <a:endParaRPr lang="de-DE"/>
        </a:p>
      </c:txPr>
    </c:title>
    <c:autoTitleDeleted val="0"/>
    <c:plotArea>
      <c:layout/>
      <c:barChart>
        <c:barDir val="col"/>
        <c:grouping val="stacked"/>
        <c:varyColors val="0"/>
        <c:ser>
          <c:idx val="0"/>
          <c:order val="0"/>
          <c:tx>
            <c:v>BWM</c:v>
          </c:tx>
          <c:spPr>
            <a:solidFill>
              <a:srgbClr val="548235"/>
            </a:solidFill>
          </c:spPr>
          <c:invertIfNegative val="0"/>
          <c:cat>
            <c:strRef>
              <c:f>Figure5_Data!$B$1:$G$1</c:f>
              <c:strCache>
                <c:ptCount val="6"/>
                <c:pt idx="0">
                  <c:v>default</c:v>
                </c:pt>
                <c:pt idx="1">
                  <c:v>S1</c:v>
                </c:pt>
                <c:pt idx="2">
                  <c:v>S2</c:v>
                </c:pt>
                <c:pt idx="3">
                  <c:v>S3</c:v>
                </c:pt>
                <c:pt idx="4">
                  <c:v>S4</c:v>
                </c:pt>
                <c:pt idx="5">
                  <c:v>S5</c:v>
                </c:pt>
              </c:strCache>
            </c:strRef>
          </c:cat>
          <c:val>
            <c:numRef>
              <c:f>Figure5_Data!$B$2:$G$2</c:f>
              <c:numCache>
                <c:formatCode>0%</c:formatCode>
                <c:ptCount val="6"/>
                <c:pt idx="0">
                  <c:v>-0.28446040041882781</c:v>
                </c:pt>
                <c:pt idx="1">
                  <c:v>-0.25832150088115546</c:v>
                </c:pt>
                <c:pt idx="2">
                  <c:v>-0.3370987252440466</c:v>
                </c:pt>
                <c:pt idx="3">
                  <c:v>-0.29722736941253036</c:v>
                </c:pt>
                <c:pt idx="4">
                  <c:v>-0.27169343142512536</c:v>
                </c:pt>
                <c:pt idx="5">
                  <c:v>-0.24358619883938948</c:v>
                </c:pt>
              </c:numCache>
            </c:numRef>
          </c:val>
          <c:extLst>
            <c:ext xmlns:c16="http://schemas.microsoft.com/office/drawing/2014/chart" uri="{C3380CC4-5D6E-409C-BE32-E72D297353CC}">
              <c16:uniqueId val="{00000000-6AEC-41FF-BBC2-E90DB54C2D80}"/>
            </c:ext>
          </c:extLst>
        </c:ser>
        <c:ser>
          <c:idx val="1"/>
          <c:order val="1"/>
          <c:tx>
            <c:v>PW1</c:v>
          </c:tx>
          <c:spPr>
            <a:solidFill>
              <a:srgbClr val="305496"/>
            </a:solidFill>
          </c:spPr>
          <c:invertIfNegative val="0"/>
          <c:cat>
            <c:strRef>
              <c:f>Figure5_Data!$B$1:$G$1</c:f>
              <c:strCache>
                <c:ptCount val="6"/>
                <c:pt idx="0">
                  <c:v>default</c:v>
                </c:pt>
                <c:pt idx="1">
                  <c:v>S1</c:v>
                </c:pt>
                <c:pt idx="2">
                  <c:v>S2</c:v>
                </c:pt>
                <c:pt idx="3">
                  <c:v>S3</c:v>
                </c:pt>
                <c:pt idx="4">
                  <c:v>S4</c:v>
                </c:pt>
                <c:pt idx="5">
                  <c:v>S5</c:v>
                </c:pt>
              </c:strCache>
            </c:strRef>
          </c:cat>
          <c:val>
            <c:numRef>
              <c:f>Figure5_Data!$B$3:$G$3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6AEC-41FF-BBC2-E90DB54C2D80}"/>
            </c:ext>
          </c:extLst>
        </c:ser>
        <c:ser>
          <c:idx val="2"/>
          <c:order val="2"/>
          <c:tx>
            <c:v>PW2</c:v>
          </c:tx>
          <c:spPr>
            <a:solidFill>
              <a:srgbClr val="BF8F00"/>
            </a:solidFill>
          </c:spPr>
          <c:invertIfNegative val="0"/>
          <c:cat>
            <c:strRef>
              <c:f>Figure5_Data!$B$1:$G$1</c:f>
              <c:strCache>
                <c:ptCount val="6"/>
                <c:pt idx="0">
                  <c:v>default</c:v>
                </c:pt>
                <c:pt idx="1">
                  <c:v>S1</c:v>
                </c:pt>
                <c:pt idx="2">
                  <c:v>S2</c:v>
                </c:pt>
                <c:pt idx="3">
                  <c:v>S3</c:v>
                </c:pt>
                <c:pt idx="4">
                  <c:v>S4</c:v>
                </c:pt>
                <c:pt idx="5">
                  <c:v>S5</c:v>
                </c:pt>
              </c:strCache>
            </c:strRef>
          </c:cat>
          <c:val>
            <c:numRef>
              <c:f>Figure5_Data!$B$4:$G$4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6AEC-41FF-BBC2-E90DB54C2D80}"/>
            </c:ext>
          </c:extLst>
        </c:ser>
        <c:dLbls>
          <c:showLegendKey val="0"/>
          <c:showVal val="0"/>
          <c:showCatName val="0"/>
          <c:showSerName val="0"/>
          <c:showPercent val="0"/>
          <c:showBubbleSize val="0"/>
        </c:dLbls>
        <c:gapWidth val="150"/>
        <c:overlap val="100"/>
        <c:axId val="50050001"/>
        <c:axId val="50050002"/>
      </c:barChart>
      <c:catAx>
        <c:axId val="50050001"/>
        <c:scaling>
          <c:orientation val="minMax"/>
        </c:scaling>
        <c:delete val="0"/>
        <c:axPos val="b"/>
        <c:numFmt formatCode="General" sourceLinked="0"/>
        <c:majorTickMark val="out"/>
        <c:minorTickMark val="none"/>
        <c:tickLblPos val="nextTo"/>
        <c:crossAx val="50050002"/>
        <c:crosses val="autoZero"/>
        <c:auto val="1"/>
        <c:lblAlgn val="ctr"/>
        <c:lblOffset val="100"/>
        <c:noMultiLvlLbl val="0"/>
      </c:catAx>
      <c:valAx>
        <c:axId val="50050002"/>
        <c:scaling>
          <c:orientation val="minMax"/>
        </c:scaling>
        <c:delete val="0"/>
        <c:axPos val="l"/>
        <c:majorGridlines/>
        <c:title>
          <c:tx>
            <c:rich>
              <a:bodyPr/>
              <a:lstStyle/>
              <a:p>
                <a:pPr>
                  <a:defRPr/>
                </a:pPr>
                <a:r>
                  <a:rPr lang="en-US"/>
                  <a:t>Indicator Score</a:t>
                </a:r>
              </a:p>
            </c:rich>
          </c:tx>
          <c:overlay val="0"/>
        </c:title>
        <c:numFmt formatCode="0%" sourceLinked="1"/>
        <c:majorTickMark val="out"/>
        <c:minorTickMark val="none"/>
        <c:tickLblPos val="nextTo"/>
        <c:crossAx val="50050001"/>
        <c:crosses val="autoZero"/>
        <c:crossBetween val="between"/>
      </c:valAx>
    </c:plotArea>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EWU_Dashboard!$B$3</c:f>
          <c:strCache>
            <c:ptCount val="1"/>
            <c:pt idx="0">
              <c:v>BWM</c:v>
            </c:pt>
          </c:strCache>
        </c:strRef>
      </c:tx>
      <c:overlay val="0"/>
      <c:txPr>
        <a:bodyPr/>
        <a:lstStyle/>
        <a:p>
          <a:pPr>
            <a:defRPr/>
          </a:pPr>
          <a:endParaRPr lang="de-DE"/>
        </a:p>
      </c:txPr>
    </c:title>
    <c:autoTitleDeleted val="0"/>
    <c:plotArea>
      <c:layout/>
      <c:barChart>
        <c:barDir val="col"/>
        <c:grouping val="stacked"/>
        <c:varyColors val="0"/>
        <c:ser>
          <c:idx val="0"/>
          <c:order val="0"/>
          <c:tx>
            <c:v>BWM</c:v>
          </c:tx>
          <c:spPr>
            <a:solidFill>
              <a:srgbClr val="548235"/>
            </a:solidFill>
          </c:spPr>
          <c:invertIfNegative val="0"/>
          <c:cat>
            <c:strRef>
              <c:f>Figure6_Data!$B$1:$D$1</c:f>
              <c:strCache>
                <c:ptCount val="3"/>
                <c:pt idx="0">
                  <c:v>default</c:v>
                </c:pt>
                <c:pt idx="1">
                  <c:v>db1</c:v>
                </c:pt>
                <c:pt idx="2">
                  <c:v>db2</c:v>
                </c:pt>
              </c:strCache>
            </c:strRef>
          </c:cat>
          <c:val>
            <c:numRef>
              <c:f>Figure6_Data!$B$2:$D$2</c:f>
              <c:numCache>
                <c:formatCode>0%</c:formatCode>
                <c:ptCount val="3"/>
                <c:pt idx="0">
                  <c:v>-0.28446040041882781</c:v>
                </c:pt>
                <c:pt idx="1">
                  <c:v>-0.33784936943992228</c:v>
                </c:pt>
                <c:pt idx="2">
                  <c:v>-0.3687057699533236</c:v>
                </c:pt>
              </c:numCache>
            </c:numRef>
          </c:val>
          <c:extLst>
            <c:ext xmlns:c16="http://schemas.microsoft.com/office/drawing/2014/chart" uri="{C3380CC4-5D6E-409C-BE32-E72D297353CC}">
              <c16:uniqueId val="{00000000-62B9-4902-B26C-3F6CDB414CAF}"/>
            </c:ext>
          </c:extLst>
        </c:ser>
        <c:ser>
          <c:idx val="1"/>
          <c:order val="1"/>
          <c:tx>
            <c:v>PW1</c:v>
          </c:tx>
          <c:spPr>
            <a:solidFill>
              <a:srgbClr val="305496"/>
            </a:solidFill>
          </c:spPr>
          <c:invertIfNegative val="0"/>
          <c:cat>
            <c:strRef>
              <c:f>Figure6_Data!$B$1:$D$1</c:f>
              <c:strCache>
                <c:ptCount val="3"/>
                <c:pt idx="0">
                  <c:v>default</c:v>
                </c:pt>
                <c:pt idx="1">
                  <c:v>db1</c:v>
                </c:pt>
                <c:pt idx="2">
                  <c:v>db2</c:v>
                </c:pt>
              </c:strCache>
            </c:strRef>
          </c:cat>
          <c:val>
            <c:numRef>
              <c:f>Figure6_Data!$B$3:$D$3</c:f>
              <c:numCache>
                <c:formatCode>0%</c:formatCode>
                <c:ptCount val="3"/>
                <c:pt idx="0">
                  <c:v>0</c:v>
                </c:pt>
                <c:pt idx="1">
                  <c:v>0</c:v>
                </c:pt>
                <c:pt idx="2">
                  <c:v>0</c:v>
                </c:pt>
              </c:numCache>
            </c:numRef>
          </c:val>
          <c:extLst>
            <c:ext xmlns:c16="http://schemas.microsoft.com/office/drawing/2014/chart" uri="{C3380CC4-5D6E-409C-BE32-E72D297353CC}">
              <c16:uniqueId val="{00000001-62B9-4902-B26C-3F6CDB414CAF}"/>
            </c:ext>
          </c:extLst>
        </c:ser>
        <c:ser>
          <c:idx val="2"/>
          <c:order val="2"/>
          <c:tx>
            <c:v>PW2</c:v>
          </c:tx>
          <c:spPr>
            <a:solidFill>
              <a:srgbClr val="BF8F00"/>
            </a:solidFill>
          </c:spPr>
          <c:invertIfNegative val="0"/>
          <c:cat>
            <c:strRef>
              <c:f>Figure6_Data!$B$1:$D$1</c:f>
              <c:strCache>
                <c:ptCount val="3"/>
                <c:pt idx="0">
                  <c:v>default</c:v>
                </c:pt>
                <c:pt idx="1">
                  <c:v>db1</c:v>
                </c:pt>
                <c:pt idx="2">
                  <c:v>db2</c:v>
                </c:pt>
              </c:strCache>
            </c:strRef>
          </c:cat>
          <c:val>
            <c:numRef>
              <c:f>Figure6_Data!$B$4:$D$4</c:f>
              <c:numCache>
                <c:formatCode>0%</c:formatCode>
                <c:ptCount val="3"/>
                <c:pt idx="0">
                  <c:v>0</c:v>
                </c:pt>
                <c:pt idx="1">
                  <c:v>0</c:v>
                </c:pt>
                <c:pt idx="2">
                  <c:v>0</c:v>
                </c:pt>
              </c:numCache>
            </c:numRef>
          </c:val>
          <c:extLst>
            <c:ext xmlns:c16="http://schemas.microsoft.com/office/drawing/2014/chart" uri="{C3380CC4-5D6E-409C-BE32-E72D297353CC}">
              <c16:uniqueId val="{00000002-62B9-4902-B26C-3F6CDB414CAF}"/>
            </c:ext>
          </c:extLst>
        </c:ser>
        <c:dLbls>
          <c:showLegendKey val="0"/>
          <c:showVal val="0"/>
          <c:showCatName val="0"/>
          <c:showSerName val="0"/>
          <c:showPercent val="0"/>
          <c:showBubbleSize val="0"/>
        </c:dLbls>
        <c:gapWidth val="150"/>
        <c:overlap val="100"/>
        <c:axId val="50060001"/>
        <c:axId val="50060002"/>
      </c:barChart>
      <c:catAx>
        <c:axId val="50060001"/>
        <c:scaling>
          <c:orientation val="minMax"/>
        </c:scaling>
        <c:delete val="0"/>
        <c:axPos val="b"/>
        <c:numFmt formatCode="General" sourceLinked="0"/>
        <c:majorTickMark val="out"/>
        <c:minorTickMark val="none"/>
        <c:tickLblPos val="nextTo"/>
        <c:crossAx val="50060002"/>
        <c:crosses val="autoZero"/>
        <c:auto val="1"/>
        <c:lblAlgn val="ctr"/>
        <c:lblOffset val="100"/>
        <c:noMultiLvlLbl val="0"/>
      </c:catAx>
      <c:valAx>
        <c:axId val="50060002"/>
        <c:scaling>
          <c:orientation val="minMax"/>
        </c:scaling>
        <c:delete val="0"/>
        <c:axPos val="l"/>
        <c:majorGridlines/>
        <c:title>
          <c:tx>
            <c:rich>
              <a:bodyPr/>
              <a:lstStyle/>
              <a:p>
                <a:pPr>
                  <a:defRPr/>
                </a:pPr>
                <a:r>
                  <a:rPr lang="en-US"/>
                  <a:t>Indicator Score</a:t>
                </a:r>
              </a:p>
            </c:rich>
          </c:tx>
          <c:overlay val="0"/>
        </c:title>
        <c:numFmt formatCode="0%" sourceLinked="1"/>
        <c:majorTickMark val="out"/>
        <c:minorTickMark val="none"/>
        <c:tickLblPos val="nextTo"/>
        <c:crossAx val="50060001"/>
        <c:crosses val="autoZero"/>
        <c:crossBetween val="between"/>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EWU-Components</a:t>
            </a:r>
          </a:p>
        </c:rich>
      </c:tx>
      <c:overlay val="0"/>
    </c:title>
    <c:autoTitleDeleted val="0"/>
    <c:plotArea>
      <c:layout/>
      <c:barChart>
        <c:barDir val="col"/>
        <c:grouping val="clustered"/>
        <c:varyColors val="0"/>
        <c:ser>
          <c:idx val="0"/>
          <c:order val="0"/>
          <c:tx>
            <c:v>BWM</c:v>
          </c:tx>
          <c:spPr>
            <a:solidFill>
              <a:srgbClr val="548235"/>
            </a:solidFill>
          </c:spPr>
          <c:invertIfNegative val="0"/>
          <c:cat>
            <c:strRef>
              <c:f>Figure7_Data!$B$1:$D$1</c:f>
              <c:strCache>
                <c:ptCount val="3"/>
                <c:pt idx="0">
                  <c:v>Treatment</c:v>
                </c:pt>
                <c:pt idx="1">
                  <c:v>Utilization</c:v>
                </c:pt>
                <c:pt idx="2">
                  <c:v>Material</c:v>
                </c:pt>
              </c:strCache>
            </c:strRef>
          </c:cat>
          <c:val>
            <c:numRef>
              <c:f>Figure7_Data!$B$2:$D$2</c:f>
              <c:numCache>
                <c:formatCode>0.00E+00</c:formatCode>
                <c:ptCount val="3"/>
                <c:pt idx="0">
                  <c:v>19.171145487736123</c:v>
                </c:pt>
                <c:pt idx="1">
                  <c:v>-3.6682196880393323</c:v>
                </c:pt>
                <c:pt idx="2">
                  <c:v>54.499416357675514</c:v>
                </c:pt>
              </c:numCache>
            </c:numRef>
          </c:val>
          <c:extLst>
            <c:ext xmlns:c16="http://schemas.microsoft.com/office/drawing/2014/chart" uri="{C3380CC4-5D6E-409C-BE32-E72D297353CC}">
              <c16:uniqueId val="{00000000-9728-41CB-BD50-D3D7069D2AD8}"/>
            </c:ext>
          </c:extLst>
        </c:ser>
        <c:ser>
          <c:idx val="1"/>
          <c:order val="1"/>
          <c:tx>
            <c:v>PW1</c:v>
          </c:tx>
          <c:spPr>
            <a:solidFill>
              <a:srgbClr val="305496"/>
            </a:solidFill>
          </c:spPr>
          <c:invertIfNegative val="0"/>
          <c:cat>
            <c:strRef>
              <c:f>Figure7_Data!$B$1:$D$1</c:f>
              <c:strCache>
                <c:ptCount val="3"/>
                <c:pt idx="0">
                  <c:v>Treatment</c:v>
                </c:pt>
                <c:pt idx="1">
                  <c:v>Utilization</c:v>
                </c:pt>
                <c:pt idx="2">
                  <c:v>Material</c:v>
                </c:pt>
              </c:strCache>
            </c:strRef>
          </c:cat>
          <c:val>
            <c:numRef>
              <c:f>Figure7_Data!$B$3:$D$3</c:f>
              <c:numCache>
                <c:formatCode>0.00E+00</c:formatCode>
                <c:ptCount val="3"/>
                <c:pt idx="0">
                  <c:v>0.91216331781636206</c:v>
                </c:pt>
                <c:pt idx="1">
                  <c:v>-3.932180146242608E-2</c:v>
                </c:pt>
                <c:pt idx="2">
                  <c:v>11.099417521277569</c:v>
                </c:pt>
              </c:numCache>
            </c:numRef>
          </c:val>
          <c:extLst>
            <c:ext xmlns:c16="http://schemas.microsoft.com/office/drawing/2014/chart" uri="{C3380CC4-5D6E-409C-BE32-E72D297353CC}">
              <c16:uniqueId val="{00000001-9728-41CB-BD50-D3D7069D2AD8}"/>
            </c:ext>
          </c:extLst>
        </c:ser>
        <c:ser>
          <c:idx val="2"/>
          <c:order val="2"/>
          <c:tx>
            <c:v>PW2</c:v>
          </c:tx>
          <c:spPr>
            <a:solidFill>
              <a:srgbClr val="BF8F00"/>
            </a:solidFill>
          </c:spPr>
          <c:invertIfNegative val="0"/>
          <c:cat>
            <c:strRef>
              <c:f>Figure7_Data!$B$1:$D$1</c:f>
              <c:strCache>
                <c:ptCount val="3"/>
                <c:pt idx="0">
                  <c:v>Treatment</c:v>
                </c:pt>
                <c:pt idx="1">
                  <c:v>Utilization</c:v>
                </c:pt>
                <c:pt idx="2">
                  <c:v>Material</c:v>
                </c:pt>
              </c:strCache>
            </c:strRef>
          </c:cat>
          <c:val>
            <c:numRef>
              <c:f>Figure7_Data!$B$4:$D$4</c:f>
              <c:numCache>
                <c:formatCode>0.00E+00</c:formatCode>
                <c:ptCount val="3"/>
                <c:pt idx="0">
                  <c:v>18.258982169919761</c:v>
                </c:pt>
                <c:pt idx="1">
                  <c:v>-3.6288978865769064</c:v>
                </c:pt>
                <c:pt idx="2">
                  <c:v>43.399998836397948</c:v>
                </c:pt>
              </c:numCache>
            </c:numRef>
          </c:val>
          <c:extLst>
            <c:ext xmlns:c16="http://schemas.microsoft.com/office/drawing/2014/chart" uri="{C3380CC4-5D6E-409C-BE32-E72D297353CC}">
              <c16:uniqueId val="{00000002-9728-41CB-BD50-D3D7069D2AD8}"/>
            </c:ext>
          </c:extLst>
        </c:ser>
        <c:dLbls>
          <c:showLegendKey val="0"/>
          <c:showVal val="0"/>
          <c:showCatName val="0"/>
          <c:showSerName val="0"/>
          <c:showPercent val="0"/>
          <c:showBubbleSize val="0"/>
        </c:dLbls>
        <c:gapWidth val="150"/>
        <c:axId val="50070001"/>
        <c:axId val="50070002"/>
      </c:barChart>
      <c:catAx>
        <c:axId val="50070001"/>
        <c:scaling>
          <c:orientation val="minMax"/>
        </c:scaling>
        <c:delete val="0"/>
        <c:axPos val="b"/>
        <c:numFmt formatCode="General" sourceLinked="0"/>
        <c:majorTickMark val="out"/>
        <c:minorTickMark val="none"/>
        <c:tickLblPos val="low"/>
        <c:crossAx val="50070002"/>
        <c:crosses val="autoZero"/>
        <c:auto val="1"/>
        <c:lblAlgn val="ctr"/>
        <c:lblOffset val="100"/>
        <c:noMultiLvlLbl val="0"/>
      </c:catAx>
      <c:valAx>
        <c:axId val="50070002"/>
        <c:scaling>
          <c:orientation val="minMax"/>
        </c:scaling>
        <c:delete val="0"/>
        <c:axPos val="l"/>
        <c:majorGridlines/>
        <c:title>
          <c:tx>
            <c:rich>
              <a:bodyPr/>
              <a:lstStyle/>
              <a:p>
                <a:pPr>
                  <a:defRPr/>
                </a:pPr>
                <a:r>
                  <a:rPr lang="en-US"/>
                  <a:t>Environmental Impact in Person Equivalents</a:t>
                </a:r>
              </a:p>
            </c:rich>
          </c:tx>
          <c:overlay val="0"/>
        </c:title>
        <c:numFmt formatCode="0.00E+00" sourceLinked="1"/>
        <c:majorTickMark val="out"/>
        <c:minorTickMark val="none"/>
        <c:tickLblPos val="nextTo"/>
        <c:crossAx val="50070001"/>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9</xdr:row>
      <xdr:rowOff>0</xdr:rowOff>
    </xdr:from>
    <xdr:to>
      <xdr:col>1</xdr:col>
      <xdr:colOff>3282950</xdr:colOff>
      <xdr:row>27</xdr:row>
      <xdr:rowOff>95250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29</xdr:row>
      <xdr:rowOff>0</xdr:rowOff>
    </xdr:from>
    <xdr:to>
      <xdr:col>1</xdr:col>
      <xdr:colOff>3286125</xdr:colOff>
      <xdr:row>47</xdr:row>
      <xdr:rowOff>95250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9</xdr:row>
      <xdr:rowOff>0</xdr:rowOff>
    </xdr:from>
    <xdr:to>
      <xdr:col>12</xdr:col>
      <xdr:colOff>4286250</xdr:colOff>
      <xdr:row>27</xdr:row>
      <xdr:rowOff>95250</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29</xdr:row>
      <xdr:rowOff>0</xdr:rowOff>
    </xdr:from>
    <xdr:to>
      <xdr:col>12</xdr:col>
      <xdr:colOff>4286250</xdr:colOff>
      <xdr:row>47</xdr:row>
      <xdr:rowOff>95250</xdr:rowOff>
    </xdr:to>
    <xdr:graphicFrame macro="">
      <xdr:nvGraphicFramePr>
        <xdr:cNvPr id="5" name="Chart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9</xdr:row>
      <xdr:rowOff>0</xdr:rowOff>
    </xdr:from>
    <xdr:to>
      <xdr:col>25</xdr:col>
      <xdr:colOff>4286250</xdr:colOff>
      <xdr:row>27</xdr:row>
      <xdr:rowOff>95250</xdr:rowOff>
    </xdr:to>
    <xdr:graphicFrame macro="">
      <xdr:nvGraphicFramePr>
        <xdr:cNvPr id="6" name="Chart 5">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29</xdr:row>
      <xdr:rowOff>0</xdr:rowOff>
    </xdr:from>
    <xdr:to>
      <xdr:col>25</xdr:col>
      <xdr:colOff>4286250</xdr:colOff>
      <xdr:row>47</xdr:row>
      <xdr:rowOff>95250</xdr:rowOff>
    </xdr:to>
    <xdr:graphicFrame macro="">
      <xdr:nvGraphicFramePr>
        <xdr:cNvPr id="7" name="Chart 6">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49</xdr:row>
      <xdr:rowOff>0</xdr:rowOff>
    </xdr:from>
    <xdr:to>
      <xdr:col>1</xdr:col>
      <xdr:colOff>3286125</xdr:colOff>
      <xdr:row>67</xdr:row>
      <xdr:rowOff>95250</xdr:rowOff>
    </xdr:to>
    <xdr:graphicFrame macro="">
      <xdr:nvGraphicFramePr>
        <xdr:cNvPr id="8" name="Chart 7">
          <a:extLst>
            <a:ext uri="{FF2B5EF4-FFF2-40B4-BE49-F238E27FC236}">
              <a16:creationId xmlns:a16="http://schemas.microsoft.com/office/drawing/2014/main" id="{00000000-0008-0000-0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89530-90BB-481F-A83C-0ADD7304B32B}">
  <dimension ref="A1:O39"/>
  <sheetViews>
    <sheetView showGridLines="0" zoomScaleNormal="100" workbookViewId="0">
      <selection activeCell="A4" sqref="A4:B4"/>
    </sheetView>
  </sheetViews>
  <sheetFormatPr baseColWidth="10" defaultRowHeight="14" x14ac:dyDescent="0.3"/>
  <cols>
    <col min="1" max="1" width="35.90625" style="12" customWidth="1"/>
    <col min="2" max="2" width="117.6328125" style="12" customWidth="1"/>
    <col min="3" max="6" width="10.90625" style="12"/>
    <col min="7" max="11" width="10.90625" style="17"/>
    <col min="12" max="15" width="10.90625" style="19"/>
    <col min="16" max="16384" width="10.90625" style="12"/>
  </cols>
  <sheetData>
    <row r="1" spans="1:11" s="19" customFormat="1" ht="23" x14ac:dyDescent="0.5">
      <c r="A1" s="16" t="s">
        <v>379</v>
      </c>
      <c r="B1" s="12"/>
      <c r="C1" s="12"/>
      <c r="D1" s="12"/>
      <c r="E1" s="12"/>
      <c r="F1" s="12"/>
      <c r="G1" s="17" t="s">
        <v>380</v>
      </c>
      <c r="H1" s="18" t="s">
        <v>381</v>
      </c>
      <c r="I1" s="17"/>
      <c r="J1" s="17" t="s">
        <v>382</v>
      </c>
      <c r="K1" s="17" t="s">
        <v>383</v>
      </c>
    </row>
    <row r="2" spans="1:11" s="19" customFormat="1" ht="22.5" x14ac:dyDescent="0.45">
      <c r="A2" s="20" t="s">
        <v>348</v>
      </c>
      <c r="B2" s="12"/>
      <c r="C2" s="12"/>
      <c r="D2" s="12"/>
      <c r="E2" s="12"/>
      <c r="F2" s="12"/>
      <c r="G2" s="17" t="s">
        <v>384</v>
      </c>
      <c r="H2" s="18" t="s">
        <v>188</v>
      </c>
      <c r="I2" s="17"/>
      <c r="J2" s="17" t="s">
        <v>385</v>
      </c>
      <c r="K2" s="17" t="s">
        <v>300</v>
      </c>
    </row>
    <row r="3" spans="1:11" s="19" customFormat="1" x14ac:dyDescent="0.3">
      <c r="A3" s="12"/>
      <c r="B3" s="12"/>
      <c r="C3" s="12"/>
      <c r="D3" s="12"/>
      <c r="E3" s="12"/>
      <c r="F3" s="12"/>
      <c r="G3" s="17"/>
      <c r="H3" s="18" t="s">
        <v>189</v>
      </c>
      <c r="I3" s="17"/>
      <c r="J3" s="17" t="s">
        <v>386</v>
      </c>
      <c r="K3" s="17" t="s">
        <v>387</v>
      </c>
    </row>
    <row r="4" spans="1:11" s="19" customFormat="1" ht="85.5" customHeight="1" x14ac:dyDescent="0.3">
      <c r="A4" s="24" t="s">
        <v>388</v>
      </c>
      <c r="B4" s="24"/>
      <c r="C4" s="12"/>
      <c r="D4" s="12"/>
      <c r="E4" s="12"/>
      <c r="F4" s="12"/>
      <c r="G4" s="17"/>
      <c r="H4" s="17"/>
      <c r="I4" s="17"/>
      <c r="J4" s="17" t="s">
        <v>389</v>
      </c>
      <c r="K4" s="17"/>
    </row>
    <row r="5" spans="1:11" s="19" customFormat="1" x14ac:dyDescent="0.3">
      <c r="A5" s="12"/>
      <c r="B5" s="12"/>
      <c r="C5" s="12"/>
      <c r="D5" s="12"/>
      <c r="E5" s="12"/>
      <c r="F5" s="12"/>
      <c r="G5" s="17"/>
      <c r="H5" s="17"/>
      <c r="I5" s="17"/>
      <c r="J5" s="17" t="s">
        <v>390</v>
      </c>
      <c r="K5" s="17"/>
    </row>
    <row r="6" spans="1:11" s="19" customFormat="1" ht="14.5" x14ac:dyDescent="0.35">
      <c r="A6" s="12" t="s">
        <v>391</v>
      </c>
      <c r="B6" s="12"/>
      <c r="C6" s="12"/>
      <c r="D6" s="12"/>
      <c r="E6" s="12"/>
      <c r="F6" s="12"/>
      <c r="G6" s="17"/>
      <c r="H6" s="17"/>
      <c r="I6" s="17"/>
      <c r="J6" s="17"/>
      <c r="K6" s="17"/>
    </row>
    <row r="7" spans="1:11" s="19" customFormat="1" ht="14.5" x14ac:dyDescent="0.35">
      <c r="A7" s="21" t="s">
        <v>392</v>
      </c>
      <c r="B7" s="12"/>
      <c r="C7" s="12"/>
      <c r="D7" s="12"/>
      <c r="E7" s="12"/>
      <c r="F7" s="12"/>
      <c r="G7" s="17"/>
      <c r="H7" s="17"/>
      <c r="I7" s="17"/>
      <c r="J7" s="17"/>
      <c r="K7" s="17"/>
    </row>
    <row r="10" spans="1:11" s="19" customFormat="1" x14ac:dyDescent="0.3">
      <c r="A10" s="10" t="s">
        <v>393</v>
      </c>
      <c r="B10" s="10" t="s">
        <v>394</v>
      </c>
      <c r="C10" s="12"/>
      <c r="D10" s="12"/>
      <c r="E10" s="12"/>
      <c r="F10" s="12"/>
      <c r="G10" s="17"/>
      <c r="H10" s="17"/>
      <c r="I10" s="17"/>
      <c r="J10" s="17"/>
      <c r="K10" s="17"/>
    </row>
    <row r="11" spans="1:11" s="19" customFormat="1" ht="126" x14ac:dyDescent="0.3">
      <c r="A11" s="22" t="s">
        <v>395</v>
      </c>
      <c r="B11" s="23" t="s">
        <v>396</v>
      </c>
      <c r="C11" s="12"/>
      <c r="D11" s="12"/>
      <c r="E11" s="12"/>
      <c r="F11" s="12"/>
      <c r="G11" s="17"/>
      <c r="H11" s="17"/>
      <c r="I11" s="17"/>
      <c r="J11" s="17"/>
      <c r="K11" s="17"/>
    </row>
    <row r="12" spans="1:11" s="19" customFormat="1" ht="42" x14ac:dyDescent="0.3">
      <c r="A12" s="22" t="s">
        <v>94</v>
      </c>
      <c r="B12" s="23" t="s">
        <v>397</v>
      </c>
      <c r="C12" s="12"/>
      <c r="D12" s="12"/>
      <c r="E12" s="12"/>
      <c r="F12" s="12"/>
      <c r="G12" s="17"/>
      <c r="H12" s="17"/>
      <c r="I12" s="17"/>
      <c r="J12" s="17"/>
      <c r="K12" s="17"/>
    </row>
    <row r="13" spans="1:11" s="19" customFormat="1" x14ac:dyDescent="0.3">
      <c r="A13" s="10" t="s">
        <v>398</v>
      </c>
      <c r="B13" s="23" t="s">
        <v>399</v>
      </c>
      <c r="C13" s="12"/>
      <c r="D13" s="12"/>
      <c r="E13" s="12"/>
      <c r="F13" s="12"/>
      <c r="G13" s="17"/>
      <c r="H13" s="17"/>
      <c r="I13" s="17"/>
      <c r="J13" s="17"/>
      <c r="K13" s="17"/>
    </row>
    <row r="14" spans="1:11" s="19" customFormat="1" x14ac:dyDescent="0.3">
      <c r="C14" s="12"/>
      <c r="D14" s="12"/>
      <c r="E14" s="12"/>
      <c r="F14" s="12"/>
      <c r="G14" s="17"/>
      <c r="H14" s="17"/>
      <c r="I14" s="17"/>
      <c r="J14" s="17"/>
      <c r="K14" s="17"/>
    </row>
    <row r="15" spans="1:11" s="19" customFormat="1" ht="29" customHeight="1" x14ac:dyDescent="0.3">
      <c r="A15" s="25" t="s">
        <v>400</v>
      </c>
      <c r="B15" s="25"/>
      <c r="C15" s="12"/>
      <c r="D15" s="12"/>
      <c r="E15" s="12"/>
      <c r="F15" s="12"/>
      <c r="G15" s="17"/>
      <c r="H15" s="17"/>
      <c r="I15" s="17"/>
      <c r="J15" s="17"/>
      <c r="K15" s="17"/>
    </row>
    <row r="16" spans="1:11" s="19" customFormat="1" x14ac:dyDescent="0.3">
      <c r="C16" s="12"/>
      <c r="D16" s="12"/>
      <c r="E16" s="12"/>
      <c r="F16" s="12"/>
      <c r="G16" s="17"/>
      <c r="H16" s="17"/>
      <c r="I16" s="17"/>
      <c r="J16" s="17"/>
      <c r="K16" s="17"/>
    </row>
    <row r="17" spans="1:11" s="19" customFormat="1" x14ac:dyDescent="0.3">
      <c r="A17" s="10" t="s">
        <v>393</v>
      </c>
      <c r="B17" s="10" t="s">
        <v>394</v>
      </c>
      <c r="C17" s="12"/>
      <c r="D17" s="12"/>
      <c r="E17" s="12"/>
      <c r="F17" s="12"/>
      <c r="G17" s="17"/>
      <c r="H17" s="17"/>
      <c r="I17" s="17"/>
      <c r="J17" s="17"/>
      <c r="K17" s="17"/>
    </row>
    <row r="18" spans="1:11" x14ac:dyDescent="0.3">
      <c r="A18" s="22" t="s">
        <v>401</v>
      </c>
      <c r="B18" s="23" t="s">
        <v>402</v>
      </c>
    </row>
    <row r="19" spans="1:11" x14ac:dyDescent="0.3">
      <c r="A19" s="22" t="s">
        <v>403</v>
      </c>
      <c r="B19" s="23" t="s">
        <v>404</v>
      </c>
    </row>
    <row r="20" spans="1:11" x14ac:dyDescent="0.3">
      <c r="A20" s="22" t="s">
        <v>405</v>
      </c>
      <c r="B20" s="23" t="s">
        <v>406</v>
      </c>
    </row>
    <row r="21" spans="1:11" x14ac:dyDescent="0.3">
      <c r="A21" s="22" t="s">
        <v>407</v>
      </c>
      <c r="B21" s="23" t="s">
        <v>408</v>
      </c>
    </row>
    <row r="22" spans="1:11" x14ac:dyDescent="0.3">
      <c r="A22" s="22" t="s">
        <v>409</v>
      </c>
      <c r="B22" s="23" t="s">
        <v>410</v>
      </c>
    </row>
    <row r="23" spans="1:11" x14ac:dyDescent="0.3">
      <c r="A23" s="22" t="s">
        <v>377</v>
      </c>
      <c r="B23" s="23" t="s">
        <v>411</v>
      </c>
    </row>
    <row r="24" spans="1:11" x14ac:dyDescent="0.3">
      <c r="A24" s="22" t="s">
        <v>412</v>
      </c>
      <c r="B24" s="23" t="s">
        <v>413</v>
      </c>
    </row>
    <row r="25" spans="1:11" x14ac:dyDescent="0.3">
      <c r="A25" s="22" t="s">
        <v>414</v>
      </c>
      <c r="B25" s="23" t="s">
        <v>415</v>
      </c>
    </row>
    <row r="26" spans="1:11" x14ac:dyDescent="0.3">
      <c r="A26" s="22" t="s">
        <v>416</v>
      </c>
      <c r="B26" s="23" t="s">
        <v>417</v>
      </c>
    </row>
    <row r="27" spans="1:11" x14ac:dyDescent="0.3">
      <c r="A27" s="22" t="s">
        <v>418</v>
      </c>
      <c r="B27" s="23" t="s">
        <v>419</v>
      </c>
    </row>
    <row r="28" spans="1:11" x14ac:dyDescent="0.3">
      <c r="A28" s="22" t="s">
        <v>420</v>
      </c>
      <c r="B28" s="23" t="s">
        <v>421</v>
      </c>
    </row>
    <row r="29" spans="1:11" ht="28" x14ac:dyDescent="0.3">
      <c r="A29" s="22" t="s">
        <v>422</v>
      </c>
      <c r="B29" s="23" t="s">
        <v>423</v>
      </c>
    </row>
    <row r="30" spans="1:11" ht="14.5" customHeight="1" x14ac:dyDescent="0.3">
      <c r="A30" s="22" t="s">
        <v>424</v>
      </c>
      <c r="B30" s="23" t="s">
        <v>425</v>
      </c>
    </row>
    <row r="31" spans="1:11" ht="14.5" customHeight="1" x14ac:dyDescent="0.3">
      <c r="A31" s="22" t="s">
        <v>426</v>
      </c>
      <c r="B31" s="23" t="s">
        <v>427</v>
      </c>
    </row>
    <row r="32" spans="1:11" ht="14.5" customHeight="1" x14ac:dyDescent="0.3">
      <c r="A32" s="22" t="s">
        <v>428</v>
      </c>
      <c r="B32" s="23" t="s">
        <v>429</v>
      </c>
    </row>
    <row r="33" spans="1:2" ht="14.5" customHeight="1" x14ac:dyDescent="0.3">
      <c r="A33" s="22" t="s">
        <v>430</v>
      </c>
      <c r="B33" s="23" t="s">
        <v>431</v>
      </c>
    </row>
    <row r="34" spans="1:2" ht="14.5" customHeight="1" x14ac:dyDescent="0.3">
      <c r="A34" s="22" t="s">
        <v>432</v>
      </c>
      <c r="B34" s="23" t="s">
        <v>433</v>
      </c>
    </row>
    <row r="35" spans="1:2" ht="14.5" customHeight="1" x14ac:dyDescent="0.3">
      <c r="A35" s="22" t="s">
        <v>434</v>
      </c>
      <c r="B35" s="23" t="s">
        <v>435</v>
      </c>
    </row>
    <row r="36" spans="1:2" ht="14.5" customHeight="1" x14ac:dyDescent="0.3">
      <c r="A36" s="22" t="s">
        <v>436</v>
      </c>
      <c r="B36" s="23" t="s">
        <v>437</v>
      </c>
    </row>
    <row r="37" spans="1:2" ht="14.5" customHeight="1" x14ac:dyDescent="0.3">
      <c r="A37" s="22" t="s">
        <v>438</v>
      </c>
      <c r="B37" s="23" t="s">
        <v>439</v>
      </c>
    </row>
    <row r="38" spans="1:2" ht="14.5" customHeight="1" x14ac:dyDescent="0.3">
      <c r="A38" s="22" t="s">
        <v>440</v>
      </c>
      <c r="B38" s="23" t="s">
        <v>441</v>
      </c>
    </row>
    <row r="39" spans="1:2" ht="14.5" customHeight="1" x14ac:dyDescent="0.3">
      <c r="A39" s="22" t="s">
        <v>442</v>
      </c>
      <c r="B39" s="23" t="s">
        <v>443</v>
      </c>
    </row>
  </sheetData>
  <mergeCells count="2">
    <mergeCell ref="A4:B4"/>
    <mergeCell ref="A15:B15"/>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7CB92-1F13-4C1C-9CA4-16A6B1DBBD5F}">
  <dimension ref="A1:B21"/>
  <sheetViews>
    <sheetView showGridLines="0" workbookViewId="0">
      <selection activeCell="B19" sqref="B19"/>
    </sheetView>
  </sheetViews>
  <sheetFormatPr baseColWidth="10" defaultRowHeight="14" x14ac:dyDescent="0.3"/>
  <cols>
    <col min="1" max="1" width="31.7265625" style="12" customWidth="1"/>
    <col min="2" max="2" width="85.26953125" style="15" customWidth="1"/>
    <col min="3" max="16384" width="10.90625" style="12"/>
  </cols>
  <sheetData>
    <row r="1" spans="1:2" x14ac:dyDescent="0.3">
      <c r="A1" s="10" t="s">
        <v>339</v>
      </c>
      <c r="B1" s="11" t="s">
        <v>340</v>
      </c>
    </row>
    <row r="2" spans="1:2" ht="28" x14ac:dyDescent="0.3">
      <c r="A2" s="13" t="s">
        <v>341</v>
      </c>
      <c r="B2" s="14" t="s">
        <v>342</v>
      </c>
    </row>
    <row r="3" spans="1:2" x14ac:dyDescent="0.3">
      <c r="A3" s="13" t="s">
        <v>343</v>
      </c>
      <c r="B3" s="14" t="s">
        <v>344</v>
      </c>
    </row>
    <row r="4" spans="1:2" x14ac:dyDescent="0.3">
      <c r="A4" s="13" t="s">
        <v>345</v>
      </c>
      <c r="B4" s="14" t="s">
        <v>346</v>
      </c>
    </row>
    <row r="5" spans="1:2" ht="28" x14ac:dyDescent="0.3">
      <c r="A5" s="13" t="s">
        <v>333</v>
      </c>
      <c r="B5" s="14" t="s">
        <v>347</v>
      </c>
    </row>
    <row r="6" spans="1:2" x14ac:dyDescent="0.3">
      <c r="A6" s="13" t="s">
        <v>348</v>
      </c>
      <c r="B6" s="14" t="s">
        <v>349</v>
      </c>
    </row>
    <row r="7" spans="1:2" x14ac:dyDescent="0.3">
      <c r="A7" s="13" t="s">
        <v>350</v>
      </c>
      <c r="B7" s="14" t="s">
        <v>351</v>
      </c>
    </row>
    <row r="8" spans="1:2" ht="28" x14ac:dyDescent="0.3">
      <c r="A8" s="13" t="s">
        <v>352</v>
      </c>
      <c r="B8" s="14" t="s">
        <v>353</v>
      </c>
    </row>
    <row r="9" spans="1:2" x14ac:dyDescent="0.3">
      <c r="A9" s="13" t="s">
        <v>354</v>
      </c>
      <c r="B9" s="14" t="s">
        <v>355</v>
      </c>
    </row>
    <row r="10" spans="1:2" ht="44" customHeight="1" x14ac:dyDescent="0.3">
      <c r="A10" s="13" t="s">
        <v>356</v>
      </c>
      <c r="B10" s="14" t="s">
        <v>357</v>
      </c>
    </row>
    <row r="11" spans="1:2" x14ac:dyDescent="0.3">
      <c r="A11" s="13" t="s">
        <v>358</v>
      </c>
      <c r="B11" s="14" t="s">
        <v>359</v>
      </c>
    </row>
    <row r="12" spans="1:2" ht="56" x14ac:dyDescent="0.3">
      <c r="A12" s="13" t="s">
        <v>360</v>
      </c>
      <c r="B12" s="14" t="s">
        <v>361</v>
      </c>
    </row>
    <row r="13" spans="1:2" ht="28" x14ac:dyDescent="0.3">
      <c r="A13" s="13" t="s">
        <v>362</v>
      </c>
      <c r="B13" s="14" t="s">
        <v>363</v>
      </c>
    </row>
    <row r="14" spans="1:2" ht="42" x14ac:dyDescent="0.3">
      <c r="A14" s="13" t="s">
        <v>364</v>
      </c>
      <c r="B14" s="14" t="s">
        <v>365</v>
      </c>
    </row>
    <row r="15" spans="1:2" ht="56" x14ac:dyDescent="0.3">
      <c r="A15" s="13" t="s">
        <v>300</v>
      </c>
      <c r="B15" s="14" t="s">
        <v>366</v>
      </c>
    </row>
    <row r="16" spans="1:2" ht="42" x14ac:dyDescent="0.3">
      <c r="A16" s="13" t="s">
        <v>367</v>
      </c>
      <c r="B16" s="14" t="s">
        <v>368</v>
      </c>
    </row>
    <row r="17" spans="1:2" ht="28" x14ac:dyDescent="0.3">
      <c r="A17" s="13" t="s">
        <v>369</v>
      </c>
      <c r="B17" s="14" t="s">
        <v>370</v>
      </c>
    </row>
    <row r="18" spans="1:2" ht="115.5" customHeight="1" x14ac:dyDescent="0.3">
      <c r="A18" s="13" t="s">
        <v>371</v>
      </c>
      <c r="B18" s="14" t="s">
        <v>372</v>
      </c>
    </row>
    <row r="19" spans="1:2" ht="42" x14ac:dyDescent="0.3">
      <c r="A19" s="13" t="s">
        <v>373</v>
      </c>
      <c r="B19" s="14" t="s">
        <v>374</v>
      </c>
    </row>
    <row r="20" spans="1:2" x14ac:dyDescent="0.3">
      <c r="A20" s="13" t="s">
        <v>375</v>
      </c>
      <c r="B20" s="14" t="s">
        <v>376</v>
      </c>
    </row>
    <row r="21" spans="1:2" ht="28" x14ac:dyDescent="0.3">
      <c r="A21" s="13" t="s">
        <v>377</v>
      </c>
      <c r="B21" s="14" t="s">
        <v>378</v>
      </c>
    </row>
  </sheetData>
  <pageMargins left="0.7" right="0.7" top="0.78740157499999996" bottom="0.78740157499999996"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
  <sheetViews>
    <sheetView showGridLines="0" tabSelected="1" zoomScale="30" zoomScaleNormal="30" workbookViewId="0">
      <selection activeCell="D1" sqref="D1"/>
    </sheetView>
  </sheetViews>
  <sheetFormatPr baseColWidth="10" defaultColWidth="8.7265625" defaultRowHeight="14.5" x14ac:dyDescent="0.35"/>
  <cols>
    <col min="1" max="1" width="50.7265625" style="1" customWidth="1"/>
    <col min="2" max="2" width="60.7265625" style="1" customWidth="1"/>
  </cols>
  <sheetData>
    <row r="1" spans="1:16" ht="28" x14ac:dyDescent="0.6">
      <c r="A1" s="2" t="s">
        <v>332</v>
      </c>
    </row>
    <row r="3" spans="1:16" ht="23" x14ac:dyDescent="0.5">
      <c r="A3" s="3" t="s">
        <v>336</v>
      </c>
      <c r="B3" s="4" t="s">
        <v>1</v>
      </c>
    </row>
    <row r="4" spans="1:16" ht="23" x14ac:dyDescent="0.5">
      <c r="A4" s="3" t="s">
        <v>307</v>
      </c>
      <c r="B4" s="4" t="s">
        <v>283</v>
      </c>
    </row>
    <row r="5" spans="1:16" ht="23" x14ac:dyDescent="0.5">
      <c r="A5" s="3" t="s">
        <v>337</v>
      </c>
      <c r="B5" s="4" t="s">
        <v>287</v>
      </c>
    </row>
    <row r="6" spans="1:16" ht="23" x14ac:dyDescent="0.5">
      <c r="A6" s="3" t="s">
        <v>338</v>
      </c>
      <c r="B6" s="4" t="s">
        <v>29</v>
      </c>
    </row>
    <row r="9" spans="1:16" ht="28" x14ac:dyDescent="0.6">
      <c r="A9" s="2" t="s">
        <v>333</v>
      </c>
      <c r="C9" s="2" t="s">
        <v>334</v>
      </c>
      <c r="P9" s="2" t="s">
        <v>335</v>
      </c>
    </row>
  </sheetData>
  <dataValidations count="3">
    <dataValidation type="list" allowBlank="1" showInputMessage="1" showErrorMessage="1" sqref="B3" xr:uid="{00000000-0002-0000-0000-000000000000}">
      <formula1>"BWM,PW1,PW2"</formula1>
    </dataValidation>
    <dataValidation type="list" allowBlank="1" showInputMessage="1" showErrorMessage="1" sqref="B4" xr:uid="{00000000-0002-0000-0000-000001000000}">
      <formula1>"ecoinvent 3.7.1_cutoff_ecoSpold02,image2030_SSP2-RCP19,image2050_SSP2-RCP19"</formula1>
    </dataValidation>
    <dataValidation type="list" allowBlank="1" showInputMessage="1" showErrorMessage="1" sqref="B5" xr:uid="{00000000-0002-0000-0000-000002000000}">
      <formula1>"default,S1,S2,S3,S4,S5"</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3000000}">
          <x14:formula1>
            <xm:f>Weighting!B1:AA1</xm:f>
          </x14:formula1>
          <xm:sqref>B6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5"/>
  <sheetViews>
    <sheetView workbookViewId="0">
      <selection activeCell="C3" sqref="C3:G5"/>
    </sheetView>
  </sheetViews>
  <sheetFormatPr baseColWidth="10" defaultColWidth="8.7265625" defaultRowHeight="14.5" x14ac:dyDescent="0.35"/>
  <cols>
    <col min="2" max="28" width="14.26953125" customWidth="1"/>
  </cols>
  <sheetData>
    <row r="1" spans="1:26" ht="26.5" x14ac:dyDescent="0.35">
      <c r="B1" s="5" t="s">
        <v>94</v>
      </c>
      <c r="C1" s="5" t="s">
        <v>103</v>
      </c>
      <c r="D1" s="5" t="s">
        <v>104</v>
      </c>
      <c r="E1" s="5" t="s">
        <v>105</v>
      </c>
      <c r="F1" s="5" t="s">
        <v>106</v>
      </c>
      <c r="G1" s="5" t="s">
        <v>107</v>
      </c>
      <c r="H1" s="5" t="s">
        <v>108</v>
      </c>
      <c r="I1" s="5" t="s">
        <v>109</v>
      </c>
      <c r="J1" s="5" t="s">
        <v>113</v>
      </c>
      <c r="K1" s="5" t="s">
        <v>0</v>
      </c>
      <c r="L1" s="5" t="s">
        <v>4</v>
      </c>
      <c r="M1" s="5" t="s">
        <v>5</v>
      </c>
      <c r="N1" s="5" t="s">
        <v>6</v>
      </c>
      <c r="O1" s="5" t="s">
        <v>7</v>
      </c>
      <c r="P1" s="5" t="s">
        <v>8</v>
      </c>
      <c r="Q1" s="5" t="s">
        <v>9</v>
      </c>
      <c r="R1" s="5" t="s">
        <v>10</v>
      </c>
      <c r="S1" s="5" t="s">
        <v>11</v>
      </c>
      <c r="T1" s="5" t="s">
        <v>12</v>
      </c>
      <c r="U1" s="5" t="s">
        <v>13</v>
      </c>
      <c r="V1" s="5" t="s">
        <v>14</v>
      </c>
      <c r="W1" s="5" t="s">
        <v>15</v>
      </c>
      <c r="X1" s="5" t="s">
        <v>16</v>
      </c>
      <c r="Y1" s="5" t="s">
        <v>17</v>
      </c>
      <c r="Z1" s="5" t="s">
        <v>18</v>
      </c>
    </row>
    <row r="2" spans="1:26" x14ac:dyDescent="0.35">
      <c r="A2" s="5" t="s">
        <v>95</v>
      </c>
      <c r="B2" s="6" t="s">
        <v>96</v>
      </c>
      <c r="C2" s="6">
        <v>1500000</v>
      </c>
      <c r="D2" s="6">
        <v>1500000</v>
      </c>
      <c r="E2" s="6">
        <v>1500000</v>
      </c>
      <c r="F2" s="6">
        <v>1500000</v>
      </c>
      <c r="G2" s="6">
        <v>1500000</v>
      </c>
      <c r="H2" s="6">
        <v>1500000</v>
      </c>
      <c r="I2" s="6" t="s">
        <v>110</v>
      </c>
      <c r="J2" s="7" t="s">
        <v>114</v>
      </c>
      <c r="K2" s="6">
        <v>1.000000031690879</v>
      </c>
      <c r="L2" s="6">
        <v>0.99999957467560341</v>
      </c>
      <c r="M2" s="6">
        <v>1.0000063760740681</v>
      </c>
      <c r="N2" s="6">
        <v>1.000006544286429</v>
      </c>
      <c r="O2" s="6">
        <v>1.0000004070154831</v>
      </c>
      <c r="P2" s="6">
        <v>0.99999972491986788</v>
      </c>
      <c r="Q2" s="6">
        <v>0.99999985290771698</v>
      </c>
      <c r="R2" s="6">
        <v>0.99999984259565411</v>
      </c>
      <c r="S2" s="6">
        <v>0.99999962540923604</v>
      </c>
      <c r="T2" s="6">
        <v>1.0000058691680309</v>
      </c>
      <c r="U2" s="6">
        <v>0.99999853170014352</v>
      </c>
      <c r="V2" s="6">
        <v>1.0000028318854339</v>
      </c>
      <c r="W2" s="6">
        <v>0.99988396948082459</v>
      </c>
      <c r="X2" s="6">
        <v>1.0000010868264591</v>
      </c>
      <c r="Y2" s="6">
        <v>1.0000982196080419</v>
      </c>
      <c r="Z2" s="6">
        <v>1.000000138356518</v>
      </c>
    </row>
    <row r="3" spans="1:26" ht="51" x14ac:dyDescent="0.35">
      <c r="A3" s="5" t="s">
        <v>97</v>
      </c>
      <c r="B3" s="6" t="s">
        <v>98</v>
      </c>
      <c r="C3" s="6">
        <v>0.3</v>
      </c>
      <c r="D3" s="6">
        <v>0</v>
      </c>
      <c r="E3" s="6">
        <v>0.2</v>
      </c>
      <c r="F3" s="6">
        <v>0.2</v>
      </c>
      <c r="G3" s="6">
        <v>0.2</v>
      </c>
      <c r="H3" s="6">
        <v>0.2</v>
      </c>
      <c r="I3" s="6" t="s">
        <v>111</v>
      </c>
      <c r="J3" s="7" t="s">
        <v>114</v>
      </c>
      <c r="K3" s="6">
        <v>-0.1796610040480161</v>
      </c>
      <c r="L3" s="6">
        <v>-0.25070256180434741</v>
      </c>
      <c r="M3" s="6">
        <v>-0.24414363867400871</v>
      </c>
      <c r="N3" s="6">
        <v>-0.24475007810393951</v>
      </c>
      <c r="O3" s="6">
        <v>-0.2394855647701189</v>
      </c>
      <c r="P3" s="6">
        <v>-0.24042811861987529</v>
      </c>
      <c r="Q3" s="6">
        <v>0.83129817674736861</v>
      </c>
      <c r="R3" s="6">
        <v>-0.22971070117573189</v>
      </c>
      <c r="S3" s="6">
        <v>-0.23121176170617039</v>
      </c>
      <c r="T3" s="6">
        <v>-0.1913126716048251</v>
      </c>
      <c r="U3" s="6">
        <v>-0.24421581723289809</v>
      </c>
      <c r="V3" s="6">
        <v>-0.24055493130054981</v>
      </c>
      <c r="W3" s="6">
        <v>-0.24858393614828589</v>
      </c>
      <c r="X3" s="6">
        <v>0.2773975050276592</v>
      </c>
      <c r="Y3" s="6">
        <v>-0.2144773327245143</v>
      </c>
      <c r="Z3" s="6">
        <v>-0.2142205564814075</v>
      </c>
    </row>
    <row r="4" spans="1:26" ht="63.5" x14ac:dyDescent="0.35">
      <c r="A4" s="5" t="s">
        <v>99</v>
      </c>
      <c r="B4" s="6" t="s">
        <v>100</v>
      </c>
      <c r="C4" s="6">
        <v>0.5</v>
      </c>
      <c r="D4" s="6">
        <v>0.5</v>
      </c>
      <c r="E4" s="6">
        <v>1</v>
      </c>
      <c r="F4" s="6">
        <v>0</v>
      </c>
      <c r="G4" s="6">
        <v>0.5</v>
      </c>
      <c r="H4" s="6">
        <v>0.5</v>
      </c>
      <c r="I4" s="6" t="s">
        <v>111</v>
      </c>
      <c r="J4" s="7" t="s">
        <v>114</v>
      </c>
      <c r="K4" s="6">
        <v>4.4898521871202572E-2</v>
      </c>
      <c r="L4" s="6">
        <v>-2.916382827069991E-2</v>
      </c>
      <c r="M4" s="6">
        <v>-0.35003417033996559</v>
      </c>
      <c r="N4" s="6">
        <v>-1.6087782860619688E-2</v>
      </c>
      <c r="O4" s="6">
        <v>-0.57197174598894307</v>
      </c>
      <c r="P4" s="6">
        <v>-0.26002164190089022</v>
      </c>
      <c r="Q4" s="6">
        <v>-2.6580054206887241E-3</v>
      </c>
      <c r="R4" s="6">
        <v>-0.98221143534282662</v>
      </c>
      <c r="S4" s="6">
        <v>-1.0074135899876611</v>
      </c>
      <c r="T4" s="6">
        <v>-0.1772296957728611</v>
      </c>
      <c r="U4" s="6">
        <v>-0.28912711645501649</v>
      </c>
      <c r="V4" s="6">
        <v>-0.1182622978872294</v>
      </c>
      <c r="W4" s="6">
        <v>-0.30239964158697707</v>
      </c>
      <c r="X4" s="6">
        <v>-0.51809137230708846</v>
      </c>
      <c r="Y4" s="6">
        <v>-0.34085504805215572</v>
      </c>
      <c r="Z4" s="6">
        <v>-8.6767442854748689E-2</v>
      </c>
    </row>
    <row r="5" spans="1:26" ht="76" x14ac:dyDescent="0.35">
      <c r="A5" s="5" t="s">
        <v>101</v>
      </c>
      <c r="B5" s="6" t="s">
        <v>102</v>
      </c>
      <c r="C5" s="6">
        <v>0.1</v>
      </c>
      <c r="D5" s="6">
        <v>0.1</v>
      </c>
      <c r="E5" s="6">
        <v>0.1</v>
      </c>
      <c r="F5" s="6">
        <v>0.1</v>
      </c>
      <c r="G5" s="6">
        <v>0.01</v>
      </c>
      <c r="H5" s="6">
        <v>0.1</v>
      </c>
      <c r="I5" s="6" t="s">
        <v>112</v>
      </c>
      <c r="J5" s="7" t="s">
        <v>114</v>
      </c>
      <c r="K5" s="6">
        <v>0.15965850322304681</v>
      </c>
      <c r="L5" s="6">
        <v>0.31313710316589138</v>
      </c>
      <c r="M5" s="6">
        <v>0.17926254643443881</v>
      </c>
      <c r="N5" s="6">
        <v>0.40266295649389727</v>
      </c>
      <c r="O5" s="6">
        <v>0.1194572289004204</v>
      </c>
      <c r="P5" s="6">
        <v>0.28763254798884352</v>
      </c>
      <c r="Q5" s="6">
        <v>2.466927621805616E-2</v>
      </c>
      <c r="R5" s="6">
        <v>5.7686358947837149E-2</v>
      </c>
      <c r="S5" s="6">
        <v>4.3569313038675637E-2</v>
      </c>
      <c r="T5" s="6">
        <v>0.240960162993408</v>
      </c>
      <c r="U5" s="6">
        <v>0.15644466214088559</v>
      </c>
      <c r="V5" s="6">
        <v>0.64710602217471869</v>
      </c>
      <c r="W5" s="6">
        <v>0.44814351671620128</v>
      </c>
      <c r="X5" s="6">
        <v>7.1740070486792387E-2</v>
      </c>
      <c r="Y5" s="6">
        <v>0.42124323002065878</v>
      </c>
      <c r="Z5" s="6">
        <v>0.31501374764779788</v>
      </c>
    </row>
  </sheetData>
  <conditionalFormatting sqref="C2">
    <cfRule type="cellIs" dxfId="19" priority="1" operator="notEqual">
      <formula>H2</formula>
    </cfRule>
  </conditionalFormatting>
  <conditionalFormatting sqref="C3">
    <cfRule type="cellIs" dxfId="18" priority="6" operator="notEqual">
      <formula>H3</formula>
    </cfRule>
  </conditionalFormatting>
  <conditionalFormatting sqref="C4">
    <cfRule type="cellIs" dxfId="17" priority="11" operator="notEqual">
      <formula>H4</formula>
    </cfRule>
  </conditionalFormatting>
  <conditionalFormatting sqref="C5">
    <cfRule type="cellIs" dxfId="16" priority="16" operator="notEqual">
      <formula>H5</formula>
    </cfRule>
  </conditionalFormatting>
  <conditionalFormatting sqref="D2">
    <cfRule type="cellIs" dxfId="15" priority="2" operator="notEqual">
      <formula>H2</formula>
    </cfRule>
  </conditionalFormatting>
  <conditionalFormatting sqref="D3">
    <cfRule type="cellIs" dxfId="14" priority="7" operator="notEqual">
      <formula>H3</formula>
    </cfRule>
  </conditionalFormatting>
  <conditionalFormatting sqref="D4">
    <cfRule type="cellIs" dxfId="13" priority="12" operator="notEqual">
      <formula>H4</formula>
    </cfRule>
  </conditionalFormatting>
  <conditionalFormatting sqref="D5">
    <cfRule type="cellIs" dxfId="12" priority="17" operator="notEqual">
      <formula>H5</formula>
    </cfRule>
  </conditionalFormatting>
  <conditionalFormatting sqref="E2">
    <cfRule type="cellIs" dxfId="11" priority="3" operator="notEqual">
      <formula>H2</formula>
    </cfRule>
  </conditionalFormatting>
  <conditionalFormatting sqref="E3">
    <cfRule type="cellIs" dxfId="10" priority="8" operator="notEqual">
      <formula>H3</formula>
    </cfRule>
  </conditionalFormatting>
  <conditionalFormatting sqref="E4">
    <cfRule type="cellIs" dxfId="9" priority="13" operator="notEqual">
      <formula>H4</formula>
    </cfRule>
  </conditionalFormatting>
  <conditionalFormatting sqref="E5">
    <cfRule type="cellIs" dxfId="8" priority="18" operator="notEqual">
      <formula>H5</formula>
    </cfRule>
  </conditionalFormatting>
  <conditionalFormatting sqref="F2">
    <cfRule type="cellIs" dxfId="7" priority="4" operator="notEqual">
      <formula>H2</formula>
    </cfRule>
  </conditionalFormatting>
  <conditionalFormatting sqref="F3">
    <cfRule type="cellIs" dxfId="6" priority="9" operator="notEqual">
      <formula>H3</formula>
    </cfRule>
  </conditionalFormatting>
  <conditionalFormatting sqref="F4">
    <cfRule type="cellIs" dxfId="5" priority="14" operator="notEqual">
      <formula>H4</formula>
    </cfRule>
  </conditionalFormatting>
  <conditionalFormatting sqref="F5">
    <cfRule type="cellIs" dxfId="4" priority="19" operator="notEqual">
      <formula>H5</formula>
    </cfRule>
  </conditionalFormatting>
  <conditionalFormatting sqref="G2">
    <cfRule type="cellIs" dxfId="3" priority="5" operator="notEqual">
      <formula>H2</formula>
    </cfRule>
  </conditionalFormatting>
  <conditionalFormatting sqref="G3">
    <cfRule type="cellIs" dxfId="2" priority="10" operator="notEqual">
      <formula>H3</formula>
    </cfRule>
  </conditionalFormatting>
  <conditionalFormatting sqref="G4">
    <cfRule type="cellIs" dxfId="1" priority="15" operator="notEqual">
      <formula>H4</formula>
    </cfRule>
  </conditionalFormatting>
  <conditionalFormatting sqref="G5">
    <cfRule type="cellIs" dxfId="0" priority="20" operator="notEqual">
      <formula>H5</formula>
    </cfRule>
  </conditionalFormatting>
  <conditionalFormatting sqref="K2:K6">
    <cfRule type="colorScale" priority="21">
      <colorScale>
        <cfvo type="min"/>
        <cfvo type="percentile" val="0"/>
        <cfvo type="max"/>
        <color rgb="FFC00000"/>
        <color rgb="FFFFFFFF"/>
        <color rgb="FF9BBB59"/>
      </colorScale>
    </cfRule>
  </conditionalFormatting>
  <conditionalFormatting sqref="L2:L6">
    <cfRule type="colorScale" priority="22">
      <colorScale>
        <cfvo type="min"/>
        <cfvo type="percentile" val="0"/>
        <cfvo type="max"/>
        <color rgb="FFC00000"/>
        <color rgb="FFFFFFFF"/>
        <color rgb="FF9BBB59"/>
      </colorScale>
    </cfRule>
  </conditionalFormatting>
  <conditionalFormatting sqref="M2:M6">
    <cfRule type="colorScale" priority="23">
      <colorScale>
        <cfvo type="min"/>
        <cfvo type="percentile" val="0"/>
        <cfvo type="max"/>
        <color rgb="FFC00000"/>
        <color rgb="FFFFFFFF"/>
        <color rgb="FF9BBB59"/>
      </colorScale>
    </cfRule>
  </conditionalFormatting>
  <conditionalFormatting sqref="N2:N6">
    <cfRule type="colorScale" priority="24">
      <colorScale>
        <cfvo type="min"/>
        <cfvo type="percentile" val="0"/>
        <cfvo type="max"/>
        <color rgb="FFC00000"/>
        <color rgb="FFFFFFFF"/>
        <color rgb="FF9BBB59"/>
      </colorScale>
    </cfRule>
  </conditionalFormatting>
  <conditionalFormatting sqref="O2:O6">
    <cfRule type="colorScale" priority="25">
      <colorScale>
        <cfvo type="min"/>
        <cfvo type="percentile" val="0"/>
        <cfvo type="max"/>
        <color rgb="FFC00000"/>
        <color rgb="FFFFFFFF"/>
        <color rgb="FF9BBB59"/>
      </colorScale>
    </cfRule>
  </conditionalFormatting>
  <conditionalFormatting sqref="P2:P6">
    <cfRule type="colorScale" priority="26">
      <colorScale>
        <cfvo type="min"/>
        <cfvo type="percentile" val="0"/>
        <cfvo type="max"/>
        <color rgb="FFC00000"/>
        <color rgb="FFFFFFFF"/>
        <color rgb="FF9BBB59"/>
      </colorScale>
    </cfRule>
  </conditionalFormatting>
  <conditionalFormatting sqref="Q2:Q6">
    <cfRule type="colorScale" priority="27">
      <colorScale>
        <cfvo type="min"/>
        <cfvo type="percentile" val="0"/>
        <cfvo type="max"/>
        <color rgb="FFC00000"/>
        <color rgb="FFFFFFFF"/>
        <color rgb="FF9BBB59"/>
      </colorScale>
    </cfRule>
  </conditionalFormatting>
  <conditionalFormatting sqref="R2:R6">
    <cfRule type="colorScale" priority="28">
      <colorScale>
        <cfvo type="min"/>
        <cfvo type="percentile" val="0"/>
        <cfvo type="max"/>
        <color rgb="FFC00000"/>
        <color rgb="FFFFFFFF"/>
        <color rgb="FF9BBB59"/>
      </colorScale>
    </cfRule>
  </conditionalFormatting>
  <conditionalFormatting sqref="S2:S6">
    <cfRule type="colorScale" priority="29">
      <colorScale>
        <cfvo type="min"/>
        <cfvo type="percentile" val="0"/>
        <cfvo type="max"/>
        <color rgb="FFC00000"/>
        <color rgb="FFFFFFFF"/>
        <color rgb="FF9BBB59"/>
      </colorScale>
    </cfRule>
  </conditionalFormatting>
  <conditionalFormatting sqref="T2:T6">
    <cfRule type="colorScale" priority="30">
      <colorScale>
        <cfvo type="min"/>
        <cfvo type="percentile" val="0"/>
        <cfvo type="max"/>
        <color rgb="FFC00000"/>
        <color rgb="FFFFFFFF"/>
        <color rgb="FF9BBB59"/>
      </colorScale>
    </cfRule>
  </conditionalFormatting>
  <conditionalFormatting sqref="U2:U6">
    <cfRule type="colorScale" priority="31">
      <colorScale>
        <cfvo type="min"/>
        <cfvo type="percentile" val="0"/>
        <cfvo type="max"/>
        <color rgb="FFC00000"/>
        <color rgb="FFFFFFFF"/>
        <color rgb="FF9BBB59"/>
      </colorScale>
    </cfRule>
  </conditionalFormatting>
  <conditionalFormatting sqref="V2:V6">
    <cfRule type="colorScale" priority="32">
      <colorScale>
        <cfvo type="min"/>
        <cfvo type="percentile" val="0"/>
        <cfvo type="max"/>
        <color rgb="FFC00000"/>
        <color rgb="FFFFFFFF"/>
        <color rgb="FF9BBB59"/>
      </colorScale>
    </cfRule>
  </conditionalFormatting>
  <conditionalFormatting sqref="W2:W6">
    <cfRule type="colorScale" priority="33">
      <colorScale>
        <cfvo type="min"/>
        <cfvo type="percentile" val="0"/>
        <cfvo type="max"/>
        <color rgb="FFC00000"/>
        <color rgb="FFFFFFFF"/>
        <color rgb="FF9BBB59"/>
      </colorScale>
    </cfRule>
  </conditionalFormatting>
  <conditionalFormatting sqref="X2:X6">
    <cfRule type="colorScale" priority="34">
      <colorScale>
        <cfvo type="min"/>
        <cfvo type="percentile" val="0"/>
        <cfvo type="max"/>
        <color rgb="FFC00000"/>
        <color rgb="FFFFFFFF"/>
        <color rgb="FF9BBB59"/>
      </colorScale>
    </cfRule>
  </conditionalFormatting>
  <conditionalFormatting sqref="Y2:Y6">
    <cfRule type="colorScale" priority="35">
      <colorScale>
        <cfvo type="min"/>
        <cfvo type="percentile" val="0"/>
        <cfvo type="max"/>
        <color rgb="FFC00000"/>
        <color rgb="FFFFFFFF"/>
        <color rgb="FF9BBB59"/>
      </colorScale>
    </cfRule>
  </conditionalFormatting>
  <conditionalFormatting sqref="Z2:Z6">
    <cfRule type="colorScale" priority="36">
      <colorScale>
        <cfvo type="min"/>
        <cfvo type="percentile" val="0"/>
        <cfvo type="max"/>
        <color rgb="FFC00000"/>
        <color rgb="FFFFFFFF"/>
        <color rgb="FF9BBB59"/>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6600"/>
  </sheetPr>
  <dimension ref="A1:Q6"/>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cm="1">
        <f t="array" aca="1" ref="B2" ca="1">IF(EWU_Dashboard!B3=A2,INDIRECT("'"&amp;B5&amp;"'!B"&amp;VLOOKUP(EWU_Dashboard!B3,dict!A2:B100,2,FALSE)),#N/A)</f>
        <v>-0.28446040041882781</v>
      </c>
      <c r="C2" s="8" cm="1">
        <f t="array" aca="1" ref="C2" ca="1">IF(EWU_Dashboard!B3=A2,INDIRECT("'"&amp;C5&amp;"'!C"&amp;VLOOKUP(EWU_Dashboard!B3,dict!A2:B100,2,FALSE)),#N/A)</f>
        <v>-0.26712043784640421</v>
      </c>
      <c r="D2" s="8" cm="1">
        <f t="array" aca="1" ref="D2" ca="1">IF(EWU_Dashboard!B3=A2,INDIRECT("'"&amp;D5&amp;"'!D"&amp;VLOOKUP(EWU_Dashboard!B3,dict!A2:B100,2,FALSE)),#N/A)</f>
        <v>-9.1287168763478477E-2</v>
      </c>
      <c r="E2" s="8" cm="1">
        <f t="array" aca="1" ref="E2" ca="1">IF(EWU_Dashboard!B3=A2,INDIRECT("'"&amp;E5&amp;"'!E"&amp;VLOOKUP(EWU_Dashboard!B3,dict!A2:B100,2,FALSE)),#N/A)</f>
        <v>8.7050718257646931E-2</v>
      </c>
      <c r="F2" s="8" cm="1">
        <f t="array" aca="1" ref="F2" ca="1">IF(EWU_Dashboard!B3=A2,INDIRECT("'"&amp;F5&amp;"'!F"&amp;VLOOKUP(EWU_Dashboard!B3,dict!A2:B100,2,FALSE)),#N/A)</f>
        <v>-0.33061688528817851</v>
      </c>
      <c r="G2" s="8" cm="1">
        <f t="array" aca="1" ref="G2" ca="1">IF(EWU_Dashboard!B3=A2,INDIRECT("'"&amp;G5&amp;"'!G"&amp;VLOOKUP(EWU_Dashboard!B3,dict!A2:B100,2,FALSE)),#N/A)</f>
        <v>-0.27520451538361607</v>
      </c>
      <c r="H2" s="8" cm="1">
        <f t="array" aca="1" ref="H2" ca="1">IF(EWU_Dashboard!B3=A2,INDIRECT("'"&amp;H5&amp;"'!H"&amp;VLOOKUP(EWU_Dashboard!B3,dict!A2:B100,2,FALSE)),#N/A)</f>
        <v>-1.0710440214915002</v>
      </c>
      <c r="I2" s="8" cm="1">
        <f t="array" aca="1" ref="I2" ca="1">IF(EWU_Dashboard!B3=A2,INDIRECT("'"&amp;I5&amp;"'!I"&amp;VLOOKUP(EWU_Dashboard!B3,dict!A2:B100,2,FALSE)),#N/A)</f>
        <v>-0.28719351680617228</v>
      </c>
      <c r="J2" s="8" cm="1">
        <f t="array" aca="1" ref="J2" ca="1">IF(EWU_Dashboard!B3=A2,INDIRECT("'"&amp;J5&amp;"'!J"&amp;VLOOKUP(EWU_Dashboard!B3,dict!A2:B100,2,FALSE)),#N/A)</f>
        <v>-0.31568766120082176</v>
      </c>
      <c r="K2" s="8" cm="1">
        <f t="array" aca="1" ref="K2" ca="1">IF(EWU_Dashboard!B3=A2,INDIRECT("'"&amp;K5&amp;"'!K"&amp;VLOOKUP(EWU_Dashboard!B3,dict!A2:B100,2,FALSE)),#N/A)</f>
        <v>-1.3940709614866181E-2</v>
      </c>
      <c r="L2" s="8" cm="1">
        <f t="array" aca="1" ref="L2" ca="1">IF(EWU_Dashboard!B3=A2,INDIRECT("'"&amp;L5&amp;"'!L"&amp;VLOOKUP(EWU_Dashboard!B3,dict!A2:B100,2,FALSE)),#N/A)</f>
        <v>-4.0584634128405517E-2</v>
      </c>
      <c r="M2" s="8" cm="1">
        <f t="array" aca="1" ref="M2" ca="1">IF(EWU_Dashboard!B3=A2,INDIRECT("'"&amp;M5&amp;"'!M"&amp;VLOOKUP(EWU_Dashboard!B3,dict!A2:B100,2,FALSE)),#N/A)</f>
        <v>-1.0997113008172308E-2</v>
      </c>
      <c r="N2" s="8" cm="1">
        <f t="array" aca="1" ref="N2" ca="1">IF(EWU_Dashboard!B3=A2,INDIRECT("'"&amp;N5&amp;"'!N"&amp;VLOOKUP(EWU_Dashboard!B3,dict!A2:B100,2,FALSE)),#N/A)</f>
        <v>-5.8365896702129933E-3</v>
      </c>
      <c r="O2" s="8" cm="1">
        <f t="array" aca="1" ref="O2" ca="1">IF(EWU_Dashboard!B3=A2,INDIRECT("'"&amp;O5&amp;"'!O"&amp;VLOOKUP(EWU_Dashboard!B3,dict!A2:B100,2,FALSE)),#N/A)</f>
        <v>-1.5707453791942887E-3</v>
      </c>
      <c r="P2" s="8" cm="1">
        <f t="array" aca="1" ref="P2" ca="1">IF(EWU_Dashboard!B3=A2,INDIRECT("'"&amp;P5&amp;"'!P"&amp;VLOOKUP(EWU_Dashboard!B3,dict!A2:B100,2,FALSE)),#N/A)</f>
        <v>-4.6099066781739098E-2</v>
      </c>
      <c r="Q2" s="8" cm="1">
        <f t="array" aca="1" ref="Q2" ca="1">IF(EWU_Dashboard!B3=A2,INDIRECT("'"&amp;Q5&amp;"'!Q"&amp;VLOOKUP(EWU_Dashboard!B3,dict!A2:B100,2,FALSE)),#N/A)</f>
        <v>-0.19411211982289098</v>
      </c>
    </row>
    <row r="3" spans="1:17" x14ac:dyDescent="0.35">
      <c r="A3" s="5" t="s">
        <v>2</v>
      </c>
      <c r="B3" s="8" t="e" cm="1">
        <f t="array" aca="1" ref="B3" ca="1">IF(EWU_Dashboard!B3=A3,INDIRECT("'"&amp;B5&amp;"'!B"&amp;VLOOKUP(EWU_Dashboard!B3,dict!A2:B100,2,FALSE)),#N/A)</f>
        <v>#N/A</v>
      </c>
      <c r="C3" s="8" t="e" cm="1">
        <f t="array" aca="1" ref="C3" ca="1">IF(EWU_Dashboard!B3=A3,INDIRECT("'"&amp;C5&amp;"'!C"&amp;VLOOKUP(EWU_Dashboard!B3,dict!A2:B100,2,FALSE)),#N/A)</f>
        <v>#N/A</v>
      </c>
      <c r="D3" s="8" t="e" cm="1">
        <f t="array" aca="1" ref="D3" ca="1">IF(EWU_Dashboard!B3=A3,INDIRECT("'"&amp;D5&amp;"'!D"&amp;VLOOKUP(EWU_Dashboard!B3,dict!A2:B100,2,FALSE)),#N/A)</f>
        <v>#N/A</v>
      </c>
      <c r="E3" s="8" t="e" cm="1">
        <f t="array" aca="1" ref="E3" ca="1">IF(EWU_Dashboard!B3=A3,INDIRECT("'"&amp;E5&amp;"'!E"&amp;VLOOKUP(EWU_Dashboard!B3,dict!A2:B100,2,FALSE)),#N/A)</f>
        <v>#N/A</v>
      </c>
      <c r="F3" s="8" t="e" cm="1">
        <f t="array" aca="1" ref="F3" ca="1">IF(EWU_Dashboard!B3=A3,INDIRECT("'"&amp;F5&amp;"'!F"&amp;VLOOKUP(EWU_Dashboard!B3,dict!A2:B100,2,FALSE)),#N/A)</f>
        <v>#N/A</v>
      </c>
      <c r="G3" s="8" t="e" cm="1">
        <f t="array" aca="1" ref="G3" ca="1">IF(EWU_Dashboard!B3=A3,INDIRECT("'"&amp;G5&amp;"'!G"&amp;VLOOKUP(EWU_Dashboard!B3,dict!A2:B100,2,FALSE)),#N/A)</f>
        <v>#N/A</v>
      </c>
      <c r="H3" s="8" t="e" cm="1">
        <f t="array" aca="1" ref="H3" ca="1">IF(EWU_Dashboard!B3=A3,INDIRECT("'"&amp;H5&amp;"'!H"&amp;VLOOKUP(EWU_Dashboard!B3,dict!A2:B100,2,FALSE)),#N/A)</f>
        <v>#N/A</v>
      </c>
      <c r="I3" s="8" t="e" cm="1">
        <f t="array" aca="1" ref="I3" ca="1">IF(EWU_Dashboard!B3=A3,INDIRECT("'"&amp;I5&amp;"'!I"&amp;VLOOKUP(EWU_Dashboard!B3,dict!A2:B100,2,FALSE)),#N/A)</f>
        <v>#N/A</v>
      </c>
      <c r="J3" s="8" t="e" cm="1">
        <f t="array" aca="1" ref="J3" ca="1">IF(EWU_Dashboard!B3=A3,INDIRECT("'"&amp;J5&amp;"'!J"&amp;VLOOKUP(EWU_Dashboard!B3,dict!A2:B100,2,FALSE)),#N/A)</f>
        <v>#N/A</v>
      </c>
      <c r="K3" s="8" t="e" cm="1">
        <f t="array" aca="1" ref="K3" ca="1">IF(EWU_Dashboard!B3=A3,INDIRECT("'"&amp;K5&amp;"'!K"&amp;VLOOKUP(EWU_Dashboard!B3,dict!A2:B100,2,FALSE)),#N/A)</f>
        <v>#N/A</v>
      </c>
      <c r="L3" s="8" t="e" cm="1">
        <f t="array" aca="1" ref="L3" ca="1">IF(EWU_Dashboard!B3=A3,INDIRECT("'"&amp;L5&amp;"'!L"&amp;VLOOKUP(EWU_Dashboard!B3,dict!A2:B100,2,FALSE)),#N/A)</f>
        <v>#N/A</v>
      </c>
      <c r="M3" s="8" t="e" cm="1">
        <f t="array" aca="1" ref="M3" ca="1">IF(EWU_Dashboard!B3=A3,INDIRECT("'"&amp;M5&amp;"'!M"&amp;VLOOKUP(EWU_Dashboard!B3,dict!A2:B100,2,FALSE)),#N/A)</f>
        <v>#N/A</v>
      </c>
      <c r="N3" s="8" t="e" cm="1">
        <f t="array" aca="1" ref="N3" ca="1">IF(EWU_Dashboard!B3=A3,INDIRECT("'"&amp;N5&amp;"'!N"&amp;VLOOKUP(EWU_Dashboard!B3,dict!A2:B100,2,FALSE)),#N/A)</f>
        <v>#N/A</v>
      </c>
      <c r="O3" s="8" t="e" cm="1">
        <f t="array" aca="1" ref="O3" ca="1">IF(EWU_Dashboard!B3=A3,INDIRECT("'"&amp;O5&amp;"'!O"&amp;VLOOKUP(EWU_Dashboard!B3,dict!A2:B100,2,FALSE)),#N/A)</f>
        <v>#N/A</v>
      </c>
      <c r="P3" s="8" t="e" cm="1">
        <f t="array" aca="1" ref="P3" ca="1">IF(EWU_Dashboard!B3=A3,INDIRECT("'"&amp;P5&amp;"'!P"&amp;VLOOKUP(EWU_Dashboard!B3,dict!A2:B100,2,FALSE)),#N/A)</f>
        <v>#N/A</v>
      </c>
      <c r="Q3" s="8" t="e" cm="1">
        <f t="array" aca="1" ref="Q3" ca="1">IF(EWU_Dashboard!B3=A3,INDIRECT("'"&amp;Q5&amp;"'!Q"&amp;VLOOKUP(EWU_Dashboard!B3,dict!A2:B100,2,FALSE)),#N/A)</f>
        <v>#N/A</v>
      </c>
    </row>
    <row r="4" spans="1:17" x14ac:dyDescent="0.35">
      <c r="A4" s="5" t="s">
        <v>3</v>
      </c>
      <c r="B4" s="8" t="e" cm="1">
        <f t="array" aca="1" ref="B4" ca="1">IF(EWU_Dashboard!B3=A4,INDIRECT("'"&amp;B5&amp;"'!B"&amp;VLOOKUP(EWU_Dashboard!B3,dict!A2:B100,2,FALSE)),#N/A)</f>
        <v>#N/A</v>
      </c>
      <c r="C4" s="8" t="e" cm="1">
        <f t="array" aca="1" ref="C4" ca="1">IF(EWU_Dashboard!B3=A4,INDIRECT("'"&amp;C5&amp;"'!C"&amp;VLOOKUP(EWU_Dashboard!B3,dict!A2:B100,2,FALSE)),#N/A)</f>
        <v>#N/A</v>
      </c>
      <c r="D4" s="8" t="e" cm="1">
        <f t="array" aca="1" ref="D4" ca="1">IF(EWU_Dashboard!B3=A4,INDIRECT("'"&amp;D5&amp;"'!D"&amp;VLOOKUP(EWU_Dashboard!B3,dict!A2:B100,2,FALSE)),#N/A)</f>
        <v>#N/A</v>
      </c>
      <c r="E4" s="8" t="e" cm="1">
        <f t="array" aca="1" ref="E4" ca="1">IF(EWU_Dashboard!B3=A4,INDIRECT("'"&amp;E5&amp;"'!E"&amp;VLOOKUP(EWU_Dashboard!B3,dict!A2:B100,2,FALSE)),#N/A)</f>
        <v>#N/A</v>
      </c>
      <c r="F4" s="8" t="e" cm="1">
        <f t="array" aca="1" ref="F4" ca="1">IF(EWU_Dashboard!B3=A4,INDIRECT("'"&amp;F5&amp;"'!F"&amp;VLOOKUP(EWU_Dashboard!B3,dict!A2:B100,2,FALSE)),#N/A)</f>
        <v>#N/A</v>
      </c>
      <c r="G4" s="8" t="e" cm="1">
        <f t="array" aca="1" ref="G4" ca="1">IF(EWU_Dashboard!B3=A4,INDIRECT("'"&amp;G5&amp;"'!G"&amp;VLOOKUP(EWU_Dashboard!B3,dict!A2:B100,2,FALSE)),#N/A)</f>
        <v>#N/A</v>
      </c>
      <c r="H4" s="8" t="e" cm="1">
        <f t="array" aca="1" ref="H4" ca="1">IF(EWU_Dashboard!B3=A4,INDIRECT("'"&amp;H5&amp;"'!H"&amp;VLOOKUP(EWU_Dashboard!B3,dict!A2:B100,2,FALSE)),#N/A)</f>
        <v>#N/A</v>
      </c>
      <c r="I4" s="8" t="e" cm="1">
        <f t="array" aca="1" ref="I4" ca="1">IF(EWU_Dashboard!B3=A4,INDIRECT("'"&amp;I5&amp;"'!I"&amp;VLOOKUP(EWU_Dashboard!B3,dict!A2:B100,2,FALSE)),#N/A)</f>
        <v>#N/A</v>
      </c>
      <c r="J4" s="8" t="e" cm="1">
        <f t="array" aca="1" ref="J4" ca="1">IF(EWU_Dashboard!B3=A4,INDIRECT("'"&amp;J5&amp;"'!J"&amp;VLOOKUP(EWU_Dashboard!B3,dict!A2:B100,2,FALSE)),#N/A)</f>
        <v>#N/A</v>
      </c>
      <c r="K4" s="8" t="e" cm="1">
        <f t="array" aca="1" ref="K4" ca="1">IF(EWU_Dashboard!B3=A4,INDIRECT("'"&amp;K5&amp;"'!K"&amp;VLOOKUP(EWU_Dashboard!B3,dict!A2:B100,2,FALSE)),#N/A)</f>
        <v>#N/A</v>
      </c>
      <c r="L4" s="8" t="e" cm="1">
        <f t="array" aca="1" ref="L4" ca="1">IF(EWU_Dashboard!B3=A4,INDIRECT("'"&amp;L5&amp;"'!L"&amp;VLOOKUP(EWU_Dashboard!B3,dict!A2:B100,2,FALSE)),#N/A)</f>
        <v>#N/A</v>
      </c>
      <c r="M4" s="8" t="e" cm="1">
        <f t="array" aca="1" ref="M4" ca="1">IF(EWU_Dashboard!B3=A4,INDIRECT("'"&amp;M5&amp;"'!M"&amp;VLOOKUP(EWU_Dashboard!B3,dict!A2:B100,2,FALSE)),#N/A)</f>
        <v>#N/A</v>
      </c>
      <c r="N4" s="8" t="e" cm="1">
        <f t="array" aca="1" ref="N4" ca="1">IF(EWU_Dashboard!B3=A4,INDIRECT("'"&amp;N5&amp;"'!N"&amp;VLOOKUP(EWU_Dashboard!B3,dict!A2:B100,2,FALSE)),#N/A)</f>
        <v>#N/A</v>
      </c>
      <c r="O4" s="8" t="e" cm="1">
        <f t="array" aca="1" ref="O4" ca="1">IF(EWU_Dashboard!B3=A4,INDIRECT("'"&amp;O5&amp;"'!O"&amp;VLOOKUP(EWU_Dashboard!B3,dict!A2:B100,2,FALSE)),#N/A)</f>
        <v>#N/A</v>
      </c>
      <c r="P4" s="8" t="e" cm="1">
        <f t="array" aca="1" ref="P4" ca="1">IF(EWU_Dashboard!B3=A4,INDIRECT("'"&amp;P5&amp;"'!P"&amp;VLOOKUP(EWU_Dashboard!B3,dict!A2:B100,2,FALSE)),#N/A)</f>
        <v>#N/A</v>
      </c>
      <c r="Q4" s="8" t="e" cm="1">
        <f t="array" aca="1" ref="Q4" ca="1">IF(EWU_Dashboard!B3=A4,INDIRECT("'"&amp;Q5&amp;"'!Q"&amp;VLOOKUP(EWU_Dashboard!B3,dict!A2:B100,2,FALSE)),#N/A)</f>
        <v>#N/A</v>
      </c>
    </row>
    <row r="5" spans="1:17" ht="38.5" x14ac:dyDescent="0.35">
      <c r="A5" s="5" t="s">
        <v>320</v>
      </c>
      <c r="B5" s="8" t="str" cm="1">
        <f t="array" ref="B5">"Indicator_"&amp;B6&amp;"_"&amp;EWU_Dashboard!B5</f>
        <v>Indicator_default_default</v>
      </c>
      <c r="C5" s="8" t="str" cm="1">
        <f t="array" ref="C5">"Indicator_"&amp;C6&amp;"_"&amp;EWU_Dashboard!B5</f>
        <v>Indicator_default_default</v>
      </c>
      <c r="D5" s="8" t="str" cm="1">
        <f t="array" ref="D5">"Indicator_"&amp;D6&amp;"_"&amp;EWU_Dashboard!B5</f>
        <v>Indicator_default_default</v>
      </c>
      <c r="E5" s="8" t="str" cm="1">
        <f t="array" ref="E5">"Indicator_"&amp;E6&amp;"_"&amp;EWU_Dashboard!B5</f>
        <v>Indicator_default_default</v>
      </c>
      <c r="F5" s="8" t="str" cm="1">
        <f t="array" ref="F5">"Indicator_"&amp;F6&amp;"_"&amp;EWU_Dashboard!B5</f>
        <v>Indicator_default_default</v>
      </c>
      <c r="G5" s="8" t="str" cm="1">
        <f t="array" ref="G5">"Indicator_"&amp;G6&amp;"_"&amp;EWU_Dashboard!B5</f>
        <v>Indicator_default_default</v>
      </c>
      <c r="H5" s="8" t="str" cm="1">
        <f t="array" ref="H5">"Indicator_"&amp;H6&amp;"_"&amp;EWU_Dashboard!B5</f>
        <v>Indicator_default_default</v>
      </c>
      <c r="I5" s="8" t="str" cm="1">
        <f t="array" ref="I5">"Indicator_"&amp;I6&amp;"_"&amp;EWU_Dashboard!B5</f>
        <v>Indicator_default_default</v>
      </c>
      <c r="J5" s="8" t="str" cm="1">
        <f t="array" ref="J5">"Indicator_"&amp;J6&amp;"_"&amp;EWU_Dashboard!B5</f>
        <v>Indicator_default_default</v>
      </c>
      <c r="K5" s="8" t="str" cm="1">
        <f t="array" ref="K5">"Indicator_"&amp;K6&amp;"_"&amp;EWU_Dashboard!B5</f>
        <v>Indicator_default_default</v>
      </c>
      <c r="L5" s="8" t="str" cm="1">
        <f t="array" ref="L5">"Indicator_"&amp;L6&amp;"_"&amp;EWU_Dashboard!B5</f>
        <v>Indicator_default_default</v>
      </c>
      <c r="M5" s="8" t="str" cm="1">
        <f t="array" ref="M5">"Indicator_"&amp;M6&amp;"_"&amp;EWU_Dashboard!B5</f>
        <v>Indicator_default_default</v>
      </c>
      <c r="N5" s="8" t="str" cm="1">
        <f t="array" ref="N5">"Indicator_"&amp;N6&amp;"_"&amp;EWU_Dashboard!B5</f>
        <v>Indicator_default_default</v>
      </c>
      <c r="O5" s="8" t="str" cm="1">
        <f t="array" ref="O5">"Indicator_"&amp;O6&amp;"_"&amp;EWU_Dashboard!B5</f>
        <v>Indicator_default_default</v>
      </c>
      <c r="P5" s="8" t="str" cm="1">
        <f t="array" ref="P5">"Indicator_"&amp;P6&amp;"_"&amp;EWU_Dashboard!B5</f>
        <v>Indicator_default_default</v>
      </c>
      <c r="Q5" s="8" t="str" cm="1">
        <f t="array" ref="Q5">"Indicator_"&amp;Q6&amp;"_"&amp;EWU_Dashboard!B5</f>
        <v>Indicator_default_default</v>
      </c>
    </row>
    <row r="6" spans="1:17" x14ac:dyDescent="0.35">
      <c r="A6" s="5" t="s">
        <v>321</v>
      </c>
      <c r="B6" s="8" t="str" cm="1">
        <f t="array" ref="B6">VLOOKUP(EWU_Dashboard!B4,dict!A2:B100,2,FALSE)</f>
        <v>default</v>
      </c>
      <c r="C6" s="8" t="str" cm="1">
        <f t="array" ref="C6">VLOOKUP(EWU_Dashboard!B4,dict!A2:B100,2,FALSE)</f>
        <v>default</v>
      </c>
      <c r="D6" s="8" t="str" cm="1">
        <f t="array" ref="D6">VLOOKUP(EWU_Dashboard!B4,dict!A2:B100,2,FALSE)</f>
        <v>default</v>
      </c>
      <c r="E6" s="8" t="str" cm="1">
        <f t="array" ref="E6">VLOOKUP(EWU_Dashboard!B4,dict!A2:B100,2,FALSE)</f>
        <v>default</v>
      </c>
      <c r="F6" s="8" t="str" cm="1">
        <f t="array" ref="F6">VLOOKUP(EWU_Dashboard!B4,dict!A2:B100,2,FALSE)</f>
        <v>default</v>
      </c>
      <c r="G6" s="8" t="str" cm="1">
        <f t="array" ref="G6">VLOOKUP(EWU_Dashboard!B4,dict!A2:B100,2,FALSE)</f>
        <v>default</v>
      </c>
      <c r="H6" s="8" t="str" cm="1">
        <f t="array" ref="H6">VLOOKUP(EWU_Dashboard!B4,dict!A2:B100,2,FALSE)</f>
        <v>default</v>
      </c>
      <c r="I6" s="8" t="str" cm="1">
        <f t="array" ref="I6">VLOOKUP(EWU_Dashboard!B4,dict!A2:B100,2,FALSE)</f>
        <v>default</v>
      </c>
      <c r="J6" s="8" t="str" cm="1">
        <f t="array" ref="J6">VLOOKUP(EWU_Dashboard!B4,dict!A2:B100,2,FALSE)</f>
        <v>default</v>
      </c>
      <c r="K6" s="8" t="str" cm="1">
        <f t="array" ref="K6">VLOOKUP(EWU_Dashboard!B4,dict!A2:B100,2,FALSE)</f>
        <v>default</v>
      </c>
      <c r="L6" s="8" t="str" cm="1">
        <f t="array" ref="L6">VLOOKUP(EWU_Dashboard!B4,dict!A2:B100,2,FALSE)</f>
        <v>default</v>
      </c>
      <c r="M6" s="8" t="str" cm="1">
        <f t="array" ref="M6">VLOOKUP(EWU_Dashboard!B4,dict!A2:B100,2,FALSE)</f>
        <v>default</v>
      </c>
      <c r="N6" s="8" t="str" cm="1">
        <f t="array" ref="N6">VLOOKUP(EWU_Dashboard!B4,dict!A2:B100,2,FALSE)</f>
        <v>default</v>
      </c>
      <c r="O6" s="8" t="str" cm="1">
        <f t="array" ref="O6">VLOOKUP(EWU_Dashboard!B4,dict!A2:B100,2,FALSE)</f>
        <v>default</v>
      </c>
      <c r="P6" s="8" t="str" cm="1">
        <f t="array" ref="P6">VLOOKUP(EWU_Dashboard!B4,dict!A2:B100,2,FALSE)</f>
        <v>default</v>
      </c>
      <c r="Q6" s="8" t="str" cm="1">
        <f t="array" ref="Q6">VLOOKUP(EWU_Dashboard!B4,dict!A2:B100,2,FALSE)</f>
        <v>default</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6600"/>
  </sheetPr>
  <dimension ref="A1:D4"/>
  <sheetViews>
    <sheetView workbookViewId="0"/>
  </sheetViews>
  <sheetFormatPr baseColWidth="10" defaultColWidth="8.7265625" defaultRowHeight="14.5" x14ac:dyDescent="0.35"/>
  <sheetData>
    <row r="1" spans="1:4" x14ac:dyDescent="0.35">
      <c r="B1" s="5" t="s">
        <v>1</v>
      </c>
      <c r="C1" s="5" t="s">
        <v>2</v>
      </c>
      <c r="D1" s="5" t="s">
        <v>3</v>
      </c>
    </row>
    <row r="2" spans="1:4" ht="52.5" x14ac:dyDescent="0.35">
      <c r="A2" s="5" t="str">
        <f>EWU_Dashboard!B6</f>
        <v>Global Warming</v>
      </c>
      <c r="B2" s="8" cm="1">
        <f t="array" aca="1" ref="B2" ca="1">HLOOKUP(A2,INDIRECT(B3&amp;"!B1:AA4"),VLOOKUP(B1,dict!A2:B100,2,FALSE),FALSE)</f>
        <v>-0.28446040041882781</v>
      </c>
      <c r="C2" s="8" cm="1">
        <f t="array" aca="1" ref="C2" ca="1">HLOOKUP(A2,INDIRECT(C3&amp;"!B1:AA4"),VLOOKUP(C1,dict!A2:B100,2,FALSE),FALSE)</f>
        <v>-7.8638497441933325E-2</v>
      </c>
      <c r="D2" s="8" cm="1">
        <f t="array" aca="1" ref="D2" ca="1">HLOOKUP(A2,INDIRECT(D3&amp;"!B1:AA4"),VLOOKUP(D1,dict!A2:B100,2,FALSE),FALSE)</f>
        <v>-0.3370987252440466</v>
      </c>
    </row>
    <row r="3" spans="1:4" ht="38.5" x14ac:dyDescent="0.35">
      <c r="A3" s="5" t="s">
        <v>320</v>
      </c>
      <c r="B3" s="8" t="str" cm="1">
        <f t="array" ref="B3">"W_Ind_"&amp;B4&amp;"_"&amp;EWU_Dashboard!B5</f>
        <v>W_Ind_default_default</v>
      </c>
      <c r="C3" s="8" t="str" cm="1">
        <f t="array" ref="C3">"W_Ind_"&amp;C4&amp;"_"&amp;EWU_Dashboard!B5</f>
        <v>W_Ind_default_default</v>
      </c>
      <c r="D3" s="8" t="str" cm="1">
        <f t="array" ref="D3">"W_Ind_"&amp;D4&amp;"_"&amp;EWU_Dashboard!B5</f>
        <v>W_Ind_default_default</v>
      </c>
    </row>
    <row r="4" spans="1:4" x14ac:dyDescent="0.35">
      <c r="A4" s="5" t="s">
        <v>321</v>
      </c>
      <c r="B4" s="8" t="str" cm="1">
        <f t="array" ref="B4">VLOOKUP(EWU_Dashboard!B4,dict!A2:B100,2,FALSE)</f>
        <v>default</v>
      </c>
      <c r="C4" s="8" t="str" cm="1">
        <f t="array" ref="C4">VLOOKUP(EWU_Dashboard!B4,dict!A2:B100,2,FALSE)</f>
        <v>default</v>
      </c>
      <c r="D4" s="8" t="str" cm="1">
        <f t="array" ref="D4">VLOOKUP(EWU_Dashboard!B4,dict!A2:B100,2,FALSE)</f>
        <v>default</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6600"/>
  </sheetPr>
  <dimension ref="A1:Q8"/>
  <sheetViews>
    <sheetView workbookViewId="0"/>
  </sheetViews>
  <sheetFormatPr baseColWidth="10" defaultColWidth="8.7265625" defaultRowHeight="14.5" x14ac:dyDescent="0.35"/>
  <sheetData>
    <row r="1" spans="1:17" ht="52.5" x14ac:dyDescent="0.35">
      <c r="A1" s="5" t="s">
        <v>320</v>
      </c>
      <c r="B1" s="5" t="str">
        <f>"CA_Pathways_"&amp;B2&amp;"_"&amp;EWU_Dashboard!B5</f>
        <v>CA_Pathways_default_default</v>
      </c>
    </row>
    <row r="2" spans="1:17" x14ac:dyDescent="0.35">
      <c r="A2" s="5" t="s">
        <v>321</v>
      </c>
      <c r="B2" s="5" t="str">
        <f>VLOOKUP(EWU_Dashboard!B4,dict!A2:B100,2,FALSE)</f>
        <v>default</v>
      </c>
    </row>
    <row r="5" spans="1:17" x14ac:dyDescent="0.35">
      <c r="B5" s="5" t="s">
        <v>0</v>
      </c>
      <c r="C5" s="5" t="s">
        <v>4</v>
      </c>
      <c r="D5" s="5" t="s">
        <v>5</v>
      </c>
      <c r="E5" s="5" t="s">
        <v>6</v>
      </c>
      <c r="F5" s="5" t="s">
        <v>7</v>
      </c>
      <c r="G5" s="5" t="s">
        <v>8</v>
      </c>
      <c r="H5" s="5" t="s">
        <v>9</v>
      </c>
      <c r="I5" s="5" t="s">
        <v>10</v>
      </c>
      <c r="J5" s="5" t="s">
        <v>11</v>
      </c>
      <c r="K5" s="5" t="s">
        <v>12</v>
      </c>
      <c r="L5" s="5" t="s">
        <v>13</v>
      </c>
      <c r="M5" s="5" t="s">
        <v>14</v>
      </c>
      <c r="N5" s="5" t="s">
        <v>15</v>
      </c>
      <c r="O5" s="5" t="s">
        <v>16</v>
      </c>
      <c r="P5" s="5" t="s">
        <v>17</v>
      </c>
      <c r="Q5" s="5" t="s">
        <v>18</v>
      </c>
    </row>
    <row r="6" spans="1:17" x14ac:dyDescent="0.35">
      <c r="A6" s="5" t="s">
        <v>1</v>
      </c>
      <c r="B6" s="6" cm="1">
        <f t="array" aca="1" ref="B6" ca="1">INDIRECT(B1&amp;"!B2")</f>
        <v>15.502925799696792</v>
      </c>
      <c r="C6" s="6" cm="1">
        <f t="array" aca="1" ref="C6" ca="1">INDIRECT(B1&amp;"!C2")</f>
        <v>0.61432821338333721</v>
      </c>
      <c r="D6" s="6" cm="1">
        <f t="array" aca="1" ref="D6" ca="1">INDIRECT(B1&amp;"!D2")</f>
        <v>57.930682018411623</v>
      </c>
      <c r="E6" s="6" cm="1">
        <f t="array" aca="1" ref="E6" ca="1">INDIRECT(B1&amp;"!E2")</f>
        <v>15.445543922703125</v>
      </c>
      <c r="F6" s="6" cm="1">
        <f t="array" aca="1" ref="F6" ca="1">INDIRECT(B1&amp;"!F2")</f>
        <v>16.611840862054169</v>
      </c>
      <c r="G6" s="6" cm="1">
        <f t="array" aca="1" ref="G6" ca="1">INDIRECT(B1&amp;"!G2")</f>
        <v>1.0491411892676177</v>
      </c>
      <c r="H6" s="6" cm="1">
        <f t="array" aca="1" ref="H6" ca="1">INDIRECT(B1&amp;"!H2")</f>
        <v>84.096638502264284</v>
      </c>
      <c r="I6" s="6" cm="1">
        <f t="array" aca="1" ref="I6" ca="1">INDIRECT(B1&amp;"!I2")</f>
        <v>26.458412366338607</v>
      </c>
      <c r="J6" s="6" cm="1">
        <f t="array" aca="1" ref="J6" ca="1">INDIRECT(B1&amp;"!J2")</f>
        <v>35.965376648963797</v>
      </c>
      <c r="K6" s="6" cm="1">
        <f t="array" aca="1" ref="K6" ca="1">INDIRECT(B1&amp;"!K2")</f>
        <v>1.0185072891350142</v>
      </c>
      <c r="L6" s="6" cm="1">
        <f t="array" aca="1" ref="L6" ca="1">INDIRECT(B1&amp;"!L2")</f>
        <v>5.6842055798868163</v>
      </c>
      <c r="M6" s="6" cm="1">
        <f t="array" aca="1" ref="M6" ca="1">INDIRECT(B1&amp;"!M2")</f>
        <v>6.9583649751493013</v>
      </c>
      <c r="N6" s="6" cm="1">
        <f t="array" aca="1" ref="N6" ca="1">INDIRECT(B1&amp;"!N2")</f>
        <v>0.48644963815672643</v>
      </c>
      <c r="O6" s="6" cm="1">
        <f t="array" aca="1" ref="O6" ca="1">INDIRECT(B1&amp;"!O2")</f>
        <v>1.5910704056064426</v>
      </c>
      <c r="P6" s="6" cm="1">
        <f t="array" aca="1" ref="P6" ca="1">INDIRECT(B1&amp;"!P2")</f>
        <v>2.7032562357231553</v>
      </c>
      <c r="Q6" s="6" cm="1">
        <f t="array" aca="1" ref="Q6" ca="1">INDIRECT(B1&amp;"!Q2")</f>
        <v>15.113131580600692</v>
      </c>
    </row>
    <row r="7" spans="1:17" x14ac:dyDescent="0.35">
      <c r="A7" s="5" t="s">
        <v>2</v>
      </c>
      <c r="B7" s="6" cm="1">
        <f t="array" aca="1" ref="B7" ca="1">INDIRECT(B1&amp;"!B3")</f>
        <v>0.87284151635393603</v>
      </c>
      <c r="C7" s="6" cm="1">
        <f t="array" aca="1" ref="C7" ca="1">INDIRECT(B1&amp;"!C3")</f>
        <v>-3.2466885833497202E-4</v>
      </c>
      <c r="D7" s="6" cm="1">
        <f t="array" aca="1" ref="D7" ca="1">INDIRECT(B1&amp;"!D3")</f>
        <v>0.27301934484380058</v>
      </c>
      <c r="E7" s="6" cm="1">
        <f t="array" aca="1" ref="E7" ca="1">INDIRECT(B1&amp;"!E3")</f>
        <v>6.5297832723828608E-2</v>
      </c>
      <c r="F7" s="6" cm="1">
        <f t="array" aca="1" ref="F7" ca="1">INDIRECT(B1&amp;"!F3")</f>
        <v>0.14027072802505994</v>
      </c>
      <c r="G7" s="6" cm="1">
        <f t="array" aca="1" ref="G7" ca="1">INDIRECT(B1&amp;"!G3")</f>
        <v>8.0684680648729374E-3</v>
      </c>
      <c r="H7" s="6" cm="1">
        <f t="array" aca="1" ref="H7" ca="1">INDIRECT(B1&amp;"!H3")</f>
        <v>72.746235433415748</v>
      </c>
      <c r="I7" s="6" cm="1">
        <f t="array" aca="1" ref="I7" ca="1">INDIRECT(B1&amp;"!I3")</f>
        <v>0.43031939358741517</v>
      </c>
      <c r="J7" s="6" cm="1">
        <f t="array" aca="1" ref="J7" ca="1">INDIRECT(B1&amp;"!J3")</f>
        <v>0.54175997151869537</v>
      </c>
      <c r="K7" s="6" cm="1">
        <f t="array" aca="1" ref="K7" ca="1">INDIRECT(B1&amp;"!K3")</f>
        <v>4.7845402232472446E-2</v>
      </c>
      <c r="L7" s="6" cm="1">
        <f t="array" aca="1" ref="L7" ca="1">INDIRECT(B1&amp;"!L3")</f>
        <v>2.6496873934876555E-2</v>
      </c>
      <c r="M7" s="6" cm="1">
        <f t="array" aca="1" ref="M7" ca="1">INDIRECT(B1&amp;"!M3")</f>
        <v>5.2790338266060097E-2</v>
      </c>
      <c r="N7" s="6" cm="1">
        <f t="array" aca="1" ref="N7" ca="1">INDIRECT(B1&amp;"!N3")</f>
        <v>6.123008894802312E-4</v>
      </c>
      <c r="O7" s="6" cm="1">
        <f t="array" aca="1" ref="O7" ca="1">INDIRECT(B1&amp;"!O3")</f>
        <v>0.67132127164948008</v>
      </c>
      <c r="P7" s="6" cm="1">
        <f t="array" aca="1" ref="P7" ca="1">INDIRECT(B1&amp;"!P3")</f>
        <v>7.6690091430553234E-2</v>
      </c>
      <c r="Q7" s="6" cm="1">
        <f t="array" aca="1" ref="Q7" ca="1">INDIRECT(B1&amp;"!Q3")</f>
        <v>0.43307115654972994</v>
      </c>
    </row>
    <row r="8" spans="1:17" x14ac:dyDescent="0.35">
      <c r="A8" s="5" t="s">
        <v>3</v>
      </c>
      <c r="B8" s="6" cm="1">
        <f t="array" aca="1" ref="B8" ca="1">INDIRECT(B1&amp;"!B4")</f>
        <v>14.630084283342855</v>
      </c>
      <c r="C8" s="6" cm="1">
        <f t="array" aca="1" ref="C8" ca="1">INDIRECT(B1&amp;"!C4")</f>
        <v>0.61465288224167214</v>
      </c>
      <c r="D8" s="6" cm="1">
        <f t="array" aca="1" ref="D8" ca="1">INDIRECT(B1&amp;"!D4")</f>
        <v>57.657662673567813</v>
      </c>
      <c r="E8" s="6" cm="1">
        <f t="array" aca="1" ref="E8" ca="1">INDIRECT(B1&amp;"!E4")</f>
        <v>15.380246089979297</v>
      </c>
      <c r="F8" s="6" cm="1">
        <f t="array" aca="1" ref="F8" ca="1">INDIRECT(B1&amp;"!F4")</f>
        <v>16.471570134029104</v>
      </c>
      <c r="G8" s="6" cm="1">
        <f t="array" aca="1" ref="G8" ca="1">INDIRECT(B1&amp;"!G4")</f>
        <v>1.0410727212027446</v>
      </c>
      <c r="H8" s="6" cm="1">
        <f t="array" aca="1" ref="H8" ca="1">INDIRECT(B1&amp;"!H4")</f>
        <v>11.350403068848543</v>
      </c>
      <c r="I8" s="6" cm="1">
        <f t="array" aca="1" ref="I8" ca="1">INDIRECT(B1&amp;"!I4")</f>
        <v>26.028092972751185</v>
      </c>
      <c r="J8" s="6" cm="1">
        <f t="array" aca="1" ref="J8" ca="1">INDIRECT(B1&amp;"!J4")</f>
        <v>35.423616677445111</v>
      </c>
      <c r="K8" s="6" cm="1">
        <f t="array" aca="1" ref="K8" ca="1">INDIRECT(B1&amp;"!K4")</f>
        <v>0.97066188690254163</v>
      </c>
      <c r="L8" s="6" cm="1">
        <f t="array" aca="1" ref="L8" ca="1">INDIRECT(B1&amp;"!L4")</f>
        <v>5.6577087059519391</v>
      </c>
      <c r="M8" s="6" cm="1">
        <f t="array" aca="1" ref="M8" ca="1">INDIRECT(B1&amp;"!M4")</f>
        <v>6.9055746368832409</v>
      </c>
      <c r="N8" s="6" cm="1">
        <f t="array" aca="1" ref="N8" ca="1">INDIRECT(B1&amp;"!N4")</f>
        <v>0.48583733726724615</v>
      </c>
      <c r="O8" s="6" cm="1">
        <f t="array" aca="1" ref="O8" ca="1">INDIRECT(B1&amp;"!O4")</f>
        <v>0.91974913395696256</v>
      </c>
      <c r="P8" s="6" cm="1">
        <f t="array" aca="1" ref="P8" ca="1">INDIRECT(B1&amp;"!P4")</f>
        <v>2.6265661442926027</v>
      </c>
      <c r="Q8" s="6" cm="1">
        <f t="array" aca="1" ref="Q8" ca="1">INDIRECT(B1&amp;"!Q4")</f>
        <v>14.680060424050959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6600"/>
  </sheetPr>
  <dimension ref="A1:Q11"/>
  <sheetViews>
    <sheetView workbookViewId="0"/>
  </sheetViews>
  <sheetFormatPr baseColWidth="10" defaultColWidth="8.7265625" defaultRowHeight="14.5" x14ac:dyDescent="0.35"/>
  <sheetData>
    <row r="1" spans="1:17" ht="39.5" x14ac:dyDescent="0.35">
      <c r="A1" s="5" t="s">
        <v>320</v>
      </c>
      <c r="B1" s="5" t="str">
        <f>"CA_acts_"&amp;B2&amp;"_"&amp;EWU_Dashboard!B5</f>
        <v>CA_acts_default_default</v>
      </c>
    </row>
    <row r="2" spans="1:17" x14ac:dyDescent="0.35">
      <c r="A2" s="5" t="s">
        <v>321</v>
      </c>
      <c r="B2" s="5" t="str">
        <f>VLOOKUP(EWU_Dashboard!B4,dict!A2:B100,2,FALSE)</f>
        <v>default</v>
      </c>
    </row>
    <row r="5" spans="1:17" x14ac:dyDescent="0.35">
      <c r="B5" s="5" t="s">
        <v>0</v>
      </c>
      <c r="C5" s="5" t="s">
        <v>4</v>
      </c>
      <c r="D5" s="5" t="s">
        <v>5</v>
      </c>
      <c r="E5" s="5" t="s">
        <v>6</v>
      </c>
      <c r="F5" s="5" t="s">
        <v>7</v>
      </c>
      <c r="G5" s="5" t="s">
        <v>8</v>
      </c>
      <c r="H5" s="5" t="s">
        <v>9</v>
      </c>
      <c r="I5" s="5" t="s">
        <v>10</v>
      </c>
      <c r="J5" s="5" t="s">
        <v>11</v>
      </c>
      <c r="K5" s="5" t="s">
        <v>12</v>
      </c>
      <c r="L5" s="5" t="s">
        <v>13</v>
      </c>
      <c r="M5" s="5" t="s">
        <v>14</v>
      </c>
      <c r="N5" s="5" t="s">
        <v>15</v>
      </c>
      <c r="O5" s="5" t="s">
        <v>16</v>
      </c>
      <c r="P5" s="5" t="s">
        <v>17</v>
      </c>
      <c r="Q5" s="5" t="s">
        <v>18</v>
      </c>
    </row>
    <row r="6" spans="1:17" ht="39.5" x14ac:dyDescent="0.35">
      <c r="A6" s="5" t="s">
        <v>45</v>
      </c>
      <c r="B6" s="6" cm="1">
        <f t="array" aca="1" ref="B6" ca="1">INDIRECT(B1&amp;"!B2")</f>
        <v>0.91216331781636206</v>
      </c>
      <c r="C6" s="6" cm="1">
        <f t="array" aca="1" ref="C6" ca="1">INDIRECT(B1&amp;"!C2")</f>
        <v>2.5929922077000365E-3</v>
      </c>
      <c r="D6" s="6" cm="1">
        <f t="array" aca="1" ref="D6" ca="1">INDIRECT(B1&amp;"!D2")</f>
        <v>0.54590037480100917</v>
      </c>
      <c r="E6" s="6" cm="1">
        <f t="array" aca="1" ref="E6" ca="1">INDIRECT(B1&amp;"!E2")</f>
        <v>0.16353452321598821</v>
      </c>
      <c r="F6" s="6" cm="1">
        <f t="array" aca="1" ref="F6" ca="1">INDIRECT(B1&amp;"!F2")</f>
        <v>0.18423491067664569</v>
      </c>
      <c r="G6" s="6" cm="1">
        <f t="array" aca="1" ref="G6" ca="1">INDIRECT(B1&amp;"!G2")</f>
        <v>1.2866198189633755E-2</v>
      </c>
      <c r="H6" s="6" cm="1">
        <f t="array" aca="1" ref="H6" ca="1">INDIRECT(B1&amp;"!H2")</f>
        <v>72.804805568920713</v>
      </c>
      <c r="I6" s="6" cm="1">
        <f t="array" aca="1" ref="I6" ca="1">INDIRECT(B1&amp;"!I2")</f>
        <v>0.4684733918855416</v>
      </c>
      <c r="J6" s="6" cm="1">
        <f t="array" aca="1" ref="J6" ca="1">INDIRECT(B1&amp;"!J2")</f>
        <v>0.58960813866950912</v>
      </c>
      <c r="K6" s="6" cm="1">
        <f t="array" aca="1" ref="K6" ca="1">INDIRECT(B1&amp;"!K2")</f>
        <v>5.3106326921101787E-2</v>
      </c>
      <c r="L6" s="6" cm="1">
        <f t="array" aca="1" ref="L6" ca="1">INDIRECT(B1&amp;"!L2")</f>
        <v>5.3728132382257918E-2</v>
      </c>
      <c r="M6" s="6" cm="1">
        <f t="array" aca="1" ref="M6" ca="1">INDIRECT(B1&amp;"!M2")</f>
        <v>0.12430188552777489</v>
      </c>
      <c r="N6" s="6" cm="1">
        <f t="array" aca="1" ref="N6" ca="1">INDIRECT(B1&amp;"!N2")</f>
        <v>5.03586884725274E-3</v>
      </c>
      <c r="O6" s="6" cm="1">
        <f t="array" aca="1" ref="O6" ca="1">INDIRECT(B1&amp;"!O2")</f>
        <v>0.67369977364772715</v>
      </c>
      <c r="P6" s="6" cm="1">
        <f t="array" aca="1" ref="P6" ca="1">INDIRECT(B1&amp;"!P2")</f>
        <v>9.5044028388710303E-2</v>
      </c>
      <c r="Q6" s="6" cm="1">
        <f t="array" aca="1" ref="Q6" ca="1">INDIRECT(B1&amp;"!Q2")</f>
        <v>0.50931829834040687</v>
      </c>
    </row>
    <row r="7" spans="1:17" ht="52.5" x14ac:dyDescent="0.35">
      <c r="A7" s="5" t="s">
        <v>46</v>
      </c>
      <c r="B7" s="6" cm="1">
        <f t="array" aca="1" ref="B7" ca="1">INDIRECT(B1&amp;"!B3")</f>
        <v>4.0057716370285394</v>
      </c>
      <c r="C7" s="6" cm="1">
        <f t="array" aca="1" ref="C7" ca="1">INDIRECT(B1&amp;"!C3")</f>
        <v>8.4778589327543619E-2</v>
      </c>
      <c r="D7" s="6" cm="1">
        <f t="array" aca="1" ref="D7" ca="1">INDIRECT(B1&amp;"!D3")</f>
        <v>32.09859109635682</v>
      </c>
      <c r="E7" s="6" cm="1">
        <f t="array" aca="1" ref="E7" ca="1">INDIRECT(B1&amp;"!E3")</f>
        <v>3.193513342665554</v>
      </c>
      <c r="F7" s="6" cm="1">
        <f t="array" aca="1" ref="F7" ca="1">INDIRECT(B1&amp;"!F3")</f>
        <v>9.2178865611084557</v>
      </c>
      <c r="G7" s="6" cm="1">
        <f t="array" aca="1" ref="G7" ca="1">INDIRECT(B1&amp;"!G3")</f>
        <v>0.30327736707506914</v>
      </c>
      <c r="H7" s="6" cm="1">
        <f t="array" aca="1" ref="H7" ca="1">INDIRECT(B1&amp;"!H3")</f>
        <v>1.1910773716430911</v>
      </c>
      <c r="I7" s="6" cm="1">
        <f t="array" aca="1" ref="I7" ca="1">INDIRECT(B1&amp;"!I3")</f>
        <v>23.598999957197236</v>
      </c>
      <c r="J7" s="6" cm="1">
        <f t="array" aca="1" ref="J7" ca="1">INDIRECT(B1&amp;"!J3")</f>
        <v>32.75083590889674</v>
      </c>
      <c r="K7" s="6" cm="1">
        <f t="array" aca="1" ref="K7" ca="1">INDIRECT(B1&amp;"!K3")</f>
        <v>0.42216431297794876</v>
      </c>
      <c r="L7" s="6" cm="1">
        <f t="array" aca="1" ref="L7" ca="1">INDIRECT(B1&amp;"!L3")</f>
        <v>1.9001543702839083</v>
      </c>
      <c r="M7" s="6" cm="1">
        <f t="array" aca="1" ref="M7" ca="1">INDIRECT(B1&amp;"!M3")</f>
        <v>1.4590363041372716</v>
      </c>
      <c r="N7" s="6" cm="1">
        <f t="array" aca="1" ref="N7" ca="1">INDIRECT(B1&amp;"!N3")</f>
        <v>0.19901933970566923</v>
      </c>
      <c r="O7" s="6" cm="1">
        <f t="array" aca="1" ref="O7" ca="1">INDIRECT(B1&amp;"!O3")</f>
        <v>0.78956353142049718</v>
      </c>
      <c r="P7" s="6" cm="1">
        <f t="array" aca="1" ref="P7" ca="1">INDIRECT(B1&amp;"!P3")</f>
        <v>1.0396309278083535</v>
      </c>
      <c r="Q7" s="6" cm="1">
        <f t="array" aca="1" ref="Q7" ca="1">INDIRECT(B1&amp;"!Q3")</f>
        <v>2.6501801659606765</v>
      </c>
    </row>
    <row r="8" spans="1:17" ht="39.5" x14ac:dyDescent="0.35">
      <c r="A8" s="5" t="s">
        <v>47</v>
      </c>
      <c r="B8" s="6" cm="1">
        <f t="array" aca="1" ref="B8" ca="1">INDIRECT(B1&amp;"!B4")</f>
        <v>8.1282354748977248</v>
      </c>
      <c r="C8" s="6" cm="1">
        <f t="array" aca="1" ref="C8" ca="1">INDIRECT(B1&amp;"!C4")</f>
        <v>0.11444830295093014</v>
      </c>
      <c r="D8" s="6" cm="1">
        <f t="array" aca="1" ref="D8" ca="1">INDIRECT(B1&amp;"!D4")</f>
        <v>18.505067084034327</v>
      </c>
      <c r="E8" s="6" cm="1">
        <f t="array" aca="1" ref="E8" ca="1">INDIRECT(B1&amp;"!E4")</f>
        <v>7.0129530053605595</v>
      </c>
      <c r="F8" s="6" cm="1">
        <f t="array" aca="1" ref="F8" ca="1">INDIRECT(B1&amp;"!F4")</f>
        <v>3.3215459542407619</v>
      </c>
      <c r="G8" s="6" cm="1">
        <f t="array" aca="1" ref="G8" ca="1">INDIRECT(B1&amp;"!G4")</f>
        <v>0.22657168400924033</v>
      </c>
      <c r="H8" s="6" cm="1">
        <f t="array" aca="1" ref="H8" ca="1">INDIRECT(B1&amp;"!H4")</f>
        <v>1.6363016993778507</v>
      </c>
      <c r="I8" s="6" cm="1">
        <f t="array" aca="1" ref="I8" ca="1">INDIRECT(B1&amp;"!I4")</f>
        <v>0.92237582919820549</v>
      </c>
      <c r="J8" s="6" cm="1">
        <f t="array" aca="1" ref="J8" ca="1">INDIRECT(B1&amp;"!J4")</f>
        <v>0.91282423652723721</v>
      </c>
      <c r="K8" s="6" cm="1">
        <f t="array" aca="1" ref="K8" ca="1">INDIRECT(B1&amp;"!K4")</f>
        <v>0.42320499333071787</v>
      </c>
      <c r="L8" s="6" cm="1">
        <f t="array" aca="1" ref="L8" ca="1">INDIRECT(B1&amp;"!L4")</f>
        <v>0.6231326593591151</v>
      </c>
      <c r="M8" s="6" cm="1">
        <f t="array" aca="1" ref="M8" ca="1">INDIRECT(B1&amp;"!M4")</f>
        <v>1.0194929110319708</v>
      </c>
      <c r="N8" s="6" cm="1">
        <f t="array" aca="1" ref="N8" ca="1">INDIRECT(B1&amp;"!N4")</f>
        <v>0.43813245573304943</v>
      </c>
      <c r="O8" s="6" cm="1">
        <f t="array" aca="1" ref="O8" ca="1">INDIRECT(B1&amp;"!O4")</f>
        <v>0.20263160782511919</v>
      </c>
      <c r="P8" s="6" cm="1">
        <f t="array" aca="1" ref="P8" ca="1">INDIRECT(B1&amp;"!P4")</f>
        <v>1.1109091514760681</v>
      </c>
      <c r="Q8" s="6" cm="1">
        <f t="array" aca="1" ref="Q8" ca="1">INDIRECT(B1&amp;"!Q4")</f>
        <v>2.8315752909104126</v>
      </c>
    </row>
    <row r="9" spans="1:17" x14ac:dyDescent="0.35">
      <c r="A9" s="5" t="s">
        <v>48</v>
      </c>
      <c r="B9" s="6" cm="1">
        <f t="array" aca="1" ref="B9" ca="1">INDIRECT(B1&amp;"!B5")</f>
        <v>-0.14043500522295027</v>
      </c>
      <c r="C9" s="6" cm="1">
        <f t="array" aca="1" ref="C9" ca="1">INDIRECT(B1&amp;"!C5")</f>
        <v>-1.0420218092982176E-2</v>
      </c>
      <c r="D9" s="6" cm="1">
        <f t="array" aca="1" ref="D9" ca="1">INDIRECT(B1&amp;"!D5")</f>
        <v>-0.97457510699003069</v>
      </c>
      <c r="E9" s="6" cm="1">
        <f t="array" aca="1" ref="E9" ca="1">INDIRECT(B1&amp;"!E5")</f>
        <v>-0.35084532318628442</v>
      </c>
      <c r="F9" s="6" cm="1">
        <f t="array" aca="1" ref="F9" ca="1">INDIRECT(B1&amp;"!F5")</f>
        <v>-0.1570149380413777</v>
      </c>
      <c r="G9" s="6" cm="1">
        <f t="array" aca="1" ref="G9" ca="1">INDIRECT(B1&amp;"!G5")</f>
        <v>-1.7134750445574349E-2</v>
      </c>
      <c r="H9" s="6" cm="1">
        <f t="array" aca="1" ref="H9" ca="1">INDIRECT(B1&amp;"!H5")</f>
        <v>-0.20917905537490575</v>
      </c>
      <c r="I9" s="6" cm="1">
        <f t="array" aca="1" ref="I9" ca="1">INDIRECT(B1&amp;"!I5")</f>
        <v>-0.13626427963616608</v>
      </c>
      <c r="J9" s="6" cm="1">
        <f t="array" aca="1" ref="J9" ca="1">INDIRECT(B1&amp;"!J5")</f>
        <v>-0.17088631125290649</v>
      </c>
      <c r="K9" s="6" cm="1">
        <f t="array" aca="1" ref="K9" ca="1">INDIRECT(B1&amp;"!K5")</f>
        <v>-1.8789016745104782E-2</v>
      </c>
      <c r="L9" s="6" cm="1">
        <f t="array" aca="1" ref="L9" ca="1">INDIRECT(B1&amp;"!L5")</f>
        <v>-9.7254494454933449E-2</v>
      </c>
      <c r="M9" s="6" cm="1">
        <f t="array" aca="1" ref="M9" ca="1">INDIRECT(B1&amp;"!M5")</f>
        <v>-0.2553983830775528</v>
      </c>
      <c r="N9" s="6" cm="1">
        <f t="array" aca="1" ref="N9" ca="1">INDIRECT(B1&amp;"!N5")</f>
        <v>-1.5798456992044674E-2</v>
      </c>
      <c r="O9" s="6" cm="1">
        <f t="array" aca="1" ref="O9" ca="1">INDIRECT(B1&amp;"!O5")</f>
        <v>-8.4946499937397953E-3</v>
      </c>
      <c r="P9" s="6" cm="1">
        <f t="array" aca="1" ref="P9" ca="1">INDIRECT(B1&amp;"!P5")</f>
        <v>-6.5549774850561085E-2</v>
      </c>
      <c r="Q9" s="6" cm="1">
        <f t="array" aca="1" ref="Q9" ca="1">INDIRECT(B1&amp;"!Q5")</f>
        <v>-0.27231122068098906</v>
      </c>
    </row>
    <row r="10" spans="1:17" x14ac:dyDescent="0.35">
      <c r="A10" s="5" t="s">
        <v>49</v>
      </c>
      <c r="B10" s="6" cm="1">
        <f t="array" aca="1" ref="B10" ca="1">INDIRECT(B1&amp;"!B6")</f>
        <v>-3.5277846828163821</v>
      </c>
      <c r="C10" s="6" cm="1">
        <f t="array" aca="1" ref="C10" ca="1">INDIRECT(B1&amp;"!C6")</f>
        <v>-5.5091952123014966E-2</v>
      </c>
      <c r="D10" s="6" cm="1">
        <f t="array" aca="1" ref="D10" ca="1">INDIRECT(B1&amp;"!D6")</f>
        <v>-7.3871884535767176</v>
      </c>
      <c r="E10" s="6" cm="1">
        <f t="array" aca="1" ref="E10" ca="1">INDIRECT(B1&amp;"!E6")</f>
        <v>-4.3207958560442066</v>
      </c>
      <c r="F10" s="6" cm="1">
        <f t="array" aca="1" ref="F10" ca="1">INDIRECT(B1&amp;"!F6")</f>
        <v>-3.7183194428306847</v>
      </c>
      <c r="G10" s="6" cm="1">
        <f t="array" aca="1" ref="G10" ca="1">INDIRECT(B1&amp;"!G6")</f>
        <v>-0.20843505850375363</v>
      </c>
      <c r="H10" s="6" cm="1">
        <f t="array" aca="1" ref="H10" ca="1">INDIRECT(B1&amp;"!H6")</f>
        <v>-0.81940200327720103</v>
      </c>
      <c r="I10" s="6" cm="1">
        <f t="array" aca="1" ref="I10" ca="1">INDIRECT(B1&amp;"!I6")</f>
        <v>-3.4094235377858895</v>
      </c>
      <c r="J10" s="6" cm="1">
        <f t="array" aca="1" ref="J10" ca="1">INDIRECT(B1&amp;"!J6")</f>
        <v>-4.5172739180583932</v>
      </c>
      <c r="K10" s="6" cm="1">
        <f t="array" aca="1" ref="K10" ca="1">INDIRECT(B1&amp;"!K6")</f>
        <v>-0.19510030446870155</v>
      </c>
      <c r="L10" s="6" cm="1">
        <f t="array" aca="1" ref="L10" ca="1">INDIRECT(B1&amp;"!L6")</f>
        <v>-0.4364835497079752</v>
      </c>
      <c r="M10" s="6" cm="1">
        <f t="array" aca="1" ref="M10" ca="1">INDIRECT(B1&amp;"!M6")</f>
        <v>-0.56731299920643663</v>
      </c>
      <c r="N10" s="6" cm="1">
        <f t="array" aca="1" ref="N10" ca="1">INDIRECT(B1&amp;"!N6")</f>
        <v>-0.39753808520809258</v>
      </c>
      <c r="O10" s="6" cm="1">
        <f t="array" aca="1" ref="O10" ca="1">INDIRECT(B1&amp;"!O6")</f>
        <v>-0.2435139711426863</v>
      </c>
      <c r="P10" s="6" cm="1">
        <f t="array" aca="1" ref="P10" ca="1">INDIRECT(B1&amp;"!P6")</f>
        <v>-1.0401659502576199</v>
      </c>
      <c r="Q10" s="6" cm="1">
        <f t="array" aca="1" ref="Q10" ca="1">INDIRECT(B1&amp;"!Q6")</f>
        <v>-1.688874461799406</v>
      </c>
    </row>
    <row r="11" spans="1:17" x14ac:dyDescent="0.35">
      <c r="A11" s="5" t="s">
        <v>50</v>
      </c>
      <c r="B11" s="6" cm="1">
        <f t="array" aca="1" ref="B11" ca="1">INDIRECT(B1&amp;"!B7")</f>
        <v>6.1249750579934972</v>
      </c>
      <c r="C11" s="6" cm="1">
        <f t="array" aca="1" ref="C11" ca="1">INDIRECT(B1&amp;"!C7")</f>
        <v>0.47802049911316058</v>
      </c>
      <c r="D11" s="6" cm="1">
        <f t="array" aca="1" ref="D11" ca="1">INDIRECT(B1&amp;"!D7")</f>
        <v>15.142887023786216</v>
      </c>
      <c r="E11" s="6" cm="1">
        <f t="array" aca="1" ref="E11" ca="1">INDIRECT(B1&amp;"!E7")</f>
        <v>9.7471842306915146</v>
      </c>
      <c r="F11" s="6" cm="1">
        <f t="array" aca="1" ref="F11" ca="1">INDIRECT(B1&amp;"!F7")</f>
        <v>7.7635078169003702</v>
      </c>
      <c r="G11" s="6" cm="1">
        <f t="array" aca="1" ref="G11" ca="1">INDIRECT(B1&amp;"!G7")</f>
        <v>0.73199574894300246</v>
      </c>
      <c r="H11" s="6" cm="1">
        <f t="array" aca="1" ref="H11" ca="1">INDIRECT(B1&amp;"!H7")</f>
        <v>9.4930349209747362</v>
      </c>
      <c r="I11" s="6" cm="1">
        <f t="array" aca="1" ref="I11" ca="1">INDIRECT(B1&amp;"!I7")</f>
        <v>5.0142510054796787</v>
      </c>
      <c r="J11" s="6" cm="1">
        <f t="array" aca="1" ref="J11" ca="1">INDIRECT(B1&amp;"!J7")</f>
        <v>6.4002685941816111</v>
      </c>
      <c r="K11" s="6" cm="1">
        <f t="array" aca="1" ref="K11" ca="1">INDIRECT(B1&amp;"!K7")</f>
        <v>0.33392097711905211</v>
      </c>
      <c r="L11" s="6" cm="1">
        <f t="array" aca="1" ref="L11" ca="1">INDIRECT(B1&amp;"!L7")</f>
        <v>3.6409284620244433</v>
      </c>
      <c r="M11" s="6" cm="1">
        <f t="array" aca="1" ref="M11" ca="1">INDIRECT(B1&amp;"!M7")</f>
        <v>5.1782452567362736</v>
      </c>
      <c r="N11" s="6" cm="1">
        <f t="array" aca="1" ref="N11" ca="1">INDIRECT(B1&amp;"!N7")</f>
        <v>0.25759851607089224</v>
      </c>
      <c r="O11" s="6" cm="1">
        <f t="array" aca="1" ref="O11" ca="1">INDIRECT(B1&amp;"!O7")</f>
        <v>0.17718411384952515</v>
      </c>
      <c r="P11" s="6" cm="1">
        <f t="array" aca="1" ref="P11" ca="1">INDIRECT(B1&amp;"!P7")</f>
        <v>1.5633878531582044</v>
      </c>
      <c r="Q11" s="6" cm="1">
        <f t="array" aca="1" ref="Q11" ca="1">INDIRECT(B1&amp;"!Q7")</f>
        <v>11.083243507869591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6600"/>
  </sheetPr>
  <dimension ref="A1:G6"/>
  <sheetViews>
    <sheetView workbookViewId="0"/>
  </sheetViews>
  <sheetFormatPr baseColWidth="10" defaultColWidth="8.7265625" defaultRowHeight="14.5" x14ac:dyDescent="0.35"/>
  <sheetData>
    <row r="1" spans="1:7" x14ac:dyDescent="0.35">
      <c r="B1" s="5" t="s">
        <v>287</v>
      </c>
      <c r="C1" s="5" t="s">
        <v>322</v>
      </c>
      <c r="D1" s="5" t="s">
        <v>323</v>
      </c>
      <c r="E1" s="5" t="s">
        <v>324</v>
      </c>
      <c r="F1" s="5" t="s">
        <v>325</v>
      </c>
      <c r="G1" s="5" t="s">
        <v>326</v>
      </c>
    </row>
    <row r="2" spans="1:7" x14ac:dyDescent="0.35">
      <c r="A2" s="5" t="s">
        <v>1</v>
      </c>
      <c r="B2" s="8" cm="1">
        <f t="array" aca="1" ref="B2" ca="1">IF(EWU_Dashboard!B3=A2,HLOOKUP(EWU_Dashboard!B6,INDIRECT(B5&amp;"!A1:AA4"),VLOOKUP(EWU_Dashboard!B3,dict!A2:B100,2,FALSE),FALSE),0)</f>
        <v>-0.28446040041882781</v>
      </c>
      <c r="C2" s="8" cm="1">
        <f t="array" aca="1" ref="C2" ca="1">IF(EWU_Dashboard!B3=A2,HLOOKUP(EWU_Dashboard!B6,INDIRECT(C5&amp;"!A1:AA4"),VLOOKUP(EWU_Dashboard!B3,dict!A2:B100,2,FALSE),FALSE),0)</f>
        <v>-0.25832150088115546</v>
      </c>
      <c r="D2" s="8" cm="1">
        <f t="array" aca="1" ref="D2" ca="1">IF(EWU_Dashboard!B3=A2,HLOOKUP(EWU_Dashboard!B6,INDIRECT(D5&amp;"!A1:AA4"),VLOOKUP(EWU_Dashboard!B3,dict!A2:B100,2,FALSE),FALSE),0)</f>
        <v>-0.3370987252440466</v>
      </c>
      <c r="E2" s="8" cm="1">
        <f t="array" aca="1" ref="E2" ca="1">IF(EWU_Dashboard!B3=A2,HLOOKUP(EWU_Dashboard!B6,INDIRECT(E5&amp;"!A1:AA4"),VLOOKUP(EWU_Dashboard!B3,dict!A2:B100,2,FALSE),FALSE),0)</f>
        <v>-0.29722736941253036</v>
      </c>
      <c r="F2" s="8" cm="1">
        <f t="array" aca="1" ref="F2" ca="1">IF(EWU_Dashboard!B3=A2,HLOOKUP(EWU_Dashboard!B6,INDIRECT(F5&amp;"!A1:AA4"),VLOOKUP(EWU_Dashboard!B3,dict!A2:B100,2,FALSE),FALSE),0)</f>
        <v>-0.27169343142512536</v>
      </c>
      <c r="G2" s="8" cm="1">
        <f t="array" aca="1" ref="G2" ca="1">IF(EWU_Dashboard!B3=A2,HLOOKUP(EWU_Dashboard!B6,INDIRECT(G5&amp;"!A1:AA4"),VLOOKUP(EWU_Dashboard!B3,dict!A2:B100,2,FALSE),FALSE),0)</f>
        <v>-0.24358619883938948</v>
      </c>
    </row>
    <row r="3" spans="1:7" x14ac:dyDescent="0.35">
      <c r="A3" s="5" t="s">
        <v>2</v>
      </c>
      <c r="B3" s="8" cm="1">
        <f t="array" aca="1" ref="B3" ca="1">IF(EWU_Dashboard!B3=A3,HLOOKUP(EWU_Dashboard!B6,INDIRECT(B5&amp;"!A1:AA4"),VLOOKUP(EWU_Dashboard!B3,dict!A2:B100,2,FALSE),FALSE),0)</f>
        <v>0</v>
      </c>
      <c r="C3" s="8" cm="1">
        <f t="array" aca="1" ref="C3" ca="1">IF(EWU_Dashboard!B3=A3,HLOOKUP(EWU_Dashboard!B6,INDIRECT(C5&amp;"!A1:AA4"),VLOOKUP(EWU_Dashboard!B3,dict!A2:B100,2,FALSE),FALSE),0)</f>
        <v>0</v>
      </c>
      <c r="D3" s="8" cm="1">
        <f t="array" aca="1" ref="D3" ca="1">IF(EWU_Dashboard!B3=A3,HLOOKUP(EWU_Dashboard!B6,INDIRECT(D5&amp;"!A1:AA4"),VLOOKUP(EWU_Dashboard!B3,dict!A2:B100,2,FALSE),FALSE),0)</f>
        <v>0</v>
      </c>
      <c r="E3" s="8" cm="1">
        <f t="array" aca="1" ref="E3" ca="1">IF(EWU_Dashboard!B3=A3,HLOOKUP(EWU_Dashboard!B6,INDIRECT(E5&amp;"!A1:AA4"),VLOOKUP(EWU_Dashboard!B3,dict!A2:B100,2,FALSE),FALSE),0)</f>
        <v>0</v>
      </c>
      <c r="F3" s="8" cm="1">
        <f t="array" aca="1" ref="F3" ca="1">IF(EWU_Dashboard!B3=A3,HLOOKUP(EWU_Dashboard!B6,INDIRECT(F5&amp;"!A1:AA4"),VLOOKUP(EWU_Dashboard!B3,dict!A2:B100,2,FALSE),FALSE),0)</f>
        <v>0</v>
      </c>
      <c r="G3" s="8" cm="1">
        <f t="array" aca="1" ref="G3" ca="1">IF(EWU_Dashboard!B3=A3,HLOOKUP(EWU_Dashboard!B6,INDIRECT(G5&amp;"!A1:AA4"),VLOOKUP(EWU_Dashboard!B3,dict!A2:B100,2,FALSE),FALSE),0)</f>
        <v>0</v>
      </c>
    </row>
    <row r="4" spans="1:7" x14ac:dyDescent="0.35">
      <c r="A4" s="5" t="s">
        <v>3</v>
      </c>
      <c r="B4" s="8" cm="1">
        <f t="array" aca="1" ref="B4" ca="1">IF(EWU_Dashboard!B3=A4,HLOOKUP(EWU_Dashboard!B6,INDIRECT(B5&amp;"!A1:AA4"),VLOOKUP(EWU_Dashboard!B3,dict!A2:B100,2,FALSE),FALSE),0)</f>
        <v>0</v>
      </c>
      <c r="C4" s="8" cm="1">
        <f t="array" aca="1" ref="C4" ca="1">IF(EWU_Dashboard!B3=A4,HLOOKUP(EWU_Dashboard!B6,INDIRECT(C5&amp;"!A1:AA4"),VLOOKUP(EWU_Dashboard!B3,dict!A2:B100,2,FALSE),FALSE),0)</f>
        <v>0</v>
      </c>
      <c r="D4" s="8" cm="1">
        <f t="array" aca="1" ref="D4" ca="1">IF(EWU_Dashboard!B3=A4,HLOOKUP(EWU_Dashboard!B6,INDIRECT(D5&amp;"!A1:AA4"),VLOOKUP(EWU_Dashboard!B3,dict!A2:B100,2,FALSE),FALSE),0)</f>
        <v>0</v>
      </c>
      <c r="E4" s="8" cm="1">
        <f t="array" aca="1" ref="E4" ca="1">IF(EWU_Dashboard!B3=A4,HLOOKUP(EWU_Dashboard!B6,INDIRECT(E5&amp;"!A1:AA4"),VLOOKUP(EWU_Dashboard!B3,dict!A2:B100,2,FALSE),FALSE),0)</f>
        <v>0</v>
      </c>
      <c r="F4" s="8" cm="1">
        <f t="array" aca="1" ref="F4" ca="1">IF(EWU_Dashboard!B3=A4,HLOOKUP(EWU_Dashboard!B6,INDIRECT(F5&amp;"!A1:AA4"),VLOOKUP(EWU_Dashboard!B3,dict!A2:B100,2,FALSE),FALSE),0)</f>
        <v>0</v>
      </c>
      <c r="G4" s="8" cm="1">
        <f t="array" aca="1" ref="G4" ca="1">IF(EWU_Dashboard!B3=A4,HLOOKUP(EWU_Dashboard!B6,INDIRECT(G5&amp;"!A1:AA4"),VLOOKUP(EWU_Dashboard!B3,dict!A2:B100,2,FALSE),FALSE),0)</f>
        <v>0</v>
      </c>
    </row>
    <row r="5" spans="1:7" ht="38.5" x14ac:dyDescent="0.35">
      <c r="A5" s="5" t="s">
        <v>320</v>
      </c>
      <c r="B5" s="8" t="str" cm="1">
        <f t="array" ref="B5">"W_Ind_"&amp;B6&amp;"_"&amp;"default"</f>
        <v>W_Ind_default_default</v>
      </c>
      <c r="C5" s="8" t="str" cm="1">
        <f t="array" ref="C5">"W_Ind_"&amp;C6&amp;"_"&amp;"S1"</f>
        <v>W_Ind_default_S1</v>
      </c>
      <c r="D5" s="8" t="str" cm="1">
        <f t="array" ref="D5">"W_Ind_"&amp;D6&amp;"_"&amp;"S2"</f>
        <v>W_Ind_default_S2</v>
      </c>
      <c r="E5" s="8" t="str" cm="1">
        <f t="array" ref="E5">"W_Ind_"&amp;E6&amp;"_"&amp;"S3"</f>
        <v>W_Ind_default_S3</v>
      </c>
      <c r="F5" s="8" t="str" cm="1">
        <f t="array" ref="F5">"W_Ind_"&amp;F6&amp;"_"&amp;"S4"</f>
        <v>W_Ind_default_S4</v>
      </c>
      <c r="G5" s="8" t="str" cm="1">
        <f t="array" ref="G5">"W_Ind_"&amp;G6&amp;"_"&amp;"S5"</f>
        <v>W_Ind_default_S5</v>
      </c>
    </row>
    <row r="6" spans="1:7" x14ac:dyDescent="0.35">
      <c r="A6" s="5" t="s">
        <v>321</v>
      </c>
      <c r="B6" s="8" t="str" cm="1">
        <f t="array" ref="B6">VLOOKUP(EWU_Dashboard!B4,dict!A2:B100,2,FALSE)</f>
        <v>default</v>
      </c>
      <c r="C6" s="8" t="str" cm="1">
        <f t="array" ref="C6">VLOOKUP(EWU_Dashboard!B4,dict!A2:B100,2,FALSE)</f>
        <v>default</v>
      </c>
      <c r="D6" s="8" t="str" cm="1">
        <f t="array" ref="D6">VLOOKUP(EWU_Dashboard!B4,dict!A2:B100,2,FALSE)</f>
        <v>default</v>
      </c>
      <c r="E6" s="8" t="str" cm="1">
        <f t="array" ref="E6">VLOOKUP(EWU_Dashboard!B4,dict!A2:B100,2,FALSE)</f>
        <v>default</v>
      </c>
      <c r="F6" s="8" t="str" cm="1">
        <f t="array" ref="F6">VLOOKUP(EWU_Dashboard!B4,dict!A2:B100,2,FALSE)</f>
        <v>default</v>
      </c>
      <c r="G6" s="8" t="str" cm="1">
        <f t="array" ref="G6">VLOOKUP(EWU_Dashboard!B4,dict!A2:B100,2,FALSE)</f>
        <v>default</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6600"/>
  </sheetPr>
  <dimension ref="A1:D7"/>
  <sheetViews>
    <sheetView workbookViewId="0"/>
  </sheetViews>
  <sheetFormatPr baseColWidth="10" defaultColWidth="8.7265625" defaultRowHeight="14.5" x14ac:dyDescent="0.35"/>
  <sheetData>
    <row r="1" spans="1:4" x14ac:dyDescent="0.35">
      <c r="B1" s="5" t="s">
        <v>287</v>
      </c>
      <c r="C1" s="5" t="s">
        <v>288</v>
      </c>
      <c r="D1" s="5" t="s">
        <v>289</v>
      </c>
    </row>
    <row r="2" spans="1:4" x14ac:dyDescent="0.35">
      <c r="A2" s="5" t="s">
        <v>1</v>
      </c>
      <c r="B2" s="8" cm="1">
        <f t="array" aca="1" ref="B2" ca="1">IF(EWU_Dashboard!B3=A2,HLOOKUP(B6,INDIRECT(B7&amp;"!A1:AA4"),VLOOKUP(EWU_Dashboard!B3,dict!A1:B100,2,FALSE),FALSE),0)</f>
        <v>-0.28446040041882781</v>
      </c>
      <c r="C2" s="8" cm="1">
        <f t="array" aca="1" ref="C2" ca="1">IF(EWU_Dashboard!B3=A2,HLOOKUP(C6,INDIRECT(C7&amp;"!A1:AA4"),VLOOKUP(EWU_Dashboard!B3,dict!A1:B100,2,FALSE),FALSE),0)</f>
        <v>-0.33784936943992228</v>
      </c>
      <c r="D2" s="8" cm="1">
        <f t="array" aca="1" ref="D2" ca="1">IF(EWU_Dashboard!B3=A2,HLOOKUP(D6,INDIRECT(D7&amp;"!A1:AA4"),VLOOKUP(EWU_Dashboard!B3,dict!A1:B100,2,FALSE),FALSE),0)</f>
        <v>-0.3687057699533236</v>
      </c>
    </row>
    <row r="3" spans="1:4" x14ac:dyDescent="0.35">
      <c r="A3" s="5" t="s">
        <v>2</v>
      </c>
      <c r="B3" s="8" cm="1">
        <f t="array" aca="1" ref="B3" ca="1">IF(EWU_Dashboard!B3=A3,HLOOKUP(B6,INDIRECT(B7&amp;"!A1:AA4"),VLOOKUP(EWU_Dashboard!B3,dict!A1:B100,2,FALSE),FALSE),0)</f>
        <v>0</v>
      </c>
      <c r="C3" s="8" cm="1">
        <f t="array" aca="1" ref="C3" ca="1">IF(EWU_Dashboard!B3=A3,HLOOKUP(C6,INDIRECT(C7&amp;"!A1:AA4"),VLOOKUP(EWU_Dashboard!B3,dict!A1:B100,2,FALSE),FALSE),0)</f>
        <v>0</v>
      </c>
      <c r="D3" s="8" cm="1">
        <f t="array" aca="1" ref="D3" ca="1">IF(EWU_Dashboard!B3=A3,HLOOKUP(D6,INDIRECT(D7&amp;"!A1:AA4"),VLOOKUP(EWU_Dashboard!B3,dict!A1:B100,2,FALSE),FALSE),0)</f>
        <v>0</v>
      </c>
    </row>
    <row r="4" spans="1:4" x14ac:dyDescent="0.35">
      <c r="A4" s="5" t="s">
        <v>3</v>
      </c>
      <c r="B4" s="8" cm="1">
        <f t="array" aca="1" ref="B4" ca="1">IF(EWU_Dashboard!B3=A4,HLOOKUP(B6,INDIRECT(B7&amp;"!A1:AA4"),VLOOKUP(EWU_Dashboard!B3,dict!A1:B100,2,FALSE),FALSE),0)</f>
        <v>0</v>
      </c>
      <c r="C4" s="8" cm="1">
        <f t="array" aca="1" ref="C4" ca="1">IF(EWU_Dashboard!B3=A4,HLOOKUP(C6,INDIRECT(C7&amp;"!A1:AA4"),VLOOKUP(EWU_Dashboard!B3,dict!A1:B100,2,FALSE),FALSE),0)</f>
        <v>0</v>
      </c>
      <c r="D4" s="8" cm="1">
        <f t="array" aca="1" ref="D4" ca="1">IF(EWU_Dashboard!B3=A4,HLOOKUP(D6,INDIRECT(D7&amp;"!A1:AA4"),VLOOKUP(EWU_Dashboard!B3,dict!A1:B100,2,FALSE),FALSE),0)</f>
        <v>0</v>
      </c>
    </row>
    <row r="5" spans="1:4" x14ac:dyDescent="0.35">
      <c r="A5" s="5" t="s">
        <v>327</v>
      </c>
      <c r="B5" s="8" t="str" cm="1">
        <f t="array" ref="B5">EWU_Dashboard!B5</f>
        <v>default</v>
      </c>
      <c r="C5" s="8" t="str" cm="1">
        <f t="array" ref="C5">EWU_Dashboard!B5</f>
        <v>default</v>
      </c>
      <c r="D5" s="8" t="str" cm="1">
        <f t="array" ref="D5">EWU_Dashboard!B5</f>
        <v>default</v>
      </c>
    </row>
    <row r="6" spans="1:4" ht="39.5" x14ac:dyDescent="0.35">
      <c r="A6" s="5" t="s">
        <v>328</v>
      </c>
      <c r="B6" s="8" t="str" cm="1">
        <f t="array" ref="B6">EWU_Dashboard!B6</f>
        <v>Global Warming</v>
      </c>
      <c r="C6" s="8" t="str" cm="1">
        <f t="array" ref="C6">EWU_Dashboard!B6</f>
        <v>Global Warming</v>
      </c>
      <c r="D6" s="8" t="str" cm="1">
        <f t="array" ref="D6">EWU_Dashboard!B6</f>
        <v>Global Warming</v>
      </c>
    </row>
    <row r="7" spans="1:4" ht="38.5" x14ac:dyDescent="0.35">
      <c r="A7" s="5" t="s">
        <v>320</v>
      </c>
      <c r="B7" s="8" t="str" cm="1">
        <f t="array" ref="B7">"W_Ind_"&amp;B1&amp;"_"&amp;B5</f>
        <v>W_Ind_default_default</v>
      </c>
      <c r="C7" s="8" t="str" cm="1">
        <f t="array" ref="C7">"W_Ind_"&amp;C1&amp;"_"&amp;C5</f>
        <v>W_Ind_db1_default</v>
      </c>
      <c r="D7" s="8" t="str" cm="1">
        <f t="array" ref="D7">"W_Ind_"&amp;D1&amp;"_"&amp;D5</f>
        <v>W_Ind_db2_default</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6600"/>
  </sheetPr>
  <dimension ref="A1:D8"/>
  <sheetViews>
    <sheetView workbookViewId="0"/>
  </sheetViews>
  <sheetFormatPr baseColWidth="10" defaultColWidth="8.7265625" defaultRowHeight="14.5" x14ac:dyDescent="0.35"/>
  <sheetData>
    <row r="1" spans="1:4" ht="26.5" x14ac:dyDescent="0.35">
      <c r="B1" s="5" t="s">
        <v>329</v>
      </c>
      <c r="C1" s="5" t="s">
        <v>330</v>
      </c>
      <c r="D1" s="5" t="s">
        <v>331</v>
      </c>
    </row>
    <row r="2" spans="1:4" x14ac:dyDescent="0.35">
      <c r="A2" s="5" t="s">
        <v>1</v>
      </c>
      <c r="B2" s="6" cm="1">
        <f t="array" aca="1" ref="B2" ca="1">HLOOKUP(B7,INDIRECT(B8&amp;"!A1:AA4"),2,FALSE)</f>
        <v>19.171145487736123</v>
      </c>
      <c r="C2" s="6" cm="1">
        <f t="array" aca="1" ref="C2" ca="1">HLOOKUP(C7,INDIRECT(C8&amp;"!A1:AA4"),2,FALSE)</f>
        <v>-3.6682196880393323</v>
      </c>
      <c r="D2" s="6" cm="1">
        <f t="array" aca="1" ref="D2" ca="1">HLOOKUP(D7,INDIRECT(D8&amp;"!A1:AA4"),2,FALSE)</f>
        <v>54.499416357675514</v>
      </c>
    </row>
    <row r="3" spans="1:4" x14ac:dyDescent="0.35">
      <c r="A3" s="5" t="s">
        <v>2</v>
      </c>
      <c r="B3" s="6" cm="1">
        <f t="array" aca="1" ref="B3" ca="1">HLOOKUP(B7,INDIRECT(B8&amp;"!A1:AA4"),3,FALSE)</f>
        <v>0.91216331781636206</v>
      </c>
      <c r="C3" s="6" cm="1">
        <f t="array" aca="1" ref="C3" ca="1">HLOOKUP(C7,INDIRECT(C8&amp;"!A1:AA4"),3,FALSE)</f>
        <v>-3.932180146242608E-2</v>
      </c>
      <c r="D3" s="6" cm="1">
        <f t="array" aca="1" ref="D3" ca="1">HLOOKUP(D7,INDIRECT(D8&amp;"!A1:AA4"),3,FALSE)</f>
        <v>11.099417521277569</v>
      </c>
    </row>
    <row r="4" spans="1:4" x14ac:dyDescent="0.35">
      <c r="A4" s="5" t="s">
        <v>3</v>
      </c>
      <c r="B4" s="6" cm="1">
        <f t="array" aca="1" ref="B4" ca="1">HLOOKUP(B7,INDIRECT(B8&amp;"!A1:AA4"),4,FALSE)</f>
        <v>18.258982169919761</v>
      </c>
      <c r="C4" s="6" cm="1">
        <f t="array" aca="1" ref="C4" ca="1">HLOOKUP(C7,INDIRECT(C8&amp;"!A1:AA4"),4,FALSE)</f>
        <v>-3.6288978865769064</v>
      </c>
      <c r="D4" s="6" cm="1">
        <f t="array" aca="1" ref="D4" ca="1">HLOOKUP(D7,INDIRECT(D8&amp;"!A1:AA4"),4,FALSE)</f>
        <v>43.399998836397948</v>
      </c>
    </row>
    <row r="5" spans="1:4" x14ac:dyDescent="0.35">
      <c r="A5" s="5" t="s">
        <v>321</v>
      </c>
      <c r="B5" s="6" t="str" cm="1">
        <f t="array" ref="B5">VLOOKUP(EWU_Dashboard!B4,dict!A2:B100,2,FALSE)</f>
        <v>default</v>
      </c>
      <c r="C5" s="6" t="str" cm="1">
        <f t="array" ref="C5">VLOOKUP(EWU_Dashboard!B4,dict!A2:B100,2,FALSE)</f>
        <v>default</v>
      </c>
      <c r="D5" s="6" t="str" cm="1">
        <f t="array" ref="D5">VLOOKUP(EWU_Dashboard!B4,dict!A2:B100,2,FALSE)</f>
        <v>default</v>
      </c>
    </row>
    <row r="6" spans="1:4" x14ac:dyDescent="0.35">
      <c r="A6" s="5" t="s">
        <v>327</v>
      </c>
      <c r="B6" s="6" t="str" cm="1">
        <f t="array" ref="B6">EWU_Dashboard!B5</f>
        <v>default</v>
      </c>
      <c r="C6" s="6" t="str" cm="1">
        <f t="array" ref="C6">EWU_Dashboard!B5</f>
        <v>default</v>
      </c>
      <c r="D6" s="6" t="str" cm="1">
        <f t="array" ref="D6">EWU_Dashboard!B5</f>
        <v>default</v>
      </c>
    </row>
    <row r="7" spans="1:4" ht="39.5" x14ac:dyDescent="0.35">
      <c r="A7" s="5" t="s">
        <v>328</v>
      </c>
      <c r="B7" s="6" t="str" cm="1">
        <f t="array" ref="B7">EWU_Dashboard!B6</f>
        <v>Global Warming</v>
      </c>
      <c r="C7" s="6" t="str" cm="1">
        <f t="array" ref="C7">EWU_Dashboard!B6</f>
        <v>Global Warming</v>
      </c>
      <c r="D7" s="6" t="str" cm="1">
        <f t="array" ref="D7">EWU_Dashboard!B6</f>
        <v>Global Warming</v>
      </c>
    </row>
    <row r="8" spans="1:4" ht="51" x14ac:dyDescent="0.35">
      <c r="A8" s="5" t="s">
        <v>320</v>
      </c>
      <c r="B8" s="6" t="str" cm="1">
        <f t="array" ref="B8">"WTUM_"&amp;B5&amp;"_"&amp;B6&amp;"_Treatm"</f>
        <v>WTUM_default_default_Treatm</v>
      </c>
      <c r="C8" s="6" t="str" cm="1">
        <f t="array" ref="C8">"WTUM_"&amp;C5&amp;"_"&amp;C6&amp;"_Util"</f>
        <v>WTUM_default_default_Util</v>
      </c>
      <c r="D8" s="6" t="str" cm="1">
        <f t="array" ref="D8">"WTUM_"&amp;D5&amp;"_"&amp;D6&amp;"_Mat"</f>
        <v>WTUM_default_default_Mat</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32"/>
  <sheetViews>
    <sheetView showGridLines="0" workbookViewId="0"/>
  </sheetViews>
  <sheetFormatPr baseColWidth="10" defaultColWidth="8.7265625" defaultRowHeight="14.5" x14ac:dyDescent="0.35"/>
  <cols>
    <col min="1" max="2" width="42.81640625" customWidth="1"/>
    <col min="3" max="4" width="14.26953125" customWidth="1"/>
    <col min="5" max="5" width="42.81640625" customWidth="1"/>
  </cols>
  <sheetData>
    <row r="1" spans="1:5" x14ac:dyDescent="0.35">
      <c r="A1" s="5" t="s">
        <v>290</v>
      </c>
      <c r="B1" s="5" t="s">
        <v>291</v>
      </c>
      <c r="C1" s="5" t="s">
        <v>109</v>
      </c>
      <c r="D1" s="5" t="s">
        <v>292</v>
      </c>
      <c r="E1" s="5" t="s">
        <v>293</v>
      </c>
    </row>
    <row r="2" spans="1:5" x14ac:dyDescent="0.35">
      <c r="A2" s="8" t="s">
        <v>52</v>
      </c>
      <c r="B2" s="8" t="s">
        <v>120</v>
      </c>
      <c r="C2" s="8" t="s">
        <v>110</v>
      </c>
      <c r="D2" s="8" t="s">
        <v>172</v>
      </c>
      <c r="E2" s="8" t="s">
        <v>294</v>
      </c>
    </row>
    <row r="3" spans="1:5" x14ac:dyDescent="0.35">
      <c r="A3" s="8" t="s">
        <v>2</v>
      </c>
      <c r="B3" s="8" t="s">
        <v>121</v>
      </c>
      <c r="C3" s="8" t="s">
        <v>110</v>
      </c>
      <c r="D3" s="8" t="s">
        <v>172</v>
      </c>
      <c r="E3" s="8" t="s">
        <v>294</v>
      </c>
    </row>
    <row r="4" spans="1:5" x14ac:dyDescent="0.35">
      <c r="A4" s="8" t="s">
        <v>53</v>
      </c>
      <c r="B4" s="8" t="s">
        <v>123</v>
      </c>
      <c r="C4" s="8" t="s">
        <v>110</v>
      </c>
      <c r="D4" s="8" t="s">
        <v>172</v>
      </c>
      <c r="E4" s="8" t="s">
        <v>294</v>
      </c>
    </row>
    <row r="5" spans="1:5" x14ac:dyDescent="0.35">
      <c r="A5" s="8" t="s">
        <v>54</v>
      </c>
      <c r="B5" s="8" t="s">
        <v>124</v>
      </c>
      <c r="C5" s="8" t="s">
        <v>110</v>
      </c>
      <c r="D5" s="8" t="s">
        <v>172</v>
      </c>
      <c r="E5" s="8" t="s">
        <v>294</v>
      </c>
    </row>
    <row r="6" spans="1:5" x14ac:dyDescent="0.35">
      <c r="A6" s="8" t="s">
        <v>3</v>
      </c>
      <c r="B6" s="8" t="s">
        <v>122</v>
      </c>
      <c r="C6" s="8" t="s">
        <v>110</v>
      </c>
      <c r="D6" s="8" t="s">
        <v>172</v>
      </c>
      <c r="E6" s="8" t="s">
        <v>294</v>
      </c>
    </row>
    <row r="7" spans="1:5" x14ac:dyDescent="0.35">
      <c r="A7" s="8" t="s">
        <v>57</v>
      </c>
      <c r="B7" s="8" t="s">
        <v>127</v>
      </c>
      <c r="C7" s="8" t="s">
        <v>110</v>
      </c>
      <c r="D7" s="8" t="s">
        <v>172</v>
      </c>
      <c r="E7" s="8" t="s">
        <v>294</v>
      </c>
    </row>
    <row r="8" spans="1:5" x14ac:dyDescent="0.35">
      <c r="A8" s="8" t="s">
        <v>58</v>
      </c>
      <c r="B8" s="8" t="s">
        <v>128</v>
      </c>
      <c r="C8" s="8" t="s">
        <v>110</v>
      </c>
      <c r="D8" s="8" t="s">
        <v>172</v>
      </c>
      <c r="E8" s="8" t="s">
        <v>294</v>
      </c>
    </row>
    <row r="9" spans="1:5" x14ac:dyDescent="0.35">
      <c r="A9" s="8" t="s">
        <v>55</v>
      </c>
      <c r="B9" s="8" t="s">
        <v>125</v>
      </c>
      <c r="C9" s="8" t="s">
        <v>110</v>
      </c>
      <c r="D9" s="8" t="s">
        <v>172</v>
      </c>
      <c r="E9" s="8" t="s">
        <v>294</v>
      </c>
    </row>
    <row r="10" spans="1:5" ht="26" x14ac:dyDescent="0.35">
      <c r="A10" s="8" t="s">
        <v>59</v>
      </c>
      <c r="B10" s="8" t="s">
        <v>129</v>
      </c>
      <c r="C10" s="8" t="s">
        <v>110</v>
      </c>
      <c r="D10" s="8" t="s">
        <v>172</v>
      </c>
      <c r="E10" s="8" t="s">
        <v>294</v>
      </c>
    </row>
    <row r="11" spans="1:5" ht="26" x14ac:dyDescent="0.35">
      <c r="A11" s="8" t="s">
        <v>60</v>
      </c>
      <c r="B11" s="8" t="s">
        <v>130</v>
      </c>
      <c r="C11" s="8" t="s">
        <v>110</v>
      </c>
      <c r="D11" s="8" t="s">
        <v>172</v>
      </c>
      <c r="E11" s="8" t="s">
        <v>294</v>
      </c>
    </row>
    <row r="12" spans="1:5" x14ac:dyDescent="0.35">
      <c r="A12" s="8" t="s">
        <v>56</v>
      </c>
      <c r="B12" s="8" t="s">
        <v>126</v>
      </c>
      <c r="C12" s="8" t="s">
        <v>110</v>
      </c>
      <c r="D12" s="8" t="s">
        <v>172</v>
      </c>
      <c r="E12" s="8" t="s">
        <v>294</v>
      </c>
    </row>
    <row r="13" spans="1:5" ht="26" x14ac:dyDescent="0.35">
      <c r="A13" s="8" t="s">
        <v>63</v>
      </c>
      <c r="B13" s="8" t="s">
        <v>133</v>
      </c>
      <c r="C13" s="8" t="s">
        <v>110</v>
      </c>
      <c r="D13" s="8" t="s">
        <v>172</v>
      </c>
      <c r="E13" s="8" t="s">
        <v>294</v>
      </c>
    </row>
    <row r="14" spans="1:5" ht="26" x14ac:dyDescent="0.35">
      <c r="A14" s="8" t="s">
        <v>64</v>
      </c>
      <c r="B14" s="8" t="s">
        <v>134</v>
      </c>
      <c r="C14" s="8" t="s">
        <v>110</v>
      </c>
      <c r="D14" s="8" t="s">
        <v>172</v>
      </c>
      <c r="E14" s="8" t="s">
        <v>294</v>
      </c>
    </row>
    <row r="15" spans="1:5" x14ac:dyDescent="0.35">
      <c r="A15" s="8" t="s">
        <v>68</v>
      </c>
      <c r="B15" s="8" t="s">
        <v>138</v>
      </c>
      <c r="C15" s="8" t="s">
        <v>110</v>
      </c>
      <c r="D15" s="8" t="s">
        <v>173</v>
      </c>
      <c r="E15" s="8" t="s">
        <v>294</v>
      </c>
    </row>
    <row r="16" spans="1:5" x14ac:dyDescent="0.35">
      <c r="A16" s="8" t="s">
        <v>88</v>
      </c>
      <c r="B16" s="8" t="s">
        <v>157</v>
      </c>
      <c r="C16" s="8" t="s">
        <v>166</v>
      </c>
      <c r="D16" s="8" t="s">
        <v>180</v>
      </c>
      <c r="E16" s="8" t="s">
        <v>294</v>
      </c>
    </row>
    <row r="21" spans="1:6" x14ac:dyDescent="0.35">
      <c r="A21" s="5" t="s">
        <v>295</v>
      </c>
      <c r="B21" s="5" t="s">
        <v>301</v>
      </c>
    </row>
    <row r="22" spans="1:6" x14ac:dyDescent="0.35">
      <c r="A22" s="8" t="s">
        <v>296</v>
      </c>
      <c r="B22" s="8" t="s">
        <v>302</v>
      </c>
    </row>
    <row r="23" spans="1:6" x14ac:dyDescent="0.35">
      <c r="A23" s="8" t="s">
        <v>297</v>
      </c>
      <c r="B23" s="8" t="s">
        <v>303</v>
      </c>
    </row>
    <row r="24" spans="1:6" x14ac:dyDescent="0.35">
      <c r="A24" s="8" t="s">
        <v>298</v>
      </c>
      <c r="B24" s="8" t="s">
        <v>304</v>
      </c>
    </row>
    <row r="25" spans="1:6" x14ac:dyDescent="0.35">
      <c r="A25" s="8" t="s">
        <v>299</v>
      </c>
      <c r="B25" s="8" t="s">
        <v>305</v>
      </c>
    </row>
    <row r="26" spans="1:6" x14ac:dyDescent="0.35">
      <c r="A26" s="8" t="s">
        <v>300</v>
      </c>
      <c r="B26" s="8" t="s">
        <v>306</v>
      </c>
    </row>
    <row r="28" spans="1:6" x14ac:dyDescent="0.35">
      <c r="A28" s="8" t="s">
        <v>307</v>
      </c>
      <c r="B28" s="8" t="s">
        <v>283</v>
      </c>
    </row>
    <row r="30" spans="1:6" x14ac:dyDescent="0.35">
      <c r="A30" s="5" t="s">
        <v>308</v>
      </c>
    </row>
    <row r="31" spans="1:6" x14ac:dyDescent="0.35">
      <c r="A31" s="5" t="s">
        <v>309</v>
      </c>
      <c r="B31" s="5" t="s">
        <v>311</v>
      </c>
      <c r="C31" s="5" t="s">
        <v>313</v>
      </c>
      <c r="D31" s="5" t="s">
        <v>315</v>
      </c>
      <c r="E31" s="5" t="s">
        <v>317</v>
      </c>
      <c r="F31" s="5" t="s">
        <v>318</v>
      </c>
    </row>
    <row r="32" spans="1:6" ht="126" x14ac:dyDescent="0.35">
      <c r="A32" s="8" t="s">
        <v>310</v>
      </c>
      <c r="B32" s="8" t="s">
        <v>312</v>
      </c>
      <c r="C32" s="8" t="s">
        <v>314</v>
      </c>
      <c r="D32" s="8" t="s">
        <v>316</v>
      </c>
      <c r="E32" s="8" t="s">
        <v>316</v>
      </c>
      <c r="F32" s="8" t="s">
        <v>319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7"/>
  <sheetViews>
    <sheetView workbookViewId="0"/>
  </sheetViews>
  <sheetFormatPr baseColWidth="10" defaultColWidth="8.7265625" defaultRowHeight="14.5" x14ac:dyDescent="0.35"/>
  <cols>
    <col min="2" max="2" width="42.81640625" customWidth="1"/>
    <col min="4" max="4" width="14.26953125" customWidth="1"/>
  </cols>
  <sheetData>
    <row r="1" spans="1:2" x14ac:dyDescent="0.35">
      <c r="A1" s="5" t="s">
        <v>282</v>
      </c>
      <c r="B1" s="5" t="s">
        <v>286</v>
      </c>
    </row>
    <row r="2" spans="1:2" x14ac:dyDescent="0.35">
      <c r="A2" t="s">
        <v>1</v>
      </c>
      <c r="B2">
        <v>2</v>
      </c>
    </row>
    <row r="3" spans="1:2" x14ac:dyDescent="0.35">
      <c r="A3" t="s">
        <v>2</v>
      </c>
      <c r="B3">
        <v>3</v>
      </c>
    </row>
    <row r="4" spans="1:2" x14ac:dyDescent="0.35">
      <c r="A4" t="s">
        <v>3</v>
      </c>
      <c r="B4">
        <v>4</v>
      </c>
    </row>
    <row r="5" spans="1:2" x14ac:dyDescent="0.35">
      <c r="A5" t="s">
        <v>283</v>
      </c>
      <c r="B5" t="s">
        <v>287</v>
      </c>
    </row>
    <row r="6" spans="1:2" x14ac:dyDescent="0.35">
      <c r="A6" t="s">
        <v>284</v>
      </c>
      <c r="B6" t="s">
        <v>288</v>
      </c>
    </row>
    <row r="7" spans="1:2" x14ac:dyDescent="0.35">
      <c r="A7" t="s">
        <v>285</v>
      </c>
      <c r="B7" t="s">
        <v>289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-LCA_default_default!B2/OEV_Pathways_default_default!B2</f>
        <v>-0.28446040041882781</v>
      </c>
      <c r="C2" s="8">
        <f>-LCA_default_default!C2/OEV_Pathways_default_default!C2</f>
        <v>-0.26712043784640421</v>
      </c>
      <c r="D2" s="8">
        <f>-LCA_default_default!D2/OEV_Pathways_default_default!D2</f>
        <v>-9.1287168763478477E-2</v>
      </c>
      <c r="E2" s="8">
        <f>-LCA_default_default!E2/OEV_Pathways_default_default!E2</f>
        <v>8.7050718257646931E-2</v>
      </c>
      <c r="F2" s="8">
        <f>-LCA_default_default!F2/OEV_Pathways_default_default!F2</f>
        <v>-0.33061688528817851</v>
      </c>
      <c r="G2" s="8">
        <f>-LCA_default_default!G2/OEV_Pathways_default_default!G2</f>
        <v>-0.27520451538361607</v>
      </c>
      <c r="H2" s="8">
        <f>-LCA_default_default!H2/OEV_Pathways_default_default!H2</f>
        <v>-1.0710440214915002</v>
      </c>
      <c r="I2" s="8">
        <f>-LCA_default_default!I2/OEV_Pathways_default_default!I2</f>
        <v>-0.28719351680617228</v>
      </c>
      <c r="J2" s="8">
        <f>-LCA_default_default!J2/OEV_Pathways_default_default!J2</f>
        <v>-0.31568766120082176</v>
      </c>
      <c r="K2" s="8">
        <f>-LCA_default_default!K2/OEV_Pathways_default_default!K2</f>
        <v>-1.3940709614866181E-2</v>
      </c>
      <c r="L2" s="8">
        <f>-LCA_default_default!L2/OEV_Pathways_default_default!L2</f>
        <v>-4.0584634128405517E-2</v>
      </c>
      <c r="M2" s="8">
        <f>-LCA_default_default!M2/OEV_Pathways_default_default!M2</f>
        <v>-1.0997113008172308E-2</v>
      </c>
      <c r="N2" s="8">
        <f>-LCA_default_default!N2/OEV_Pathways_default_default!N2</f>
        <v>-5.8365896702129933E-3</v>
      </c>
      <c r="O2" s="8">
        <f>-LCA_default_default!O2/OEV_Pathways_default_default!O2</f>
        <v>-1.5707453791942887E-3</v>
      </c>
      <c r="P2" s="8">
        <f>-LCA_default_default!P2/OEV_Pathways_default_default!P2</f>
        <v>-4.6099066781739098E-2</v>
      </c>
      <c r="Q2" s="8">
        <f>-LCA_default_default!Q2/OEV_Pathways_default_default!Q2</f>
        <v>-0.19411211982289098</v>
      </c>
    </row>
    <row r="3" spans="1:17" x14ac:dyDescent="0.35">
      <c r="A3" s="5" t="s">
        <v>2</v>
      </c>
      <c r="B3" s="8">
        <f>-LCA_default_default!B3/OEV_Pathways_default_default!B3</f>
        <v>-7.8638497441933325E-2</v>
      </c>
      <c r="C3" s="8">
        <f>-LCA_default_default!C3/OEV_Pathways_default_default!C3</f>
        <v>6.8253250498474132E-4</v>
      </c>
      <c r="D3" s="8">
        <f>-LCA_default_default!D3/OEV_Pathways_default_default!D3</f>
        <v>-1.958457015343364E-3</v>
      </c>
      <c r="E3" s="8">
        <f>-LCA_default_default!E3/OEV_Pathways_default_default!E3</f>
        <v>2.767296803270538E-3</v>
      </c>
      <c r="F3" s="8">
        <f>-LCA_default_default!F3/OEV_Pathways_default_default!F3</f>
        <v>-1.4085777959826467E-2</v>
      </c>
      <c r="G3" s="8">
        <f>-LCA_default_default!G3/OEV_Pathways_default_default!G3</f>
        <v>-1.0292046954317466E-2</v>
      </c>
      <c r="H3" s="8">
        <f>-LCA_default_default!H3/OEV_Pathways_default_default!H3</f>
        <v>-4.3625048007168186</v>
      </c>
      <c r="I3" s="8">
        <f>-LCA_default_default!I3/OEV_Pathways_default_default!I3</f>
        <v>-2.3676345076000763E-2</v>
      </c>
      <c r="J3" s="8">
        <f>-LCA_default_default!J3/OEV_Pathways_default_default!J3</f>
        <v>-2.4342416118519127E-2</v>
      </c>
      <c r="K3" s="8">
        <f>-LCA_default_default!K3/OEV_Pathways_default_default!K3</f>
        <v>-3.2308480084234717E-3</v>
      </c>
      <c r="L3" s="8">
        <f>-LCA_default_default!L3/OEV_Pathways_default_default!L3</f>
        <v>-9.7006141220889433E-4</v>
      </c>
      <c r="M3" s="8">
        <f>-LCA_default_default!M3/OEV_Pathways_default_default!M3</f>
        <v>-3.3823223061354052E-4</v>
      </c>
      <c r="N3" s="8">
        <f>-LCA_default_default!N3/OEV_Pathways_default_default!N3</f>
        <v>-3.3131974532181656E-5</v>
      </c>
      <c r="O3" s="8">
        <f>-LCA_default_default!O3/OEV_Pathways_default_default!O3</f>
        <v>-3.3412061292703789E-3</v>
      </c>
      <c r="P3" s="8">
        <f>-LCA_default_default!P3/OEV_Pathways_default_default!P3</f>
        <v>-6.1693880571792956E-3</v>
      </c>
      <c r="Q3" s="8">
        <f>-LCA_default_default!Q3/OEV_Pathways_default_default!Q3</f>
        <v>-2.6688816736061088E-2</v>
      </c>
    </row>
    <row r="4" spans="1:17" x14ac:dyDescent="0.35">
      <c r="A4" s="5" t="s">
        <v>3</v>
      </c>
      <c r="B4" s="8">
        <f>-LCA_default_default!B4/OEV_Pathways_default_default!B4</f>
        <v>-0.3370987252440466</v>
      </c>
      <c r="C4" s="8">
        <f>-LCA_default_default!C4/OEV_Pathways_default_default!C4</f>
        <v>-0.33695586260013682</v>
      </c>
      <c r="D4" s="8">
        <f>-LCA_default_default!D4/OEV_Pathways_default_default!D4</f>
        <v>-0.11643473591702595</v>
      </c>
      <c r="E4" s="8">
        <f>-LCA_default_default!E4/OEV_Pathways_default_default!E4</f>
        <v>9.9978653977060253E-2</v>
      </c>
      <c r="F4" s="8">
        <f>-LCA_default_default!F4/OEV_Pathways_default_default!F4</f>
        <v>-0.40885913196573681</v>
      </c>
      <c r="G4" s="8">
        <f>-LCA_default_default!G4/OEV_Pathways_default_default!G4</f>
        <v>-0.34378441450151587</v>
      </c>
      <c r="H4" s="8">
        <f>-LCA_default_default!H4/OEV_Pathways_default_default!H4</f>
        <v>-0.1835356562650409</v>
      </c>
      <c r="I4" s="8">
        <f>-LCA_default_default!I4/OEV_Pathways_default_default!I4</f>
        <v>-0.35195740903758793</v>
      </c>
      <c r="J4" s="8">
        <f>-LCA_default_default!J4/OEV_Pathways_default_default!J4</f>
        <v>-0.38641996890402053</v>
      </c>
      <c r="K4" s="8">
        <f>-LCA_default_default!K4/OEV_Pathways_default_default!K4</f>
        <v>-1.6663436912400891E-2</v>
      </c>
      <c r="L4" s="8">
        <f>-LCA_default_default!L4/OEV_Pathways_default_default!L4</f>
        <v>-5.0182156228985406E-2</v>
      </c>
      <c r="M4" s="8">
        <f>-LCA_default_default!M4/OEV_Pathways_default_default!M4</f>
        <v>-1.448719406859021E-2</v>
      </c>
      <c r="N4" s="8">
        <f>-LCA_default_default!N4/OEV_Pathways_default_default!N4</f>
        <v>-7.4900717114950851E-3</v>
      </c>
      <c r="O4" s="8">
        <f>-LCA_default_default!O4/OEV_Pathways_default_default!O4</f>
        <v>-1.1326710131677404E-3</v>
      </c>
      <c r="P4" s="8">
        <f>-LCA_default_default!P4/OEV_Pathways_default_default!P4</f>
        <v>-5.6840509082666038E-2</v>
      </c>
      <c r="Q4" s="8">
        <f>-LCA_default_default!Q4/OEV_Pathways_default_default!Q4</f>
        <v>-0.23819259392349409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-LCA_default_S1!B2/OEV_Pathways_default_S1!B2</f>
        <v>-0.25832150088115546</v>
      </c>
      <c r="C2" s="8">
        <f>-LCA_default_S1!C2/OEV_Pathways_default_S1!C2</f>
        <v>-0.23264831183622195</v>
      </c>
      <c r="D2" s="8">
        <f>-LCA_default_S1!D2/OEV_Pathways_default_S1!D2</f>
        <v>-7.9171603354678433E-2</v>
      </c>
      <c r="E2" s="8">
        <f>-LCA_default_S1!E2/OEV_Pathways_default_S1!E2</f>
        <v>7.9739064727876577E-2</v>
      </c>
      <c r="F2" s="8">
        <f>-LCA_default_S1!F2/OEV_Pathways_default_S1!F2</f>
        <v>-0.29136323826801414</v>
      </c>
      <c r="G2" s="8">
        <f>-LCA_default_S1!G2/OEV_Pathways_default_S1!G2</f>
        <v>-0.24127600951310438</v>
      </c>
      <c r="H2" s="8">
        <f>-LCA_default_S1!H2/OEV_Pathways_default_S1!H2</f>
        <v>-1.5045807865386855</v>
      </c>
      <c r="I2" s="8">
        <f>-LCA_default_S1!I2/OEV_Pathways_default_S1!I2</f>
        <v>-0.25464625361479115</v>
      </c>
      <c r="J2" s="8">
        <f>-LCA_default_S1!J2/OEV_Pathways_default_S1!J2</f>
        <v>-0.28001234427061894</v>
      </c>
      <c r="K2" s="8">
        <f>-LCA_default_S1!K2/OEV_Pathways_default_S1!K2</f>
        <v>-1.2586215184936939E-2</v>
      </c>
      <c r="L2" s="8">
        <f>-LCA_default_S1!L2/OEV_Pathways_default_S1!L2</f>
        <v>-3.5740957745099014E-2</v>
      </c>
      <c r="M2" s="8">
        <f>-LCA_default_S1!M2/OEV_Pathways_default_S1!M2</f>
        <v>-9.4004370789263474E-3</v>
      </c>
      <c r="N2" s="8">
        <f>-LCA_default_S1!N2/OEV_Pathways_default_S1!N2</f>
        <v>-5.0430929180223742E-3</v>
      </c>
      <c r="O2" s="8">
        <f>-LCA_default_S1!O2/OEV_Pathways_default_S1!O2</f>
        <v>-1.7904587789456517E-3</v>
      </c>
      <c r="P2" s="8">
        <f>-LCA_default_S1!P2/OEV_Pathways_default_S1!P2</f>
        <v>-4.0848123741299508E-2</v>
      </c>
      <c r="Q2" s="8">
        <f>-LCA_default_S1!Q2/OEV_Pathways_default_S1!Q2</f>
        <v>-0.17241780043506172</v>
      </c>
    </row>
    <row r="3" spans="1:17" x14ac:dyDescent="0.35">
      <c r="A3" s="5" t="s">
        <v>2</v>
      </c>
      <c r="B3" s="8">
        <f>-LCA_default_S1!B3/OEV_Pathways_default_S1!B3</f>
        <v>-7.8638497441933325E-2</v>
      </c>
      <c r="C3" s="8">
        <f>-LCA_default_S1!C3/OEV_Pathways_default_S1!C3</f>
        <v>6.8253250498474132E-4</v>
      </c>
      <c r="D3" s="8">
        <f>-LCA_default_S1!D3/OEV_Pathways_default_S1!D3</f>
        <v>-1.958457015343364E-3</v>
      </c>
      <c r="E3" s="8">
        <f>-LCA_default_S1!E3/OEV_Pathways_default_S1!E3</f>
        <v>2.767296803270538E-3</v>
      </c>
      <c r="F3" s="8">
        <f>-LCA_default_S1!F3/OEV_Pathways_default_S1!F3</f>
        <v>-1.4085777959826467E-2</v>
      </c>
      <c r="G3" s="8">
        <f>-LCA_default_S1!G3/OEV_Pathways_default_S1!G3</f>
        <v>-1.0292046954317466E-2</v>
      </c>
      <c r="H3" s="8">
        <f>-LCA_default_S1!H3/OEV_Pathways_default_S1!H3</f>
        <v>-4.3625048007168186</v>
      </c>
      <c r="I3" s="8">
        <f>-LCA_default_S1!I3/OEV_Pathways_default_S1!I3</f>
        <v>-2.3676345076000763E-2</v>
      </c>
      <c r="J3" s="8">
        <f>-LCA_default_S1!J3/OEV_Pathways_default_S1!J3</f>
        <v>-2.4342416118519127E-2</v>
      </c>
      <c r="K3" s="8">
        <f>-LCA_default_S1!K3/OEV_Pathways_default_S1!K3</f>
        <v>-3.2308480084234717E-3</v>
      </c>
      <c r="L3" s="8">
        <f>-LCA_default_S1!L3/OEV_Pathways_default_S1!L3</f>
        <v>-9.7006141220889433E-4</v>
      </c>
      <c r="M3" s="8">
        <f>-LCA_default_S1!M3/OEV_Pathways_default_S1!M3</f>
        <v>-3.3823223061354052E-4</v>
      </c>
      <c r="N3" s="8">
        <f>-LCA_default_S1!N3/OEV_Pathways_default_S1!N3</f>
        <v>-3.3131974532181656E-5</v>
      </c>
      <c r="O3" s="8">
        <f>-LCA_default_S1!O3/OEV_Pathways_default_S1!O3</f>
        <v>-3.3412061292703789E-3</v>
      </c>
      <c r="P3" s="8">
        <f>-LCA_default_S1!P3/OEV_Pathways_default_S1!P3</f>
        <v>-6.1693880571792956E-3</v>
      </c>
      <c r="Q3" s="8">
        <f>-LCA_default_S1!Q3/OEV_Pathways_default_S1!Q3</f>
        <v>-2.6688816736061088E-2</v>
      </c>
    </row>
    <row r="4" spans="1:17" x14ac:dyDescent="0.35">
      <c r="A4" s="5" t="s">
        <v>3</v>
      </c>
      <c r="B4" s="8">
        <f>-LCA_default_S1!B4/OEV_Pathways_default_S1!B4</f>
        <v>-0.3370987252440466</v>
      </c>
      <c r="C4" s="8">
        <f>-LCA_default_S1!C4/OEV_Pathways_default_S1!C4</f>
        <v>-0.33695586260013682</v>
      </c>
      <c r="D4" s="8">
        <f>-LCA_default_S1!D4/OEV_Pathways_default_S1!D4</f>
        <v>-0.11643473591702595</v>
      </c>
      <c r="E4" s="8">
        <f>-LCA_default_S1!E4/OEV_Pathways_default_S1!E4</f>
        <v>9.9978653977060253E-2</v>
      </c>
      <c r="F4" s="8">
        <f>-LCA_default_S1!F4/OEV_Pathways_default_S1!F4</f>
        <v>-0.40885913196573681</v>
      </c>
      <c r="G4" s="8">
        <f>-LCA_default_S1!G4/OEV_Pathways_default_S1!G4</f>
        <v>-0.34378441450151587</v>
      </c>
      <c r="H4" s="8">
        <f>-LCA_default_S1!H4/OEV_Pathways_default_S1!H4</f>
        <v>-0.1835356562650409</v>
      </c>
      <c r="I4" s="8">
        <f>-LCA_default_S1!I4/OEV_Pathways_default_S1!I4</f>
        <v>-0.35195740903758793</v>
      </c>
      <c r="J4" s="8">
        <f>-LCA_default_S1!J4/OEV_Pathways_default_S1!J4</f>
        <v>-0.38641996890402053</v>
      </c>
      <c r="K4" s="8">
        <f>-LCA_default_S1!K4/OEV_Pathways_default_S1!K4</f>
        <v>-1.6663436912400891E-2</v>
      </c>
      <c r="L4" s="8">
        <f>-LCA_default_S1!L4/OEV_Pathways_default_S1!L4</f>
        <v>-5.0182156228985406E-2</v>
      </c>
      <c r="M4" s="8">
        <f>-LCA_default_S1!M4/OEV_Pathways_default_S1!M4</f>
        <v>-1.448719406859021E-2</v>
      </c>
      <c r="N4" s="8">
        <f>-LCA_default_S1!N4/OEV_Pathways_default_S1!N4</f>
        <v>-7.4900717114950851E-3</v>
      </c>
      <c r="O4" s="8">
        <f>-LCA_default_S1!O4/OEV_Pathways_default_S1!O4</f>
        <v>-1.1326710131677404E-3</v>
      </c>
      <c r="P4" s="8">
        <f>-LCA_default_S1!P4/OEV_Pathways_default_S1!P4</f>
        <v>-5.6840509082666038E-2</v>
      </c>
      <c r="Q4" s="8">
        <f>-LCA_default_S1!Q4/OEV_Pathways_default_S1!Q4</f>
        <v>-0.23819259392349409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-LCA_default_S2!B2/OEV_Pathways_default_S2!B2</f>
        <v>-0.3370987252440466</v>
      </c>
      <c r="C2" s="8">
        <f>-LCA_default_S2!C2/OEV_Pathways_default_S2!C2</f>
        <v>-0.33695586260013682</v>
      </c>
      <c r="D2" s="8">
        <f>-LCA_default_S2!D2/OEV_Pathways_default_S2!D2</f>
        <v>-0.11643473591702595</v>
      </c>
      <c r="E2" s="8">
        <f>-LCA_default_S2!E2/OEV_Pathways_default_S2!E2</f>
        <v>9.9978653977060253E-2</v>
      </c>
      <c r="F2" s="8">
        <f>-LCA_default_S2!F2/OEV_Pathways_default_S2!F2</f>
        <v>-0.40885913196573681</v>
      </c>
      <c r="G2" s="8">
        <f>-LCA_default_S2!G2/OEV_Pathways_default_S2!G2</f>
        <v>-0.34378441450151587</v>
      </c>
      <c r="H2" s="8">
        <f>-LCA_default_S2!H2/OEV_Pathways_default_S2!H2</f>
        <v>-0.1835356562650409</v>
      </c>
      <c r="I2" s="8">
        <f>-LCA_default_S2!I2/OEV_Pathways_default_S2!I2</f>
        <v>-0.35195740903758793</v>
      </c>
      <c r="J2" s="8">
        <f>-LCA_default_S2!J2/OEV_Pathways_default_S2!J2</f>
        <v>-0.38641996890402053</v>
      </c>
      <c r="K2" s="8">
        <f>-LCA_default_S2!K2/OEV_Pathways_default_S2!K2</f>
        <v>-1.6663436912400891E-2</v>
      </c>
      <c r="L2" s="8">
        <f>-LCA_default_S2!L2/OEV_Pathways_default_S2!L2</f>
        <v>-5.0182156228985406E-2</v>
      </c>
      <c r="M2" s="8">
        <f>-LCA_default_S2!M2/OEV_Pathways_default_S2!M2</f>
        <v>-1.448719406859021E-2</v>
      </c>
      <c r="N2" s="8">
        <f>-LCA_default_S2!N2/OEV_Pathways_default_S2!N2</f>
        <v>-7.4900717114950851E-3</v>
      </c>
      <c r="O2" s="8">
        <f>-LCA_default_S2!O2/OEV_Pathways_default_S2!O2</f>
        <v>-1.1326710131677404E-3</v>
      </c>
      <c r="P2" s="8">
        <f>-LCA_default_S2!P2/OEV_Pathways_default_S2!P2</f>
        <v>-5.6840509082666038E-2</v>
      </c>
      <c r="Q2" s="8">
        <f>-LCA_default_S2!Q2/OEV_Pathways_default_S2!Q2</f>
        <v>-0.23819259392349409</v>
      </c>
    </row>
    <row r="3" spans="1:17" x14ac:dyDescent="0.35">
      <c r="A3" s="5" t="s">
        <v>2</v>
      </c>
      <c r="B3" s="8">
        <f>-LCA_default_S2!B3/OEV_Pathways_default_S2!B3</f>
        <v>-7.8638497441933325E-2</v>
      </c>
      <c r="C3" s="8">
        <f>-LCA_default_S2!C3/OEV_Pathways_default_S2!C3</f>
        <v>6.8253250498474132E-4</v>
      </c>
      <c r="D3" s="8">
        <f>-LCA_default_S2!D3/OEV_Pathways_default_S2!D3</f>
        <v>-1.958457015343364E-3</v>
      </c>
      <c r="E3" s="8">
        <f>-LCA_default_S2!E3/OEV_Pathways_default_S2!E3</f>
        <v>2.767296803270538E-3</v>
      </c>
      <c r="F3" s="8">
        <f>-LCA_default_S2!F3/OEV_Pathways_default_S2!F3</f>
        <v>-1.4085777959826467E-2</v>
      </c>
      <c r="G3" s="8">
        <f>-LCA_default_S2!G3/OEV_Pathways_default_S2!G3</f>
        <v>-1.0292046954317466E-2</v>
      </c>
      <c r="H3" s="8">
        <f>-LCA_default_S2!H3/OEV_Pathways_default_S2!H3</f>
        <v>-4.3625048007168186</v>
      </c>
      <c r="I3" s="8">
        <f>-LCA_default_S2!I3/OEV_Pathways_default_S2!I3</f>
        <v>-2.3676345076000763E-2</v>
      </c>
      <c r="J3" s="8">
        <f>-LCA_default_S2!J3/OEV_Pathways_default_S2!J3</f>
        <v>-2.4342416118519127E-2</v>
      </c>
      <c r="K3" s="8">
        <f>-LCA_default_S2!K3/OEV_Pathways_default_S2!K3</f>
        <v>-3.2308480084234717E-3</v>
      </c>
      <c r="L3" s="8">
        <f>-LCA_default_S2!L3/OEV_Pathways_default_S2!L3</f>
        <v>-9.7006141220889433E-4</v>
      </c>
      <c r="M3" s="8">
        <f>-LCA_default_S2!M3/OEV_Pathways_default_S2!M3</f>
        <v>-3.3823223061354052E-4</v>
      </c>
      <c r="N3" s="8">
        <f>-LCA_default_S2!N3/OEV_Pathways_default_S2!N3</f>
        <v>-3.3131974532181656E-5</v>
      </c>
      <c r="O3" s="8">
        <f>-LCA_default_S2!O3/OEV_Pathways_default_S2!O3</f>
        <v>-3.3412061292703789E-3</v>
      </c>
      <c r="P3" s="8">
        <f>-LCA_default_S2!P3/OEV_Pathways_default_S2!P3</f>
        <v>-6.1693880571792956E-3</v>
      </c>
      <c r="Q3" s="8">
        <f>-LCA_default_S2!Q3/OEV_Pathways_default_S2!Q3</f>
        <v>-2.6688816736061088E-2</v>
      </c>
    </row>
    <row r="4" spans="1:17" x14ac:dyDescent="0.35">
      <c r="A4" s="5" t="s">
        <v>3</v>
      </c>
      <c r="B4" s="8">
        <f>-LCA_default_S2!B4/OEV_Pathways_default_S2!B4</f>
        <v>-0.3370987252440466</v>
      </c>
      <c r="C4" s="8">
        <f>-LCA_default_S2!C4/OEV_Pathways_default_S2!C4</f>
        <v>-0.33695586260013682</v>
      </c>
      <c r="D4" s="8">
        <f>-LCA_default_S2!D4/OEV_Pathways_default_S2!D4</f>
        <v>-0.11643473591702595</v>
      </c>
      <c r="E4" s="8">
        <f>-LCA_default_S2!E4/OEV_Pathways_default_S2!E4</f>
        <v>9.9978653977060253E-2</v>
      </c>
      <c r="F4" s="8">
        <f>-LCA_default_S2!F4/OEV_Pathways_default_S2!F4</f>
        <v>-0.40885913196573681</v>
      </c>
      <c r="G4" s="8">
        <f>-LCA_default_S2!G4/OEV_Pathways_default_S2!G4</f>
        <v>-0.34378441450151587</v>
      </c>
      <c r="H4" s="8">
        <f>-LCA_default_S2!H4/OEV_Pathways_default_S2!H4</f>
        <v>-0.1835356562650409</v>
      </c>
      <c r="I4" s="8">
        <f>-LCA_default_S2!I4/OEV_Pathways_default_S2!I4</f>
        <v>-0.35195740903758793</v>
      </c>
      <c r="J4" s="8">
        <f>-LCA_default_S2!J4/OEV_Pathways_default_S2!J4</f>
        <v>-0.38641996890402053</v>
      </c>
      <c r="K4" s="8">
        <f>-LCA_default_S2!K4/OEV_Pathways_default_S2!K4</f>
        <v>-1.6663436912400891E-2</v>
      </c>
      <c r="L4" s="8">
        <f>-LCA_default_S2!L4/OEV_Pathways_default_S2!L4</f>
        <v>-5.0182156228985406E-2</v>
      </c>
      <c r="M4" s="8">
        <f>-LCA_default_S2!M4/OEV_Pathways_default_S2!M4</f>
        <v>-1.448719406859021E-2</v>
      </c>
      <c r="N4" s="8">
        <f>-LCA_default_S2!N4/OEV_Pathways_default_S2!N4</f>
        <v>-7.4900717114950851E-3</v>
      </c>
      <c r="O4" s="8">
        <f>-LCA_default_S2!O4/OEV_Pathways_default_S2!O4</f>
        <v>-1.1326710131677404E-3</v>
      </c>
      <c r="P4" s="8">
        <f>-LCA_default_S2!P4/OEV_Pathways_default_S2!P4</f>
        <v>-5.6840509082666038E-2</v>
      </c>
      <c r="Q4" s="8">
        <f>-LCA_default_S2!Q4/OEV_Pathways_default_S2!Q4</f>
        <v>-0.23819259392349409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-LCA_default_S3!B2/OEV_Pathways_default_S3!B2</f>
        <v>-0.29722736941253036</v>
      </c>
      <c r="C2" s="8">
        <f>-LCA_default_S3!C2/OEV_Pathways_default_S3!C2</f>
        <v>-0.25932865316718773</v>
      </c>
      <c r="D2" s="8">
        <f>-LCA_default_S3!D2/OEV_Pathways_default_S3!D2</f>
        <v>-5.9331491572697709E-2</v>
      </c>
      <c r="E2" s="8">
        <f>-LCA_default_S3!E2/OEV_Pathways_default_S3!E2</f>
        <v>8.5648782920942232E-2</v>
      </c>
      <c r="F2" s="8">
        <f>-LCA_default_S3!F2/OEV_Pathways_default_S3!F2</f>
        <v>-0.14151126501431205</v>
      </c>
      <c r="G2" s="8">
        <f>-LCA_default_S3!G2/OEV_Pathways_default_S3!G2</f>
        <v>-0.20364425574542191</v>
      </c>
      <c r="H2" s="8">
        <f>-LCA_default_S3!H2/OEV_Pathways_default_S3!H2</f>
        <v>-1.0681966784416483</v>
      </c>
      <c r="I2" s="8">
        <f>-LCA_default_S3!I2/OEV_Pathways_default_S3!I2</f>
        <v>-5.1067827784975189E-3</v>
      </c>
      <c r="J2" s="8">
        <f>-LCA_default_S3!J2/OEV_Pathways_default_S3!J2</f>
        <v>2.3424700562515851E-3</v>
      </c>
      <c r="K2" s="8">
        <f>-LCA_default_S3!K2/OEV_Pathways_default_S3!K2</f>
        <v>-1.1469703573362857E-2</v>
      </c>
      <c r="L2" s="8">
        <f>-LCA_default_S3!L2/OEV_Pathways_default_S3!L2</f>
        <v>-2.8850344133328727E-2</v>
      </c>
      <c r="M2" s="8">
        <f>-LCA_default_S3!M2/OEV_Pathways_default_S3!M2</f>
        <v>-9.6964785563445396E-3</v>
      </c>
      <c r="N2" s="8">
        <f>-LCA_default_S3!N2/OEV_Pathways_default_S3!N2</f>
        <v>-4.0722323524875672E-3</v>
      </c>
      <c r="O2" s="8">
        <f>-LCA_default_S3!O2/OEV_Pathways_default_S3!O2</f>
        <v>-7.5694597970462892E-4</v>
      </c>
      <c r="P2" s="8">
        <f>-LCA_default_S3!P2/OEV_Pathways_default_S3!P2</f>
        <v>-3.038130559884962E-2</v>
      </c>
      <c r="Q2" s="8">
        <f>-LCA_default_S3!Q2/OEV_Pathways_default_S3!Q2</f>
        <v>-0.17726838400725556</v>
      </c>
    </row>
    <row r="3" spans="1:17" x14ac:dyDescent="0.35">
      <c r="A3" s="5" t="s">
        <v>2</v>
      </c>
      <c r="B3" s="8">
        <f>-LCA_default_S3!B3/OEV_Pathways_default_S3!B3</f>
        <v>-7.8638497441933325E-2</v>
      </c>
      <c r="C3" s="8">
        <f>-LCA_default_S3!C3/OEV_Pathways_default_S3!C3</f>
        <v>6.8253250498474132E-4</v>
      </c>
      <c r="D3" s="8">
        <f>-LCA_default_S3!D3/OEV_Pathways_default_S3!D3</f>
        <v>-1.958457015343364E-3</v>
      </c>
      <c r="E3" s="8">
        <f>-LCA_default_S3!E3/OEV_Pathways_default_S3!E3</f>
        <v>2.767296803270538E-3</v>
      </c>
      <c r="F3" s="8">
        <f>-LCA_default_S3!F3/OEV_Pathways_default_S3!F3</f>
        <v>-1.4085777959826467E-2</v>
      </c>
      <c r="G3" s="8">
        <f>-LCA_default_S3!G3/OEV_Pathways_default_S3!G3</f>
        <v>-1.0292046954317466E-2</v>
      </c>
      <c r="H3" s="8">
        <f>-LCA_default_S3!H3/OEV_Pathways_default_S3!H3</f>
        <v>-4.3625048007168186</v>
      </c>
      <c r="I3" s="8">
        <f>-LCA_default_S3!I3/OEV_Pathways_default_S3!I3</f>
        <v>-2.3676345076000763E-2</v>
      </c>
      <c r="J3" s="8">
        <f>-LCA_default_S3!J3/OEV_Pathways_default_S3!J3</f>
        <v>-2.4342416118519127E-2</v>
      </c>
      <c r="K3" s="8">
        <f>-LCA_default_S3!K3/OEV_Pathways_default_S3!K3</f>
        <v>-3.2308480084234717E-3</v>
      </c>
      <c r="L3" s="8">
        <f>-LCA_default_S3!L3/OEV_Pathways_default_S3!L3</f>
        <v>-9.7006141220889433E-4</v>
      </c>
      <c r="M3" s="8">
        <f>-LCA_default_S3!M3/OEV_Pathways_default_S3!M3</f>
        <v>-3.3823223061354052E-4</v>
      </c>
      <c r="N3" s="8">
        <f>-LCA_default_S3!N3/OEV_Pathways_default_S3!N3</f>
        <v>-3.3131974532181656E-5</v>
      </c>
      <c r="O3" s="8">
        <f>-LCA_default_S3!O3/OEV_Pathways_default_S3!O3</f>
        <v>-3.3412061292703789E-3</v>
      </c>
      <c r="P3" s="8">
        <f>-LCA_default_S3!P3/OEV_Pathways_default_S3!P3</f>
        <v>-6.1693880571792956E-3</v>
      </c>
      <c r="Q3" s="8">
        <f>-LCA_default_S3!Q3/OEV_Pathways_default_S3!Q3</f>
        <v>-2.6688816736061088E-2</v>
      </c>
    </row>
    <row r="4" spans="1:17" x14ac:dyDescent="0.35">
      <c r="A4" s="5" t="s">
        <v>3</v>
      </c>
      <c r="B4" s="8">
        <f>-LCA_default_S3!B4/OEV_Pathways_default_S3!B4</f>
        <v>-0.35313080767419158</v>
      </c>
      <c r="C4" s="8">
        <f>-LCA_default_S3!C4/OEV_Pathways_default_S3!C4</f>
        <v>-0.32713220130674864</v>
      </c>
      <c r="D4" s="8">
        <f>-LCA_default_S3!D4/OEV_Pathways_default_S3!D4</f>
        <v>-7.5482986552294684E-2</v>
      </c>
      <c r="E4" s="8">
        <f>-LCA_default_S3!E4/OEV_Pathways_default_S3!E4</f>
        <v>9.8361680740814389E-2</v>
      </c>
      <c r="F4" s="8">
        <f>-LCA_default_S3!F4/OEV_Pathways_default_S3!F4</f>
        <v>-0.17300913729383718</v>
      </c>
      <c r="G4" s="8">
        <f>-LCA_default_S3!G4/OEV_Pathways_default_S3!G4</f>
        <v>-0.2536988079216097</v>
      </c>
      <c r="H4" s="8">
        <f>-LCA_default_S3!H4/OEV_Pathways_default_S3!H4</f>
        <v>-0.17992055660348544</v>
      </c>
      <c r="I4" s="8">
        <f>-LCA_default_S3!I4/OEV_Pathways_default_S3!I4</f>
        <v>-5.4299240565798394E-4</v>
      </c>
      <c r="J4" s="8">
        <f>-LCA_default_S3!J4/OEV_Pathways_default_S3!J4</f>
        <v>8.8209817594562031E-3</v>
      </c>
      <c r="K4" s="8">
        <f>-LCA_default_S3!K4/OEV_Pathways_default_S3!K4</f>
        <v>-1.3564236422752035E-2</v>
      </c>
      <c r="L4" s="8">
        <f>-LCA_default_S3!L4/OEV_Pathways_default_S3!L4</f>
        <v>-3.5604970303434083E-2</v>
      </c>
      <c r="M4" s="8">
        <f>-LCA_default_S3!M4/OEV_Pathways_default_S3!M4</f>
        <v>-1.2760687542425313E-2</v>
      </c>
      <c r="N4" s="8">
        <f>-LCA_default_S3!N4/OEV_Pathways_default_S3!N4</f>
        <v>-5.2230256016320281E-3</v>
      </c>
      <c r="O4" s="8">
        <f>-LCA_default_S3!O4/OEV_Pathways_default_S3!O4</f>
        <v>-1.1750897065484654E-4</v>
      </c>
      <c r="P4" s="8">
        <f>-LCA_default_S3!P4/OEV_Pathways_default_S3!P4</f>
        <v>-3.6894528934871329E-2</v>
      </c>
      <c r="Q4" s="8">
        <f>-LCA_default_S3!Q4/OEV_Pathways_default_S3!Q4</f>
        <v>-0.2169141118886096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-LCA_default_S4!B2/OEV_Pathways_default_S4!B2</f>
        <v>-0.27169343142512536</v>
      </c>
      <c r="C2" s="8">
        <f>-LCA_default_S4!C2/OEV_Pathways_default_S4!C2</f>
        <v>-0.2749122225256207</v>
      </c>
      <c r="D2" s="8">
        <f>-LCA_default_S4!D2/OEV_Pathways_default_S4!D2</f>
        <v>-0.12324284595425923</v>
      </c>
      <c r="E2" s="8">
        <f>-LCA_default_S4!E2/OEV_Pathways_default_S4!E2</f>
        <v>8.845265359435163E-2</v>
      </c>
      <c r="F2" s="8">
        <f>-LCA_default_S4!F2/OEV_Pathways_default_S4!F2</f>
        <v>-0.51972250556204491</v>
      </c>
      <c r="G2" s="8">
        <f>-LCA_default_S4!G2/OEV_Pathways_default_S4!G2</f>
        <v>-0.34676477502181025</v>
      </c>
      <c r="H2" s="8">
        <f>-LCA_default_S4!H2/OEV_Pathways_default_S4!H2</f>
        <v>-1.0738913645413524</v>
      </c>
      <c r="I2" s="8">
        <f>-LCA_default_S4!I2/OEV_Pathways_default_S4!I2</f>
        <v>-0.56928025083384703</v>
      </c>
      <c r="J2" s="8">
        <f>-LCA_default_S4!J2/OEV_Pathways_default_S4!J2</f>
        <v>-0.63371779245789528</v>
      </c>
      <c r="K2" s="8">
        <f>-LCA_default_S4!K2/OEV_Pathways_default_S4!K2</f>
        <v>-1.6411715656369504E-2</v>
      </c>
      <c r="L2" s="8">
        <f>-LCA_default_S4!L2/OEV_Pathways_default_S4!L2</f>
        <v>-5.2318924123482304E-2</v>
      </c>
      <c r="M2" s="8">
        <f>-LCA_default_S4!M2/OEV_Pathways_default_S4!M2</f>
        <v>-1.2297747460000074E-2</v>
      </c>
      <c r="N2" s="8">
        <f>-LCA_default_S4!N2/OEV_Pathways_default_S4!N2</f>
        <v>-7.6009469879384194E-3</v>
      </c>
      <c r="O2" s="8">
        <f>-LCA_default_S4!O2/OEV_Pathways_default_S4!O2</f>
        <v>-2.3845447786839486E-3</v>
      </c>
      <c r="P2" s="8">
        <f>-LCA_default_S4!P2/OEV_Pathways_default_S4!P2</f>
        <v>-6.1816827964628569E-2</v>
      </c>
      <c r="Q2" s="8">
        <f>-LCA_default_S4!Q2/OEV_Pathways_default_S4!Q2</f>
        <v>-0.2109558556385264</v>
      </c>
    </row>
    <row r="3" spans="1:17" x14ac:dyDescent="0.35">
      <c r="A3" s="5" t="s">
        <v>2</v>
      </c>
      <c r="B3" s="8">
        <f>-LCA_default_S4!B3/OEV_Pathways_default_S4!B3</f>
        <v>-7.8638497441933325E-2</v>
      </c>
      <c r="C3" s="8">
        <f>-LCA_default_S4!C3/OEV_Pathways_default_S4!C3</f>
        <v>6.8253250498474132E-4</v>
      </c>
      <c r="D3" s="8">
        <f>-LCA_default_S4!D3/OEV_Pathways_default_S4!D3</f>
        <v>-1.958457015343364E-3</v>
      </c>
      <c r="E3" s="8">
        <f>-LCA_default_S4!E3/OEV_Pathways_default_S4!E3</f>
        <v>2.767296803270538E-3</v>
      </c>
      <c r="F3" s="8">
        <f>-LCA_default_S4!F3/OEV_Pathways_default_S4!F3</f>
        <v>-1.4085777959826467E-2</v>
      </c>
      <c r="G3" s="8">
        <f>-LCA_default_S4!G3/OEV_Pathways_default_S4!G3</f>
        <v>-1.0292046954317466E-2</v>
      </c>
      <c r="H3" s="8">
        <f>-LCA_default_S4!H3/OEV_Pathways_default_S4!H3</f>
        <v>-4.3625048007168186</v>
      </c>
      <c r="I3" s="8">
        <f>-LCA_default_S4!I3/OEV_Pathways_default_S4!I3</f>
        <v>-2.3676345076000763E-2</v>
      </c>
      <c r="J3" s="8">
        <f>-LCA_default_S4!J3/OEV_Pathways_default_S4!J3</f>
        <v>-2.4342416118519127E-2</v>
      </c>
      <c r="K3" s="8">
        <f>-LCA_default_S4!K3/OEV_Pathways_default_S4!K3</f>
        <v>-3.2308480084234717E-3</v>
      </c>
      <c r="L3" s="8">
        <f>-LCA_default_S4!L3/OEV_Pathways_default_S4!L3</f>
        <v>-9.7006141220889433E-4</v>
      </c>
      <c r="M3" s="8">
        <f>-LCA_default_S4!M3/OEV_Pathways_default_S4!M3</f>
        <v>-3.3823223061354052E-4</v>
      </c>
      <c r="N3" s="8">
        <f>-LCA_default_S4!N3/OEV_Pathways_default_S4!N3</f>
        <v>-3.3131974532181656E-5</v>
      </c>
      <c r="O3" s="8">
        <f>-LCA_default_S4!O3/OEV_Pathways_default_S4!O3</f>
        <v>-3.3412061292703789E-3</v>
      </c>
      <c r="P3" s="8">
        <f>-LCA_default_S4!P3/OEV_Pathways_default_S4!P3</f>
        <v>-6.1693880571792956E-3</v>
      </c>
      <c r="Q3" s="8">
        <f>-LCA_default_S4!Q3/OEV_Pathways_default_S4!Q3</f>
        <v>-2.6688816736061088E-2</v>
      </c>
    </row>
    <row r="4" spans="1:17" x14ac:dyDescent="0.35">
      <c r="A4" s="5" t="s">
        <v>3</v>
      </c>
      <c r="B4" s="8">
        <f>-LCA_default_S4!B4/OEV_Pathways_default_S4!B4</f>
        <v>-0.32106664281390163</v>
      </c>
      <c r="C4" s="8">
        <f>-LCA_default_S4!C4/OEV_Pathways_default_S4!C4</f>
        <v>-0.34677952389352501</v>
      </c>
      <c r="D4" s="8">
        <f>-LCA_default_S4!D4/OEV_Pathways_default_S4!D4</f>
        <v>-0.15738648528175722</v>
      </c>
      <c r="E4" s="8">
        <f>-LCA_default_S4!E4/OEV_Pathways_default_S4!E4</f>
        <v>0.10159562721330612</v>
      </c>
      <c r="F4" s="8">
        <f>-LCA_default_S4!F4/OEV_Pathways_default_S4!F4</f>
        <v>-0.64470912663763658</v>
      </c>
      <c r="G4" s="8">
        <f>-LCA_default_S4!G4/OEV_Pathways_default_S4!G4</f>
        <v>-0.43387002108142203</v>
      </c>
      <c r="H4" s="8">
        <f>-LCA_default_S4!H4/OEV_Pathways_default_S4!H4</f>
        <v>-0.18715075592659638</v>
      </c>
      <c r="I4" s="8">
        <f>-LCA_default_S4!I4/OEV_Pathways_default_S4!I4</f>
        <v>-0.70337182566951795</v>
      </c>
      <c r="J4" s="8">
        <f>-LCA_default_S4!J4/OEV_Pathways_default_S4!J4</f>
        <v>-0.78166091956749739</v>
      </c>
      <c r="K4" s="8">
        <f>-LCA_default_S4!K4/OEV_Pathways_default_S4!K4</f>
        <v>-1.9762637402049751E-2</v>
      </c>
      <c r="L4" s="8">
        <f>-LCA_default_S4!L4/OEV_Pathways_default_S4!L4</f>
        <v>-6.4759342154536742E-2</v>
      </c>
      <c r="M4" s="8">
        <f>-LCA_default_S4!M4/OEV_Pathways_default_S4!M4</f>
        <v>-1.6213700594755107E-2</v>
      </c>
      <c r="N4" s="8">
        <f>-LCA_default_S4!N4/OEV_Pathways_default_S4!N4</f>
        <v>-9.7571178213581456E-3</v>
      </c>
      <c r="O4" s="8">
        <f>-LCA_default_S4!O4/OEV_Pathways_default_S4!O4</f>
        <v>-2.1478330556806342E-3</v>
      </c>
      <c r="P4" s="8">
        <f>-LCA_default_S4!P4/OEV_Pathways_default_S4!P4</f>
        <v>-7.6786489230460733E-2</v>
      </c>
      <c r="Q4" s="8">
        <f>-LCA_default_S4!Q4/OEV_Pathways_default_S4!Q4</f>
        <v>-0.25947107595837865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-LCA_default_S5!B2/OEV_Pathways_default_S5!B2</f>
        <v>-0.24358619883938948</v>
      </c>
      <c r="C2" s="8">
        <f>-LCA_default_S5!C2/OEV_Pathways_default_S5!C2</f>
        <v>-0.19184080296893266</v>
      </c>
      <c r="D2" s="8">
        <f>-LCA_default_S5!D2/OEV_Pathways_default_S5!D2</f>
        <v>-7.6559888002022167E-2</v>
      </c>
      <c r="E2" s="8">
        <f>-LCA_default_S5!E2/OEV_Pathways_default_S5!E2</f>
        <v>5.5504786700988948E-2</v>
      </c>
      <c r="F2" s="8">
        <f>-LCA_default_S5!F2/OEV_Pathways_default_S5!F2</f>
        <v>-0.29507245333981802</v>
      </c>
      <c r="G2" s="8">
        <f>-LCA_default_S5!G2/OEV_Pathways_default_S5!G2</f>
        <v>-0.20396362291432735</v>
      </c>
      <c r="H2" s="8">
        <f>-LCA_default_S5!H2/OEV_Pathways_default_S5!H2</f>
        <v>-1.047264568503407</v>
      </c>
      <c r="I2" s="8">
        <f>-LCA_default_S5!I2/OEV_Pathways_default_S5!I2</f>
        <v>-0.27228327432135208</v>
      </c>
      <c r="J2" s="8">
        <f>-LCA_default_S5!J2/OEV_Pathways_default_S5!J2</f>
        <v>-0.30330888421969499</v>
      </c>
      <c r="K2" s="8">
        <f>-LCA_default_S5!K2/OEV_Pathways_default_S5!K2</f>
        <v>-1.0917578573079116E-2</v>
      </c>
      <c r="L2" s="8">
        <f>-LCA_default_S5!L2/OEV_Pathways_default_S5!L2</f>
        <v>-3.4870347891381652E-2</v>
      </c>
      <c r="M2" s="8">
        <f>-LCA_default_S5!M2/OEV_Pathways_default_S5!M2</f>
        <v>-4.5925746331723733E-3</v>
      </c>
      <c r="N2" s="8">
        <f>-LCA_default_S5!N2/OEV_Pathways_default_S5!N2</f>
        <v>-3.4819481252892255E-3</v>
      </c>
      <c r="O2" s="8">
        <f>-LCA_default_S5!O2/OEV_Pathways_default_S5!O2</f>
        <v>-1.4693314044744409E-3</v>
      </c>
      <c r="P2" s="8">
        <f>-LCA_default_S5!P2/OEV_Pathways_default_S5!P2</f>
        <v>-2.8625797234878809E-2</v>
      </c>
      <c r="Q2" s="8">
        <f>-LCA_default_S5!Q2/OEV_Pathways_default_S5!Q2</f>
        <v>-0.13907985104933704</v>
      </c>
    </row>
    <row r="3" spans="1:17" x14ac:dyDescent="0.35">
      <c r="A3" s="5" t="s">
        <v>2</v>
      </c>
      <c r="B3" s="8">
        <f>-LCA_default_S5!B3/OEV_Pathways_default_S5!B3</f>
        <v>-7.8638497441933325E-2</v>
      </c>
      <c r="C3" s="8">
        <f>-LCA_default_S5!C3/OEV_Pathways_default_S5!C3</f>
        <v>6.8253250498474132E-4</v>
      </c>
      <c r="D3" s="8">
        <f>-LCA_default_S5!D3/OEV_Pathways_default_S5!D3</f>
        <v>-1.958457015343364E-3</v>
      </c>
      <c r="E3" s="8">
        <f>-LCA_default_S5!E3/OEV_Pathways_default_S5!E3</f>
        <v>2.767296803270538E-3</v>
      </c>
      <c r="F3" s="8">
        <f>-LCA_default_S5!F3/OEV_Pathways_default_S5!F3</f>
        <v>-1.4085777959826467E-2</v>
      </c>
      <c r="G3" s="8">
        <f>-LCA_default_S5!G3/OEV_Pathways_default_S5!G3</f>
        <v>-1.0292046954317466E-2</v>
      </c>
      <c r="H3" s="8">
        <f>-LCA_default_S5!H3/OEV_Pathways_default_S5!H3</f>
        <v>-4.3625048007168186</v>
      </c>
      <c r="I3" s="8">
        <f>-LCA_default_S5!I3/OEV_Pathways_default_S5!I3</f>
        <v>-2.3676345076000763E-2</v>
      </c>
      <c r="J3" s="8">
        <f>-LCA_default_S5!J3/OEV_Pathways_default_S5!J3</f>
        <v>-2.4342416118519127E-2</v>
      </c>
      <c r="K3" s="8">
        <f>-LCA_default_S5!K3/OEV_Pathways_default_S5!K3</f>
        <v>-3.2308480084234717E-3</v>
      </c>
      <c r="L3" s="8">
        <f>-LCA_default_S5!L3/OEV_Pathways_default_S5!L3</f>
        <v>-9.7006141220889433E-4</v>
      </c>
      <c r="M3" s="8">
        <f>-LCA_default_S5!M3/OEV_Pathways_default_S5!M3</f>
        <v>-3.3823223061354052E-4</v>
      </c>
      <c r="N3" s="8">
        <f>-LCA_default_S5!N3/OEV_Pathways_default_S5!N3</f>
        <v>-3.3131974532181656E-5</v>
      </c>
      <c r="O3" s="8">
        <f>-LCA_default_S5!O3/OEV_Pathways_default_S5!O3</f>
        <v>-3.3412061292703789E-3</v>
      </c>
      <c r="P3" s="8">
        <f>-LCA_default_S5!P3/OEV_Pathways_default_S5!P3</f>
        <v>-6.1693880571792956E-3</v>
      </c>
      <c r="Q3" s="8">
        <f>-LCA_default_S5!Q3/OEV_Pathways_default_S5!Q3</f>
        <v>-2.6688816736061088E-2</v>
      </c>
    </row>
    <row r="4" spans="1:17" x14ac:dyDescent="0.35">
      <c r="A4" s="5" t="s">
        <v>3</v>
      </c>
      <c r="B4" s="8">
        <f>-LCA_default_S5!B4/OEV_Pathways_default_S5!B4</f>
        <v>-0.28577107109910804</v>
      </c>
      <c r="C4" s="8">
        <f>-LCA_default_S5!C4/OEV_Pathways_default_S5!C4</f>
        <v>-0.24204543247765331</v>
      </c>
      <c r="D4" s="8">
        <f>-LCA_default_S5!D4/OEV_Pathways_default_S5!D4</f>
        <v>-9.7561472585238881E-2</v>
      </c>
      <c r="E4" s="8">
        <f>-LCA_default_S5!E4/OEV_Pathways_default_S5!E4</f>
        <v>6.3594003626881918E-2</v>
      </c>
      <c r="F4" s="8">
        <f>-LCA_default_S5!F4/OEV_Pathways_default_S5!F4</f>
        <v>-0.36452859290774442</v>
      </c>
      <c r="G4" s="8">
        <f>-LCA_default_S5!G4/OEV_Pathways_default_S5!G4</f>
        <v>-0.25410085209078992</v>
      </c>
      <c r="H4" s="8">
        <f>-LCA_default_S5!H4/OEV_Pathways_default_S5!H4</f>
        <v>-0.15334431965960429</v>
      </c>
      <c r="I4" s="8">
        <f>-LCA_default_S5!I4/OEV_Pathways_default_S5!I4</f>
        <v>-0.33338271716948459</v>
      </c>
      <c r="J4" s="8">
        <f>-LCA_default_S5!J4/OEV_Pathways_default_S5!J4</f>
        <v>-0.37103589330485387</v>
      </c>
      <c r="K4" s="8">
        <f>-LCA_default_S5!K4/OEV_Pathways_default_S5!K4</f>
        <v>-1.2871746787969231E-2</v>
      </c>
      <c r="L4" s="8">
        <f>-LCA_default_S5!L4/OEV_Pathways_default_S5!L4</f>
        <v>-4.3083455502834593E-2</v>
      </c>
      <c r="M4" s="8">
        <f>-LCA_default_S5!M4/OEV_Pathways_default_S5!M4</f>
        <v>-5.9855914192278462E-3</v>
      </c>
      <c r="N4" s="8">
        <f>-LCA_default_S5!N4/OEV_Pathways_default_S5!N4</f>
        <v>-4.4645615719599062E-3</v>
      </c>
      <c r="O4" s="8">
        <f>-LCA_default_S5!O4/OEV_Pathways_default_S5!O4</f>
        <v>-1.0061636481088405E-3</v>
      </c>
      <c r="P4" s="8">
        <f>-LCA_default_S5!P4/OEV_Pathways_default_S5!P4</f>
        <v>-3.4666773049690465E-2</v>
      </c>
      <c r="Q4" s="8">
        <f>-LCA_default_S5!Q4/OEV_Pathways_default_S5!Q4</f>
        <v>-0.16867101300734097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-LCA_db1_default!B2/OEV_Pathways_db1_default!B2</f>
        <v>-0.33784936943992228</v>
      </c>
      <c r="C2" s="8">
        <f>-LCA_db1_default!C2/OEV_Pathways_db1_default!C2</f>
        <v>-0.29396638594030955</v>
      </c>
      <c r="D2" s="8">
        <f>-LCA_db1_default!D2/OEV_Pathways_db1_default!D2</f>
        <v>-8.3379791083951577E-2</v>
      </c>
      <c r="E2" s="8">
        <f>-LCA_db1_default!E2/OEV_Pathways_db1_default!E2</f>
        <v>9.9039127086892997E-2</v>
      </c>
      <c r="F2" s="8">
        <f>-LCA_db1_default!F2/OEV_Pathways_db1_default!F2</f>
        <v>-0.28240230521069409</v>
      </c>
      <c r="G2" s="8">
        <f>-LCA_db1_default!G2/OEV_Pathways_db1_default!G2</f>
        <v>-0.22510968751741628</v>
      </c>
      <c r="H2" s="8">
        <f>-LCA_db1_default!H2/OEV_Pathways_db1_default!H2</f>
        <v>-1.3027817329560141</v>
      </c>
      <c r="I2" s="8">
        <f>-LCA_db1_default!I2/OEV_Pathways_db1_default!I2</f>
        <v>-0.32613578399226562</v>
      </c>
      <c r="J2" s="8">
        <f>-LCA_db1_default!J2/OEV_Pathways_db1_default!J2</f>
        <v>-0.3561546553835242</v>
      </c>
      <c r="K2" s="8">
        <f>-LCA_db1_default!K2/OEV_Pathways_db1_default!K2</f>
        <v>-1.0691669247875341E-2</v>
      </c>
      <c r="L2" s="8">
        <f>-LCA_db1_default!L2/OEV_Pathways_db1_default!L2</f>
        <v>-4.2332373195287751E-2</v>
      </c>
      <c r="M2" s="8">
        <f>-LCA_db1_default!M2/OEV_Pathways_db1_default!M2</f>
        <v>-9.1730496475025264E-3</v>
      </c>
      <c r="N2" s="8">
        <f>-LCA_db1_default!N2/OEV_Pathways_db1_default!N2</f>
        <v>-5.6205429924513252E-3</v>
      </c>
      <c r="O2" s="8">
        <f>-LCA_db1_default!O2/OEV_Pathways_db1_default!O2</f>
        <v>-1.4865099222602007E-3</v>
      </c>
      <c r="P2" s="8">
        <f>-LCA_db1_default!P2/OEV_Pathways_db1_default!P2</f>
        <v>-3.9986570908683426E-2</v>
      </c>
      <c r="Q2" s="8">
        <f>-LCA_db1_default!Q2/OEV_Pathways_db1_default!Q2</f>
        <v>-0.22232071865753167</v>
      </c>
    </row>
    <row r="3" spans="1:17" x14ac:dyDescent="0.35">
      <c r="A3" s="5" t="s">
        <v>2</v>
      </c>
      <c r="B3" s="8">
        <f>-LCA_db1_default!B3/OEV_Pathways_db1_default!B3</f>
        <v>-9.3345299996392739E-2</v>
      </c>
      <c r="C3" s="8">
        <f>-LCA_db1_default!C3/OEV_Pathways_db1_default!C3</f>
        <v>1.6234097700695497E-3</v>
      </c>
      <c r="D3" s="8">
        <f>-LCA_db1_default!D3/OEV_Pathways_db1_default!D3</f>
        <v>-2.0353627645279329E-3</v>
      </c>
      <c r="E3" s="8">
        <f>-LCA_db1_default!E3/OEV_Pathways_db1_default!E3</f>
        <v>-3.4311200284698547E-3</v>
      </c>
      <c r="F3" s="8">
        <f>-LCA_db1_default!F3/OEV_Pathways_db1_default!F3</f>
        <v>-8.8849507217420333E-3</v>
      </c>
      <c r="G3" s="8">
        <f>-LCA_db1_default!G3/OEV_Pathways_db1_default!G3</f>
        <v>-1.4585067768392393E-2</v>
      </c>
      <c r="H3" s="8">
        <f>-LCA_db1_default!H3/OEV_Pathways_db1_default!H3</f>
        <v>-5.2632630668869247</v>
      </c>
      <c r="I3" s="8">
        <f>-LCA_db1_default!I3/OEV_Pathways_db1_default!I3</f>
        <v>-2.6347218360180478E-2</v>
      </c>
      <c r="J3" s="8">
        <f>-LCA_db1_default!J3/OEV_Pathways_db1_default!J3</f>
        <v>-2.8082318457416926E-2</v>
      </c>
      <c r="K3" s="8">
        <f>-LCA_db1_default!K3/OEV_Pathways_db1_default!K3</f>
        <v>-1.0518703389601283E-3</v>
      </c>
      <c r="L3" s="8">
        <f>-LCA_db1_default!L3/OEV_Pathways_db1_default!L3</f>
        <v>-1.1975683434650392E-3</v>
      </c>
      <c r="M3" s="8">
        <f>-LCA_db1_default!M3/OEV_Pathways_db1_default!M3</f>
        <v>6.9186698249779988E-4</v>
      </c>
      <c r="N3" s="8">
        <f>-LCA_db1_default!N3/OEV_Pathways_db1_default!N3</f>
        <v>3.773323757268454E-5</v>
      </c>
      <c r="O3" s="8">
        <f>-LCA_db1_default!O3/OEV_Pathways_db1_default!O3</f>
        <v>-3.33586008680147E-3</v>
      </c>
      <c r="P3" s="8">
        <f>-LCA_db1_default!P3/OEV_Pathways_db1_default!P3</f>
        <v>-2.8357277960651965E-3</v>
      </c>
      <c r="Q3" s="8">
        <f>-LCA_db1_default!Q3/OEV_Pathways_db1_default!Q3</f>
        <v>-2.9169592200534021E-2</v>
      </c>
    </row>
    <row r="4" spans="1:17" x14ac:dyDescent="0.35">
      <c r="A4" s="5" t="s">
        <v>3</v>
      </c>
      <c r="B4" s="8">
        <f>-LCA_db1_default!B4/OEV_Pathways_db1_default!B4</f>
        <v>-0.4001205038614063</v>
      </c>
      <c r="C4" s="8">
        <f>-LCA_db1_default!C4/OEV_Pathways_db1_default!C4</f>
        <v>-0.37150416800414626</v>
      </c>
      <c r="D4" s="8">
        <f>-LCA_db1_default!D4/OEV_Pathways_db1_default!D4</f>
        <v>-0.1059843234192631</v>
      </c>
      <c r="E4" s="8">
        <f>-LCA_db1_default!E4/OEV_Pathways_db1_default!E4</f>
        <v>0.11343392107891515</v>
      </c>
      <c r="F4" s="8">
        <f>-LCA_db1_default!F4/OEV_Pathways_db1_default!F4</f>
        <v>-0.34985988736405571</v>
      </c>
      <c r="G4" s="8">
        <f>-LCA_db1_default!G4/OEV_Pathways_db1_default!G4</f>
        <v>-0.27979713471208384</v>
      </c>
      <c r="H4" s="8">
        <f>-LCA_db1_default!H4/OEV_Pathways_db1_default!H4</f>
        <v>-0.22151341353768192</v>
      </c>
      <c r="I4" s="8">
        <f>-LCA_db1_default!I4/OEV_Pathways_db1_default!I4</f>
        <v>-0.39929610235269702</v>
      </c>
      <c r="J4" s="8">
        <f>-LCA_db1_default!J4/OEV_Pathways_db1_default!J4</f>
        <v>-0.43530016658195952</v>
      </c>
      <c r="K4" s="8">
        <f>-LCA_db1_default!K4/OEV_Pathways_db1_default!K4</f>
        <v>-1.3140577122143374E-2</v>
      </c>
      <c r="L4" s="8">
        <f>-LCA_db1_default!L4/OEV_Pathways_db1_default!L4</f>
        <v>-5.2269295532185456E-2</v>
      </c>
      <c r="M4" s="8">
        <f>-LCA_db1_default!M4/OEV_Pathways_db1_default!M4</f>
        <v>-1.2336766281749801E-2</v>
      </c>
      <c r="N4" s="8">
        <f>-LCA_db1_default!N4/OEV_Pathways_db1_default!N4</f>
        <v>-7.2320155828466976E-3</v>
      </c>
      <c r="O4" s="8">
        <f>-LCA_db1_default!O4/OEV_Pathways_db1_default!O4</f>
        <v>-1.0289211184509146E-3</v>
      </c>
      <c r="P4" s="8">
        <f>-LCA_db1_default!P4/OEV_Pathways_db1_default!P4</f>
        <v>-4.9874981837636286E-2</v>
      </c>
      <c r="Q4" s="8">
        <f>-LCA_db1_default!Q4/OEV_Pathways_db1_default!Q4</f>
        <v>-0.2734190233202064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-LCA_db1_S1!B2/OEV_Pathways_db1_S1!B2</f>
        <v>-0.30688780969027257</v>
      </c>
      <c r="C2" s="8">
        <f>-LCA_db1_S1!C2/OEV_Pathways_db1_S1!C2</f>
        <v>-0.25576210029997609</v>
      </c>
      <c r="D2" s="8">
        <f>-LCA_db1_S1!D2/OEV_Pathways_db1_S1!D2</f>
        <v>-7.2443497106006088E-2</v>
      </c>
      <c r="E2" s="8">
        <f>-LCA_db1_S1!E2/OEV_Pathways_db1_S1!E2</f>
        <v>9.0752668609508452E-2</v>
      </c>
      <c r="F2" s="8">
        <f>-LCA_db1_S1!F2/OEV_Pathways_db1_S1!F2</f>
        <v>-0.24853656061949025</v>
      </c>
      <c r="G2" s="8">
        <f>-LCA_db1_S1!G2/OEV_Pathways_db1_S1!G2</f>
        <v>-0.19808274563276865</v>
      </c>
      <c r="H2" s="8">
        <f>-LCA_db1_S1!H2/OEV_Pathways_db1_S1!H2</f>
        <v>-1.8288863330544547</v>
      </c>
      <c r="I2" s="8">
        <f>-LCA_db1_S1!I2/OEV_Pathways_db1_S1!I2</f>
        <v>-0.28929210656136817</v>
      </c>
      <c r="J2" s="8">
        <f>-LCA_db1_S1!J2/OEV_Pathways_db1_S1!J2</f>
        <v>-0.31616168984378229</v>
      </c>
      <c r="K2" s="8">
        <f>-LCA_db1_S1!K2/OEV_Pathways_db1_S1!K2</f>
        <v>-9.4731248405119494E-3</v>
      </c>
      <c r="L2" s="8">
        <f>-LCA_db1_S1!L2/OEV_Pathways_db1_S1!L2</f>
        <v>-3.7313135593190758E-2</v>
      </c>
      <c r="M2" s="8">
        <f>-LCA_db1_S1!M2/OEV_Pathways_db1_S1!M2</f>
        <v>-7.7149068800676599E-3</v>
      </c>
      <c r="N2" s="8">
        <f>-LCA_db1_S1!N2/OEV_Pathways_db1_S1!N2</f>
        <v>-4.8471047436825978E-3</v>
      </c>
      <c r="O2" s="8">
        <f>-LCA_db1_S1!O2/OEV_Pathways_db1_S1!O2</f>
        <v>-1.7160114975609325E-3</v>
      </c>
      <c r="P2" s="8">
        <f>-LCA_db1_S1!P2/OEV_Pathways_db1_S1!P2</f>
        <v>-3.5136472218761462E-2</v>
      </c>
      <c r="Q2" s="8">
        <f>-LCA_db1_S1!Q2/OEV_Pathways_db1_S1!Q2</f>
        <v>-0.19721002618659098</v>
      </c>
    </row>
    <row r="3" spans="1:17" x14ac:dyDescent="0.35">
      <c r="A3" s="5" t="s">
        <v>2</v>
      </c>
      <c r="B3" s="8">
        <f>-LCA_db1_S1!B3/OEV_Pathways_db1_S1!B3</f>
        <v>-9.3345299996392739E-2</v>
      </c>
      <c r="C3" s="8">
        <f>-LCA_db1_S1!C3/OEV_Pathways_db1_S1!C3</f>
        <v>1.6234097700695497E-3</v>
      </c>
      <c r="D3" s="8">
        <f>-LCA_db1_S1!D3/OEV_Pathways_db1_S1!D3</f>
        <v>-2.0353627645279329E-3</v>
      </c>
      <c r="E3" s="8">
        <f>-LCA_db1_S1!E3/OEV_Pathways_db1_S1!E3</f>
        <v>-3.4311200284698547E-3</v>
      </c>
      <c r="F3" s="8">
        <f>-LCA_db1_S1!F3/OEV_Pathways_db1_S1!F3</f>
        <v>-8.8849507217420333E-3</v>
      </c>
      <c r="G3" s="8">
        <f>-LCA_db1_S1!G3/OEV_Pathways_db1_S1!G3</f>
        <v>-1.4585067768392393E-2</v>
      </c>
      <c r="H3" s="8">
        <f>-LCA_db1_S1!H3/OEV_Pathways_db1_S1!H3</f>
        <v>-5.2632630668869247</v>
      </c>
      <c r="I3" s="8">
        <f>-LCA_db1_S1!I3/OEV_Pathways_db1_S1!I3</f>
        <v>-2.6347218360180478E-2</v>
      </c>
      <c r="J3" s="8">
        <f>-LCA_db1_S1!J3/OEV_Pathways_db1_S1!J3</f>
        <v>-2.8082318457416926E-2</v>
      </c>
      <c r="K3" s="8">
        <f>-LCA_db1_S1!K3/OEV_Pathways_db1_S1!K3</f>
        <v>-1.0518703389601283E-3</v>
      </c>
      <c r="L3" s="8">
        <f>-LCA_db1_S1!L3/OEV_Pathways_db1_S1!L3</f>
        <v>-1.1975683434650392E-3</v>
      </c>
      <c r="M3" s="8">
        <f>-LCA_db1_S1!M3/OEV_Pathways_db1_S1!M3</f>
        <v>6.9186698249779988E-4</v>
      </c>
      <c r="N3" s="8">
        <f>-LCA_db1_S1!N3/OEV_Pathways_db1_S1!N3</f>
        <v>3.773323757268454E-5</v>
      </c>
      <c r="O3" s="8">
        <f>-LCA_db1_S1!O3/OEV_Pathways_db1_S1!O3</f>
        <v>-3.33586008680147E-3</v>
      </c>
      <c r="P3" s="8">
        <f>-LCA_db1_S1!P3/OEV_Pathways_db1_S1!P3</f>
        <v>-2.8357277960651965E-3</v>
      </c>
      <c r="Q3" s="8">
        <f>-LCA_db1_S1!Q3/OEV_Pathways_db1_S1!Q3</f>
        <v>-2.9169592200534021E-2</v>
      </c>
    </row>
    <row r="4" spans="1:17" x14ac:dyDescent="0.35">
      <c r="A4" s="5" t="s">
        <v>3</v>
      </c>
      <c r="B4" s="8">
        <f>-LCA_db1_S1!B4/OEV_Pathways_db1_S1!B4</f>
        <v>-0.4001205038614063</v>
      </c>
      <c r="C4" s="8">
        <f>-LCA_db1_S1!C4/OEV_Pathways_db1_S1!C4</f>
        <v>-0.37150416800414626</v>
      </c>
      <c r="D4" s="8">
        <f>-LCA_db1_S1!D4/OEV_Pathways_db1_S1!D4</f>
        <v>-0.1059843234192631</v>
      </c>
      <c r="E4" s="8">
        <f>-LCA_db1_S1!E4/OEV_Pathways_db1_S1!E4</f>
        <v>0.11343392107891515</v>
      </c>
      <c r="F4" s="8">
        <f>-LCA_db1_S1!F4/OEV_Pathways_db1_S1!F4</f>
        <v>-0.34985988736405571</v>
      </c>
      <c r="G4" s="8">
        <f>-LCA_db1_S1!G4/OEV_Pathways_db1_S1!G4</f>
        <v>-0.27979713471208384</v>
      </c>
      <c r="H4" s="8">
        <f>-LCA_db1_S1!H4/OEV_Pathways_db1_S1!H4</f>
        <v>-0.22151341353768192</v>
      </c>
      <c r="I4" s="8">
        <f>-LCA_db1_S1!I4/OEV_Pathways_db1_S1!I4</f>
        <v>-0.39929610235269702</v>
      </c>
      <c r="J4" s="8">
        <f>-LCA_db1_S1!J4/OEV_Pathways_db1_S1!J4</f>
        <v>-0.43530016658195952</v>
      </c>
      <c r="K4" s="8">
        <f>-LCA_db1_S1!K4/OEV_Pathways_db1_S1!K4</f>
        <v>-1.3140577122143374E-2</v>
      </c>
      <c r="L4" s="8">
        <f>-LCA_db1_S1!L4/OEV_Pathways_db1_S1!L4</f>
        <v>-5.2269295532185456E-2</v>
      </c>
      <c r="M4" s="8">
        <f>-LCA_db1_S1!M4/OEV_Pathways_db1_S1!M4</f>
        <v>-1.2336766281749801E-2</v>
      </c>
      <c r="N4" s="8">
        <f>-LCA_db1_S1!N4/OEV_Pathways_db1_S1!N4</f>
        <v>-7.2320155828466976E-3</v>
      </c>
      <c r="O4" s="8">
        <f>-LCA_db1_S1!O4/OEV_Pathways_db1_S1!O4</f>
        <v>-1.0289211184509146E-3</v>
      </c>
      <c r="P4" s="8">
        <f>-LCA_db1_S1!P4/OEV_Pathways_db1_S1!P4</f>
        <v>-4.9874981837636286E-2</v>
      </c>
      <c r="Q4" s="8">
        <f>-LCA_db1_S1!Q4/OEV_Pathways_db1_S1!Q4</f>
        <v>-0.2734190233202064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-LCA_db1_S2!B2/OEV_Pathways_db1_S2!B2</f>
        <v>-0.4001205038614063</v>
      </c>
      <c r="C2" s="8">
        <f>-LCA_db1_S2!C2/OEV_Pathways_db1_S2!C2</f>
        <v>-0.37150416800414626</v>
      </c>
      <c r="D2" s="8">
        <f>-LCA_db1_S2!D2/OEV_Pathways_db1_S2!D2</f>
        <v>-0.1059843234192631</v>
      </c>
      <c r="E2" s="8">
        <f>-LCA_db1_S2!E2/OEV_Pathways_db1_S2!E2</f>
        <v>0.11343392107891515</v>
      </c>
      <c r="F2" s="8">
        <f>-LCA_db1_S2!F2/OEV_Pathways_db1_S2!F2</f>
        <v>-0.34985988736405571</v>
      </c>
      <c r="G2" s="8">
        <f>-LCA_db1_S2!G2/OEV_Pathways_db1_S2!G2</f>
        <v>-0.27979713471208384</v>
      </c>
      <c r="H2" s="8">
        <f>-LCA_db1_S2!H2/OEV_Pathways_db1_S2!H2</f>
        <v>-0.22151341353768192</v>
      </c>
      <c r="I2" s="8">
        <f>-LCA_db1_S2!I2/OEV_Pathways_db1_S2!I2</f>
        <v>-0.39929610235269702</v>
      </c>
      <c r="J2" s="8">
        <f>-LCA_db1_S2!J2/OEV_Pathways_db1_S2!J2</f>
        <v>-0.43530016658195952</v>
      </c>
      <c r="K2" s="8">
        <f>-LCA_db1_S2!K2/OEV_Pathways_db1_S2!K2</f>
        <v>-1.3140577122143374E-2</v>
      </c>
      <c r="L2" s="8">
        <f>-LCA_db1_S2!L2/OEV_Pathways_db1_S2!L2</f>
        <v>-5.2269295532185456E-2</v>
      </c>
      <c r="M2" s="8">
        <f>-LCA_db1_S2!M2/OEV_Pathways_db1_S2!M2</f>
        <v>-1.2336766281749801E-2</v>
      </c>
      <c r="N2" s="8">
        <f>-LCA_db1_S2!N2/OEV_Pathways_db1_S2!N2</f>
        <v>-7.2320155828466976E-3</v>
      </c>
      <c r="O2" s="8">
        <f>-LCA_db1_S2!O2/OEV_Pathways_db1_S2!O2</f>
        <v>-1.0289211184509146E-3</v>
      </c>
      <c r="P2" s="8">
        <f>-LCA_db1_S2!P2/OEV_Pathways_db1_S2!P2</f>
        <v>-4.9874981837636286E-2</v>
      </c>
      <c r="Q2" s="8">
        <f>-LCA_db1_S2!Q2/OEV_Pathways_db1_S2!Q2</f>
        <v>-0.2734190233202064</v>
      </c>
    </row>
    <row r="3" spans="1:17" x14ac:dyDescent="0.35">
      <c r="A3" s="5" t="s">
        <v>2</v>
      </c>
      <c r="B3" s="8">
        <f>-LCA_db1_S2!B3/OEV_Pathways_db1_S2!B3</f>
        <v>-9.3345299996392739E-2</v>
      </c>
      <c r="C3" s="8">
        <f>-LCA_db1_S2!C3/OEV_Pathways_db1_S2!C3</f>
        <v>1.6234097700695497E-3</v>
      </c>
      <c r="D3" s="8">
        <f>-LCA_db1_S2!D3/OEV_Pathways_db1_S2!D3</f>
        <v>-2.0353627645279329E-3</v>
      </c>
      <c r="E3" s="8">
        <f>-LCA_db1_S2!E3/OEV_Pathways_db1_S2!E3</f>
        <v>-3.4311200284698547E-3</v>
      </c>
      <c r="F3" s="8">
        <f>-LCA_db1_S2!F3/OEV_Pathways_db1_S2!F3</f>
        <v>-8.8849507217420333E-3</v>
      </c>
      <c r="G3" s="8">
        <f>-LCA_db1_S2!G3/OEV_Pathways_db1_S2!G3</f>
        <v>-1.4585067768392393E-2</v>
      </c>
      <c r="H3" s="8">
        <f>-LCA_db1_S2!H3/OEV_Pathways_db1_S2!H3</f>
        <v>-5.2632630668869247</v>
      </c>
      <c r="I3" s="8">
        <f>-LCA_db1_S2!I3/OEV_Pathways_db1_S2!I3</f>
        <v>-2.6347218360180478E-2</v>
      </c>
      <c r="J3" s="8">
        <f>-LCA_db1_S2!J3/OEV_Pathways_db1_S2!J3</f>
        <v>-2.8082318457416926E-2</v>
      </c>
      <c r="K3" s="8">
        <f>-LCA_db1_S2!K3/OEV_Pathways_db1_S2!K3</f>
        <v>-1.0518703389601283E-3</v>
      </c>
      <c r="L3" s="8">
        <f>-LCA_db1_S2!L3/OEV_Pathways_db1_S2!L3</f>
        <v>-1.1975683434650392E-3</v>
      </c>
      <c r="M3" s="8">
        <f>-LCA_db1_S2!M3/OEV_Pathways_db1_S2!M3</f>
        <v>6.9186698249779988E-4</v>
      </c>
      <c r="N3" s="8">
        <f>-LCA_db1_S2!N3/OEV_Pathways_db1_S2!N3</f>
        <v>3.773323757268454E-5</v>
      </c>
      <c r="O3" s="8">
        <f>-LCA_db1_S2!O3/OEV_Pathways_db1_S2!O3</f>
        <v>-3.33586008680147E-3</v>
      </c>
      <c r="P3" s="8">
        <f>-LCA_db1_S2!P3/OEV_Pathways_db1_S2!P3</f>
        <v>-2.8357277960651965E-3</v>
      </c>
      <c r="Q3" s="8">
        <f>-LCA_db1_S2!Q3/OEV_Pathways_db1_S2!Q3</f>
        <v>-2.9169592200534021E-2</v>
      </c>
    </row>
    <row r="4" spans="1:17" x14ac:dyDescent="0.35">
      <c r="A4" s="5" t="s">
        <v>3</v>
      </c>
      <c r="B4" s="8">
        <f>-LCA_db1_S2!B4/OEV_Pathways_db1_S2!B4</f>
        <v>-0.4001205038614063</v>
      </c>
      <c r="C4" s="8">
        <f>-LCA_db1_S2!C4/OEV_Pathways_db1_S2!C4</f>
        <v>-0.37150416800414626</v>
      </c>
      <c r="D4" s="8">
        <f>-LCA_db1_S2!D4/OEV_Pathways_db1_S2!D4</f>
        <v>-0.1059843234192631</v>
      </c>
      <c r="E4" s="8">
        <f>-LCA_db1_S2!E4/OEV_Pathways_db1_S2!E4</f>
        <v>0.11343392107891515</v>
      </c>
      <c r="F4" s="8">
        <f>-LCA_db1_S2!F4/OEV_Pathways_db1_S2!F4</f>
        <v>-0.34985988736405571</v>
      </c>
      <c r="G4" s="8">
        <f>-LCA_db1_S2!G4/OEV_Pathways_db1_S2!G4</f>
        <v>-0.27979713471208384</v>
      </c>
      <c r="H4" s="8">
        <f>-LCA_db1_S2!H4/OEV_Pathways_db1_S2!H4</f>
        <v>-0.22151341353768192</v>
      </c>
      <c r="I4" s="8">
        <f>-LCA_db1_S2!I4/OEV_Pathways_db1_S2!I4</f>
        <v>-0.39929610235269702</v>
      </c>
      <c r="J4" s="8">
        <f>-LCA_db1_S2!J4/OEV_Pathways_db1_S2!J4</f>
        <v>-0.43530016658195952</v>
      </c>
      <c r="K4" s="8">
        <f>-LCA_db1_S2!K4/OEV_Pathways_db1_S2!K4</f>
        <v>-1.3140577122143374E-2</v>
      </c>
      <c r="L4" s="8">
        <f>-LCA_db1_S2!L4/OEV_Pathways_db1_S2!L4</f>
        <v>-5.2269295532185456E-2</v>
      </c>
      <c r="M4" s="8">
        <f>-LCA_db1_S2!M4/OEV_Pathways_db1_S2!M4</f>
        <v>-1.2336766281749801E-2</v>
      </c>
      <c r="N4" s="8">
        <f>-LCA_db1_S2!N4/OEV_Pathways_db1_S2!N4</f>
        <v>-7.2320155828466976E-3</v>
      </c>
      <c r="O4" s="8">
        <f>-LCA_db1_S2!O4/OEV_Pathways_db1_S2!O4</f>
        <v>-1.0289211184509146E-3</v>
      </c>
      <c r="P4" s="8">
        <f>-LCA_db1_S2!P4/OEV_Pathways_db1_S2!P4</f>
        <v>-4.9874981837636286E-2</v>
      </c>
      <c r="Q4" s="8">
        <f>-LCA_db1_S2!Q4/OEV_Pathways_db1_S2!Q4</f>
        <v>-0.2734190233202064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-LCA_db1_S3!B2/OEV_Pathways_db1_S3!B2</f>
        <v>-0.3541601354357905</v>
      </c>
      <c r="C2" s="8">
        <f>-LCA_db1_S3!C2/OEV_Pathways_db1_S3!C2</f>
        <v>-0.28480139651941938</v>
      </c>
      <c r="D2" s="8">
        <f>-LCA_db1_S3!D2/OEV_Pathways_db1_S3!D2</f>
        <v>-5.7092484786411844E-2</v>
      </c>
      <c r="E2" s="8">
        <f>-LCA_db1_S3!E2/OEV_Pathways_db1_S3!E2</f>
        <v>9.7444057690367292E-2</v>
      </c>
      <c r="F2" s="8">
        <f>-LCA_db1_S3!F2/OEV_Pathways_db1_S3!F2</f>
        <v>-0.11886375691800584</v>
      </c>
      <c r="G2" s="8">
        <f>-LCA_db1_S3!G2/OEV_Pathways_db1_S3!G2</f>
        <v>-0.16324263664619432</v>
      </c>
      <c r="H2" s="8">
        <f>-LCA_db1_S3!H2/OEV_Pathways_db1_S3!H2</f>
        <v>-1.299546983063034</v>
      </c>
      <c r="I2" s="8">
        <f>-LCA_db1_S3!I2/OEV_Pathways_db1_S3!I2</f>
        <v>-2.7671983707564349E-3</v>
      </c>
      <c r="J2" s="8">
        <f>-LCA_db1_S3!J2/OEV_Pathways_db1_S3!J2</f>
        <v>3.5006268951847238E-3</v>
      </c>
      <c r="K2" s="8">
        <f>-LCA_db1_S3!K2/OEV_Pathways_db1_S3!K2</f>
        <v>-9.1448423655577128E-3</v>
      </c>
      <c r="L2" s="8">
        <f>-LCA_db1_S3!L2/OEV_Pathways_db1_S3!L2</f>
        <v>-3.0138447965737853E-2</v>
      </c>
      <c r="M2" s="8">
        <f>-LCA_db1_S3!M2/OEV_Pathways_db1_S3!M2</f>
        <v>-8.0647757212494835E-3</v>
      </c>
      <c r="N2" s="8">
        <f>-LCA_db1_S3!N2/OEV_Pathways_db1_S3!N2</f>
        <v>-3.0706352990862284E-3</v>
      </c>
      <c r="O2" s="8">
        <f>-LCA_db1_S3!O2/OEV_Pathways_db1_S3!O2</f>
        <v>-8.6398744105430363E-4</v>
      </c>
      <c r="P2" s="8">
        <f>-LCA_db1_S3!P2/OEV_Pathways_db1_S3!P2</f>
        <v>-2.4710833728052328E-2</v>
      </c>
      <c r="Q2" s="8">
        <f>-LCA_db1_S3!Q2/OEV_Pathways_db1_S3!Q2</f>
        <v>-0.19653354184700925</v>
      </c>
    </row>
    <row r="3" spans="1:17" x14ac:dyDescent="0.35">
      <c r="A3" s="5" t="s">
        <v>2</v>
      </c>
      <c r="B3" s="8">
        <f>-LCA_db1_S3!B3/OEV_Pathways_db1_S3!B3</f>
        <v>-9.3345299996392739E-2</v>
      </c>
      <c r="C3" s="8">
        <f>-LCA_db1_S3!C3/OEV_Pathways_db1_S3!C3</f>
        <v>1.6234097700695497E-3</v>
      </c>
      <c r="D3" s="8">
        <f>-LCA_db1_S3!D3/OEV_Pathways_db1_S3!D3</f>
        <v>-2.0353627645279329E-3</v>
      </c>
      <c r="E3" s="8">
        <f>-LCA_db1_S3!E3/OEV_Pathways_db1_S3!E3</f>
        <v>-3.4311200284698547E-3</v>
      </c>
      <c r="F3" s="8">
        <f>-LCA_db1_S3!F3/OEV_Pathways_db1_S3!F3</f>
        <v>-8.8849507217420333E-3</v>
      </c>
      <c r="G3" s="8">
        <f>-LCA_db1_S3!G3/OEV_Pathways_db1_S3!G3</f>
        <v>-1.4585067768392393E-2</v>
      </c>
      <c r="H3" s="8">
        <f>-LCA_db1_S3!H3/OEV_Pathways_db1_S3!H3</f>
        <v>-5.2632630668869247</v>
      </c>
      <c r="I3" s="8">
        <f>-LCA_db1_S3!I3/OEV_Pathways_db1_S3!I3</f>
        <v>-2.6347218360180478E-2</v>
      </c>
      <c r="J3" s="8">
        <f>-LCA_db1_S3!J3/OEV_Pathways_db1_S3!J3</f>
        <v>-2.8082318457416926E-2</v>
      </c>
      <c r="K3" s="8">
        <f>-LCA_db1_S3!K3/OEV_Pathways_db1_S3!K3</f>
        <v>-1.0518703389601283E-3</v>
      </c>
      <c r="L3" s="8">
        <f>-LCA_db1_S3!L3/OEV_Pathways_db1_S3!L3</f>
        <v>-1.1975683434650392E-3</v>
      </c>
      <c r="M3" s="8">
        <f>-LCA_db1_S3!M3/OEV_Pathways_db1_S3!M3</f>
        <v>6.9186698249779988E-4</v>
      </c>
      <c r="N3" s="8">
        <f>-LCA_db1_S3!N3/OEV_Pathways_db1_S3!N3</f>
        <v>3.773323757268454E-5</v>
      </c>
      <c r="O3" s="8">
        <f>-LCA_db1_S3!O3/OEV_Pathways_db1_S3!O3</f>
        <v>-3.33586008680147E-3</v>
      </c>
      <c r="P3" s="8">
        <f>-LCA_db1_S3!P3/OEV_Pathways_db1_S3!P3</f>
        <v>-2.8357277960651965E-3</v>
      </c>
      <c r="Q3" s="8">
        <f>-LCA_db1_S3!Q3/OEV_Pathways_db1_S3!Q3</f>
        <v>-2.9169592200534021E-2</v>
      </c>
    </row>
    <row r="4" spans="1:17" x14ac:dyDescent="0.35">
      <c r="A4" s="5" t="s">
        <v>3</v>
      </c>
      <c r="B4" s="8">
        <f>-LCA_db1_S3!B4/OEV_Pathways_db1_S3!B4</f>
        <v>-0.42058535164477884</v>
      </c>
      <c r="C4" s="8">
        <f>-LCA_db1_S3!C4/OEV_Pathways_db1_S3!C4</f>
        <v>-0.35993505989361563</v>
      </c>
      <c r="D4" s="8">
        <f>-LCA_db1_S3!D4/OEV_Pathways_db1_S3!D4</f>
        <v>-7.2392125102842611E-2</v>
      </c>
      <c r="E4" s="8">
        <f>-LCA_db1_S3!E4/OEV_Pathways_db1_S3!E4</f>
        <v>0.11161477985654408</v>
      </c>
      <c r="F4" s="8">
        <f>-LCA_db1_S3!F4/OEV_Pathways_db1_S3!F4</f>
        <v>-0.14598782869025154</v>
      </c>
      <c r="G4" s="8">
        <f>-LCA_db1_S3!G4/OEV_Pathways_db1_S3!G4</f>
        <v>-0.20185903675077232</v>
      </c>
      <c r="H4" s="8">
        <f>-LCA_db1_S3!H4/OEV_Pathways_db1_S3!H4</f>
        <v>-0.21739553043799859</v>
      </c>
      <c r="I4" s="8">
        <f>-LCA_db1_S3!I4/OEV_Pathways_db1_S3!I4</f>
        <v>2.9872631636062514E-3</v>
      </c>
      <c r="J4" s="8">
        <f>-LCA_db1_S3!J4/OEV_Pathways_db1_S3!J4</f>
        <v>1.111982569293922E-2</v>
      </c>
      <c r="K4" s="8">
        <f>-LCA_db1_S3!K4/OEV_Pathways_db1_S3!K4</f>
        <v>-1.1200792194950578E-2</v>
      </c>
      <c r="L4" s="8">
        <f>-LCA_db1_S3!L4/OEV_Pathways_db1_S3!L4</f>
        <v>-3.7129687481859852E-2</v>
      </c>
      <c r="M4" s="8">
        <f>-LCA_db1_S3!M4/OEV_Pathways_db1_S3!M4</f>
        <v>-1.087306465272973E-2</v>
      </c>
      <c r="N4" s="8">
        <f>-LCA_db1_S3!N4/OEV_Pathways_db1_S3!N4</f>
        <v>-3.9558961972894872E-3</v>
      </c>
      <c r="O4" s="8">
        <f>-LCA_db1_S3!O4/OEV_Pathways_db1_S3!O4</f>
        <v>-2.5236652208306603E-4</v>
      </c>
      <c r="P4" s="8">
        <f>-LCA_db1_S3!P4/OEV_Pathways_db1_S3!P4</f>
        <v>-3.0533313608633924E-2</v>
      </c>
      <c r="Q4" s="8">
        <f>-LCA_db1_S3!Q4/OEV_Pathways_db1_S3!Q4</f>
        <v>-0.24080982563294995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-LCA_db1_S4!B2/OEV_Pathways_db1_S4!B2</f>
        <v>-0.32153860344405405</v>
      </c>
      <c r="C2" s="8">
        <f>-LCA_db1_S4!C2/OEV_Pathways_db1_S4!C2</f>
        <v>-0.30313137536119977</v>
      </c>
      <c r="D2" s="8">
        <f>-LCA_db1_S4!D2/OEV_Pathways_db1_S4!D2</f>
        <v>-0.10966709738149132</v>
      </c>
      <c r="E2" s="8">
        <f>-LCA_db1_S4!E2/OEV_Pathways_db1_S4!E2</f>
        <v>0.10063419648341866</v>
      </c>
      <c r="F2" s="8">
        <f>-LCA_db1_S4!F2/OEV_Pathways_db1_S4!F2</f>
        <v>-0.44594085350338242</v>
      </c>
      <c r="G2" s="8">
        <f>-LCA_db1_S4!G2/OEV_Pathways_db1_S4!G2</f>
        <v>-0.28697673838863819</v>
      </c>
      <c r="H2" s="8">
        <f>-LCA_db1_S4!H2/OEV_Pathways_db1_S4!H2</f>
        <v>-1.3060164828489946</v>
      </c>
      <c r="I2" s="8">
        <f>-LCA_db1_S4!I2/OEV_Pathways_db1_S4!I2</f>
        <v>-0.649504369613775</v>
      </c>
      <c r="J2" s="8">
        <f>-LCA_db1_S4!J2/OEV_Pathways_db1_S4!J2</f>
        <v>-0.71580993766223311</v>
      </c>
      <c r="K2" s="8">
        <f>-LCA_db1_S4!K2/OEV_Pathways_db1_S4!K2</f>
        <v>-1.2238496130192967E-2</v>
      </c>
      <c r="L2" s="8">
        <f>-LCA_db1_S4!L2/OEV_Pathways_db1_S4!L2</f>
        <v>-5.4526298424837645E-2</v>
      </c>
      <c r="M2" s="8">
        <f>-LCA_db1_S4!M2/OEV_Pathways_db1_S4!M2</f>
        <v>-1.0281323573755569E-2</v>
      </c>
      <c r="N2" s="8">
        <f>-LCA_db1_S4!N2/OEV_Pathways_db1_S4!N2</f>
        <v>-8.1704506858164237E-3</v>
      </c>
      <c r="O2" s="8">
        <f>-LCA_db1_S4!O2/OEV_Pathways_db1_S4!O2</f>
        <v>-2.1090324034660976E-3</v>
      </c>
      <c r="P2" s="8">
        <f>-LCA_db1_S4!P2/OEV_Pathways_db1_S4!P2</f>
        <v>-5.5262308089314531E-2</v>
      </c>
      <c r="Q2" s="8">
        <f>-LCA_db1_S4!Q2/OEV_Pathways_db1_S4!Q2</f>
        <v>-0.24810789546805409</v>
      </c>
    </row>
    <row r="3" spans="1:17" x14ac:dyDescent="0.35">
      <c r="A3" s="5" t="s">
        <v>2</v>
      </c>
      <c r="B3" s="8">
        <f>-LCA_db1_S4!B3/OEV_Pathways_db1_S4!B3</f>
        <v>-9.3345299996392739E-2</v>
      </c>
      <c r="C3" s="8">
        <f>-LCA_db1_S4!C3/OEV_Pathways_db1_S4!C3</f>
        <v>1.6234097700695497E-3</v>
      </c>
      <c r="D3" s="8">
        <f>-LCA_db1_S4!D3/OEV_Pathways_db1_S4!D3</f>
        <v>-2.0353627645279329E-3</v>
      </c>
      <c r="E3" s="8">
        <f>-LCA_db1_S4!E3/OEV_Pathways_db1_S4!E3</f>
        <v>-3.4311200284698547E-3</v>
      </c>
      <c r="F3" s="8">
        <f>-LCA_db1_S4!F3/OEV_Pathways_db1_S4!F3</f>
        <v>-8.8849507217420333E-3</v>
      </c>
      <c r="G3" s="8">
        <f>-LCA_db1_S4!G3/OEV_Pathways_db1_S4!G3</f>
        <v>-1.4585067768392393E-2</v>
      </c>
      <c r="H3" s="8">
        <f>-LCA_db1_S4!H3/OEV_Pathways_db1_S4!H3</f>
        <v>-5.2632630668869247</v>
      </c>
      <c r="I3" s="8">
        <f>-LCA_db1_S4!I3/OEV_Pathways_db1_S4!I3</f>
        <v>-2.6347218360180478E-2</v>
      </c>
      <c r="J3" s="8">
        <f>-LCA_db1_S4!J3/OEV_Pathways_db1_S4!J3</f>
        <v>-2.8082318457416926E-2</v>
      </c>
      <c r="K3" s="8">
        <f>-LCA_db1_S4!K3/OEV_Pathways_db1_S4!K3</f>
        <v>-1.0518703389601283E-3</v>
      </c>
      <c r="L3" s="8">
        <f>-LCA_db1_S4!L3/OEV_Pathways_db1_S4!L3</f>
        <v>-1.1975683434650392E-3</v>
      </c>
      <c r="M3" s="8">
        <f>-LCA_db1_S4!M3/OEV_Pathways_db1_S4!M3</f>
        <v>6.9186698249779988E-4</v>
      </c>
      <c r="N3" s="8">
        <f>-LCA_db1_S4!N3/OEV_Pathways_db1_S4!N3</f>
        <v>3.773323757268454E-5</v>
      </c>
      <c r="O3" s="8">
        <f>-LCA_db1_S4!O3/OEV_Pathways_db1_S4!O3</f>
        <v>-3.33586008680147E-3</v>
      </c>
      <c r="P3" s="8">
        <f>-LCA_db1_S4!P3/OEV_Pathways_db1_S4!P3</f>
        <v>-2.8357277960651965E-3</v>
      </c>
      <c r="Q3" s="8">
        <f>-LCA_db1_S4!Q3/OEV_Pathways_db1_S4!Q3</f>
        <v>-2.9169592200534021E-2</v>
      </c>
    </row>
    <row r="4" spans="1:17" x14ac:dyDescent="0.35">
      <c r="A4" s="5" t="s">
        <v>3</v>
      </c>
      <c r="B4" s="8">
        <f>-LCA_db1_S4!B4/OEV_Pathways_db1_S4!B4</f>
        <v>-0.3796556560780337</v>
      </c>
      <c r="C4" s="8">
        <f>-LCA_db1_S4!C4/OEV_Pathways_db1_S4!C4</f>
        <v>-0.38307327611467706</v>
      </c>
      <c r="D4" s="8">
        <f>-LCA_db1_S4!D4/OEV_Pathways_db1_S4!D4</f>
        <v>-0.13957652173568358</v>
      </c>
      <c r="E4" s="8">
        <f>-LCA_db1_S4!E4/OEV_Pathways_db1_S4!E4</f>
        <v>0.11525306230128621</v>
      </c>
      <c r="F4" s="8">
        <f>-LCA_db1_S4!F4/OEV_Pathways_db1_S4!F4</f>
        <v>-0.55373194603785991</v>
      </c>
      <c r="G4" s="8">
        <f>-LCA_db1_S4!G4/OEV_Pathways_db1_S4!G4</f>
        <v>-0.35773523267339535</v>
      </c>
      <c r="H4" s="8">
        <f>-LCA_db1_S4!H4/OEV_Pathways_db1_S4!H4</f>
        <v>-0.22563129663736531</v>
      </c>
      <c r="I4" s="8">
        <f>-LCA_db1_S4!I4/OEV_Pathways_db1_S4!I4</f>
        <v>-0.80157946786900047</v>
      </c>
      <c r="J4" s="8">
        <f>-LCA_db1_S4!J4/OEV_Pathways_db1_S4!J4</f>
        <v>-0.88172015885685806</v>
      </c>
      <c r="K4" s="8">
        <f>-LCA_db1_S4!K4/OEV_Pathways_db1_S4!K4</f>
        <v>-1.508036204933617E-2</v>
      </c>
      <c r="L4" s="8">
        <f>-LCA_db1_S4!L4/OEV_Pathways_db1_S4!L4</f>
        <v>-6.7408903582511046E-2</v>
      </c>
      <c r="M4" s="8">
        <f>-LCA_db1_S4!M4/OEV_Pathways_db1_S4!M4</f>
        <v>-1.3800467910769875E-2</v>
      </c>
      <c r="N4" s="8">
        <f>-LCA_db1_S4!N4/OEV_Pathways_db1_S4!N4</f>
        <v>-1.0508134968403908E-2</v>
      </c>
      <c r="O4" s="8">
        <f>-LCA_db1_S4!O4/OEV_Pathways_db1_S4!O4</f>
        <v>-1.8054757148187632E-3</v>
      </c>
      <c r="P4" s="8">
        <f>-LCA_db1_S4!P4/OEV_Pathways_db1_S4!P4</f>
        <v>-6.9216650066638644E-2</v>
      </c>
      <c r="Q4" s="8">
        <f>-LCA_db1_S4!Q4/OEV_Pathways_db1_S4!Q4</f>
        <v>-0.30602822100746285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-LCA_db1_S5!B2/OEV_Pathways_db1_S5!B2</f>
        <v>-0.29304830576734364</v>
      </c>
      <c r="C2" s="8">
        <f>-LCA_db1_S5!C2/OEV_Pathways_db1_S5!C2</f>
        <v>-0.21380621982910619</v>
      </c>
      <c r="D2" s="8">
        <f>-LCA_db1_S5!D2/OEV_Pathways_db1_S5!D2</f>
        <v>-7.0826382538333996E-2</v>
      </c>
      <c r="E2" s="8">
        <f>-LCA_db1_S5!E2/OEV_Pathways_db1_S5!E2</f>
        <v>6.362522711765059E-2</v>
      </c>
      <c r="F2" s="8">
        <f>-LCA_db1_S5!F2/OEV_Pathways_db1_S5!F2</f>
        <v>-0.25289134569939958</v>
      </c>
      <c r="G2" s="8">
        <f>-LCA_db1_S5!G2/OEV_Pathways_db1_S5!G2</f>
        <v>-0.16763563850284882</v>
      </c>
      <c r="H2" s="8">
        <f>-LCA_db1_S5!H2/OEV_Pathways_db1_S5!H2</f>
        <v>-1.2759338301576064</v>
      </c>
      <c r="I2" s="8">
        <f>-LCA_db1_S5!I2/OEV_Pathways_db1_S5!I2</f>
        <v>-0.31162748815329067</v>
      </c>
      <c r="J2" s="8">
        <f>-LCA_db1_S5!J2/OEV_Pathways_db1_S5!J2</f>
        <v>-0.34336417834062027</v>
      </c>
      <c r="K2" s="8">
        <f>-LCA_db1_S5!K2/OEV_Pathways_db1_S5!K2</f>
        <v>-9.2520592663201135E-3</v>
      </c>
      <c r="L2" s="8">
        <f>-LCA_db1_S5!L2/OEV_Pathways_db1_S5!L2</f>
        <v>-3.6818219183028217E-2</v>
      </c>
      <c r="M2" s="8">
        <f>-LCA_db1_S5!M2/OEV_Pathways_db1_S5!M2</f>
        <v>-3.2639250113804764E-3</v>
      </c>
      <c r="N2" s="8">
        <f>-LCA_db1_S5!N2/OEV_Pathways_db1_S5!N2</f>
        <v>-3.0784773076046501E-3</v>
      </c>
      <c r="O2" s="8">
        <f>-LCA_db1_S5!O2/OEV_Pathways_db1_S5!O2</f>
        <v>-1.3928248763706767E-3</v>
      </c>
      <c r="P2" s="8">
        <f>-LCA_db1_S5!P2/OEV_Pathways_db1_S5!P2</f>
        <v>-2.5008369912835567E-2</v>
      </c>
      <c r="Q2" s="8">
        <f>-LCA_db1_S5!Q2/OEV_Pathways_db1_S5!Q2</f>
        <v>-0.16368182382663343</v>
      </c>
    </row>
    <row r="3" spans="1:17" x14ac:dyDescent="0.35">
      <c r="A3" s="5" t="s">
        <v>2</v>
      </c>
      <c r="B3" s="8">
        <f>-LCA_db1_S5!B3/OEV_Pathways_db1_S5!B3</f>
        <v>-9.3345299996392739E-2</v>
      </c>
      <c r="C3" s="8">
        <f>-LCA_db1_S5!C3/OEV_Pathways_db1_S5!C3</f>
        <v>1.6234097700695497E-3</v>
      </c>
      <c r="D3" s="8">
        <f>-LCA_db1_S5!D3/OEV_Pathways_db1_S5!D3</f>
        <v>-2.0353627645279329E-3</v>
      </c>
      <c r="E3" s="8">
        <f>-LCA_db1_S5!E3/OEV_Pathways_db1_S5!E3</f>
        <v>-3.4311200284698547E-3</v>
      </c>
      <c r="F3" s="8">
        <f>-LCA_db1_S5!F3/OEV_Pathways_db1_S5!F3</f>
        <v>-8.8849507217420333E-3</v>
      </c>
      <c r="G3" s="8">
        <f>-LCA_db1_S5!G3/OEV_Pathways_db1_S5!G3</f>
        <v>-1.4585067768392393E-2</v>
      </c>
      <c r="H3" s="8">
        <f>-LCA_db1_S5!H3/OEV_Pathways_db1_S5!H3</f>
        <v>-5.2632630668869247</v>
      </c>
      <c r="I3" s="8">
        <f>-LCA_db1_S5!I3/OEV_Pathways_db1_S5!I3</f>
        <v>-2.6347218360180478E-2</v>
      </c>
      <c r="J3" s="8">
        <f>-LCA_db1_S5!J3/OEV_Pathways_db1_S5!J3</f>
        <v>-2.8082318457416926E-2</v>
      </c>
      <c r="K3" s="8">
        <f>-LCA_db1_S5!K3/OEV_Pathways_db1_S5!K3</f>
        <v>-1.0518703389601283E-3</v>
      </c>
      <c r="L3" s="8">
        <f>-LCA_db1_S5!L3/OEV_Pathways_db1_S5!L3</f>
        <v>-1.1975683434650392E-3</v>
      </c>
      <c r="M3" s="8">
        <f>-LCA_db1_S5!M3/OEV_Pathways_db1_S5!M3</f>
        <v>6.9186698249779988E-4</v>
      </c>
      <c r="N3" s="8">
        <f>-LCA_db1_S5!N3/OEV_Pathways_db1_S5!N3</f>
        <v>3.773323757268454E-5</v>
      </c>
      <c r="O3" s="8">
        <f>-LCA_db1_S5!O3/OEV_Pathways_db1_S5!O3</f>
        <v>-3.33586008680147E-3</v>
      </c>
      <c r="P3" s="8">
        <f>-LCA_db1_S5!P3/OEV_Pathways_db1_S5!P3</f>
        <v>-2.8357277960651965E-3</v>
      </c>
      <c r="Q3" s="8">
        <f>-LCA_db1_S5!Q3/OEV_Pathways_db1_S5!Q3</f>
        <v>-2.9169592200534021E-2</v>
      </c>
    </row>
    <row r="4" spans="1:17" x14ac:dyDescent="0.35">
      <c r="A4" s="5" t="s">
        <v>3</v>
      </c>
      <c r="B4" s="8">
        <f>-LCA_db1_S5!B4/OEV_Pathways_db1_S5!B4</f>
        <v>-0.3439093517410976</v>
      </c>
      <c r="C4" s="8">
        <f>-LCA_db1_S5!C4/OEV_Pathways_db1_S5!C4</f>
        <v>-0.27031674865101646</v>
      </c>
      <c r="D4" s="8">
        <f>-LCA_db1_S5!D4/OEV_Pathways_db1_S5!D4</f>
        <v>-8.9942489971653411E-2</v>
      </c>
      <c r="E4" s="8">
        <f>-LCA_db1_S5!E4/OEV_Pathways_db1_S5!E4</f>
        <v>7.304515465953712E-2</v>
      </c>
      <c r="F4" s="8">
        <f>-LCA_db1_S5!F4/OEV_Pathways_db1_S5!F4</f>
        <v>-0.31307064023047404</v>
      </c>
      <c r="G4" s="8">
        <f>-LCA_db1_S5!G4/OEV_Pathways_db1_S5!G4</f>
        <v>-0.20739319757186658</v>
      </c>
      <c r="H4" s="8">
        <f>-LCA_db1_S5!H4/OEV_Pathways_db1_S5!H4</f>
        <v>-0.18733564744967043</v>
      </c>
      <c r="I4" s="8">
        <f>-LCA_db1_S5!I4/OEV_Pathways_db1_S5!I4</f>
        <v>-0.38124720602347734</v>
      </c>
      <c r="J4" s="8">
        <f>-LCA_db1_S5!J4/OEV_Pathways_db1_S5!J4</f>
        <v>-0.41942406259008036</v>
      </c>
      <c r="K4" s="8">
        <f>-LCA_db1_S5!K4/OEV_Pathways_db1_S5!K4</f>
        <v>-1.1335246625770668E-2</v>
      </c>
      <c r="L4" s="8">
        <f>-LCA_db1_S5!L4/OEV_Pathways_db1_S5!L4</f>
        <v>-4.5423089006953139E-2</v>
      </c>
      <c r="M4" s="8">
        <f>-LCA_db1_S5!M4/OEV_Pathways_db1_S5!M4</f>
        <v>-4.5325626899387879E-3</v>
      </c>
      <c r="N4" s="8">
        <f>-LCA_db1_S5!N4/OEV_Pathways_db1_S5!N4</f>
        <v>-3.96597160362508E-3</v>
      </c>
      <c r="O4" s="8">
        <f>-LCA_db1_S5!O4/OEV_Pathways_db1_S5!O4</f>
        <v>-9.120553743327028E-4</v>
      </c>
      <c r="P4" s="8">
        <f>-LCA_db1_S5!P4/OEV_Pathways_db1_S5!P4</f>
        <v>-3.0910044767605251E-2</v>
      </c>
      <c r="Q4" s="8">
        <f>-LCA_db1_S5!Q4/OEV_Pathways_db1_S5!Q4</f>
        <v>-0.19926715598889219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-LCA_db2_default!B2/OEV_Pathways_db2_default!B2</f>
        <v>-0.3687057699533236</v>
      </c>
      <c r="C2" s="8">
        <f>-LCA_db2_default!C2/OEV_Pathways_db2_default!C2</f>
        <v>-0.32115266380588381</v>
      </c>
      <c r="D2" s="8">
        <f>-LCA_db2_default!D2/OEV_Pathways_db2_default!D2</f>
        <v>-8.7166191010702956E-2</v>
      </c>
      <c r="E2" s="8">
        <f>-LCA_db2_default!E2/OEV_Pathways_db2_default!E2</f>
        <v>9.9518631237077465E-2</v>
      </c>
      <c r="F2" s="8">
        <f>-LCA_db2_default!F2/OEV_Pathways_db2_default!F2</f>
        <v>-0.29112912048307948</v>
      </c>
      <c r="G2" s="8">
        <f>-LCA_db2_default!G2/OEV_Pathways_db2_default!G2</f>
        <v>-0.23255979528427356</v>
      </c>
      <c r="H2" s="8">
        <f>-LCA_db2_default!H2/OEV_Pathways_db2_default!H2</f>
        <v>-1.3346125087927576</v>
      </c>
      <c r="I2" s="8">
        <f>-LCA_db2_default!I2/OEV_Pathways_db2_default!I2</f>
        <v>-0.33150886489627285</v>
      </c>
      <c r="J2" s="8">
        <f>-LCA_db2_default!J2/OEV_Pathways_db2_default!J2</f>
        <v>-0.35940822604460648</v>
      </c>
      <c r="K2" s="8">
        <f>-LCA_db2_default!K2/OEV_Pathways_db2_default!K2</f>
        <v>-1.0790761034253124E-2</v>
      </c>
      <c r="L2" s="8">
        <f>-LCA_db2_default!L2/OEV_Pathways_db2_default!L2</f>
        <v>-4.2460110556185982E-2</v>
      </c>
      <c r="M2" s="8">
        <f>-LCA_db2_default!M2/OEV_Pathways_db2_default!M2</f>
        <v>-9.6031479025275052E-3</v>
      </c>
      <c r="N2" s="8">
        <f>-LCA_db2_default!N2/OEV_Pathways_db2_default!N2</f>
        <v>-1.2654352250338187E-2</v>
      </c>
      <c r="O2" s="8">
        <f>-LCA_db2_default!O2/OEV_Pathways_db2_default!O2</f>
        <v>-1.4622187003368011E-3</v>
      </c>
      <c r="P2" s="8">
        <f>-LCA_db2_default!P2/OEV_Pathways_db2_default!P2</f>
        <v>-3.5693891041659931E-2</v>
      </c>
      <c r="Q2" s="8">
        <f>-LCA_db2_default!Q2/OEV_Pathways_db2_default!Q2</f>
        <v>-0.23620981614400507</v>
      </c>
    </row>
    <row r="3" spans="1:17" x14ac:dyDescent="0.35">
      <c r="A3" s="5" t="s">
        <v>2</v>
      </c>
      <c r="B3" s="8">
        <f>-LCA_db2_default!B3/OEV_Pathways_db2_default!B3</f>
        <v>-0.10761720925859608</v>
      </c>
      <c r="C3" s="8">
        <f>-LCA_db2_default!C3/OEV_Pathways_db2_default!C3</f>
        <v>-5.7390491450645437E-4</v>
      </c>
      <c r="D3" s="8">
        <f>-LCA_db2_default!D3/OEV_Pathways_db2_default!D3</f>
        <v>-2.2439676109298509E-3</v>
      </c>
      <c r="E3" s="8">
        <f>-LCA_db2_default!E3/OEV_Pathways_db2_default!E3</f>
        <v>-1.7732034197204931E-3</v>
      </c>
      <c r="F3" s="8">
        <f>-LCA_db2_default!F3/OEV_Pathways_db2_default!F3</f>
        <v>-9.5995317451936912E-3</v>
      </c>
      <c r="G3" s="8">
        <f>-LCA_db2_default!G3/OEV_Pathways_db2_default!G3</f>
        <v>-1.4040146390348729E-2</v>
      </c>
      <c r="H3" s="8">
        <f>-LCA_db2_default!H3/OEV_Pathways_db2_default!H3</f>
        <v>-5.3893866413004634</v>
      </c>
      <c r="I3" s="8">
        <f>-LCA_db2_default!I3/OEV_Pathways_db2_default!I3</f>
        <v>-2.7118217985500025E-2</v>
      </c>
      <c r="J3" s="8">
        <f>-LCA_db2_default!J3/OEV_Pathways_db2_default!J3</f>
        <v>-2.8564542397953554E-2</v>
      </c>
      <c r="K3" s="8">
        <f>-LCA_db2_default!K3/OEV_Pathways_db2_default!K3</f>
        <v>-8.0808576815303331E-4</v>
      </c>
      <c r="L3" s="8">
        <f>-LCA_db2_default!L3/OEV_Pathways_db2_default!L3</f>
        <v>-1.2695432423080444E-3</v>
      </c>
      <c r="M3" s="8">
        <f>-LCA_db2_default!M3/OEV_Pathways_db2_default!M3</f>
        <v>4.8037335228863753E-4</v>
      </c>
      <c r="N3" s="8">
        <f>-LCA_db2_default!N3/OEV_Pathways_db2_default!N3</f>
        <v>6.7244962785394143E-5</v>
      </c>
      <c r="O3" s="8">
        <f>-LCA_db2_default!O3/OEV_Pathways_db2_default!O3</f>
        <v>-3.3227905507083842E-3</v>
      </c>
      <c r="P3" s="8">
        <f>-LCA_db2_default!P3/OEV_Pathways_db2_default!P3</f>
        <v>-6.8347612417227514E-4</v>
      </c>
      <c r="Q3" s="8">
        <f>-LCA_db2_default!Q3/OEV_Pathways_db2_default!Q3</f>
        <v>-3.3677518296901042E-2</v>
      </c>
    </row>
    <row r="4" spans="1:17" x14ac:dyDescent="0.35">
      <c r="A4" s="5" t="s">
        <v>3</v>
      </c>
      <c r="B4" s="8">
        <f>-LCA_db2_default!B4/OEV_Pathways_db2_default!B4</f>
        <v>-0.43497394926832689</v>
      </c>
      <c r="C4" s="8">
        <f>-LCA_db2_default!C4/OEV_Pathways_db2_default!C4</f>
        <v>-0.40563570775385477</v>
      </c>
      <c r="D4" s="8">
        <f>-LCA_db2_default!D4/OEV_Pathways_db2_default!D4</f>
        <v>-0.11086662044829793</v>
      </c>
      <c r="E4" s="8">
        <f>-LCA_db2_default!E4/OEV_Pathways_db2_default!E4</f>
        <v>0.11397407689633685</v>
      </c>
      <c r="F4" s="8">
        <f>-LCA_db2_default!F4/OEV_Pathways_db2_default!F4</f>
        <v>-0.36045670046614375</v>
      </c>
      <c r="G4" s="8">
        <f>-LCA_db2_default!G4/OEV_Pathways_db2_default!G4</f>
        <v>-0.28961488039015476</v>
      </c>
      <c r="H4" s="8">
        <f>-LCA_db2_default!H4/OEV_Pathways_db2_default!H4</f>
        <v>-0.2261017576468364</v>
      </c>
      <c r="I4" s="8">
        <f>-LCA_db2_default!I4/OEV_Pathways_db2_default!I4</f>
        <v>-0.40568703796522532</v>
      </c>
      <c r="J4" s="8">
        <f>-LCA_db2_default!J4/OEV_Pathways_db2_default!J4</f>
        <v>-0.43916931352270738</v>
      </c>
      <c r="K4" s="8">
        <f>-LCA_db2_default!K4/OEV_Pathways_db2_default!K4</f>
        <v>-1.3326435260928894E-2</v>
      </c>
      <c r="L4" s="8">
        <f>-LCA_db2_default!L4/OEV_Pathways_db2_default!L4</f>
        <v>-5.2407694070566037E-2</v>
      </c>
      <c r="M4" s="8">
        <f>-LCA_db2_default!M4/OEV_Pathways_db2_default!M4</f>
        <v>-1.2850523462811276E-2</v>
      </c>
      <c r="N4" s="8">
        <f>-LCA_db2_default!N4/OEV_Pathways_db2_default!N4</f>
        <v>-1.6273894299052353E-2</v>
      </c>
      <c r="O4" s="8">
        <f>-LCA_db2_default!O4/OEV_Pathways_db2_default!O4</f>
        <v>-1.0018551844262374E-3</v>
      </c>
      <c r="P4" s="8">
        <f>-LCA_db2_default!P4/OEV_Pathways_db2_default!P4</f>
        <v>-4.4926474077853433E-2</v>
      </c>
      <c r="Q4" s="8">
        <f>-LCA_db2_default!Q4/OEV_Pathways_db2_default!Q4</f>
        <v>-0.29003731544866346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-LCA_db2_S1!B2/OEV_Pathways_db2_S1!B2</f>
        <v>-0.335722674825777</v>
      </c>
      <c r="C2" s="8">
        <f>-LCA_db2_S1!C2/OEV_Pathways_db2_S1!C2</f>
        <v>-0.27958615930731201</v>
      </c>
      <c r="D2" s="8">
        <f>-LCA_db2_S1!D2/OEV_Pathways_db2_S1!D2</f>
        <v>-7.5715610023724358E-2</v>
      </c>
      <c r="E2" s="8">
        <f>-LCA_db2_S1!E2/OEV_Pathways_db2_S1!E2</f>
        <v>9.1222852074030691E-2</v>
      </c>
      <c r="F2" s="8">
        <f>-LCA_db2_S1!F2/OEV_Pathways_db2_S1!F2</f>
        <v>-0.25630877529936291</v>
      </c>
      <c r="G2" s="8">
        <f>-LCA_db2_S1!G2/OEV_Pathways_db2_S1!G2</f>
        <v>-0.20440718440716268</v>
      </c>
      <c r="H2" s="8">
        <f>-LCA_db2_S1!H2/OEV_Pathways_db2_S1!H2</f>
        <v>-1.8737394894050765</v>
      </c>
      <c r="I2" s="8">
        <f>-LCA_db2_S1!I2/OEV_Pathways_db2_S1!I2</f>
        <v>-0.29413697763391405</v>
      </c>
      <c r="J2" s="8">
        <f>-LCA_db2_S1!J2/OEV_Pathways_db2_S1!J2</f>
        <v>-0.31909637317471667</v>
      </c>
      <c r="K2" s="8">
        <f>-LCA_db2_S1!K2/OEV_Pathways_db2_S1!K2</f>
        <v>-9.5289917450108279E-3</v>
      </c>
      <c r="L2" s="8">
        <f>-LCA_db2_S1!L2/OEV_Pathways_db2_S1!L2</f>
        <v>-3.7435072414353739E-2</v>
      </c>
      <c r="M2" s="8">
        <f>-LCA_db2_S1!M2/OEV_Pathways_db2_S1!M2</f>
        <v>-8.1086687917745395E-3</v>
      </c>
      <c r="N2" s="8">
        <f>-LCA_db2_S1!N2/OEV_Pathways_db2_S1!N2</f>
        <v>-1.0916566163745504E-2</v>
      </c>
      <c r="O2" s="8">
        <f>-LCA_db2_S1!O2/OEV_Pathways_db2_S1!O2</f>
        <v>-1.6931122028135308E-3</v>
      </c>
      <c r="P2" s="8">
        <f>-LCA_db2_S1!P2/OEV_Pathways_db2_S1!P2</f>
        <v>-3.1152315426950117E-2</v>
      </c>
      <c r="Q2" s="8">
        <f>-LCA_db2_S1!Q2/OEV_Pathways_db2_S1!Q2</f>
        <v>-0.20979599834454607</v>
      </c>
    </row>
    <row r="3" spans="1:17" x14ac:dyDescent="0.35">
      <c r="A3" s="5" t="s">
        <v>2</v>
      </c>
      <c r="B3" s="8">
        <f>-LCA_db2_S1!B3/OEV_Pathways_db2_S1!B3</f>
        <v>-0.10761720925859608</v>
      </c>
      <c r="C3" s="8">
        <f>-LCA_db2_S1!C3/OEV_Pathways_db2_S1!C3</f>
        <v>-5.7390491450645437E-4</v>
      </c>
      <c r="D3" s="8">
        <f>-LCA_db2_S1!D3/OEV_Pathways_db2_S1!D3</f>
        <v>-2.2439676109298509E-3</v>
      </c>
      <c r="E3" s="8">
        <f>-LCA_db2_S1!E3/OEV_Pathways_db2_S1!E3</f>
        <v>-1.7732034197204931E-3</v>
      </c>
      <c r="F3" s="8">
        <f>-LCA_db2_S1!F3/OEV_Pathways_db2_S1!F3</f>
        <v>-9.5995317451936912E-3</v>
      </c>
      <c r="G3" s="8">
        <f>-LCA_db2_S1!G3/OEV_Pathways_db2_S1!G3</f>
        <v>-1.4040146390348729E-2</v>
      </c>
      <c r="H3" s="8">
        <f>-LCA_db2_S1!H3/OEV_Pathways_db2_S1!H3</f>
        <v>-5.3893866413004634</v>
      </c>
      <c r="I3" s="8">
        <f>-LCA_db2_S1!I3/OEV_Pathways_db2_S1!I3</f>
        <v>-2.7118217985500025E-2</v>
      </c>
      <c r="J3" s="8">
        <f>-LCA_db2_S1!J3/OEV_Pathways_db2_S1!J3</f>
        <v>-2.8564542397953554E-2</v>
      </c>
      <c r="K3" s="8">
        <f>-LCA_db2_S1!K3/OEV_Pathways_db2_S1!K3</f>
        <v>-8.0808576815303331E-4</v>
      </c>
      <c r="L3" s="8">
        <f>-LCA_db2_S1!L3/OEV_Pathways_db2_S1!L3</f>
        <v>-1.2695432423080444E-3</v>
      </c>
      <c r="M3" s="8">
        <f>-LCA_db2_S1!M3/OEV_Pathways_db2_S1!M3</f>
        <v>4.8037335228863753E-4</v>
      </c>
      <c r="N3" s="8">
        <f>-LCA_db2_S1!N3/OEV_Pathways_db2_S1!N3</f>
        <v>6.7244962785394143E-5</v>
      </c>
      <c r="O3" s="8">
        <f>-LCA_db2_S1!O3/OEV_Pathways_db2_S1!O3</f>
        <v>-3.3227905507083842E-3</v>
      </c>
      <c r="P3" s="8">
        <f>-LCA_db2_S1!P3/OEV_Pathways_db2_S1!P3</f>
        <v>-6.8347612417227514E-4</v>
      </c>
      <c r="Q3" s="8">
        <f>-LCA_db2_S1!Q3/OEV_Pathways_db2_S1!Q3</f>
        <v>-3.3677518296901042E-2</v>
      </c>
    </row>
    <row r="4" spans="1:17" x14ac:dyDescent="0.35">
      <c r="A4" s="5" t="s">
        <v>3</v>
      </c>
      <c r="B4" s="8">
        <f>-LCA_db2_S1!B4/OEV_Pathways_db2_S1!B4</f>
        <v>-0.43497394926832689</v>
      </c>
      <c r="C4" s="8">
        <f>-LCA_db2_S1!C4/OEV_Pathways_db2_S1!C4</f>
        <v>-0.40563570775385477</v>
      </c>
      <c r="D4" s="8">
        <f>-LCA_db2_S1!D4/OEV_Pathways_db2_S1!D4</f>
        <v>-0.11086662044829793</v>
      </c>
      <c r="E4" s="8">
        <f>-LCA_db2_S1!E4/OEV_Pathways_db2_S1!E4</f>
        <v>0.11397407689633685</v>
      </c>
      <c r="F4" s="8">
        <f>-LCA_db2_S1!F4/OEV_Pathways_db2_S1!F4</f>
        <v>-0.36045670046614375</v>
      </c>
      <c r="G4" s="8">
        <f>-LCA_db2_S1!G4/OEV_Pathways_db2_S1!G4</f>
        <v>-0.28961488039015476</v>
      </c>
      <c r="H4" s="8">
        <f>-LCA_db2_S1!H4/OEV_Pathways_db2_S1!H4</f>
        <v>-0.2261017576468364</v>
      </c>
      <c r="I4" s="8">
        <f>-LCA_db2_S1!I4/OEV_Pathways_db2_S1!I4</f>
        <v>-0.40568703796522532</v>
      </c>
      <c r="J4" s="8">
        <f>-LCA_db2_S1!J4/OEV_Pathways_db2_S1!J4</f>
        <v>-0.43916931352270738</v>
      </c>
      <c r="K4" s="8">
        <f>-LCA_db2_S1!K4/OEV_Pathways_db2_S1!K4</f>
        <v>-1.3326435260928894E-2</v>
      </c>
      <c r="L4" s="8">
        <f>-LCA_db2_S1!L4/OEV_Pathways_db2_S1!L4</f>
        <v>-5.2407694070566037E-2</v>
      </c>
      <c r="M4" s="8">
        <f>-LCA_db2_S1!M4/OEV_Pathways_db2_S1!M4</f>
        <v>-1.2850523462811276E-2</v>
      </c>
      <c r="N4" s="8">
        <f>-LCA_db2_S1!N4/OEV_Pathways_db2_S1!N4</f>
        <v>-1.6273894299052353E-2</v>
      </c>
      <c r="O4" s="8">
        <f>-LCA_db2_S1!O4/OEV_Pathways_db2_S1!O4</f>
        <v>-1.0018551844262374E-3</v>
      </c>
      <c r="P4" s="8">
        <f>-LCA_db2_S1!P4/OEV_Pathways_db2_S1!P4</f>
        <v>-4.4926474077853433E-2</v>
      </c>
      <c r="Q4" s="8">
        <f>-LCA_db2_S1!Q4/OEV_Pathways_db2_S1!Q4</f>
        <v>-0.29003731544866346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-LCA_db2_S2!B2/OEV_Pathways_db2_S2!B2</f>
        <v>-0.43497394926832689</v>
      </c>
      <c r="C2" s="8">
        <f>-LCA_db2_S2!C2/OEV_Pathways_db2_S2!C2</f>
        <v>-0.40563570775385477</v>
      </c>
      <c r="D2" s="8">
        <f>-LCA_db2_S2!D2/OEV_Pathways_db2_S2!D2</f>
        <v>-0.11086662044829793</v>
      </c>
      <c r="E2" s="8">
        <f>-LCA_db2_S2!E2/OEV_Pathways_db2_S2!E2</f>
        <v>0.11397407689633685</v>
      </c>
      <c r="F2" s="8">
        <f>-LCA_db2_S2!F2/OEV_Pathways_db2_S2!F2</f>
        <v>-0.36045670046614375</v>
      </c>
      <c r="G2" s="8">
        <f>-LCA_db2_S2!G2/OEV_Pathways_db2_S2!G2</f>
        <v>-0.28961488039015476</v>
      </c>
      <c r="H2" s="8">
        <f>-LCA_db2_S2!H2/OEV_Pathways_db2_S2!H2</f>
        <v>-0.2261017576468364</v>
      </c>
      <c r="I2" s="8">
        <f>-LCA_db2_S2!I2/OEV_Pathways_db2_S2!I2</f>
        <v>-0.40568703796522532</v>
      </c>
      <c r="J2" s="8">
        <f>-LCA_db2_S2!J2/OEV_Pathways_db2_S2!J2</f>
        <v>-0.43916931352270738</v>
      </c>
      <c r="K2" s="8">
        <f>-LCA_db2_S2!K2/OEV_Pathways_db2_S2!K2</f>
        <v>-1.3326435260928894E-2</v>
      </c>
      <c r="L2" s="8">
        <f>-LCA_db2_S2!L2/OEV_Pathways_db2_S2!L2</f>
        <v>-5.2407694070566037E-2</v>
      </c>
      <c r="M2" s="8">
        <f>-LCA_db2_S2!M2/OEV_Pathways_db2_S2!M2</f>
        <v>-1.2850523462811276E-2</v>
      </c>
      <c r="N2" s="8">
        <f>-LCA_db2_S2!N2/OEV_Pathways_db2_S2!N2</f>
        <v>-1.6273894299052353E-2</v>
      </c>
      <c r="O2" s="8">
        <f>-LCA_db2_S2!O2/OEV_Pathways_db2_S2!O2</f>
        <v>-1.0018551844262374E-3</v>
      </c>
      <c r="P2" s="8">
        <f>-LCA_db2_S2!P2/OEV_Pathways_db2_S2!P2</f>
        <v>-4.4926474077853433E-2</v>
      </c>
      <c r="Q2" s="8">
        <f>-LCA_db2_S2!Q2/OEV_Pathways_db2_S2!Q2</f>
        <v>-0.29003731544866346</v>
      </c>
    </row>
    <row r="3" spans="1:17" x14ac:dyDescent="0.35">
      <c r="A3" s="5" t="s">
        <v>2</v>
      </c>
      <c r="B3" s="8">
        <f>-LCA_db2_S2!B3/OEV_Pathways_db2_S2!B3</f>
        <v>-0.10761720925859608</v>
      </c>
      <c r="C3" s="8">
        <f>-LCA_db2_S2!C3/OEV_Pathways_db2_S2!C3</f>
        <v>-5.7390491450645437E-4</v>
      </c>
      <c r="D3" s="8">
        <f>-LCA_db2_S2!D3/OEV_Pathways_db2_S2!D3</f>
        <v>-2.2439676109298509E-3</v>
      </c>
      <c r="E3" s="8">
        <f>-LCA_db2_S2!E3/OEV_Pathways_db2_S2!E3</f>
        <v>-1.7732034197204931E-3</v>
      </c>
      <c r="F3" s="8">
        <f>-LCA_db2_S2!F3/OEV_Pathways_db2_S2!F3</f>
        <v>-9.5995317451936912E-3</v>
      </c>
      <c r="G3" s="8">
        <f>-LCA_db2_S2!G3/OEV_Pathways_db2_S2!G3</f>
        <v>-1.4040146390348729E-2</v>
      </c>
      <c r="H3" s="8">
        <f>-LCA_db2_S2!H3/OEV_Pathways_db2_S2!H3</f>
        <v>-5.3893866413004634</v>
      </c>
      <c r="I3" s="8">
        <f>-LCA_db2_S2!I3/OEV_Pathways_db2_S2!I3</f>
        <v>-2.7118217985500025E-2</v>
      </c>
      <c r="J3" s="8">
        <f>-LCA_db2_S2!J3/OEV_Pathways_db2_S2!J3</f>
        <v>-2.8564542397953554E-2</v>
      </c>
      <c r="K3" s="8">
        <f>-LCA_db2_S2!K3/OEV_Pathways_db2_S2!K3</f>
        <v>-8.0808576815303331E-4</v>
      </c>
      <c r="L3" s="8">
        <f>-LCA_db2_S2!L3/OEV_Pathways_db2_S2!L3</f>
        <v>-1.2695432423080444E-3</v>
      </c>
      <c r="M3" s="8">
        <f>-LCA_db2_S2!M3/OEV_Pathways_db2_S2!M3</f>
        <v>4.8037335228863753E-4</v>
      </c>
      <c r="N3" s="8">
        <f>-LCA_db2_S2!N3/OEV_Pathways_db2_S2!N3</f>
        <v>6.7244962785394143E-5</v>
      </c>
      <c r="O3" s="8">
        <f>-LCA_db2_S2!O3/OEV_Pathways_db2_S2!O3</f>
        <v>-3.3227905507083842E-3</v>
      </c>
      <c r="P3" s="8">
        <f>-LCA_db2_S2!P3/OEV_Pathways_db2_S2!P3</f>
        <v>-6.8347612417227514E-4</v>
      </c>
      <c r="Q3" s="8">
        <f>-LCA_db2_S2!Q3/OEV_Pathways_db2_S2!Q3</f>
        <v>-3.3677518296901042E-2</v>
      </c>
    </row>
    <row r="4" spans="1:17" x14ac:dyDescent="0.35">
      <c r="A4" s="5" t="s">
        <v>3</v>
      </c>
      <c r="B4" s="8">
        <f>-LCA_db2_S2!B4/OEV_Pathways_db2_S2!B4</f>
        <v>-0.43497394926832689</v>
      </c>
      <c r="C4" s="8">
        <f>-LCA_db2_S2!C4/OEV_Pathways_db2_S2!C4</f>
        <v>-0.40563570775385477</v>
      </c>
      <c r="D4" s="8">
        <f>-LCA_db2_S2!D4/OEV_Pathways_db2_S2!D4</f>
        <v>-0.11086662044829793</v>
      </c>
      <c r="E4" s="8">
        <f>-LCA_db2_S2!E4/OEV_Pathways_db2_S2!E4</f>
        <v>0.11397407689633685</v>
      </c>
      <c r="F4" s="8">
        <f>-LCA_db2_S2!F4/OEV_Pathways_db2_S2!F4</f>
        <v>-0.36045670046614375</v>
      </c>
      <c r="G4" s="8">
        <f>-LCA_db2_S2!G4/OEV_Pathways_db2_S2!G4</f>
        <v>-0.28961488039015476</v>
      </c>
      <c r="H4" s="8">
        <f>-LCA_db2_S2!H4/OEV_Pathways_db2_S2!H4</f>
        <v>-0.2261017576468364</v>
      </c>
      <c r="I4" s="8">
        <f>-LCA_db2_S2!I4/OEV_Pathways_db2_S2!I4</f>
        <v>-0.40568703796522532</v>
      </c>
      <c r="J4" s="8">
        <f>-LCA_db2_S2!J4/OEV_Pathways_db2_S2!J4</f>
        <v>-0.43916931352270738</v>
      </c>
      <c r="K4" s="8">
        <f>-LCA_db2_S2!K4/OEV_Pathways_db2_S2!K4</f>
        <v>-1.3326435260928894E-2</v>
      </c>
      <c r="L4" s="8">
        <f>-LCA_db2_S2!L4/OEV_Pathways_db2_S2!L4</f>
        <v>-5.2407694070566037E-2</v>
      </c>
      <c r="M4" s="8">
        <f>-LCA_db2_S2!M4/OEV_Pathways_db2_S2!M4</f>
        <v>-1.2850523462811276E-2</v>
      </c>
      <c r="N4" s="8">
        <f>-LCA_db2_S2!N4/OEV_Pathways_db2_S2!N4</f>
        <v>-1.6273894299052353E-2</v>
      </c>
      <c r="O4" s="8">
        <f>-LCA_db2_S2!O4/OEV_Pathways_db2_S2!O4</f>
        <v>-1.0018551844262374E-3</v>
      </c>
      <c r="P4" s="8">
        <f>-LCA_db2_S2!P4/OEV_Pathways_db2_S2!P4</f>
        <v>-4.4926474077853433E-2</v>
      </c>
      <c r="Q4" s="8">
        <f>-LCA_db2_S2!Q4/OEV_Pathways_db2_S2!Q4</f>
        <v>-0.29003731544866346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-LCA_db2_S3!B2/OEV_Pathways_db2_S3!B2</f>
        <v>-0.39021131595631453</v>
      </c>
      <c r="C2" s="8">
        <f>-LCA_db2_S3!C2/OEV_Pathways_db2_S3!C2</f>
        <v>-0.30908009118621321</v>
      </c>
      <c r="D2" s="8">
        <f>-LCA_db2_S3!D2/OEV_Pathways_db2_S3!D2</f>
        <v>-5.9439416776812658E-2</v>
      </c>
      <c r="E2" s="8">
        <f>-LCA_db2_S3!E2/OEV_Pathways_db2_S3!E2</f>
        <v>9.6297262056579402E-2</v>
      </c>
      <c r="F2" s="8">
        <f>-LCA_db2_S3!F2/OEV_Pathways_db2_S3!F2</f>
        <v>-0.12211652791221382</v>
      </c>
      <c r="G2" s="8">
        <f>-LCA_db2_S3!G2/OEV_Pathways_db2_S3!G2</f>
        <v>-0.17681846957029795</v>
      </c>
      <c r="H2" s="8">
        <f>-LCA_db2_S3!H2/OEV_Pathways_db2_S3!H2</f>
        <v>-1.3311095258779493</v>
      </c>
      <c r="I2" s="8">
        <f>-LCA_db2_S3!I2/OEV_Pathways_db2_S3!I2</f>
        <v>-1.0120070764887898E-3</v>
      </c>
      <c r="J2" s="8">
        <f>-LCA_db2_S3!J2/OEV_Pathways_db2_S3!J2</f>
        <v>3.9413446775889158E-3</v>
      </c>
      <c r="K2" s="8">
        <f>-LCA_db2_S3!K2/OEV_Pathways_db2_S3!K2</f>
        <v>-9.6452454401940221E-3</v>
      </c>
      <c r="L2" s="8">
        <f>-LCA_db2_S3!L2/OEV_Pathways_db2_S3!L2</f>
        <v>-3.0145495621921824E-2</v>
      </c>
      <c r="M2" s="8">
        <f>-LCA_db2_S3!M2/OEV_Pathways_db2_S3!M2</f>
        <v>-8.43743096658367E-3</v>
      </c>
      <c r="N2" s="8">
        <f>-LCA_db2_S3!N2/OEV_Pathways_db2_S3!N2</f>
        <v>-9.8536683501163728E-3</v>
      </c>
      <c r="O2" s="8">
        <f>-LCA_db2_S3!O2/OEV_Pathways_db2_S3!O2</f>
        <v>-8.8404116641041151E-4</v>
      </c>
      <c r="P2" s="8">
        <f>-LCA_db2_S3!P2/OEV_Pathways_db2_S3!P2</f>
        <v>-2.1472434404792531E-2</v>
      </c>
      <c r="Q2" s="8">
        <f>-LCA_db2_S3!Q2/OEV_Pathways_db2_S3!Q2</f>
        <v>-0.20946481673087985</v>
      </c>
    </row>
    <row r="3" spans="1:17" x14ac:dyDescent="0.35">
      <c r="A3" s="5" t="s">
        <v>2</v>
      </c>
      <c r="B3" s="8">
        <f>-LCA_db2_S3!B3/OEV_Pathways_db2_S3!B3</f>
        <v>-0.10761720925859608</v>
      </c>
      <c r="C3" s="8">
        <f>-LCA_db2_S3!C3/OEV_Pathways_db2_S3!C3</f>
        <v>-5.7390491450645437E-4</v>
      </c>
      <c r="D3" s="8">
        <f>-LCA_db2_S3!D3/OEV_Pathways_db2_S3!D3</f>
        <v>-2.2439676109298509E-3</v>
      </c>
      <c r="E3" s="8">
        <f>-LCA_db2_S3!E3/OEV_Pathways_db2_S3!E3</f>
        <v>-1.7732034197204931E-3</v>
      </c>
      <c r="F3" s="8">
        <f>-LCA_db2_S3!F3/OEV_Pathways_db2_S3!F3</f>
        <v>-9.5995317451936912E-3</v>
      </c>
      <c r="G3" s="8">
        <f>-LCA_db2_S3!G3/OEV_Pathways_db2_S3!G3</f>
        <v>-1.4040146390348729E-2</v>
      </c>
      <c r="H3" s="8">
        <f>-LCA_db2_S3!H3/OEV_Pathways_db2_S3!H3</f>
        <v>-5.3893866413004634</v>
      </c>
      <c r="I3" s="8">
        <f>-LCA_db2_S3!I3/OEV_Pathways_db2_S3!I3</f>
        <v>-2.7118217985500025E-2</v>
      </c>
      <c r="J3" s="8">
        <f>-LCA_db2_S3!J3/OEV_Pathways_db2_S3!J3</f>
        <v>-2.8564542397953554E-2</v>
      </c>
      <c r="K3" s="8">
        <f>-LCA_db2_S3!K3/OEV_Pathways_db2_S3!K3</f>
        <v>-8.0808576815303331E-4</v>
      </c>
      <c r="L3" s="8">
        <f>-LCA_db2_S3!L3/OEV_Pathways_db2_S3!L3</f>
        <v>-1.2695432423080444E-3</v>
      </c>
      <c r="M3" s="8">
        <f>-LCA_db2_S3!M3/OEV_Pathways_db2_S3!M3</f>
        <v>4.8037335228863753E-4</v>
      </c>
      <c r="N3" s="8">
        <f>-LCA_db2_S3!N3/OEV_Pathways_db2_S3!N3</f>
        <v>6.7244962785394143E-5</v>
      </c>
      <c r="O3" s="8">
        <f>-LCA_db2_S3!O3/OEV_Pathways_db2_S3!O3</f>
        <v>-3.3227905507083842E-3</v>
      </c>
      <c r="P3" s="8">
        <f>-LCA_db2_S3!P3/OEV_Pathways_db2_S3!P3</f>
        <v>-6.8347612417227514E-4</v>
      </c>
      <c r="Q3" s="8">
        <f>-LCA_db2_S3!Q3/OEV_Pathways_db2_S3!Q3</f>
        <v>-3.3677518296901042E-2</v>
      </c>
    </row>
    <row r="4" spans="1:17" x14ac:dyDescent="0.35">
      <c r="A4" s="5" t="s">
        <v>3</v>
      </c>
      <c r="B4" s="8">
        <f>-LCA_db2_S3!B4/OEV_Pathways_db2_S3!B4</f>
        <v>-0.4619379243001544</v>
      </c>
      <c r="C4" s="8">
        <f>-LCA_db2_S3!C4/OEV_Pathways_db2_S3!C4</f>
        <v>-0.39038161528951371</v>
      </c>
      <c r="D4" s="8">
        <f>-LCA_db2_S3!D4/OEV_Pathways_db2_S3!D4</f>
        <v>-7.5401748576890984E-2</v>
      </c>
      <c r="E4" s="8">
        <f>-LCA_db2_S3!E4/OEV_Pathways_db2_S3!E4</f>
        <v>0.11029298332349385</v>
      </c>
      <c r="F4" s="8">
        <f>-LCA_db2_S3!F4/OEV_Pathways_db2_S3!F4</f>
        <v>-0.14982420541138355</v>
      </c>
      <c r="G4" s="8">
        <f>-LCA_db2_S3!G4/OEV_Pathways_db2_S3!G4</f>
        <v>-0.21931959534747214</v>
      </c>
      <c r="H4" s="8">
        <f>-LCA_db2_S3!H4/OEV_Pathways_db2_S3!H4</f>
        <v>-0.22164111492281355</v>
      </c>
      <c r="I4" s="8">
        <f>-LCA_db2_S3!I4/OEV_Pathways_db2_S3!I4</f>
        <v>5.3499197784807927E-3</v>
      </c>
      <c r="J4" s="8">
        <f>-LCA_db2_S3!J4/OEV_Pathways_db2_S3!J4</f>
        <v>1.1777990896758289E-2</v>
      </c>
      <c r="K4" s="8">
        <f>-LCA_db2_S3!K4/OEV_Pathways_db2_S3!K4</f>
        <v>-1.1889950133084125E-2</v>
      </c>
      <c r="L4" s="8">
        <f>-LCA_db2_S3!L4/OEV_Pathways_db2_S3!L4</f>
        <v>-3.7119081240799441E-2</v>
      </c>
      <c r="M4" s="8">
        <f>-LCA_db2_S3!M4/OEV_Pathways_db2_S3!M4</f>
        <v>-1.1309389984140879E-2</v>
      </c>
      <c r="N4" s="8">
        <f>-LCA_db2_S3!N4/OEV_Pathways_db2_S3!N4</f>
        <v>-1.2676361310450964E-2</v>
      </c>
      <c r="O4" s="8">
        <f>-LCA_db2_S3!O4/OEV_Pathways_db2_S3!O4</f>
        <v>-2.8061849248577032E-4</v>
      </c>
      <c r="P4" s="8">
        <f>-LCA_db2_S3!P4/OEV_Pathways_db2_S3!P4</f>
        <v>-2.6954682587630192E-2</v>
      </c>
      <c r="Q4" s="8">
        <f>-LCA_db2_S3!Q4/OEV_Pathways_db2_S3!Q4</f>
        <v>-0.25618423276874047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-LCA_db2_S4!B2/OEV_Pathways_db2_S4!B2</f>
        <v>-0.34720022395033256</v>
      </c>
      <c r="C2" s="8">
        <f>-LCA_db2_S4!C2/OEV_Pathways_db2_S4!C2</f>
        <v>-0.33322523642555452</v>
      </c>
      <c r="D2" s="8">
        <f>-LCA_db2_S4!D2/OEV_Pathways_db2_S4!D2</f>
        <v>-0.11489296524459329</v>
      </c>
      <c r="E2" s="8">
        <f>-LCA_db2_S4!E2/OEV_Pathways_db2_S4!E2</f>
        <v>0.10274000041757547</v>
      </c>
      <c r="F2" s="8">
        <f>-LCA_db2_S4!F2/OEV_Pathways_db2_S4!F2</f>
        <v>-0.46014171305394524</v>
      </c>
      <c r="G2" s="8">
        <f>-LCA_db2_S4!G2/OEV_Pathways_db2_S4!G2</f>
        <v>-0.28830112099824912</v>
      </c>
      <c r="H2" s="8">
        <f>-LCA_db2_S4!H2/OEV_Pathways_db2_S4!H2</f>
        <v>-1.3381154917075657</v>
      </c>
      <c r="I2" s="8">
        <f>-LCA_db2_S4!I2/OEV_Pathways_db2_S4!I2</f>
        <v>-0.66200572271605695</v>
      </c>
      <c r="J2" s="8">
        <f>-LCA_db2_S4!J2/OEV_Pathways_db2_S4!J2</f>
        <v>-0.72275779676680174</v>
      </c>
      <c r="K2" s="8">
        <f>-LCA_db2_S4!K2/OEV_Pathways_db2_S4!K2</f>
        <v>-1.1936276628312224E-2</v>
      </c>
      <c r="L2" s="8">
        <f>-LCA_db2_S4!L2/OEV_Pathways_db2_S4!L2</f>
        <v>-5.4774725490450128E-2</v>
      </c>
      <c r="M2" s="8">
        <f>-LCA_db2_S4!M2/OEV_Pathways_db2_S4!M2</f>
        <v>-1.0768864838471337E-2</v>
      </c>
      <c r="N2" s="8">
        <f>-LCA_db2_S4!N2/OEV_Pathways_db2_S4!N2</f>
        <v>-1.5455036150560002E-2</v>
      </c>
      <c r="O2" s="8">
        <f>-LCA_db2_S4!O2/OEV_Pathways_db2_S4!O2</f>
        <v>-2.0403962342631916E-3</v>
      </c>
      <c r="P2" s="8">
        <f>-LCA_db2_S4!P2/OEV_Pathways_db2_S4!P2</f>
        <v>-4.9915347678527316E-2</v>
      </c>
      <c r="Q2" s="8">
        <f>-LCA_db2_S4!Q2/OEV_Pathways_db2_S4!Q2</f>
        <v>-0.26295481555713041</v>
      </c>
    </row>
    <row r="3" spans="1:17" x14ac:dyDescent="0.35">
      <c r="A3" s="5" t="s">
        <v>2</v>
      </c>
      <c r="B3" s="8">
        <f>-LCA_db2_S4!B3/OEV_Pathways_db2_S4!B3</f>
        <v>-0.10761720925859608</v>
      </c>
      <c r="C3" s="8">
        <f>-LCA_db2_S4!C3/OEV_Pathways_db2_S4!C3</f>
        <v>-5.7390491450645437E-4</v>
      </c>
      <c r="D3" s="8">
        <f>-LCA_db2_S4!D3/OEV_Pathways_db2_S4!D3</f>
        <v>-2.2439676109298509E-3</v>
      </c>
      <c r="E3" s="8">
        <f>-LCA_db2_S4!E3/OEV_Pathways_db2_S4!E3</f>
        <v>-1.7732034197204931E-3</v>
      </c>
      <c r="F3" s="8">
        <f>-LCA_db2_S4!F3/OEV_Pathways_db2_S4!F3</f>
        <v>-9.5995317451936912E-3</v>
      </c>
      <c r="G3" s="8">
        <f>-LCA_db2_S4!G3/OEV_Pathways_db2_S4!G3</f>
        <v>-1.4040146390348729E-2</v>
      </c>
      <c r="H3" s="8">
        <f>-LCA_db2_S4!H3/OEV_Pathways_db2_S4!H3</f>
        <v>-5.3893866413004634</v>
      </c>
      <c r="I3" s="8">
        <f>-LCA_db2_S4!I3/OEV_Pathways_db2_S4!I3</f>
        <v>-2.7118217985500025E-2</v>
      </c>
      <c r="J3" s="8">
        <f>-LCA_db2_S4!J3/OEV_Pathways_db2_S4!J3</f>
        <v>-2.8564542397953554E-2</v>
      </c>
      <c r="K3" s="8">
        <f>-LCA_db2_S4!K3/OEV_Pathways_db2_S4!K3</f>
        <v>-8.0808576815303331E-4</v>
      </c>
      <c r="L3" s="8">
        <f>-LCA_db2_S4!L3/OEV_Pathways_db2_S4!L3</f>
        <v>-1.2695432423080444E-3</v>
      </c>
      <c r="M3" s="8">
        <f>-LCA_db2_S4!M3/OEV_Pathways_db2_S4!M3</f>
        <v>4.8037335228863753E-4</v>
      </c>
      <c r="N3" s="8">
        <f>-LCA_db2_S4!N3/OEV_Pathways_db2_S4!N3</f>
        <v>6.7244962785394143E-5</v>
      </c>
      <c r="O3" s="8">
        <f>-LCA_db2_S4!O3/OEV_Pathways_db2_S4!O3</f>
        <v>-3.3227905507083842E-3</v>
      </c>
      <c r="P3" s="8">
        <f>-LCA_db2_S4!P3/OEV_Pathways_db2_S4!P3</f>
        <v>-6.8347612417227514E-4</v>
      </c>
      <c r="Q3" s="8">
        <f>-LCA_db2_S4!Q3/OEV_Pathways_db2_S4!Q3</f>
        <v>-3.3677518296901042E-2</v>
      </c>
    </row>
    <row r="4" spans="1:17" x14ac:dyDescent="0.35">
      <c r="A4" s="5" t="s">
        <v>3</v>
      </c>
      <c r="B4" s="8">
        <f>-LCA_db2_S4!B4/OEV_Pathways_db2_S4!B4</f>
        <v>-0.40800997423649943</v>
      </c>
      <c r="C4" s="8">
        <f>-LCA_db2_S4!C4/OEV_Pathways_db2_S4!C4</f>
        <v>-0.42088980021819578</v>
      </c>
      <c r="D4" s="8">
        <f>-LCA_db2_S4!D4/OEV_Pathways_db2_S4!D4</f>
        <v>-0.14633149231970488</v>
      </c>
      <c r="E4" s="8">
        <f>-LCA_db2_S4!E4/OEV_Pathways_db2_S4!E4</f>
        <v>0.11765517046917982</v>
      </c>
      <c r="F4" s="8">
        <f>-LCA_db2_S4!F4/OEV_Pathways_db2_S4!F4</f>
        <v>-0.57108919552090409</v>
      </c>
      <c r="G4" s="8">
        <f>-LCA_db2_S4!G4/OEV_Pathways_db2_S4!G4</f>
        <v>-0.35991016543283738</v>
      </c>
      <c r="H4" s="8">
        <f>-LCA_db2_S4!H4/OEV_Pathways_db2_S4!H4</f>
        <v>-0.23056240037085921</v>
      </c>
      <c r="I4" s="8">
        <f>-LCA_db2_S4!I4/OEV_Pathways_db2_S4!I4</f>
        <v>-0.8167239957089315</v>
      </c>
      <c r="J4" s="8">
        <f>-LCA_db2_S4!J4/OEV_Pathways_db2_S4!J4</f>
        <v>-0.89011661794217289</v>
      </c>
      <c r="K4" s="8">
        <f>-LCA_db2_S4!K4/OEV_Pathways_db2_S4!K4</f>
        <v>-1.4762920388773661E-2</v>
      </c>
      <c r="L4" s="8">
        <f>-LCA_db2_S4!L4/OEV_Pathways_db2_S4!L4</f>
        <v>-6.769630690033264E-2</v>
      </c>
      <c r="M4" s="8">
        <f>-LCA_db2_S4!M4/OEV_Pathways_db2_S4!M4</f>
        <v>-1.4391656941481673E-2</v>
      </c>
      <c r="N4" s="8">
        <f>-LCA_db2_S4!N4/OEV_Pathways_db2_S4!N4</f>
        <v>-1.9871427287653742E-2</v>
      </c>
      <c r="O4" s="8">
        <f>-LCA_db2_S4!O4/OEV_Pathways_db2_S4!O4</f>
        <v>-1.7230918763667044E-3</v>
      </c>
      <c r="P4" s="8">
        <f>-LCA_db2_S4!P4/OEV_Pathways_db2_S4!P4</f>
        <v>-6.2898265568076678E-2</v>
      </c>
      <c r="Q4" s="8">
        <f>-LCA_db2_S4!Q4/OEV_Pathways_db2_S4!Q4</f>
        <v>-0.32389039812858644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8000"/>
  </sheetPr>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8">
        <f>-LCA_db2_S5!B2/OEV_Pathways_db2_S5!B2</f>
        <v>-0.32248305481377548</v>
      </c>
      <c r="C2" s="8">
        <f>-LCA_db2_S5!C2/OEV_Pathways_db2_S5!C2</f>
        <v>-0.23410333763321917</v>
      </c>
      <c r="D2" s="8">
        <f>-LCA_db2_S5!D2/OEV_Pathways_db2_S5!D2</f>
        <v>-7.3921332508071008E-2</v>
      </c>
      <c r="E2" s="8">
        <f>-LCA_db2_S5!E2/OEV_Pathways_db2_S5!E2</f>
        <v>6.4500534631646747E-2</v>
      </c>
      <c r="F2" s="8">
        <f>-LCA_db2_S5!F2/OEV_Pathways_db2_S5!F2</f>
        <v>-0.26091944929293237</v>
      </c>
      <c r="G2" s="8">
        <f>-LCA_db2_S5!G2/OEV_Pathways_db2_S5!G2</f>
        <v>-0.17258523106163304</v>
      </c>
      <c r="H2" s="8">
        <f>-LCA_db2_S5!H2/OEV_Pathways_db2_S5!H2</f>
        <v>-1.307416515998556</v>
      </c>
      <c r="I2" s="8">
        <f>-LCA_db2_S5!I2/OEV_Pathways_db2_S5!I2</f>
        <v>-0.31727482327870099</v>
      </c>
      <c r="J2" s="8">
        <f>-LCA_db2_S5!J2/OEV_Pathways_db2_S5!J2</f>
        <v>-0.34660090077712419</v>
      </c>
      <c r="K2" s="8">
        <f>-LCA_db2_S5!K2/OEV_Pathways_db2_S5!K2</f>
        <v>-9.422630651956615E-3</v>
      </c>
      <c r="L2" s="8">
        <f>-LCA_db2_S5!L2/OEV_Pathways_db2_S5!L2</f>
        <v>-3.6969289463758971E-2</v>
      </c>
      <c r="M2" s="8">
        <f>-LCA_db2_S5!M2/OEV_Pathways_db2_S5!M2</f>
        <v>-3.5950636354572471E-3</v>
      </c>
      <c r="N2" s="8">
        <f>-LCA_db2_S5!N2/OEV_Pathways_db2_S5!N2</f>
        <v>-8.1557914052537879E-3</v>
      </c>
      <c r="O2" s="8">
        <f>-LCA_db2_S5!O2/OEV_Pathways_db2_S5!O2</f>
        <v>-1.3733298526996851E-3</v>
      </c>
      <c r="P2" s="8">
        <f>-LCA_db2_S5!P2/OEV_Pathways_db2_S5!P2</f>
        <v>-2.2125256237037535E-2</v>
      </c>
      <c r="Q2" s="8">
        <f>-LCA_db2_S5!Q2/OEV_Pathways_db2_S5!Q2</f>
        <v>-0.17430494966198315</v>
      </c>
    </row>
    <row r="3" spans="1:17" x14ac:dyDescent="0.35">
      <c r="A3" s="5" t="s">
        <v>2</v>
      </c>
      <c r="B3" s="8">
        <f>-LCA_db2_S5!B3/OEV_Pathways_db2_S5!B3</f>
        <v>-0.10761720925859608</v>
      </c>
      <c r="C3" s="8">
        <f>-LCA_db2_S5!C3/OEV_Pathways_db2_S5!C3</f>
        <v>-5.7390491450645437E-4</v>
      </c>
      <c r="D3" s="8">
        <f>-LCA_db2_S5!D3/OEV_Pathways_db2_S5!D3</f>
        <v>-2.2439676109298509E-3</v>
      </c>
      <c r="E3" s="8">
        <f>-LCA_db2_S5!E3/OEV_Pathways_db2_S5!E3</f>
        <v>-1.7732034197204931E-3</v>
      </c>
      <c r="F3" s="8">
        <f>-LCA_db2_S5!F3/OEV_Pathways_db2_S5!F3</f>
        <v>-9.5995317451936912E-3</v>
      </c>
      <c r="G3" s="8">
        <f>-LCA_db2_S5!G3/OEV_Pathways_db2_S5!G3</f>
        <v>-1.4040146390348729E-2</v>
      </c>
      <c r="H3" s="8">
        <f>-LCA_db2_S5!H3/OEV_Pathways_db2_S5!H3</f>
        <v>-5.3893866413004634</v>
      </c>
      <c r="I3" s="8">
        <f>-LCA_db2_S5!I3/OEV_Pathways_db2_S5!I3</f>
        <v>-2.7118217985500025E-2</v>
      </c>
      <c r="J3" s="8">
        <f>-LCA_db2_S5!J3/OEV_Pathways_db2_S5!J3</f>
        <v>-2.8564542397953554E-2</v>
      </c>
      <c r="K3" s="8">
        <f>-LCA_db2_S5!K3/OEV_Pathways_db2_S5!K3</f>
        <v>-8.0808576815303331E-4</v>
      </c>
      <c r="L3" s="8">
        <f>-LCA_db2_S5!L3/OEV_Pathways_db2_S5!L3</f>
        <v>-1.2695432423080444E-3</v>
      </c>
      <c r="M3" s="8">
        <f>-LCA_db2_S5!M3/OEV_Pathways_db2_S5!M3</f>
        <v>4.8037335228863753E-4</v>
      </c>
      <c r="N3" s="8">
        <f>-LCA_db2_S5!N3/OEV_Pathways_db2_S5!N3</f>
        <v>6.7244962785394143E-5</v>
      </c>
      <c r="O3" s="8">
        <f>-LCA_db2_S5!O3/OEV_Pathways_db2_S5!O3</f>
        <v>-3.3227905507083842E-3</v>
      </c>
      <c r="P3" s="8">
        <f>-LCA_db2_S5!P3/OEV_Pathways_db2_S5!P3</f>
        <v>-6.8347612417227514E-4</v>
      </c>
      <c r="Q3" s="8">
        <f>-LCA_db2_S5!Q3/OEV_Pathways_db2_S5!Q3</f>
        <v>-3.3677518296901042E-2</v>
      </c>
    </row>
    <row r="4" spans="1:17" x14ac:dyDescent="0.35">
      <c r="A4" s="5" t="s">
        <v>3</v>
      </c>
      <c r="B4" s="8">
        <f>-LCA_db2_S5!B4/OEV_Pathways_db2_S5!B4</f>
        <v>-0.37701921811419997</v>
      </c>
      <c r="C4" s="8">
        <f>-LCA_db2_S5!C4/OEV_Pathways_db2_S5!C4</f>
        <v>-0.29564602185767419</v>
      </c>
      <c r="D4" s="8">
        <f>-LCA_db2_S5!D4/OEV_Pathways_db2_S5!D4</f>
        <v>-9.3925334534965418E-2</v>
      </c>
      <c r="E4" s="8">
        <f>-LCA_db2_S5!E4/OEV_Pathways_db2_S5!E4</f>
        <v>7.3958517323771261E-2</v>
      </c>
      <c r="F4" s="8">
        <f>-LCA_db2_S5!F4/OEV_Pathways_db2_S5!F4</f>
        <v>-0.32280779915781915</v>
      </c>
      <c r="G4" s="8">
        <f>-LCA_db2_S5!G4/OEV_Pathways_db2_S5!G4</f>
        <v>-0.21398106592054011</v>
      </c>
      <c r="H4" s="8">
        <f>-LCA_db2_S5!H4/OEV_Pathways_db2_S5!H4</f>
        <v>-0.19147081301184923</v>
      </c>
      <c r="I4" s="8">
        <f>-LCA_db2_S5!I4/OEV_Pathways_db2_S5!I4</f>
        <v>-0.38798424586765451</v>
      </c>
      <c r="J4" s="8">
        <f>-LCA_db2_S5!J4/OEV_Pathways_db2_S5!J4</f>
        <v>-0.42327434825629684</v>
      </c>
      <c r="K4" s="8">
        <f>-LCA_db2_S5!K4/OEV_Pathways_db2_S5!K4</f>
        <v>-1.1610789522613338E-2</v>
      </c>
      <c r="L4" s="8">
        <f>-LCA_db2_S5!L4/OEV_Pathways_db2_S5!L4</f>
        <v>-4.5590831485114128E-2</v>
      </c>
      <c r="M4" s="8">
        <f>-LCA_db2_S5!M4/OEV_Pathways_db2_S5!M4</f>
        <v>-4.90754903981551E-3</v>
      </c>
      <c r="N4" s="8">
        <f>-LCA_db2_S5!N4/OEV_Pathways_db2_S5!N4</f>
        <v>-1.0495405323506089E-2</v>
      </c>
      <c r="O4" s="8">
        <f>-LCA_db2_S5!O4/OEV_Pathways_db2_S5!O4</f>
        <v>-8.9097246301569585E-4</v>
      </c>
      <c r="P4" s="8">
        <f>-LCA_db2_S5!P4/OEV_Pathways_db2_S5!P4</f>
        <v>-2.7779659813870008E-2</v>
      </c>
      <c r="Q4" s="8">
        <f>-LCA_db2_S5!Q4/OEV_Pathways_db2_S5!Q4</f>
        <v>-0.21167984267650036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8000"/>
  </sheetPr>
  <dimension ref="A1:AA4"/>
  <sheetViews>
    <sheetView workbookViewId="0"/>
  </sheetViews>
  <sheetFormatPr baseColWidth="10" defaultColWidth="8.7265625" defaultRowHeight="14.5" x14ac:dyDescent="0.35"/>
  <cols>
    <col min="1" max="27" width="14.26953125" customWidth="1"/>
  </cols>
  <sheetData>
    <row r="1" spans="1:27"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8">
        <f ca="1">+Indicator_default_default!B2*Weighting!B2+Indicator_default_default!C2*Weighting!B3+Indicator_default_default!D2*Weighting!B4+Indicator_default_default!E2*Weighting!B5+Indicator_default_default!F2*Weighting!B6+Indicator_default_default!G2*Weighting!B7+Indicator_default_default!H2*Weighting!B8+Indicator_default_default!I2*Weighting!B9+Indicator_default_default!J2*Weighting!B10+Indicator_default_default!K2*Weighting!B11+Indicator_default_default!L2*Weighting!B12+Indicator_default_default!M2*Weighting!B13+Indicator_default_default!N2*Weighting!B14+Indicator_default_default!O2*Weighting!B15+Indicator_default_default!P2*Weighting!B16+Indicator_default_default!Q2*Weighting!B17</f>
        <v>-0.44113606141652917</v>
      </c>
      <c r="C2" s="8">
        <f ca="1">+Indicator_default_default!B2*Weighting!C2+Indicator_default_default!C2*Weighting!C3+Indicator_default_default!D2*Weighting!C4+Indicator_default_default!E2*Weighting!C5+Indicator_default_default!F2*Weighting!C6+Indicator_default_default!G2*Weighting!C7+Indicator_default_default!H2*Weighting!C8+Indicator_default_default!I2*Weighting!C9+Indicator_default_default!J2*Weighting!C10+Indicator_default_default!K2*Weighting!C11+Indicator_default_default!L2*Weighting!C12+Indicator_default_default!M2*Weighting!C13+Indicator_default_default!N2*Weighting!C14+Indicator_default_default!O2*Weighting!C15+Indicator_default_default!P2*Weighting!C16+Indicator_default_default!Q2*Weighting!C17</f>
        <v>-0.44539098891373502</v>
      </c>
      <c r="D2" s="8">
        <f ca="1">+Indicator_default_default!B2*Weighting!D2+Indicator_default_default!C2*Weighting!D3+Indicator_default_default!D2*Weighting!D4+Indicator_default_default!E2*Weighting!D5+Indicator_default_default!F2*Weighting!D6+Indicator_default_default!G2*Weighting!D7+Indicator_default_default!H2*Weighting!D8+Indicator_default_default!I2*Weighting!D9+Indicator_default_default!J2*Weighting!D10+Indicator_default_default!K2*Weighting!D11+Indicator_default_default!L2*Weighting!D12+Indicator_default_default!M2*Weighting!D13+Indicator_default_default!N2*Weighting!D14+Indicator_default_default!O2*Weighting!D15+Indicator_default_default!P2*Weighting!D16+Indicator_default_default!Q2*Weighting!D17</f>
        <v>-0.47013216720159123</v>
      </c>
      <c r="E2" s="8">
        <f ca="1">+Indicator_default_default!B2*Weighting!E2+Indicator_default_default!C2*Weighting!E3+Indicator_default_default!D2*Weighting!E4+Indicator_default_default!E2*Weighting!E5+Indicator_default_default!F2*Weighting!E6+Indicator_default_default!G2*Weighting!E7+Indicator_default_default!H2*Weighting!E8+Indicator_default_default!I2*Weighting!E9+Indicator_default_default!J2*Weighting!E10+Indicator_default_default!K2*Weighting!E11+Indicator_default_default!L2*Weighting!E12+Indicator_default_default!M2*Weighting!E13+Indicator_default_default!N2*Weighting!E14+Indicator_default_default!O2*Weighting!E15+Indicator_default_default!P2*Weighting!E16+Indicator_default_default!Q2*Weighting!E17</f>
        <v>-0.91225915985812867</v>
      </c>
      <c r="F2" s="8">
        <f ca="1">+Indicator_default_default!B2*Weighting!F2+Indicator_default_default!C2*Weighting!F3+Indicator_default_default!D2*Weighting!F4+Indicator_default_default!E2*Weighting!F5+Indicator_default_default!F2*Weighting!F6+Indicator_default_default!G2*Weighting!F7+Indicator_default_default!H2*Weighting!F8+Indicator_default_default!I2*Weighting!F9+Indicator_default_default!J2*Weighting!F10+Indicator_default_default!K2*Weighting!F11+Indicator_default_default!L2*Weighting!F12+Indicator_default_default!M2*Weighting!F13+Indicator_default_default!N2*Weighting!F14+Indicator_default_default!O2*Weighting!F15+Indicator_default_default!P2*Weighting!F16+Indicator_default_default!Q2*Weighting!F17</f>
        <v>-0.44844341262188475</v>
      </c>
      <c r="G2" s="8">
        <f>+Indicator_default_default!B2*Weighting!G2+Indicator_default_default!C2*Weighting!G3+Indicator_default_default!D2*Weighting!G4+Indicator_default_default!E2*Weighting!G5+Indicator_default_default!F2*Weighting!G6+Indicator_default_default!G2*Weighting!G7+Indicator_default_default!H2*Weighting!G8+Indicator_default_default!I2*Weighting!G9+Indicator_default_default!J2*Weighting!G10+Indicator_default_default!K2*Weighting!G11+Indicator_default_default!L2*Weighting!G12+Indicator_default_default!M2*Weighting!G13+Indicator_default_default!N2*Weighting!G14+Indicator_default_default!O2*Weighting!G15+Indicator_default_default!P2*Weighting!G16+Indicator_default_default!Q2*Weighting!G17</f>
        <v>-0.19679405420917712</v>
      </c>
      <c r="H2" s="8">
        <f>+Indicator_default_default!B2*Weighting!H2+Indicator_default_default!C2*Weighting!H3+Indicator_default_default!D2*Weighting!H4+Indicator_default_default!E2*Weighting!H5+Indicator_default_default!F2*Weighting!H6+Indicator_default_default!G2*Weighting!H7+Indicator_default_default!H2*Weighting!H8+Indicator_default_default!I2*Weighting!H9+Indicator_default_default!J2*Weighting!H10+Indicator_default_default!K2*Weighting!H11+Indicator_default_default!L2*Weighting!H12+Indicator_default_default!M2*Weighting!H13+Indicator_default_default!N2*Weighting!H14+Indicator_default_default!O2*Weighting!H15+Indicator_default_default!P2*Weighting!H16+Indicator_default_default!Q2*Weighting!H17</f>
        <v>-0.22357143375439076</v>
      </c>
      <c r="I2" s="8">
        <f>+Indicator_default_default!B2*Weighting!I2+Indicator_default_default!C2*Weighting!I3+Indicator_default_default!D2*Weighting!I4+Indicator_default_default!E2*Weighting!I5+Indicator_default_default!F2*Weighting!I6+Indicator_default_default!G2*Weighting!I7+Indicator_default_default!H2*Weighting!I8+Indicator_default_default!I2*Weighting!I9+Indicator_default_default!J2*Weighting!I10+Indicator_default_default!K2*Weighting!I11+Indicator_default_default!L2*Weighting!I12+Indicator_default_default!M2*Weighting!I13+Indicator_default_default!N2*Weighting!I14+Indicator_default_default!O2*Weighting!I15+Indicator_default_default!P2*Weighting!I16+Indicator_default_default!Q2*Weighting!I17</f>
        <v>-0.2126235632194706</v>
      </c>
      <c r="J2" s="8">
        <f>+Indicator_default_default!B2*Weighting!J2+Indicator_default_default!C2*Weighting!J3+Indicator_default_default!D2*Weighting!J4+Indicator_default_default!E2*Weighting!J5+Indicator_default_default!F2*Weighting!J6+Indicator_default_default!G2*Weighting!J7+Indicator_default_default!H2*Weighting!J8+Indicator_default_default!I2*Weighting!J9+Indicator_default_default!J2*Weighting!J10+Indicator_default_default!K2*Weighting!J11+Indicator_default_default!L2*Weighting!J12+Indicator_default_default!M2*Weighting!J13+Indicator_default_default!N2*Weighting!J14+Indicator_default_default!O2*Weighting!J15+Indicator_default_default!P2*Weighting!J16+Indicator_default_default!Q2*Weighting!J17</f>
        <v>-0.44851231127621227</v>
      </c>
      <c r="K2" s="8">
        <f>+Indicator_default_default!B2*Weighting!K2+Indicator_default_default!C2*Weighting!K3+Indicator_default_default!D2*Weighting!K4+Indicator_default_default!E2*Weighting!K5+Indicator_default_default!F2*Weighting!K6+Indicator_default_default!G2*Weighting!K7+Indicator_default_default!H2*Weighting!K8+Indicator_default_default!I2*Weighting!K9+Indicator_default_default!J2*Weighting!K10+Indicator_default_default!K2*Weighting!K11+Indicator_default_default!L2*Weighting!K12+Indicator_default_default!M2*Weighting!K13+Indicator_default_default!N2*Weighting!K14+Indicator_default_default!O2*Weighting!K15+Indicator_default_default!P2*Weighting!K16+Indicator_default_default!Q2*Weighting!K17</f>
        <v>-0.22699549435231051</v>
      </c>
      <c r="L2" s="8">
        <f>+Indicator_default_default!B2*Weighting!L2+Indicator_default_default!C2*Weighting!L3+Indicator_default_default!D2*Weighting!L4+Indicator_default_default!E2*Weighting!L5+Indicator_default_default!F2*Weighting!L6+Indicator_default_default!G2*Weighting!L7+Indicator_default_default!H2*Weighting!L8+Indicator_default_default!I2*Weighting!L9+Indicator_default_default!J2*Weighting!L10+Indicator_default_default!K2*Weighting!L11+Indicator_default_default!L2*Weighting!L12+Indicator_default_default!M2*Weighting!L13+Indicator_default_default!N2*Weighting!L14+Indicator_default_default!O2*Weighting!L15+Indicator_default_default!P2*Weighting!L16+Indicator_default_default!Q2*Weighting!L17</f>
        <v>-0.28446040041882781</v>
      </c>
      <c r="M2" s="8">
        <f>+Indicator_default_default!B2*Weighting!M2+Indicator_default_default!C2*Weighting!M3+Indicator_default_default!D2*Weighting!M4+Indicator_default_default!E2*Weighting!M5+Indicator_default_default!F2*Weighting!M6+Indicator_default_default!G2*Weighting!M7+Indicator_default_default!H2*Weighting!M8+Indicator_default_default!I2*Weighting!M9+Indicator_default_default!J2*Weighting!M10+Indicator_default_default!K2*Weighting!M11+Indicator_default_default!L2*Weighting!M12+Indicator_default_default!M2*Weighting!M13+Indicator_default_default!N2*Weighting!M14+Indicator_default_default!O2*Weighting!M15+Indicator_default_default!P2*Weighting!M16+Indicator_default_default!Q2*Weighting!M17</f>
        <v>-0.26712043784640421</v>
      </c>
      <c r="N2" s="8">
        <f>+Indicator_default_default!B2*Weighting!N2+Indicator_default_default!C2*Weighting!N3+Indicator_default_default!D2*Weighting!N4+Indicator_default_default!E2*Weighting!N5+Indicator_default_default!F2*Weighting!N6+Indicator_default_default!G2*Weighting!N7+Indicator_default_default!H2*Weighting!N8+Indicator_default_default!I2*Weighting!N9+Indicator_default_default!J2*Weighting!N10+Indicator_default_default!K2*Weighting!N11+Indicator_default_default!L2*Weighting!N12+Indicator_default_default!M2*Weighting!N13+Indicator_default_default!N2*Weighting!N14+Indicator_default_default!O2*Weighting!N15+Indicator_default_default!P2*Weighting!N16+Indicator_default_default!Q2*Weighting!N17</f>
        <v>-9.1287168763478477E-2</v>
      </c>
      <c r="O2" s="8">
        <f>+Indicator_default_default!B2*Weighting!O2+Indicator_default_default!C2*Weighting!O3+Indicator_default_default!D2*Weighting!O4+Indicator_default_default!E2*Weighting!O5+Indicator_default_default!F2*Weighting!O6+Indicator_default_default!G2*Weighting!O7+Indicator_default_default!H2*Weighting!O8+Indicator_default_default!I2*Weighting!O9+Indicator_default_default!J2*Weighting!O10+Indicator_default_default!K2*Weighting!O11+Indicator_default_default!L2*Weighting!O12+Indicator_default_default!M2*Weighting!O13+Indicator_default_default!N2*Weighting!O14+Indicator_default_default!O2*Weighting!O15+Indicator_default_default!P2*Weighting!O16+Indicator_default_default!Q2*Weighting!O17</f>
        <v>8.7050718257646931E-2</v>
      </c>
      <c r="P2" s="8">
        <f>+Indicator_default_default!B2*Weighting!P2+Indicator_default_default!C2*Weighting!P3+Indicator_default_default!D2*Weighting!P4+Indicator_default_default!E2*Weighting!P5+Indicator_default_default!F2*Weighting!P6+Indicator_default_default!G2*Weighting!P7+Indicator_default_default!H2*Weighting!P8+Indicator_default_default!I2*Weighting!P9+Indicator_default_default!J2*Weighting!P10+Indicator_default_default!K2*Weighting!P11+Indicator_default_default!L2*Weighting!P12+Indicator_default_default!M2*Weighting!P13+Indicator_default_default!N2*Weighting!P14+Indicator_default_default!O2*Weighting!P15+Indicator_default_default!P2*Weighting!P16+Indicator_default_default!Q2*Weighting!P17</f>
        <v>-0.33061688528817851</v>
      </c>
      <c r="Q2" s="8">
        <f>+Indicator_default_default!B2*Weighting!Q2+Indicator_default_default!C2*Weighting!Q3+Indicator_default_default!D2*Weighting!Q4+Indicator_default_default!E2*Weighting!Q5+Indicator_default_default!F2*Weighting!Q6+Indicator_default_default!G2*Weighting!Q7+Indicator_default_default!H2*Weighting!Q8+Indicator_default_default!I2*Weighting!Q9+Indicator_default_default!J2*Weighting!Q10+Indicator_default_default!K2*Weighting!Q11+Indicator_default_default!L2*Weighting!Q12+Indicator_default_default!M2*Weighting!Q13+Indicator_default_default!N2*Weighting!Q14+Indicator_default_default!O2*Weighting!Q15+Indicator_default_default!P2*Weighting!Q16+Indicator_default_default!Q2*Weighting!Q17</f>
        <v>-0.27520451538361607</v>
      </c>
      <c r="R2" s="8">
        <f>+Indicator_default_default!B2*Weighting!R2+Indicator_default_default!C2*Weighting!R3+Indicator_default_default!D2*Weighting!R4+Indicator_default_default!E2*Weighting!R5+Indicator_default_default!F2*Weighting!R6+Indicator_default_default!G2*Weighting!R7+Indicator_default_default!H2*Weighting!R8+Indicator_default_default!I2*Weighting!R9+Indicator_default_default!J2*Weighting!R10+Indicator_default_default!K2*Weighting!R11+Indicator_default_default!L2*Weighting!R12+Indicator_default_default!M2*Weighting!R13+Indicator_default_default!N2*Weighting!R14+Indicator_default_default!O2*Weighting!R15+Indicator_default_default!P2*Weighting!R16+Indicator_default_default!Q2*Weighting!R17</f>
        <v>-1.0710440214915002</v>
      </c>
      <c r="S2" s="8">
        <f>+Indicator_default_default!B2*Weighting!S2+Indicator_default_default!C2*Weighting!S3+Indicator_default_default!D2*Weighting!S4+Indicator_default_default!E2*Weighting!S5+Indicator_default_default!F2*Weighting!S6+Indicator_default_default!G2*Weighting!S7+Indicator_default_default!H2*Weighting!S8+Indicator_default_default!I2*Weighting!S9+Indicator_default_default!J2*Weighting!S10+Indicator_default_default!K2*Weighting!S11+Indicator_default_default!L2*Weighting!S12+Indicator_default_default!M2*Weighting!S13+Indicator_default_default!N2*Weighting!S14+Indicator_default_default!O2*Weighting!S15+Indicator_default_default!P2*Weighting!S16+Indicator_default_default!Q2*Weighting!S17</f>
        <v>-0.28719351680617228</v>
      </c>
      <c r="T2" s="8">
        <f>+Indicator_default_default!B2*Weighting!T2+Indicator_default_default!C2*Weighting!T3+Indicator_default_default!D2*Weighting!T4+Indicator_default_default!E2*Weighting!T5+Indicator_default_default!F2*Weighting!T6+Indicator_default_default!G2*Weighting!T7+Indicator_default_default!H2*Weighting!T8+Indicator_default_default!I2*Weighting!T9+Indicator_default_default!J2*Weighting!T10+Indicator_default_default!K2*Weighting!T11+Indicator_default_default!L2*Weighting!T12+Indicator_default_default!M2*Weighting!T13+Indicator_default_default!N2*Weighting!T14+Indicator_default_default!O2*Weighting!T15+Indicator_default_default!P2*Weighting!T16+Indicator_default_default!Q2*Weighting!T17</f>
        <v>-0.31568766120082176</v>
      </c>
      <c r="U2" s="8">
        <f>+Indicator_default_default!B2*Weighting!U2+Indicator_default_default!C2*Weighting!U3+Indicator_default_default!D2*Weighting!U4+Indicator_default_default!E2*Weighting!U5+Indicator_default_default!F2*Weighting!U6+Indicator_default_default!G2*Weighting!U7+Indicator_default_default!H2*Weighting!U8+Indicator_default_default!I2*Weighting!U9+Indicator_default_default!J2*Weighting!U10+Indicator_default_default!K2*Weighting!U11+Indicator_default_default!L2*Weighting!U12+Indicator_default_default!M2*Weighting!U13+Indicator_default_default!N2*Weighting!U14+Indicator_default_default!O2*Weighting!U15+Indicator_default_default!P2*Weighting!U16+Indicator_default_default!Q2*Weighting!U17</f>
        <v>-1.3940709614866181E-2</v>
      </c>
      <c r="V2" s="8">
        <f>+Indicator_default_default!B2*Weighting!V2+Indicator_default_default!C2*Weighting!V3+Indicator_default_default!D2*Weighting!V4+Indicator_default_default!E2*Weighting!V5+Indicator_default_default!F2*Weighting!V6+Indicator_default_default!G2*Weighting!V7+Indicator_default_default!H2*Weighting!V8+Indicator_default_default!I2*Weighting!V9+Indicator_default_default!J2*Weighting!V10+Indicator_default_default!K2*Weighting!V11+Indicator_default_default!L2*Weighting!V12+Indicator_default_default!M2*Weighting!V13+Indicator_default_default!N2*Weighting!V14+Indicator_default_default!O2*Weighting!V15+Indicator_default_default!P2*Weighting!V16+Indicator_default_default!Q2*Weighting!V17</f>
        <v>-4.0584634128405517E-2</v>
      </c>
      <c r="W2" s="8">
        <f>+Indicator_default_default!B2*Weighting!W2+Indicator_default_default!C2*Weighting!W3+Indicator_default_default!D2*Weighting!W4+Indicator_default_default!E2*Weighting!W5+Indicator_default_default!F2*Weighting!W6+Indicator_default_default!G2*Weighting!W7+Indicator_default_default!H2*Weighting!W8+Indicator_default_default!I2*Weighting!W9+Indicator_default_default!J2*Weighting!W10+Indicator_default_default!K2*Weighting!W11+Indicator_default_default!L2*Weighting!W12+Indicator_default_default!M2*Weighting!W13+Indicator_default_default!N2*Weighting!W14+Indicator_default_default!O2*Weighting!W15+Indicator_default_default!P2*Weighting!W16+Indicator_default_default!Q2*Weighting!W17</f>
        <v>-1.0997113008172308E-2</v>
      </c>
      <c r="X2" s="8">
        <f>+Indicator_default_default!B2*Weighting!X2+Indicator_default_default!C2*Weighting!X3+Indicator_default_default!D2*Weighting!X4+Indicator_default_default!E2*Weighting!X5+Indicator_default_default!F2*Weighting!X6+Indicator_default_default!G2*Weighting!X7+Indicator_default_default!H2*Weighting!X8+Indicator_default_default!I2*Weighting!X9+Indicator_default_default!J2*Weighting!X10+Indicator_default_default!K2*Weighting!X11+Indicator_default_default!L2*Weighting!X12+Indicator_default_default!M2*Weighting!X13+Indicator_default_default!N2*Weighting!X14+Indicator_default_default!O2*Weighting!X15+Indicator_default_default!P2*Weighting!X16+Indicator_default_default!Q2*Weighting!X17</f>
        <v>-5.8365896702129933E-3</v>
      </c>
      <c r="Y2" s="8">
        <f>+Indicator_default_default!B2*Weighting!Y2+Indicator_default_default!C2*Weighting!Y3+Indicator_default_default!D2*Weighting!Y4+Indicator_default_default!E2*Weighting!Y5+Indicator_default_default!F2*Weighting!Y6+Indicator_default_default!G2*Weighting!Y7+Indicator_default_default!H2*Weighting!Y8+Indicator_default_default!I2*Weighting!Y9+Indicator_default_default!J2*Weighting!Y10+Indicator_default_default!K2*Weighting!Y11+Indicator_default_default!L2*Weighting!Y12+Indicator_default_default!M2*Weighting!Y13+Indicator_default_default!N2*Weighting!Y14+Indicator_default_default!O2*Weighting!Y15+Indicator_default_default!P2*Weighting!Y16+Indicator_default_default!Q2*Weighting!Y17</f>
        <v>-1.5707453791942887E-3</v>
      </c>
      <c r="Z2" s="8">
        <f>+Indicator_default_default!B2*Weighting!Z2+Indicator_default_default!C2*Weighting!Z3+Indicator_default_default!D2*Weighting!Z4+Indicator_default_default!E2*Weighting!Z5+Indicator_default_default!F2*Weighting!Z6+Indicator_default_default!G2*Weighting!Z7+Indicator_default_default!H2*Weighting!Z8+Indicator_default_default!I2*Weighting!Z9+Indicator_default_default!J2*Weighting!Z10+Indicator_default_default!K2*Weighting!Z11+Indicator_default_default!L2*Weighting!Z12+Indicator_default_default!M2*Weighting!Z13+Indicator_default_default!N2*Weighting!Z14+Indicator_default_default!O2*Weighting!Z15+Indicator_default_default!P2*Weighting!Z16+Indicator_default_default!Q2*Weighting!Z17</f>
        <v>-4.6099066781739098E-2</v>
      </c>
      <c r="AA2" s="8">
        <f>+Indicator_default_default!B2*Weighting!AA2+Indicator_default_default!C2*Weighting!AA3+Indicator_default_default!D2*Weighting!AA4+Indicator_default_default!E2*Weighting!AA5+Indicator_default_default!F2*Weighting!AA6+Indicator_default_default!G2*Weighting!AA7+Indicator_default_default!H2*Weighting!AA8+Indicator_default_default!I2*Weighting!AA9+Indicator_default_default!J2*Weighting!AA10+Indicator_default_default!K2*Weighting!AA11+Indicator_default_default!L2*Weighting!AA12+Indicator_default_default!M2*Weighting!AA13+Indicator_default_default!N2*Weighting!AA14+Indicator_default_default!O2*Weighting!AA15+Indicator_default_default!P2*Weighting!AA16+Indicator_default_default!Q2*Weighting!AA17</f>
        <v>-0.19411211982289098</v>
      </c>
    </row>
    <row r="3" spans="1:27" x14ac:dyDescent="0.35">
      <c r="A3" s="5" t="s">
        <v>2</v>
      </c>
      <c r="B3" s="8">
        <f ca="1">+Indicator_default_default!B3*Weighting!B2+Indicator_default_default!C3*Weighting!B3+Indicator_default_default!D3*Weighting!B4+Indicator_default_default!E3*Weighting!B5+Indicator_default_default!F3*Weighting!B6+Indicator_default_default!G3*Weighting!B7+Indicator_default_default!H3*Weighting!B8+Indicator_default_default!I3*Weighting!B9+Indicator_default_default!J3*Weighting!B10+Indicator_default_default!K3*Weighting!B11+Indicator_default_default!L3*Weighting!B12+Indicator_default_default!M3*Weighting!B13+Indicator_default_default!N3*Weighting!B14+Indicator_default_default!O3*Weighting!B15+Indicator_default_default!P3*Weighting!B16+Indicator_default_default!Q3*Weighting!B17</f>
        <v>-1.2893667115032328</v>
      </c>
      <c r="C3" s="8">
        <f ca="1">+Indicator_default_default!B3*Weighting!C2+Indicator_default_default!C3*Weighting!C3+Indicator_default_default!D3*Weighting!C4+Indicator_default_default!E3*Weighting!C5+Indicator_default_default!F3*Weighting!C6+Indicator_default_default!G3*Weighting!C7+Indicator_default_default!H3*Weighting!C8+Indicator_default_default!I3*Weighting!C9+Indicator_default_default!J3*Weighting!C10+Indicator_default_default!K3*Weighting!C11+Indicator_default_default!L3*Weighting!C12+Indicator_default_default!M3*Weighting!C13+Indicator_default_default!N3*Weighting!C14+Indicator_default_default!O3*Weighting!C15+Indicator_default_default!P3*Weighting!C16+Indicator_default_default!Q3*Weighting!C17</f>
        <v>-1.1406821226384856</v>
      </c>
      <c r="D3" s="8">
        <f ca="1">+Indicator_default_default!B3*Weighting!D2+Indicator_default_default!C3*Weighting!D3+Indicator_default_default!D3*Weighting!D4+Indicator_default_default!E3*Weighting!D5+Indicator_default_default!F3*Weighting!D6+Indicator_default_default!G3*Weighting!D7+Indicator_default_default!H3*Weighting!D8+Indicator_default_default!I3*Weighting!D9+Indicator_default_default!J3*Weighting!D10+Indicator_default_default!K3*Weighting!D11+Indicator_default_default!L3*Weighting!D12+Indicator_default_default!M3*Weighting!D13+Indicator_default_default!N3*Weighting!D14+Indicator_default_default!O3*Weighting!D15+Indicator_default_default!P3*Weighting!D16+Indicator_default_default!Q3*Weighting!D17</f>
        <v>-1.4137264802049125</v>
      </c>
      <c r="E3" s="8">
        <f ca="1">+Indicator_default_default!B3*Weighting!E2+Indicator_default_default!C3*Weighting!E3+Indicator_default_default!D3*Weighting!E4+Indicator_default_default!E3*Weighting!E5+Indicator_default_default!F3*Weighting!E6+Indicator_default_default!G3*Weighting!E7+Indicator_default_default!H3*Weighting!E8+Indicator_default_default!I3*Weighting!E9+Indicator_default_default!J3*Weighting!E10+Indicator_default_default!K3*Weighting!E11+Indicator_default_default!L3*Weighting!E12+Indicator_default_default!M3*Weighting!E13+Indicator_default_default!N3*Weighting!E14+Indicator_default_default!O3*Weighting!E15+Indicator_default_default!P3*Weighting!E16+Indicator_default_default!Q3*Weighting!E17</f>
        <v>-3.5717678540635145</v>
      </c>
      <c r="F3" s="8">
        <f ca="1">+Indicator_default_default!B3*Weighting!F2+Indicator_default_default!C3*Weighting!F3+Indicator_default_default!D3*Weighting!F4+Indicator_default_default!E3*Weighting!F5+Indicator_default_default!F3*Weighting!F6+Indicator_default_default!G3*Weighting!F7+Indicator_default_default!H3*Weighting!F8+Indicator_default_default!I3*Weighting!F9+Indicator_default_default!J3*Weighting!F10+Indicator_default_default!K3*Weighting!F11+Indicator_default_default!L3*Weighting!F12+Indicator_default_default!M3*Weighting!F13+Indicator_default_default!N3*Weighting!F14+Indicator_default_default!O3*Weighting!F15+Indicator_default_default!P3*Weighting!F16+Indicator_default_default!Q3*Weighting!F17</f>
        <v>-1.2261922984998541</v>
      </c>
      <c r="G3" s="8">
        <f>+Indicator_default_default!B3*Weighting!G2+Indicator_default_default!C3*Weighting!G3+Indicator_default_default!D3*Weighting!G4+Indicator_default_default!E3*Weighting!G5+Indicator_default_default!F3*Weighting!G6+Indicator_default_default!G3*Weighting!G7+Indicator_default_default!H3*Weighting!G8+Indicator_default_default!I3*Weighting!G9+Indicator_default_default!J3*Weighting!G10+Indicator_default_default!K3*Weighting!G11+Indicator_default_default!L3*Weighting!G12+Indicator_default_default!M3*Weighting!G13+Indicator_default_default!N3*Weighting!G14+Indicator_default_default!O3*Weighting!G15+Indicator_default_default!P3*Weighting!G16+Indicator_default_default!Q3*Weighting!G17</f>
        <v>-0.28455126228267458</v>
      </c>
      <c r="H3" s="8">
        <f>+Indicator_default_default!B3*Weighting!H2+Indicator_default_default!C3*Weighting!H3+Indicator_default_default!D3*Weighting!H4+Indicator_default_default!E3*Weighting!H5+Indicator_default_default!F3*Weighting!H6+Indicator_default_default!G3*Weighting!H7+Indicator_default_default!H3*Weighting!H8+Indicator_default_default!I3*Weighting!H9+Indicator_default_default!J3*Weighting!H10+Indicator_default_default!K3*Weighting!H11+Indicator_default_default!L3*Weighting!H12+Indicator_default_default!M3*Weighting!H13+Indicator_default_default!N3*Weighting!H14+Indicator_default_default!O3*Weighting!H15+Indicator_default_default!P3*Weighting!H16+Indicator_default_default!Q3*Weighting!H17</f>
        <v>-0.23230278472545526</v>
      </c>
      <c r="I3" s="8">
        <f>+Indicator_default_default!B3*Weighting!I2+Indicator_default_default!C3*Weighting!I3+Indicator_default_default!D3*Weighting!I4+Indicator_default_default!E3*Weighting!I5+Indicator_default_default!F3*Weighting!I6+Indicator_default_default!G3*Weighting!I7+Indicator_default_default!H3*Weighting!I8+Indicator_default_default!I3*Weighting!I9+Indicator_default_default!J3*Weighting!I10+Indicator_default_default!K3*Weighting!I11+Indicator_default_default!L3*Weighting!I12+Indicator_default_default!M3*Weighting!I13+Indicator_default_default!N3*Weighting!I14+Indicator_default_default!O3*Weighting!I15+Indicator_default_default!P3*Weighting!I16+Indicator_default_default!Q3*Weighting!I17</f>
        <v>-0.33387392895578688</v>
      </c>
      <c r="J3" s="8">
        <f>+Indicator_default_default!B3*Weighting!J2+Indicator_default_default!C3*Weighting!J3+Indicator_default_default!D3*Weighting!J4+Indicator_default_default!E3*Weighting!J5+Indicator_default_default!F3*Weighting!J6+Indicator_default_default!G3*Weighting!J7+Indicator_default_default!H3*Weighting!J8+Indicator_default_default!I3*Weighting!J9+Indicator_default_default!J3*Weighting!J10+Indicator_default_default!K3*Weighting!J11+Indicator_default_default!L3*Weighting!J12+Indicator_default_default!M3*Weighting!J13+Indicator_default_default!N3*Weighting!J14+Indicator_default_default!O3*Weighting!J15+Indicator_default_default!P3*Weighting!J16+Indicator_default_default!Q3*Weighting!J17</f>
        <v>-1.5038037285844141</v>
      </c>
      <c r="K3" s="8">
        <f>+Indicator_default_default!B3*Weighting!K2+Indicator_default_default!C3*Weighting!K3+Indicator_default_default!D3*Weighting!K4+Indicator_default_default!E3*Weighting!K5+Indicator_default_default!F3*Weighting!K6+Indicator_default_default!G3*Weighting!K7+Indicator_default_default!H3*Weighting!K8+Indicator_default_default!I3*Weighting!K9+Indicator_default_default!J3*Weighting!K10+Indicator_default_default!K3*Weighting!K11+Indicator_default_default!L3*Weighting!K12+Indicator_default_default!M3*Weighting!K13+Indicator_default_default!N3*Weighting!K14+Indicator_default_default!O3*Weighting!K15+Indicator_default_default!P3*Weighting!K16+Indicator_default_default!Q3*Weighting!K17</f>
        <v>-0.26187018505055054</v>
      </c>
      <c r="L3" s="8">
        <f>+Indicator_default_default!B3*Weighting!L2+Indicator_default_default!C3*Weighting!L3+Indicator_default_default!D3*Weighting!L4+Indicator_default_default!E3*Weighting!L5+Indicator_default_default!F3*Weighting!L6+Indicator_default_default!G3*Weighting!L7+Indicator_default_default!H3*Weighting!L8+Indicator_default_default!I3*Weighting!L9+Indicator_default_default!J3*Weighting!L10+Indicator_default_default!K3*Weighting!L11+Indicator_default_default!L3*Weighting!L12+Indicator_default_default!M3*Weighting!L13+Indicator_default_default!N3*Weighting!L14+Indicator_default_default!O3*Weighting!L15+Indicator_default_default!P3*Weighting!L16+Indicator_default_default!Q3*Weighting!L17</f>
        <v>-7.8638497441933325E-2</v>
      </c>
      <c r="M3" s="8">
        <f>+Indicator_default_default!B3*Weighting!M2+Indicator_default_default!C3*Weighting!M3+Indicator_default_default!D3*Weighting!M4+Indicator_default_default!E3*Weighting!M5+Indicator_default_default!F3*Weighting!M6+Indicator_default_default!G3*Weighting!M7+Indicator_default_default!H3*Weighting!M8+Indicator_default_default!I3*Weighting!M9+Indicator_default_default!J3*Weighting!M10+Indicator_default_default!K3*Weighting!M11+Indicator_default_default!L3*Weighting!M12+Indicator_default_default!M3*Weighting!M13+Indicator_default_default!N3*Weighting!M14+Indicator_default_default!O3*Weighting!M15+Indicator_default_default!P3*Weighting!M16+Indicator_default_default!Q3*Weighting!M17</f>
        <v>6.8253250498474132E-4</v>
      </c>
      <c r="N3" s="8">
        <f>+Indicator_default_default!B3*Weighting!N2+Indicator_default_default!C3*Weighting!N3+Indicator_default_default!D3*Weighting!N4+Indicator_default_default!E3*Weighting!N5+Indicator_default_default!F3*Weighting!N6+Indicator_default_default!G3*Weighting!N7+Indicator_default_default!H3*Weighting!N8+Indicator_default_default!I3*Weighting!N9+Indicator_default_default!J3*Weighting!N10+Indicator_default_default!K3*Weighting!N11+Indicator_default_default!L3*Weighting!N12+Indicator_default_default!M3*Weighting!N13+Indicator_default_default!N3*Weighting!N14+Indicator_default_default!O3*Weighting!N15+Indicator_default_default!P3*Weighting!N16+Indicator_default_default!Q3*Weighting!N17</f>
        <v>-1.958457015343364E-3</v>
      </c>
      <c r="O3" s="8">
        <f>+Indicator_default_default!B3*Weighting!O2+Indicator_default_default!C3*Weighting!O3+Indicator_default_default!D3*Weighting!O4+Indicator_default_default!E3*Weighting!O5+Indicator_default_default!F3*Weighting!O6+Indicator_default_default!G3*Weighting!O7+Indicator_default_default!H3*Weighting!O8+Indicator_default_default!I3*Weighting!O9+Indicator_default_default!J3*Weighting!O10+Indicator_default_default!K3*Weighting!O11+Indicator_default_default!L3*Weighting!O12+Indicator_default_default!M3*Weighting!O13+Indicator_default_default!N3*Weighting!O14+Indicator_default_default!O3*Weighting!O15+Indicator_default_default!P3*Weighting!O16+Indicator_default_default!Q3*Weighting!O17</f>
        <v>2.767296803270538E-3</v>
      </c>
      <c r="P3" s="8">
        <f>+Indicator_default_default!B3*Weighting!P2+Indicator_default_default!C3*Weighting!P3+Indicator_default_default!D3*Weighting!P4+Indicator_default_default!E3*Weighting!P5+Indicator_default_default!F3*Weighting!P6+Indicator_default_default!G3*Weighting!P7+Indicator_default_default!H3*Weighting!P8+Indicator_default_default!I3*Weighting!P9+Indicator_default_default!J3*Weighting!P10+Indicator_default_default!K3*Weighting!P11+Indicator_default_default!L3*Weighting!P12+Indicator_default_default!M3*Weighting!P13+Indicator_default_default!N3*Weighting!P14+Indicator_default_default!O3*Weighting!P15+Indicator_default_default!P3*Weighting!P16+Indicator_default_default!Q3*Weighting!P17</f>
        <v>-1.4085777959826467E-2</v>
      </c>
      <c r="Q3" s="8">
        <f>+Indicator_default_default!B3*Weighting!Q2+Indicator_default_default!C3*Weighting!Q3+Indicator_default_default!D3*Weighting!Q4+Indicator_default_default!E3*Weighting!Q5+Indicator_default_default!F3*Weighting!Q6+Indicator_default_default!G3*Weighting!Q7+Indicator_default_default!H3*Weighting!Q8+Indicator_default_default!I3*Weighting!Q9+Indicator_default_default!J3*Weighting!Q10+Indicator_default_default!K3*Weighting!Q11+Indicator_default_default!L3*Weighting!Q12+Indicator_default_default!M3*Weighting!Q13+Indicator_default_default!N3*Weighting!Q14+Indicator_default_default!O3*Weighting!Q15+Indicator_default_default!P3*Weighting!Q16+Indicator_default_default!Q3*Weighting!Q17</f>
        <v>-1.0292046954317466E-2</v>
      </c>
      <c r="R3" s="8">
        <f>+Indicator_default_default!B3*Weighting!R2+Indicator_default_default!C3*Weighting!R3+Indicator_default_default!D3*Weighting!R4+Indicator_default_default!E3*Weighting!R5+Indicator_default_default!F3*Weighting!R6+Indicator_default_default!G3*Weighting!R7+Indicator_default_default!H3*Weighting!R8+Indicator_default_default!I3*Weighting!R9+Indicator_default_default!J3*Weighting!R10+Indicator_default_default!K3*Weighting!R11+Indicator_default_default!L3*Weighting!R12+Indicator_default_default!M3*Weighting!R13+Indicator_default_default!N3*Weighting!R14+Indicator_default_default!O3*Weighting!R15+Indicator_default_default!P3*Weighting!R16+Indicator_default_default!Q3*Weighting!R17</f>
        <v>-4.3625048007168186</v>
      </c>
      <c r="S3" s="8">
        <f>+Indicator_default_default!B3*Weighting!S2+Indicator_default_default!C3*Weighting!S3+Indicator_default_default!D3*Weighting!S4+Indicator_default_default!E3*Weighting!S5+Indicator_default_default!F3*Weighting!S6+Indicator_default_default!G3*Weighting!S7+Indicator_default_default!H3*Weighting!S8+Indicator_default_default!I3*Weighting!S9+Indicator_default_default!J3*Weighting!S10+Indicator_default_default!K3*Weighting!S11+Indicator_default_default!L3*Weighting!S12+Indicator_default_default!M3*Weighting!S13+Indicator_default_default!N3*Weighting!S14+Indicator_default_default!O3*Weighting!S15+Indicator_default_default!P3*Weighting!S16+Indicator_default_default!Q3*Weighting!S17</f>
        <v>-2.3676345076000763E-2</v>
      </c>
      <c r="T3" s="8">
        <f>+Indicator_default_default!B3*Weighting!T2+Indicator_default_default!C3*Weighting!T3+Indicator_default_default!D3*Weighting!T4+Indicator_default_default!E3*Weighting!T5+Indicator_default_default!F3*Weighting!T6+Indicator_default_default!G3*Weighting!T7+Indicator_default_default!H3*Weighting!T8+Indicator_default_default!I3*Weighting!T9+Indicator_default_default!J3*Weighting!T10+Indicator_default_default!K3*Weighting!T11+Indicator_default_default!L3*Weighting!T12+Indicator_default_default!M3*Weighting!T13+Indicator_default_default!N3*Weighting!T14+Indicator_default_default!O3*Weighting!T15+Indicator_default_default!P3*Weighting!T16+Indicator_default_default!Q3*Weighting!T17</f>
        <v>-2.4342416118519127E-2</v>
      </c>
      <c r="U3" s="8">
        <f>+Indicator_default_default!B3*Weighting!U2+Indicator_default_default!C3*Weighting!U3+Indicator_default_default!D3*Weighting!U4+Indicator_default_default!E3*Weighting!U5+Indicator_default_default!F3*Weighting!U6+Indicator_default_default!G3*Weighting!U7+Indicator_default_default!H3*Weighting!U8+Indicator_default_default!I3*Weighting!U9+Indicator_default_default!J3*Weighting!U10+Indicator_default_default!K3*Weighting!U11+Indicator_default_default!L3*Weighting!U12+Indicator_default_default!M3*Weighting!U13+Indicator_default_default!N3*Weighting!U14+Indicator_default_default!O3*Weighting!U15+Indicator_default_default!P3*Weighting!U16+Indicator_default_default!Q3*Weighting!U17</f>
        <v>-3.2308480084234717E-3</v>
      </c>
      <c r="V3" s="8">
        <f>+Indicator_default_default!B3*Weighting!V2+Indicator_default_default!C3*Weighting!V3+Indicator_default_default!D3*Weighting!V4+Indicator_default_default!E3*Weighting!V5+Indicator_default_default!F3*Weighting!V6+Indicator_default_default!G3*Weighting!V7+Indicator_default_default!H3*Weighting!V8+Indicator_default_default!I3*Weighting!V9+Indicator_default_default!J3*Weighting!V10+Indicator_default_default!K3*Weighting!V11+Indicator_default_default!L3*Weighting!V12+Indicator_default_default!M3*Weighting!V13+Indicator_default_default!N3*Weighting!V14+Indicator_default_default!O3*Weighting!V15+Indicator_default_default!P3*Weighting!V16+Indicator_default_default!Q3*Weighting!V17</f>
        <v>-9.7006141220889433E-4</v>
      </c>
      <c r="W3" s="8">
        <f>+Indicator_default_default!B3*Weighting!W2+Indicator_default_default!C3*Weighting!W3+Indicator_default_default!D3*Weighting!W4+Indicator_default_default!E3*Weighting!W5+Indicator_default_default!F3*Weighting!W6+Indicator_default_default!G3*Weighting!W7+Indicator_default_default!H3*Weighting!W8+Indicator_default_default!I3*Weighting!W9+Indicator_default_default!J3*Weighting!W10+Indicator_default_default!K3*Weighting!W11+Indicator_default_default!L3*Weighting!W12+Indicator_default_default!M3*Weighting!W13+Indicator_default_default!N3*Weighting!W14+Indicator_default_default!O3*Weighting!W15+Indicator_default_default!P3*Weighting!W16+Indicator_default_default!Q3*Weighting!W17</f>
        <v>-3.3823223061354052E-4</v>
      </c>
      <c r="X3" s="8">
        <f>+Indicator_default_default!B3*Weighting!X2+Indicator_default_default!C3*Weighting!X3+Indicator_default_default!D3*Weighting!X4+Indicator_default_default!E3*Weighting!X5+Indicator_default_default!F3*Weighting!X6+Indicator_default_default!G3*Weighting!X7+Indicator_default_default!H3*Weighting!X8+Indicator_default_default!I3*Weighting!X9+Indicator_default_default!J3*Weighting!X10+Indicator_default_default!K3*Weighting!X11+Indicator_default_default!L3*Weighting!X12+Indicator_default_default!M3*Weighting!X13+Indicator_default_default!N3*Weighting!X14+Indicator_default_default!O3*Weighting!X15+Indicator_default_default!P3*Weighting!X16+Indicator_default_default!Q3*Weighting!X17</f>
        <v>-3.3131974532181656E-5</v>
      </c>
      <c r="Y3" s="8">
        <f>+Indicator_default_default!B3*Weighting!Y2+Indicator_default_default!C3*Weighting!Y3+Indicator_default_default!D3*Weighting!Y4+Indicator_default_default!E3*Weighting!Y5+Indicator_default_default!F3*Weighting!Y6+Indicator_default_default!G3*Weighting!Y7+Indicator_default_default!H3*Weighting!Y8+Indicator_default_default!I3*Weighting!Y9+Indicator_default_default!J3*Weighting!Y10+Indicator_default_default!K3*Weighting!Y11+Indicator_default_default!L3*Weighting!Y12+Indicator_default_default!M3*Weighting!Y13+Indicator_default_default!N3*Weighting!Y14+Indicator_default_default!O3*Weighting!Y15+Indicator_default_default!P3*Weighting!Y16+Indicator_default_default!Q3*Weighting!Y17</f>
        <v>-3.3412061292703789E-3</v>
      </c>
      <c r="Z3" s="8">
        <f>+Indicator_default_default!B3*Weighting!Z2+Indicator_default_default!C3*Weighting!Z3+Indicator_default_default!D3*Weighting!Z4+Indicator_default_default!E3*Weighting!Z5+Indicator_default_default!F3*Weighting!Z6+Indicator_default_default!G3*Weighting!Z7+Indicator_default_default!H3*Weighting!Z8+Indicator_default_default!I3*Weighting!Z9+Indicator_default_default!J3*Weighting!Z10+Indicator_default_default!K3*Weighting!Z11+Indicator_default_default!L3*Weighting!Z12+Indicator_default_default!M3*Weighting!Z13+Indicator_default_default!N3*Weighting!Z14+Indicator_default_default!O3*Weighting!Z15+Indicator_default_default!P3*Weighting!Z16+Indicator_default_default!Q3*Weighting!Z17</f>
        <v>-6.1693880571792956E-3</v>
      </c>
      <c r="AA3" s="8">
        <f>+Indicator_default_default!B3*Weighting!AA2+Indicator_default_default!C3*Weighting!AA3+Indicator_default_default!D3*Weighting!AA4+Indicator_default_default!E3*Weighting!AA5+Indicator_default_default!F3*Weighting!AA6+Indicator_default_default!G3*Weighting!AA7+Indicator_default_default!H3*Weighting!AA8+Indicator_default_default!I3*Weighting!AA9+Indicator_default_default!J3*Weighting!AA10+Indicator_default_default!K3*Weighting!AA11+Indicator_default_default!L3*Weighting!AA12+Indicator_default_default!M3*Weighting!AA13+Indicator_default_default!N3*Weighting!AA14+Indicator_default_default!O3*Weighting!AA15+Indicator_default_default!P3*Weighting!AA16+Indicator_default_default!Q3*Weighting!AA17</f>
        <v>-2.6688816736061088E-2</v>
      </c>
    </row>
    <row r="4" spans="1:27" x14ac:dyDescent="0.35">
      <c r="A4" s="5" t="s">
        <v>3</v>
      </c>
      <c r="B4" s="8">
        <f ca="1">+Indicator_default_default!B4*Weighting!B2+Indicator_default_default!C4*Weighting!B3+Indicator_default_default!D4*Weighting!B4+Indicator_default_default!E4*Weighting!B5+Indicator_default_default!F4*Weighting!B6+Indicator_default_default!G4*Weighting!B7+Indicator_default_default!H4*Weighting!B8+Indicator_default_default!I4*Weighting!B9+Indicator_default_default!J4*Weighting!B10+Indicator_default_default!K4*Weighting!B11+Indicator_default_default!L4*Weighting!B12+Indicator_default_default!M4*Weighting!B13+Indicator_default_default!N4*Weighting!B14+Indicator_default_default!O4*Weighting!B15+Indicator_default_default!P4*Weighting!B16+Indicator_default_default!Q4*Weighting!B17</f>
        <v>-0.21095711153627345</v>
      </c>
      <c r="C4" s="8">
        <f ca="1">+Indicator_default_default!B4*Weighting!C2+Indicator_default_default!C4*Weighting!C3+Indicator_default_default!D4*Weighting!C4+Indicator_default_default!E4*Weighting!C5+Indicator_default_default!F4*Weighting!C6+Indicator_default_default!G4*Weighting!C7+Indicator_default_default!H4*Weighting!C8+Indicator_default_default!I4*Weighting!C9+Indicator_default_default!J4*Weighting!C10+Indicator_default_default!K4*Weighting!C11+Indicator_default_default!L4*Weighting!C12+Indicator_default_default!M4*Weighting!C13+Indicator_default_default!N4*Weighting!C14+Indicator_default_default!O4*Weighting!C15+Indicator_default_default!P4*Weighting!C16+Indicator_default_default!Q4*Weighting!C17</f>
        <v>-0.25549407618312775</v>
      </c>
      <c r="D4" s="8">
        <f ca="1">+Indicator_default_default!B4*Weighting!D2+Indicator_default_default!C4*Weighting!D3+Indicator_default_default!D4*Weighting!D4+Indicator_default_default!E4*Weighting!D5+Indicator_default_default!F4*Weighting!D6+Indicator_default_default!G4*Weighting!D7+Indicator_default_default!H4*Weighting!D8+Indicator_default_default!I4*Weighting!D9+Indicator_default_default!J4*Weighting!D10+Indicator_default_default!K4*Weighting!D11+Indicator_default_default!L4*Weighting!D12+Indicator_default_default!M4*Weighting!D13+Indicator_default_default!N4*Weighting!D14+Indicator_default_default!O4*Weighting!D15+Indicator_default_default!P4*Weighting!D16+Indicator_default_default!Q4*Weighting!D17</f>
        <v>-0.21416870182375058</v>
      </c>
      <c r="E4" s="8">
        <f ca="1">+Indicator_default_default!B4*Weighting!E2+Indicator_default_default!C4*Weighting!E3+Indicator_default_default!D4*Weighting!E4+Indicator_default_default!E4*Weighting!E5+Indicator_default_default!F4*Weighting!E6+Indicator_default_default!G4*Weighting!E7+Indicator_default_default!H4*Weighting!E8+Indicator_default_default!I4*Weighting!E9+Indicator_default_default!J4*Weighting!E10+Indicator_default_default!K4*Weighting!E11+Indicator_default_default!L4*Weighting!E12+Indicator_default_default!M4*Weighting!E13+Indicator_default_default!N4*Weighting!E14+Indicator_default_default!O4*Weighting!E15+Indicator_default_default!P4*Weighting!E16+Indicator_default_default!Q4*Weighting!E17</f>
        <v>-0.19473372969820782</v>
      </c>
      <c r="F4" s="8">
        <f ca="1">+Indicator_default_default!B4*Weighting!F2+Indicator_default_default!C4*Weighting!F3+Indicator_default_default!D4*Weighting!F4+Indicator_default_default!E4*Weighting!F5+Indicator_default_default!F4*Weighting!F6+Indicator_default_default!G4*Weighting!F7+Indicator_default_default!H4*Weighting!F8+Indicator_default_default!I4*Weighting!F9+Indicator_default_default!J4*Weighting!F10+Indicator_default_default!K4*Weighting!F11+Indicator_default_default!L4*Weighting!F12+Indicator_default_default!M4*Weighting!F13+Indicator_default_default!N4*Weighting!F14+Indicator_default_default!O4*Weighting!F15+Indicator_default_default!P4*Weighting!F16+Indicator_default_default!Q4*Weighting!F17</f>
        <v>-0.23666244339685721</v>
      </c>
      <c r="G4" s="8">
        <f>+Indicator_default_default!B4*Weighting!G2+Indicator_default_default!C4*Weighting!G3+Indicator_default_default!D4*Weighting!G4+Indicator_default_default!E4*Weighting!G5+Indicator_default_default!F4*Weighting!G6+Indicator_default_default!G4*Weighting!G7+Indicator_default_default!H4*Weighting!G8+Indicator_default_default!I4*Weighting!G9+Indicator_default_default!J4*Weighting!G10+Indicator_default_default!K4*Weighting!G11+Indicator_default_default!L4*Weighting!G12+Indicator_default_default!M4*Weighting!G13+Indicator_default_default!N4*Weighting!G14+Indicator_default_default!O4*Weighting!G15+Indicator_default_default!P4*Weighting!G16+Indicator_default_default!Q4*Weighting!G17</f>
        <v>-0.17187849271242814</v>
      </c>
      <c r="H4" s="8">
        <f>+Indicator_default_default!B4*Weighting!H2+Indicator_default_default!C4*Weighting!H3+Indicator_default_default!D4*Weighting!H4+Indicator_default_default!E4*Weighting!H5+Indicator_default_default!F4*Weighting!H6+Indicator_default_default!G4*Weighting!H7+Indicator_default_default!H4*Weighting!H8+Indicator_default_default!I4*Weighting!H9+Indicator_default_default!J4*Weighting!H10+Indicator_default_default!K4*Weighting!H11+Indicator_default_default!L4*Weighting!H12+Indicator_default_default!M4*Weighting!H13+Indicator_default_default!N4*Weighting!H14+Indicator_default_default!O4*Weighting!H15+Indicator_default_default!P4*Weighting!H16+Indicator_default_default!Q4*Weighting!H17</f>
        <v>-0.2191348142723426</v>
      </c>
      <c r="I4" s="8">
        <f>+Indicator_default_default!B4*Weighting!I2+Indicator_default_default!C4*Weighting!I3+Indicator_default_default!D4*Weighting!I4+Indicator_default_default!E4*Weighting!I5+Indicator_default_default!F4*Weighting!I6+Indicator_default_default!G4*Weighting!I7+Indicator_default_default!H4*Weighting!I8+Indicator_default_default!I4*Weighting!I9+Indicator_default_default!J4*Weighting!I10+Indicator_default_default!K4*Weighting!I11+Indicator_default_default!L4*Weighting!I12+Indicator_default_default!M4*Weighting!I13+Indicator_default_default!N4*Weighting!I14+Indicator_default_default!O4*Weighting!I15+Indicator_default_default!P4*Weighting!I16+Indicator_default_default!Q4*Weighting!I17</f>
        <v>-0.17853277464764009</v>
      </c>
      <c r="J4" s="8">
        <f>+Indicator_default_default!B4*Weighting!J2+Indicator_default_default!C4*Weighting!J3+Indicator_default_default!D4*Weighting!J4+Indicator_default_default!E4*Weighting!J5+Indicator_default_default!F4*Weighting!J6+Indicator_default_default!G4*Weighting!J7+Indicator_default_default!H4*Weighting!J8+Indicator_default_default!I4*Weighting!J9+Indicator_default_default!J4*Weighting!J10+Indicator_default_default!K4*Weighting!J11+Indicator_default_default!L4*Weighting!J12+Indicator_default_default!M4*Weighting!J13+Indicator_default_default!N4*Weighting!J14+Indicator_default_default!O4*Weighting!J15+Indicator_default_default!P4*Weighting!J16+Indicator_default_default!Q4*Weighting!J17</f>
        <v>-0.16321459439245808</v>
      </c>
      <c r="K4" s="8">
        <f>+Indicator_default_default!B4*Weighting!K2+Indicator_default_default!C4*Weighting!K3+Indicator_default_default!D4*Weighting!K4+Indicator_default_default!E4*Weighting!K5+Indicator_default_default!F4*Weighting!K6+Indicator_default_default!G4*Weighting!K7+Indicator_default_default!H4*Weighting!K8+Indicator_default_default!I4*Weighting!K9+Indicator_default_default!J4*Weighting!K10+Indicator_default_default!K4*Weighting!K11+Indicator_default_default!L4*Weighting!K12+Indicator_default_default!M4*Weighting!K13+Indicator_default_default!N4*Weighting!K14+Indicator_default_default!O4*Weighting!K15+Indicator_default_default!P4*Weighting!K16+Indicator_default_default!Q4*Weighting!K17</f>
        <v>-0.21563383649053597</v>
      </c>
      <c r="L4" s="8">
        <f>+Indicator_default_default!B4*Weighting!L2+Indicator_default_default!C4*Weighting!L3+Indicator_default_default!D4*Weighting!L4+Indicator_default_default!E4*Weighting!L5+Indicator_default_default!F4*Weighting!L6+Indicator_default_default!G4*Weighting!L7+Indicator_default_default!H4*Weighting!L8+Indicator_default_default!I4*Weighting!L9+Indicator_default_default!J4*Weighting!L10+Indicator_default_default!K4*Weighting!L11+Indicator_default_default!L4*Weighting!L12+Indicator_default_default!M4*Weighting!L13+Indicator_default_default!N4*Weighting!L14+Indicator_default_default!O4*Weighting!L15+Indicator_default_default!P4*Weighting!L16+Indicator_default_default!Q4*Weighting!L17</f>
        <v>-0.3370987252440466</v>
      </c>
      <c r="M4" s="8">
        <f>+Indicator_default_default!B4*Weighting!M2+Indicator_default_default!C4*Weighting!M3+Indicator_default_default!D4*Weighting!M4+Indicator_default_default!E4*Weighting!M5+Indicator_default_default!F4*Weighting!M6+Indicator_default_default!G4*Weighting!M7+Indicator_default_default!H4*Weighting!M8+Indicator_default_default!I4*Weighting!M9+Indicator_default_default!J4*Weighting!M10+Indicator_default_default!K4*Weighting!M11+Indicator_default_default!L4*Weighting!M12+Indicator_default_default!M4*Weighting!M13+Indicator_default_default!N4*Weighting!M14+Indicator_default_default!O4*Weighting!M15+Indicator_default_default!P4*Weighting!M16+Indicator_default_default!Q4*Weighting!M17</f>
        <v>-0.33695586260013682</v>
      </c>
      <c r="N4" s="8">
        <f>+Indicator_default_default!B4*Weighting!N2+Indicator_default_default!C4*Weighting!N3+Indicator_default_default!D4*Weighting!N4+Indicator_default_default!E4*Weighting!N5+Indicator_default_default!F4*Weighting!N6+Indicator_default_default!G4*Weighting!N7+Indicator_default_default!H4*Weighting!N8+Indicator_default_default!I4*Weighting!N9+Indicator_default_default!J4*Weighting!N10+Indicator_default_default!K4*Weighting!N11+Indicator_default_default!L4*Weighting!N12+Indicator_default_default!M4*Weighting!N13+Indicator_default_default!N4*Weighting!N14+Indicator_default_default!O4*Weighting!N15+Indicator_default_default!P4*Weighting!N16+Indicator_default_default!Q4*Weighting!N17</f>
        <v>-0.11643473591702595</v>
      </c>
      <c r="O4" s="8">
        <f>+Indicator_default_default!B4*Weighting!O2+Indicator_default_default!C4*Weighting!O3+Indicator_default_default!D4*Weighting!O4+Indicator_default_default!E4*Weighting!O5+Indicator_default_default!F4*Weighting!O6+Indicator_default_default!G4*Weighting!O7+Indicator_default_default!H4*Weighting!O8+Indicator_default_default!I4*Weighting!O9+Indicator_default_default!J4*Weighting!O10+Indicator_default_default!K4*Weighting!O11+Indicator_default_default!L4*Weighting!O12+Indicator_default_default!M4*Weighting!O13+Indicator_default_default!N4*Weighting!O14+Indicator_default_default!O4*Weighting!O15+Indicator_default_default!P4*Weighting!O16+Indicator_default_default!Q4*Weighting!O17</f>
        <v>9.9978653977060253E-2</v>
      </c>
      <c r="P4" s="8">
        <f>+Indicator_default_default!B4*Weighting!P2+Indicator_default_default!C4*Weighting!P3+Indicator_default_default!D4*Weighting!P4+Indicator_default_default!E4*Weighting!P5+Indicator_default_default!F4*Weighting!P6+Indicator_default_default!G4*Weighting!P7+Indicator_default_default!H4*Weighting!P8+Indicator_default_default!I4*Weighting!P9+Indicator_default_default!J4*Weighting!P10+Indicator_default_default!K4*Weighting!P11+Indicator_default_default!L4*Weighting!P12+Indicator_default_default!M4*Weighting!P13+Indicator_default_default!N4*Weighting!P14+Indicator_default_default!O4*Weighting!P15+Indicator_default_default!P4*Weighting!P16+Indicator_default_default!Q4*Weighting!P17</f>
        <v>-0.40885913196573681</v>
      </c>
      <c r="Q4" s="8">
        <f>+Indicator_default_default!B4*Weighting!Q2+Indicator_default_default!C4*Weighting!Q3+Indicator_default_default!D4*Weighting!Q4+Indicator_default_default!E4*Weighting!Q5+Indicator_default_default!F4*Weighting!Q6+Indicator_default_default!G4*Weighting!Q7+Indicator_default_default!H4*Weighting!Q8+Indicator_default_default!I4*Weighting!Q9+Indicator_default_default!J4*Weighting!Q10+Indicator_default_default!K4*Weighting!Q11+Indicator_default_default!L4*Weighting!Q12+Indicator_default_default!M4*Weighting!Q13+Indicator_default_default!N4*Weighting!Q14+Indicator_default_default!O4*Weighting!Q15+Indicator_default_default!P4*Weighting!Q16+Indicator_default_default!Q4*Weighting!Q17</f>
        <v>-0.34378441450151587</v>
      </c>
      <c r="R4" s="8">
        <f>+Indicator_default_default!B4*Weighting!R2+Indicator_default_default!C4*Weighting!R3+Indicator_default_default!D4*Weighting!R4+Indicator_default_default!E4*Weighting!R5+Indicator_default_default!F4*Weighting!R6+Indicator_default_default!G4*Weighting!R7+Indicator_default_default!H4*Weighting!R8+Indicator_default_default!I4*Weighting!R9+Indicator_default_default!J4*Weighting!R10+Indicator_default_default!K4*Weighting!R11+Indicator_default_default!L4*Weighting!R12+Indicator_default_default!M4*Weighting!R13+Indicator_default_default!N4*Weighting!R14+Indicator_default_default!O4*Weighting!R15+Indicator_default_default!P4*Weighting!R16+Indicator_default_default!Q4*Weighting!R17</f>
        <v>-0.1835356562650409</v>
      </c>
      <c r="S4" s="8">
        <f>+Indicator_default_default!B4*Weighting!S2+Indicator_default_default!C4*Weighting!S3+Indicator_default_default!D4*Weighting!S4+Indicator_default_default!E4*Weighting!S5+Indicator_default_default!F4*Weighting!S6+Indicator_default_default!G4*Weighting!S7+Indicator_default_default!H4*Weighting!S8+Indicator_default_default!I4*Weighting!S9+Indicator_default_default!J4*Weighting!S10+Indicator_default_default!K4*Weighting!S11+Indicator_default_default!L4*Weighting!S12+Indicator_default_default!M4*Weighting!S13+Indicator_default_default!N4*Weighting!S14+Indicator_default_default!O4*Weighting!S15+Indicator_default_default!P4*Weighting!S16+Indicator_default_default!Q4*Weighting!S17</f>
        <v>-0.35195740903758793</v>
      </c>
      <c r="T4" s="8">
        <f>+Indicator_default_default!B4*Weighting!T2+Indicator_default_default!C4*Weighting!T3+Indicator_default_default!D4*Weighting!T4+Indicator_default_default!E4*Weighting!T5+Indicator_default_default!F4*Weighting!T6+Indicator_default_default!G4*Weighting!T7+Indicator_default_default!H4*Weighting!T8+Indicator_default_default!I4*Weighting!T9+Indicator_default_default!J4*Weighting!T10+Indicator_default_default!K4*Weighting!T11+Indicator_default_default!L4*Weighting!T12+Indicator_default_default!M4*Weighting!T13+Indicator_default_default!N4*Weighting!T14+Indicator_default_default!O4*Weighting!T15+Indicator_default_default!P4*Weighting!T16+Indicator_default_default!Q4*Weighting!T17</f>
        <v>-0.38641996890402053</v>
      </c>
      <c r="U4" s="8">
        <f>+Indicator_default_default!B4*Weighting!U2+Indicator_default_default!C4*Weighting!U3+Indicator_default_default!D4*Weighting!U4+Indicator_default_default!E4*Weighting!U5+Indicator_default_default!F4*Weighting!U6+Indicator_default_default!G4*Weighting!U7+Indicator_default_default!H4*Weighting!U8+Indicator_default_default!I4*Weighting!U9+Indicator_default_default!J4*Weighting!U10+Indicator_default_default!K4*Weighting!U11+Indicator_default_default!L4*Weighting!U12+Indicator_default_default!M4*Weighting!U13+Indicator_default_default!N4*Weighting!U14+Indicator_default_default!O4*Weighting!U15+Indicator_default_default!P4*Weighting!U16+Indicator_default_default!Q4*Weighting!U17</f>
        <v>-1.6663436912400891E-2</v>
      </c>
      <c r="V4" s="8">
        <f>+Indicator_default_default!B4*Weighting!V2+Indicator_default_default!C4*Weighting!V3+Indicator_default_default!D4*Weighting!V4+Indicator_default_default!E4*Weighting!V5+Indicator_default_default!F4*Weighting!V6+Indicator_default_default!G4*Weighting!V7+Indicator_default_default!H4*Weighting!V8+Indicator_default_default!I4*Weighting!V9+Indicator_default_default!J4*Weighting!V10+Indicator_default_default!K4*Weighting!V11+Indicator_default_default!L4*Weighting!V12+Indicator_default_default!M4*Weighting!V13+Indicator_default_default!N4*Weighting!V14+Indicator_default_default!O4*Weighting!V15+Indicator_default_default!P4*Weighting!V16+Indicator_default_default!Q4*Weighting!V17</f>
        <v>-5.0182156228985406E-2</v>
      </c>
      <c r="W4" s="8">
        <f>+Indicator_default_default!B4*Weighting!W2+Indicator_default_default!C4*Weighting!W3+Indicator_default_default!D4*Weighting!W4+Indicator_default_default!E4*Weighting!W5+Indicator_default_default!F4*Weighting!W6+Indicator_default_default!G4*Weighting!W7+Indicator_default_default!H4*Weighting!W8+Indicator_default_default!I4*Weighting!W9+Indicator_default_default!J4*Weighting!W10+Indicator_default_default!K4*Weighting!W11+Indicator_default_default!L4*Weighting!W12+Indicator_default_default!M4*Weighting!W13+Indicator_default_default!N4*Weighting!W14+Indicator_default_default!O4*Weighting!W15+Indicator_default_default!P4*Weighting!W16+Indicator_default_default!Q4*Weighting!W17</f>
        <v>-1.448719406859021E-2</v>
      </c>
      <c r="X4" s="8">
        <f>+Indicator_default_default!B4*Weighting!X2+Indicator_default_default!C4*Weighting!X3+Indicator_default_default!D4*Weighting!X4+Indicator_default_default!E4*Weighting!X5+Indicator_default_default!F4*Weighting!X6+Indicator_default_default!G4*Weighting!X7+Indicator_default_default!H4*Weighting!X8+Indicator_default_default!I4*Weighting!X9+Indicator_default_default!J4*Weighting!X10+Indicator_default_default!K4*Weighting!X11+Indicator_default_default!L4*Weighting!X12+Indicator_default_default!M4*Weighting!X13+Indicator_default_default!N4*Weighting!X14+Indicator_default_default!O4*Weighting!X15+Indicator_default_default!P4*Weighting!X16+Indicator_default_default!Q4*Weighting!X17</f>
        <v>-7.4900717114950851E-3</v>
      </c>
      <c r="Y4" s="8">
        <f>+Indicator_default_default!B4*Weighting!Y2+Indicator_default_default!C4*Weighting!Y3+Indicator_default_default!D4*Weighting!Y4+Indicator_default_default!E4*Weighting!Y5+Indicator_default_default!F4*Weighting!Y6+Indicator_default_default!G4*Weighting!Y7+Indicator_default_default!H4*Weighting!Y8+Indicator_default_default!I4*Weighting!Y9+Indicator_default_default!J4*Weighting!Y10+Indicator_default_default!K4*Weighting!Y11+Indicator_default_default!L4*Weighting!Y12+Indicator_default_default!M4*Weighting!Y13+Indicator_default_default!N4*Weighting!Y14+Indicator_default_default!O4*Weighting!Y15+Indicator_default_default!P4*Weighting!Y16+Indicator_default_default!Q4*Weighting!Y17</f>
        <v>-1.1326710131677404E-3</v>
      </c>
      <c r="Z4" s="8">
        <f>+Indicator_default_default!B4*Weighting!Z2+Indicator_default_default!C4*Weighting!Z3+Indicator_default_default!D4*Weighting!Z4+Indicator_default_default!E4*Weighting!Z5+Indicator_default_default!F4*Weighting!Z6+Indicator_default_default!G4*Weighting!Z7+Indicator_default_default!H4*Weighting!Z8+Indicator_default_default!I4*Weighting!Z9+Indicator_default_default!J4*Weighting!Z10+Indicator_default_default!K4*Weighting!Z11+Indicator_default_default!L4*Weighting!Z12+Indicator_default_default!M4*Weighting!Z13+Indicator_default_default!N4*Weighting!Z14+Indicator_default_default!O4*Weighting!Z15+Indicator_default_default!P4*Weighting!Z16+Indicator_default_default!Q4*Weighting!Z17</f>
        <v>-5.6840509082666038E-2</v>
      </c>
      <c r="AA4" s="8">
        <f>+Indicator_default_default!B4*Weighting!AA2+Indicator_default_default!C4*Weighting!AA3+Indicator_default_default!D4*Weighting!AA4+Indicator_default_default!E4*Weighting!AA5+Indicator_default_default!F4*Weighting!AA6+Indicator_default_default!G4*Weighting!AA7+Indicator_default_default!H4*Weighting!AA8+Indicator_default_default!I4*Weighting!AA9+Indicator_default_default!J4*Weighting!AA10+Indicator_default_default!K4*Weighting!AA11+Indicator_default_default!L4*Weighting!AA12+Indicator_default_default!M4*Weighting!AA13+Indicator_default_default!N4*Weighting!AA14+Indicator_default_default!O4*Weighting!AA15+Indicator_default_default!P4*Weighting!AA16+Indicator_default_default!Q4*Weighting!AA17</f>
        <v>-0.23819259392349409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8000"/>
  </sheetPr>
  <dimension ref="A1:AA4"/>
  <sheetViews>
    <sheetView workbookViewId="0"/>
  </sheetViews>
  <sheetFormatPr baseColWidth="10" defaultColWidth="8.7265625" defaultRowHeight="14.5" x14ac:dyDescent="0.35"/>
  <cols>
    <col min="1" max="27" width="14.26953125" customWidth="1"/>
  </cols>
  <sheetData>
    <row r="1" spans="1:27"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8">
        <f ca="1">+Indicator_default_S1!B2*Weighting!B2+Indicator_default_S1!C2*Weighting!B3+Indicator_default_S1!D2*Weighting!B4+Indicator_default_S1!E2*Weighting!B5+Indicator_default_S1!F2*Weighting!B6+Indicator_default_S1!G2*Weighting!B7+Indicator_default_S1!H2*Weighting!B8+Indicator_default_S1!I2*Weighting!B9+Indicator_default_S1!J2*Weighting!B10+Indicator_default_S1!K2*Weighting!B11+Indicator_default_S1!L2*Weighting!B12+Indicator_default_S1!M2*Weighting!B13+Indicator_default_S1!N2*Weighting!B14+Indicator_default_S1!O2*Weighting!B15+Indicator_default_S1!P2*Weighting!B16+Indicator_default_S1!Q2*Weighting!B17</f>
        <v>-0.55334454521650467</v>
      </c>
      <c r="C2" s="8">
        <f ca="1">+Indicator_default_S1!B2*Weighting!C2+Indicator_default_S1!C2*Weighting!C3+Indicator_default_S1!D2*Weighting!C4+Indicator_default_S1!E2*Weighting!C5+Indicator_default_S1!F2*Weighting!C6+Indicator_default_S1!G2*Weighting!C7+Indicator_default_S1!H2*Weighting!C8+Indicator_default_S1!I2*Weighting!C9+Indicator_default_S1!J2*Weighting!C10+Indicator_default_S1!K2*Weighting!C11+Indicator_default_S1!L2*Weighting!C12+Indicator_default_S1!M2*Weighting!C13+Indicator_default_S1!N2*Weighting!C14+Indicator_default_S1!O2*Weighting!C15+Indicator_default_S1!P2*Weighting!C16+Indicator_default_S1!Q2*Weighting!C17</f>
        <v>-0.53779454898609391</v>
      </c>
      <c r="D2" s="8">
        <f ca="1">+Indicator_default_S1!B2*Weighting!D2+Indicator_default_S1!C2*Weighting!D3+Indicator_default_S1!D2*Weighting!D4+Indicator_default_S1!E2*Weighting!D5+Indicator_default_S1!F2*Weighting!D6+Indicator_default_S1!G2*Weighting!D7+Indicator_default_S1!H2*Weighting!D8+Indicator_default_S1!I2*Weighting!D9+Indicator_default_S1!J2*Weighting!D10+Indicator_default_S1!K2*Weighting!D11+Indicator_default_S1!L2*Weighting!D12+Indicator_default_S1!M2*Weighting!D13+Indicator_default_S1!N2*Weighting!D14+Indicator_default_S1!O2*Weighting!D15+Indicator_default_S1!P2*Weighting!D16+Indicator_default_S1!Q2*Weighting!D17</f>
        <v>-0.59492860411320325</v>
      </c>
      <c r="E2" s="8">
        <f ca="1">+Indicator_default_S1!B2*Weighting!E2+Indicator_default_S1!C2*Weighting!E3+Indicator_default_S1!D2*Weighting!E4+Indicator_default_S1!E2*Weighting!E5+Indicator_default_S1!F2*Weighting!E6+Indicator_default_S1!G2*Weighting!E7+Indicator_default_S1!H2*Weighting!E8+Indicator_default_S1!I2*Weighting!E9+Indicator_default_S1!J2*Weighting!E10+Indicator_default_S1!K2*Weighting!E11+Indicator_default_S1!L2*Weighting!E12+Indicator_default_S1!M2*Weighting!E13+Indicator_default_S1!N2*Weighting!E14+Indicator_default_S1!O2*Weighting!E15+Indicator_default_S1!P2*Weighting!E16+Indicator_default_S1!Q2*Weighting!E17</f>
        <v>-1.2627008334236689</v>
      </c>
      <c r="F2" s="8">
        <f ca="1">+Indicator_default_S1!B2*Weighting!F2+Indicator_default_S1!C2*Weighting!F3+Indicator_default_S1!D2*Weighting!F4+Indicator_default_S1!E2*Weighting!F5+Indicator_default_S1!F2*Weighting!F6+Indicator_default_S1!G2*Weighting!F7+Indicator_default_S1!H2*Weighting!F8+Indicator_default_S1!I2*Weighting!F9+Indicator_default_S1!J2*Weighting!F10+Indicator_default_S1!K2*Weighting!F11+Indicator_default_S1!L2*Weighting!F12+Indicator_default_S1!M2*Weighting!F13+Indicator_default_S1!N2*Weighting!F14+Indicator_default_S1!O2*Weighting!F15+Indicator_default_S1!P2*Weighting!F16+Indicator_default_S1!Q2*Weighting!F17</f>
        <v>-0.55158066208438605</v>
      </c>
      <c r="G2" s="8">
        <f>+Indicator_default_S1!B2*Weighting!G2+Indicator_default_S1!C2*Weighting!G3+Indicator_default_S1!D2*Weighting!G4+Indicator_default_S1!E2*Weighting!G5+Indicator_default_S1!F2*Weighting!G6+Indicator_default_S1!G2*Weighting!G7+Indicator_default_S1!H2*Weighting!G8+Indicator_default_S1!I2*Weighting!G9+Indicator_default_S1!J2*Weighting!G10+Indicator_default_S1!K2*Weighting!G11+Indicator_default_S1!L2*Weighting!G12+Indicator_default_S1!M2*Weighting!G13+Indicator_default_S1!N2*Weighting!G14+Indicator_default_S1!O2*Weighting!G15+Indicator_default_S1!P2*Weighting!G16+Indicator_default_S1!Q2*Weighting!G17</f>
        <v>-0.20875675433948027</v>
      </c>
      <c r="H2" s="8">
        <f>+Indicator_default_S1!B2*Weighting!H2+Indicator_default_S1!C2*Weighting!H3+Indicator_default_S1!D2*Weighting!H4+Indicator_default_S1!E2*Weighting!H5+Indicator_default_S1!F2*Weighting!H6+Indicator_default_S1!G2*Weighting!H7+Indicator_default_S1!H2*Weighting!H8+Indicator_default_S1!I2*Weighting!H9+Indicator_default_S1!J2*Weighting!H10+Indicator_default_S1!K2*Weighting!H11+Indicator_default_S1!L2*Weighting!H12+Indicator_default_S1!M2*Weighting!H13+Indicator_default_S1!N2*Weighting!H14+Indicator_default_S1!O2*Weighting!H15+Indicator_default_S1!P2*Weighting!H16+Indicator_default_S1!Q2*Weighting!H17</f>
        <v>-0.22542646528470495</v>
      </c>
      <c r="I2" s="8">
        <f>+Indicator_default_S1!B2*Weighting!I2+Indicator_default_S1!C2*Weighting!I3+Indicator_default_S1!D2*Weighting!I4+Indicator_default_S1!E2*Weighting!I5+Indicator_default_S1!F2*Weighting!I6+Indicator_default_S1!G2*Weighting!I7+Indicator_default_S1!H2*Weighting!I8+Indicator_default_S1!I2*Weighting!I9+Indicator_default_S1!J2*Weighting!I10+Indicator_default_S1!K2*Weighting!I11+Indicator_default_S1!L2*Weighting!I12+Indicator_default_S1!M2*Weighting!I13+Indicator_default_S1!N2*Weighting!I14+Indicator_default_S1!O2*Weighting!I15+Indicator_default_S1!P2*Weighting!I16+Indicator_default_S1!Q2*Weighting!I17</f>
        <v>-0.22904909690052191</v>
      </c>
      <c r="J2" s="8">
        <f>+Indicator_default_S1!B2*Weighting!J2+Indicator_default_S1!C2*Weighting!J3+Indicator_default_S1!D2*Weighting!J4+Indicator_default_S1!E2*Weighting!J5+Indicator_default_S1!F2*Weighting!J6+Indicator_default_S1!G2*Weighting!J7+Indicator_default_S1!H2*Weighting!J8+Indicator_default_S1!I2*Weighting!J9+Indicator_default_S1!J2*Weighting!J10+Indicator_default_S1!K2*Weighting!J11+Indicator_default_S1!L2*Weighting!J12+Indicator_default_S1!M2*Weighting!J13+Indicator_default_S1!N2*Weighting!J14+Indicator_default_S1!O2*Weighting!J15+Indicator_default_S1!P2*Weighting!J16+Indicator_default_S1!Q2*Weighting!J17</f>
        <v>-0.58776995640063512</v>
      </c>
      <c r="K2" s="8">
        <f>+Indicator_default_S1!B2*Weighting!K2+Indicator_default_S1!C2*Weighting!K3+Indicator_default_S1!D2*Weighting!K4+Indicator_default_S1!E2*Weighting!K5+Indicator_default_S1!F2*Weighting!K6+Indicator_default_S1!G2*Weighting!K7+Indicator_default_S1!H2*Weighting!K8+Indicator_default_S1!I2*Weighting!K9+Indicator_default_S1!J2*Weighting!K10+Indicator_default_S1!K2*Weighting!K11+Indicator_default_S1!L2*Weighting!K12+Indicator_default_S1!M2*Weighting!K13+Indicator_default_S1!N2*Weighting!K14+Indicator_default_S1!O2*Weighting!K15+Indicator_default_S1!P2*Weighting!K16+Indicator_default_S1!Q2*Weighting!K17</f>
        <v>-0.23224041398742146</v>
      </c>
      <c r="L2" s="8">
        <f>+Indicator_default_S1!B2*Weighting!L2+Indicator_default_S1!C2*Weighting!L3+Indicator_default_S1!D2*Weighting!L4+Indicator_default_S1!E2*Weighting!L5+Indicator_default_S1!F2*Weighting!L6+Indicator_default_S1!G2*Weighting!L7+Indicator_default_S1!H2*Weighting!L8+Indicator_default_S1!I2*Weighting!L9+Indicator_default_S1!J2*Weighting!L10+Indicator_default_S1!K2*Weighting!L11+Indicator_default_S1!L2*Weighting!L12+Indicator_default_S1!M2*Weighting!L13+Indicator_default_S1!N2*Weighting!L14+Indicator_default_S1!O2*Weighting!L15+Indicator_default_S1!P2*Weighting!L16+Indicator_default_S1!Q2*Weighting!L17</f>
        <v>-0.25832150088115546</v>
      </c>
      <c r="M2" s="8">
        <f>+Indicator_default_S1!B2*Weighting!M2+Indicator_default_S1!C2*Weighting!M3+Indicator_default_S1!D2*Weighting!M4+Indicator_default_S1!E2*Weighting!M5+Indicator_default_S1!F2*Weighting!M6+Indicator_default_S1!G2*Weighting!M7+Indicator_default_S1!H2*Weighting!M8+Indicator_default_S1!I2*Weighting!M9+Indicator_default_S1!J2*Weighting!M10+Indicator_default_S1!K2*Weighting!M11+Indicator_default_S1!L2*Weighting!M12+Indicator_default_S1!M2*Weighting!M13+Indicator_default_S1!N2*Weighting!M14+Indicator_default_S1!O2*Weighting!M15+Indicator_default_S1!P2*Weighting!M16+Indicator_default_S1!Q2*Weighting!M17</f>
        <v>-0.23264831183622195</v>
      </c>
      <c r="N2" s="8">
        <f>+Indicator_default_S1!B2*Weighting!N2+Indicator_default_S1!C2*Weighting!N3+Indicator_default_S1!D2*Weighting!N4+Indicator_default_S1!E2*Weighting!N5+Indicator_default_S1!F2*Weighting!N6+Indicator_default_S1!G2*Weighting!N7+Indicator_default_S1!H2*Weighting!N8+Indicator_default_S1!I2*Weighting!N9+Indicator_default_S1!J2*Weighting!N10+Indicator_default_S1!K2*Weighting!N11+Indicator_default_S1!L2*Weighting!N12+Indicator_default_S1!M2*Weighting!N13+Indicator_default_S1!N2*Weighting!N14+Indicator_default_S1!O2*Weighting!N15+Indicator_default_S1!P2*Weighting!N16+Indicator_default_S1!Q2*Weighting!N17</f>
        <v>-7.9171603354678433E-2</v>
      </c>
      <c r="O2" s="8">
        <f>+Indicator_default_S1!B2*Weighting!O2+Indicator_default_S1!C2*Weighting!O3+Indicator_default_S1!D2*Weighting!O4+Indicator_default_S1!E2*Weighting!O5+Indicator_default_S1!F2*Weighting!O6+Indicator_default_S1!G2*Weighting!O7+Indicator_default_S1!H2*Weighting!O8+Indicator_default_S1!I2*Weighting!O9+Indicator_default_S1!J2*Weighting!O10+Indicator_default_S1!K2*Weighting!O11+Indicator_default_S1!L2*Weighting!O12+Indicator_default_S1!M2*Weighting!O13+Indicator_default_S1!N2*Weighting!O14+Indicator_default_S1!O2*Weighting!O15+Indicator_default_S1!P2*Weighting!O16+Indicator_default_S1!Q2*Weighting!O17</f>
        <v>7.9739064727876577E-2</v>
      </c>
      <c r="P2" s="8">
        <f>+Indicator_default_S1!B2*Weighting!P2+Indicator_default_S1!C2*Weighting!P3+Indicator_default_S1!D2*Weighting!P4+Indicator_default_S1!E2*Weighting!P5+Indicator_default_S1!F2*Weighting!P6+Indicator_default_S1!G2*Weighting!P7+Indicator_default_S1!H2*Weighting!P8+Indicator_default_S1!I2*Weighting!P9+Indicator_default_S1!J2*Weighting!P10+Indicator_default_S1!K2*Weighting!P11+Indicator_default_S1!L2*Weighting!P12+Indicator_default_S1!M2*Weighting!P13+Indicator_default_S1!N2*Weighting!P14+Indicator_default_S1!O2*Weighting!P15+Indicator_default_S1!P2*Weighting!P16+Indicator_default_S1!Q2*Weighting!P17</f>
        <v>-0.29136323826801414</v>
      </c>
      <c r="Q2" s="8">
        <f>+Indicator_default_S1!B2*Weighting!Q2+Indicator_default_S1!C2*Weighting!Q3+Indicator_default_S1!D2*Weighting!Q4+Indicator_default_S1!E2*Weighting!Q5+Indicator_default_S1!F2*Weighting!Q6+Indicator_default_S1!G2*Weighting!Q7+Indicator_default_S1!H2*Weighting!Q8+Indicator_default_S1!I2*Weighting!Q9+Indicator_default_S1!J2*Weighting!Q10+Indicator_default_S1!K2*Weighting!Q11+Indicator_default_S1!L2*Weighting!Q12+Indicator_default_S1!M2*Weighting!Q13+Indicator_default_S1!N2*Weighting!Q14+Indicator_default_S1!O2*Weighting!Q15+Indicator_default_S1!P2*Weighting!Q16+Indicator_default_S1!Q2*Weighting!Q17</f>
        <v>-0.24127600951310438</v>
      </c>
      <c r="R2" s="8">
        <f>+Indicator_default_S1!B2*Weighting!R2+Indicator_default_S1!C2*Weighting!R3+Indicator_default_S1!D2*Weighting!R4+Indicator_default_S1!E2*Weighting!R5+Indicator_default_S1!F2*Weighting!R6+Indicator_default_S1!G2*Weighting!R7+Indicator_default_S1!H2*Weighting!R8+Indicator_default_S1!I2*Weighting!R9+Indicator_default_S1!J2*Weighting!R10+Indicator_default_S1!K2*Weighting!R11+Indicator_default_S1!L2*Weighting!R12+Indicator_default_S1!M2*Weighting!R13+Indicator_default_S1!N2*Weighting!R14+Indicator_default_S1!O2*Weighting!R15+Indicator_default_S1!P2*Weighting!R16+Indicator_default_S1!Q2*Weighting!R17</f>
        <v>-1.5045807865386855</v>
      </c>
      <c r="S2" s="8">
        <f>+Indicator_default_S1!B2*Weighting!S2+Indicator_default_S1!C2*Weighting!S3+Indicator_default_S1!D2*Weighting!S4+Indicator_default_S1!E2*Weighting!S5+Indicator_default_S1!F2*Weighting!S6+Indicator_default_S1!G2*Weighting!S7+Indicator_default_S1!H2*Weighting!S8+Indicator_default_S1!I2*Weighting!S9+Indicator_default_S1!J2*Weighting!S10+Indicator_default_S1!K2*Weighting!S11+Indicator_default_S1!L2*Weighting!S12+Indicator_default_S1!M2*Weighting!S13+Indicator_default_S1!N2*Weighting!S14+Indicator_default_S1!O2*Weighting!S15+Indicator_default_S1!P2*Weighting!S16+Indicator_default_S1!Q2*Weighting!S17</f>
        <v>-0.25464625361479115</v>
      </c>
      <c r="T2" s="8">
        <f>+Indicator_default_S1!B2*Weighting!T2+Indicator_default_S1!C2*Weighting!T3+Indicator_default_S1!D2*Weighting!T4+Indicator_default_S1!E2*Weighting!T5+Indicator_default_S1!F2*Weighting!T6+Indicator_default_S1!G2*Weighting!T7+Indicator_default_S1!H2*Weighting!T8+Indicator_default_S1!I2*Weighting!T9+Indicator_default_S1!J2*Weighting!T10+Indicator_default_S1!K2*Weighting!T11+Indicator_default_S1!L2*Weighting!T12+Indicator_default_S1!M2*Weighting!T13+Indicator_default_S1!N2*Weighting!T14+Indicator_default_S1!O2*Weighting!T15+Indicator_default_S1!P2*Weighting!T16+Indicator_default_S1!Q2*Weighting!T17</f>
        <v>-0.28001234427061894</v>
      </c>
      <c r="U2" s="8">
        <f>+Indicator_default_S1!B2*Weighting!U2+Indicator_default_S1!C2*Weighting!U3+Indicator_default_S1!D2*Weighting!U4+Indicator_default_S1!E2*Weighting!U5+Indicator_default_S1!F2*Weighting!U6+Indicator_default_S1!G2*Weighting!U7+Indicator_default_S1!H2*Weighting!U8+Indicator_default_S1!I2*Weighting!U9+Indicator_default_S1!J2*Weighting!U10+Indicator_default_S1!K2*Weighting!U11+Indicator_default_S1!L2*Weighting!U12+Indicator_default_S1!M2*Weighting!U13+Indicator_default_S1!N2*Weighting!U14+Indicator_default_S1!O2*Weighting!U15+Indicator_default_S1!P2*Weighting!U16+Indicator_default_S1!Q2*Weighting!U17</f>
        <v>-1.2586215184936939E-2</v>
      </c>
      <c r="V2" s="8">
        <f>+Indicator_default_S1!B2*Weighting!V2+Indicator_default_S1!C2*Weighting!V3+Indicator_default_S1!D2*Weighting!V4+Indicator_default_S1!E2*Weighting!V5+Indicator_default_S1!F2*Weighting!V6+Indicator_default_S1!G2*Weighting!V7+Indicator_default_S1!H2*Weighting!V8+Indicator_default_S1!I2*Weighting!V9+Indicator_default_S1!J2*Weighting!V10+Indicator_default_S1!K2*Weighting!V11+Indicator_default_S1!L2*Weighting!V12+Indicator_default_S1!M2*Weighting!V13+Indicator_default_S1!N2*Weighting!V14+Indicator_default_S1!O2*Weighting!V15+Indicator_default_S1!P2*Weighting!V16+Indicator_default_S1!Q2*Weighting!V17</f>
        <v>-3.5740957745099014E-2</v>
      </c>
      <c r="W2" s="8">
        <f>+Indicator_default_S1!B2*Weighting!W2+Indicator_default_S1!C2*Weighting!W3+Indicator_default_S1!D2*Weighting!W4+Indicator_default_S1!E2*Weighting!W5+Indicator_default_S1!F2*Weighting!W6+Indicator_default_S1!G2*Weighting!W7+Indicator_default_S1!H2*Weighting!W8+Indicator_default_S1!I2*Weighting!W9+Indicator_default_S1!J2*Weighting!W10+Indicator_default_S1!K2*Weighting!W11+Indicator_default_S1!L2*Weighting!W12+Indicator_default_S1!M2*Weighting!W13+Indicator_default_S1!N2*Weighting!W14+Indicator_default_S1!O2*Weighting!W15+Indicator_default_S1!P2*Weighting!W16+Indicator_default_S1!Q2*Weighting!W17</f>
        <v>-9.4004370789263474E-3</v>
      </c>
      <c r="X2" s="8">
        <f>+Indicator_default_S1!B2*Weighting!X2+Indicator_default_S1!C2*Weighting!X3+Indicator_default_S1!D2*Weighting!X4+Indicator_default_S1!E2*Weighting!X5+Indicator_default_S1!F2*Weighting!X6+Indicator_default_S1!G2*Weighting!X7+Indicator_default_S1!H2*Weighting!X8+Indicator_default_S1!I2*Weighting!X9+Indicator_default_S1!J2*Weighting!X10+Indicator_default_S1!K2*Weighting!X11+Indicator_default_S1!L2*Weighting!X12+Indicator_default_S1!M2*Weighting!X13+Indicator_default_S1!N2*Weighting!X14+Indicator_default_S1!O2*Weighting!X15+Indicator_default_S1!P2*Weighting!X16+Indicator_default_S1!Q2*Weighting!X17</f>
        <v>-5.0430929180223742E-3</v>
      </c>
      <c r="Y2" s="8">
        <f>+Indicator_default_S1!B2*Weighting!Y2+Indicator_default_S1!C2*Weighting!Y3+Indicator_default_S1!D2*Weighting!Y4+Indicator_default_S1!E2*Weighting!Y5+Indicator_default_S1!F2*Weighting!Y6+Indicator_default_S1!G2*Weighting!Y7+Indicator_default_S1!H2*Weighting!Y8+Indicator_default_S1!I2*Weighting!Y9+Indicator_default_S1!J2*Weighting!Y10+Indicator_default_S1!K2*Weighting!Y11+Indicator_default_S1!L2*Weighting!Y12+Indicator_default_S1!M2*Weighting!Y13+Indicator_default_S1!N2*Weighting!Y14+Indicator_default_S1!O2*Weighting!Y15+Indicator_default_S1!P2*Weighting!Y16+Indicator_default_S1!Q2*Weighting!Y17</f>
        <v>-1.7904587789456517E-3</v>
      </c>
      <c r="Z2" s="8">
        <f>+Indicator_default_S1!B2*Weighting!Z2+Indicator_default_S1!C2*Weighting!Z3+Indicator_default_S1!D2*Weighting!Z4+Indicator_default_S1!E2*Weighting!Z5+Indicator_default_S1!F2*Weighting!Z6+Indicator_default_S1!G2*Weighting!Z7+Indicator_default_S1!H2*Weighting!Z8+Indicator_default_S1!I2*Weighting!Z9+Indicator_default_S1!J2*Weighting!Z10+Indicator_default_S1!K2*Weighting!Z11+Indicator_default_S1!L2*Weighting!Z12+Indicator_default_S1!M2*Weighting!Z13+Indicator_default_S1!N2*Weighting!Z14+Indicator_default_S1!O2*Weighting!Z15+Indicator_default_S1!P2*Weighting!Z16+Indicator_default_S1!Q2*Weighting!Z17</f>
        <v>-4.0848123741299508E-2</v>
      </c>
      <c r="AA2" s="8">
        <f>+Indicator_default_S1!B2*Weighting!AA2+Indicator_default_S1!C2*Weighting!AA3+Indicator_default_S1!D2*Weighting!AA4+Indicator_default_S1!E2*Weighting!AA5+Indicator_default_S1!F2*Weighting!AA6+Indicator_default_S1!G2*Weighting!AA7+Indicator_default_S1!H2*Weighting!AA8+Indicator_default_S1!I2*Weighting!AA9+Indicator_default_S1!J2*Weighting!AA10+Indicator_default_S1!K2*Weighting!AA11+Indicator_default_S1!L2*Weighting!AA12+Indicator_default_S1!M2*Weighting!AA13+Indicator_default_S1!N2*Weighting!AA14+Indicator_default_S1!O2*Weighting!AA15+Indicator_default_S1!P2*Weighting!AA16+Indicator_default_S1!Q2*Weighting!AA17</f>
        <v>-0.17241780043506172</v>
      </c>
    </row>
    <row r="3" spans="1:27" x14ac:dyDescent="0.35">
      <c r="A3" s="5" t="s">
        <v>2</v>
      </c>
      <c r="B3" s="8">
        <f ca="1">+Indicator_default_S1!B3*Weighting!B2+Indicator_default_S1!C3*Weighting!B3+Indicator_default_S1!D3*Weighting!B4+Indicator_default_S1!E3*Weighting!B5+Indicator_default_S1!F3*Weighting!B6+Indicator_default_S1!G3*Weighting!B7+Indicator_default_S1!H3*Weighting!B8+Indicator_default_S1!I3*Weighting!B9+Indicator_default_S1!J3*Weighting!B10+Indicator_default_S1!K3*Weighting!B11+Indicator_default_S1!L3*Weighting!B12+Indicator_default_S1!M3*Weighting!B13+Indicator_default_S1!N3*Weighting!B14+Indicator_default_S1!O3*Weighting!B15+Indicator_default_S1!P3*Weighting!B16+Indicator_default_S1!Q3*Weighting!B17</f>
        <v>-1.2893667115032328</v>
      </c>
      <c r="C3" s="8">
        <f ca="1">+Indicator_default_S1!B3*Weighting!C2+Indicator_default_S1!C3*Weighting!C3+Indicator_default_S1!D3*Weighting!C4+Indicator_default_S1!E3*Weighting!C5+Indicator_default_S1!F3*Weighting!C6+Indicator_default_S1!G3*Weighting!C7+Indicator_default_S1!H3*Weighting!C8+Indicator_default_S1!I3*Weighting!C9+Indicator_default_S1!J3*Weighting!C10+Indicator_default_S1!K3*Weighting!C11+Indicator_default_S1!L3*Weighting!C12+Indicator_default_S1!M3*Weighting!C13+Indicator_default_S1!N3*Weighting!C14+Indicator_default_S1!O3*Weighting!C15+Indicator_default_S1!P3*Weighting!C16+Indicator_default_S1!Q3*Weighting!C17</f>
        <v>-1.1406821226384856</v>
      </c>
      <c r="D3" s="8">
        <f ca="1">+Indicator_default_S1!B3*Weighting!D2+Indicator_default_S1!C3*Weighting!D3+Indicator_default_S1!D3*Weighting!D4+Indicator_default_S1!E3*Weighting!D5+Indicator_default_S1!F3*Weighting!D6+Indicator_default_S1!G3*Weighting!D7+Indicator_default_S1!H3*Weighting!D8+Indicator_default_S1!I3*Weighting!D9+Indicator_default_S1!J3*Weighting!D10+Indicator_default_S1!K3*Weighting!D11+Indicator_default_S1!L3*Weighting!D12+Indicator_default_S1!M3*Weighting!D13+Indicator_default_S1!N3*Weighting!D14+Indicator_default_S1!O3*Weighting!D15+Indicator_default_S1!P3*Weighting!D16+Indicator_default_S1!Q3*Weighting!D17</f>
        <v>-1.4137264802049125</v>
      </c>
      <c r="E3" s="8">
        <f ca="1">+Indicator_default_S1!B3*Weighting!E2+Indicator_default_S1!C3*Weighting!E3+Indicator_default_S1!D3*Weighting!E4+Indicator_default_S1!E3*Weighting!E5+Indicator_default_S1!F3*Weighting!E6+Indicator_default_S1!G3*Weighting!E7+Indicator_default_S1!H3*Weighting!E8+Indicator_default_S1!I3*Weighting!E9+Indicator_default_S1!J3*Weighting!E10+Indicator_default_S1!K3*Weighting!E11+Indicator_default_S1!L3*Weighting!E12+Indicator_default_S1!M3*Weighting!E13+Indicator_default_S1!N3*Weighting!E14+Indicator_default_S1!O3*Weighting!E15+Indicator_default_S1!P3*Weighting!E16+Indicator_default_S1!Q3*Weighting!E17</f>
        <v>-3.5717678540635145</v>
      </c>
      <c r="F3" s="8">
        <f ca="1">+Indicator_default_S1!B3*Weighting!F2+Indicator_default_S1!C3*Weighting!F3+Indicator_default_S1!D3*Weighting!F4+Indicator_default_S1!E3*Weighting!F5+Indicator_default_S1!F3*Weighting!F6+Indicator_default_S1!G3*Weighting!F7+Indicator_default_S1!H3*Weighting!F8+Indicator_default_S1!I3*Weighting!F9+Indicator_default_S1!J3*Weighting!F10+Indicator_default_S1!K3*Weighting!F11+Indicator_default_S1!L3*Weighting!F12+Indicator_default_S1!M3*Weighting!F13+Indicator_default_S1!N3*Weighting!F14+Indicator_default_S1!O3*Weighting!F15+Indicator_default_S1!P3*Weighting!F16+Indicator_default_S1!Q3*Weighting!F17</f>
        <v>-1.2261922984998541</v>
      </c>
      <c r="G3" s="8">
        <f>+Indicator_default_S1!B3*Weighting!G2+Indicator_default_S1!C3*Weighting!G3+Indicator_default_S1!D3*Weighting!G4+Indicator_default_S1!E3*Weighting!G5+Indicator_default_S1!F3*Weighting!G6+Indicator_default_S1!G3*Weighting!G7+Indicator_default_S1!H3*Weighting!G8+Indicator_default_S1!I3*Weighting!G9+Indicator_default_S1!J3*Weighting!G10+Indicator_default_S1!K3*Weighting!G11+Indicator_default_S1!L3*Weighting!G12+Indicator_default_S1!M3*Weighting!G13+Indicator_default_S1!N3*Weighting!G14+Indicator_default_S1!O3*Weighting!G15+Indicator_default_S1!P3*Weighting!G16+Indicator_default_S1!Q3*Weighting!G17</f>
        <v>-0.28455126228267458</v>
      </c>
      <c r="H3" s="8">
        <f>+Indicator_default_S1!B3*Weighting!H2+Indicator_default_S1!C3*Weighting!H3+Indicator_default_S1!D3*Weighting!H4+Indicator_default_S1!E3*Weighting!H5+Indicator_default_S1!F3*Weighting!H6+Indicator_default_S1!G3*Weighting!H7+Indicator_default_S1!H3*Weighting!H8+Indicator_default_S1!I3*Weighting!H9+Indicator_default_S1!J3*Weighting!H10+Indicator_default_S1!K3*Weighting!H11+Indicator_default_S1!L3*Weighting!H12+Indicator_default_S1!M3*Weighting!H13+Indicator_default_S1!N3*Weighting!H14+Indicator_default_S1!O3*Weighting!H15+Indicator_default_S1!P3*Weighting!H16+Indicator_default_S1!Q3*Weighting!H17</f>
        <v>-0.23230278472545526</v>
      </c>
      <c r="I3" s="8">
        <f>+Indicator_default_S1!B3*Weighting!I2+Indicator_default_S1!C3*Weighting!I3+Indicator_default_S1!D3*Weighting!I4+Indicator_default_S1!E3*Weighting!I5+Indicator_default_S1!F3*Weighting!I6+Indicator_default_S1!G3*Weighting!I7+Indicator_default_S1!H3*Weighting!I8+Indicator_default_S1!I3*Weighting!I9+Indicator_default_S1!J3*Weighting!I10+Indicator_default_S1!K3*Weighting!I11+Indicator_default_S1!L3*Weighting!I12+Indicator_default_S1!M3*Weighting!I13+Indicator_default_S1!N3*Weighting!I14+Indicator_default_S1!O3*Weighting!I15+Indicator_default_S1!P3*Weighting!I16+Indicator_default_S1!Q3*Weighting!I17</f>
        <v>-0.33387392895578688</v>
      </c>
      <c r="J3" s="8">
        <f>+Indicator_default_S1!B3*Weighting!J2+Indicator_default_S1!C3*Weighting!J3+Indicator_default_S1!D3*Weighting!J4+Indicator_default_S1!E3*Weighting!J5+Indicator_default_S1!F3*Weighting!J6+Indicator_default_S1!G3*Weighting!J7+Indicator_default_S1!H3*Weighting!J8+Indicator_default_S1!I3*Weighting!J9+Indicator_default_S1!J3*Weighting!J10+Indicator_default_S1!K3*Weighting!J11+Indicator_default_S1!L3*Weighting!J12+Indicator_default_S1!M3*Weighting!J13+Indicator_default_S1!N3*Weighting!J14+Indicator_default_S1!O3*Weighting!J15+Indicator_default_S1!P3*Weighting!J16+Indicator_default_S1!Q3*Weighting!J17</f>
        <v>-1.5038037285844141</v>
      </c>
      <c r="K3" s="8">
        <f>+Indicator_default_S1!B3*Weighting!K2+Indicator_default_S1!C3*Weighting!K3+Indicator_default_S1!D3*Weighting!K4+Indicator_default_S1!E3*Weighting!K5+Indicator_default_S1!F3*Weighting!K6+Indicator_default_S1!G3*Weighting!K7+Indicator_default_S1!H3*Weighting!K8+Indicator_default_S1!I3*Weighting!K9+Indicator_default_S1!J3*Weighting!K10+Indicator_default_S1!K3*Weighting!K11+Indicator_default_S1!L3*Weighting!K12+Indicator_default_S1!M3*Weighting!K13+Indicator_default_S1!N3*Weighting!K14+Indicator_default_S1!O3*Weighting!K15+Indicator_default_S1!P3*Weighting!K16+Indicator_default_S1!Q3*Weighting!K17</f>
        <v>-0.26187018505055054</v>
      </c>
      <c r="L3" s="8">
        <f>+Indicator_default_S1!B3*Weighting!L2+Indicator_default_S1!C3*Weighting!L3+Indicator_default_S1!D3*Weighting!L4+Indicator_default_S1!E3*Weighting!L5+Indicator_default_S1!F3*Weighting!L6+Indicator_default_S1!G3*Weighting!L7+Indicator_default_S1!H3*Weighting!L8+Indicator_default_S1!I3*Weighting!L9+Indicator_default_S1!J3*Weighting!L10+Indicator_default_S1!K3*Weighting!L11+Indicator_default_S1!L3*Weighting!L12+Indicator_default_S1!M3*Weighting!L13+Indicator_default_S1!N3*Weighting!L14+Indicator_default_S1!O3*Weighting!L15+Indicator_default_S1!P3*Weighting!L16+Indicator_default_S1!Q3*Weighting!L17</f>
        <v>-7.8638497441933325E-2</v>
      </c>
      <c r="M3" s="8">
        <f>+Indicator_default_S1!B3*Weighting!M2+Indicator_default_S1!C3*Weighting!M3+Indicator_default_S1!D3*Weighting!M4+Indicator_default_S1!E3*Weighting!M5+Indicator_default_S1!F3*Weighting!M6+Indicator_default_S1!G3*Weighting!M7+Indicator_default_S1!H3*Weighting!M8+Indicator_default_S1!I3*Weighting!M9+Indicator_default_S1!J3*Weighting!M10+Indicator_default_S1!K3*Weighting!M11+Indicator_default_S1!L3*Weighting!M12+Indicator_default_S1!M3*Weighting!M13+Indicator_default_S1!N3*Weighting!M14+Indicator_default_S1!O3*Weighting!M15+Indicator_default_S1!P3*Weighting!M16+Indicator_default_S1!Q3*Weighting!M17</f>
        <v>6.8253250498474132E-4</v>
      </c>
      <c r="N3" s="8">
        <f>+Indicator_default_S1!B3*Weighting!N2+Indicator_default_S1!C3*Weighting!N3+Indicator_default_S1!D3*Weighting!N4+Indicator_default_S1!E3*Weighting!N5+Indicator_default_S1!F3*Weighting!N6+Indicator_default_S1!G3*Weighting!N7+Indicator_default_S1!H3*Weighting!N8+Indicator_default_S1!I3*Weighting!N9+Indicator_default_S1!J3*Weighting!N10+Indicator_default_S1!K3*Weighting!N11+Indicator_default_S1!L3*Weighting!N12+Indicator_default_S1!M3*Weighting!N13+Indicator_default_S1!N3*Weighting!N14+Indicator_default_S1!O3*Weighting!N15+Indicator_default_S1!P3*Weighting!N16+Indicator_default_S1!Q3*Weighting!N17</f>
        <v>-1.958457015343364E-3</v>
      </c>
      <c r="O3" s="8">
        <f>+Indicator_default_S1!B3*Weighting!O2+Indicator_default_S1!C3*Weighting!O3+Indicator_default_S1!D3*Weighting!O4+Indicator_default_S1!E3*Weighting!O5+Indicator_default_S1!F3*Weighting!O6+Indicator_default_S1!G3*Weighting!O7+Indicator_default_S1!H3*Weighting!O8+Indicator_default_S1!I3*Weighting!O9+Indicator_default_S1!J3*Weighting!O10+Indicator_default_S1!K3*Weighting!O11+Indicator_default_S1!L3*Weighting!O12+Indicator_default_S1!M3*Weighting!O13+Indicator_default_S1!N3*Weighting!O14+Indicator_default_S1!O3*Weighting!O15+Indicator_default_S1!P3*Weighting!O16+Indicator_default_S1!Q3*Weighting!O17</f>
        <v>2.767296803270538E-3</v>
      </c>
      <c r="P3" s="8">
        <f>+Indicator_default_S1!B3*Weighting!P2+Indicator_default_S1!C3*Weighting!P3+Indicator_default_S1!D3*Weighting!P4+Indicator_default_S1!E3*Weighting!P5+Indicator_default_S1!F3*Weighting!P6+Indicator_default_S1!G3*Weighting!P7+Indicator_default_S1!H3*Weighting!P8+Indicator_default_S1!I3*Weighting!P9+Indicator_default_S1!J3*Weighting!P10+Indicator_default_S1!K3*Weighting!P11+Indicator_default_S1!L3*Weighting!P12+Indicator_default_S1!M3*Weighting!P13+Indicator_default_S1!N3*Weighting!P14+Indicator_default_S1!O3*Weighting!P15+Indicator_default_S1!P3*Weighting!P16+Indicator_default_S1!Q3*Weighting!P17</f>
        <v>-1.4085777959826467E-2</v>
      </c>
      <c r="Q3" s="8">
        <f>+Indicator_default_S1!B3*Weighting!Q2+Indicator_default_S1!C3*Weighting!Q3+Indicator_default_S1!D3*Weighting!Q4+Indicator_default_S1!E3*Weighting!Q5+Indicator_default_S1!F3*Weighting!Q6+Indicator_default_S1!G3*Weighting!Q7+Indicator_default_S1!H3*Weighting!Q8+Indicator_default_S1!I3*Weighting!Q9+Indicator_default_S1!J3*Weighting!Q10+Indicator_default_S1!K3*Weighting!Q11+Indicator_default_S1!L3*Weighting!Q12+Indicator_default_S1!M3*Weighting!Q13+Indicator_default_S1!N3*Weighting!Q14+Indicator_default_S1!O3*Weighting!Q15+Indicator_default_S1!P3*Weighting!Q16+Indicator_default_S1!Q3*Weighting!Q17</f>
        <v>-1.0292046954317466E-2</v>
      </c>
      <c r="R3" s="8">
        <f>+Indicator_default_S1!B3*Weighting!R2+Indicator_default_S1!C3*Weighting!R3+Indicator_default_S1!D3*Weighting!R4+Indicator_default_S1!E3*Weighting!R5+Indicator_default_S1!F3*Weighting!R6+Indicator_default_S1!G3*Weighting!R7+Indicator_default_S1!H3*Weighting!R8+Indicator_default_S1!I3*Weighting!R9+Indicator_default_S1!J3*Weighting!R10+Indicator_default_S1!K3*Weighting!R11+Indicator_default_S1!L3*Weighting!R12+Indicator_default_S1!M3*Weighting!R13+Indicator_default_S1!N3*Weighting!R14+Indicator_default_S1!O3*Weighting!R15+Indicator_default_S1!P3*Weighting!R16+Indicator_default_S1!Q3*Weighting!R17</f>
        <v>-4.3625048007168186</v>
      </c>
      <c r="S3" s="8">
        <f>+Indicator_default_S1!B3*Weighting!S2+Indicator_default_S1!C3*Weighting!S3+Indicator_default_S1!D3*Weighting!S4+Indicator_default_S1!E3*Weighting!S5+Indicator_default_S1!F3*Weighting!S6+Indicator_default_S1!G3*Weighting!S7+Indicator_default_S1!H3*Weighting!S8+Indicator_default_S1!I3*Weighting!S9+Indicator_default_S1!J3*Weighting!S10+Indicator_default_S1!K3*Weighting!S11+Indicator_default_S1!L3*Weighting!S12+Indicator_default_S1!M3*Weighting!S13+Indicator_default_S1!N3*Weighting!S14+Indicator_default_S1!O3*Weighting!S15+Indicator_default_S1!P3*Weighting!S16+Indicator_default_S1!Q3*Weighting!S17</f>
        <v>-2.3676345076000763E-2</v>
      </c>
      <c r="T3" s="8">
        <f>+Indicator_default_S1!B3*Weighting!T2+Indicator_default_S1!C3*Weighting!T3+Indicator_default_S1!D3*Weighting!T4+Indicator_default_S1!E3*Weighting!T5+Indicator_default_S1!F3*Weighting!T6+Indicator_default_S1!G3*Weighting!T7+Indicator_default_S1!H3*Weighting!T8+Indicator_default_S1!I3*Weighting!T9+Indicator_default_S1!J3*Weighting!T10+Indicator_default_S1!K3*Weighting!T11+Indicator_default_S1!L3*Weighting!T12+Indicator_default_S1!M3*Weighting!T13+Indicator_default_S1!N3*Weighting!T14+Indicator_default_S1!O3*Weighting!T15+Indicator_default_S1!P3*Weighting!T16+Indicator_default_S1!Q3*Weighting!T17</f>
        <v>-2.4342416118519127E-2</v>
      </c>
      <c r="U3" s="8">
        <f>+Indicator_default_S1!B3*Weighting!U2+Indicator_default_S1!C3*Weighting!U3+Indicator_default_S1!D3*Weighting!U4+Indicator_default_S1!E3*Weighting!U5+Indicator_default_S1!F3*Weighting!U6+Indicator_default_S1!G3*Weighting!U7+Indicator_default_S1!H3*Weighting!U8+Indicator_default_S1!I3*Weighting!U9+Indicator_default_S1!J3*Weighting!U10+Indicator_default_S1!K3*Weighting!U11+Indicator_default_S1!L3*Weighting!U12+Indicator_default_S1!M3*Weighting!U13+Indicator_default_S1!N3*Weighting!U14+Indicator_default_S1!O3*Weighting!U15+Indicator_default_S1!P3*Weighting!U16+Indicator_default_S1!Q3*Weighting!U17</f>
        <v>-3.2308480084234717E-3</v>
      </c>
      <c r="V3" s="8">
        <f>+Indicator_default_S1!B3*Weighting!V2+Indicator_default_S1!C3*Weighting!V3+Indicator_default_S1!D3*Weighting!V4+Indicator_default_S1!E3*Weighting!V5+Indicator_default_S1!F3*Weighting!V6+Indicator_default_S1!G3*Weighting!V7+Indicator_default_S1!H3*Weighting!V8+Indicator_default_S1!I3*Weighting!V9+Indicator_default_S1!J3*Weighting!V10+Indicator_default_S1!K3*Weighting!V11+Indicator_default_S1!L3*Weighting!V12+Indicator_default_S1!M3*Weighting!V13+Indicator_default_S1!N3*Weighting!V14+Indicator_default_S1!O3*Weighting!V15+Indicator_default_S1!P3*Weighting!V16+Indicator_default_S1!Q3*Weighting!V17</f>
        <v>-9.7006141220889433E-4</v>
      </c>
      <c r="W3" s="8">
        <f>+Indicator_default_S1!B3*Weighting!W2+Indicator_default_S1!C3*Weighting!W3+Indicator_default_S1!D3*Weighting!W4+Indicator_default_S1!E3*Weighting!W5+Indicator_default_S1!F3*Weighting!W6+Indicator_default_S1!G3*Weighting!W7+Indicator_default_S1!H3*Weighting!W8+Indicator_default_S1!I3*Weighting!W9+Indicator_default_S1!J3*Weighting!W10+Indicator_default_S1!K3*Weighting!W11+Indicator_default_S1!L3*Weighting!W12+Indicator_default_S1!M3*Weighting!W13+Indicator_default_S1!N3*Weighting!W14+Indicator_default_S1!O3*Weighting!W15+Indicator_default_S1!P3*Weighting!W16+Indicator_default_S1!Q3*Weighting!W17</f>
        <v>-3.3823223061354052E-4</v>
      </c>
      <c r="X3" s="8">
        <f>+Indicator_default_S1!B3*Weighting!X2+Indicator_default_S1!C3*Weighting!X3+Indicator_default_S1!D3*Weighting!X4+Indicator_default_S1!E3*Weighting!X5+Indicator_default_S1!F3*Weighting!X6+Indicator_default_S1!G3*Weighting!X7+Indicator_default_S1!H3*Weighting!X8+Indicator_default_S1!I3*Weighting!X9+Indicator_default_S1!J3*Weighting!X10+Indicator_default_S1!K3*Weighting!X11+Indicator_default_S1!L3*Weighting!X12+Indicator_default_S1!M3*Weighting!X13+Indicator_default_S1!N3*Weighting!X14+Indicator_default_S1!O3*Weighting!X15+Indicator_default_S1!P3*Weighting!X16+Indicator_default_S1!Q3*Weighting!X17</f>
        <v>-3.3131974532181656E-5</v>
      </c>
      <c r="Y3" s="8">
        <f>+Indicator_default_S1!B3*Weighting!Y2+Indicator_default_S1!C3*Weighting!Y3+Indicator_default_S1!D3*Weighting!Y4+Indicator_default_S1!E3*Weighting!Y5+Indicator_default_S1!F3*Weighting!Y6+Indicator_default_S1!G3*Weighting!Y7+Indicator_default_S1!H3*Weighting!Y8+Indicator_default_S1!I3*Weighting!Y9+Indicator_default_S1!J3*Weighting!Y10+Indicator_default_S1!K3*Weighting!Y11+Indicator_default_S1!L3*Weighting!Y12+Indicator_default_S1!M3*Weighting!Y13+Indicator_default_S1!N3*Weighting!Y14+Indicator_default_S1!O3*Weighting!Y15+Indicator_default_S1!P3*Weighting!Y16+Indicator_default_S1!Q3*Weighting!Y17</f>
        <v>-3.3412061292703789E-3</v>
      </c>
      <c r="Z3" s="8">
        <f>+Indicator_default_S1!B3*Weighting!Z2+Indicator_default_S1!C3*Weighting!Z3+Indicator_default_S1!D3*Weighting!Z4+Indicator_default_S1!E3*Weighting!Z5+Indicator_default_S1!F3*Weighting!Z6+Indicator_default_S1!G3*Weighting!Z7+Indicator_default_S1!H3*Weighting!Z8+Indicator_default_S1!I3*Weighting!Z9+Indicator_default_S1!J3*Weighting!Z10+Indicator_default_S1!K3*Weighting!Z11+Indicator_default_S1!L3*Weighting!Z12+Indicator_default_S1!M3*Weighting!Z13+Indicator_default_S1!N3*Weighting!Z14+Indicator_default_S1!O3*Weighting!Z15+Indicator_default_S1!P3*Weighting!Z16+Indicator_default_S1!Q3*Weighting!Z17</f>
        <v>-6.1693880571792956E-3</v>
      </c>
      <c r="AA3" s="8">
        <f>+Indicator_default_S1!B3*Weighting!AA2+Indicator_default_S1!C3*Weighting!AA3+Indicator_default_S1!D3*Weighting!AA4+Indicator_default_S1!E3*Weighting!AA5+Indicator_default_S1!F3*Weighting!AA6+Indicator_default_S1!G3*Weighting!AA7+Indicator_default_S1!H3*Weighting!AA8+Indicator_default_S1!I3*Weighting!AA9+Indicator_default_S1!J3*Weighting!AA10+Indicator_default_S1!K3*Weighting!AA11+Indicator_default_S1!L3*Weighting!AA12+Indicator_default_S1!M3*Weighting!AA13+Indicator_default_S1!N3*Weighting!AA14+Indicator_default_S1!O3*Weighting!AA15+Indicator_default_S1!P3*Weighting!AA16+Indicator_default_S1!Q3*Weighting!AA17</f>
        <v>-2.6688816736061088E-2</v>
      </c>
    </row>
    <row r="4" spans="1:27" x14ac:dyDescent="0.35">
      <c r="A4" s="5" t="s">
        <v>3</v>
      </c>
      <c r="B4" s="8">
        <f ca="1">+Indicator_default_S1!B4*Weighting!B2+Indicator_default_S1!C4*Weighting!B3+Indicator_default_S1!D4*Weighting!B4+Indicator_default_S1!E4*Weighting!B5+Indicator_default_S1!F4*Weighting!B6+Indicator_default_S1!G4*Weighting!B7+Indicator_default_S1!H4*Weighting!B8+Indicator_default_S1!I4*Weighting!B9+Indicator_default_S1!J4*Weighting!B10+Indicator_default_S1!K4*Weighting!B11+Indicator_default_S1!L4*Weighting!B12+Indicator_default_S1!M4*Weighting!B13+Indicator_default_S1!N4*Weighting!B14+Indicator_default_S1!O4*Weighting!B15+Indicator_default_S1!P4*Weighting!B16+Indicator_default_S1!Q4*Weighting!B17</f>
        <v>-0.21095711153627345</v>
      </c>
      <c r="C4" s="8">
        <f ca="1">+Indicator_default_S1!B4*Weighting!C2+Indicator_default_S1!C4*Weighting!C3+Indicator_default_S1!D4*Weighting!C4+Indicator_default_S1!E4*Weighting!C5+Indicator_default_S1!F4*Weighting!C6+Indicator_default_S1!G4*Weighting!C7+Indicator_default_S1!H4*Weighting!C8+Indicator_default_S1!I4*Weighting!C9+Indicator_default_S1!J4*Weighting!C10+Indicator_default_S1!K4*Weighting!C11+Indicator_default_S1!L4*Weighting!C12+Indicator_default_S1!M4*Weighting!C13+Indicator_default_S1!N4*Weighting!C14+Indicator_default_S1!O4*Weighting!C15+Indicator_default_S1!P4*Weighting!C16+Indicator_default_S1!Q4*Weighting!C17</f>
        <v>-0.25549407618312775</v>
      </c>
      <c r="D4" s="8">
        <f ca="1">+Indicator_default_S1!B4*Weighting!D2+Indicator_default_S1!C4*Weighting!D3+Indicator_default_S1!D4*Weighting!D4+Indicator_default_S1!E4*Weighting!D5+Indicator_default_S1!F4*Weighting!D6+Indicator_default_S1!G4*Weighting!D7+Indicator_default_S1!H4*Weighting!D8+Indicator_default_S1!I4*Weighting!D9+Indicator_default_S1!J4*Weighting!D10+Indicator_default_S1!K4*Weighting!D11+Indicator_default_S1!L4*Weighting!D12+Indicator_default_S1!M4*Weighting!D13+Indicator_default_S1!N4*Weighting!D14+Indicator_default_S1!O4*Weighting!D15+Indicator_default_S1!P4*Weighting!D16+Indicator_default_S1!Q4*Weighting!D17</f>
        <v>-0.21416870182375058</v>
      </c>
      <c r="E4" s="8">
        <f ca="1">+Indicator_default_S1!B4*Weighting!E2+Indicator_default_S1!C4*Weighting!E3+Indicator_default_S1!D4*Weighting!E4+Indicator_default_S1!E4*Weighting!E5+Indicator_default_S1!F4*Weighting!E6+Indicator_default_S1!G4*Weighting!E7+Indicator_default_S1!H4*Weighting!E8+Indicator_default_S1!I4*Weighting!E9+Indicator_default_S1!J4*Weighting!E10+Indicator_default_S1!K4*Weighting!E11+Indicator_default_S1!L4*Weighting!E12+Indicator_default_S1!M4*Weighting!E13+Indicator_default_S1!N4*Weighting!E14+Indicator_default_S1!O4*Weighting!E15+Indicator_default_S1!P4*Weighting!E16+Indicator_default_S1!Q4*Weighting!E17</f>
        <v>-0.19473372969820782</v>
      </c>
      <c r="F4" s="8">
        <f ca="1">+Indicator_default_S1!B4*Weighting!F2+Indicator_default_S1!C4*Weighting!F3+Indicator_default_S1!D4*Weighting!F4+Indicator_default_S1!E4*Weighting!F5+Indicator_default_S1!F4*Weighting!F6+Indicator_default_S1!G4*Weighting!F7+Indicator_default_S1!H4*Weighting!F8+Indicator_default_S1!I4*Weighting!F9+Indicator_default_S1!J4*Weighting!F10+Indicator_default_S1!K4*Weighting!F11+Indicator_default_S1!L4*Weighting!F12+Indicator_default_S1!M4*Weighting!F13+Indicator_default_S1!N4*Weighting!F14+Indicator_default_S1!O4*Weighting!F15+Indicator_default_S1!P4*Weighting!F16+Indicator_default_S1!Q4*Weighting!F17</f>
        <v>-0.23666244339685721</v>
      </c>
      <c r="G4" s="8">
        <f>+Indicator_default_S1!B4*Weighting!G2+Indicator_default_S1!C4*Weighting!G3+Indicator_default_S1!D4*Weighting!G4+Indicator_default_S1!E4*Weighting!G5+Indicator_default_S1!F4*Weighting!G6+Indicator_default_S1!G4*Weighting!G7+Indicator_default_S1!H4*Weighting!G8+Indicator_default_S1!I4*Weighting!G9+Indicator_default_S1!J4*Weighting!G10+Indicator_default_S1!K4*Weighting!G11+Indicator_default_S1!L4*Weighting!G12+Indicator_default_S1!M4*Weighting!G13+Indicator_default_S1!N4*Weighting!G14+Indicator_default_S1!O4*Weighting!G15+Indicator_default_S1!P4*Weighting!G16+Indicator_default_S1!Q4*Weighting!G17</f>
        <v>-0.17187849271242814</v>
      </c>
      <c r="H4" s="8">
        <f>+Indicator_default_S1!B4*Weighting!H2+Indicator_default_S1!C4*Weighting!H3+Indicator_default_S1!D4*Weighting!H4+Indicator_default_S1!E4*Weighting!H5+Indicator_default_S1!F4*Weighting!H6+Indicator_default_S1!G4*Weighting!H7+Indicator_default_S1!H4*Weighting!H8+Indicator_default_S1!I4*Weighting!H9+Indicator_default_S1!J4*Weighting!H10+Indicator_default_S1!K4*Weighting!H11+Indicator_default_S1!L4*Weighting!H12+Indicator_default_S1!M4*Weighting!H13+Indicator_default_S1!N4*Weighting!H14+Indicator_default_S1!O4*Weighting!H15+Indicator_default_S1!P4*Weighting!H16+Indicator_default_S1!Q4*Weighting!H17</f>
        <v>-0.2191348142723426</v>
      </c>
      <c r="I4" s="8">
        <f>+Indicator_default_S1!B4*Weighting!I2+Indicator_default_S1!C4*Weighting!I3+Indicator_default_S1!D4*Weighting!I4+Indicator_default_S1!E4*Weighting!I5+Indicator_default_S1!F4*Weighting!I6+Indicator_default_S1!G4*Weighting!I7+Indicator_default_S1!H4*Weighting!I8+Indicator_default_S1!I4*Weighting!I9+Indicator_default_S1!J4*Weighting!I10+Indicator_default_S1!K4*Weighting!I11+Indicator_default_S1!L4*Weighting!I12+Indicator_default_S1!M4*Weighting!I13+Indicator_default_S1!N4*Weighting!I14+Indicator_default_S1!O4*Weighting!I15+Indicator_default_S1!P4*Weighting!I16+Indicator_default_S1!Q4*Weighting!I17</f>
        <v>-0.17853277464764009</v>
      </c>
      <c r="J4" s="8">
        <f>+Indicator_default_S1!B4*Weighting!J2+Indicator_default_S1!C4*Weighting!J3+Indicator_default_S1!D4*Weighting!J4+Indicator_default_S1!E4*Weighting!J5+Indicator_default_S1!F4*Weighting!J6+Indicator_default_S1!G4*Weighting!J7+Indicator_default_S1!H4*Weighting!J8+Indicator_default_S1!I4*Weighting!J9+Indicator_default_S1!J4*Weighting!J10+Indicator_default_S1!K4*Weighting!J11+Indicator_default_S1!L4*Weighting!J12+Indicator_default_S1!M4*Weighting!J13+Indicator_default_S1!N4*Weighting!J14+Indicator_default_S1!O4*Weighting!J15+Indicator_default_S1!P4*Weighting!J16+Indicator_default_S1!Q4*Weighting!J17</f>
        <v>-0.16321459439245808</v>
      </c>
      <c r="K4" s="8">
        <f>+Indicator_default_S1!B4*Weighting!K2+Indicator_default_S1!C4*Weighting!K3+Indicator_default_S1!D4*Weighting!K4+Indicator_default_S1!E4*Weighting!K5+Indicator_default_S1!F4*Weighting!K6+Indicator_default_S1!G4*Weighting!K7+Indicator_default_S1!H4*Weighting!K8+Indicator_default_S1!I4*Weighting!K9+Indicator_default_S1!J4*Weighting!K10+Indicator_default_S1!K4*Weighting!K11+Indicator_default_S1!L4*Weighting!K12+Indicator_default_S1!M4*Weighting!K13+Indicator_default_S1!N4*Weighting!K14+Indicator_default_S1!O4*Weighting!K15+Indicator_default_S1!P4*Weighting!K16+Indicator_default_S1!Q4*Weighting!K17</f>
        <v>-0.21563383649053597</v>
      </c>
      <c r="L4" s="8">
        <f>+Indicator_default_S1!B4*Weighting!L2+Indicator_default_S1!C4*Weighting!L3+Indicator_default_S1!D4*Weighting!L4+Indicator_default_S1!E4*Weighting!L5+Indicator_default_S1!F4*Weighting!L6+Indicator_default_S1!G4*Weighting!L7+Indicator_default_S1!H4*Weighting!L8+Indicator_default_S1!I4*Weighting!L9+Indicator_default_S1!J4*Weighting!L10+Indicator_default_S1!K4*Weighting!L11+Indicator_default_S1!L4*Weighting!L12+Indicator_default_S1!M4*Weighting!L13+Indicator_default_S1!N4*Weighting!L14+Indicator_default_S1!O4*Weighting!L15+Indicator_default_S1!P4*Weighting!L16+Indicator_default_S1!Q4*Weighting!L17</f>
        <v>-0.3370987252440466</v>
      </c>
      <c r="M4" s="8">
        <f>+Indicator_default_S1!B4*Weighting!M2+Indicator_default_S1!C4*Weighting!M3+Indicator_default_S1!D4*Weighting!M4+Indicator_default_S1!E4*Weighting!M5+Indicator_default_S1!F4*Weighting!M6+Indicator_default_S1!G4*Weighting!M7+Indicator_default_S1!H4*Weighting!M8+Indicator_default_S1!I4*Weighting!M9+Indicator_default_S1!J4*Weighting!M10+Indicator_default_S1!K4*Weighting!M11+Indicator_default_S1!L4*Weighting!M12+Indicator_default_S1!M4*Weighting!M13+Indicator_default_S1!N4*Weighting!M14+Indicator_default_S1!O4*Weighting!M15+Indicator_default_S1!P4*Weighting!M16+Indicator_default_S1!Q4*Weighting!M17</f>
        <v>-0.33695586260013682</v>
      </c>
      <c r="N4" s="8">
        <f>+Indicator_default_S1!B4*Weighting!N2+Indicator_default_S1!C4*Weighting!N3+Indicator_default_S1!D4*Weighting!N4+Indicator_default_S1!E4*Weighting!N5+Indicator_default_S1!F4*Weighting!N6+Indicator_default_S1!G4*Weighting!N7+Indicator_default_S1!H4*Weighting!N8+Indicator_default_S1!I4*Weighting!N9+Indicator_default_S1!J4*Weighting!N10+Indicator_default_S1!K4*Weighting!N11+Indicator_default_S1!L4*Weighting!N12+Indicator_default_S1!M4*Weighting!N13+Indicator_default_S1!N4*Weighting!N14+Indicator_default_S1!O4*Weighting!N15+Indicator_default_S1!P4*Weighting!N16+Indicator_default_S1!Q4*Weighting!N17</f>
        <v>-0.11643473591702595</v>
      </c>
      <c r="O4" s="8">
        <f>+Indicator_default_S1!B4*Weighting!O2+Indicator_default_S1!C4*Weighting!O3+Indicator_default_S1!D4*Weighting!O4+Indicator_default_S1!E4*Weighting!O5+Indicator_default_S1!F4*Weighting!O6+Indicator_default_S1!G4*Weighting!O7+Indicator_default_S1!H4*Weighting!O8+Indicator_default_S1!I4*Weighting!O9+Indicator_default_S1!J4*Weighting!O10+Indicator_default_S1!K4*Weighting!O11+Indicator_default_S1!L4*Weighting!O12+Indicator_default_S1!M4*Weighting!O13+Indicator_default_S1!N4*Weighting!O14+Indicator_default_S1!O4*Weighting!O15+Indicator_default_S1!P4*Weighting!O16+Indicator_default_S1!Q4*Weighting!O17</f>
        <v>9.9978653977060253E-2</v>
      </c>
      <c r="P4" s="8">
        <f>+Indicator_default_S1!B4*Weighting!P2+Indicator_default_S1!C4*Weighting!P3+Indicator_default_S1!D4*Weighting!P4+Indicator_default_S1!E4*Weighting!P5+Indicator_default_S1!F4*Weighting!P6+Indicator_default_S1!G4*Weighting!P7+Indicator_default_S1!H4*Weighting!P8+Indicator_default_S1!I4*Weighting!P9+Indicator_default_S1!J4*Weighting!P10+Indicator_default_S1!K4*Weighting!P11+Indicator_default_S1!L4*Weighting!P12+Indicator_default_S1!M4*Weighting!P13+Indicator_default_S1!N4*Weighting!P14+Indicator_default_S1!O4*Weighting!P15+Indicator_default_S1!P4*Weighting!P16+Indicator_default_S1!Q4*Weighting!P17</f>
        <v>-0.40885913196573681</v>
      </c>
      <c r="Q4" s="8">
        <f>+Indicator_default_S1!B4*Weighting!Q2+Indicator_default_S1!C4*Weighting!Q3+Indicator_default_S1!D4*Weighting!Q4+Indicator_default_S1!E4*Weighting!Q5+Indicator_default_S1!F4*Weighting!Q6+Indicator_default_S1!G4*Weighting!Q7+Indicator_default_S1!H4*Weighting!Q8+Indicator_default_S1!I4*Weighting!Q9+Indicator_default_S1!J4*Weighting!Q10+Indicator_default_S1!K4*Weighting!Q11+Indicator_default_S1!L4*Weighting!Q12+Indicator_default_S1!M4*Weighting!Q13+Indicator_default_S1!N4*Weighting!Q14+Indicator_default_S1!O4*Weighting!Q15+Indicator_default_S1!P4*Weighting!Q16+Indicator_default_S1!Q4*Weighting!Q17</f>
        <v>-0.34378441450151587</v>
      </c>
      <c r="R4" s="8">
        <f>+Indicator_default_S1!B4*Weighting!R2+Indicator_default_S1!C4*Weighting!R3+Indicator_default_S1!D4*Weighting!R4+Indicator_default_S1!E4*Weighting!R5+Indicator_default_S1!F4*Weighting!R6+Indicator_default_S1!G4*Weighting!R7+Indicator_default_S1!H4*Weighting!R8+Indicator_default_S1!I4*Weighting!R9+Indicator_default_S1!J4*Weighting!R10+Indicator_default_S1!K4*Weighting!R11+Indicator_default_S1!L4*Weighting!R12+Indicator_default_S1!M4*Weighting!R13+Indicator_default_S1!N4*Weighting!R14+Indicator_default_S1!O4*Weighting!R15+Indicator_default_S1!P4*Weighting!R16+Indicator_default_S1!Q4*Weighting!R17</f>
        <v>-0.1835356562650409</v>
      </c>
      <c r="S4" s="8">
        <f>+Indicator_default_S1!B4*Weighting!S2+Indicator_default_S1!C4*Weighting!S3+Indicator_default_S1!D4*Weighting!S4+Indicator_default_S1!E4*Weighting!S5+Indicator_default_S1!F4*Weighting!S6+Indicator_default_S1!G4*Weighting!S7+Indicator_default_S1!H4*Weighting!S8+Indicator_default_S1!I4*Weighting!S9+Indicator_default_S1!J4*Weighting!S10+Indicator_default_S1!K4*Weighting!S11+Indicator_default_S1!L4*Weighting!S12+Indicator_default_S1!M4*Weighting!S13+Indicator_default_S1!N4*Weighting!S14+Indicator_default_S1!O4*Weighting!S15+Indicator_default_S1!P4*Weighting!S16+Indicator_default_S1!Q4*Weighting!S17</f>
        <v>-0.35195740903758793</v>
      </c>
      <c r="T4" s="8">
        <f>+Indicator_default_S1!B4*Weighting!T2+Indicator_default_S1!C4*Weighting!T3+Indicator_default_S1!D4*Weighting!T4+Indicator_default_S1!E4*Weighting!T5+Indicator_default_S1!F4*Weighting!T6+Indicator_default_S1!G4*Weighting!T7+Indicator_default_S1!H4*Weighting!T8+Indicator_default_S1!I4*Weighting!T9+Indicator_default_S1!J4*Weighting!T10+Indicator_default_S1!K4*Weighting!T11+Indicator_default_S1!L4*Weighting!T12+Indicator_default_S1!M4*Weighting!T13+Indicator_default_S1!N4*Weighting!T14+Indicator_default_S1!O4*Weighting!T15+Indicator_default_S1!P4*Weighting!T16+Indicator_default_S1!Q4*Weighting!T17</f>
        <v>-0.38641996890402053</v>
      </c>
      <c r="U4" s="8">
        <f>+Indicator_default_S1!B4*Weighting!U2+Indicator_default_S1!C4*Weighting!U3+Indicator_default_S1!D4*Weighting!U4+Indicator_default_S1!E4*Weighting!U5+Indicator_default_S1!F4*Weighting!U6+Indicator_default_S1!G4*Weighting!U7+Indicator_default_S1!H4*Weighting!U8+Indicator_default_S1!I4*Weighting!U9+Indicator_default_S1!J4*Weighting!U10+Indicator_default_S1!K4*Weighting!U11+Indicator_default_S1!L4*Weighting!U12+Indicator_default_S1!M4*Weighting!U13+Indicator_default_S1!N4*Weighting!U14+Indicator_default_S1!O4*Weighting!U15+Indicator_default_S1!P4*Weighting!U16+Indicator_default_S1!Q4*Weighting!U17</f>
        <v>-1.6663436912400891E-2</v>
      </c>
      <c r="V4" s="8">
        <f>+Indicator_default_S1!B4*Weighting!V2+Indicator_default_S1!C4*Weighting!V3+Indicator_default_S1!D4*Weighting!V4+Indicator_default_S1!E4*Weighting!V5+Indicator_default_S1!F4*Weighting!V6+Indicator_default_S1!G4*Weighting!V7+Indicator_default_S1!H4*Weighting!V8+Indicator_default_S1!I4*Weighting!V9+Indicator_default_S1!J4*Weighting!V10+Indicator_default_S1!K4*Weighting!V11+Indicator_default_S1!L4*Weighting!V12+Indicator_default_S1!M4*Weighting!V13+Indicator_default_S1!N4*Weighting!V14+Indicator_default_S1!O4*Weighting!V15+Indicator_default_S1!P4*Weighting!V16+Indicator_default_S1!Q4*Weighting!V17</f>
        <v>-5.0182156228985406E-2</v>
      </c>
      <c r="W4" s="8">
        <f>+Indicator_default_S1!B4*Weighting!W2+Indicator_default_S1!C4*Weighting!W3+Indicator_default_S1!D4*Weighting!W4+Indicator_default_S1!E4*Weighting!W5+Indicator_default_S1!F4*Weighting!W6+Indicator_default_S1!G4*Weighting!W7+Indicator_default_S1!H4*Weighting!W8+Indicator_default_S1!I4*Weighting!W9+Indicator_default_S1!J4*Weighting!W10+Indicator_default_S1!K4*Weighting!W11+Indicator_default_S1!L4*Weighting!W12+Indicator_default_S1!M4*Weighting!W13+Indicator_default_S1!N4*Weighting!W14+Indicator_default_S1!O4*Weighting!W15+Indicator_default_S1!P4*Weighting!W16+Indicator_default_S1!Q4*Weighting!W17</f>
        <v>-1.448719406859021E-2</v>
      </c>
      <c r="X4" s="8">
        <f>+Indicator_default_S1!B4*Weighting!X2+Indicator_default_S1!C4*Weighting!X3+Indicator_default_S1!D4*Weighting!X4+Indicator_default_S1!E4*Weighting!X5+Indicator_default_S1!F4*Weighting!X6+Indicator_default_S1!G4*Weighting!X7+Indicator_default_S1!H4*Weighting!X8+Indicator_default_S1!I4*Weighting!X9+Indicator_default_S1!J4*Weighting!X10+Indicator_default_S1!K4*Weighting!X11+Indicator_default_S1!L4*Weighting!X12+Indicator_default_S1!M4*Weighting!X13+Indicator_default_S1!N4*Weighting!X14+Indicator_default_S1!O4*Weighting!X15+Indicator_default_S1!P4*Weighting!X16+Indicator_default_S1!Q4*Weighting!X17</f>
        <v>-7.4900717114950851E-3</v>
      </c>
      <c r="Y4" s="8">
        <f>+Indicator_default_S1!B4*Weighting!Y2+Indicator_default_S1!C4*Weighting!Y3+Indicator_default_S1!D4*Weighting!Y4+Indicator_default_S1!E4*Weighting!Y5+Indicator_default_S1!F4*Weighting!Y6+Indicator_default_S1!G4*Weighting!Y7+Indicator_default_S1!H4*Weighting!Y8+Indicator_default_S1!I4*Weighting!Y9+Indicator_default_S1!J4*Weighting!Y10+Indicator_default_S1!K4*Weighting!Y11+Indicator_default_S1!L4*Weighting!Y12+Indicator_default_S1!M4*Weighting!Y13+Indicator_default_S1!N4*Weighting!Y14+Indicator_default_S1!O4*Weighting!Y15+Indicator_default_S1!P4*Weighting!Y16+Indicator_default_S1!Q4*Weighting!Y17</f>
        <v>-1.1326710131677404E-3</v>
      </c>
      <c r="Z4" s="8">
        <f>+Indicator_default_S1!B4*Weighting!Z2+Indicator_default_S1!C4*Weighting!Z3+Indicator_default_S1!D4*Weighting!Z4+Indicator_default_S1!E4*Weighting!Z5+Indicator_default_S1!F4*Weighting!Z6+Indicator_default_S1!G4*Weighting!Z7+Indicator_default_S1!H4*Weighting!Z8+Indicator_default_S1!I4*Weighting!Z9+Indicator_default_S1!J4*Weighting!Z10+Indicator_default_S1!K4*Weighting!Z11+Indicator_default_S1!L4*Weighting!Z12+Indicator_default_S1!M4*Weighting!Z13+Indicator_default_S1!N4*Weighting!Z14+Indicator_default_S1!O4*Weighting!Z15+Indicator_default_S1!P4*Weighting!Z16+Indicator_default_S1!Q4*Weighting!Z17</f>
        <v>-5.6840509082666038E-2</v>
      </c>
      <c r="AA4" s="8">
        <f>+Indicator_default_S1!B4*Weighting!AA2+Indicator_default_S1!C4*Weighting!AA3+Indicator_default_S1!D4*Weighting!AA4+Indicator_default_S1!E4*Weighting!AA5+Indicator_default_S1!F4*Weighting!AA6+Indicator_default_S1!G4*Weighting!AA7+Indicator_default_S1!H4*Weighting!AA8+Indicator_default_S1!I4*Weighting!AA9+Indicator_default_S1!J4*Weighting!AA10+Indicator_default_S1!K4*Weighting!AA11+Indicator_default_S1!L4*Weighting!AA12+Indicator_default_S1!M4*Weighting!AA13+Indicator_default_S1!N4*Weighting!AA14+Indicator_default_S1!O4*Weighting!AA15+Indicator_default_S1!P4*Weighting!AA16+Indicator_default_S1!Q4*Weighting!AA17</f>
        <v>-0.23819259392349409</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8000"/>
  </sheetPr>
  <dimension ref="A1:AA4"/>
  <sheetViews>
    <sheetView workbookViewId="0"/>
  </sheetViews>
  <sheetFormatPr baseColWidth="10" defaultColWidth="8.7265625" defaultRowHeight="14.5" x14ac:dyDescent="0.35"/>
  <cols>
    <col min="1" max="27" width="14.26953125" customWidth="1"/>
  </cols>
  <sheetData>
    <row r="1" spans="1:27"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8">
        <f ca="1">+Indicator_default_S2!B2*Weighting!B2+Indicator_default_S2!C2*Weighting!B3+Indicator_default_S2!D2*Weighting!B4+Indicator_default_S2!E2*Weighting!B5+Indicator_default_S2!F2*Weighting!B6+Indicator_default_S2!G2*Weighting!B7+Indicator_default_S2!H2*Weighting!B8+Indicator_default_S2!I2*Weighting!B9+Indicator_default_S2!J2*Weighting!B10+Indicator_default_S2!K2*Weighting!B11+Indicator_default_S2!L2*Weighting!B12+Indicator_default_S2!M2*Weighting!B13+Indicator_default_S2!N2*Weighting!B14+Indicator_default_S2!O2*Weighting!B15+Indicator_default_S2!P2*Weighting!B16+Indicator_default_S2!Q2*Weighting!B17</f>
        <v>-0.21095711153627345</v>
      </c>
      <c r="C2" s="8">
        <f ca="1">+Indicator_default_S2!B2*Weighting!C2+Indicator_default_S2!C2*Weighting!C3+Indicator_default_S2!D2*Weighting!C4+Indicator_default_S2!E2*Weighting!C5+Indicator_default_S2!F2*Weighting!C6+Indicator_default_S2!G2*Weighting!C7+Indicator_default_S2!H2*Weighting!C8+Indicator_default_S2!I2*Weighting!C9+Indicator_default_S2!J2*Weighting!C10+Indicator_default_S2!K2*Weighting!C11+Indicator_default_S2!L2*Weighting!C12+Indicator_default_S2!M2*Weighting!C13+Indicator_default_S2!N2*Weighting!C14+Indicator_default_S2!O2*Weighting!C15+Indicator_default_S2!P2*Weighting!C16+Indicator_default_S2!Q2*Weighting!C17</f>
        <v>-0.25549407618312775</v>
      </c>
      <c r="D2" s="8">
        <f ca="1">+Indicator_default_S2!B2*Weighting!D2+Indicator_default_S2!C2*Weighting!D3+Indicator_default_S2!D2*Weighting!D4+Indicator_default_S2!E2*Weighting!D5+Indicator_default_S2!F2*Weighting!D6+Indicator_default_S2!G2*Weighting!D7+Indicator_default_S2!H2*Weighting!D8+Indicator_default_S2!I2*Weighting!D9+Indicator_default_S2!J2*Weighting!D10+Indicator_default_S2!K2*Weighting!D11+Indicator_default_S2!L2*Weighting!D12+Indicator_default_S2!M2*Weighting!D13+Indicator_default_S2!N2*Weighting!D14+Indicator_default_S2!O2*Weighting!D15+Indicator_default_S2!P2*Weighting!D16+Indicator_default_S2!Q2*Weighting!D17</f>
        <v>-0.21416870182375058</v>
      </c>
      <c r="E2" s="8">
        <f ca="1">+Indicator_default_S2!B2*Weighting!E2+Indicator_default_S2!C2*Weighting!E3+Indicator_default_S2!D2*Weighting!E4+Indicator_default_S2!E2*Weighting!E5+Indicator_default_S2!F2*Weighting!E6+Indicator_default_S2!G2*Weighting!E7+Indicator_default_S2!H2*Weighting!E8+Indicator_default_S2!I2*Weighting!E9+Indicator_default_S2!J2*Weighting!E10+Indicator_default_S2!K2*Weighting!E11+Indicator_default_S2!L2*Weighting!E12+Indicator_default_S2!M2*Weighting!E13+Indicator_default_S2!N2*Weighting!E14+Indicator_default_S2!O2*Weighting!E15+Indicator_default_S2!P2*Weighting!E16+Indicator_default_S2!Q2*Weighting!E17</f>
        <v>-0.19473372969820782</v>
      </c>
      <c r="F2" s="8">
        <f ca="1">+Indicator_default_S2!B2*Weighting!F2+Indicator_default_S2!C2*Weighting!F3+Indicator_default_S2!D2*Weighting!F4+Indicator_default_S2!E2*Weighting!F5+Indicator_default_S2!F2*Weighting!F6+Indicator_default_S2!G2*Weighting!F7+Indicator_default_S2!H2*Weighting!F8+Indicator_default_S2!I2*Weighting!F9+Indicator_default_S2!J2*Weighting!F10+Indicator_default_S2!K2*Weighting!F11+Indicator_default_S2!L2*Weighting!F12+Indicator_default_S2!M2*Weighting!F13+Indicator_default_S2!N2*Weighting!F14+Indicator_default_S2!O2*Weighting!F15+Indicator_default_S2!P2*Weighting!F16+Indicator_default_S2!Q2*Weighting!F17</f>
        <v>-0.23666244339685721</v>
      </c>
      <c r="G2" s="8">
        <f>+Indicator_default_S2!B2*Weighting!G2+Indicator_default_S2!C2*Weighting!G3+Indicator_default_S2!D2*Weighting!G4+Indicator_default_S2!E2*Weighting!G5+Indicator_default_S2!F2*Weighting!G6+Indicator_default_S2!G2*Weighting!G7+Indicator_default_S2!H2*Weighting!G8+Indicator_default_S2!I2*Weighting!G9+Indicator_default_S2!J2*Weighting!G10+Indicator_default_S2!K2*Weighting!G11+Indicator_default_S2!L2*Weighting!G12+Indicator_default_S2!M2*Weighting!G13+Indicator_default_S2!N2*Weighting!G14+Indicator_default_S2!O2*Weighting!G15+Indicator_default_S2!P2*Weighting!G16+Indicator_default_S2!Q2*Weighting!G17</f>
        <v>-0.17187849271242814</v>
      </c>
      <c r="H2" s="8">
        <f>+Indicator_default_S2!B2*Weighting!H2+Indicator_default_S2!C2*Weighting!H3+Indicator_default_S2!D2*Weighting!H4+Indicator_default_S2!E2*Weighting!H5+Indicator_default_S2!F2*Weighting!H6+Indicator_default_S2!G2*Weighting!H7+Indicator_default_S2!H2*Weighting!H8+Indicator_default_S2!I2*Weighting!H9+Indicator_default_S2!J2*Weighting!H10+Indicator_default_S2!K2*Weighting!H11+Indicator_default_S2!L2*Weighting!H12+Indicator_default_S2!M2*Weighting!H13+Indicator_default_S2!N2*Weighting!H14+Indicator_default_S2!O2*Weighting!H15+Indicator_default_S2!P2*Weighting!H16+Indicator_default_S2!Q2*Weighting!H17</f>
        <v>-0.2191348142723426</v>
      </c>
      <c r="I2" s="8">
        <f>+Indicator_default_S2!B2*Weighting!I2+Indicator_default_S2!C2*Weighting!I3+Indicator_default_S2!D2*Weighting!I4+Indicator_default_S2!E2*Weighting!I5+Indicator_default_S2!F2*Weighting!I6+Indicator_default_S2!G2*Weighting!I7+Indicator_default_S2!H2*Weighting!I8+Indicator_default_S2!I2*Weighting!I9+Indicator_default_S2!J2*Weighting!I10+Indicator_default_S2!K2*Weighting!I11+Indicator_default_S2!L2*Weighting!I12+Indicator_default_S2!M2*Weighting!I13+Indicator_default_S2!N2*Weighting!I14+Indicator_default_S2!O2*Weighting!I15+Indicator_default_S2!P2*Weighting!I16+Indicator_default_S2!Q2*Weighting!I17</f>
        <v>-0.17853277464764009</v>
      </c>
      <c r="J2" s="8">
        <f>+Indicator_default_S2!B2*Weighting!J2+Indicator_default_S2!C2*Weighting!J3+Indicator_default_S2!D2*Weighting!J4+Indicator_default_S2!E2*Weighting!J5+Indicator_default_S2!F2*Weighting!J6+Indicator_default_S2!G2*Weighting!J7+Indicator_default_S2!H2*Weighting!J8+Indicator_default_S2!I2*Weighting!J9+Indicator_default_S2!J2*Weighting!J10+Indicator_default_S2!K2*Weighting!J11+Indicator_default_S2!L2*Weighting!J12+Indicator_default_S2!M2*Weighting!J13+Indicator_default_S2!N2*Weighting!J14+Indicator_default_S2!O2*Weighting!J15+Indicator_default_S2!P2*Weighting!J16+Indicator_default_S2!Q2*Weighting!J17</f>
        <v>-0.16321459439245808</v>
      </c>
      <c r="K2" s="8">
        <f>+Indicator_default_S2!B2*Weighting!K2+Indicator_default_S2!C2*Weighting!K3+Indicator_default_S2!D2*Weighting!K4+Indicator_default_S2!E2*Weighting!K5+Indicator_default_S2!F2*Weighting!K6+Indicator_default_S2!G2*Weighting!K7+Indicator_default_S2!H2*Weighting!K8+Indicator_default_S2!I2*Weighting!K9+Indicator_default_S2!J2*Weighting!K10+Indicator_default_S2!K2*Weighting!K11+Indicator_default_S2!L2*Weighting!K12+Indicator_default_S2!M2*Weighting!K13+Indicator_default_S2!N2*Weighting!K14+Indicator_default_S2!O2*Weighting!K15+Indicator_default_S2!P2*Weighting!K16+Indicator_default_S2!Q2*Weighting!K17</f>
        <v>-0.21563383649053597</v>
      </c>
      <c r="L2" s="8">
        <f>+Indicator_default_S2!B2*Weighting!L2+Indicator_default_S2!C2*Weighting!L3+Indicator_default_S2!D2*Weighting!L4+Indicator_default_S2!E2*Weighting!L5+Indicator_default_S2!F2*Weighting!L6+Indicator_default_S2!G2*Weighting!L7+Indicator_default_S2!H2*Weighting!L8+Indicator_default_S2!I2*Weighting!L9+Indicator_default_S2!J2*Weighting!L10+Indicator_default_S2!K2*Weighting!L11+Indicator_default_S2!L2*Weighting!L12+Indicator_default_S2!M2*Weighting!L13+Indicator_default_S2!N2*Weighting!L14+Indicator_default_S2!O2*Weighting!L15+Indicator_default_S2!P2*Weighting!L16+Indicator_default_S2!Q2*Weighting!L17</f>
        <v>-0.3370987252440466</v>
      </c>
      <c r="M2" s="8">
        <f>+Indicator_default_S2!B2*Weighting!M2+Indicator_default_S2!C2*Weighting!M3+Indicator_default_S2!D2*Weighting!M4+Indicator_default_S2!E2*Weighting!M5+Indicator_default_S2!F2*Weighting!M6+Indicator_default_S2!G2*Weighting!M7+Indicator_default_S2!H2*Weighting!M8+Indicator_default_S2!I2*Weighting!M9+Indicator_default_S2!J2*Weighting!M10+Indicator_default_S2!K2*Weighting!M11+Indicator_default_S2!L2*Weighting!M12+Indicator_default_S2!M2*Weighting!M13+Indicator_default_S2!N2*Weighting!M14+Indicator_default_S2!O2*Weighting!M15+Indicator_default_S2!P2*Weighting!M16+Indicator_default_S2!Q2*Weighting!M17</f>
        <v>-0.33695586260013682</v>
      </c>
      <c r="N2" s="8">
        <f>+Indicator_default_S2!B2*Weighting!N2+Indicator_default_S2!C2*Weighting!N3+Indicator_default_S2!D2*Weighting!N4+Indicator_default_S2!E2*Weighting!N5+Indicator_default_S2!F2*Weighting!N6+Indicator_default_S2!G2*Weighting!N7+Indicator_default_S2!H2*Weighting!N8+Indicator_default_S2!I2*Weighting!N9+Indicator_default_S2!J2*Weighting!N10+Indicator_default_S2!K2*Weighting!N11+Indicator_default_S2!L2*Weighting!N12+Indicator_default_S2!M2*Weighting!N13+Indicator_default_S2!N2*Weighting!N14+Indicator_default_S2!O2*Weighting!N15+Indicator_default_S2!P2*Weighting!N16+Indicator_default_S2!Q2*Weighting!N17</f>
        <v>-0.11643473591702595</v>
      </c>
      <c r="O2" s="8">
        <f>+Indicator_default_S2!B2*Weighting!O2+Indicator_default_S2!C2*Weighting!O3+Indicator_default_S2!D2*Weighting!O4+Indicator_default_S2!E2*Weighting!O5+Indicator_default_S2!F2*Weighting!O6+Indicator_default_S2!G2*Weighting!O7+Indicator_default_S2!H2*Weighting!O8+Indicator_default_S2!I2*Weighting!O9+Indicator_default_S2!J2*Weighting!O10+Indicator_default_S2!K2*Weighting!O11+Indicator_default_S2!L2*Weighting!O12+Indicator_default_S2!M2*Weighting!O13+Indicator_default_S2!N2*Weighting!O14+Indicator_default_S2!O2*Weighting!O15+Indicator_default_S2!P2*Weighting!O16+Indicator_default_S2!Q2*Weighting!O17</f>
        <v>9.9978653977060253E-2</v>
      </c>
      <c r="P2" s="8">
        <f>+Indicator_default_S2!B2*Weighting!P2+Indicator_default_S2!C2*Weighting!P3+Indicator_default_S2!D2*Weighting!P4+Indicator_default_S2!E2*Weighting!P5+Indicator_default_S2!F2*Weighting!P6+Indicator_default_S2!G2*Weighting!P7+Indicator_default_S2!H2*Weighting!P8+Indicator_default_S2!I2*Weighting!P9+Indicator_default_S2!J2*Weighting!P10+Indicator_default_S2!K2*Weighting!P11+Indicator_default_S2!L2*Weighting!P12+Indicator_default_S2!M2*Weighting!P13+Indicator_default_S2!N2*Weighting!P14+Indicator_default_S2!O2*Weighting!P15+Indicator_default_S2!P2*Weighting!P16+Indicator_default_S2!Q2*Weighting!P17</f>
        <v>-0.40885913196573681</v>
      </c>
      <c r="Q2" s="8">
        <f>+Indicator_default_S2!B2*Weighting!Q2+Indicator_default_S2!C2*Weighting!Q3+Indicator_default_S2!D2*Weighting!Q4+Indicator_default_S2!E2*Weighting!Q5+Indicator_default_S2!F2*Weighting!Q6+Indicator_default_S2!G2*Weighting!Q7+Indicator_default_S2!H2*Weighting!Q8+Indicator_default_S2!I2*Weighting!Q9+Indicator_default_S2!J2*Weighting!Q10+Indicator_default_S2!K2*Weighting!Q11+Indicator_default_S2!L2*Weighting!Q12+Indicator_default_S2!M2*Weighting!Q13+Indicator_default_S2!N2*Weighting!Q14+Indicator_default_S2!O2*Weighting!Q15+Indicator_default_S2!P2*Weighting!Q16+Indicator_default_S2!Q2*Weighting!Q17</f>
        <v>-0.34378441450151587</v>
      </c>
      <c r="R2" s="8">
        <f>+Indicator_default_S2!B2*Weighting!R2+Indicator_default_S2!C2*Weighting!R3+Indicator_default_S2!D2*Weighting!R4+Indicator_default_S2!E2*Weighting!R5+Indicator_default_S2!F2*Weighting!R6+Indicator_default_S2!G2*Weighting!R7+Indicator_default_S2!H2*Weighting!R8+Indicator_default_S2!I2*Weighting!R9+Indicator_default_S2!J2*Weighting!R10+Indicator_default_S2!K2*Weighting!R11+Indicator_default_S2!L2*Weighting!R12+Indicator_default_S2!M2*Weighting!R13+Indicator_default_S2!N2*Weighting!R14+Indicator_default_S2!O2*Weighting!R15+Indicator_default_S2!P2*Weighting!R16+Indicator_default_S2!Q2*Weighting!R17</f>
        <v>-0.1835356562650409</v>
      </c>
      <c r="S2" s="8">
        <f>+Indicator_default_S2!B2*Weighting!S2+Indicator_default_S2!C2*Weighting!S3+Indicator_default_S2!D2*Weighting!S4+Indicator_default_S2!E2*Weighting!S5+Indicator_default_S2!F2*Weighting!S6+Indicator_default_S2!G2*Weighting!S7+Indicator_default_S2!H2*Weighting!S8+Indicator_default_S2!I2*Weighting!S9+Indicator_default_S2!J2*Weighting!S10+Indicator_default_S2!K2*Weighting!S11+Indicator_default_S2!L2*Weighting!S12+Indicator_default_S2!M2*Weighting!S13+Indicator_default_S2!N2*Weighting!S14+Indicator_default_S2!O2*Weighting!S15+Indicator_default_S2!P2*Weighting!S16+Indicator_default_S2!Q2*Weighting!S17</f>
        <v>-0.35195740903758793</v>
      </c>
      <c r="T2" s="8">
        <f>+Indicator_default_S2!B2*Weighting!T2+Indicator_default_S2!C2*Weighting!T3+Indicator_default_S2!D2*Weighting!T4+Indicator_default_S2!E2*Weighting!T5+Indicator_default_S2!F2*Weighting!T6+Indicator_default_S2!G2*Weighting!T7+Indicator_default_S2!H2*Weighting!T8+Indicator_default_S2!I2*Weighting!T9+Indicator_default_S2!J2*Weighting!T10+Indicator_default_S2!K2*Weighting!T11+Indicator_default_S2!L2*Weighting!T12+Indicator_default_S2!M2*Weighting!T13+Indicator_default_S2!N2*Weighting!T14+Indicator_default_S2!O2*Weighting!T15+Indicator_default_S2!P2*Weighting!T16+Indicator_default_S2!Q2*Weighting!T17</f>
        <v>-0.38641996890402053</v>
      </c>
      <c r="U2" s="8">
        <f>+Indicator_default_S2!B2*Weighting!U2+Indicator_default_S2!C2*Weighting!U3+Indicator_default_S2!D2*Weighting!U4+Indicator_default_S2!E2*Weighting!U5+Indicator_default_S2!F2*Weighting!U6+Indicator_default_S2!G2*Weighting!U7+Indicator_default_S2!H2*Weighting!U8+Indicator_default_S2!I2*Weighting!U9+Indicator_default_S2!J2*Weighting!U10+Indicator_default_S2!K2*Weighting!U11+Indicator_default_S2!L2*Weighting!U12+Indicator_default_S2!M2*Weighting!U13+Indicator_default_S2!N2*Weighting!U14+Indicator_default_S2!O2*Weighting!U15+Indicator_default_S2!P2*Weighting!U16+Indicator_default_S2!Q2*Weighting!U17</f>
        <v>-1.6663436912400891E-2</v>
      </c>
      <c r="V2" s="8">
        <f>+Indicator_default_S2!B2*Weighting!V2+Indicator_default_S2!C2*Weighting!V3+Indicator_default_S2!D2*Weighting!V4+Indicator_default_S2!E2*Weighting!V5+Indicator_default_S2!F2*Weighting!V6+Indicator_default_S2!G2*Weighting!V7+Indicator_default_S2!H2*Weighting!V8+Indicator_default_S2!I2*Weighting!V9+Indicator_default_S2!J2*Weighting!V10+Indicator_default_S2!K2*Weighting!V11+Indicator_default_S2!L2*Weighting!V12+Indicator_default_S2!M2*Weighting!V13+Indicator_default_S2!N2*Weighting!V14+Indicator_default_S2!O2*Weighting!V15+Indicator_default_S2!P2*Weighting!V16+Indicator_default_S2!Q2*Weighting!V17</f>
        <v>-5.0182156228985406E-2</v>
      </c>
      <c r="W2" s="8">
        <f>+Indicator_default_S2!B2*Weighting!W2+Indicator_default_S2!C2*Weighting!W3+Indicator_default_S2!D2*Weighting!W4+Indicator_default_S2!E2*Weighting!W5+Indicator_default_S2!F2*Weighting!W6+Indicator_default_S2!G2*Weighting!W7+Indicator_default_S2!H2*Weighting!W8+Indicator_default_S2!I2*Weighting!W9+Indicator_default_S2!J2*Weighting!W10+Indicator_default_S2!K2*Weighting!W11+Indicator_default_S2!L2*Weighting!W12+Indicator_default_S2!M2*Weighting!W13+Indicator_default_S2!N2*Weighting!W14+Indicator_default_S2!O2*Weighting!W15+Indicator_default_S2!P2*Weighting!W16+Indicator_default_S2!Q2*Weighting!W17</f>
        <v>-1.448719406859021E-2</v>
      </c>
      <c r="X2" s="8">
        <f>+Indicator_default_S2!B2*Weighting!X2+Indicator_default_S2!C2*Weighting!X3+Indicator_default_S2!D2*Weighting!X4+Indicator_default_S2!E2*Weighting!X5+Indicator_default_S2!F2*Weighting!X6+Indicator_default_S2!G2*Weighting!X7+Indicator_default_S2!H2*Weighting!X8+Indicator_default_S2!I2*Weighting!X9+Indicator_default_S2!J2*Weighting!X10+Indicator_default_S2!K2*Weighting!X11+Indicator_default_S2!L2*Weighting!X12+Indicator_default_S2!M2*Weighting!X13+Indicator_default_S2!N2*Weighting!X14+Indicator_default_S2!O2*Weighting!X15+Indicator_default_S2!P2*Weighting!X16+Indicator_default_S2!Q2*Weighting!X17</f>
        <v>-7.4900717114950851E-3</v>
      </c>
      <c r="Y2" s="8">
        <f>+Indicator_default_S2!B2*Weighting!Y2+Indicator_default_S2!C2*Weighting!Y3+Indicator_default_S2!D2*Weighting!Y4+Indicator_default_S2!E2*Weighting!Y5+Indicator_default_S2!F2*Weighting!Y6+Indicator_default_S2!G2*Weighting!Y7+Indicator_default_S2!H2*Weighting!Y8+Indicator_default_S2!I2*Weighting!Y9+Indicator_default_S2!J2*Weighting!Y10+Indicator_default_S2!K2*Weighting!Y11+Indicator_default_S2!L2*Weighting!Y12+Indicator_default_S2!M2*Weighting!Y13+Indicator_default_S2!N2*Weighting!Y14+Indicator_default_S2!O2*Weighting!Y15+Indicator_default_S2!P2*Weighting!Y16+Indicator_default_S2!Q2*Weighting!Y17</f>
        <v>-1.1326710131677404E-3</v>
      </c>
      <c r="Z2" s="8">
        <f>+Indicator_default_S2!B2*Weighting!Z2+Indicator_default_S2!C2*Weighting!Z3+Indicator_default_S2!D2*Weighting!Z4+Indicator_default_S2!E2*Weighting!Z5+Indicator_default_S2!F2*Weighting!Z6+Indicator_default_S2!G2*Weighting!Z7+Indicator_default_S2!H2*Weighting!Z8+Indicator_default_S2!I2*Weighting!Z9+Indicator_default_S2!J2*Weighting!Z10+Indicator_default_S2!K2*Weighting!Z11+Indicator_default_S2!L2*Weighting!Z12+Indicator_default_S2!M2*Weighting!Z13+Indicator_default_S2!N2*Weighting!Z14+Indicator_default_S2!O2*Weighting!Z15+Indicator_default_S2!P2*Weighting!Z16+Indicator_default_S2!Q2*Weighting!Z17</f>
        <v>-5.6840509082666038E-2</v>
      </c>
      <c r="AA2" s="8">
        <f>+Indicator_default_S2!B2*Weighting!AA2+Indicator_default_S2!C2*Weighting!AA3+Indicator_default_S2!D2*Weighting!AA4+Indicator_default_S2!E2*Weighting!AA5+Indicator_default_S2!F2*Weighting!AA6+Indicator_default_S2!G2*Weighting!AA7+Indicator_default_S2!H2*Weighting!AA8+Indicator_default_S2!I2*Weighting!AA9+Indicator_default_S2!J2*Weighting!AA10+Indicator_default_S2!K2*Weighting!AA11+Indicator_default_S2!L2*Weighting!AA12+Indicator_default_S2!M2*Weighting!AA13+Indicator_default_S2!N2*Weighting!AA14+Indicator_default_S2!O2*Weighting!AA15+Indicator_default_S2!P2*Weighting!AA16+Indicator_default_S2!Q2*Weighting!AA17</f>
        <v>-0.23819259392349409</v>
      </c>
    </row>
    <row r="3" spans="1:27" x14ac:dyDescent="0.35">
      <c r="A3" s="5" t="s">
        <v>2</v>
      </c>
      <c r="B3" s="8">
        <f ca="1">+Indicator_default_S2!B3*Weighting!B2+Indicator_default_S2!C3*Weighting!B3+Indicator_default_S2!D3*Weighting!B4+Indicator_default_S2!E3*Weighting!B5+Indicator_default_S2!F3*Weighting!B6+Indicator_default_S2!G3*Weighting!B7+Indicator_default_S2!H3*Weighting!B8+Indicator_default_S2!I3*Weighting!B9+Indicator_default_S2!J3*Weighting!B10+Indicator_default_S2!K3*Weighting!B11+Indicator_default_S2!L3*Weighting!B12+Indicator_default_S2!M3*Weighting!B13+Indicator_default_S2!N3*Weighting!B14+Indicator_default_S2!O3*Weighting!B15+Indicator_default_S2!P3*Weighting!B16+Indicator_default_S2!Q3*Weighting!B17</f>
        <v>-1.2893667115032328</v>
      </c>
      <c r="C3" s="8">
        <f ca="1">+Indicator_default_S2!B3*Weighting!C2+Indicator_default_S2!C3*Weighting!C3+Indicator_default_S2!D3*Weighting!C4+Indicator_default_S2!E3*Weighting!C5+Indicator_default_S2!F3*Weighting!C6+Indicator_default_S2!G3*Weighting!C7+Indicator_default_S2!H3*Weighting!C8+Indicator_default_S2!I3*Weighting!C9+Indicator_default_S2!J3*Weighting!C10+Indicator_default_S2!K3*Weighting!C11+Indicator_default_S2!L3*Weighting!C12+Indicator_default_S2!M3*Weighting!C13+Indicator_default_S2!N3*Weighting!C14+Indicator_default_S2!O3*Weighting!C15+Indicator_default_S2!P3*Weighting!C16+Indicator_default_S2!Q3*Weighting!C17</f>
        <v>-1.1406821226384856</v>
      </c>
      <c r="D3" s="8">
        <f ca="1">+Indicator_default_S2!B3*Weighting!D2+Indicator_default_S2!C3*Weighting!D3+Indicator_default_S2!D3*Weighting!D4+Indicator_default_S2!E3*Weighting!D5+Indicator_default_S2!F3*Weighting!D6+Indicator_default_S2!G3*Weighting!D7+Indicator_default_S2!H3*Weighting!D8+Indicator_default_S2!I3*Weighting!D9+Indicator_default_S2!J3*Weighting!D10+Indicator_default_S2!K3*Weighting!D11+Indicator_default_S2!L3*Weighting!D12+Indicator_default_S2!M3*Weighting!D13+Indicator_default_S2!N3*Weighting!D14+Indicator_default_S2!O3*Weighting!D15+Indicator_default_S2!P3*Weighting!D16+Indicator_default_S2!Q3*Weighting!D17</f>
        <v>-1.4137264802049125</v>
      </c>
      <c r="E3" s="8">
        <f ca="1">+Indicator_default_S2!B3*Weighting!E2+Indicator_default_S2!C3*Weighting!E3+Indicator_default_S2!D3*Weighting!E4+Indicator_default_S2!E3*Weighting!E5+Indicator_default_S2!F3*Weighting!E6+Indicator_default_S2!G3*Weighting!E7+Indicator_default_S2!H3*Weighting!E8+Indicator_default_S2!I3*Weighting!E9+Indicator_default_S2!J3*Weighting!E10+Indicator_default_S2!K3*Weighting!E11+Indicator_default_S2!L3*Weighting!E12+Indicator_default_S2!M3*Weighting!E13+Indicator_default_S2!N3*Weighting!E14+Indicator_default_S2!O3*Weighting!E15+Indicator_default_S2!P3*Weighting!E16+Indicator_default_S2!Q3*Weighting!E17</f>
        <v>-3.5717678540635145</v>
      </c>
      <c r="F3" s="8">
        <f ca="1">+Indicator_default_S2!B3*Weighting!F2+Indicator_default_S2!C3*Weighting!F3+Indicator_default_S2!D3*Weighting!F4+Indicator_default_S2!E3*Weighting!F5+Indicator_default_S2!F3*Weighting!F6+Indicator_default_S2!G3*Weighting!F7+Indicator_default_S2!H3*Weighting!F8+Indicator_default_S2!I3*Weighting!F9+Indicator_default_S2!J3*Weighting!F10+Indicator_default_S2!K3*Weighting!F11+Indicator_default_S2!L3*Weighting!F12+Indicator_default_S2!M3*Weighting!F13+Indicator_default_S2!N3*Weighting!F14+Indicator_default_S2!O3*Weighting!F15+Indicator_default_S2!P3*Weighting!F16+Indicator_default_S2!Q3*Weighting!F17</f>
        <v>-1.2261922984998541</v>
      </c>
      <c r="G3" s="8">
        <f>+Indicator_default_S2!B3*Weighting!G2+Indicator_default_S2!C3*Weighting!G3+Indicator_default_S2!D3*Weighting!G4+Indicator_default_S2!E3*Weighting!G5+Indicator_default_S2!F3*Weighting!G6+Indicator_default_S2!G3*Weighting!G7+Indicator_default_S2!H3*Weighting!G8+Indicator_default_S2!I3*Weighting!G9+Indicator_default_S2!J3*Weighting!G10+Indicator_default_S2!K3*Weighting!G11+Indicator_default_S2!L3*Weighting!G12+Indicator_default_S2!M3*Weighting!G13+Indicator_default_S2!N3*Weighting!G14+Indicator_default_S2!O3*Weighting!G15+Indicator_default_S2!P3*Weighting!G16+Indicator_default_S2!Q3*Weighting!G17</f>
        <v>-0.28455126228267458</v>
      </c>
      <c r="H3" s="8">
        <f>+Indicator_default_S2!B3*Weighting!H2+Indicator_default_S2!C3*Weighting!H3+Indicator_default_S2!D3*Weighting!H4+Indicator_default_S2!E3*Weighting!H5+Indicator_default_S2!F3*Weighting!H6+Indicator_default_S2!G3*Weighting!H7+Indicator_default_S2!H3*Weighting!H8+Indicator_default_S2!I3*Weighting!H9+Indicator_default_S2!J3*Weighting!H10+Indicator_default_S2!K3*Weighting!H11+Indicator_default_S2!L3*Weighting!H12+Indicator_default_S2!M3*Weighting!H13+Indicator_default_S2!N3*Weighting!H14+Indicator_default_S2!O3*Weighting!H15+Indicator_default_S2!P3*Weighting!H16+Indicator_default_S2!Q3*Weighting!H17</f>
        <v>-0.23230278472545526</v>
      </c>
      <c r="I3" s="8">
        <f>+Indicator_default_S2!B3*Weighting!I2+Indicator_default_S2!C3*Weighting!I3+Indicator_default_S2!D3*Weighting!I4+Indicator_default_S2!E3*Weighting!I5+Indicator_default_S2!F3*Weighting!I6+Indicator_default_S2!G3*Weighting!I7+Indicator_default_S2!H3*Weighting!I8+Indicator_default_S2!I3*Weighting!I9+Indicator_default_S2!J3*Weighting!I10+Indicator_default_S2!K3*Weighting!I11+Indicator_default_S2!L3*Weighting!I12+Indicator_default_S2!M3*Weighting!I13+Indicator_default_S2!N3*Weighting!I14+Indicator_default_S2!O3*Weighting!I15+Indicator_default_S2!P3*Weighting!I16+Indicator_default_S2!Q3*Weighting!I17</f>
        <v>-0.33387392895578688</v>
      </c>
      <c r="J3" s="8">
        <f>+Indicator_default_S2!B3*Weighting!J2+Indicator_default_S2!C3*Weighting!J3+Indicator_default_S2!D3*Weighting!J4+Indicator_default_S2!E3*Weighting!J5+Indicator_default_S2!F3*Weighting!J6+Indicator_default_S2!G3*Weighting!J7+Indicator_default_S2!H3*Weighting!J8+Indicator_default_S2!I3*Weighting!J9+Indicator_default_S2!J3*Weighting!J10+Indicator_default_S2!K3*Weighting!J11+Indicator_default_S2!L3*Weighting!J12+Indicator_default_S2!M3*Weighting!J13+Indicator_default_S2!N3*Weighting!J14+Indicator_default_S2!O3*Weighting!J15+Indicator_default_S2!P3*Weighting!J16+Indicator_default_S2!Q3*Weighting!J17</f>
        <v>-1.5038037285844141</v>
      </c>
      <c r="K3" s="8">
        <f>+Indicator_default_S2!B3*Weighting!K2+Indicator_default_S2!C3*Weighting!K3+Indicator_default_S2!D3*Weighting!K4+Indicator_default_S2!E3*Weighting!K5+Indicator_default_S2!F3*Weighting!K6+Indicator_default_S2!G3*Weighting!K7+Indicator_default_S2!H3*Weighting!K8+Indicator_default_S2!I3*Weighting!K9+Indicator_default_S2!J3*Weighting!K10+Indicator_default_S2!K3*Weighting!K11+Indicator_default_S2!L3*Weighting!K12+Indicator_default_S2!M3*Weighting!K13+Indicator_default_S2!N3*Weighting!K14+Indicator_default_S2!O3*Weighting!K15+Indicator_default_S2!P3*Weighting!K16+Indicator_default_S2!Q3*Weighting!K17</f>
        <v>-0.26187018505055054</v>
      </c>
      <c r="L3" s="8">
        <f>+Indicator_default_S2!B3*Weighting!L2+Indicator_default_S2!C3*Weighting!L3+Indicator_default_S2!D3*Weighting!L4+Indicator_default_S2!E3*Weighting!L5+Indicator_default_S2!F3*Weighting!L6+Indicator_default_S2!G3*Weighting!L7+Indicator_default_S2!H3*Weighting!L8+Indicator_default_S2!I3*Weighting!L9+Indicator_default_S2!J3*Weighting!L10+Indicator_default_S2!K3*Weighting!L11+Indicator_default_S2!L3*Weighting!L12+Indicator_default_S2!M3*Weighting!L13+Indicator_default_S2!N3*Weighting!L14+Indicator_default_S2!O3*Weighting!L15+Indicator_default_S2!P3*Weighting!L16+Indicator_default_S2!Q3*Weighting!L17</f>
        <v>-7.8638497441933325E-2</v>
      </c>
      <c r="M3" s="8">
        <f>+Indicator_default_S2!B3*Weighting!M2+Indicator_default_S2!C3*Weighting!M3+Indicator_default_S2!D3*Weighting!M4+Indicator_default_S2!E3*Weighting!M5+Indicator_default_S2!F3*Weighting!M6+Indicator_default_S2!G3*Weighting!M7+Indicator_default_S2!H3*Weighting!M8+Indicator_default_S2!I3*Weighting!M9+Indicator_default_S2!J3*Weighting!M10+Indicator_default_S2!K3*Weighting!M11+Indicator_default_S2!L3*Weighting!M12+Indicator_default_S2!M3*Weighting!M13+Indicator_default_S2!N3*Weighting!M14+Indicator_default_S2!O3*Weighting!M15+Indicator_default_S2!P3*Weighting!M16+Indicator_default_S2!Q3*Weighting!M17</f>
        <v>6.8253250498474132E-4</v>
      </c>
      <c r="N3" s="8">
        <f>+Indicator_default_S2!B3*Weighting!N2+Indicator_default_S2!C3*Weighting!N3+Indicator_default_S2!D3*Weighting!N4+Indicator_default_S2!E3*Weighting!N5+Indicator_default_S2!F3*Weighting!N6+Indicator_default_S2!G3*Weighting!N7+Indicator_default_S2!H3*Weighting!N8+Indicator_default_S2!I3*Weighting!N9+Indicator_default_S2!J3*Weighting!N10+Indicator_default_S2!K3*Weighting!N11+Indicator_default_S2!L3*Weighting!N12+Indicator_default_S2!M3*Weighting!N13+Indicator_default_S2!N3*Weighting!N14+Indicator_default_S2!O3*Weighting!N15+Indicator_default_S2!P3*Weighting!N16+Indicator_default_S2!Q3*Weighting!N17</f>
        <v>-1.958457015343364E-3</v>
      </c>
      <c r="O3" s="8">
        <f>+Indicator_default_S2!B3*Weighting!O2+Indicator_default_S2!C3*Weighting!O3+Indicator_default_S2!D3*Weighting!O4+Indicator_default_S2!E3*Weighting!O5+Indicator_default_S2!F3*Weighting!O6+Indicator_default_S2!G3*Weighting!O7+Indicator_default_S2!H3*Weighting!O8+Indicator_default_S2!I3*Weighting!O9+Indicator_default_S2!J3*Weighting!O10+Indicator_default_S2!K3*Weighting!O11+Indicator_default_S2!L3*Weighting!O12+Indicator_default_S2!M3*Weighting!O13+Indicator_default_S2!N3*Weighting!O14+Indicator_default_S2!O3*Weighting!O15+Indicator_default_S2!P3*Weighting!O16+Indicator_default_S2!Q3*Weighting!O17</f>
        <v>2.767296803270538E-3</v>
      </c>
      <c r="P3" s="8">
        <f>+Indicator_default_S2!B3*Weighting!P2+Indicator_default_S2!C3*Weighting!P3+Indicator_default_S2!D3*Weighting!P4+Indicator_default_S2!E3*Weighting!P5+Indicator_default_S2!F3*Weighting!P6+Indicator_default_S2!G3*Weighting!P7+Indicator_default_S2!H3*Weighting!P8+Indicator_default_S2!I3*Weighting!P9+Indicator_default_S2!J3*Weighting!P10+Indicator_default_S2!K3*Weighting!P11+Indicator_default_S2!L3*Weighting!P12+Indicator_default_S2!M3*Weighting!P13+Indicator_default_S2!N3*Weighting!P14+Indicator_default_S2!O3*Weighting!P15+Indicator_default_S2!P3*Weighting!P16+Indicator_default_S2!Q3*Weighting!P17</f>
        <v>-1.4085777959826467E-2</v>
      </c>
      <c r="Q3" s="8">
        <f>+Indicator_default_S2!B3*Weighting!Q2+Indicator_default_S2!C3*Weighting!Q3+Indicator_default_S2!D3*Weighting!Q4+Indicator_default_S2!E3*Weighting!Q5+Indicator_default_S2!F3*Weighting!Q6+Indicator_default_S2!G3*Weighting!Q7+Indicator_default_S2!H3*Weighting!Q8+Indicator_default_S2!I3*Weighting!Q9+Indicator_default_S2!J3*Weighting!Q10+Indicator_default_S2!K3*Weighting!Q11+Indicator_default_S2!L3*Weighting!Q12+Indicator_default_S2!M3*Weighting!Q13+Indicator_default_S2!N3*Weighting!Q14+Indicator_default_S2!O3*Weighting!Q15+Indicator_default_S2!P3*Weighting!Q16+Indicator_default_S2!Q3*Weighting!Q17</f>
        <v>-1.0292046954317466E-2</v>
      </c>
      <c r="R3" s="8">
        <f>+Indicator_default_S2!B3*Weighting!R2+Indicator_default_S2!C3*Weighting!R3+Indicator_default_S2!D3*Weighting!R4+Indicator_default_S2!E3*Weighting!R5+Indicator_default_S2!F3*Weighting!R6+Indicator_default_S2!G3*Weighting!R7+Indicator_default_S2!H3*Weighting!R8+Indicator_default_S2!I3*Weighting!R9+Indicator_default_S2!J3*Weighting!R10+Indicator_default_S2!K3*Weighting!R11+Indicator_default_S2!L3*Weighting!R12+Indicator_default_S2!M3*Weighting!R13+Indicator_default_S2!N3*Weighting!R14+Indicator_default_S2!O3*Weighting!R15+Indicator_default_S2!P3*Weighting!R16+Indicator_default_S2!Q3*Weighting!R17</f>
        <v>-4.3625048007168186</v>
      </c>
      <c r="S3" s="8">
        <f>+Indicator_default_S2!B3*Weighting!S2+Indicator_default_S2!C3*Weighting!S3+Indicator_default_S2!D3*Weighting!S4+Indicator_default_S2!E3*Weighting!S5+Indicator_default_S2!F3*Weighting!S6+Indicator_default_S2!G3*Weighting!S7+Indicator_default_S2!H3*Weighting!S8+Indicator_default_S2!I3*Weighting!S9+Indicator_default_S2!J3*Weighting!S10+Indicator_default_S2!K3*Weighting!S11+Indicator_default_S2!L3*Weighting!S12+Indicator_default_S2!M3*Weighting!S13+Indicator_default_S2!N3*Weighting!S14+Indicator_default_S2!O3*Weighting!S15+Indicator_default_S2!P3*Weighting!S16+Indicator_default_S2!Q3*Weighting!S17</f>
        <v>-2.3676345076000763E-2</v>
      </c>
      <c r="T3" s="8">
        <f>+Indicator_default_S2!B3*Weighting!T2+Indicator_default_S2!C3*Weighting!T3+Indicator_default_S2!D3*Weighting!T4+Indicator_default_S2!E3*Weighting!T5+Indicator_default_S2!F3*Weighting!T6+Indicator_default_S2!G3*Weighting!T7+Indicator_default_S2!H3*Weighting!T8+Indicator_default_S2!I3*Weighting!T9+Indicator_default_S2!J3*Weighting!T10+Indicator_default_S2!K3*Weighting!T11+Indicator_default_S2!L3*Weighting!T12+Indicator_default_S2!M3*Weighting!T13+Indicator_default_S2!N3*Weighting!T14+Indicator_default_S2!O3*Weighting!T15+Indicator_default_S2!P3*Weighting!T16+Indicator_default_S2!Q3*Weighting!T17</f>
        <v>-2.4342416118519127E-2</v>
      </c>
      <c r="U3" s="8">
        <f>+Indicator_default_S2!B3*Weighting!U2+Indicator_default_S2!C3*Weighting!U3+Indicator_default_S2!D3*Weighting!U4+Indicator_default_S2!E3*Weighting!U5+Indicator_default_S2!F3*Weighting!U6+Indicator_default_S2!G3*Weighting!U7+Indicator_default_S2!H3*Weighting!U8+Indicator_default_S2!I3*Weighting!U9+Indicator_default_S2!J3*Weighting!U10+Indicator_default_S2!K3*Weighting!U11+Indicator_default_S2!L3*Weighting!U12+Indicator_default_S2!M3*Weighting!U13+Indicator_default_S2!N3*Weighting!U14+Indicator_default_S2!O3*Weighting!U15+Indicator_default_S2!P3*Weighting!U16+Indicator_default_S2!Q3*Weighting!U17</f>
        <v>-3.2308480084234717E-3</v>
      </c>
      <c r="V3" s="8">
        <f>+Indicator_default_S2!B3*Weighting!V2+Indicator_default_S2!C3*Weighting!V3+Indicator_default_S2!D3*Weighting!V4+Indicator_default_S2!E3*Weighting!V5+Indicator_default_S2!F3*Weighting!V6+Indicator_default_S2!G3*Weighting!V7+Indicator_default_S2!H3*Weighting!V8+Indicator_default_S2!I3*Weighting!V9+Indicator_default_S2!J3*Weighting!V10+Indicator_default_S2!K3*Weighting!V11+Indicator_default_S2!L3*Weighting!V12+Indicator_default_S2!M3*Weighting!V13+Indicator_default_S2!N3*Weighting!V14+Indicator_default_S2!O3*Weighting!V15+Indicator_default_S2!P3*Weighting!V16+Indicator_default_S2!Q3*Weighting!V17</f>
        <v>-9.7006141220889433E-4</v>
      </c>
      <c r="W3" s="8">
        <f>+Indicator_default_S2!B3*Weighting!W2+Indicator_default_S2!C3*Weighting!W3+Indicator_default_S2!D3*Weighting!W4+Indicator_default_S2!E3*Weighting!W5+Indicator_default_S2!F3*Weighting!W6+Indicator_default_S2!G3*Weighting!W7+Indicator_default_S2!H3*Weighting!W8+Indicator_default_S2!I3*Weighting!W9+Indicator_default_S2!J3*Weighting!W10+Indicator_default_S2!K3*Weighting!W11+Indicator_default_S2!L3*Weighting!W12+Indicator_default_S2!M3*Weighting!W13+Indicator_default_S2!N3*Weighting!W14+Indicator_default_S2!O3*Weighting!W15+Indicator_default_S2!P3*Weighting!W16+Indicator_default_S2!Q3*Weighting!W17</f>
        <v>-3.3823223061354052E-4</v>
      </c>
      <c r="X3" s="8">
        <f>+Indicator_default_S2!B3*Weighting!X2+Indicator_default_S2!C3*Weighting!X3+Indicator_default_S2!D3*Weighting!X4+Indicator_default_S2!E3*Weighting!X5+Indicator_default_S2!F3*Weighting!X6+Indicator_default_S2!G3*Weighting!X7+Indicator_default_S2!H3*Weighting!X8+Indicator_default_S2!I3*Weighting!X9+Indicator_default_S2!J3*Weighting!X10+Indicator_default_S2!K3*Weighting!X11+Indicator_default_S2!L3*Weighting!X12+Indicator_default_S2!M3*Weighting!X13+Indicator_default_S2!N3*Weighting!X14+Indicator_default_S2!O3*Weighting!X15+Indicator_default_S2!P3*Weighting!X16+Indicator_default_S2!Q3*Weighting!X17</f>
        <v>-3.3131974532181656E-5</v>
      </c>
      <c r="Y3" s="8">
        <f>+Indicator_default_S2!B3*Weighting!Y2+Indicator_default_S2!C3*Weighting!Y3+Indicator_default_S2!D3*Weighting!Y4+Indicator_default_S2!E3*Weighting!Y5+Indicator_default_S2!F3*Weighting!Y6+Indicator_default_S2!G3*Weighting!Y7+Indicator_default_S2!H3*Weighting!Y8+Indicator_default_S2!I3*Weighting!Y9+Indicator_default_S2!J3*Weighting!Y10+Indicator_default_S2!K3*Weighting!Y11+Indicator_default_S2!L3*Weighting!Y12+Indicator_default_S2!M3*Weighting!Y13+Indicator_default_S2!N3*Weighting!Y14+Indicator_default_S2!O3*Weighting!Y15+Indicator_default_S2!P3*Weighting!Y16+Indicator_default_S2!Q3*Weighting!Y17</f>
        <v>-3.3412061292703789E-3</v>
      </c>
      <c r="Z3" s="8">
        <f>+Indicator_default_S2!B3*Weighting!Z2+Indicator_default_S2!C3*Weighting!Z3+Indicator_default_S2!D3*Weighting!Z4+Indicator_default_S2!E3*Weighting!Z5+Indicator_default_S2!F3*Weighting!Z6+Indicator_default_S2!G3*Weighting!Z7+Indicator_default_S2!H3*Weighting!Z8+Indicator_default_S2!I3*Weighting!Z9+Indicator_default_S2!J3*Weighting!Z10+Indicator_default_S2!K3*Weighting!Z11+Indicator_default_S2!L3*Weighting!Z12+Indicator_default_S2!M3*Weighting!Z13+Indicator_default_S2!N3*Weighting!Z14+Indicator_default_S2!O3*Weighting!Z15+Indicator_default_S2!P3*Weighting!Z16+Indicator_default_S2!Q3*Weighting!Z17</f>
        <v>-6.1693880571792956E-3</v>
      </c>
      <c r="AA3" s="8">
        <f>+Indicator_default_S2!B3*Weighting!AA2+Indicator_default_S2!C3*Weighting!AA3+Indicator_default_S2!D3*Weighting!AA4+Indicator_default_S2!E3*Weighting!AA5+Indicator_default_S2!F3*Weighting!AA6+Indicator_default_S2!G3*Weighting!AA7+Indicator_default_S2!H3*Weighting!AA8+Indicator_default_S2!I3*Weighting!AA9+Indicator_default_S2!J3*Weighting!AA10+Indicator_default_S2!K3*Weighting!AA11+Indicator_default_S2!L3*Weighting!AA12+Indicator_default_S2!M3*Weighting!AA13+Indicator_default_S2!N3*Weighting!AA14+Indicator_default_S2!O3*Weighting!AA15+Indicator_default_S2!P3*Weighting!AA16+Indicator_default_S2!Q3*Weighting!AA17</f>
        <v>-2.6688816736061088E-2</v>
      </c>
    </row>
    <row r="4" spans="1:27" x14ac:dyDescent="0.35">
      <c r="A4" s="5" t="s">
        <v>3</v>
      </c>
      <c r="B4" s="8">
        <f ca="1">+Indicator_default_S2!B4*Weighting!B2+Indicator_default_S2!C4*Weighting!B3+Indicator_default_S2!D4*Weighting!B4+Indicator_default_S2!E4*Weighting!B5+Indicator_default_S2!F4*Weighting!B6+Indicator_default_S2!G4*Weighting!B7+Indicator_default_S2!H4*Weighting!B8+Indicator_default_S2!I4*Weighting!B9+Indicator_default_S2!J4*Weighting!B10+Indicator_default_S2!K4*Weighting!B11+Indicator_default_S2!L4*Weighting!B12+Indicator_default_S2!M4*Weighting!B13+Indicator_default_S2!N4*Weighting!B14+Indicator_default_S2!O4*Weighting!B15+Indicator_default_S2!P4*Weighting!B16+Indicator_default_S2!Q4*Weighting!B17</f>
        <v>-0.21095711153627345</v>
      </c>
      <c r="C4" s="8">
        <f ca="1">+Indicator_default_S2!B4*Weighting!C2+Indicator_default_S2!C4*Weighting!C3+Indicator_default_S2!D4*Weighting!C4+Indicator_default_S2!E4*Weighting!C5+Indicator_default_S2!F4*Weighting!C6+Indicator_default_S2!G4*Weighting!C7+Indicator_default_S2!H4*Weighting!C8+Indicator_default_S2!I4*Weighting!C9+Indicator_default_S2!J4*Weighting!C10+Indicator_default_S2!K4*Weighting!C11+Indicator_default_S2!L4*Weighting!C12+Indicator_default_S2!M4*Weighting!C13+Indicator_default_S2!N4*Weighting!C14+Indicator_default_S2!O4*Weighting!C15+Indicator_default_S2!P4*Weighting!C16+Indicator_default_S2!Q4*Weighting!C17</f>
        <v>-0.25549407618312775</v>
      </c>
      <c r="D4" s="8">
        <f ca="1">+Indicator_default_S2!B4*Weighting!D2+Indicator_default_S2!C4*Weighting!D3+Indicator_default_S2!D4*Weighting!D4+Indicator_default_S2!E4*Weighting!D5+Indicator_default_S2!F4*Weighting!D6+Indicator_default_S2!G4*Weighting!D7+Indicator_default_S2!H4*Weighting!D8+Indicator_default_S2!I4*Weighting!D9+Indicator_default_S2!J4*Weighting!D10+Indicator_default_S2!K4*Weighting!D11+Indicator_default_S2!L4*Weighting!D12+Indicator_default_S2!M4*Weighting!D13+Indicator_default_S2!N4*Weighting!D14+Indicator_default_S2!O4*Weighting!D15+Indicator_default_S2!P4*Weighting!D16+Indicator_default_S2!Q4*Weighting!D17</f>
        <v>-0.21416870182375058</v>
      </c>
      <c r="E4" s="8">
        <f ca="1">+Indicator_default_S2!B4*Weighting!E2+Indicator_default_S2!C4*Weighting!E3+Indicator_default_S2!D4*Weighting!E4+Indicator_default_S2!E4*Weighting!E5+Indicator_default_S2!F4*Weighting!E6+Indicator_default_S2!G4*Weighting!E7+Indicator_default_S2!H4*Weighting!E8+Indicator_default_S2!I4*Weighting!E9+Indicator_default_S2!J4*Weighting!E10+Indicator_default_S2!K4*Weighting!E11+Indicator_default_S2!L4*Weighting!E12+Indicator_default_S2!M4*Weighting!E13+Indicator_default_S2!N4*Weighting!E14+Indicator_default_S2!O4*Weighting!E15+Indicator_default_S2!P4*Weighting!E16+Indicator_default_S2!Q4*Weighting!E17</f>
        <v>-0.19473372969820782</v>
      </c>
      <c r="F4" s="8">
        <f ca="1">+Indicator_default_S2!B4*Weighting!F2+Indicator_default_S2!C4*Weighting!F3+Indicator_default_S2!D4*Weighting!F4+Indicator_default_S2!E4*Weighting!F5+Indicator_default_S2!F4*Weighting!F6+Indicator_default_S2!G4*Weighting!F7+Indicator_default_S2!H4*Weighting!F8+Indicator_default_S2!I4*Weighting!F9+Indicator_default_S2!J4*Weighting!F10+Indicator_default_S2!K4*Weighting!F11+Indicator_default_S2!L4*Weighting!F12+Indicator_default_S2!M4*Weighting!F13+Indicator_default_S2!N4*Weighting!F14+Indicator_default_S2!O4*Weighting!F15+Indicator_default_S2!P4*Weighting!F16+Indicator_default_S2!Q4*Weighting!F17</f>
        <v>-0.23666244339685721</v>
      </c>
      <c r="G4" s="8">
        <f>+Indicator_default_S2!B4*Weighting!G2+Indicator_default_S2!C4*Weighting!G3+Indicator_default_S2!D4*Weighting!G4+Indicator_default_S2!E4*Weighting!G5+Indicator_default_S2!F4*Weighting!G6+Indicator_default_S2!G4*Weighting!G7+Indicator_default_S2!H4*Weighting!G8+Indicator_default_S2!I4*Weighting!G9+Indicator_default_S2!J4*Weighting!G10+Indicator_default_S2!K4*Weighting!G11+Indicator_default_S2!L4*Weighting!G12+Indicator_default_S2!M4*Weighting!G13+Indicator_default_S2!N4*Weighting!G14+Indicator_default_S2!O4*Weighting!G15+Indicator_default_S2!P4*Weighting!G16+Indicator_default_S2!Q4*Weighting!G17</f>
        <v>-0.17187849271242814</v>
      </c>
      <c r="H4" s="8">
        <f>+Indicator_default_S2!B4*Weighting!H2+Indicator_default_S2!C4*Weighting!H3+Indicator_default_S2!D4*Weighting!H4+Indicator_default_S2!E4*Weighting!H5+Indicator_default_S2!F4*Weighting!H6+Indicator_default_S2!G4*Weighting!H7+Indicator_default_S2!H4*Weighting!H8+Indicator_default_S2!I4*Weighting!H9+Indicator_default_S2!J4*Weighting!H10+Indicator_default_S2!K4*Weighting!H11+Indicator_default_S2!L4*Weighting!H12+Indicator_default_S2!M4*Weighting!H13+Indicator_default_S2!N4*Weighting!H14+Indicator_default_S2!O4*Weighting!H15+Indicator_default_S2!P4*Weighting!H16+Indicator_default_S2!Q4*Weighting!H17</f>
        <v>-0.2191348142723426</v>
      </c>
      <c r="I4" s="8">
        <f>+Indicator_default_S2!B4*Weighting!I2+Indicator_default_S2!C4*Weighting!I3+Indicator_default_S2!D4*Weighting!I4+Indicator_default_S2!E4*Weighting!I5+Indicator_default_S2!F4*Weighting!I6+Indicator_default_S2!G4*Weighting!I7+Indicator_default_S2!H4*Weighting!I8+Indicator_default_S2!I4*Weighting!I9+Indicator_default_S2!J4*Weighting!I10+Indicator_default_S2!K4*Weighting!I11+Indicator_default_S2!L4*Weighting!I12+Indicator_default_S2!M4*Weighting!I13+Indicator_default_S2!N4*Weighting!I14+Indicator_default_S2!O4*Weighting!I15+Indicator_default_S2!P4*Weighting!I16+Indicator_default_S2!Q4*Weighting!I17</f>
        <v>-0.17853277464764009</v>
      </c>
      <c r="J4" s="8">
        <f>+Indicator_default_S2!B4*Weighting!J2+Indicator_default_S2!C4*Weighting!J3+Indicator_default_S2!D4*Weighting!J4+Indicator_default_S2!E4*Weighting!J5+Indicator_default_S2!F4*Weighting!J6+Indicator_default_S2!G4*Weighting!J7+Indicator_default_S2!H4*Weighting!J8+Indicator_default_S2!I4*Weighting!J9+Indicator_default_S2!J4*Weighting!J10+Indicator_default_S2!K4*Weighting!J11+Indicator_default_S2!L4*Weighting!J12+Indicator_default_S2!M4*Weighting!J13+Indicator_default_S2!N4*Weighting!J14+Indicator_default_S2!O4*Weighting!J15+Indicator_default_S2!P4*Weighting!J16+Indicator_default_S2!Q4*Weighting!J17</f>
        <v>-0.16321459439245808</v>
      </c>
      <c r="K4" s="8">
        <f>+Indicator_default_S2!B4*Weighting!K2+Indicator_default_S2!C4*Weighting!K3+Indicator_default_S2!D4*Weighting!K4+Indicator_default_S2!E4*Weighting!K5+Indicator_default_S2!F4*Weighting!K6+Indicator_default_S2!G4*Weighting!K7+Indicator_default_S2!H4*Weighting!K8+Indicator_default_S2!I4*Weighting!K9+Indicator_default_S2!J4*Weighting!K10+Indicator_default_S2!K4*Weighting!K11+Indicator_default_S2!L4*Weighting!K12+Indicator_default_S2!M4*Weighting!K13+Indicator_default_S2!N4*Weighting!K14+Indicator_default_S2!O4*Weighting!K15+Indicator_default_S2!P4*Weighting!K16+Indicator_default_S2!Q4*Weighting!K17</f>
        <v>-0.21563383649053597</v>
      </c>
      <c r="L4" s="8">
        <f>+Indicator_default_S2!B4*Weighting!L2+Indicator_default_S2!C4*Weighting!L3+Indicator_default_S2!D4*Weighting!L4+Indicator_default_S2!E4*Weighting!L5+Indicator_default_S2!F4*Weighting!L6+Indicator_default_S2!G4*Weighting!L7+Indicator_default_S2!H4*Weighting!L8+Indicator_default_S2!I4*Weighting!L9+Indicator_default_S2!J4*Weighting!L10+Indicator_default_S2!K4*Weighting!L11+Indicator_default_S2!L4*Weighting!L12+Indicator_default_S2!M4*Weighting!L13+Indicator_default_S2!N4*Weighting!L14+Indicator_default_S2!O4*Weighting!L15+Indicator_default_S2!P4*Weighting!L16+Indicator_default_S2!Q4*Weighting!L17</f>
        <v>-0.3370987252440466</v>
      </c>
      <c r="M4" s="8">
        <f>+Indicator_default_S2!B4*Weighting!M2+Indicator_default_S2!C4*Weighting!M3+Indicator_default_S2!D4*Weighting!M4+Indicator_default_S2!E4*Weighting!M5+Indicator_default_S2!F4*Weighting!M6+Indicator_default_S2!G4*Weighting!M7+Indicator_default_S2!H4*Weighting!M8+Indicator_default_S2!I4*Weighting!M9+Indicator_default_S2!J4*Weighting!M10+Indicator_default_S2!K4*Weighting!M11+Indicator_default_S2!L4*Weighting!M12+Indicator_default_S2!M4*Weighting!M13+Indicator_default_S2!N4*Weighting!M14+Indicator_default_S2!O4*Weighting!M15+Indicator_default_S2!P4*Weighting!M16+Indicator_default_S2!Q4*Weighting!M17</f>
        <v>-0.33695586260013682</v>
      </c>
      <c r="N4" s="8">
        <f>+Indicator_default_S2!B4*Weighting!N2+Indicator_default_S2!C4*Weighting!N3+Indicator_default_S2!D4*Weighting!N4+Indicator_default_S2!E4*Weighting!N5+Indicator_default_S2!F4*Weighting!N6+Indicator_default_S2!G4*Weighting!N7+Indicator_default_S2!H4*Weighting!N8+Indicator_default_S2!I4*Weighting!N9+Indicator_default_S2!J4*Weighting!N10+Indicator_default_S2!K4*Weighting!N11+Indicator_default_S2!L4*Weighting!N12+Indicator_default_S2!M4*Weighting!N13+Indicator_default_S2!N4*Weighting!N14+Indicator_default_S2!O4*Weighting!N15+Indicator_default_S2!P4*Weighting!N16+Indicator_default_S2!Q4*Weighting!N17</f>
        <v>-0.11643473591702595</v>
      </c>
      <c r="O4" s="8">
        <f>+Indicator_default_S2!B4*Weighting!O2+Indicator_default_S2!C4*Weighting!O3+Indicator_default_S2!D4*Weighting!O4+Indicator_default_S2!E4*Weighting!O5+Indicator_default_S2!F4*Weighting!O6+Indicator_default_S2!G4*Weighting!O7+Indicator_default_S2!H4*Weighting!O8+Indicator_default_S2!I4*Weighting!O9+Indicator_default_S2!J4*Weighting!O10+Indicator_default_S2!K4*Weighting!O11+Indicator_default_S2!L4*Weighting!O12+Indicator_default_S2!M4*Weighting!O13+Indicator_default_S2!N4*Weighting!O14+Indicator_default_S2!O4*Weighting!O15+Indicator_default_S2!P4*Weighting!O16+Indicator_default_S2!Q4*Weighting!O17</f>
        <v>9.9978653977060253E-2</v>
      </c>
      <c r="P4" s="8">
        <f>+Indicator_default_S2!B4*Weighting!P2+Indicator_default_S2!C4*Weighting!P3+Indicator_default_S2!D4*Weighting!P4+Indicator_default_S2!E4*Weighting!P5+Indicator_default_S2!F4*Weighting!P6+Indicator_default_S2!G4*Weighting!P7+Indicator_default_S2!H4*Weighting!P8+Indicator_default_S2!I4*Weighting!P9+Indicator_default_S2!J4*Weighting!P10+Indicator_default_S2!K4*Weighting!P11+Indicator_default_S2!L4*Weighting!P12+Indicator_default_S2!M4*Weighting!P13+Indicator_default_S2!N4*Weighting!P14+Indicator_default_S2!O4*Weighting!P15+Indicator_default_S2!P4*Weighting!P16+Indicator_default_S2!Q4*Weighting!P17</f>
        <v>-0.40885913196573681</v>
      </c>
      <c r="Q4" s="8">
        <f>+Indicator_default_S2!B4*Weighting!Q2+Indicator_default_S2!C4*Weighting!Q3+Indicator_default_S2!D4*Weighting!Q4+Indicator_default_S2!E4*Weighting!Q5+Indicator_default_S2!F4*Weighting!Q6+Indicator_default_S2!G4*Weighting!Q7+Indicator_default_S2!H4*Weighting!Q8+Indicator_default_S2!I4*Weighting!Q9+Indicator_default_S2!J4*Weighting!Q10+Indicator_default_S2!K4*Weighting!Q11+Indicator_default_S2!L4*Weighting!Q12+Indicator_default_S2!M4*Weighting!Q13+Indicator_default_S2!N4*Weighting!Q14+Indicator_default_S2!O4*Weighting!Q15+Indicator_default_S2!P4*Weighting!Q16+Indicator_default_S2!Q4*Weighting!Q17</f>
        <v>-0.34378441450151587</v>
      </c>
      <c r="R4" s="8">
        <f>+Indicator_default_S2!B4*Weighting!R2+Indicator_default_S2!C4*Weighting!R3+Indicator_default_S2!D4*Weighting!R4+Indicator_default_S2!E4*Weighting!R5+Indicator_default_S2!F4*Weighting!R6+Indicator_default_S2!G4*Weighting!R7+Indicator_default_S2!H4*Weighting!R8+Indicator_default_S2!I4*Weighting!R9+Indicator_default_S2!J4*Weighting!R10+Indicator_default_S2!K4*Weighting!R11+Indicator_default_S2!L4*Weighting!R12+Indicator_default_S2!M4*Weighting!R13+Indicator_default_S2!N4*Weighting!R14+Indicator_default_S2!O4*Weighting!R15+Indicator_default_S2!P4*Weighting!R16+Indicator_default_S2!Q4*Weighting!R17</f>
        <v>-0.1835356562650409</v>
      </c>
      <c r="S4" s="8">
        <f>+Indicator_default_S2!B4*Weighting!S2+Indicator_default_S2!C4*Weighting!S3+Indicator_default_S2!D4*Weighting!S4+Indicator_default_S2!E4*Weighting!S5+Indicator_default_S2!F4*Weighting!S6+Indicator_default_S2!G4*Weighting!S7+Indicator_default_S2!H4*Weighting!S8+Indicator_default_S2!I4*Weighting!S9+Indicator_default_S2!J4*Weighting!S10+Indicator_default_S2!K4*Weighting!S11+Indicator_default_S2!L4*Weighting!S12+Indicator_default_S2!M4*Weighting!S13+Indicator_default_S2!N4*Weighting!S14+Indicator_default_S2!O4*Weighting!S15+Indicator_default_S2!P4*Weighting!S16+Indicator_default_S2!Q4*Weighting!S17</f>
        <v>-0.35195740903758793</v>
      </c>
      <c r="T4" s="8">
        <f>+Indicator_default_S2!B4*Weighting!T2+Indicator_default_S2!C4*Weighting!T3+Indicator_default_S2!D4*Weighting!T4+Indicator_default_S2!E4*Weighting!T5+Indicator_default_S2!F4*Weighting!T6+Indicator_default_S2!G4*Weighting!T7+Indicator_default_S2!H4*Weighting!T8+Indicator_default_S2!I4*Weighting!T9+Indicator_default_S2!J4*Weighting!T10+Indicator_default_S2!K4*Weighting!T11+Indicator_default_S2!L4*Weighting!T12+Indicator_default_S2!M4*Weighting!T13+Indicator_default_S2!N4*Weighting!T14+Indicator_default_S2!O4*Weighting!T15+Indicator_default_S2!P4*Weighting!T16+Indicator_default_S2!Q4*Weighting!T17</f>
        <v>-0.38641996890402053</v>
      </c>
      <c r="U4" s="8">
        <f>+Indicator_default_S2!B4*Weighting!U2+Indicator_default_S2!C4*Weighting!U3+Indicator_default_S2!D4*Weighting!U4+Indicator_default_S2!E4*Weighting!U5+Indicator_default_S2!F4*Weighting!U6+Indicator_default_S2!G4*Weighting!U7+Indicator_default_S2!H4*Weighting!U8+Indicator_default_S2!I4*Weighting!U9+Indicator_default_S2!J4*Weighting!U10+Indicator_default_S2!K4*Weighting!U11+Indicator_default_S2!L4*Weighting!U12+Indicator_default_S2!M4*Weighting!U13+Indicator_default_S2!N4*Weighting!U14+Indicator_default_S2!O4*Weighting!U15+Indicator_default_S2!P4*Weighting!U16+Indicator_default_S2!Q4*Weighting!U17</f>
        <v>-1.6663436912400891E-2</v>
      </c>
      <c r="V4" s="8">
        <f>+Indicator_default_S2!B4*Weighting!V2+Indicator_default_S2!C4*Weighting!V3+Indicator_default_S2!D4*Weighting!V4+Indicator_default_S2!E4*Weighting!V5+Indicator_default_S2!F4*Weighting!V6+Indicator_default_S2!G4*Weighting!V7+Indicator_default_S2!H4*Weighting!V8+Indicator_default_S2!I4*Weighting!V9+Indicator_default_S2!J4*Weighting!V10+Indicator_default_S2!K4*Weighting!V11+Indicator_default_S2!L4*Weighting!V12+Indicator_default_S2!M4*Weighting!V13+Indicator_default_S2!N4*Weighting!V14+Indicator_default_S2!O4*Weighting!V15+Indicator_default_S2!P4*Weighting!V16+Indicator_default_S2!Q4*Weighting!V17</f>
        <v>-5.0182156228985406E-2</v>
      </c>
      <c r="W4" s="8">
        <f>+Indicator_default_S2!B4*Weighting!W2+Indicator_default_S2!C4*Weighting!W3+Indicator_default_S2!D4*Weighting!W4+Indicator_default_S2!E4*Weighting!W5+Indicator_default_S2!F4*Weighting!W6+Indicator_default_S2!G4*Weighting!W7+Indicator_default_S2!H4*Weighting!W8+Indicator_default_S2!I4*Weighting!W9+Indicator_default_S2!J4*Weighting!W10+Indicator_default_S2!K4*Weighting!W11+Indicator_default_S2!L4*Weighting!W12+Indicator_default_S2!M4*Weighting!W13+Indicator_default_S2!N4*Weighting!W14+Indicator_default_S2!O4*Weighting!W15+Indicator_default_S2!P4*Weighting!W16+Indicator_default_S2!Q4*Weighting!W17</f>
        <v>-1.448719406859021E-2</v>
      </c>
      <c r="X4" s="8">
        <f>+Indicator_default_S2!B4*Weighting!X2+Indicator_default_S2!C4*Weighting!X3+Indicator_default_S2!D4*Weighting!X4+Indicator_default_S2!E4*Weighting!X5+Indicator_default_S2!F4*Weighting!X6+Indicator_default_S2!G4*Weighting!X7+Indicator_default_S2!H4*Weighting!X8+Indicator_default_S2!I4*Weighting!X9+Indicator_default_S2!J4*Weighting!X10+Indicator_default_S2!K4*Weighting!X11+Indicator_default_S2!L4*Weighting!X12+Indicator_default_S2!M4*Weighting!X13+Indicator_default_S2!N4*Weighting!X14+Indicator_default_S2!O4*Weighting!X15+Indicator_default_S2!P4*Weighting!X16+Indicator_default_S2!Q4*Weighting!X17</f>
        <v>-7.4900717114950851E-3</v>
      </c>
      <c r="Y4" s="8">
        <f>+Indicator_default_S2!B4*Weighting!Y2+Indicator_default_S2!C4*Weighting!Y3+Indicator_default_S2!D4*Weighting!Y4+Indicator_default_S2!E4*Weighting!Y5+Indicator_default_S2!F4*Weighting!Y6+Indicator_default_S2!G4*Weighting!Y7+Indicator_default_S2!H4*Weighting!Y8+Indicator_default_S2!I4*Weighting!Y9+Indicator_default_S2!J4*Weighting!Y10+Indicator_default_S2!K4*Weighting!Y11+Indicator_default_S2!L4*Weighting!Y12+Indicator_default_S2!M4*Weighting!Y13+Indicator_default_S2!N4*Weighting!Y14+Indicator_default_S2!O4*Weighting!Y15+Indicator_default_S2!P4*Weighting!Y16+Indicator_default_S2!Q4*Weighting!Y17</f>
        <v>-1.1326710131677404E-3</v>
      </c>
      <c r="Z4" s="8">
        <f>+Indicator_default_S2!B4*Weighting!Z2+Indicator_default_S2!C4*Weighting!Z3+Indicator_default_S2!D4*Weighting!Z4+Indicator_default_S2!E4*Weighting!Z5+Indicator_default_S2!F4*Weighting!Z6+Indicator_default_S2!G4*Weighting!Z7+Indicator_default_S2!H4*Weighting!Z8+Indicator_default_S2!I4*Weighting!Z9+Indicator_default_S2!J4*Weighting!Z10+Indicator_default_S2!K4*Weighting!Z11+Indicator_default_S2!L4*Weighting!Z12+Indicator_default_S2!M4*Weighting!Z13+Indicator_default_S2!N4*Weighting!Z14+Indicator_default_S2!O4*Weighting!Z15+Indicator_default_S2!P4*Weighting!Z16+Indicator_default_S2!Q4*Weighting!Z17</f>
        <v>-5.6840509082666038E-2</v>
      </c>
      <c r="AA4" s="8">
        <f>+Indicator_default_S2!B4*Weighting!AA2+Indicator_default_S2!C4*Weighting!AA3+Indicator_default_S2!D4*Weighting!AA4+Indicator_default_S2!E4*Weighting!AA5+Indicator_default_S2!F4*Weighting!AA6+Indicator_default_S2!G4*Weighting!AA7+Indicator_default_S2!H4*Weighting!AA8+Indicator_default_S2!I4*Weighting!AA9+Indicator_default_S2!J4*Weighting!AA10+Indicator_default_S2!K4*Weighting!AA11+Indicator_default_S2!L4*Weighting!AA12+Indicator_default_S2!M4*Weighting!AA13+Indicator_default_S2!N4*Weighting!AA14+Indicator_default_S2!O4*Weighting!AA15+Indicator_default_S2!P4*Weighting!AA16+Indicator_default_S2!Q4*Weighting!AA17</f>
        <v>-0.23819259392349409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8000"/>
  </sheetPr>
  <dimension ref="A1:AA4"/>
  <sheetViews>
    <sheetView workbookViewId="0"/>
  </sheetViews>
  <sheetFormatPr baseColWidth="10" defaultColWidth="8.7265625" defaultRowHeight="14.5" x14ac:dyDescent="0.35"/>
  <cols>
    <col min="1" max="27" width="14.26953125" customWidth="1"/>
  </cols>
  <sheetData>
    <row r="1" spans="1:27"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8">
        <f ca="1">+Indicator_default_S3!B2*Weighting!B2+Indicator_default_S3!C2*Weighting!B3+Indicator_default_S3!D2*Weighting!B4+Indicator_default_S3!E2*Weighting!B5+Indicator_default_S3!F2*Weighting!B6+Indicator_default_S3!G2*Weighting!B7+Indicator_default_S3!H2*Weighting!B8+Indicator_default_S3!I2*Weighting!B9+Indicator_default_S3!J2*Weighting!B10+Indicator_default_S3!K2*Weighting!B11+Indicator_default_S3!L2*Weighting!B12+Indicator_default_S3!M2*Weighting!B13+Indicator_default_S3!N2*Weighting!B14+Indicator_default_S3!O2*Weighting!B15+Indicator_default_S3!P2*Weighting!B16+Indicator_default_S3!Q2*Weighting!B17</f>
        <v>-0.35628606225510484</v>
      </c>
      <c r="C2" s="8">
        <f ca="1">+Indicator_default_S3!B2*Weighting!C2+Indicator_default_S3!C2*Weighting!C3+Indicator_default_S3!D2*Weighting!C4+Indicator_default_S3!E2*Weighting!C5+Indicator_default_S3!F2*Weighting!C6+Indicator_default_S3!G2*Weighting!C7+Indicator_default_S3!H2*Weighting!C8+Indicator_default_S3!I2*Weighting!C9+Indicator_default_S3!J2*Weighting!C10+Indicator_default_S3!K2*Weighting!C11+Indicator_default_S3!L2*Weighting!C12+Indicator_default_S3!M2*Weighting!C13+Indicator_default_S3!N2*Weighting!C14+Indicator_default_S3!O2*Weighting!C15+Indicator_default_S3!P2*Weighting!C16+Indicator_default_S3!Q2*Weighting!C17</f>
        <v>-0.36846680417526523</v>
      </c>
      <c r="D2" s="8">
        <f ca="1">+Indicator_default_S3!B2*Weighting!D2+Indicator_default_S3!C2*Weighting!D3+Indicator_default_S3!D2*Weighting!D4+Indicator_default_S3!E2*Weighting!D5+Indicator_default_S3!F2*Weighting!D6+Indicator_default_S3!G2*Weighting!D7+Indicator_default_S3!H2*Weighting!D8+Indicator_default_S3!I2*Weighting!D9+Indicator_default_S3!J2*Weighting!D10+Indicator_default_S3!K2*Weighting!D11+Indicator_default_S3!L2*Weighting!D12+Indicator_default_S3!M2*Weighting!D13+Indicator_default_S3!N2*Weighting!D14+Indicator_default_S3!O2*Weighting!D15+Indicator_default_S3!P2*Weighting!D16+Indicator_default_S3!Q2*Weighting!D17</f>
        <v>-0.38571733206613917</v>
      </c>
      <c r="E2" s="8">
        <f ca="1">+Indicator_default_S3!B2*Weighting!E2+Indicator_default_S3!C2*Weighting!E3+Indicator_default_S3!D2*Weighting!E4+Indicator_default_S3!E2*Weighting!E5+Indicator_default_S3!F2*Weighting!E6+Indicator_default_S3!G2*Weighting!E7+Indicator_default_S3!H2*Weighting!E8+Indicator_default_S3!I2*Weighting!E9+Indicator_default_S3!J2*Weighting!E10+Indicator_default_S3!K2*Weighting!E11+Indicator_default_S3!L2*Weighting!E12+Indicator_default_S3!M2*Weighting!E13+Indicator_default_S3!N2*Weighting!E14+Indicator_default_S3!O2*Weighting!E15+Indicator_default_S3!P2*Weighting!E16+Indicator_default_S3!Q2*Weighting!E17</f>
        <v>-0.90585626198057889</v>
      </c>
      <c r="F2" s="8">
        <f ca="1">+Indicator_default_S3!B2*Weighting!F2+Indicator_default_S3!C2*Weighting!F3+Indicator_default_S3!D2*Weighting!F4+Indicator_default_S3!E2*Weighting!F5+Indicator_default_S3!F2*Weighting!F6+Indicator_default_S3!G2*Weighting!F7+Indicator_default_S3!H2*Weighting!F8+Indicator_default_S3!I2*Weighting!F9+Indicator_default_S3!J2*Weighting!F10+Indicator_default_S3!K2*Weighting!F11+Indicator_default_S3!L2*Weighting!F12+Indicator_default_S3!M2*Weighting!F13+Indicator_default_S3!N2*Weighting!F14+Indicator_default_S3!O2*Weighting!F15+Indicator_default_S3!P2*Weighting!F16+Indicator_default_S3!Q2*Weighting!F17</f>
        <v>-0.35955387090096785</v>
      </c>
      <c r="G2" s="8">
        <f>+Indicator_default_S3!B2*Weighting!G2+Indicator_default_S3!C2*Weighting!G3+Indicator_default_S3!D2*Weighting!G4+Indicator_default_S3!E2*Weighting!G5+Indicator_default_S3!F2*Weighting!G6+Indicator_default_S3!G2*Weighting!G7+Indicator_default_S3!H2*Weighting!G8+Indicator_default_S3!I2*Weighting!G9+Indicator_default_S3!J2*Weighting!G10+Indicator_default_S3!K2*Weighting!G11+Indicator_default_S3!L2*Weighting!G12+Indicator_default_S3!M2*Weighting!G13+Indicator_default_S3!N2*Weighting!G14+Indicator_default_S3!O2*Weighting!G15+Indicator_default_S3!P2*Weighting!G16+Indicator_default_S3!Q2*Weighting!G17</f>
        <v>-0.1380531648347772</v>
      </c>
      <c r="H2" s="8">
        <f>+Indicator_default_S3!B2*Weighting!H2+Indicator_default_S3!C2*Weighting!H3+Indicator_default_S3!D2*Weighting!H4+Indicator_default_S3!E2*Weighting!H5+Indicator_default_S3!F2*Weighting!H6+Indicator_default_S3!G2*Weighting!H7+Indicator_default_S3!H2*Weighting!H8+Indicator_default_S3!I2*Weighting!H9+Indicator_default_S3!J2*Weighting!H10+Indicator_default_S3!K2*Weighting!H11+Indicator_default_S3!L2*Weighting!H12+Indicator_default_S3!M2*Weighting!H13+Indicator_default_S3!N2*Weighting!H14+Indicator_default_S3!O2*Weighting!H15+Indicator_default_S3!P2*Weighting!H16+Indicator_default_S3!Q2*Weighting!H17</f>
        <v>-0.17194919122863217</v>
      </c>
      <c r="I2" s="8">
        <f>+Indicator_default_S3!B2*Weighting!I2+Indicator_default_S3!C2*Weighting!I3+Indicator_default_S3!D2*Weighting!I4+Indicator_default_S3!E2*Weighting!I5+Indicator_default_S3!F2*Weighting!I6+Indicator_default_S3!G2*Weighting!I7+Indicator_default_S3!H2*Weighting!I8+Indicator_default_S3!I2*Weighting!I9+Indicator_default_S3!J2*Weighting!I10+Indicator_default_S3!K2*Weighting!I11+Indicator_default_S3!L2*Weighting!I12+Indicator_default_S3!M2*Weighting!I13+Indicator_default_S3!N2*Weighting!I14+Indicator_default_S3!O2*Weighting!I15+Indicator_default_S3!P2*Weighting!I16+Indicator_default_S3!Q2*Weighting!I17</f>
        <v>-0.15037771588006654</v>
      </c>
      <c r="J2" s="8">
        <f>+Indicator_default_S3!B2*Weighting!J2+Indicator_default_S3!C2*Weighting!J3+Indicator_default_S3!D2*Weighting!J4+Indicator_default_S3!E2*Weighting!J5+Indicator_default_S3!F2*Weighting!J6+Indicator_default_S3!G2*Weighting!J7+Indicator_default_S3!H2*Weighting!J8+Indicator_default_S3!I2*Weighting!J9+Indicator_default_S3!J2*Weighting!J10+Indicator_default_S3!K2*Weighting!J11+Indicator_default_S3!L2*Weighting!J12+Indicator_default_S3!M2*Weighting!J13+Indicator_default_S3!N2*Weighting!J14+Indicator_default_S3!O2*Weighting!J15+Indicator_default_S3!P2*Weighting!J16+Indicator_default_S3!Q2*Weighting!J17</f>
        <v>-0.44394855319105625</v>
      </c>
      <c r="K2" s="8">
        <f>+Indicator_default_S3!B2*Weighting!K2+Indicator_default_S3!C2*Weighting!K3+Indicator_default_S3!D2*Weighting!K4+Indicator_default_S3!E2*Weighting!K5+Indicator_default_S3!F2*Weighting!K6+Indicator_default_S3!G2*Weighting!K7+Indicator_default_S3!H2*Weighting!K8+Indicator_default_S3!I2*Weighting!K9+Indicator_default_S3!J2*Weighting!K10+Indicator_default_S3!K2*Weighting!K11+Indicator_default_S3!L2*Weighting!K12+Indicator_default_S3!M2*Weighting!K13+Indicator_default_S3!N2*Weighting!K14+Indicator_default_S3!O2*Weighting!K15+Indicator_default_S3!P2*Weighting!K16+Indicator_default_S3!Q2*Weighting!K17</f>
        <v>-0.16402062188335231</v>
      </c>
      <c r="L2" s="8">
        <f>+Indicator_default_S3!B2*Weighting!L2+Indicator_default_S3!C2*Weighting!L3+Indicator_default_S3!D2*Weighting!L4+Indicator_default_S3!E2*Weighting!L5+Indicator_default_S3!F2*Weighting!L6+Indicator_default_S3!G2*Weighting!L7+Indicator_default_S3!H2*Weighting!L8+Indicator_default_S3!I2*Weighting!L9+Indicator_default_S3!J2*Weighting!L10+Indicator_default_S3!K2*Weighting!L11+Indicator_default_S3!L2*Weighting!L12+Indicator_default_S3!M2*Weighting!L13+Indicator_default_S3!N2*Weighting!L14+Indicator_default_S3!O2*Weighting!L15+Indicator_default_S3!P2*Weighting!L16+Indicator_default_S3!Q2*Weighting!L17</f>
        <v>-0.29722736941253036</v>
      </c>
      <c r="M2" s="8">
        <f>+Indicator_default_S3!B2*Weighting!M2+Indicator_default_S3!C2*Weighting!M3+Indicator_default_S3!D2*Weighting!M4+Indicator_default_S3!E2*Weighting!M5+Indicator_default_S3!F2*Weighting!M6+Indicator_default_S3!G2*Weighting!M7+Indicator_default_S3!H2*Weighting!M8+Indicator_default_S3!I2*Weighting!M9+Indicator_default_S3!J2*Weighting!M10+Indicator_default_S3!K2*Weighting!M11+Indicator_default_S3!L2*Weighting!M12+Indicator_default_S3!M2*Weighting!M13+Indicator_default_S3!N2*Weighting!M14+Indicator_default_S3!O2*Weighting!M15+Indicator_default_S3!P2*Weighting!M16+Indicator_default_S3!Q2*Weighting!M17</f>
        <v>-0.25932865316718773</v>
      </c>
      <c r="N2" s="8">
        <f>+Indicator_default_S3!B2*Weighting!N2+Indicator_default_S3!C2*Weighting!N3+Indicator_default_S3!D2*Weighting!N4+Indicator_default_S3!E2*Weighting!N5+Indicator_default_S3!F2*Weighting!N6+Indicator_default_S3!G2*Weighting!N7+Indicator_default_S3!H2*Weighting!N8+Indicator_default_S3!I2*Weighting!N9+Indicator_default_S3!J2*Weighting!N10+Indicator_default_S3!K2*Weighting!N11+Indicator_default_S3!L2*Weighting!N12+Indicator_default_S3!M2*Weighting!N13+Indicator_default_S3!N2*Weighting!N14+Indicator_default_S3!O2*Weighting!N15+Indicator_default_S3!P2*Weighting!N16+Indicator_default_S3!Q2*Weighting!N17</f>
        <v>-5.9331491572697709E-2</v>
      </c>
      <c r="O2" s="8">
        <f>+Indicator_default_S3!B2*Weighting!O2+Indicator_default_S3!C2*Weighting!O3+Indicator_default_S3!D2*Weighting!O4+Indicator_default_S3!E2*Weighting!O5+Indicator_default_S3!F2*Weighting!O6+Indicator_default_S3!G2*Weighting!O7+Indicator_default_S3!H2*Weighting!O8+Indicator_default_S3!I2*Weighting!O9+Indicator_default_S3!J2*Weighting!O10+Indicator_default_S3!K2*Weighting!O11+Indicator_default_S3!L2*Weighting!O12+Indicator_default_S3!M2*Weighting!O13+Indicator_default_S3!N2*Weighting!O14+Indicator_default_S3!O2*Weighting!O15+Indicator_default_S3!P2*Weighting!O16+Indicator_default_S3!Q2*Weighting!O17</f>
        <v>8.5648782920942232E-2</v>
      </c>
      <c r="P2" s="8">
        <f>+Indicator_default_S3!B2*Weighting!P2+Indicator_default_S3!C2*Weighting!P3+Indicator_default_S3!D2*Weighting!P4+Indicator_default_S3!E2*Weighting!P5+Indicator_default_S3!F2*Weighting!P6+Indicator_default_S3!G2*Weighting!P7+Indicator_default_S3!H2*Weighting!P8+Indicator_default_S3!I2*Weighting!P9+Indicator_default_S3!J2*Weighting!P10+Indicator_default_S3!K2*Weighting!P11+Indicator_default_S3!L2*Weighting!P12+Indicator_default_S3!M2*Weighting!P13+Indicator_default_S3!N2*Weighting!P14+Indicator_default_S3!O2*Weighting!P15+Indicator_default_S3!P2*Weighting!P16+Indicator_default_S3!Q2*Weighting!P17</f>
        <v>-0.14151126501431205</v>
      </c>
      <c r="Q2" s="8">
        <f>+Indicator_default_S3!B2*Weighting!Q2+Indicator_default_S3!C2*Weighting!Q3+Indicator_default_S3!D2*Weighting!Q4+Indicator_default_S3!E2*Weighting!Q5+Indicator_default_S3!F2*Weighting!Q6+Indicator_default_S3!G2*Weighting!Q7+Indicator_default_S3!H2*Weighting!Q8+Indicator_default_S3!I2*Weighting!Q9+Indicator_default_S3!J2*Weighting!Q10+Indicator_default_S3!K2*Weighting!Q11+Indicator_default_S3!L2*Weighting!Q12+Indicator_default_S3!M2*Weighting!Q13+Indicator_default_S3!N2*Weighting!Q14+Indicator_default_S3!O2*Weighting!Q15+Indicator_default_S3!P2*Weighting!Q16+Indicator_default_S3!Q2*Weighting!Q17</f>
        <v>-0.20364425574542191</v>
      </c>
      <c r="R2" s="8">
        <f>+Indicator_default_S3!B2*Weighting!R2+Indicator_default_S3!C2*Weighting!R3+Indicator_default_S3!D2*Weighting!R4+Indicator_default_S3!E2*Weighting!R5+Indicator_default_S3!F2*Weighting!R6+Indicator_default_S3!G2*Weighting!R7+Indicator_default_S3!H2*Weighting!R8+Indicator_default_S3!I2*Weighting!R9+Indicator_default_S3!J2*Weighting!R10+Indicator_default_S3!K2*Weighting!R11+Indicator_default_S3!L2*Weighting!R12+Indicator_default_S3!M2*Weighting!R13+Indicator_default_S3!N2*Weighting!R14+Indicator_default_S3!O2*Weighting!R15+Indicator_default_S3!P2*Weighting!R16+Indicator_default_S3!Q2*Weighting!R17</f>
        <v>-1.0681966784416483</v>
      </c>
      <c r="S2" s="8">
        <f>+Indicator_default_S3!B2*Weighting!S2+Indicator_default_S3!C2*Weighting!S3+Indicator_default_S3!D2*Weighting!S4+Indicator_default_S3!E2*Weighting!S5+Indicator_default_S3!F2*Weighting!S6+Indicator_default_S3!G2*Weighting!S7+Indicator_default_S3!H2*Weighting!S8+Indicator_default_S3!I2*Weighting!S9+Indicator_default_S3!J2*Weighting!S10+Indicator_default_S3!K2*Weighting!S11+Indicator_default_S3!L2*Weighting!S12+Indicator_default_S3!M2*Weighting!S13+Indicator_default_S3!N2*Weighting!S14+Indicator_default_S3!O2*Weighting!S15+Indicator_default_S3!P2*Weighting!S16+Indicator_default_S3!Q2*Weighting!S17</f>
        <v>-5.1067827784975189E-3</v>
      </c>
      <c r="T2" s="8">
        <f>+Indicator_default_S3!B2*Weighting!T2+Indicator_default_S3!C2*Weighting!T3+Indicator_default_S3!D2*Weighting!T4+Indicator_default_S3!E2*Weighting!T5+Indicator_default_S3!F2*Weighting!T6+Indicator_default_S3!G2*Weighting!T7+Indicator_default_S3!H2*Weighting!T8+Indicator_default_S3!I2*Weighting!T9+Indicator_default_S3!J2*Weighting!T10+Indicator_default_S3!K2*Weighting!T11+Indicator_default_S3!L2*Weighting!T12+Indicator_default_S3!M2*Weighting!T13+Indicator_default_S3!N2*Weighting!T14+Indicator_default_S3!O2*Weighting!T15+Indicator_default_S3!P2*Weighting!T16+Indicator_default_S3!Q2*Weighting!T17</f>
        <v>2.3424700562515851E-3</v>
      </c>
      <c r="U2" s="8">
        <f>+Indicator_default_S3!B2*Weighting!U2+Indicator_default_S3!C2*Weighting!U3+Indicator_default_S3!D2*Weighting!U4+Indicator_default_S3!E2*Weighting!U5+Indicator_default_S3!F2*Weighting!U6+Indicator_default_S3!G2*Weighting!U7+Indicator_default_S3!H2*Weighting!U8+Indicator_default_S3!I2*Weighting!U9+Indicator_default_S3!J2*Weighting!U10+Indicator_default_S3!K2*Weighting!U11+Indicator_default_S3!L2*Weighting!U12+Indicator_default_S3!M2*Weighting!U13+Indicator_default_S3!N2*Weighting!U14+Indicator_default_S3!O2*Weighting!U15+Indicator_default_S3!P2*Weighting!U16+Indicator_default_S3!Q2*Weighting!U17</f>
        <v>-1.1469703573362857E-2</v>
      </c>
      <c r="V2" s="8">
        <f>+Indicator_default_S3!B2*Weighting!V2+Indicator_default_S3!C2*Weighting!V3+Indicator_default_S3!D2*Weighting!V4+Indicator_default_S3!E2*Weighting!V5+Indicator_default_S3!F2*Weighting!V6+Indicator_default_S3!G2*Weighting!V7+Indicator_default_S3!H2*Weighting!V8+Indicator_default_S3!I2*Weighting!V9+Indicator_default_S3!J2*Weighting!V10+Indicator_default_S3!K2*Weighting!V11+Indicator_default_S3!L2*Weighting!V12+Indicator_default_S3!M2*Weighting!V13+Indicator_default_S3!N2*Weighting!V14+Indicator_default_S3!O2*Weighting!V15+Indicator_default_S3!P2*Weighting!V16+Indicator_default_S3!Q2*Weighting!V17</f>
        <v>-2.8850344133328727E-2</v>
      </c>
      <c r="W2" s="8">
        <f>+Indicator_default_S3!B2*Weighting!W2+Indicator_default_S3!C2*Weighting!W3+Indicator_default_S3!D2*Weighting!W4+Indicator_default_S3!E2*Weighting!W5+Indicator_default_S3!F2*Weighting!W6+Indicator_default_S3!G2*Weighting!W7+Indicator_default_S3!H2*Weighting!W8+Indicator_default_S3!I2*Weighting!W9+Indicator_default_S3!J2*Weighting!W10+Indicator_default_S3!K2*Weighting!W11+Indicator_default_S3!L2*Weighting!W12+Indicator_default_S3!M2*Weighting!W13+Indicator_default_S3!N2*Weighting!W14+Indicator_default_S3!O2*Weighting!W15+Indicator_default_S3!P2*Weighting!W16+Indicator_default_S3!Q2*Weighting!W17</f>
        <v>-9.6964785563445396E-3</v>
      </c>
      <c r="X2" s="8">
        <f>+Indicator_default_S3!B2*Weighting!X2+Indicator_default_S3!C2*Weighting!X3+Indicator_default_S3!D2*Weighting!X4+Indicator_default_S3!E2*Weighting!X5+Indicator_default_S3!F2*Weighting!X6+Indicator_default_S3!G2*Weighting!X7+Indicator_default_S3!H2*Weighting!X8+Indicator_default_S3!I2*Weighting!X9+Indicator_default_S3!J2*Weighting!X10+Indicator_default_S3!K2*Weighting!X11+Indicator_default_S3!L2*Weighting!X12+Indicator_default_S3!M2*Weighting!X13+Indicator_default_S3!N2*Weighting!X14+Indicator_default_S3!O2*Weighting!X15+Indicator_default_S3!P2*Weighting!X16+Indicator_default_S3!Q2*Weighting!X17</f>
        <v>-4.0722323524875672E-3</v>
      </c>
      <c r="Y2" s="8">
        <f>+Indicator_default_S3!B2*Weighting!Y2+Indicator_default_S3!C2*Weighting!Y3+Indicator_default_S3!D2*Weighting!Y4+Indicator_default_S3!E2*Weighting!Y5+Indicator_default_S3!F2*Weighting!Y6+Indicator_default_S3!G2*Weighting!Y7+Indicator_default_S3!H2*Weighting!Y8+Indicator_default_S3!I2*Weighting!Y9+Indicator_default_S3!J2*Weighting!Y10+Indicator_default_S3!K2*Weighting!Y11+Indicator_default_S3!L2*Weighting!Y12+Indicator_default_S3!M2*Weighting!Y13+Indicator_default_S3!N2*Weighting!Y14+Indicator_default_S3!O2*Weighting!Y15+Indicator_default_S3!P2*Weighting!Y16+Indicator_default_S3!Q2*Weighting!Y17</f>
        <v>-7.5694597970462892E-4</v>
      </c>
      <c r="Z2" s="8">
        <f>+Indicator_default_S3!B2*Weighting!Z2+Indicator_default_S3!C2*Weighting!Z3+Indicator_default_S3!D2*Weighting!Z4+Indicator_default_S3!E2*Weighting!Z5+Indicator_default_S3!F2*Weighting!Z6+Indicator_default_S3!G2*Weighting!Z7+Indicator_default_S3!H2*Weighting!Z8+Indicator_default_S3!I2*Weighting!Z9+Indicator_default_S3!J2*Weighting!Z10+Indicator_default_S3!K2*Weighting!Z11+Indicator_default_S3!L2*Weighting!Z12+Indicator_default_S3!M2*Weighting!Z13+Indicator_default_S3!N2*Weighting!Z14+Indicator_default_S3!O2*Weighting!Z15+Indicator_default_S3!P2*Weighting!Z16+Indicator_default_S3!Q2*Weighting!Z17</f>
        <v>-3.038130559884962E-2</v>
      </c>
      <c r="AA2" s="8">
        <f>+Indicator_default_S3!B2*Weighting!AA2+Indicator_default_S3!C2*Weighting!AA3+Indicator_default_S3!D2*Weighting!AA4+Indicator_default_S3!E2*Weighting!AA5+Indicator_default_S3!F2*Weighting!AA6+Indicator_default_S3!G2*Weighting!AA7+Indicator_default_S3!H2*Weighting!AA8+Indicator_default_S3!I2*Weighting!AA9+Indicator_default_S3!J2*Weighting!AA10+Indicator_default_S3!K2*Weighting!AA11+Indicator_default_S3!L2*Weighting!AA12+Indicator_default_S3!M2*Weighting!AA13+Indicator_default_S3!N2*Weighting!AA14+Indicator_default_S3!O2*Weighting!AA15+Indicator_default_S3!P2*Weighting!AA16+Indicator_default_S3!Q2*Weighting!AA17</f>
        <v>-0.17726838400725556</v>
      </c>
    </row>
    <row r="3" spans="1:27" x14ac:dyDescent="0.35">
      <c r="A3" s="5" t="s">
        <v>2</v>
      </c>
      <c r="B3" s="8">
        <f ca="1">+Indicator_default_S3!B3*Weighting!B2+Indicator_default_S3!C3*Weighting!B3+Indicator_default_S3!D3*Weighting!B4+Indicator_default_S3!E3*Weighting!B5+Indicator_default_S3!F3*Weighting!B6+Indicator_default_S3!G3*Weighting!B7+Indicator_default_S3!H3*Weighting!B8+Indicator_default_S3!I3*Weighting!B9+Indicator_default_S3!J3*Weighting!B10+Indicator_default_S3!K3*Weighting!B11+Indicator_default_S3!L3*Weighting!B12+Indicator_default_S3!M3*Weighting!B13+Indicator_default_S3!N3*Weighting!B14+Indicator_default_S3!O3*Weighting!B15+Indicator_default_S3!P3*Weighting!B16+Indicator_default_S3!Q3*Weighting!B17</f>
        <v>-1.2893667115032328</v>
      </c>
      <c r="C3" s="8">
        <f ca="1">+Indicator_default_S3!B3*Weighting!C2+Indicator_default_S3!C3*Weighting!C3+Indicator_default_S3!D3*Weighting!C4+Indicator_default_S3!E3*Weighting!C5+Indicator_default_S3!F3*Weighting!C6+Indicator_default_S3!G3*Weighting!C7+Indicator_default_S3!H3*Weighting!C8+Indicator_default_S3!I3*Weighting!C9+Indicator_default_S3!J3*Weighting!C10+Indicator_default_S3!K3*Weighting!C11+Indicator_default_S3!L3*Weighting!C12+Indicator_default_S3!M3*Weighting!C13+Indicator_default_S3!N3*Weighting!C14+Indicator_default_S3!O3*Weighting!C15+Indicator_default_S3!P3*Weighting!C16+Indicator_default_S3!Q3*Weighting!C17</f>
        <v>-1.1406821226384856</v>
      </c>
      <c r="D3" s="8">
        <f ca="1">+Indicator_default_S3!B3*Weighting!D2+Indicator_default_S3!C3*Weighting!D3+Indicator_default_S3!D3*Weighting!D4+Indicator_default_S3!E3*Weighting!D5+Indicator_default_S3!F3*Weighting!D6+Indicator_default_S3!G3*Weighting!D7+Indicator_default_S3!H3*Weighting!D8+Indicator_default_S3!I3*Weighting!D9+Indicator_default_S3!J3*Weighting!D10+Indicator_default_S3!K3*Weighting!D11+Indicator_default_S3!L3*Weighting!D12+Indicator_default_S3!M3*Weighting!D13+Indicator_default_S3!N3*Weighting!D14+Indicator_default_S3!O3*Weighting!D15+Indicator_default_S3!P3*Weighting!D16+Indicator_default_S3!Q3*Weighting!D17</f>
        <v>-1.4137264802049125</v>
      </c>
      <c r="E3" s="8">
        <f ca="1">+Indicator_default_S3!B3*Weighting!E2+Indicator_default_S3!C3*Weighting!E3+Indicator_default_S3!D3*Weighting!E4+Indicator_default_S3!E3*Weighting!E5+Indicator_default_S3!F3*Weighting!E6+Indicator_default_S3!G3*Weighting!E7+Indicator_default_S3!H3*Weighting!E8+Indicator_default_S3!I3*Weighting!E9+Indicator_default_S3!J3*Weighting!E10+Indicator_default_S3!K3*Weighting!E11+Indicator_default_S3!L3*Weighting!E12+Indicator_default_S3!M3*Weighting!E13+Indicator_default_S3!N3*Weighting!E14+Indicator_default_S3!O3*Weighting!E15+Indicator_default_S3!P3*Weighting!E16+Indicator_default_S3!Q3*Weighting!E17</f>
        <v>-3.5717678540635145</v>
      </c>
      <c r="F3" s="8">
        <f ca="1">+Indicator_default_S3!B3*Weighting!F2+Indicator_default_S3!C3*Weighting!F3+Indicator_default_S3!D3*Weighting!F4+Indicator_default_S3!E3*Weighting!F5+Indicator_default_S3!F3*Weighting!F6+Indicator_default_S3!G3*Weighting!F7+Indicator_default_S3!H3*Weighting!F8+Indicator_default_S3!I3*Weighting!F9+Indicator_default_S3!J3*Weighting!F10+Indicator_default_S3!K3*Weighting!F11+Indicator_default_S3!L3*Weighting!F12+Indicator_default_S3!M3*Weighting!F13+Indicator_default_S3!N3*Weighting!F14+Indicator_default_S3!O3*Weighting!F15+Indicator_default_S3!P3*Weighting!F16+Indicator_default_S3!Q3*Weighting!F17</f>
        <v>-1.2261922984998541</v>
      </c>
      <c r="G3" s="8">
        <f>+Indicator_default_S3!B3*Weighting!G2+Indicator_default_S3!C3*Weighting!G3+Indicator_default_S3!D3*Weighting!G4+Indicator_default_S3!E3*Weighting!G5+Indicator_default_S3!F3*Weighting!G6+Indicator_default_S3!G3*Weighting!G7+Indicator_default_S3!H3*Weighting!G8+Indicator_default_S3!I3*Weighting!G9+Indicator_default_S3!J3*Weighting!G10+Indicator_default_S3!K3*Weighting!G11+Indicator_default_S3!L3*Weighting!G12+Indicator_default_S3!M3*Weighting!G13+Indicator_default_S3!N3*Weighting!G14+Indicator_default_S3!O3*Weighting!G15+Indicator_default_S3!P3*Weighting!G16+Indicator_default_S3!Q3*Weighting!G17</f>
        <v>-0.28455126228267458</v>
      </c>
      <c r="H3" s="8">
        <f>+Indicator_default_S3!B3*Weighting!H2+Indicator_default_S3!C3*Weighting!H3+Indicator_default_S3!D3*Weighting!H4+Indicator_default_S3!E3*Weighting!H5+Indicator_default_S3!F3*Weighting!H6+Indicator_default_S3!G3*Weighting!H7+Indicator_default_S3!H3*Weighting!H8+Indicator_default_S3!I3*Weighting!H9+Indicator_default_S3!J3*Weighting!H10+Indicator_default_S3!K3*Weighting!H11+Indicator_default_S3!L3*Weighting!H12+Indicator_default_S3!M3*Weighting!H13+Indicator_default_S3!N3*Weighting!H14+Indicator_default_S3!O3*Weighting!H15+Indicator_default_S3!P3*Weighting!H16+Indicator_default_S3!Q3*Weighting!H17</f>
        <v>-0.23230278472545526</v>
      </c>
      <c r="I3" s="8">
        <f>+Indicator_default_S3!B3*Weighting!I2+Indicator_default_S3!C3*Weighting!I3+Indicator_default_S3!D3*Weighting!I4+Indicator_default_S3!E3*Weighting!I5+Indicator_default_S3!F3*Weighting!I6+Indicator_default_S3!G3*Weighting!I7+Indicator_default_S3!H3*Weighting!I8+Indicator_default_S3!I3*Weighting!I9+Indicator_default_S3!J3*Weighting!I10+Indicator_default_S3!K3*Weighting!I11+Indicator_default_S3!L3*Weighting!I12+Indicator_default_S3!M3*Weighting!I13+Indicator_default_S3!N3*Weighting!I14+Indicator_default_S3!O3*Weighting!I15+Indicator_default_S3!P3*Weighting!I16+Indicator_default_S3!Q3*Weighting!I17</f>
        <v>-0.33387392895578688</v>
      </c>
      <c r="J3" s="8">
        <f>+Indicator_default_S3!B3*Weighting!J2+Indicator_default_S3!C3*Weighting!J3+Indicator_default_S3!D3*Weighting!J4+Indicator_default_S3!E3*Weighting!J5+Indicator_default_S3!F3*Weighting!J6+Indicator_default_S3!G3*Weighting!J7+Indicator_default_S3!H3*Weighting!J8+Indicator_default_S3!I3*Weighting!J9+Indicator_default_S3!J3*Weighting!J10+Indicator_default_S3!K3*Weighting!J11+Indicator_default_S3!L3*Weighting!J12+Indicator_default_S3!M3*Weighting!J13+Indicator_default_S3!N3*Weighting!J14+Indicator_default_S3!O3*Weighting!J15+Indicator_default_S3!P3*Weighting!J16+Indicator_default_S3!Q3*Weighting!J17</f>
        <v>-1.5038037285844141</v>
      </c>
      <c r="K3" s="8">
        <f>+Indicator_default_S3!B3*Weighting!K2+Indicator_default_S3!C3*Weighting!K3+Indicator_default_S3!D3*Weighting!K4+Indicator_default_S3!E3*Weighting!K5+Indicator_default_S3!F3*Weighting!K6+Indicator_default_S3!G3*Weighting!K7+Indicator_default_S3!H3*Weighting!K8+Indicator_default_S3!I3*Weighting!K9+Indicator_default_S3!J3*Weighting!K10+Indicator_default_S3!K3*Weighting!K11+Indicator_default_S3!L3*Weighting!K12+Indicator_default_S3!M3*Weighting!K13+Indicator_default_S3!N3*Weighting!K14+Indicator_default_S3!O3*Weighting!K15+Indicator_default_S3!P3*Weighting!K16+Indicator_default_S3!Q3*Weighting!K17</f>
        <v>-0.26187018505055054</v>
      </c>
      <c r="L3" s="8">
        <f>+Indicator_default_S3!B3*Weighting!L2+Indicator_default_S3!C3*Weighting!L3+Indicator_default_S3!D3*Weighting!L4+Indicator_default_S3!E3*Weighting!L5+Indicator_default_S3!F3*Weighting!L6+Indicator_default_S3!G3*Weighting!L7+Indicator_default_S3!H3*Weighting!L8+Indicator_default_S3!I3*Weighting!L9+Indicator_default_S3!J3*Weighting!L10+Indicator_default_S3!K3*Weighting!L11+Indicator_default_S3!L3*Weighting!L12+Indicator_default_S3!M3*Weighting!L13+Indicator_default_S3!N3*Weighting!L14+Indicator_default_S3!O3*Weighting!L15+Indicator_default_S3!P3*Weighting!L16+Indicator_default_S3!Q3*Weighting!L17</f>
        <v>-7.8638497441933325E-2</v>
      </c>
      <c r="M3" s="8">
        <f>+Indicator_default_S3!B3*Weighting!M2+Indicator_default_S3!C3*Weighting!M3+Indicator_default_S3!D3*Weighting!M4+Indicator_default_S3!E3*Weighting!M5+Indicator_default_S3!F3*Weighting!M6+Indicator_default_S3!G3*Weighting!M7+Indicator_default_S3!H3*Weighting!M8+Indicator_default_S3!I3*Weighting!M9+Indicator_default_S3!J3*Weighting!M10+Indicator_default_S3!K3*Weighting!M11+Indicator_default_S3!L3*Weighting!M12+Indicator_default_S3!M3*Weighting!M13+Indicator_default_S3!N3*Weighting!M14+Indicator_default_S3!O3*Weighting!M15+Indicator_default_S3!P3*Weighting!M16+Indicator_default_S3!Q3*Weighting!M17</f>
        <v>6.8253250498474132E-4</v>
      </c>
      <c r="N3" s="8">
        <f>+Indicator_default_S3!B3*Weighting!N2+Indicator_default_S3!C3*Weighting!N3+Indicator_default_S3!D3*Weighting!N4+Indicator_default_S3!E3*Weighting!N5+Indicator_default_S3!F3*Weighting!N6+Indicator_default_S3!G3*Weighting!N7+Indicator_default_S3!H3*Weighting!N8+Indicator_default_S3!I3*Weighting!N9+Indicator_default_S3!J3*Weighting!N10+Indicator_default_S3!K3*Weighting!N11+Indicator_default_S3!L3*Weighting!N12+Indicator_default_S3!M3*Weighting!N13+Indicator_default_S3!N3*Weighting!N14+Indicator_default_S3!O3*Weighting!N15+Indicator_default_S3!P3*Weighting!N16+Indicator_default_S3!Q3*Weighting!N17</f>
        <v>-1.958457015343364E-3</v>
      </c>
      <c r="O3" s="8">
        <f>+Indicator_default_S3!B3*Weighting!O2+Indicator_default_S3!C3*Weighting!O3+Indicator_default_S3!D3*Weighting!O4+Indicator_default_S3!E3*Weighting!O5+Indicator_default_S3!F3*Weighting!O6+Indicator_default_S3!G3*Weighting!O7+Indicator_default_S3!H3*Weighting!O8+Indicator_default_S3!I3*Weighting!O9+Indicator_default_S3!J3*Weighting!O10+Indicator_default_S3!K3*Weighting!O11+Indicator_default_S3!L3*Weighting!O12+Indicator_default_S3!M3*Weighting!O13+Indicator_default_S3!N3*Weighting!O14+Indicator_default_S3!O3*Weighting!O15+Indicator_default_S3!P3*Weighting!O16+Indicator_default_S3!Q3*Weighting!O17</f>
        <v>2.767296803270538E-3</v>
      </c>
      <c r="P3" s="8">
        <f>+Indicator_default_S3!B3*Weighting!P2+Indicator_default_S3!C3*Weighting!P3+Indicator_default_S3!D3*Weighting!P4+Indicator_default_S3!E3*Weighting!P5+Indicator_default_S3!F3*Weighting!P6+Indicator_default_S3!G3*Weighting!P7+Indicator_default_S3!H3*Weighting!P8+Indicator_default_S3!I3*Weighting!P9+Indicator_default_S3!J3*Weighting!P10+Indicator_default_S3!K3*Weighting!P11+Indicator_default_S3!L3*Weighting!P12+Indicator_default_S3!M3*Weighting!P13+Indicator_default_S3!N3*Weighting!P14+Indicator_default_S3!O3*Weighting!P15+Indicator_default_S3!P3*Weighting!P16+Indicator_default_S3!Q3*Weighting!P17</f>
        <v>-1.4085777959826467E-2</v>
      </c>
      <c r="Q3" s="8">
        <f>+Indicator_default_S3!B3*Weighting!Q2+Indicator_default_S3!C3*Weighting!Q3+Indicator_default_S3!D3*Weighting!Q4+Indicator_default_S3!E3*Weighting!Q5+Indicator_default_S3!F3*Weighting!Q6+Indicator_default_S3!G3*Weighting!Q7+Indicator_default_S3!H3*Weighting!Q8+Indicator_default_S3!I3*Weighting!Q9+Indicator_default_S3!J3*Weighting!Q10+Indicator_default_S3!K3*Weighting!Q11+Indicator_default_S3!L3*Weighting!Q12+Indicator_default_S3!M3*Weighting!Q13+Indicator_default_S3!N3*Weighting!Q14+Indicator_default_S3!O3*Weighting!Q15+Indicator_default_S3!P3*Weighting!Q16+Indicator_default_S3!Q3*Weighting!Q17</f>
        <v>-1.0292046954317466E-2</v>
      </c>
      <c r="R3" s="8">
        <f>+Indicator_default_S3!B3*Weighting!R2+Indicator_default_S3!C3*Weighting!R3+Indicator_default_S3!D3*Weighting!R4+Indicator_default_S3!E3*Weighting!R5+Indicator_default_S3!F3*Weighting!R6+Indicator_default_S3!G3*Weighting!R7+Indicator_default_S3!H3*Weighting!R8+Indicator_default_S3!I3*Weighting!R9+Indicator_default_S3!J3*Weighting!R10+Indicator_default_S3!K3*Weighting!R11+Indicator_default_S3!L3*Weighting!R12+Indicator_default_S3!M3*Weighting!R13+Indicator_default_S3!N3*Weighting!R14+Indicator_default_S3!O3*Weighting!R15+Indicator_default_S3!P3*Weighting!R16+Indicator_default_S3!Q3*Weighting!R17</f>
        <v>-4.3625048007168186</v>
      </c>
      <c r="S3" s="8">
        <f>+Indicator_default_S3!B3*Weighting!S2+Indicator_default_S3!C3*Weighting!S3+Indicator_default_S3!D3*Weighting!S4+Indicator_default_S3!E3*Weighting!S5+Indicator_default_S3!F3*Weighting!S6+Indicator_default_S3!G3*Weighting!S7+Indicator_default_S3!H3*Weighting!S8+Indicator_default_S3!I3*Weighting!S9+Indicator_default_S3!J3*Weighting!S10+Indicator_default_S3!K3*Weighting!S11+Indicator_default_S3!L3*Weighting!S12+Indicator_default_S3!M3*Weighting!S13+Indicator_default_S3!N3*Weighting!S14+Indicator_default_S3!O3*Weighting!S15+Indicator_default_S3!P3*Weighting!S16+Indicator_default_S3!Q3*Weighting!S17</f>
        <v>-2.3676345076000763E-2</v>
      </c>
      <c r="T3" s="8">
        <f>+Indicator_default_S3!B3*Weighting!T2+Indicator_default_S3!C3*Weighting!T3+Indicator_default_S3!D3*Weighting!T4+Indicator_default_S3!E3*Weighting!T5+Indicator_default_S3!F3*Weighting!T6+Indicator_default_S3!G3*Weighting!T7+Indicator_default_S3!H3*Weighting!T8+Indicator_default_S3!I3*Weighting!T9+Indicator_default_S3!J3*Weighting!T10+Indicator_default_S3!K3*Weighting!T11+Indicator_default_S3!L3*Weighting!T12+Indicator_default_S3!M3*Weighting!T13+Indicator_default_S3!N3*Weighting!T14+Indicator_default_S3!O3*Weighting!T15+Indicator_default_S3!P3*Weighting!T16+Indicator_default_S3!Q3*Weighting!T17</f>
        <v>-2.4342416118519127E-2</v>
      </c>
      <c r="U3" s="8">
        <f>+Indicator_default_S3!B3*Weighting!U2+Indicator_default_S3!C3*Weighting!U3+Indicator_default_S3!D3*Weighting!U4+Indicator_default_S3!E3*Weighting!U5+Indicator_default_S3!F3*Weighting!U6+Indicator_default_S3!G3*Weighting!U7+Indicator_default_S3!H3*Weighting!U8+Indicator_default_S3!I3*Weighting!U9+Indicator_default_S3!J3*Weighting!U10+Indicator_default_S3!K3*Weighting!U11+Indicator_default_S3!L3*Weighting!U12+Indicator_default_S3!M3*Weighting!U13+Indicator_default_S3!N3*Weighting!U14+Indicator_default_S3!O3*Weighting!U15+Indicator_default_S3!P3*Weighting!U16+Indicator_default_S3!Q3*Weighting!U17</f>
        <v>-3.2308480084234717E-3</v>
      </c>
      <c r="V3" s="8">
        <f>+Indicator_default_S3!B3*Weighting!V2+Indicator_default_S3!C3*Weighting!V3+Indicator_default_S3!D3*Weighting!V4+Indicator_default_S3!E3*Weighting!V5+Indicator_default_S3!F3*Weighting!V6+Indicator_default_S3!G3*Weighting!V7+Indicator_default_S3!H3*Weighting!V8+Indicator_default_S3!I3*Weighting!V9+Indicator_default_S3!J3*Weighting!V10+Indicator_default_S3!K3*Weighting!V11+Indicator_default_S3!L3*Weighting!V12+Indicator_default_S3!M3*Weighting!V13+Indicator_default_S3!N3*Weighting!V14+Indicator_default_S3!O3*Weighting!V15+Indicator_default_S3!P3*Weighting!V16+Indicator_default_S3!Q3*Weighting!V17</f>
        <v>-9.7006141220889433E-4</v>
      </c>
      <c r="W3" s="8">
        <f>+Indicator_default_S3!B3*Weighting!W2+Indicator_default_S3!C3*Weighting!W3+Indicator_default_S3!D3*Weighting!W4+Indicator_default_S3!E3*Weighting!W5+Indicator_default_S3!F3*Weighting!W6+Indicator_default_S3!G3*Weighting!W7+Indicator_default_S3!H3*Weighting!W8+Indicator_default_S3!I3*Weighting!W9+Indicator_default_S3!J3*Weighting!W10+Indicator_default_S3!K3*Weighting!W11+Indicator_default_S3!L3*Weighting!W12+Indicator_default_S3!M3*Weighting!W13+Indicator_default_S3!N3*Weighting!W14+Indicator_default_S3!O3*Weighting!W15+Indicator_default_S3!P3*Weighting!W16+Indicator_default_S3!Q3*Weighting!W17</f>
        <v>-3.3823223061354052E-4</v>
      </c>
      <c r="X3" s="8">
        <f>+Indicator_default_S3!B3*Weighting!X2+Indicator_default_S3!C3*Weighting!X3+Indicator_default_S3!D3*Weighting!X4+Indicator_default_S3!E3*Weighting!X5+Indicator_default_S3!F3*Weighting!X6+Indicator_default_S3!G3*Weighting!X7+Indicator_default_S3!H3*Weighting!X8+Indicator_default_S3!I3*Weighting!X9+Indicator_default_S3!J3*Weighting!X10+Indicator_default_S3!K3*Weighting!X11+Indicator_default_S3!L3*Weighting!X12+Indicator_default_S3!M3*Weighting!X13+Indicator_default_S3!N3*Weighting!X14+Indicator_default_S3!O3*Weighting!X15+Indicator_default_S3!P3*Weighting!X16+Indicator_default_S3!Q3*Weighting!X17</f>
        <v>-3.3131974532181656E-5</v>
      </c>
      <c r="Y3" s="8">
        <f>+Indicator_default_S3!B3*Weighting!Y2+Indicator_default_S3!C3*Weighting!Y3+Indicator_default_S3!D3*Weighting!Y4+Indicator_default_S3!E3*Weighting!Y5+Indicator_default_S3!F3*Weighting!Y6+Indicator_default_S3!G3*Weighting!Y7+Indicator_default_S3!H3*Weighting!Y8+Indicator_default_S3!I3*Weighting!Y9+Indicator_default_S3!J3*Weighting!Y10+Indicator_default_S3!K3*Weighting!Y11+Indicator_default_S3!L3*Weighting!Y12+Indicator_default_S3!M3*Weighting!Y13+Indicator_default_S3!N3*Weighting!Y14+Indicator_default_S3!O3*Weighting!Y15+Indicator_default_S3!P3*Weighting!Y16+Indicator_default_S3!Q3*Weighting!Y17</f>
        <v>-3.3412061292703789E-3</v>
      </c>
      <c r="Z3" s="8">
        <f>+Indicator_default_S3!B3*Weighting!Z2+Indicator_default_S3!C3*Weighting!Z3+Indicator_default_S3!D3*Weighting!Z4+Indicator_default_S3!E3*Weighting!Z5+Indicator_default_S3!F3*Weighting!Z6+Indicator_default_S3!G3*Weighting!Z7+Indicator_default_S3!H3*Weighting!Z8+Indicator_default_S3!I3*Weighting!Z9+Indicator_default_S3!J3*Weighting!Z10+Indicator_default_S3!K3*Weighting!Z11+Indicator_default_S3!L3*Weighting!Z12+Indicator_default_S3!M3*Weighting!Z13+Indicator_default_S3!N3*Weighting!Z14+Indicator_default_S3!O3*Weighting!Z15+Indicator_default_S3!P3*Weighting!Z16+Indicator_default_S3!Q3*Weighting!Z17</f>
        <v>-6.1693880571792956E-3</v>
      </c>
      <c r="AA3" s="8">
        <f>+Indicator_default_S3!B3*Weighting!AA2+Indicator_default_S3!C3*Weighting!AA3+Indicator_default_S3!D3*Weighting!AA4+Indicator_default_S3!E3*Weighting!AA5+Indicator_default_S3!F3*Weighting!AA6+Indicator_default_S3!G3*Weighting!AA7+Indicator_default_S3!H3*Weighting!AA8+Indicator_default_S3!I3*Weighting!AA9+Indicator_default_S3!J3*Weighting!AA10+Indicator_default_S3!K3*Weighting!AA11+Indicator_default_S3!L3*Weighting!AA12+Indicator_default_S3!M3*Weighting!AA13+Indicator_default_S3!N3*Weighting!AA14+Indicator_default_S3!O3*Weighting!AA15+Indicator_default_S3!P3*Weighting!AA16+Indicator_default_S3!Q3*Weighting!AA17</f>
        <v>-2.6688816736061088E-2</v>
      </c>
    </row>
    <row r="4" spans="1:27" x14ac:dyDescent="0.35">
      <c r="A4" s="5" t="s">
        <v>3</v>
      </c>
      <c r="B4" s="8">
        <f ca="1">+Indicator_default_S3!B4*Weighting!B2+Indicator_default_S3!C4*Weighting!B3+Indicator_default_S3!D4*Weighting!B4+Indicator_default_S3!E4*Weighting!B5+Indicator_default_S3!F4*Weighting!B6+Indicator_default_S3!G4*Weighting!B7+Indicator_default_S3!H4*Weighting!B8+Indicator_default_S3!I4*Weighting!B9+Indicator_default_S3!J4*Weighting!B10+Indicator_default_S3!K4*Weighting!B11+Indicator_default_S3!L4*Weighting!B12+Indicator_default_S3!M4*Weighting!B13+Indicator_default_S3!N4*Weighting!B14+Indicator_default_S3!O4*Weighting!B15+Indicator_default_S3!P4*Weighting!B16+Indicator_default_S3!Q4*Weighting!B17</f>
        <v>-0.10508226111956948</v>
      </c>
      <c r="C4" s="8">
        <f ca="1">+Indicator_default_S3!B4*Weighting!C2+Indicator_default_S3!C4*Weighting!C3+Indicator_default_S3!D4*Weighting!C4+Indicator_default_S3!E4*Weighting!C5+Indicator_default_S3!F4*Weighting!C6+Indicator_default_S3!G4*Weighting!C7+Indicator_default_S3!H4*Weighting!C8+Indicator_default_S3!I4*Weighting!C9+Indicator_default_S3!J4*Weighting!C10+Indicator_default_S3!K4*Weighting!C11+Indicator_default_S3!L4*Weighting!C12+Indicator_default_S3!M4*Weighting!C13+Indicator_default_S3!N4*Weighting!C14+Indicator_default_S3!O4*Weighting!C15+Indicator_default_S3!P4*Weighting!C16+Indicator_default_S3!Q4*Weighting!C17</f>
        <v>-0.15960159701613114</v>
      </c>
      <c r="D4" s="8">
        <f ca="1">+Indicator_default_S3!B4*Weighting!D2+Indicator_default_S3!C4*Weighting!D3+Indicator_default_S3!D4*Weighting!D4+Indicator_default_S3!E4*Weighting!D5+Indicator_default_S3!F4*Weighting!D6+Indicator_default_S3!G4*Weighting!D7+Indicator_default_S3!H4*Weighting!D8+Indicator_default_S3!I4*Weighting!D9+Indicator_default_S3!J4*Weighting!D10+Indicator_default_S3!K4*Weighting!D11+Indicator_default_S3!L4*Weighting!D12+Indicator_default_S3!M4*Weighting!D13+Indicator_default_S3!N4*Weighting!D14+Indicator_default_S3!O4*Weighting!D15+Indicator_default_S3!P4*Weighting!D16+Indicator_default_S3!Q4*Weighting!D17</f>
        <v>-0.10884401003969814</v>
      </c>
      <c r="E4" s="8">
        <f ca="1">+Indicator_default_S3!B4*Weighting!E2+Indicator_default_S3!C4*Weighting!E3+Indicator_default_S3!D4*Weighting!E4+Indicator_default_S3!E4*Weighting!E5+Indicator_default_S3!F4*Weighting!E6+Indicator_default_S3!G4*Weighting!E7+Indicator_default_S3!H4*Weighting!E8+Indicator_default_S3!I4*Weighting!E9+Indicator_default_S3!J4*Weighting!E10+Indicator_default_S3!K4*Weighting!E11+Indicator_default_S3!L4*Weighting!E12+Indicator_default_S3!M4*Weighting!E13+Indicator_default_S3!N4*Weighting!E14+Indicator_default_S3!O4*Weighting!E15+Indicator_default_S3!P4*Weighting!E16+Indicator_default_S3!Q4*Weighting!E17</f>
        <v>-0.1867202617978225</v>
      </c>
      <c r="F4" s="8">
        <f ca="1">+Indicator_default_S3!B4*Weighting!F2+Indicator_default_S3!C4*Weighting!F3+Indicator_default_S3!D4*Weighting!F4+Indicator_default_S3!E4*Weighting!F5+Indicator_default_S3!F4*Weighting!F6+Indicator_default_S3!G4*Weighting!F7+Indicator_default_S3!H4*Weighting!F8+Indicator_default_S3!I4*Weighting!F9+Indicator_default_S3!J4*Weighting!F10+Indicator_default_S3!K4*Weighting!F11+Indicator_default_S3!L4*Weighting!F12+Indicator_default_S3!M4*Weighting!F13+Indicator_default_S3!N4*Weighting!F14+Indicator_default_S3!O4*Weighting!F15+Indicator_default_S3!P4*Weighting!F16+Indicator_default_S3!Q4*Weighting!F17</f>
        <v>-0.12580136965892186</v>
      </c>
      <c r="G4" s="8">
        <f>+Indicator_default_S3!B4*Weighting!G2+Indicator_default_S3!C4*Weighting!G3+Indicator_default_S3!D4*Weighting!G4+Indicator_default_S3!E4*Weighting!G5+Indicator_default_S3!F4*Weighting!G6+Indicator_default_S3!G4*Weighting!G7+Indicator_default_S3!H4*Weighting!G8+Indicator_default_S3!I4*Weighting!G9+Indicator_default_S3!J4*Weighting!G10+Indicator_default_S3!K4*Weighting!G11+Indicator_default_S3!L4*Weighting!G12+Indicator_default_S3!M4*Weighting!G13+Indicator_default_S3!N4*Weighting!G14+Indicator_default_S3!O4*Weighting!G15+Indicator_default_S3!P4*Weighting!G16+Indicator_default_S3!Q4*Weighting!G17</f>
        <v>-9.8550868557620852E-2</v>
      </c>
      <c r="H4" s="8">
        <f>+Indicator_default_S3!B4*Weighting!H2+Indicator_default_S3!C4*Weighting!H3+Indicator_default_S3!D4*Weighting!H4+Indicator_default_S3!E4*Weighting!H5+Indicator_default_S3!F4*Weighting!H6+Indicator_default_S3!G4*Weighting!H7+Indicator_default_S3!H4*Weighting!H8+Indicator_default_S3!I4*Weighting!H9+Indicator_default_S3!J4*Weighting!H10+Indicator_default_S3!K4*Weighting!H11+Indicator_default_S3!L4*Weighting!H12+Indicator_default_S3!M4*Weighting!H13+Indicator_default_S3!N4*Weighting!H14+Indicator_default_S3!O4*Weighting!H15+Indicator_default_S3!P4*Weighting!H16+Indicator_default_S3!Q4*Weighting!H17</f>
        <v>-0.15471783885685197</v>
      </c>
      <c r="I4" s="8">
        <f>+Indicator_default_S3!B4*Weighting!I2+Indicator_default_S3!C4*Weighting!I3+Indicator_default_S3!D4*Weighting!I4+Indicator_default_S3!E4*Weighting!I5+Indicator_default_S3!F4*Weighting!I6+Indicator_default_S3!G4*Weighting!I7+Indicator_default_S3!H4*Weighting!I8+Indicator_default_S3!I4*Weighting!I9+Indicator_default_S3!J4*Weighting!I10+Indicator_default_S3!K4*Weighting!I11+Indicator_default_S3!L4*Weighting!I12+Indicator_default_S3!M4*Weighting!I13+Indicator_default_S3!N4*Weighting!I14+Indicator_default_S3!O4*Weighting!I15+Indicator_default_S3!P4*Weighting!I16+Indicator_default_S3!Q4*Weighting!I17</f>
        <v>-0.10084658352642156</v>
      </c>
      <c r="J4" s="8">
        <f>+Indicator_default_S3!B4*Weighting!J2+Indicator_default_S3!C4*Weighting!J3+Indicator_default_S3!D4*Weighting!J4+Indicator_default_S3!E4*Weighting!J5+Indicator_default_S3!F4*Weighting!J6+Indicator_default_S3!G4*Weighting!J7+Indicator_default_S3!H4*Weighting!J8+Indicator_default_S3!I4*Weighting!J9+Indicator_default_S3!J4*Weighting!J10+Indicator_default_S3!K4*Weighting!J11+Indicator_default_S3!L4*Weighting!J12+Indicator_default_S3!M4*Weighting!J13+Indicator_default_S3!N4*Weighting!J14+Indicator_default_S3!O4*Weighting!J15+Indicator_default_S3!P4*Weighting!J16+Indicator_default_S3!Q4*Weighting!J17</f>
        <v>-0.15751687175168999</v>
      </c>
      <c r="K4" s="8">
        <f>+Indicator_default_S3!B4*Weighting!K2+Indicator_default_S3!C4*Weighting!K3+Indicator_default_S3!D4*Weighting!K4+Indicator_default_S3!E4*Weighting!K5+Indicator_default_S3!F4*Weighting!K6+Indicator_default_S3!G4*Weighting!K7+Indicator_default_S3!H4*Weighting!K8+Indicator_default_S3!I4*Weighting!K9+Indicator_default_S3!J4*Weighting!K10+Indicator_default_S3!K4*Weighting!K11+Indicator_default_S3!L4*Weighting!K12+Indicator_default_S3!M4*Weighting!K13+Indicator_default_S3!N4*Weighting!K14+Indicator_default_S3!O4*Weighting!K15+Indicator_default_S3!P4*Weighting!K16+Indicator_default_S3!Q4*Weighting!K17</f>
        <v>-0.13704865411664474</v>
      </c>
      <c r="L4" s="8">
        <f>+Indicator_default_S3!B4*Weighting!L2+Indicator_default_S3!C4*Weighting!L3+Indicator_default_S3!D4*Weighting!L4+Indicator_default_S3!E4*Weighting!L5+Indicator_default_S3!F4*Weighting!L6+Indicator_default_S3!G4*Weighting!L7+Indicator_default_S3!H4*Weighting!L8+Indicator_default_S3!I4*Weighting!L9+Indicator_default_S3!J4*Weighting!L10+Indicator_default_S3!K4*Weighting!L11+Indicator_default_S3!L4*Weighting!L12+Indicator_default_S3!M4*Weighting!L13+Indicator_default_S3!N4*Weighting!L14+Indicator_default_S3!O4*Weighting!L15+Indicator_default_S3!P4*Weighting!L16+Indicator_default_S3!Q4*Weighting!L17</f>
        <v>-0.35313080767419158</v>
      </c>
      <c r="M4" s="8">
        <f>+Indicator_default_S3!B4*Weighting!M2+Indicator_default_S3!C4*Weighting!M3+Indicator_default_S3!D4*Weighting!M4+Indicator_default_S3!E4*Weighting!M5+Indicator_default_S3!F4*Weighting!M6+Indicator_default_S3!G4*Weighting!M7+Indicator_default_S3!H4*Weighting!M8+Indicator_default_S3!I4*Weighting!M9+Indicator_default_S3!J4*Weighting!M10+Indicator_default_S3!K4*Weighting!M11+Indicator_default_S3!L4*Weighting!M12+Indicator_default_S3!M4*Weighting!M13+Indicator_default_S3!N4*Weighting!M14+Indicator_default_S3!O4*Weighting!M15+Indicator_default_S3!P4*Weighting!M16+Indicator_default_S3!Q4*Weighting!M17</f>
        <v>-0.32713220130674864</v>
      </c>
      <c r="N4" s="8">
        <f>+Indicator_default_S3!B4*Weighting!N2+Indicator_default_S3!C4*Weighting!N3+Indicator_default_S3!D4*Weighting!N4+Indicator_default_S3!E4*Weighting!N5+Indicator_default_S3!F4*Weighting!N6+Indicator_default_S3!G4*Weighting!N7+Indicator_default_S3!H4*Weighting!N8+Indicator_default_S3!I4*Weighting!N9+Indicator_default_S3!J4*Weighting!N10+Indicator_default_S3!K4*Weighting!N11+Indicator_default_S3!L4*Weighting!N12+Indicator_default_S3!M4*Weighting!N13+Indicator_default_S3!N4*Weighting!N14+Indicator_default_S3!O4*Weighting!N15+Indicator_default_S3!P4*Weighting!N16+Indicator_default_S3!Q4*Weighting!N17</f>
        <v>-7.5482986552294684E-2</v>
      </c>
      <c r="O4" s="8">
        <f>+Indicator_default_S3!B4*Weighting!O2+Indicator_default_S3!C4*Weighting!O3+Indicator_default_S3!D4*Weighting!O4+Indicator_default_S3!E4*Weighting!O5+Indicator_default_S3!F4*Weighting!O6+Indicator_default_S3!G4*Weighting!O7+Indicator_default_S3!H4*Weighting!O8+Indicator_default_S3!I4*Weighting!O9+Indicator_default_S3!J4*Weighting!O10+Indicator_default_S3!K4*Weighting!O11+Indicator_default_S3!L4*Weighting!O12+Indicator_default_S3!M4*Weighting!O13+Indicator_default_S3!N4*Weighting!O14+Indicator_default_S3!O4*Weighting!O15+Indicator_default_S3!P4*Weighting!O16+Indicator_default_S3!Q4*Weighting!O17</f>
        <v>9.8361680740814389E-2</v>
      </c>
      <c r="P4" s="8">
        <f>+Indicator_default_S3!B4*Weighting!P2+Indicator_default_S3!C4*Weighting!P3+Indicator_default_S3!D4*Weighting!P4+Indicator_default_S3!E4*Weighting!P5+Indicator_default_S3!F4*Weighting!P6+Indicator_default_S3!G4*Weighting!P7+Indicator_default_S3!H4*Weighting!P8+Indicator_default_S3!I4*Weighting!P9+Indicator_default_S3!J4*Weighting!P10+Indicator_default_S3!K4*Weighting!P11+Indicator_default_S3!L4*Weighting!P12+Indicator_default_S3!M4*Weighting!P13+Indicator_default_S3!N4*Weighting!P14+Indicator_default_S3!O4*Weighting!P15+Indicator_default_S3!P4*Weighting!P16+Indicator_default_S3!Q4*Weighting!P17</f>
        <v>-0.17300913729383718</v>
      </c>
      <c r="Q4" s="8">
        <f>+Indicator_default_S3!B4*Weighting!Q2+Indicator_default_S3!C4*Weighting!Q3+Indicator_default_S3!D4*Weighting!Q4+Indicator_default_S3!E4*Weighting!Q5+Indicator_default_S3!F4*Weighting!Q6+Indicator_default_S3!G4*Weighting!Q7+Indicator_default_S3!H4*Weighting!Q8+Indicator_default_S3!I4*Weighting!Q9+Indicator_default_S3!J4*Weighting!Q10+Indicator_default_S3!K4*Weighting!Q11+Indicator_default_S3!L4*Weighting!Q12+Indicator_default_S3!M4*Weighting!Q13+Indicator_default_S3!N4*Weighting!Q14+Indicator_default_S3!O4*Weighting!Q15+Indicator_default_S3!P4*Weighting!Q16+Indicator_default_S3!Q4*Weighting!Q17</f>
        <v>-0.2536988079216097</v>
      </c>
      <c r="R4" s="8">
        <f>+Indicator_default_S3!B4*Weighting!R2+Indicator_default_S3!C4*Weighting!R3+Indicator_default_S3!D4*Weighting!R4+Indicator_default_S3!E4*Weighting!R5+Indicator_default_S3!F4*Weighting!R6+Indicator_default_S3!G4*Weighting!R7+Indicator_default_S3!H4*Weighting!R8+Indicator_default_S3!I4*Weighting!R9+Indicator_default_S3!J4*Weighting!R10+Indicator_default_S3!K4*Weighting!R11+Indicator_default_S3!L4*Weighting!R12+Indicator_default_S3!M4*Weighting!R13+Indicator_default_S3!N4*Weighting!R14+Indicator_default_S3!O4*Weighting!R15+Indicator_default_S3!P4*Weighting!R16+Indicator_default_S3!Q4*Weighting!R17</f>
        <v>-0.17992055660348544</v>
      </c>
      <c r="S4" s="8">
        <f>+Indicator_default_S3!B4*Weighting!S2+Indicator_default_S3!C4*Weighting!S3+Indicator_default_S3!D4*Weighting!S4+Indicator_default_S3!E4*Weighting!S5+Indicator_default_S3!F4*Weighting!S6+Indicator_default_S3!G4*Weighting!S7+Indicator_default_S3!H4*Weighting!S8+Indicator_default_S3!I4*Weighting!S9+Indicator_default_S3!J4*Weighting!S10+Indicator_default_S3!K4*Weighting!S11+Indicator_default_S3!L4*Weighting!S12+Indicator_default_S3!M4*Weighting!S13+Indicator_default_S3!N4*Weighting!S14+Indicator_default_S3!O4*Weighting!S15+Indicator_default_S3!P4*Weighting!S16+Indicator_default_S3!Q4*Weighting!S17</f>
        <v>-5.4299240565798394E-4</v>
      </c>
      <c r="T4" s="8">
        <f>+Indicator_default_S3!B4*Weighting!T2+Indicator_default_S3!C4*Weighting!T3+Indicator_default_S3!D4*Weighting!T4+Indicator_default_S3!E4*Weighting!T5+Indicator_default_S3!F4*Weighting!T6+Indicator_default_S3!G4*Weighting!T7+Indicator_default_S3!H4*Weighting!T8+Indicator_default_S3!I4*Weighting!T9+Indicator_default_S3!J4*Weighting!T10+Indicator_default_S3!K4*Weighting!T11+Indicator_default_S3!L4*Weighting!T12+Indicator_default_S3!M4*Weighting!T13+Indicator_default_S3!N4*Weighting!T14+Indicator_default_S3!O4*Weighting!T15+Indicator_default_S3!P4*Weighting!T16+Indicator_default_S3!Q4*Weighting!T17</f>
        <v>8.8209817594562031E-3</v>
      </c>
      <c r="U4" s="8">
        <f>+Indicator_default_S3!B4*Weighting!U2+Indicator_default_S3!C4*Weighting!U3+Indicator_default_S3!D4*Weighting!U4+Indicator_default_S3!E4*Weighting!U5+Indicator_default_S3!F4*Weighting!U6+Indicator_default_S3!G4*Weighting!U7+Indicator_default_S3!H4*Weighting!U8+Indicator_default_S3!I4*Weighting!U9+Indicator_default_S3!J4*Weighting!U10+Indicator_default_S3!K4*Weighting!U11+Indicator_default_S3!L4*Weighting!U12+Indicator_default_S3!M4*Weighting!U13+Indicator_default_S3!N4*Weighting!U14+Indicator_default_S3!O4*Weighting!U15+Indicator_default_S3!P4*Weighting!U16+Indicator_default_S3!Q4*Weighting!U17</f>
        <v>-1.3564236422752035E-2</v>
      </c>
      <c r="V4" s="8">
        <f>+Indicator_default_S3!B4*Weighting!V2+Indicator_default_S3!C4*Weighting!V3+Indicator_default_S3!D4*Weighting!V4+Indicator_default_S3!E4*Weighting!V5+Indicator_default_S3!F4*Weighting!V6+Indicator_default_S3!G4*Weighting!V7+Indicator_default_S3!H4*Weighting!V8+Indicator_default_S3!I4*Weighting!V9+Indicator_default_S3!J4*Weighting!V10+Indicator_default_S3!K4*Weighting!V11+Indicator_default_S3!L4*Weighting!V12+Indicator_default_S3!M4*Weighting!V13+Indicator_default_S3!N4*Weighting!V14+Indicator_default_S3!O4*Weighting!V15+Indicator_default_S3!P4*Weighting!V16+Indicator_default_S3!Q4*Weighting!V17</f>
        <v>-3.5604970303434083E-2</v>
      </c>
      <c r="W4" s="8">
        <f>+Indicator_default_S3!B4*Weighting!W2+Indicator_default_S3!C4*Weighting!W3+Indicator_default_S3!D4*Weighting!W4+Indicator_default_S3!E4*Weighting!W5+Indicator_default_S3!F4*Weighting!W6+Indicator_default_S3!G4*Weighting!W7+Indicator_default_S3!H4*Weighting!W8+Indicator_default_S3!I4*Weighting!W9+Indicator_default_S3!J4*Weighting!W10+Indicator_default_S3!K4*Weighting!W11+Indicator_default_S3!L4*Weighting!W12+Indicator_default_S3!M4*Weighting!W13+Indicator_default_S3!N4*Weighting!W14+Indicator_default_S3!O4*Weighting!W15+Indicator_default_S3!P4*Weighting!W16+Indicator_default_S3!Q4*Weighting!W17</f>
        <v>-1.2760687542425313E-2</v>
      </c>
      <c r="X4" s="8">
        <f>+Indicator_default_S3!B4*Weighting!X2+Indicator_default_S3!C4*Weighting!X3+Indicator_default_S3!D4*Weighting!X4+Indicator_default_S3!E4*Weighting!X5+Indicator_default_S3!F4*Weighting!X6+Indicator_default_S3!G4*Weighting!X7+Indicator_default_S3!H4*Weighting!X8+Indicator_default_S3!I4*Weighting!X9+Indicator_default_S3!J4*Weighting!X10+Indicator_default_S3!K4*Weighting!X11+Indicator_default_S3!L4*Weighting!X12+Indicator_default_S3!M4*Weighting!X13+Indicator_default_S3!N4*Weighting!X14+Indicator_default_S3!O4*Weighting!X15+Indicator_default_S3!P4*Weighting!X16+Indicator_default_S3!Q4*Weighting!X17</f>
        <v>-5.2230256016320281E-3</v>
      </c>
      <c r="Y4" s="8">
        <f>+Indicator_default_S3!B4*Weighting!Y2+Indicator_default_S3!C4*Weighting!Y3+Indicator_default_S3!D4*Weighting!Y4+Indicator_default_S3!E4*Weighting!Y5+Indicator_default_S3!F4*Weighting!Y6+Indicator_default_S3!G4*Weighting!Y7+Indicator_default_S3!H4*Weighting!Y8+Indicator_default_S3!I4*Weighting!Y9+Indicator_default_S3!J4*Weighting!Y10+Indicator_default_S3!K4*Weighting!Y11+Indicator_default_S3!L4*Weighting!Y12+Indicator_default_S3!M4*Weighting!Y13+Indicator_default_S3!N4*Weighting!Y14+Indicator_default_S3!O4*Weighting!Y15+Indicator_default_S3!P4*Weighting!Y16+Indicator_default_S3!Q4*Weighting!Y17</f>
        <v>-1.1750897065484654E-4</v>
      </c>
      <c r="Z4" s="8">
        <f>+Indicator_default_S3!B4*Weighting!Z2+Indicator_default_S3!C4*Weighting!Z3+Indicator_default_S3!D4*Weighting!Z4+Indicator_default_S3!E4*Weighting!Z5+Indicator_default_S3!F4*Weighting!Z6+Indicator_default_S3!G4*Weighting!Z7+Indicator_default_S3!H4*Weighting!Z8+Indicator_default_S3!I4*Weighting!Z9+Indicator_default_S3!J4*Weighting!Z10+Indicator_default_S3!K4*Weighting!Z11+Indicator_default_S3!L4*Weighting!Z12+Indicator_default_S3!M4*Weighting!Z13+Indicator_default_S3!N4*Weighting!Z14+Indicator_default_S3!O4*Weighting!Z15+Indicator_default_S3!P4*Weighting!Z16+Indicator_default_S3!Q4*Weighting!Z17</f>
        <v>-3.6894528934871329E-2</v>
      </c>
      <c r="AA4" s="8">
        <f>+Indicator_default_S3!B4*Weighting!AA2+Indicator_default_S3!C4*Weighting!AA3+Indicator_default_S3!D4*Weighting!AA4+Indicator_default_S3!E4*Weighting!AA5+Indicator_default_S3!F4*Weighting!AA6+Indicator_default_S3!G4*Weighting!AA7+Indicator_default_S3!H4*Weighting!AA8+Indicator_default_S3!I4*Weighting!AA9+Indicator_default_S3!J4*Weighting!AA10+Indicator_default_S3!K4*Weighting!AA11+Indicator_default_S3!L4*Weighting!AA12+Indicator_default_S3!M4*Weighting!AA13+Indicator_default_S3!N4*Weighting!AA14+Indicator_default_S3!O4*Weighting!AA15+Indicator_default_S3!P4*Weighting!AA16+Indicator_default_S3!Q4*Weighting!AA17</f>
        <v>-0.2169141118886096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8000"/>
  </sheetPr>
  <dimension ref="A1:AA4"/>
  <sheetViews>
    <sheetView workbookViewId="0"/>
  </sheetViews>
  <sheetFormatPr baseColWidth="10" defaultColWidth="8.7265625" defaultRowHeight="14.5" x14ac:dyDescent="0.35"/>
  <cols>
    <col min="1" max="27" width="14.26953125" customWidth="1"/>
  </cols>
  <sheetData>
    <row r="1" spans="1:27"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8">
        <f ca="1">+Indicator_default_S4!B2*Weighting!B2+Indicator_default_S4!C2*Weighting!B3+Indicator_default_S4!D2*Weighting!B4+Indicator_default_S4!E2*Weighting!B5+Indicator_default_S4!F2*Weighting!B6+Indicator_default_S4!G2*Weighting!B7+Indicator_default_S4!H2*Weighting!B8+Indicator_default_S4!I2*Weighting!B9+Indicator_default_S4!J2*Weighting!B10+Indicator_default_S4!K2*Weighting!B11+Indicator_default_S4!L2*Weighting!B12+Indicator_default_S4!M2*Weighting!B13+Indicator_default_S4!N2*Weighting!B14+Indicator_default_S4!O2*Weighting!B15+Indicator_default_S4!P2*Weighting!B16+Indicator_default_S4!Q2*Weighting!B17</f>
        <v>-0.5259860605779535</v>
      </c>
      <c r="C2" s="8">
        <f ca="1">+Indicator_default_S4!B2*Weighting!C2+Indicator_default_S4!C2*Weighting!C3+Indicator_default_S4!D2*Weighting!C4+Indicator_default_S4!E2*Weighting!C5+Indicator_default_S4!F2*Weighting!C6+Indicator_default_S4!G2*Weighting!C7+Indicator_default_S4!H2*Weighting!C8+Indicator_default_S4!I2*Weighting!C9+Indicator_default_S4!J2*Weighting!C10+Indicator_default_S4!K2*Weighting!C11+Indicator_default_S4!L2*Weighting!C12+Indicator_default_S4!M2*Weighting!C13+Indicator_default_S4!N2*Weighting!C14+Indicator_default_S4!O2*Weighting!C15+Indicator_default_S4!P2*Weighting!C16+Indicator_default_S4!Q2*Weighting!C17</f>
        <v>-0.52231517365220514</v>
      </c>
      <c r="D2" s="8">
        <f ca="1">+Indicator_default_S4!B2*Weighting!D2+Indicator_default_S4!C2*Weighting!D3+Indicator_default_S4!D2*Weighting!D4+Indicator_default_S4!E2*Weighting!D5+Indicator_default_S4!F2*Weighting!D6+Indicator_default_S4!G2*Weighting!D7+Indicator_default_S4!H2*Weighting!D8+Indicator_default_S4!I2*Weighting!D9+Indicator_default_S4!J2*Weighting!D10+Indicator_default_S4!K2*Weighting!D11+Indicator_default_S4!L2*Weighting!D12+Indicator_default_S4!M2*Weighting!D13+Indicator_default_S4!N2*Weighting!D14+Indicator_default_S4!O2*Weighting!D15+Indicator_default_S4!P2*Weighting!D16+Indicator_default_S4!Q2*Weighting!D17</f>
        <v>-0.55454700233704302</v>
      </c>
      <c r="E2" s="8">
        <f ca="1">+Indicator_default_S4!B2*Weighting!E2+Indicator_default_S4!C2*Weighting!E3+Indicator_default_S4!D2*Weighting!E4+Indicator_default_S4!E2*Weighting!E5+Indicator_default_S4!F2*Weighting!E6+Indicator_default_S4!G2*Weighting!E7+Indicator_default_S4!H2*Weighting!E8+Indicator_default_S4!I2*Weighting!E9+Indicator_default_S4!J2*Weighting!E10+Indicator_default_S4!K2*Weighting!E11+Indicator_default_S4!L2*Weighting!E12+Indicator_default_S4!M2*Weighting!E13+Indicator_default_S4!N2*Weighting!E14+Indicator_default_S4!O2*Weighting!E15+Indicator_default_S4!P2*Weighting!E16+Indicator_default_S4!Q2*Weighting!E17</f>
        <v>-0.91866205773567855</v>
      </c>
      <c r="F2" s="8">
        <f ca="1">+Indicator_default_S4!B2*Weighting!F2+Indicator_default_S4!C2*Weighting!F3+Indicator_default_S4!D2*Weighting!F4+Indicator_default_S4!E2*Weighting!F5+Indicator_default_S4!F2*Weighting!F6+Indicator_default_S4!G2*Weighting!F7+Indicator_default_S4!H2*Weighting!F8+Indicator_default_S4!I2*Weighting!F9+Indicator_default_S4!J2*Weighting!F10+Indicator_default_S4!K2*Weighting!F11+Indicator_default_S4!L2*Weighting!F12+Indicator_default_S4!M2*Weighting!F13+Indicator_default_S4!N2*Weighting!F14+Indicator_default_S4!O2*Weighting!F15+Indicator_default_S4!P2*Weighting!F16+Indicator_default_S4!Q2*Weighting!F17</f>
        <v>-0.53733295434280182</v>
      </c>
      <c r="G2" s="8">
        <f>+Indicator_default_S4!B2*Weighting!G2+Indicator_default_S4!C2*Weighting!G3+Indicator_default_S4!D2*Weighting!G4+Indicator_default_S4!E2*Weighting!G5+Indicator_default_S4!F2*Weighting!G6+Indicator_default_S4!G2*Weighting!G7+Indicator_default_S4!H2*Weighting!G8+Indicator_default_S4!I2*Weighting!G9+Indicator_default_S4!J2*Weighting!G10+Indicator_default_S4!K2*Weighting!G11+Indicator_default_S4!L2*Weighting!G12+Indicator_default_S4!M2*Weighting!G13+Indicator_default_S4!N2*Weighting!G14+Indicator_default_S4!O2*Weighting!G15+Indicator_default_S4!P2*Weighting!G16+Indicator_default_S4!Q2*Weighting!G17</f>
        <v>-0.25553494358357703</v>
      </c>
      <c r="H2" s="8">
        <f>+Indicator_default_S4!B2*Weighting!H2+Indicator_default_S4!C2*Weighting!H3+Indicator_default_S4!D2*Weighting!H4+Indicator_default_S4!E2*Weighting!H5+Indicator_default_S4!F2*Weighting!H6+Indicator_default_S4!G2*Weighting!H7+Indicator_default_S4!H2*Weighting!H8+Indicator_default_S4!I2*Weighting!H9+Indicator_default_S4!J2*Weighting!H10+Indicator_default_S4!K2*Weighting!H11+Indicator_default_S4!L2*Weighting!H12+Indicator_default_S4!M2*Weighting!H13+Indicator_default_S4!N2*Weighting!H14+Indicator_default_S4!O2*Weighting!H15+Indicator_default_S4!P2*Weighting!H16+Indicator_default_S4!Q2*Weighting!H17</f>
        <v>-0.27519367628014946</v>
      </c>
      <c r="I2" s="8">
        <f>+Indicator_default_S4!B2*Weighting!I2+Indicator_default_S4!C2*Weighting!I3+Indicator_default_S4!D2*Weighting!I4+Indicator_default_S4!E2*Weighting!I5+Indicator_default_S4!F2*Weighting!I6+Indicator_default_S4!G2*Weighting!I7+Indicator_default_S4!H2*Weighting!I8+Indicator_default_S4!I2*Weighting!I9+Indicator_default_S4!J2*Weighting!I10+Indicator_default_S4!K2*Weighting!I11+Indicator_default_S4!L2*Weighting!I12+Indicator_default_S4!M2*Weighting!I13+Indicator_default_S4!N2*Weighting!I14+Indicator_default_S4!O2*Weighting!I15+Indicator_default_S4!P2*Weighting!I16+Indicator_default_S4!Q2*Weighting!I17</f>
        <v>-0.27486941055887459</v>
      </c>
      <c r="J2" s="8">
        <f>+Indicator_default_S4!B2*Weighting!J2+Indicator_default_S4!C2*Weighting!J3+Indicator_default_S4!D2*Weighting!J4+Indicator_default_S4!E2*Weighting!J5+Indicator_default_S4!F2*Weighting!J6+Indicator_default_S4!G2*Weighting!J7+Indicator_default_S4!H2*Weighting!J8+Indicator_default_S4!I2*Weighting!J9+Indicator_default_S4!J2*Weighting!J10+Indicator_default_S4!K2*Weighting!J11+Indicator_default_S4!L2*Weighting!J12+Indicator_default_S4!M2*Weighting!J13+Indicator_default_S4!N2*Weighting!J14+Indicator_default_S4!O2*Weighting!J15+Indicator_default_S4!P2*Weighting!J16+Indicator_default_S4!Q2*Weighting!J17</f>
        <v>-0.45307606936136852</v>
      </c>
      <c r="K2" s="8">
        <f>+Indicator_default_S4!B2*Weighting!K2+Indicator_default_S4!C2*Weighting!K3+Indicator_default_S4!D2*Weighting!K4+Indicator_default_S4!E2*Weighting!K5+Indicator_default_S4!F2*Weighting!K6+Indicator_default_S4!G2*Weighting!K7+Indicator_default_S4!H2*Weighting!K8+Indicator_default_S4!I2*Weighting!K9+Indicator_default_S4!J2*Weighting!K10+Indicator_default_S4!K2*Weighting!K11+Indicator_default_S4!L2*Weighting!K12+Indicator_default_S4!M2*Weighting!K13+Indicator_default_S4!N2*Weighting!K14+Indicator_default_S4!O2*Weighting!K15+Indicator_default_S4!P2*Weighting!K16+Indicator_default_S4!Q2*Weighting!K17</f>
        <v>-0.28997036682126875</v>
      </c>
      <c r="L2" s="8">
        <f>+Indicator_default_S4!B2*Weighting!L2+Indicator_default_S4!C2*Weighting!L3+Indicator_default_S4!D2*Weighting!L4+Indicator_default_S4!E2*Weighting!L5+Indicator_default_S4!F2*Weighting!L6+Indicator_default_S4!G2*Weighting!L7+Indicator_default_S4!H2*Weighting!L8+Indicator_default_S4!I2*Weighting!L9+Indicator_default_S4!J2*Weighting!L10+Indicator_default_S4!K2*Weighting!L11+Indicator_default_S4!L2*Weighting!L12+Indicator_default_S4!M2*Weighting!L13+Indicator_default_S4!N2*Weighting!L14+Indicator_default_S4!O2*Weighting!L15+Indicator_default_S4!P2*Weighting!L16+Indicator_default_S4!Q2*Weighting!L17</f>
        <v>-0.27169343142512536</v>
      </c>
      <c r="M2" s="8">
        <f>+Indicator_default_S4!B2*Weighting!M2+Indicator_default_S4!C2*Weighting!M3+Indicator_default_S4!D2*Weighting!M4+Indicator_default_S4!E2*Weighting!M5+Indicator_default_S4!F2*Weighting!M6+Indicator_default_S4!G2*Weighting!M7+Indicator_default_S4!H2*Weighting!M8+Indicator_default_S4!I2*Weighting!M9+Indicator_default_S4!J2*Weighting!M10+Indicator_default_S4!K2*Weighting!M11+Indicator_default_S4!L2*Weighting!M12+Indicator_default_S4!M2*Weighting!M13+Indicator_default_S4!N2*Weighting!M14+Indicator_default_S4!O2*Weighting!M15+Indicator_default_S4!P2*Weighting!M16+Indicator_default_S4!Q2*Weighting!M17</f>
        <v>-0.2749122225256207</v>
      </c>
      <c r="N2" s="8">
        <f>+Indicator_default_S4!B2*Weighting!N2+Indicator_default_S4!C2*Weighting!N3+Indicator_default_S4!D2*Weighting!N4+Indicator_default_S4!E2*Weighting!N5+Indicator_default_S4!F2*Weighting!N6+Indicator_default_S4!G2*Weighting!N7+Indicator_default_S4!H2*Weighting!N8+Indicator_default_S4!I2*Weighting!N9+Indicator_default_S4!J2*Weighting!N10+Indicator_default_S4!K2*Weighting!N11+Indicator_default_S4!L2*Weighting!N12+Indicator_default_S4!M2*Weighting!N13+Indicator_default_S4!N2*Weighting!N14+Indicator_default_S4!O2*Weighting!N15+Indicator_default_S4!P2*Weighting!N16+Indicator_default_S4!Q2*Weighting!N17</f>
        <v>-0.12324284595425923</v>
      </c>
      <c r="O2" s="8">
        <f>+Indicator_default_S4!B2*Weighting!O2+Indicator_default_S4!C2*Weighting!O3+Indicator_default_S4!D2*Weighting!O4+Indicator_default_S4!E2*Weighting!O5+Indicator_default_S4!F2*Weighting!O6+Indicator_default_S4!G2*Weighting!O7+Indicator_default_S4!H2*Weighting!O8+Indicator_default_S4!I2*Weighting!O9+Indicator_default_S4!J2*Weighting!O10+Indicator_default_S4!K2*Weighting!O11+Indicator_default_S4!L2*Weighting!O12+Indicator_default_S4!M2*Weighting!O13+Indicator_default_S4!N2*Weighting!O14+Indicator_default_S4!O2*Weighting!O15+Indicator_default_S4!P2*Weighting!O16+Indicator_default_S4!Q2*Weighting!O17</f>
        <v>8.845265359435163E-2</v>
      </c>
      <c r="P2" s="8">
        <f>+Indicator_default_S4!B2*Weighting!P2+Indicator_default_S4!C2*Weighting!P3+Indicator_default_S4!D2*Weighting!P4+Indicator_default_S4!E2*Weighting!P5+Indicator_default_S4!F2*Weighting!P6+Indicator_default_S4!G2*Weighting!P7+Indicator_default_S4!H2*Weighting!P8+Indicator_default_S4!I2*Weighting!P9+Indicator_default_S4!J2*Weighting!P10+Indicator_default_S4!K2*Weighting!P11+Indicator_default_S4!L2*Weighting!P12+Indicator_default_S4!M2*Weighting!P13+Indicator_default_S4!N2*Weighting!P14+Indicator_default_S4!O2*Weighting!P15+Indicator_default_S4!P2*Weighting!P16+Indicator_default_S4!Q2*Weighting!P17</f>
        <v>-0.51972250556204491</v>
      </c>
      <c r="Q2" s="8">
        <f>+Indicator_default_S4!B2*Weighting!Q2+Indicator_default_S4!C2*Weighting!Q3+Indicator_default_S4!D2*Weighting!Q4+Indicator_default_S4!E2*Weighting!Q5+Indicator_default_S4!F2*Weighting!Q6+Indicator_default_S4!G2*Weighting!Q7+Indicator_default_S4!H2*Weighting!Q8+Indicator_default_S4!I2*Weighting!Q9+Indicator_default_S4!J2*Weighting!Q10+Indicator_default_S4!K2*Weighting!Q11+Indicator_default_S4!L2*Weighting!Q12+Indicator_default_S4!M2*Weighting!Q13+Indicator_default_S4!N2*Weighting!Q14+Indicator_default_S4!O2*Weighting!Q15+Indicator_default_S4!P2*Weighting!Q16+Indicator_default_S4!Q2*Weighting!Q17</f>
        <v>-0.34676477502181025</v>
      </c>
      <c r="R2" s="8">
        <f>+Indicator_default_S4!B2*Weighting!R2+Indicator_default_S4!C2*Weighting!R3+Indicator_default_S4!D2*Weighting!R4+Indicator_default_S4!E2*Weighting!R5+Indicator_default_S4!F2*Weighting!R6+Indicator_default_S4!G2*Weighting!R7+Indicator_default_S4!H2*Weighting!R8+Indicator_default_S4!I2*Weighting!R9+Indicator_default_S4!J2*Weighting!R10+Indicator_default_S4!K2*Weighting!R11+Indicator_default_S4!L2*Weighting!R12+Indicator_default_S4!M2*Weighting!R13+Indicator_default_S4!N2*Weighting!R14+Indicator_default_S4!O2*Weighting!R15+Indicator_default_S4!P2*Weighting!R16+Indicator_default_S4!Q2*Weighting!R17</f>
        <v>-1.0738913645413524</v>
      </c>
      <c r="S2" s="8">
        <f>+Indicator_default_S4!B2*Weighting!S2+Indicator_default_S4!C2*Weighting!S3+Indicator_default_S4!D2*Weighting!S4+Indicator_default_S4!E2*Weighting!S5+Indicator_default_S4!F2*Weighting!S6+Indicator_default_S4!G2*Weighting!S7+Indicator_default_S4!H2*Weighting!S8+Indicator_default_S4!I2*Weighting!S9+Indicator_default_S4!J2*Weighting!S10+Indicator_default_S4!K2*Weighting!S11+Indicator_default_S4!L2*Weighting!S12+Indicator_default_S4!M2*Weighting!S13+Indicator_default_S4!N2*Weighting!S14+Indicator_default_S4!O2*Weighting!S15+Indicator_default_S4!P2*Weighting!S16+Indicator_default_S4!Q2*Weighting!S17</f>
        <v>-0.56928025083384703</v>
      </c>
      <c r="T2" s="8">
        <f>+Indicator_default_S4!B2*Weighting!T2+Indicator_default_S4!C2*Weighting!T3+Indicator_default_S4!D2*Weighting!T4+Indicator_default_S4!E2*Weighting!T5+Indicator_default_S4!F2*Weighting!T6+Indicator_default_S4!G2*Weighting!T7+Indicator_default_S4!H2*Weighting!T8+Indicator_default_S4!I2*Weighting!T9+Indicator_default_S4!J2*Weighting!T10+Indicator_default_S4!K2*Weighting!T11+Indicator_default_S4!L2*Weighting!T12+Indicator_default_S4!M2*Weighting!T13+Indicator_default_S4!N2*Weighting!T14+Indicator_default_S4!O2*Weighting!T15+Indicator_default_S4!P2*Weighting!T16+Indicator_default_S4!Q2*Weighting!T17</f>
        <v>-0.63371779245789528</v>
      </c>
      <c r="U2" s="8">
        <f>+Indicator_default_S4!B2*Weighting!U2+Indicator_default_S4!C2*Weighting!U3+Indicator_default_S4!D2*Weighting!U4+Indicator_default_S4!E2*Weighting!U5+Indicator_default_S4!F2*Weighting!U6+Indicator_default_S4!G2*Weighting!U7+Indicator_default_S4!H2*Weighting!U8+Indicator_default_S4!I2*Weighting!U9+Indicator_default_S4!J2*Weighting!U10+Indicator_default_S4!K2*Weighting!U11+Indicator_default_S4!L2*Weighting!U12+Indicator_default_S4!M2*Weighting!U13+Indicator_default_S4!N2*Weighting!U14+Indicator_default_S4!O2*Weighting!U15+Indicator_default_S4!P2*Weighting!U16+Indicator_default_S4!Q2*Weighting!U17</f>
        <v>-1.6411715656369504E-2</v>
      </c>
      <c r="V2" s="8">
        <f>+Indicator_default_S4!B2*Weighting!V2+Indicator_default_S4!C2*Weighting!V3+Indicator_default_S4!D2*Weighting!V4+Indicator_default_S4!E2*Weighting!V5+Indicator_default_S4!F2*Weighting!V6+Indicator_default_S4!G2*Weighting!V7+Indicator_default_S4!H2*Weighting!V8+Indicator_default_S4!I2*Weighting!V9+Indicator_default_S4!J2*Weighting!V10+Indicator_default_S4!K2*Weighting!V11+Indicator_default_S4!L2*Weighting!V12+Indicator_default_S4!M2*Weighting!V13+Indicator_default_S4!N2*Weighting!V14+Indicator_default_S4!O2*Weighting!V15+Indicator_default_S4!P2*Weighting!V16+Indicator_default_S4!Q2*Weighting!V17</f>
        <v>-5.2318924123482304E-2</v>
      </c>
      <c r="W2" s="8">
        <f>+Indicator_default_S4!B2*Weighting!W2+Indicator_default_S4!C2*Weighting!W3+Indicator_default_S4!D2*Weighting!W4+Indicator_default_S4!E2*Weighting!W5+Indicator_default_S4!F2*Weighting!W6+Indicator_default_S4!G2*Weighting!W7+Indicator_default_S4!H2*Weighting!W8+Indicator_default_S4!I2*Weighting!W9+Indicator_default_S4!J2*Weighting!W10+Indicator_default_S4!K2*Weighting!W11+Indicator_default_S4!L2*Weighting!W12+Indicator_default_S4!M2*Weighting!W13+Indicator_default_S4!N2*Weighting!W14+Indicator_default_S4!O2*Weighting!W15+Indicator_default_S4!P2*Weighting!W16+Indicator_default_S4!Q2*Weighting!W17</f>
        <v>-1.2297747460000074E-2</v>
      </c>
      <c r="X2" s="8">
        <f>+Indicator_default_S4!B2*Weighting!X2+Indicator_default_S4!C2*Weighting!X3+Indicator_default_S4!D2*Weighting!X4+Indicator_default_S4!E2*Weighting!X5+Indicator_default_S4!F2*Weighting!X6+Indicator_default_S4!G2*Weighting!X7+Indicator_default_S4!H2*Weighting!X8+Indicator_default_S4!I2*Weighting!X9+Indicator_default_S4!J2*Weighting!X10+Indicator_default_S4!K2*Weighting!X11+Indicator_default_S4!L2*Weighting!X12+Indicator_default_S4!M2*Weighting!X13+Indicator_default_S4!N2*Weighting!X14+Indicator_default_S4!O2*Weighting!X15+Indicator_default_S4!P2*Weighting!X16+Indicator_default_S4!Q2*Weighting!X17</f>
        <v>-7.6009469879384194E-3</v>
      </c>
      <c r="Y2" s="8">
        <f>+Indicator_default_S4!B2*Weighting!Y2+Indicator_default_S4!C2*Weighting!Y3+Indicator_default_S4!D2*Weighting!Y4+Indicator_default_S4!E2*Weighting!Y5+Indicator_default_S4!F2*Weighting!Y6+Indicator_default_S4!G2*Weighting!Y7+Indicator_default_S4!H2*Weighting!Y8+Indicator_default_S4!I2*Weighting!Y9+Indicator_default_S4!J2*Weighting!Y10+Indicator_default_S4!K2*Weighting!Y11+Indicator_default_S4!L2*Weighting!Y12+Indicator_default_S4!M2*Weighting!Y13+Indicator_default_S4!N2*Weighting!Y14+Indicator_default_S4!O2*Weighting!Y15+Indicator_default_S4!P2*Weighting!Y16+Indicator_default_S4!Q2*Weighting!Y17</f>
        <v>-2.3845447786839486E-3</v>
      </c>
      <c r="Z2" s="8">
        <f>+Indicator_default_S4!B2*Weighting!Z2+Indicator_default_S4!C2*Weighting!Z3+Indicator_default_S4!D2*Weighting!Z4+Indicator_default_S4!E2*Weighting!Z5+Indicator_default_S4!F2*Weighting!Z6+Indicator_default_S4!G2*Weighting!Z7+Indicator_default_S4!H2*Weighting!Z8+Indicator_default_S4!I2*Weighting!Z9+Indicator_default_S4!J2*Weighting!Z10+Indicator_default_S4!K2*Weighting!Z11+Indicator_default_S4!L2*Weighting!Z12+Indicator_default_S4!M2*Weighting!Z13+Indicator_default_S4!N2*Weighting!Z14+Indicator_default_S4!O2*Weighting!Z15+Indicator_default_S4!P2*Weighting!Z16+Indicator_default_S4!Q2*Weighting!Z17</f>
        <v>-6.1816827964628569E-2</v>
      </c>
      <c r="AA2" s="8">
        <f>+Indicator_default_S4!B2*Weighting!AA2+Indicator_default_S4!C2*Weighting!AA3+Indicator_default_S4!D2*Weighting!AA4+Indicator_default_S4!E2*Weighting!AA5+Indicator_default_S4!F2*Weighting!AA6+Indicator_default_S4!G2*Weighting!AA7+Indicator_default_S4!H2*Weighting!AA8+Indicator_default_S4!I2*Weighting!AA9+Indicator_default_S4!J2*Weighting!AA10+Indicator_default_S4!K2*Weighting!AA11+Indicator_default_S4!L2*Weighting!AA12+Indicator_default_S4!M2*Weighting!AA13+Indicator_default_S4!N2*Weighting!AA14+Indicator_default_S4!O2*Weighting!AA15+Indicator_default_S4!P2*Weighting!AA16+Indicator_default_S4!Q2*Weighting!AA17</f>
        <v>-0.2109558556385264</v>
      </c>
    </row>
    <row r="3" spans="1:27" x14ac:dyDescent="0.35">
      <c r="A3" s="5" t="s">
        <v>2</v>
      </c>
      <c r="B3" s="8">
        <f ca="1">+Indicator_default_S4!B3*Weighting!B2+Indicator_default_S4!C3*Weighting!B3+Indicator_default_S4!D3*Weighting!B4+Indicator_default_S4!E3*Weighting!B5+Indicator_default_S4!F3*Weighting!B6+Indicator_default_S4!G3*Weighting!B7+Indicator_default_S4!H3*Weighting!B8+Indicator_default_S4!I3*Weighting!B9+Indicator_default_S4!J3*Weighting!B10+Indicator_default_S4!K3*Weighting!B11+Indicator_default_S4!L3*Weighting!B12+Indicator_default_S4!M3*Weighting!B13+Indicator_default_S4!N3*Weighting!B14+Indicator_default_S4!O3*Weighting!B15+Indicator_default_S4!P3*Weighting!B16+Indicator_default_S4!Q3*Weighting!B17</f>
        <v>-1.2893667115032328</v>
      </c>
      <c r="C3" s="8">
        <f ca="1">+Indicator_default_S4!B3*Weighting!C2+Indicator_default_S4!C3*Weighting!C3+Indicator_default_S4!D3*Weighting!C4+Indicator_default_S4!E3*Weighting!C5+Indicator_default_S4!F3*Weighting!C6+Indicator_default_S4!G3*Weighting!C7+Indicator_default_S4!H3*Weighting!C8+Indicator_default_S4!I3*Weighting!C9+Indicator_default_S4!J3*Weighting!C10+Indicator_default_S4!K3*Weighting!C11+Indicator_default_S4!L3*Weighting!C12+Indicator_default_S4!M3*Weighting!C13+Indicator_default_S4!N3*Weighting!C14+Indicator_default_S4!O3*Weighting!C15+Indicator_default_S4!P3*Weighting!C16+Indicator_default_S4!Q3*Weighting!C17</f>
        <v>-1.1406821226384856</v>
      </c>
      <c r="D3" s="8">
        <f ca="1">+Indicator_default_S4!B3*Weighting!D2+Indicator_default_S4!C3*Weighting!D3+Indicator_default_S4!D3*Weighting!D4+Indicator_default_S4!E3*Weighting!D5+Indicator_default_S4!F3*Weighting!D6+Indicator_default_S4!G3*Weighting!D7+Indicator_default_S4!H3*Weighting!D8+Indicator_default_S4!I3*Weighting!D9+Indicator_default_S4!J3*Weighting!D10+Indicator_default_S4!K3*Weighting!D11+Indicator_default_S4!L3*Weighting!D12+Indicator_default_S4!M3*Weighting!D13+Indicator_default_S4!N3*Weighting!D14+Indicator_default_S4!O3*Weighting!D15+Indicator_default_S4!P3*Weighting!D16+Indicator_default_S4!Q3*Weighting!D17</f>
        <v>-1.4137264802049125</v>
      </c>
      <c r="E3" s="8">
        <f ca="1">+Indicator_default_S4!B3*Weighting!E2+Indicator_default_S4!C3*Weighting!E3+Indicator_default_S4!D3*Weighting!E4+Indicator_default_S4!E3*Weighting!E5+Indicator_default_S4!F3*Weighting!E6+Indicator_default_S4!G3*Weighting!E7+Indicator_default_S4!H3*Weighting!E8+Indicator_default_S4!I3*Weighting!E9+Indicator_default_S4!J3*Weighting!E10+Indicator_default_S4!K3*Weighting!E11+Indicator_default_S4!L3*Weighting!E12+Indicator_default_S4!M3*Weighting!E13+Indicator_default_S4!N3*Weighting!E14+Indicator_default_S4!O3*Weighting!E15+Indicator_default_S4!P3*Weighting!E16+Indicator_default_S4!Q3*Weighting!E17</f>
        <v>-3.5717678540635145</v>
      </c>
      <c r="F3" s="8">
        <f ca="1">+Indicator_default_S4!B3*Weighting!F2+Indicator_default_S4!C3*Weighting!F3+Indicator_default_S4!D3*Weighting!F4+Indicator_default_S4!E3*Weighting!F5+Indicator_default_S4!F3*Weighting!F6+Indicator_default_S4!G3*Weighting!F7+Indicator_default_S4!H3*Weighting!F8+Indicator_default_S4!I3*Weighting!F9+Indicator_default_S4!J3*Weighting!F10+Indicator_default_S4!K3*Weighting!F11+Indicator_default_S4!L3*Weighting!F12+Indicator_default_S4!M3*Weighting!F13+Indicator_default_S4!N3*Weighting!F14+Indicator_default_S4!O3*Weighting!F15+Indicator_default_S4!P3*Weighting!F16+Indicator_default_S4!Q3*Weighting!F17</f>
        <v>-1.2261922984998541</v>
      </c>
      <c r="G3" s="8">
        <f>+Indicator_default_S4!B3*Weighting!G2+Indicator_default_S4!C3*Weighting!G3+Indicator_default_S4!D3*Weighting!G4+Indicator_default_S4!E3*Weighting!G5+Indicator_default_S4!F3*Weighting!G6+Indicator_default_S4!G3*Weighting!G7+Indicator_default_S4!H3*Weighting!G8+Indicator_default_S4!I3*Weighting!G9+Indicator_default_S4!J3*Weighting!G10+Indicator_default_S4!K3*Weighting!G11+Indicator_default_S4!L3*Weighting!G12+Indicator_default_S4!M3*Weighting!G13+Indicator_default_S4!N3*Weighting!G14+Indicator_default_S4!O3*Weighting!G15+Indicator_default_S4!P3*Weighting!G16+Indicator_default_S4!Q3*Weighting!G17</f>
        <v>-0.28455126228267458</v>
      </c>
      <c r="H3" s="8">
        <f>+Indicator_default_S4!B3*Weighting!H2+Indicator_default_S4!C3*Weighting!H3+Indicator_default_S4!D3*Weighting!H4+Indicator_default_S4!E3*Weighting!H5+Indicator_default_S4!F3*Weighting!H6+Indicator_default_S4!G3*Weighting!H7+Indicator_default_S4!H3*Weighting!H8+Indicator_default_S4!I3*Weighting!H9+Indicator_default_S4!J3*Weighting!H10+Indicator_default_S4!K3*Weighting!H11+Indicator_default_S4!L3*Weighting!H12+Indicator_default_S4!M3*Weighting!H13+Indicator_default_S4!N3*Weighting!H14+Indicator_default_S4!O3*Weighting!H15+Indicator_default_S4!P3*Weighting!H16+Indicator_default_S4!Q3*Weighting!H17</f>
        <v>-0.23230278472545526</v>
      </c>
      <c r="I3" s="8">
        <f>+Indicator_default_S4!B3*Weighting!I2+Indicator_default_S4!C3*Weighting!I3+Indicator_default_S4!D3*Weighting!I4+Indicator_default_S4!E3*Weighting!I5+Indicator_default_S4!F3*Weighting!I6+Indicator_default_S4!G3*Weighting!I7+Indicator_default_S4!H3*Weighting!I8+Indicator_default_S4!I3*Weighting!I9+Indicator_default_S4!J3*Weighting!I10+Indicator_default_S4!K3*Weighting!I11+Indicator_default_S4!L3*Weighting!I12+Indicator_default_S4!M3*Weighting!I13+Indicator_default_S4!N3*Weighting!I14+Indicator_default_S4!O3*Weighting!I15+Indicator_default_S4!P3*Weighting!I16+Indicator_default_S4!Q3*Weighting!I17</f>
        <v>-0.33387392895578688</v>
      </c>
      <c r="J3" s="8">
        <f>+Indicator_default_S4!B3*Weighting!J2+Indicator_default_S4!C3*Weighting!J3+Indicator_default_S4!D3*Weighting!J4+Indicator_default_S4!E3*Weighting!J5+Indicator_default_S4!F3*Weighting!J6+Indicator_default_S4!G3*Weighting!J7+Indicator_default_S4!H3*Weighting!J8+Indicator_default_S4!I3*Weighting!J9+Indicator_default_S4!J3*Weighting!J10+Indicator_default_S4!K3*Weighting!J11+Indicator_default_S4!L3*Weighting!J12+Indicator_default_S4!M3*Weighting!J13+Indicator_default_S4!N3*Weighting!J14+Indicator_default_S4!O3*Weighting!J15+Indicator_default_S4!P3*Weighting!J16+Indicator_default_S4!Q3*Weighting!J17</f>
        <v>-1.5038037285844141</v>
      </c>
      <c r="K3" s="8">
        <f>+Indicator_default_S4!B3*Weighting!K2+Indicator_default_S4!C3*Weighting!K3+Indicator_default_S4!D3*Weighting!K4+Indicator_default_S4!E3*Weighting!K5+Indicator_default_S4!F3*Weighting!K6+Indicator_default_S4!G3*Weighting!K7+Indicator_default_S4!H3*Weighting!K8+Indicator_default_S4!I3*Weighting!K9+Indicator_default_S4!J3*Weighting!K10+Indicator_default_S4!K3*Weighting!K11+Indicator_default_S4!L3*Weighting!K12+Indicator_default_S4!M3*Weighting!K13+Indicator_default_S4!N3*Weighting!K14+Indicator_default_S4!O3*Weighting!K15+Indicator_default_S4!P3*Weighting!K16+Indicator_default_S4!Q3*Weighting!K17</f>
        <v>-0.26187018505055054</v>
      </c>
      <c r="L3" s="8">
        <f>+Indicator_default_S4!B3*Weighting!L2+Indicator_default_S4!C3*Weighting!L3+Indicator_default_S4!D3*Weighting!L4+Indicator_default_S4!E3*Weighting!L5+Indicator_default_S4!F3*Weighting!L6+Indicator_default_S4!G3*Weighting!L7+Indicator_default_S4!H3*Weighting!L8+Indicator_default_S4!I3*Weighting!L9+Indicator_default_S4!J3*Weighting!L10+Indicator_default_S4!K3*Weighting!L11+Indicator_default_S4!L3*Weighting!L12+Indicator_default_S4!M3*Weighting!L13+Indicator_default_S4!N3*Weighting!L14+Indicator_default_S4!O3*Weighting!L15+Indicator_default_S4!P3*Weighting!L16+Indicator_default_S4!Q3*Weighting!L17</f>
        <v>-7.8638497441933325E-2</v>
      </c>
      <c r="M3" s="8">
        <f>+Indicator_default_S4!B3*Weighting!M2+Indicator_default_S4!C3*Weighting!M3+Indicator_default_S4!D3*Weighting!M4+Indicator_default_S4!E3*Weighting!M5+Indicator_default_S4!F3*Weighting!M6+Indicator_default_S4!G3*Weighting!M7+Indicator_default_S4!H3*Weighting!M8+Indicator_default_S4!I3*Weighting!M9+Indicator_default_S4!J3*Weighting!M10+Indicator_default_S4!K3*Weighting!M11+Indicator_default_S4!L3*Weighting!M12+Indicator_default_S4!M3*Weighting!M13+Indicator_default_S4!N3*Weighting!M14+Indicator_default_S4!O3*Weighting!M15+Indicator_default_S4!P3*Weighting!M16+Indicator_default_S4!Q3*Weighting!M17</f>
        <v>6.8253250498474132E-4</v>
      </c>
      <c r="N3" s="8">
        <f>+Indicator_default_S4!B3*Weighting!N2+Indicator_default_S4!C3*Weighting!N3+Indicator_default_S4!D3*Weighting!N4+Indicator_default_S4!E3*Weighting!N5+Indicator_default_S4!F3*Weighting!N6+Indicator_default_S4!G3*Weighting!N7+Indicator_default_S4!H3*Weighting!N8+Indicator_default_S4!I3*Weighting!N9+Indicator_default_S4!J3*Weighting!N10+Indicator_default_S4!K3*Weighting!N11+Indicator_default_S4!L3*Weighting!N12+Indicator_default_S4!M3*Weighting!N13+Indicator_default_S4!N3*Weighting!N14+Indicator_default_S4!O3*Weighting!N15+Indicator_default_S4!P3*Weighting!N16+Indicator_default_S4!Q3*Weighting!N17</f>
        <v>-1.958457015343364E-3</v>
      </c>
      <c r="O3" s="8">
        <f>+Indicator_default_S4!B3*Weighting!O2+Indicator_default_S4!C3*Weighting!O3+Indicator_default_S4!D3*Weighting!O4+Indicator_default_S4!E3*Weighting!O5+Indicator_default_S4!F3*Weighting!O6+Indicator_default_S4!G3*Weighting!O7+Indicator_default_S4!H3*Weighting!O8+Indicator_default_S4!I3*Weighting!O9+Indicator_default_S4!J3*Weighting!O10+Indicator_default_S4!K3*Weighting!O11+Indicator_default_S4!L3*Weighting!O12+Indicator_default_S4!M3*Weighting!O13+Indicator_default_S4!N3*Weighting!O14+Indicator_default_S4!O3*Weighting!O15+Indicator_default_S4!P3*Weighting!O16+Indicator_default_S4!Q3*Weighting!O17</f>
        <v>2.767296803270538E-3</v>
      </c>
      <c r="P3" s="8">
        <f>+Indicator_default_S4!B3*Weighting!P2+Indicator_default_S4!C3*Weighting!P3+Indicator_default_S4!D3*Weighting!P4+Indicator_default_S4!E3*Weighting!P5+Indicator_default_S4!F3*Weighting!P6+Indicator_default_S4!G3*Weighting!P7+Indicator_default_S4!H3*Weighting!P8+Indicator_default_S4!I3*Weighting!P9+Indicator_default_S4!J3*Weighting!P10+Indicator_default_S4!K3*Weighting!P11+Indicator_default_S4!L3*Weighting!P12+Indicator_default_S4!M3*Weighting!P13+Indicator_default_S4!N3*Weighting!P14+Indicator_default_S4!O3*Weighting!P15+Indicator_default_S4!P3*Weighting!P16+Indicator_default_S4!Q3*Weighting!P17</f>
        <v>-1.4085777959826467E-2</v>
      </c>
      <c r="Q3" s="8">
        <f>+Indicator_default_S4!B3*Weighting!Q2+Indicator_default_S4!C3*Weighting!Q3+Indicator_default_S4!D3*Weighting!Q4+Indicator_default_S4!E3*Weighting!Q5+Indicator_default_S4!F3*Weighting!Q6+Indicator_default_S4!G3*Weighting!Q7+Indicator_default_S4!H3*Weighting!Q8+Indicator_default_S4!I3*Weighting!Q9+Indicator_default_S4!J3*Weighting!Q10+Indicator_default_S4!K3*Weighting!Q11+Indicator_default_S4!L3*Weighting!Q12+Indicator_default_S4!M3*Weighting!Q13+Indicator_default_S4!N3*Weighting!Q14+Indicator_default_S4!O3*Weighting!Q15+Indicator_default_S4!P3*Weighting!Q16+Indicator_default_S4!Q3*Weighting!Q17</f>
        <v>-1.0292046954317466E-2</v>
      </c>
      <c r="R3" s="8">
        <f>+Indicator_default_S4!B3*Weighting!R2+Indicator_default_S4!C3*Weighting!R3+Indicator_default_S4!D3*Weighting!R4+Indicator_default_S4!E3*Weighting!R5+Indicator_default_S4!F3*Weighting!R6+Indicator_default_S4!G3*Weighting!R7+Indicator_default_S4!H3*Weighting!R8+Indicator_default_S4!I3*Weighting!R9+Indicator_default_S4!J3*Weighting!R10+Indicator_default_S4!K3*Weighting!R11+Indicator_default_S4!L3*Weighting!R12+Indicator_default_S4!M3*Weighting!R13+Indicator_default_S4!N3*Weighting!R14+Indicator_default_S4!O3*Weighting!R15+Indicator_default_S4!P3*Weighting!R16+Indicator_default_S4!Q3*Weighting!R17</f>
        <v>-4.3625048007168186</v>
      </c>
      <c r="S3" s="8">
        <f>+Indicator_default_S4!B3*Weighting!S2+Indicator_default_S4!C3*Weighting!S3+Indicator_default_S4!D3*Weighting!S4+Indicator_default_S4!E3*Weighting!S5+Indicator_default_S4!F3*Weighting!S6+Indicator_default_S4!G3*Weighting!S7+Indicator_default_S4!H3*Weighting!S8+Indicator_default_S4!I3*Weighting!S9+Indicator_default_S4!J3*Weighting!S10+Indicator_default_S4!K3*Weighting!S11+Indicator_default_S4!L3*Weighting!S12+Indicator_default_S4!M3*Weighting!S13+Indicator_default_S4!N3*Weighting!S14+Indicator_default_S4!O3*Weighting!S15+Indicator_default_S4!P3*Weighting!S16+Indicator_default_S4!Q3*Weighting!S17</f>
        <v>-2.3676345076000763E-2</v>
      </c>
      <c r="T3" s="8">
        <f>+Indicator_default_S4!B3*Weighting!T2+Indicator_default_S4!C3*Weighting!T3+Indicator_default_S4!D3*Weighting!T4+Indicator_default_S4!E3*Weighting!T5+Indicator_default_S4!F3*Weighting!T6+Indicator_default_S4!G3*Weighting!T7+Indicator_default_S4!H3*Weighting!T8+Indicator_default_S4!I3*Weighting!T9+Indicator_default_S4!J3*Weighting!T10+Indicator_default_S4!K3*Weighting!T11+Indicator_default_S4!L3*Weighting!T12+Indicator_default_S4!M3*Weighting!T13+Indicator_default_S4!N3*Weighting!T14+Indicator_default_S4!O3*Weighting!T15+Indicator_default_S4!P3*Weighting!T16+Indicator_default_S4!Q3*Weighting!T17</f>
        <v>-2.4342416118519127E-2</v>
      </c>
      <c r="U3" s="8">
        <f>+Indicator_default_S4!B3*Weighting!U2+Indicator_default_S4!C3*Weighting!U3+Indicator_default_S4!D3*Weighting!U4+Indicator_default_S4!E3*Weighting!U5+Indicator_default_S4!F3*Weighting!U6+Indicator_default_S4!G3*Weighting!U7+Indicator_default_S4!H3*Weighting!U8+Indicator_default_S4!I3*Weighting!U9+Indicator_default_S4!J3*Weighting!U10+Indicator_default_S4!K3*Weighting!U11+Indicator_default_S4!L3*Weighting!U12+Indicator_default_S4!M3*Weighting!U13+Indicator_default_S4!N3*Weighting!U14+Indicator_default_S4!O3*Weighting!U15+Indicator_default_S4!P3*Weighting!U16+Indicator_default_S4!Q3*Weighting!U17</f>
        <v>-3.2308480084234717E-3</v>
      </c>
      <c r="V3" s="8">
        <f>+Indicator_default_S4!B3*Weighting!V2+Indicator_default_S4!C3*Weighting!V3+Indicator_default_S4!D3*Weighting!V4+Indicator_default_S4!E3*Weighting!V5+Indicator_default_S4!F3*Weighting!V6+Indicator_default_S4!G3*Weighting!V7+Indicator_default_S4!H3*Weighting!V8+Indicator_default_S4!I3*Weighting!V9+Indicator_default_S4!J3*Weighting!V10+Indicator_default_S4!K3*Weighting!V11+Indicator_default_S4!L3*Weighting!V12+Indicator_default_S4!M3*Weighting!V13+Indicator_default_S4!N3*Weighting!V14+Indicator_default_S4!O3*Weighting!V15+Indicator_default_S4!P3*Weighting!V16+Indicator_default_S4!Q3*Weighting!V17</f>
        <v>-9.7006141220889433E-4</v>
      </c>
      <c r="W3" s="8">
        <f>+Indicator_default_S4!B3*Weighting!W2+Indicator_default_S4!C3*Weighting!W3+Indicator_default_S4!D3*Weighting!W4+Indicator_default_S4!E3*Weighting!W5+Indicator_default_S4!F3*Weighting!W6+Indicator_default_S4!G3*Weighting!W7+Indicator_default_S4!H3*Weighting!W8+Indicator_default_S4!I3*Weighting!W9+Indicator_default_S4!J3*Weighting!W10+Indicator_default_S4!K3*Weighting!W11+Indicator_default_S4!L3*Weighting!W12+Indicator_default_S4!M3*Weighting!W13+Indicator_default_S4!N3*Weighting!W14+Indicator_default_S4!O3*Weighting!W15+Indicator_default_S4!P3*Weighting!W16+Indicator_default_S4!Q3*Weighting!W17</f>
        <v>-3.3823223061354052E-4</v>
      </c>
      <c r="X3" s="8">
        <f>+Indicator_default_S4!B3*Weighting!X2+Indicator_default_S4!C3*Weighting!X3+Indicator_default_S4!D3*Weighting!X4+Indicator_default_S4!E3*Weighting!X5+Indicator_default_S4!F3*Weighting!X6+Indicator_default_S4!G3*Weighting!X7+Indicator_default_S4!H3*Weighting!X8+Indicator_default_S4!I3*Weighting!X9+Indicator_default_S4!J3*Weighting!X10+Indicator_default_S4!K3*Weighting!X11+Indicator_default_S4!L3*Weighting!X12+Indicator_default_S4!M3*Weighting!X13+Indicator_default_S4!N3*Weighting!X14+Indicator_default_S4!O3*Weighting!X15+Indicator_default_S4!P3*Weighting!X16+Indicator_default_S4!Q3*Weighting!X17</f>
        <v>-3.3131974532181656E-5</v>
      </c>
      <c r="Y3" s="8">
        <f>+Indicator_default_S4!B3*Weighting!Y2+Indicator_default_S4!C3*Weighting!Y3+Indicator_default_S4!D3*Weighting!Y4+Indicator_default_S4!E3*Weighting!Y5+Indicator_default_S4!F3*Weighting!Y6+Indicator_default_S4!G3*Weighting!Y7+Indicator_default_S4!H3*Weighting!Y8+Indicator_default_S4!I3*Weighting!Y9+Indicator_default_S4!J3*Weighting!Y10+Indicator_default_S4!K3*Weighting!Y11+Indicator_default_S4!L3*Weighting!Y12+Indicator_default_S4!M3*Weighting!Y13+Indicator_default_S4!N3*Weighting!Y14+Indicator_default_S4!O3*Weighting!Y15+Indicator_default_S4!P3*Weighting!Y16+Indicator_default_S4!Q3*Weighting!Y17</f>
        <v>-3.3412061292703789E-3</v>
      </c>
      <c r="Z3" s="8">
        <f>+Indicator_default_S4!B3*Weighting!Z2+Indicator_default_S4!C3*Weighting!Z3+Indicator_default_S4!D3*Weighting!Z4+Indicator_default_S4!E3*Weighting!Z5+Indicator_default_S4!F3*Weighting!Z6+Indicator_default_S4!G3*Weighting!Z7+Indicator_default_S4!H3*Weighting!Z8+Indicator_default_S4!I3*Weighting!Z9+Indicator_default_S4!J3*Weighting!Z10+Indicator_default_S4!K3*Weighting!Z11+Indicator_default_S4!L3*Weighting!Z12+Indicator_default_S4!M3*Weighting!Z13+Indicator_default_S4!N3*Weighting!Z14+Indicator_default_S4!O3*Weighting!Z15+Indicator_default_S4!P3*Weighting!Z16+Indicator_default_S4!Q3*Weighting!Z17</f>
        <v>-6.1693880571792956E-3</v>
      </c>
      <c r="AA3" s="8">
        <f>+Indicator_default_S4!B3*Weighting!AA2+Indicator_default_S4!C3*Weighting!AA3+Indicator_default_S4!D3*Weighting!AA4+Indicator_default_S4!E3*Weighting!AA5+Indicator_default_S4!F3*Weighting!AA6+Indicator_default_S4!G3*Weighting!AA7+Indicator_default_S4!H3*Weighting!AA8+Indicator_default_S4!I3*Weighting!AA9+Indicator_default_S4!J3*Weighting!AA10+Indicator_default_S4!K3*Weighting!AA11+Indicator_default_S4!L3*Weighting!AA12+Indicator_default_S4!M3*Weighting!AA13+Indicator_default_S4!N3*Weighting!AA14+Indicator_default_S4!O3*Weighting!AA15+Indicator_default_S4!P3*Weighting!AA16+Indicator_default_S4!Q3*Weighting!AA17</f>
        <v>-2.6688816736061088E-2</v>
      </c>
    </row>
    <row r="4" spans="1:27" x14ac:dyDescent="0.35">
      <c r="A4" s="5" t="s">
        <v>3</v>
      </c>
      <c r="B4" s="8">
        <f ca="1">+Indicator_default_S4!B4*Weighting!B2+Indicator_default_S4!C4*Weighting!B3+Indicator_default_S4!D4*Weighting!B4+Indicator_default_S4!E4*Weighting!B5+Indicator_default_S4!F4*Weighting!B6+Indicator_default_S4!G4*Weighting!B7+Indicator_default_S4!H4*Weighting!B8+Indicator_default_S4!I4*Weighting!B9+Indicator_default_S4!J4*Weighting!B10+Indicator_default_S4!K4*Weighting!B11+Indicator_default_S4!L4*Weighting!B12+Indicator_default_S4!M4*Weighting!B13+Indicator_default_S4!N4*Weighting!B14+Indicator_default_S4!O4*Weighting!B15+Indicator_default_S4!P4*Weighting!B16+Indicator_default_S4!Q4*Weighting!B17</f>
        <v>-0.31683196195297747</v>
      </c>
      <c r="C4" s="8">
        <f ca="1">+Indicator_default_S4!B4*Weighting!C2+Indicator_default_S4!C4*Weighting!C3+Indicator_default_S4!D4*Weighting!C4+Indicator_default_S4!E4*Weighting!C5+Indicator_default_S4!F4*Weighting!C6+Indicator_default_S4!G4*Weighting!C7+Indicator_default_S4!H4*Weighting!C8+Indicator_default_S4!I4*Weighting!C9+Indicator_default_S4!J4*Weighting!C10+Indicator_default_S4!K4*Weighting!C11+Indicator_default_S4!L4*Weighting!C12+Indicator_default_S4!M4*Weighting!C13+Indicator_default_S4!N4*Weighting!C14+Indicator_default_S4!O4*Weighting!C15+Indicator_default_S4!P4*Weighting!C16+Indicator_default_S4!Q4*Weighting!C17</f>
        <v>-0.35138655535012431</v>
      </c>
      <c r="D4" s="8">
        <f ca="1">+Indicator_default_S4!B4*Weighting!D2+Indicator_default_S4!C4*Weighting!D3+Indicator_default_S4!D4*Weighting!D4+Indicator_default_S4!E4*Weighting!D5+Indicator_default_S4!F4*Weighting!D6+Indicator_default_S4!G4*Weighting!D7+Indicator_default_S4!H4*Weighting!D8+Indicator_default_S4!I4*Weighting!D9+Indicator_default_S4!J4*Weighting!D10+Indicator_default_S4!K4*Weighting!D11+Indicator_default_S4!L4*Weighting!D12+Indicator_default_S4!M4*Weighting!D13+Indicator_default_S4!N4*Weighting!D14+Indicator_default_S4!O4*Weighting!D15+Indicator_default_S4!P4*Weighting!D16+Indicator_default_S4!Q4*Weighting!D17</f>
        <v>-0.31949339360780304</v>
      </c>
      <c r="E4" s="8">
        <f ca="1">+Indicator_default_S4!B4*Weighting!E2+Indicator_default_S4!C4*Weighting!E3+Indicator_default_S4!D4*Weighting!E4+Indicator_default_S4!E4*Weighting!E5+Indicator_default_S4!F4*Weighting!E6+Indicator_default_S4!G4*Weighting!E7+Indicator_default_S4!H4*Weighting!E8+Indicator_default_S4!I4*Weighting!E9+Indicator_default_S4!J4*Weighting!E10+Indicator_default_S4!K4*Weighting!E11+Indicator_default_S4!L4*Weighting!E12+Indicator_default_S4!M4*Weighting!E13+Indicator_default_S4!N4*Weighting!E14+Indicator_default_S4!O4*Weighting!E15+Indicator_default_S4!P4*Weighting!E16+Indicator_default_S4!Q4*Weighting!E17</f>
        <v>-0.20274719759859317</v>
      </c>
      <c r="F4" s="8">
        <f ca="1">+Indicator_default_S4!B4*Weighting!F2+Indicator_default_S4!C4*Weighting!F3+Indicator_default_S4!D4*Weighting!F4+Indicator_default_S4!E4*Weighting!F5+Indicator_default_S4!F4*Weighting!F6+Indicator_default_S4!G4*Weighting!F7+Indicator_default_S4!H4*Weighting!F8+Indicator_default_S4!I4*Weighting!F9+Indicator_default_S4!J4*Weighting!F10+Indicator_default_S4!K4*Weighting!F11+Indicator_default_S4!L4*Weighting!F12+Indicator_default_S4!M4*Weighting!F13+Indicator_default_S4!N4*Weighting!F14+Indicator_default_S4!O4*Weighting!F15+Indicator_default_S4!P4*Weighting!F16+Indicator_default_S4!Q4*Weighting!F17</f>
        <v>-0.34752351713479251</v>
      </c>
      <c r="G4" s="8">
        <f>+Indicator_default_S4!B4*Weighting!G2+Indicator_default_S4!C4*Weighting!G3+Indicator_default_S4!D4*Weighting!G4+Indicator_default_S4!E4*Weighting!G5+Indicator_default_S4!F4*Weighting!G6+Indicator_default_S4!G4*Weighting!G7+Indicator_default_S4!H4*Weighting!G8+Indicator_default_S4!I4*Weighting!G9+Indicator_default_S4!J4*Weighting!G10+Indicator_default_S4!K4*Weighting!G11+Indicator_default_S4!L4*Weighting!G12+Indicator_default_S4!M4*Weighting!G13+Indicator_default_S4!N4*Weighting!G14+Indicator_default_S4!O4*Weighting!G15+Indicator_default_S4!P4*Weighting!G16+Indicator_default_S4!Q4*Weighting!G17</f>
        <v>-0.24520611686723551</v>
      </c>
      <c r="H4" s="8">
        <f>+Indicator_default_S4!B4*Weighting!H2+Indicator_default_S4!C4*Weighting!H3+Indicator_default_S4!D4*Weighting!H4+Indicator_default_S4!E4*Weighting!H5+Indicator_default_S4!F4*Weighting!H6+Indicator_default_S4!G4*Weighting!H7+Indicator_default_S4!H4*Weighting!H8+Indicator_default_S4!I4*Weighting!H9+Indicator_default_S4!J4*Weighting!H10+Indicator_default_S4!K4*Weighting!H11+Indicator_default_S4!L4*Weighting!H12+Indicator_default_S4!M4*Weighting!H13+Indicator_default_S4!N4*Weighting!H14+Indicator_default_S4!O4*Weighting!H15+Indicator_default_S4!P4*Weighting!H16+Indicator_default_S4!Q4*Weighting!H17</f>
        <v>-0.2835517896878334</v>
      </c>
      <c r="I4" s="8">
        <f>+Indicator_default_S4!B4*Weighting!I2+Indicator_default_S4!C4*Weighting!I3+Indicator_default_S4!D4*Weighting!I4+Indicator_default_S4!E4*Weighting!I5+Indicator_default_S4!F4*Weighting!I6+Indicator_default_S4!G4*Weighting!I7+Indicator_default_S4!H4*Weighting!I8+Indicator_default_S4!I4*Weighting!I9+Indicator_default_S4!J4*Weighting!I10+Indicator_default_S4!K4*Weighting!I11+Indicator_default_S4!L4*Weighting!I12+Indicator_default_S4!M4*Weighting!I13+Indicator_default_S4!N4*Weighting!I14+Indicator_default_S4!O4*Weighting!I15+Indicator_default_S4!P4*Weighting!I16+Indicator_default_S4!Q4*Weighting!I17</f>
        <v>-0.25621896576885866</v>
      </c>
      <c r="J4" s="8">
        <f>+Indicator_default_S4!B4*Weighting!J2+Indicator_default_S4!C4*Weighting!J3+Indicator_default_S4!D4*Weighting!J4+Indicator_default_S4!E4*Weighting!J5+Indicator_default_S4!F4*Weighting!J6+Indicator_default_S4!G4*Weighting!J7+Indicator_default_S4!H4*Weighting!J8+Indicator_default_S4!I4*Weighting!J9+Indicator_default_S4!J4*Weighting!J10+Indicator_default_S4!K4*Weighting!J11+Indicator_default_S4!L4*Weighting!J12+Indicator_default_S4!M4*Weighting!J13+Indicator_default_S4!N4*Weighting!J14+Indicator_default_S4!O4*Weighting!J15+Indicator_default_S4!P4*Weighting!J16+Indicator_default_S4!Q4*Weighting!J17</f>
        <v>-0.16891231703322618</v>
      </c>
      <c r="K4" s="8">
        <f>+Indicator_default_S4!B4*Weighting!K2+Indicator_default_S4!C4*Weighting!K3+Indicator_default_S4!D4*Weighting!K4+Indicator_default_S4!E4*Weighting!K5+Indicator_default_S4!F4*Weighting!K6+Indicator_default_S4!G4*Weighting!K7+Indicator_default_S4!H4*Weighting!K8+Indicator_default_S4!I4*Weighting!K9+Indicator_default_S4!J4*Weighting!K10+Indicator_default_S4!K4*Weighting!K11+Indicator_default_S4!L4*Weighting!K12+Indicator_default_S4!M4*Weighting!K13+Indicator_default_S4!N4*Weighting!K14+Indicator_default_S4!O4*Weighting!K15+Indicator_default_S4!P4*Weighting!K16+Indicator_default_S4!Q4*Weighting!K17</f>
        <v>-0.2942190188644272</v>
      </c>
      <c r="L4" s="8">
        <f>+Indicator_default_S4!B4*Weighting!L2+Indicator_default_S4!C4*Weighting!L3+Indicator_default_S4!D4*Weighting!L4+Indicator_default_S4!E4*Weighting!L5+Indicator_default_S4!F4*Weighting!L6+Indicator_default_S4!G4*Weighting!L7+Indicator_default_S4!H4*Weighting!L8+Indicator_default_S4!I4*Weighting!L9+Indicator_default_S4!J4*Weighting!L10+Indicator_default_S4!K4*Weighting!L11+Indicator_default_S4!L4*Weighting!L12+Indicator_default_S4!M4*Weighting!L13+Indicator_default_S4!N4*Weighting!L14+Indicator_default_S4!O4*Weighting!L15+Indicator_default_S4!P4*Weighting!L16+Indicator_default_S4!Q4*Weighting!L17</f>
        <v>-0.32106664281390163</v>
      </c>
      <c r="M4" s="8">
        <f>+Indicator_default_S4!B4*Weighting!M2+Indicator_default_S4!C4*Weighting!M3+Indicator_default_S4!D4*Weighting!M4+Indicator_default_S4!E4*Weighting!M5+Indicator_default_S4!F4*Weighting!M6+Indicator_default_S4!G4*Weighting!M7+Indicator_default_S4!H4*Weighting!M8+Indicator_default_S4!I4*Weighting!M9+Indicator_default_S4!J4*Weighting!M10+Indicator_default_S4!K4*Weighting!M11+Indicator_default_S4!L4*Weighting!M12+Indicator_default_S4!M4*Weighting!M13+Indicator_default_S4!N4*Weighting!M14+Indicator_default_S4!O4*Weighting!M15+Indicator_default_S4!P4*Weighting!M16+Indicator_default_S4!Q4*Weighting!M17</f>
        <v>-0.34677952389352501</v>
      </c>
      <c r="N4" s="8">
        <f>+Indicator_default_S4!B4*Weighting!N2+Indicator_default_S4!C4*Weighting!N3+Indicator_default_S4!D4*Weighting!N4+Indicator_default_S4!E4*Weighting!N5+Indicator_default_S4!F4*Weighting!N6+Indicator_default_S4!G4*Weighting!N7+Indicator_default_S4!H4*Weighting!N8+Indicator_default_S4!I4*Weighting!N9+Indicator_default_S4!J4*Weighting!N10+Indicator_default_S4!K4*Weighting!N11+Indicator_default_S4!L4*Weighting!N12+Indicator_default_S4!M4*Weighting!N13+Indicator_default_S4!N4*Weighting!N14+Indicator_default_S4!O4*Weighting!N15+Indicator_default_S4!P4*Weighting!N16+Indicator_default_S4!Q4*Weighting!N17</f>
        <v>-0.15738648528175722</v>
      </c>
      <c r="O4" s="8">
        <f>+Indicator_default_S4!B4*Weighting!O2+Indicator_default_S4!C4*Weighting!O3+Indicator_default_S4!D4*Weighting!O4+Indicator_default_S4!E4*Weighting!O5+Indicator_default_S4!F4*Weighting!O6+Indicator_default_S4!G4*Weighting!O7+Indicator_default_S4!H4*Weighting!O8+Indicator_default_S4!I4*Weighting!O9+Indicator_default_S4!J4*Weighting!O10+Indicator_default_S4!K4*Weighting!O11+Indicator_default_S4!L4*Weighting!O12+Indicator_default_S4!M4*Weighting!O13+Indicator_default_S4!N4*Weighting!O14+Indicator_default_S4!O4*Weighting!O15+Indicator_default_S4!P4*Weighting!O16+Indicator_default_S4!Q4*Weighting!O17</f>
        <v>0.10159562721330612</v>
      </c>
      <c r="P4" s="8">
        <f>+Indicator_default_S4!B4*Weighting!P2+Indicator_default_S4!C4*Weighting!P3+Indicator_default_S4!D4*Weighting!P4+Indicator_default_S4!E4*Weighting!P5+Indicator_default_S4!F4*Weighting!P6+Indicator_default_S4!G4*Weighting!P7+Indicator_default_S4!H4*Weighting!P8+Indicator_default_S4!I4*Weighting!P9+Indicator_default_S4!J4*Weighting!P10+Indicator_default_S4!K4*Weighting!P11+Indicator_default_S4!L4*Weighting!P12+Indicator_default_S4!M4*Weighting!P13+Indicator_default_S4!N4*Weighting!P14+Indicator_default_S4!O4*Weighting!P15+Indicator_default_S4!P4*Weighting!P16+Indicator_default_S4!Q4*Weighting!P17</f>
        <v>-0.64470912663763658</v>
      </c>
      <c r="Q4" s="8">
        <f>+Indicator_default_S4!B4*Weighting!Q2+Indicator_default_S4!C4*Weighting!Q3+Indicator_default_S4!D4*Weighting!Q4+Indicator_default_S4!E4*Weighting!Q5+Indicator_default_S4!F4*Weighting!Q6+Indicator_default_S4!G4*Weighting!Q7+Indicator_default_S4!H4*Weighting!Q8+Indicator_default_S4!I4*Weighting!Q9+Indicator_default_S4!J4*Weighting!Q10+Indicator_default_S4!K4*Weighting!Q11+Indicator_default_S4!L4*Weighting!Q12+Indicator_default_S4!M4*Weighting!Q13+Indicator_default_S4!N4*Weighting!Q14+Indicator_default_S4!O4*Weighting!Q15+Indicator_default_S4!P4*Weighting!Q16+Indicator_default_S4!Q4*Weighting!Q17</f>
        <v>-0.43387002108142203</v>
      </c>
      <c r="R4" s="8">
        <f>+Indicator_default_S4!B4*Weighting!R2+Indicator_default_S4!C4*Weighting!R3+Indicator_default_S4!D4*Weighting!R4+Indicator_default_S4!E4*Weighting!R5+Indicator_default_S4!F4*Weighting!R6+Indicator_default_S4!G4*Weighting!R7+Indicator_default_S4!H4*Weighting!R8+Indicator_default_S4!I4*Weighting!R9+Indicator_default_S4!J4*Weighting!R10+Indicator_default_S4!K4*Weighting!R11+Indicator_default_S4!L4*Weighting!R12+Indicator_default_S4!M4*Weighting!R13+Indicator_default_S4!N4*Weighting!R14+Indicator_default_S4!O4*Weighting!R15+Indicator_default_S4!P4*Weighting!R16+Indicator_default_S4!Q4*Weighting!R17</f>
        <v>-0.18715075592659638</v>
      </c>
      <c r="S4" s="8">
        <f>+Indicator_default_S4!B4*Weighting!S2+Indicator_default_S4!C4*Weighting!S3+Indicator_default_S4!D4*Weighting!S4+Indicator_default_S4!E4*Weighting!S5+Indicator_default_S4!F4*Weighting!S6+Indicator_default_S4!G4*Weighting!S7+Indicator_default_S4!H4*Weighting!S8+Indicator_default_S4!I4*Weighting!S9+Indicator_default_S4!J4*Weighting!S10+Indicator_default_S4!K4*Weighting!S11+Indicator_default_S4!L4*Weighting!S12+Indicator_default_S4!M4*Weighting!S13+Indicator_default_S4!N4*Weighting!S14+Indicator_default_S4!O4*Weighting!S15+Indicator_default_S4!P4*Weighting!S16+Indicator_default_S4!Q4*Weighting!S17</f>
        <v>-0.70337182566951795</v>
      </c>
      <c r="T4" s="8">
        <f>+Indicator_default_S4!B4*Weighting!T2+Indicator_default_S4!C4*Weighting!T3+Indicator_default_S4!D4*Weighting!T4+Indicator_default_S4!E4*Weighting!T5+Indicator_default_S4!F4*Weighting!T6+Indicator_default_S4!G4*Weighting!T7+Indicator_default_S4!H4*Weighting!T8+Indicator_default_S4!I4*Weighting!T9+Indicator_default_S4!J4*Weighting!T10+Indicator_default_S4!K4*Weighting!T11+Indicator_default_S4!L4*Weighting!T12+Indicator_default_S4!M4*Weighting!T13+Indicator_default_S4!N4*Weighting!T14+Indicator_default_S4!O4*Weighting!T15+Indicator_default_S4!P4*Weighting!T16+Indicator_default_S4!Q4*Weighting!T17</f>
        <v>-0.78166091956749739</v>
      </c>
      <c r="U4" s="8">
        <f>+Indicator_default_S4!B4*Weighting!U2+Indicator_default_S4!C4*Weighting!U3+Indicator_default_S4!D4*Weighting!U4+Indicator_default_S4!E4*Weighting!U5+Indicator_default_S4!F4*Weighting!U6+Indicator_default_S4!G4*Weighting!U7+Indicator_default_S4!H4*Weighting!U8+Indicator_default_S4!I4*Weighting!U9+Indicator_default_S4!J4*Weighting!U10+Indicator_default_S4!K4*Weighting!U11+Indicator_default_S4!L4*Weighting!U12+Indicator_default_S4!M4*Weighting!U13+Indicator_default_S4!N4*Weighting!U14+Indicator_default_S4!O4*Weighting!U15+Indicator_default_S4!P4*Weighting!U16+Indicator_default_S4!Q4*Weighting!U17</f>
        <v>-1.9762637402049751E-2</v>
      </c>
      <c r="V4" s="8">
        <f>+Indicator_default_S4!B4*Weighting!V2+Indicator_default_S4!C4*Weighting!V3+Indicator_default_S4!D4*Weighting!V4+Indicator_default_S4!E4*Weighting!V5+Indicator_default_S4!F4*Weighting!V6+Indicator_default_S4!G4*Weighting!V7+Indicator_default_S4!H4*Weighting!V8+Indicator_default_S4!I4*Weighting!V9+Indicator_default_S4!J4*Weighting!V10+Indicator_default_S4!K4*Weighting!V11+Indicator_default_S4!L4*Weighting!V12+Indicator_default_S4!M4*Weighting!V13+Indicator_default_S4!N4*Weighting!V14+Indicator_default_S4!O4*Weighting!V15+Indicator_default_S4!P4*Weighting!V16+Indicator_default_S4!Q4*Weighting!V17</f>
        <v>-6.4759342154536742E-2</v>
      </c>
      <c r="W4" s="8">
        <f>+Indicator_default_S4!B4*Weighting!W2+Indicator_default_S4!C4*Weighting!W3+Indicator_default_S4!D4*Weighting!W4+Indicator_default_S4!E4*Weighting!W5+Indicator_default_S4!F4*Weighting!W6+Indicator_default_S4!G4*Weighting!W7+Indicator_default_S4!H4*Weighting!W8+Indicator_default_S4!I4*Weighting!W9+Indicator_default_S4!J4*Weighting!W10+Indicator_default_S4!K4*Weighting!W11+Indicator_default_S4!L4*Weighting!W12+Indicator_default_S4!M4*Weighting!W13+Indicator_default_S4!N4*Weighting!W14+Indicator_default_S4!O4*Weighting!W15+Indicator_default_S4!P4*Weighting!W16+Indicator_default_S4!Q4*Weighting!W17</f>
        <v>-1.6213700594755107E-2</v>
      </c>
      <c r="X4" s="8">
        <f>+Indicator_default_S4!B4*Weighting!X2+Indicator_default_S4!C4*Weighting!X3+Indicator_default_S4!D4*Weighting!X4+Indicator_default_S4!E4*Weighting!X5+Indicator_default_S4!F4*Weighting!X6+Indicator_default_S4!G4*Weighting!X7+Indicator_default_S4!H4*Weighting!X8+Indicator_default_S4!I4*Weighting!X9+Indicator_default_S4!J4*Weighting!X10+Indicator_default_S4!K4*Weighting!X11+Indicator_default_S4!L4*Weighting!X12+Indicator_default_S4!M4*Weighting!X13+Indicator_default_S4!N4*Weighting!X14+Indicator_default_S4!O4*Weighting!X15+Indicator_default_S4!P4*Weighting!X16+Indicator_default_S4!Q4*Weighting!X17</f>
        <v>-9.7571178213581456E-3</v>
      </c>
      <c r="Y4" s="8">
        <f>+Indicator_default_S4!B4*Weighting!Y2+Indicator_default_S4!C4*Weighting!Y3+Indicator_default_S4!D4*Weighting!Y4+Indicator_default_S4!E4*Weighting!Y5+Indicator_default_S4!F4*Weighting!Y6+Indicator_default_S4!G4*Weighting!Y7+Indicator_default_S4!H4*Weighting!Y8+Indicator_default_S4!I4*Weighting!Y9+Indicator_default_S4!J4*Weighting!Y10+Indicator_default_S4!K4*Weighting!Y11+Indicator_default_S4!L4*Weighting!Y12+Indicator_default_S4!M4*Weighting!Y13+Indicator_default_S4!N4*Weighting!Y14+Indicator_default_S4!O4*Weighting!Y15+Indicator_default_S4!P4*Weighting!Y16+Indicator_default_S4!Q4*Weighting!Y17</f>
        <v>-2.1478330556806342E-3</v>
      </c>
      <c r="Z4" s="8">
        <f>+Indicator_default_S4!B4*Weighting!Z2+Indicator_default_S4!C4*Weighting!Z3+Indicator_default_S4!D4*Weighting!Z4+Indicator_default_S4!E4*Weighting!Z5+Indicator_default_S4!F4*Weighting!Z6+Indicator_default_S4!G4*Weighting!Z7+Indicator_default_S4!H4*Weighting!Z8+Indicator_default_S4!I4*Weighting!Z9+Indicator_default_S4!J4*Weighting!Z10+Indicator_default_S4!K4*Weighting!Z11+Indicator_default_S4!L4*Weighting!Z12+Indicator_default_S4!M4*Weighting!Z13+Indicator_default_S4!N4*Weighting!Z14+Indicator_default_S4!O4*Weighting!Z15+Indicator_default_S4!P4*Weighting!Z16+Indicator_default_S4!Q4*Weighting!Z17</f>
        <v>-7.6786489230460733E-2</v>
      </c>
      <c r="AA4" s="8">
        <f>+Indicator_default_S4!B4*Weighting!AA2+Indicator_default_S4!C4*Weighting!AA3+Indicator_default_S4!D4*Weighting!AA4+Indicator_default_S4!E4*Weighting!AA5+Indicator_default_S4!F4*Weighting!AA6+Indicator_default_S4!G4*Weighting!AA7+Indicator_default_S4!H4*Weighting!AA8+Indicator_default_S4!I4*Weighting!AA9+Indicator_default_S4!J4*Weighting!AA10+Indicator_default_S4!K4*Weighting!AA11+Indicator_default_S4!L4*Weighting!AA12+Indicator_default_S4!M4*Weighting!AA13+Indicator_default_S4!N4*Weighting!AA14+Indicator_default_S4!O4*Weighting!AA15+Indicator_default_S4!P4*Weighting!AA16+Indicator_default_S4!Q4*Weighting!AA17</f>
        <v>-0.25947107595837865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008000"/>
  </sheetPr>
  <dimension ref="A1:AA4"/>
  <sheetViews>
    <sheetView workbookViewId="0"/>
  </sheetViews>
  <sheetFormatPr baseColWidth="10" defaultColWidth="8.7265625" defaultRowHeight="14.5" x14ac:dyDescent="0.35"/>
  <cols>
    <col min="1" max="27" width="14.26953125" customWidth="1"/>
  </cols>
  <sheetData>
    <row r="1" spans="1:27"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8">
        <f ca="1">+Indicator_default_S5!B2*Weighting!B2+Indicator_default_S5!C2*Weighting!B3+Indicator_default_S5!D2*Weighting!B4+Indicator_default_S5!E2*Weighting!B5+Indicator_default_S5!F2*Weighting!B6+Indicator_default_S5!G2*Weighting!B7+Indicator_default_S5!H2*Weighting!B8+Indicator_default_S5!I2*Weighting!B9+Indicator_default_S5!J2*Weighting!B10+Indicator_default_S5!K2*Weighting!B11+Indicator_default_S5!L2*Weighting!B12+Indicator_default_S5!M2*Weighting!B13+Indicator_default_S5!N2*Weighting!B14+Indicator_default_S5!O2*Weighting!B15+Indicator_default_S5!P2*Weighting!B16+Indicator_default_S5!Q2*Weighting!B17</f>
        <v>-0.4219497172575582</v>
      </c>
      <c r="C2" s="8">
        <f ca="1">+Indicator_default_S5!B2*Weighting!C2+Indicator_default_S5!C2*Weighting!C3+Indicator_default_S5!D2*Weighting!C4+Indicator_default_S5!E2*Weighting!C5+Indicator_default_S5!F2*Weighting!C6+Indicator_default_S5!G2*Weighting!C7+Indicator_default_S5!H2*Weighting!C8+Indicator_default_S5!I2*Weighting!C9+Indicator_default_S5!J2*Weighting!C10+Indicator_default_S5!K2*Weighting!C11+Indicator_default_S5!L2*Weighting!C12+Indicator_default_S5!M2*Weighting!C13+Indicator_default_S5!N2*Weighting!C14+Indicator_default_S5!O2*Weighting!C15+Indicator_default_S5!P2*Weighting!C16+Indicator_default_S5!Q2*Weighting!C17</f>
        <v>-0.41890456017229316</v>
      </c>
      <c r="D2" s="8">
        <f ca="1">+Indicator_default_S5!B2*Weighting!D2+Indicator_default_S5!C2*Weighting!D3+Indicator_default_S5!D2*Weighting!D4+Indicator_default_S5!E2*Weighting!D5+Indicator_default_S5!F2*Weighting!D6+Indicator_default_S5!G2*Weighting!D7+Indicator_default_S5!H2*Weighting!D8+Indicator_default_S5!I2*Weighting!D9+Indicator_default_S5!J2*Weighting!D10+Indicator_default_S5!K2*Weighting!D11+Indicator_default_S5!L2*Weighting!D12+Indicator_default_S5!M2*Weighting!D13+Indicator_default_S5!N2*Weighting!D14+Indicator_default_S5!O2*Weighting!D15+Indicator_default_S5!P2*Weighting!D16+Indicator_default_S5!Q2*Weighting!D17</f>
        <v>-0.45060198037307797</v>
      </c>
      <c r="E2" s="8">
        <f ca="1">+Indicator_default_S5!B2*Weighting!E2+Indicator_default_S5!C2*Weighting!E3+Indicator_default_S5!D2*Weighting!E4+Indicator_default_S5!E2*Weighting!E5+Indicator_default_S5!F2*Weighting!E6+Indicator_default_S5!G2*Weighting!E7+Indicator_default_S5!H2*Weighting!E8+Indicator_default_S5!I2*Weighting!E9+Indicator_default_S5!J2*Weighting!E10+Indicator_default_S5!K2*Weighting!E11+Indicator_default_S5!L2*Weighting!E12+Indicator_default_S5!M2*Weighting!E13+Indicator_default_S5!N2*Weighting!E14+Indicator_default_S5!O2*Weighting!E15+Indicator_default_S5!P2*Weighting!E16+Indicator_default_S5!Q2*Weighting!E17</f>
        <v>-0.88772614739822042</v>
      </c>
      <c r="F2" s="8">
        <f ca="1">+Indicator_default_S5!B2*Weighting!F2+Indicator_default_S5!C2*Weighting!F3+Indicator_default_S5!D2*Weighting!F4+Indicator_default_S5!E2*Weighting!F5+Indicator_default_S5!F2*Weighting!F6+Indicator_default_S5!G2*Weighting!F7+Indicator_default_S5!H2*Weighting!F8+Indicator_default_S5!I2*Weighting!F9+Indicator_default_S5!J2*Weighting!F10+Indicator_default_S5!K2*Weighting!F11+Indicator_default_S5!L2*Weighting!F12+Indicator_default_S5!M2*Weighting!F13+Indicator_default_S5!N2*Weighting!F14+Indicator_default_S5!O2*Weighting!F15+Indicator_default_S5!P2*Weighting!F16+Indicator_default_S5!Q2*Weighting!F17</f>
        <v>-0.42634993053749792</v>
      </c>
      <c r="G2" s="8">
        <f>+Indicator_default_S5!B2*Weighting!G2+Indicator_default_S5!C2*Weighting!G3+Indicator_default_S5!D2*Weighting!G4+Indicator_default_S5!E2*Weighting!G5+Indicator_default_S5!F2*Weighting!G6+Indicator_default_S5!G2*Weighting!G7+Indicator_default_S5!H2*Weighting!G8+Indicator_default_S5!I2*Weighting!G9+Indicator_default_S5!J2*Weighting!G10+Indicator_default_S5!K2*Weighting!G11+Indicator_default_S5!L2*Weighting!G12+Indicator_default_S5!M2*Weighting!G13+Indicator_default_S5!N2*Weighting!G14+Indicator_default_S5!O2*Weighting!G15+Indicator_default_S5!P2*Weighting!G16+Indicator_default_S5!Q2*Weighting!G17</f>
        <v>-0.17508827095747298</v>
      </c>
      <c r="H2" s="8">
        <f>+Indicator_default_S5!B2*Weighting!H2+Indicator_default_S5!C2*Weighting!H3+Indicator_default_S5!D2*Weighting!H4+Indicator_default_S5!E2*Weighting!H5+Indicator_default_S5!F2*Weighting!H6+Indicator_default_S5!G2*Weighting!H7+Indicator_default_S5!H2*Weighting!H8+Indicator_default_S5!I2*Weighting!H9+Indicator_default_S5!J2*Weighting!H10+Indicator_default_S5!K2*Weighting!H11+Indicator_default_S5!L2*Weighting!H12+Indicator_default_S5!M2*Weighting!H13+Indicator_default_S5!N2*Weighting!H14+Indicator_default_S5!O2*Weighting!H15+Indicator_default_S5!P2*Weighting!H16+Indicator_default_S5!Q2*Weighting!H17</f>
        <v>-0.19449157372482234</v>
      </c>
      <c r="I2" s="8">
        <f>+Indicator_default_S5!B2*Weighting!I2+Indicator_default_S5!C2*Weighting!I3+Indicator_default_S5!D2*Weighting!I4+Indicator_default_S5!E2*Weighting!I5+Indicator_default_S5!F2*Weighting!I6+Indicator_default_S5!G2*Weighting!I7+Indicator_default_S5!H2*Weighting!I8+Indicator_default_S5!I2*Weighting!I9+Indicator_default_S5!J2*Weighting!I10+Indicator_default_S5!K2*Weighting!I11+Indicator_default_S5!L2*Weighting!I12+Indicator_default_S5!M2*Weighting!I13+Indicator_default_S5!N2*Weighting!I14+Indicator_default_S5!O2*Weighting!I15+Indicator_default_S5!P2*Weighting!I16+Indicator_default_S5!Q2*Weighting!I17</f>
        <v>-0.1908058830313778</v>
      </c>
      <c r="J2" s="8">
        <f>+Indicator_default_S5!B2*Weighting!J2+Indicator_default_S5!C2*Weighting!J3+Indicator_default_S5!D2*Weighting!J4+Indicator_default_S5!E2*Weighting!J5+Indicator_default_S5!F2*Weighting!J6+Indicator_default_S5!G2*Weighting!J7+Indicator_default_S5!H2*Weighting!J8+Indicator_default_S5!I2*Weighting!J9+Indicator_default_S5!J2*Weighting!J10+Indicator_default_S5!K2*Weighting!J11+Indicator_default_S5!L2*Weighting!J12+Indicator_default_S5!M2*Weighting!J13+Indicator_default_S5!N2*Weighting!J14+Indicator_default_S5!O2*Weighting!J15+Indicator_default_S5!P2*Weighting!J16+Indicator_default_S5!Q2*Weighting!J17</f>
        <v>-0.42720459410144013</v>
      </c>
      <c r="K2" s="8">
        <f>+Indicator_default_S5!B2*Weighting!K2+Indicator_default_S5!C2*Weighting!K3+Indicator_default_S5!D2*Weighting!K4+Indicator_default_S5!E2*Weighting!K5+Indicator_default_S5!F2*Weighting!K6+Indicator_default_S5!G2*Weighting!K7+Indicator_default_S5!H2*Weighting!K8+Indicator_default_S5!I2*Weighting!K9+Indicator_default_S5!J2*Weighting!K10+Indicator_default_S5!K2*Weighting!K11+Indicator_default_S5!L2*Weighting!K12+Indicator_default_S5!M2*Weighting!K13+Indicator_default_S5!N2*Weighting!K14+Indicator_default_S5!O2*Weighting!K15+Indicator_default_S5!P2*Weighting!K16+Indicator_default_S5!Q2*Weighting!K17</f>
        <v>-0.19878562944197059</v>
      </c>
      <c r="L2" s="8">
        <f>+Indicator_default_S5!B2*Weighting!L2+Indicator_default_S5!C2*Weighting!L3+Indicator_default_S5!D2*Weighting!L4+Indicator_default_S5!E2*Weighting!L5+Indicator_default_S5!F2*Weighting!L6+Indicator_default_S5!G2*Weighting!L7+Indicator_default_S5!H2*Weighting!L8+Indicator_default_S5!I2*Weighting!L9+Indicator_default_S5!J2*Weighting!L10+Indicator_default_S5!K2*Weighting!L11+Indicator_default_S5!L2*Weighting!L12+Indicator_default_S5!M2*Weighting!L13+Indicator_default_S5!N2*Weighting!L14+Indicator_default_S5!O2*Weighting!L15+Indicator_default_S5!P2*Weighting!L16+Indicator_default_S5!Q2*Weighting!L17</f>
        <v>-0.24358619883938948</v>
      </c>
      <c r="M2" s="8">
        <f>+Indicator_default_S5!B2*Weighting!M2+Indicator_default_S5!C2*Weighting!M3+Indicator_default_S5!D2*Weighting!M4+Indicator_default_S5!E2*Weighting!M5+Indicator_default_S5!F2*Weighting!M6+Indicator_default_S5!G2*Weighting!M7+Indicator_default_S5!H2*Weighting!M8+Indicator_default_S5!I2*Weighting!M9+Indicator_default_S5!J2*Weighting!M10+Indicator_default_S5!K2*Weighting!M11+Indicator_default_S5!L2*Weighting!M12+Indicator_default_S5!M2*Weighting!M13+Indicator_default_S5!N2*Weighting!M14+Indicator_default_S5!O2*Weighting!M15+Indicator_default_S5!P2*Weighting!M16+Indicator_default_S5!Q2*Weighting!M17</f>
        <v>-0.19184080296893266</v>
      </c>
      <c r="N2" s="8">
        <f>+Indicator_default_S5!B2*Weighting!N2+Indicator_default_S5!C2*Weighting!N3+Indicator_default_S5!D2*Weighting!N4+Indicator_default_S5!E2*Weighting!N5+Indicator_default_S5!F2*Weighting!N6+Indicator_default_S5!G2*Weighting!N7+Indicator_default_S5!H2*Weighting!N8+Indicator_default_S5!I2*Weighting!N9+Indicator_default_S5!J2*Weighting!N10+Indicator_default_S5!K2*Weighting!N11+Indicator_default_S5!L2*Weighting!N12+Indicator_default_S5!M2*Weighting!N13+Indicator_default_S5!N2*Weighting!N14+Indicator_default_S5!O2*Weighting!N15+Indicator_default_S5!P2*Weighting!N16+Indicator_default_S5!Q2*Weighting!N17</f>
        <v>-7.6559888002022167E-2</v>
      </c>
      <c r="O2" s="8">
        <f>+Indicator_default_S5!B2*Weighting!O2+Indicator_default_S5!C2*Weighting!O3+Indicator_default_S5!D2*Weighting!O4+Indicator_default_S5!E2*Weighting!O5+Indicator_default_S5!F2*Weighting!O6+Indicator_default_S5!G2*Weighting!O7+Indicator_default_S5!H2*Weighting!O8+Indicator_default_S5!I2*Weighting!O9+Indicator_default_S5!J2*Weighting!O10+Indicator_default_S5!K2*Weighting!O11+Indicator_default_S5!L2*Weighting!O12+Indicator_default_S5!M2*Weighting!O13+Indicator_default_S5!N2*Weighting!O14+Indicator_default_S5!O2*Weighting!O15+Indicator_default_S5!P2*Weighting!O16+Indicator_default_S5!Q2*Weighting!O17</f>
        <v>5.5504786700988948E-2</v>
      </c>
      <c r="P2" s="8">
        <f>+Indicator_default_S5!B2*Weighting!P2+Indicator_default_S5!C2*Weighting!P3+Indicator_default_S5!D2*Weighting!P4+Indicator_default_S5!E2*Weighting!P5+Indicator_default_S5!F2*Weighting!P6+Indicator_default_S5!G2*Weighting!P7+Indicator_default_S5!H2*Weighting!P8+Indicator_default_S5!I2*Weighting!P9+Indicator_default_S5!J2*Weighting!P10+Indicator_default_S5!K2*Weighting!P11+Indicator_default_S5!L2*Weighting!P12+Indicator_default_S5!M2*Weighting!P13+Indicator_default_S5!N2*Weighting!P14+Indicator_default_S5!O2*Weighting!P15+Indicator_default_S5!P2*Weighting!P16+Indicator_default_S5!Q2*Weighting!P17</f>
        <v>-0.29507245333981802</v>
      </c>
      <c r="Q2" s="8">
        <f>+Indicator_default_S5!B2*Weighting!Q2+Indicator_default_S5!C2*Weighting!Q3+Indicator_default_S5!D2*Weighting!Q4+Indicator_default_S5!E2*Weighting!Q5+Indicator_default_S5!F2*Weighting!Q6+Indicator_default_S5!G2*Weighting!Q7+Indicator_default_S5!H2*Weighting!Q8+Indicator_default_S5!I2*Weighting!Q9+Indicator_default_S5!J2*Weighting!Q10+Indicator_default_S5!K2*Weighting!Q11+Indicator_default_S5!L2*Weighting!Q12+Indicator_default_S5!M2*Weighting!Q13+Indicator_default_S5!N2*Weighting!Q14+Indicator_default_S5!O2*Weighting!Q15+Indicator_default_S5!P2*Weighting!Q16+Indicator_default_S5!Q2*Weighting!Q17</f>
        <v>-0.20396362291432735</v>
      </c>
      <c r="R2" s="8">
        <f>+Indicator_default_S5!B2*Weighting!R2+Indicator_default_S5!C2*Weighting!R3+Indicator_default_S5!D2*Weighting!R4+Indicator_default_S5!E2*Weighting!R5+Indicator_default_S5!F2*Weighting!R6+Indicator_default_S5!G2*Weighting!R7+Indicator_default_S5!H2*Weighting!R8+Indicator_default_S5!I2*Weighting!R9+Indicator_default_S5!J2*Weighting!R10+Indicator_default_S5!K2*Weighting!R11+Indicator_default_S5!L2*Weighting!R12+Indicator_default_S5!M2*Weighting!R13+Indicator_default_S5!N2*Weighting!R14+Indicator_default_S5!O2*Weighting!R15+Indicator_default_S5!P2*Weighting!R16+Indicator_default_S5!Q2*Weighting!R17</f>
        <v>-1.047264568503407</v>
      </c>
      <c r="S2" s="8">
        <f>+Indicator_default_S5!B2*Weighting!S2+Indicator_default_S5!C2*Weighting!S3+Indicator_default_S5!D2*Weighting!S4+Indicator_default_S5!E2*Weighting!S5+Indicator_default_S5!F2*Weighting!S6+Indicator_default_S5!G2*Weighting!S7+Indicator_default_S5!H2*Weighting!S8+Indicator_default_S5!I2*Weighting!S9+Indicator_default_S5!J2*Weighting!S10+Indicator_default_S5!K2*Weighting!S11+Indicator_default_S5!L2*Weighting!S12+Indicator_default_S5!M2*Weighting!S13+Indicator_default_S5!N2*Weighting!S14+Indicator_default_S5!O2*Weighting!S15+Indicator_default_S5!P2*Weighting!S16+Indicator_default_S5!Q2*Weighting!S17</f>
        <v>-0.27228327432135208</v>
      </c>
      <c r="T2" s="8">
        <f>+Indicator_default_S5!B2*Weighting!T2+Indicator_default_S5!C2*Weighting!T3+Indicator_default_S5!D2*Weighting!T4+Indicator_default_S5!E2*Weighting!T5+Indicator_default_S5!F2*Weighting!T6+Indicator_default_S5!G2*Weighting!T7+Indicator_default_S5!H2*Weighting!T8+Indicator_default_S5!I2*Weighting!T9+Indicator_default_S5!J2*Weighting!T10+Indicator_default_S5!K2*Weighting!T11+Indicator_default_S5!L2*Weighting!T12+Indicator_default_S5!M2*Weighting!T13+Indicator_default_S5!N2*Weighting!T14+Indicator_default_S5!O2*Weighting!T15+Indicator_default_S5!P2*Weighting!T16+Indicator_default_S5!Q2*Weighting!T17</f>
        <v>-0.30330888421969499</v>
      </c>
      <c r="U2" s="8">
        <f>+Indicator_default_S5!B2*Weighting!U2+Indicator_default_S5!C2*Weighting!U3+Indicator_default_S5!D2*Weighting!U4+Indicator_default_S5!E2*Weighting!U5+Indicator_default_S5!F2*Weighting!U6+Indicator_default_S5!G2*Weighting!U7+Indicator_default_S5!H2*Weighting!U8+Indicator_default_S5!I2*Weighting!U9+Indicator_default_S5!J2*Weighting!U10+Indicator_default_S5!K2*Weighting!U11+Indicator_default_S5!L2*Weighting!U12+Indicator_default_S5!M2*Weighting!U13+Indicator_default_S5!N2*Weighting!U14+Indicator_default_S5!O2*Weighting!U15+Indicator_default_S5!P2*Weighting!U16+Indicator_default_S5!Q2*Weighting!U17</f>
        <v>-1.0917578573079116E-2</v>
      </c>
      <c r="V2" s="8">
        <f>+Indicator_default_S5!B2*Weighting!V2+Indicator_default_S5!C2*Weighting!V3+Indicator_default_S5!D2*Weighting!V4+Indicator_default_S5!E2*Weighting!V5+Indicator_default_S5!F2*Weighting!V6+Indicator_default_S5!G2*Weighting!V7+Indicator_default_S5!H2*Weighting!V8+Indicator_default_S5!I2*Weighting!V9+Indicator_default_S5!J2*Weighting!V10+Indicator_default_S5!K2*Weighting!V11+Indicator_default_S5!L2*Weighting!V12+Indicator_default_S5!M2*Weighting!V13+Indicator_default_S5!N2*Weighting!V14+Indicator_default_S5!O2*Weighting!V15+Indicator_default_S5!P2*Weighting!V16+Indicator_default_S5!Q2*Weighting!V17</f>
        <v>-3.4870347891381652E-2</v>
      </c>
      <c r="W2" s="8">
        <f>+Indicator_default_S5!B2*Weighting!W2+Indicator_default_S5!C2*Weighting!W3+Indicator_default_S5!D2*Weighting!W4+Indicator_default_S5!E2*Weighting!W5+Indicator_default_S5!F2*Weighting!W6+Indicator_default_S5!G2*Weighting!W7+Indicator_default_S5!H2*Weighting!W8+Indicator_default_S5!I2*Weighting!W9+Indicator_default_S5!J2*Weighting!W10+Indicator_default_S5!K2*Weighting!W11+Indicator_default_S5!L2*Weighting!W12+Indicator_default_S5!M2*Weighting!W13+Indicator_default_S5!N2*Weighting!W14+Indicator_default_S5!O2*Weighting!W15+Indicator_default_S5!P2*Weighting!W16+Indicator_default_S5!Q2*Weighting!W17</f>
        <v>-4.5925746331723733E-3</v>
      </c>
      <c r="X2" s="8">
        <f>+Indicator_default_S5!B2*Weighting!X2+Indicator_default_S5!C2*Weighting!X3+Indicator_default_S5!D2*Weighting!X4+Indicator_default_S5!E2*Weighting!X5+Indicator_default_S5!F2*Weighting!X6+Indicator_default_S5!G2*Weighting!X7+Indicator_default_S5!H2*Weighting!X8+Indicator_default_S5!I2*Weighting!X9+Indicator_default_S5!J2*Weighting!X10+Indicator_default_S5!K2*Weighting!X11+Indicator_default_S5!L2*Weighting!X12+Indicator_default_S5!M2*Weighting!X13+Indicator_default_S5!N2*Weighting!X14+Indicator_default_S5!O2*Weighting!X15+Indicator_default_S5!P2*Weighting!X16+Indicator_default_S5!Q2*Weighting!X17</f>
        <v>-3.4819481252892255E-3</v>
      </c>
      <c r="Y2" s="8">
        <f>+Indicator_default_S5!B2*Weighting!Y2+Indicator_default_S5!C2*Weighting!Y3+Indicator_default_S5!D2*Weighting!Y4+Indicator_default_S5!E2*Weighting!Y5+Indicator_default_S5!F2*Weighting!Y6+Indicator_default_S5!G2*Weighting!Y7+Indicator_default_S5!H2*Weighting!Y8+Indicator_default_S5!I2*Weighting!Y9+Indicator_default_S5!J2*Weighting!Y10+Indicator_default_S5!K2*Weighting!Y11+Indicator_default_S5!L2*Weighting!Y12+Indicator_default_S5!M2*Weighting!Y13+Indicator_default_S5!N2*Weighting!Y14+Indicator_default_S5!O2*Weighting!Y15+Indicator_default_S5!P2*Weighting!Y16+Indicator_default_S5!Q2*Weighting!Y17</f>
        <v>-1.4693314044744409E-3</v>
      </c>
      <c r="Z2" s="8">
        <f>+Indicator_default_S5!B2*Weighting!Z2+Indicator_default_S5!C2*Weighting!Z3+Indicator_default_S5!D2*Weighting!Z4+Indicator_default_S5!E2*Weighting!Z5+Indicator_default_S5!F2*Weighting!Z6+Indicator_default_S5!G2*Weighting!Z7+Indicator_default_S5!H2*Weighting!Z8+Indicator_default_S5!I2*Weighting!Z9+Indicator_default_S5!J2*Weighting!Z10+Indicator_default_S5!K2*Weighting!Z11+Indicator_default_S5!L2*Weighting!Z12+Indicator_default_S5!M2*Weighting!Z13+Indicator_default_S5!N2*Weighting!Z14+Indicator_default_S5!O2*Weighting!Z15+Indicator_default_S5!P2*Weighting!Z16+Indicator_default_S5!Q2*Weighting!Z17</f>
        <v>-2.8625797234878809E-2</v>
      </c>
      <c r="AA2" s="8">
        <f>+Indicator_default_S5!B2*Weighting!AA2+Indicator_default_S5!C2*Weighting!AA3+Indicator_default_S5!D2*Weighting!AA4+Indicator_default_S5!E2*Weighting!AA5+Indicator_default_S5!F2*Weighting!AA6+Indicator_default_S5!G2*Weighting!AA7+Indicator_default_S5!H2*Weighting!AA8+Indicator_default_S5!I2*Weighting!AA9+Indicator_default_S5!J2*Weighting!AA10+Indicator_default_S5!K2*Weighting!AA11+Indicator_default_S5!L2*Weighting!AA12+Indicator_default_S5!M2*Weighting!AA13+Indicator_default_S5!N2*Weighting!AA14+Indicator_default_S5!O2*Weighting!AA15+Indicator_default_S5!P2*Weighting!AA16+Indicator_default_S5!Q2*Weighting!AA17</f>
        <v>-0.13907985104933704</v>
      </c>
    </row>
    <row r="3" spans="1:27" x14ac:dyDescent="0.35">
      <c r="A3" s="5" t="s">
        <v>2</v>
      </c>
      <c r="B3" s="8">
        <f ca="1">+Indicator_default_S5!B3*Weighting!B2+Indicator_default_S5!C3*Weighting!B3+Indicator_default_S5!D3*Weighting!B4+Indicator_default_S5!E3*Weighting!B5+Indicator_default_S5!F3*Weighting!B6+Indicator_default_S5!G3*Weighting!B7+Indicator_default_S5!H3*Weighting!B8+Indicator_default_S5!I3*Weighting!B9+Indicator_default_S5!J3*Weighting!B10+Indicator_default_S5!K3*Weighting!B11+Indicator_default_S5!L3*Weighting!B12+Indicator_default_S5!M3*Weighting!B13+Indicator_default_S5!N3*Weighting!B14+Indicator_default_S5!O3*Weighting!B15+Indicator_default_S5!P3*Weighting!B16+Indicator_default_S5!Q3*Weighting!B17</f>
        <v>-1.2893667115032328</v>
      </c>
      <c r="C3" s="8">
        <f ca="1">+Indicator_default_S5!B3*Weighting!C2+Indicator_default_S5!C3*Weighting!C3+Indicator_default_S5!D3*Weighting!C4+Indicator_default_S5!E3*Weighting!C5+Indicator_default_S5!F3*Weighting!C6+Indicator_default_S5!G3*Weighting!C7+Indicator_default_S5!H3*Weighting!C8+Indicator_default_S5!I3*Weighting!C9+Indicator_default_S5!J3*Weighting!C10+Indicator_default_S5!K3*Weighting!C11+Indicator_default_S5!L3*Weighting!C12+Indicator_default_S5!M3*Weighting!C13+Indicator_default_S5!N3*Weighting!C14+Indicator_default_S5!O3*Weighting!C15+Indicator_default_S5!P3*Weighting!C16+Indicator_default_S5!Q3*Weighting!C17</f>
        <v>-1.1406821226384856</v>
      </c>
      <c r="D3" s="8">
        <f ca="1">+Indicator_default_S5!B3*Weighting!D2+Indicator_default_S5!C3*Weighting!D3+Indicator_default_S5!D3*Weighting!D4+Indicator_default_S5!E3*Weighting!D5+Indicator_default_S5!F3*Weighting!D6+Indicator_default_S5!G3*Weighting!D7+Indicator_default_S5!H3*Weighting!D8+Indicator_default_S5!I3*Weighting!D9+Indicator_default_S5!J3*Weighting!D10+Indicator_default_S5!K3*Weighting!D11+Indicator_default_S5!L3*Weighting!D12+Indicator_default_S5!M3*Weighting!D13+Indicator_default_S5!N3*Weighting!D14+Indicator_default_S5!O3*Weighting!D15+Indicator_default_S5!P3*Weighting!D16+Indicator_default_S5!Q3*Weighting!D17</f>
        <v>-1.4137264802049125</v>
      </c>
      <c r="E3" s="8">
        <f ca="1">+Indicator_default_S5!B3*Weighting!E2+Indicator_default_S5!C3*Weighting!E3+Indicator_default_S5!D3*Weighting!E4+Indicator_default_S5!E3*Weighting!E5+Indicator_default_S5!F3*Weighting!E6+Indicator_default_S5!G3*Weighting!E7+Indicator_default_S5!H3*Weighting!E8+Indicator_default_S5!I3*Weighting!E9+Indicator_default_S5!J3*Weighting!E10+Indicator_default_S5!K3*Weighting!E11+Indicator_default_S5!L3*Weighting!E12+Indicator_default_S5!M3*Weighting!E13+Indicator_default_S5!N3*Weighting!E14+Indicator_default_S5!O3*Weighting!E15+Indicator_default_S5!P3*Weighting!E16+Indicator_default_S5!Q3*Weighting!E17</f>
        <v>-3.5717678540635145</v>
      </c>
      <c r="F3" s="8">
        <f ca="1">+Indicator_default_S5!B3*Weighting!F2+Indicator_default_S5!C3*Weighting!F3+Indicator_default_S5!D3*Weighting!F4+Indicator_default_S5!E3*Weighting!F5+Indicator_default_S5!F3*Weighting!F6+Indicator_default_S5!G3*Weighting!F7+Indicator_default_S5!H3*Weighting!F8+Indicator_default_S5!I3*Weighting!F9+Indicator_default_S5!J3*Weighting!F10+Indicator_default_S5!K3*Weighting!F11+Indicator_default_S5!L3*Weighting!F12+Indicator_default_S5!M3*Weighting!F13+Indicator_default_S5!N3*Weighting!F14+Indicator_default_S5!O3*Weighting!F15+Indicator_default_S5!P3*Weighting!F16+Indicator_default_S5!Q3*Weighting!F17</f>
        <v>-1.2261922984998541</v>
      </c>
      <c r="G3" s="8">
        <f>+Indicator_default_S5!B3*Weighting!G2+Indicator_default_S5!C3*Weighting!G3+Indicator_default_S5!D3*Weighting!G4+Indicator_default_S5!E3*Weighting!G5+Indicator_default_S5!F3*Weighting!G6+Indicator_default_S5!G3*Weighting!G7+Indicator_default_S5!H3*Weighting!G8+Indicator_default_S5!I3*Weighting!G9+Indicator_default_S5!J3*Weighting!G10+Indicator_default_S5!K3*Weighting!G11+Indicator_default_S5!L3*Weighting!G12+Indicator_default_S5!M3*Weighting!G13+Indicator_default_S5!N3*Weighting!G14+Indicator_default_S5!O3*Weighting!G15+Indicator_default_S5!P3*Weighting!G16+Indicator_default_S5!Q3*Weighting!G17</f>
        <v>-0.28455126228267458</v>
      </c>
      <c r="H3" s="8">
        <f>+Indicator_default_S5!B3*Weighting!H2+Indicator_default_S5!C3*Weighting!H3+Indicator_default_S5!D3*Weighting!H4+Indicator_default_S5!E3*Weighting!H5+Indicator_default_S5!F3*Weighting!H6+Indicator_default_S5!G3*Weighting!H7+Indicator_default_S5!H3*Weighting!H8+Indicator_default_S5!I3*Weighting!H9+Indicator_default_S5!J3*Weighting!H10+Indicator_default_S5!K3*Weighting!H11+Indicator_default_S5!L3*Weighting!H12+Indicator_default_S5!M3*Weighting!H13+Indicator_default_S5!N3*Weighting!H14+Indicator_default_S5!O3*Weighting!H15+Indicator_default_S5!P3*Weighting!H16+Indicator_default_S5!Q3*Weighting!H17</f>
        <v>-0.23230278472545526</v>
      </c>
      <c r="I3" s="8">
        <f>+Indicator_default_S5!B3*Weighting!I2+Indicator_default_S5!C3*Weighting!I3+Indicator_default_S5!D3*Weighting!I4+Indicator_default_S5!E3*Weighting!I5+Indicator_default_S5!F3*Weighting!I6+Indicator_default_S5!G3*Weighting!I7+Indicator_default_S5!H3*Weighting!I8+Indicator_default_S5!I3*Weighting!I9+Indicator_default_S5!J3*Weighting!I10+Indicator_default_S5!K3*Weighting!I11+Indicator_default_S5!L3*Weighting!I12+Indicator_default_S5!M3*Weighting!I13+Indicator_default_S5!N3*Weighting!I14+Indicator_default_S5!O3*Weighting!I15+Indicator_default_S5!P3*Weighting!I16+Indicator_default_S5!Q3*Weighting!I17</f>
        <v>-0.33387392895578688</v>
      </c>
      <c r="J3" s="8">
        <f>+Indicator_default_S5!B3*Weighting!J2+Indicator_default_S5!C3*Weighting!J3+Indicator_default_S5!D3*Weighting!J4+Indicator_default_S5!E3*Weighting!J5+Indicator_default_S5!F3*Weighting!J6+Indicator_default_S5!G3*Weighting!J7+Indicator_default_S5!H3*Weighting!J8+Indicator_default_S5!I3*Weighting!J9+Indicator_default_S5!J3*Weighting!J10+Indicator_default_S5!K3*Weighting!J11+Indicator_default_S5!L3*Weighting!J12+Indicator_default_S5!M3*Weighting!J13+Indicator_default_S5!N3*Weighting!J14+Indicator_default_S5!O3*Weighting!J15+Indicator_default_S5!P3*Weighting!J16+Indicator_default_S5!Q3*Weighting!J17</f>
        <v>-1.5038037285844141</v>
      </c>
      <c r="K3" s="8">
        <f>+Indicator_default_S5!B3*Weighting!K2+Indicator_default_S5!C3*Weighting!K3+Indicator_default_S5!D3*Weighting!K4+Indicator_default_S5!E3*Weighting!K5+Indicator_default_S5!F3*Weighting!K6+Indicator_default_S5!G3*Weighting!K7+Indicator_default_S5!H3*Weighting!K8+Indicator_default_S5!I3*Weighting!K9+Indicator_default_S5!J3*Weighting!K10+Indicator_default_S5!K3*Weighting!K11+Indicator_default_S5!L3*Weighting!K12+Indicator_default_S5!M3*Weighting!K13+Indicator_default_S5!N3*Weighting!K14+Indicator_default_S5!O3*Weighting!K15+Indicator_default_S5!P3*Weighting!K16+Indicator_default_S5!Q3*Weighting!K17</f>
        <v>-0.26187018505055054</v>
      </c>
      <c r="L3" s="8">
        <f>+Indicator_default_S5!B3*Weighting!L2+Indicator_default_S5!C3*Weighting!L3+Indicator_default_S5!D3*Weighting!L4+Indicator_default_S5!E3*Weighting!L5+Indicator_default_S5!F3*Weighting!L6+Indicator_default_S5!G3*Weighting!L7+Indicator_default_S5!H3*Weighting!L8+Indicator_default_S5!I3*Weighting!L9+Indicator_default_S5!J3*Weighting!L10+Indicator_default_S5!K3*Weighting!L11+Indicator_default_S5!L3*Weighting!L12+Indicator_default_S5!M3*Weighting!L13+Indicator_default_S5!N3*Weighting!L14+Indicator_default_S5!O3*Weighting!L15+Indicator_default_S5!P3*Weighting!L16+Indicator_default_S5!Q3*Weighting!L17</f>
        <v>-7.8638497441933325E-2</v>
      </c>
      <c r="M3" s="8">
        <f>+Indicator_default_S5!B3*Weighting!M2+Indicator_default_S5!C3*Weighting!M3+Indicator_default_S5!D3*Weighting!M4+Indicator_default_S5!E3*Weighting!M5+Indicator_default_S5!F3*Weighting!M6+Indicator_default_S5!G3*Weighting!M7+Indicator_default_S5!H3*Weighting!M8+Indicator_default_S5!I3*Weighting!M9+Indicator_default_S5!J3*Weighting!M10+Indicator_default_S5!K3*Weighting!M11+Indicator_default_S5!L3*Weighting!M12+Indicator_default_S5!M3*Weighting!M13+Indicator_default_S5!N3*Weighting!M14+Indicator_default_S5!O3*Weighting!M15+Indicator_default_S5!P3*Weighting!M16+Indicator_default_S5!Q3*Weighting!M17</f>
        <v>6.8253250498474132E-4</v>
      </c>
      <c r="N3" s="8">
        <f>+Indicator_default_S5!B3*Weighting!N2+Indicator_default_S5!C3*Weighting!N3+Indicator_default_S5!D3*Weighting!N4+Indicator_default_S5!E3*Weighting!N5+Indicator_default_S5!F3*Weighting!N6+Indicator_default_S5!G3*Weighting!N7+Indicator_default_S5!H3*Weighting!N8+Indicator_default_S5!I3*Weighting!N9+Indicator_default_S5!J3*Weighting!N10+Indicator_default_S5!K3*Weighting!N11+Indicator_default_S5!L3*Weighting!N12+Indicator_default_S5!M3*Weighting!N13+Indicator_default_S5!N3*Weighting!N14+Indicator_default_S5!O3*Weighting!N15+Indicator_default_S5!P3*Weighting!N16+Indicator_default_S5!Q3*Weighting!N17</f>
        <v>-1.958457015343364E-3</v>
      </c>
      <c r="O3" s="8">
        <f>+Indicator_default_S5!B3*Weighting!O2+Indicator_default_S5!C3*Weighting!O3+Indicator_default_S5!D3*Weighting!O4+Indicator_default_S5!E3*Weighting!O5+Indicator_default_S5!F3*Weighting!O6+Indicator_default_S5!G3*Weighting!O7+Indicator_default_S5!H3*Weighting!O8+Indicator_default_S5!I3*Weighting!O9+Indicator_default_S5!J3*Weighting!O10+Indicator_default_S5!K3*Weighting!O11+Indicator_default_S5!L3*Weighting!O12+Indicator_default_S5!M3*Weighting!O13+Indicator_default_S5!N3*Weighting!O14+Indicator_default_S5!O3*Weighting!O15+Indicator_default_S5!P3*Weighting!O16+Indicator_default_S5!Q3*Weighting!O17</f>
        <v>2.767296803270538E-3</v>
      </c>
      <c r="P3" s="8">
        <f>+Indicator_default_S5!B3*Weighting!P2+Indicator_default_S5!C3*Weighting!P3+Indicator_default_S5!D3*Weighting!P4+Indicator_default_S5!E3*Weighting!P5+Indicator_default_S5!F3*Weighting!P6+Indicator_default_S5!G3*Weighting!P7+Indicator_default_S5!H3*Weighting!P8+Indicator_default_S5!I3*Weighting!P9+Indicator_default_S5!J3*Weighting!P10+Indicator_default_S5!K3*Weighting!P11+Indicator_default_S5!L3*Weighting!P12+Indicator_default_S5!M3*Weighting!P13+Indicator_default_S5!N3*Weighting!P14+Indicator_default_S5!O3*Weighting!P15+Indicator_default_S5!P3*Weighting!P16+Indicator_default_S5!Q3*Weighting!P17</f>
        <v>-1.4085777959826467E-2</v>
      </c>
      <c r="Q3" s="8">
        <f>+Indicator_default_S5!B3*Weighting!Q2+Indicator_default_S5!C3*Weighting!Q3+Indicator_default_S5!D3*Weighting!Q4+Indicator_default_S5!E3*Weighting!Q5+Indicator_default_S5!F3*Weighting!Q6+Indicator_default_S5!G3*Weighting!Q7+Indicator_default_S5!H3*Weighting!Q8+Indicator_default_S5!I3*Weighting!Q9+Indicator_default_S5!J3*Weighting!Q10+Indicator_default_S5!K3*Weighting!Q11+Indicator_default_S5!L3*Weighting!Q12+Indicator_default_S5!M3*Weighting!Q13+Indicator_default_S5!N3*Weighting!Q14+Indicator_default_S5!O3*Weighting!Q15+Indicator_default_S5!P3*Weighting!Q16+Indicator_default_S5!Q3*Weighting!Q17</f>
        <v>-1.0292046954317466E-2</v>
      </c>
      <c r="R3" s="8">
        <f>+Indicator_default_S5!B3*Weighting!R2+Indicator_default_S5!C3*Weighting!R3+Indicator_default_S5!D3*Weighting!R4+Indicator_default_S5!E3*Weighting!R5+Indicator_default_S5!F3*Weighting!R6+Indicator_default_S5!G3*Weighting!R7+Indicator_default_S5!H3*Weighting!R8+Indicator_default_S5!I3*Weighting!R9+Indicator_default_S5!J3*Weighting!R10+Indicator_default_S5!K3*Weighting!R11+Indicator_default_S5!L3*Weighting!R12+Indicator_default_S5!M3*Weighting!R13+Indicator_default_S5!N3*Weighting!R14+Indicator_default_S5!O3*Weighting!R15+Indicator_default_S5!P3*Weighting!R16+Indicator_default_S5!Q3*Weighting!R17</f>
        <v>-4.3625048007168186</v>
      </c>
      <c r="S3" s="8">
        <f>+Indicator_default_S5!B3*Weighting!S2+Indicator_default_S5!C3*Weighting!S3+Indicator_default_S5!D3*Weighting!S4+Indicator_default_S5!E3*Weighting!S5+Indicator_default_S5!F3*Weighting!S6+Indicator_default_S5!G3*Weighting!S7+Indicator_default_S5!H3*Weighting!S8+Indicator_default_S5!I3*Weighting!S9+Indicator_default_S5!J3*Weighting!S10+Indicator_default_S5!K3*Weighting!S11+Indicator_default_S5!L3*Weighting!S12+Indicator_default_S5!M3*Weighting!S13+Indicator_default_S5!N3*Weighting!S14+Indicator_default_S5!O3*Weighting!S15+Indicator_default_S5!P3*Weighting!S16+Indicator_default_S5!Q3*Weighting!S17</f>
        <v>-2.3676345076000763E-2</v>
      </c>
      <c r="T3" s="8">
        <f>+Indicator_default_S5!B3*Weighting!T2+Indicator_default_S5!C3*Weighting!T3+Indicator_default_S5!D3*Weighting!T4+Indicator_default_S5!E3*Weighting!T5+Indicator_default_S5!F3*Weighting!T6+Indicator_default_S5!G3*Weighting!T7+Indicator_default_S5!H3*Weighting!T8+Indicator_default_S5!I3*Weighting!T9+Indicator_default_S5!J3*Weighting!T10+Indicator_default_S5!K3*Weighting!T11+Indicator_default_S5!L3*Weighting!T12+Indicator_default_S5!M3*Weighting!T13+Indicator_default_S5!N3*Weighting!T14+Indicator_default_S5!O3*Weighting!T15+Indicator_default_S5!P3*Weighting!T16+Indicator_default_S5!Q3*Weighting!T17</f>
        <v>-2.4342416118519127E-2</v>
      </c>
      <c r="U3" s="8">
        <f>+Indicator_default_S5!B3*Weighting!U2+Indicator_default_S5!C3*Weighting!U3+Indicator_default_S5!D3*Weighting!U4+Indicator_default_S5!E3*Weighting!U5+Indicator_default_S5!F3*Weighting!U6+Indicator_default_S5!G3*Weighting!U7+Indicator_default_S5!H3*Weighting!U8+Indicator_default_S5!I3*Weighting!U9+Indicator_default_S5!J3*Weighting!U10+Indicator_default_S5!K3*Weighting!U11+Indicator_default_S5!L3*Weighting!U12+Indicator_default_S5!M3*Weighting!U13+Indicator_default_S5!N3*Weighting!U14+Indicator_default_S5!O3*Weighting!U15+Indicator_default_S5!P3*Weighting!U16+Indicator_default_S5!Q3*Weighting!U17</f>
        <v>-3.2308480084234717E-3</v>
      </c>
      <c r="V3" s="8">
        <f>+Indicator_default_S5!B3*Weighting!V2+Indicator_default_S5!C3*Weighting!V3+Indicator_default_S5!D3*Weighting!V4+Indicator_default_S5!E3*Weighting!V5+Indicator_default_S5!F3*Weighting!V6+Indicator_default_S5!G3*Weighting!V7+Indicator_default_S5!H3*Weighting!V8+Indicator_default_S5!I3*Weighting!V9+Indicator_default_S5!J3*Weighting!V10+Indicator_default_S5!K3*Weighting!V11+Indicator_default_S5!L3*Weighting!V12+Indicator_default_S5!M3*Weighting!V13+Indicator_default_S5!N3*Weighting!V14+Indicator_default_S5!O3*Weighting!V15+Indicator_default_S5!P3*Weighting!V16+Indicator_default_S5!Q3*Weighting!V17</f>
        <v>-9.7006141220889433E-4</v>
      </c>
      <c r="W3" s="8">
        <f>+Indicator_default_S5!B3*Weighting!W2+Indicator_default_S5!C3*Weighting!W3+Indicator_default_S5!D3*Weighting!W4+Indicator_default_S5!E3*Weighting!W5+Indicator_default_S5!F3*Weighting!W6+Indicator_default_S5!G3*Weighting!W7+Indicator_default_S5!H3*Weighting!W8+Indicator_default_S5!I3*Weighting!W9+Indicator_default_S5!J3*Weighting!W10+Indicator_default_S5!K3*Weighting!W11+Indicator_default_S5!L3*Weighting!W12+Indicator_default_S5!M3*Weighting!W13+Indicator_default_S5!N3*Weighting!W14+Indicator_default_S5!O3*Weighting!W15+Indicator_default_S5!P3*Weighting!W16+Indicator_default_S5!Q3*Weighting!W17</f>
        <v>-3.3823223061354052E-4</v>
      </c>
      <c r="X3" s="8">
        <f>+Indicator_default_S5!B3*Weighting!X2+Indicator_default_S5!C3*Weighting!X3+Indicator_default_S5!D3*Weighting!X4+Indicator_default_S5!E3*Weighting!X5+Indicator_default_S5!F3*Weighting!X6+Indicator_default_S5!G3*Weighting!X7+Indicator_default_S5!H3*Weighting!X8+Indicator_default_S5!I3*Weighting!X9+Indicator_default_S5!J3*Weighting!X10+Indicator_default_S5!K3*Weighting!X11+Indicator_default_S5!L3*Weighting!X12+Indicator_default_S5!M3*Weighting!X13+Indicator_default_S5!N3*Weighting!X14+Indicator_default_S5!O3*Weighting!X15+Indicator_default_S5!P3*Weighting!X16+Indicator_default_S5!Q3*Weighting!X17</f>
        <v>-3.3131974532181656E-5</v>
      </c>
      <c r="Y3" s="8">
        <f>+Indicator_default_S5!B3*Weighting!Y2+Indicator_default_S5!C3*Weighting!Y3+Indicator_default_S5!D3*Weighting!Y4+Indicator_default_S5!E3*Weighting!Y5+Indicator_default_S5!F3*Weighting!Y6+Indicator_default_S5!G3*Weighting!Y7+Indicator_default_S5!H3*Weighting!Y8+Indicator_default_S5!I3*Weighting!Y9+Indicator_default_S5!J3*Weighting!Y10+Indicator_default_S5!K3*Weighting!Y11+Indicator_default_S5!L3*Weighting!Y12+Indicator_default_S5!M3*Weighting!Y13+Indicator_default_S5!N3*Weighting!Y14+Indicator_default_S5!O3*Weighting!Y15+Indicator_default_S5!P3*Weighting!Y16+Indicator_default_S5!Q3*Weighting!Y17</f>
        <v>-3.3412061292703789E-3</v>
      </c>
      <c r="Z3" s="8">
        <f>+Indicator_default_S5!B3*Weighting!Z2+Indicator_default_S5!C3*Weighting!Z3+Indicator_default_S5!D3*Weighting!Z4+Indicator_default_S5!E3*Weighting!Z5+Indicator_default_S5!F3*Weighting!Z6+Indicator_default_S5!G3*Weighting!Z7+Indicator_default_S5!H3*Weighting!Z8+Indicator_default_S5!I3*Weighting!Z9+Indicator_default_S5!J3*Weighting!Z10+Indicator_default_S5!K3*Weighting!Z11+Indicator_default_S5!L3*Weighting!Z12+Indicator_default_S5!M3*Weighting!Z13+Indicator_default_S5!N3*Weighting!Z14+Indicator_default_S5!O3*Weighting!Z15+Indicator_default_S5!P3*Weighting!Z16+Indicator_default_S5!Q3*Weighting!Z17</f>
        <v>-6.1693880571792956E-3</v>
      </c>
      <c r="AA3" s="8">
        <f>+Indicator_default_S5!B3*Weighting!AA2+Indicator_default_S5!C3*Weighting!AA3+Indicator_default_S5!D3*Weighting!AA4+Indicator_default_S5!E3*Weighting!AA5+Indicator_default_S5!F3*Weighting!AA6+Indicator_default_S5!G3*Weighting!AA7+Indicator_default_S5!H3*Weighting!AA8+Indicator_default_S5!I3*Weighting!AA9+Indicator_default_S5!J3*Weighting!AA10+Indicator_default_S5!K3*Weighting!AA11+Indicator_default_S5!L3*Weighting!AA12+Indicator_default_S5!M3*Weighting!AA13+Indicator_default_S5!N3*Weighting!AA14+Indicator_default_S5!O3*Weighting!AA15+Indicator_default_S5!P3*Weighting!AA16+Indicator_default_S5!Q3*Weighting!AA17</f>
        <v>-2.6688816736061088E-2</v>
      </c>
    </row>
    <row r="4" spans="1:27" x14ac:dyDescent="0.35">
      <c r="A4" s="5" t="s">
        <v>3</v>
      </c>
      <c r="B4" s="8">
        <f ca="1">+Indicator_default_S5!B4*Weighting!B2+Indicator_default_S5!C4*Weighting!B3+Indicator_default_S5!D4*Weighting!B4+Indicator_default_S5!E4*Weighting!B5+Indicator_default_S5!F4*Weighting!B6+Indicator_default_S5!G4*Weighting!B7+Indicator_default_S5!H4*Weighting!B8+Indicator_default_S5!I4*Weighting!B9+Indicator_default_S5!J4*Weighting!B10+Indicator_default_S5!K4*Weighting!B11+Indicator_default_S5!L4*Weighting!B12+Indicator_default_S5!M4*Weighting!B13+Indicator_default_S5!N4*Weighting!B14+Indicator_default_S5!O4*Weighting!B15+Indicator_default_S5!P4*Weighting!B16+Indicator_default_S5!Q4*Weighting!B17</f>
        <v>-0.1865330803727574</v>
      </c>
      <c r="C4" s="8">
        <f ca="1">+Indicator_default_S5!B4*Weighting!C2+Indicator_default_S5!C4*Weighting!C3+Indicator_default_S5!D4*Weighting!C4+Indicator_default_S5!E4*Weighting!C5+Indicator_default_S5!F4*Weighting!C6+Indicator_default_S5!G4*Weighting!C7+Indicator_default_S5!H4*Weighting!C8+Indicator_default_S5!I4*Weighting!C9+Indicator_default_S5!J4*Weighting!C10+Indicator_default_S5!K4*Weighting!C11+Indicator_default_S5!L4*Weighting!C12+Indicator_default_S5!M4*Weighting!C13+Indicator_default_S5!N4*Weighting!C14+Indicator_default_S5!O4*Weighting!C15+Indicator_default_S5!P4*Weighting!C16+Indicator_default_S5!Q4*Weighting!C17</f>
        <v>-0.2220658478377486</v>
      </c>
      <c r="D4" s="8">
        <f ca="1">+Indicator_default_S5!B4*Weighting!D2+Indicator_default_S5!C4*Weighting!D3+Indicator_default_S5!D4*Weighting!D4+Indicator_default_S5!E4*Weighting!D5+Indicator_default_S5!F4*Weighting!D6+Indicator_default_S5!G4*Weighting!D7+Indicator_default_S5!H4*Weighting!D8+Indicator_default_S5!I4*Weighting!D9+Indicator_default_S5!J4*Weighting!D10+Indicator_default_S5!K4*Weighting!D11+Indicator_default_S5!L4*Weighting!D12+Indicator_default_S5!M4*Weighting!D13+Indicator_default_S5!N4*Weighting!D14+Indicator_default_S5!O4*Weighting!D15+Indicator_default_S5!P4*Weighting!D16+Indicator_default_S5!Q4*Weighting!D17</f>
        <v>-0.18933430300092621</v>
      </c>
      <c r="E4" s="8">
        <f ca="1">+Indicator_default_S5!B4*Weighting!E2+Indicator_default_S5!C4*Weighting!E3+Indicator_default_S5!D4*Weighting!E4+Indicator_default_S5!E4*Weighting!E5+Indicator_default_S5!F4*Weighting!E6+Indicator_default_S5!G4*Weighting!E7+Indicator_default_S5!H4*Weighting!E8+Indicator_default_S5!I4*Weighting!E9+Indicator_default_S5!J4*Weighting!E10+Indicator_default_S5!K4*Weighting!E11+Indicator_default_S5!L4*Weighting!E12+Indicator_default_S5!M4*Weighting!E13+Indicator_default_S5!N4*Weighting!E14+Indicator_default_S5!O4*Weighting!E15+Indicator_default_S5!P4*Weighting!E16+Indicator_default_S5!Q4*Weighting!E17</f>
        <v>-0.16363670144581127</v>
      </c>
      <c r="F4" s="8">
        <f ca="1">+Indicator_default_S5!B4*Weighting!F2+Indicator_default_S5!C4*Weighting!F3+Indicator_default_S5!D4*Weighting!F4+Indicator_default_S5!E4*Weighting!F5+Indicator_default_S5!F4*Weighting!F6+Indicator_default_S5!G4*Weighting!F7+Indicator_default_S5!H4*Weighting!F8+Indicator_default_S5!I4*Weighting!F9+Indicator_default_S5!J4*Weighting!F10+Indicator_default_S5!K4*Weighting!F11+Indicator_default_S5!L4*Weighting!F12+Indicator_default_S5!M4*Weighting!F13+Indicator_default_S5!N4*Weighting!F14+Indicator_default_S5!O4*Weighting!F15+Indicator_default_S5!P4*Weighting!F16+Indicator_default_S5!Q4*Weighting!F17</f>
        <v>-0.20867065648800179</v>
      </c>
      <c r="G4" s="8">
        <f>+Indicator_default_S5!B4*Weighting!G2+Indicator_default_S5!C4*Weighting!G3+Indicator_default_S5!D4*Weighting!G4+Indicator_default_S5!E4*Weighting!G5+Indicator_default_S5!F4*Weighting!G6+Indicator_default_S5!G4*Weighting!G7+Indicator_default_S5!H4*Weighting!G8+Indicator_default_S5!I4*Weighting!G9+Indicator_default_S5!J4*Weighting!G10+Indicator_default_S5!K4*Weighting!G11+Indicator_default_S5!L4*Weighting!G12+Indicator_default_S5!M4*Weighting!G13+Indicator_default_S5!N4*Weighting!G14+Indicator_default_S5!O4*Weighting!G15+Indicator_default_S5!P4*Weighting!G16+Indicator_default_S5!Q4*Weighting!G17</f>
        <v>-0.14430785329092044</v>
      </c>
      <c r="H4" s="8">
        <f>+Indicator_default_S5!B4*Weighting!H2+Indicator_default_S5!C4*Weighting!H3+Indicator_default_S5!D4*Weighting!H4+Indicator_default_S5!E4*Weighting!H5+Indicator_default_S5!F4*Weighting!H6+Indicator_default_S5!G4*Weighting!H7+Indicator_default_S5!H4*Weighting!H8+Indicator_default_S5!I4*Weighting!H9+Indicator_default_S5!J4*Weighting!H10+Indicator_default_S5!K4*Weighting!H11+Indicator_default_S5!L4*Weighting!H12+Indicator_default_S5!M4*Weighting!H13+Indicator_default_S5!N4*Weighting!H14+Indicator_default_S5!O4*Weighting!H15+Indicator_default_S5!P4*Weighting!H16+Indicator_default_S5!Q4*Weighting!H17</f>
        <v>-0.18245466617000453</v>
      </c>
      <c r="I4" s="8">
        <f>+Indicator_default_S5!B4*Weighting!I2+Indicator_default_S5!C4*Weighting!I3+Indicator_default_S5!D4*Weighting!I4+Indicator_default_S5!E4*Weighting!I5+Indicator_default_S5!F4*Weighting!I6+Indicator_default_S5!G4*Weighting!I7+Indicator_default_S5!H4*Weighting!I8+Indicator_default_S5!I4*Weighting!I9+Indicator_default_S5!J4*Weighting!I10+Indicator_default_S5!K4*Weighting!I11+Indicator_default_S5!L4*Weighting!I12+Indicator_default_S5!M4*Weighting!I13+Indicator_default_S5!N4*Weighting!I14+Indicator_default_S5!O4*Weighting!I15+Indicator_default_S5!P4*Weighting!I16+Indicator_default_S5!Q4*Weighting!I17</f>
        <v>-0.15084115686108474</v>
      </c>
      <c r="J4" s="8">
        <f>+Indicator_default_S5!B4*Weighting!J2+Indicator_default_S5!C4*Weighting!J3+Indicator_default_S5!D4*Weighting!J4+Indicator_default_S5!E4*Weighting!J5+Indicator_default_S5!F4*Weighting!J6+Indicator_default_S5!G4*Weighting!J7+Indicator_default_S5!H4*Weighting!J8+Indicator_default_S5!I4*Weighting!J9+Indicator_default_S5!J4*Weighting!J10+Indicator_default_S5!K4*Weighting!J11+Indicator_default_S5!L4*Weighting!J12+Indicator_default_S5!M4*Weighting!J13+Indicator_default_S5!N4*Weighting!J14+Indicator_default_S5!O4*Weighting!J15+Indicator_default_S5!P4*Weighting!J16+Indicator_default_S5!Q4*Weighting!J17</f>
        <v>-0.13622951937723521</v>
      </c>
      <c r="K4" s="8">
        <f>+Indicator_default_S5!B4*Weighting!K2+Indicator_default_S5!C4*Weighting!K3+Indicator_default_S5!D4*Weighting!K4+Indicator_default_S5!E4*Weighting!K5+Indicator_default_S5!F4*Weighting!K6+Indicator_default_S5!G4*Weighting!K7+Indicator_default_S5!H4*Weighting!K8+Indicator_default_S5!I4*Weighting!K9+Indicator_default_S5!J4*Weighting!K10+Indicator_default_S5!K4*Weighting!K11+Indicator_default_S5!L4*Weighting!K12+Indicator_default_S5!M4*Weighting!K13+Indicator_default_S5!N4*Weighting!K14+Indicator_default_S5!O4*Weighting!K15+Indicator_default_S5!P4*Weighting!K16+Indicator_default_S5!Q4*Weighting!K17</f>
        <v>-0.17996935499945632</v>
      </c>
      <c r="L4" s="8">
        <f>+Indicator_default_S5!B4*Weighting!L2+Indicator_default_S5!C4*Weighting!L3+Indicator_default_S5!D4*Weighting!L4+Indicator_default_S5!E4*Weighting!L5+Indicator_default_S5!F4*Weighting!L6+Indicator_default_S5!G4*Weighting!L7+Indicator_default_S5!H4*Weighting!L8+Indicator_default_S5!I4*Weighting!L9+Indicator_default_S5!J4*Weighting!L10+Indicator_default_S5!K4*Weighting!L11+Indicator_default_S5!L4*Weighting!L12+Indicator_default_S5!M4*Weighting!L13+Indicator_default_S5!N4*Weighting!L14+Indicator_default_S5!O4*Weighting!L15+Indicator_default_S5!P4*Weighting!L16+Indicator_default_S5!Q4*Weighting!L17</f>
        <v>-0.28577107109910804</v>
      </c>
      <c r="M4" s="8">
        <f>+Indicator_default_S5!B4*Weighting!M2+Indicator_default_S5!C4*Weighting!M3+Indicator_default_S5!D4*Weighting!M4+Indicator_default_S5!E4*Weighting!M5+Indicator_default_S5!F4*Weighting!M6+Indicator_default_S5!G4*Weighting!M7+Indicator_default_S5!H4*Weighting!M8+Indicator_default_S5!I4*Weighting!M9+Indicator_default_S5!J4*Weighting!M10+Indicator_default_S5!K4*Weighting!M11+Indicator_default_S5!L4*Weighting!M12+Indicator_default_S5!M4*Weighting!M13+Indicator_default_S5!N4*Weighting!M14+Indicator_default_S5!O4*Weighting!M15+Indicator_default_S5!P4*Weighting!M16+Indicator_default_S5!Q4*Weighting!M17</f>
        <v>-0.24204543247765331</v>
      </c>
      <c r="N4" s="8">
        <f>+Indicator_default_S5!B4*Weighting!N2+Indicator_default_S5!C4*Weighting!N3+Indicator_default_S5!D4*Weighting!N4+Indicator_default_S5!E4*Weighting!N5+Indicator_default_S5!F4*Weighting!N6+Indicator_default_S5!G4*Weighting!N7+Indicator_default_S5!H4*Weighting!N8+Indicator_default_S5!I4*Weighting!N9+Indicator_default_S5!J4*Weighting!N10+Indicator_default_S5!K4*Weighting!N11+Indicator_default_S5!L4*Weighting!N12+Indicator_default_S5!M4*Weighting!N13+Indicator_default_S5!N4*Weighting!N14+Indicator_default_S5!O4*Weighting!N15+Indicator_default_S5!P4*Weighting!N16+Indicator_default_S5!Q4*Weighting!N17</f>
        <v>-9.7561472585238881E-2</v>
      </c>
      <c r="O4" s="8">
        <f>+Indicator_default_S5!B4*Weighting!O2+Indicator_default_S5!C4*Weighting!O3+Indicator_default_S5!D4*Weighting!O4+Indicator_default_S5!E4*Weighting!O5+Indicator_default_S5!F4*Weighting!O6+Indicator_default_S5!G4*Weighting!O7+Indicator_default_S5!H4*Weighting!O8+Indicator_default_S5!I4*Weighting!O9+Indicator_default_S5!J4*Weighting!O10+Indicator_default_S5!K4*Weighting!O11+Indicator_default_S5!L4*Weighting!O12+Indicator_default_S5!M4*Weighting!O13+Indicator_default_S5!N4*Weighting!O14+Indicator_default_S5!O4*Weighting!O15+Indicator_default_S5!P4*Weighting!O16+Indicator_default_S5!Q4*Weighting!O17</f>
        <v>6.3594003626881918E-2</v>
      </c>
      <c r="P4" s="8">
        <f>+Indicator_default_S5!B4*Weighting!P2+Indicator_default_S5!C4*Weighting!P3+Indicator_default_S5!D4*Weighting!P4+Indicator_default_S5!E4*Weighting!P5+Indicator_default_S5!F4*Weighting!P6+Indicator_default_S5!G4*Weighting!P7+Indicator_default_S5!H4*Weighting!P8+Indicator_default_S5!I4*Weighting!P9+Indicator_default_S5!J4*Weighting!P10+Indicator_default_S5!K4*Weighting!P11+Indicator_default_S5!L4*Weighting!P12+Indicator_default_S5!M4*Weighting!P13+Indicator_default_S5!N4*Weighting!P14+Indicator_default_S5!O4*Weighting!P15+Indicator_default_S5!P4*Weighting!P16+Indicator_default_S5!Q4*Weighting!P17</f>
        <v>-0.36452859290774442</v>
      </c>
      <c r="Q4" s="8">
        <f>+Indicator_default_S5!B4*Weighting!Q2+Indicator_default_S5!C4*Weighting!Q3+Indicator_default_S5!D4*Weighting!Q4+Indicator_default_S5!E4*Weighting!Q5+Indicator_default_S5!F4*Weighting!Q6+Indicator_default_S5!G4*Weighting!Q7+Indicator_default_S5!H4*Weighting!Q8+Indicator_default_S5!I4*Weighting!Q9+Indicator_default_S5!J4*Weighting!Q10+Indicator_default_S5!K4*Weighting!Q11+Indicator_default_S5!L4*Weighting!Q12+Indicator_default_S5!M4*Weighting!Q13+Indicator_default_S5!N4*Weighting!Q14+Indicator_default_S5!O4*Weighting!Q15+Indicator_default_S5!P4*Weighting!Q16+Indicator_default_S5!Q4*Weighting!Q17</f>
        <v>-0.25410085209078992</v>
      </c>
      <c r="R4" s="8">
        <f>+Indicator_default_S5!B4*Weighting!R2+Indicator_default_S5!C4*Weighting!R3+Indicator_default_S5!D4*Weighting!R4+Indicator_default_S5!E4*Weighting!R5+Indicator_default_S5!F4*Weighting!R6+Indicator_default_S5!G4*Weighting!R7+Indicator_default_S5!H4*Weighting!R8+Indicator_default_S5!I4*Weighting!R9+Indicator_default_S5!J4*Weighting!R10+Indicator_default_S5!K4*Weighting!R11+Indicator_default_S5!L4*Weighting!R12+Indicator_default_S5!M4*Weighting!R13+Indicator_default_S5!N4*Weighting!R14+Indicator_default_S5!O4*Weighting!R15+Indicator_default_S5!P4*Weighting!R16+Indicator_default_S5!Q4*Weighting!R17</f>
        <v>-0.15334431965960429</v>
      </c>
      <c r="S4" s="8">
        <f>+Indicator_default_S5!B4*Weighting!S2+Indicator_default_S5!C4*Weighting!S3+Indicator_default_S5!D4*Weighting!S4+Indicator_default_S5!E4*Weighting!S5+Indicator_default_S5!F4*Weighting!S6+Indicator_default_S5!G4*Weighting!S7+Indicator_default_S5!H4*Weighting!S8+Indicator_default_S5!I4*Weighting!S9+Indicator_default_S5!J4*Weighting!S10+Indicator_default_S5!K4*Weighting!S11+Indicator_default_S5!L4*Weighting!S12+Indicator_default_S5!M4*Weighting!S13+Indicator_default_S5!N4*Weighting!S14+Indicator_default_S5!O4*Weighting!S15+Indicator_default_S5!P4*Weighting!S16+Indicator_default_S5!Q4*Weighting!S17</f>
        <v>-0.33338271716948459</v>
      </c>
      <c r="T4" s="8">
        <f>+Indicator_default_S5!B4*Weighting!T2+Indicator_default_S5!C4*Weighting!T3+Indicator_default_S5!D4*Weighting!T4+Indicator_default_S5!E4*Weighting!T5+Indicator_default_S5!F4*Weighting!T6+Indicator_default_S5!G4*Weighting!T7+Indicator_default_S5!H4*Weighting!T8+Indicator_default_S5!I4*Weighting!T9+Indicator_default_S5!J4*Weighting!T10+Indicator_default_S5!K4*Weighting!T11+Indicator_default_S5!L4*Weighting!T12+Indicator_default_S5!M4*Weighting!T13+Indicator_default_S5!N4*Weighting!T14+Indicator_default_S5!O4*Weighting!T15+Indicator_default_S5!P4*Weighting!T16+Indicator_default_S5!Q4*Weighting!T17</f>
        <v>-0.37103589330485387</v>
      </c>
      <c r="U4" s="8">
        <f>+Indicator_default_S5!B4*Weighting!U2+Indicator_default_S5!C4*Weighting!U3+Indicator_default_S5!D4*Weighting!U4+Indicator_default_S5!E4*Weighting!U5+Indicator_default_S5!F4*Weighting!U6+Indicator_default_S5!G4*Weighting!U7+Indicator_default_S5!H4*Weighting!U8+Indicator_default_S5!I4*Weighting!U9+Indicator_default_S5!J4*Weighting!U10+Indicator_default_S5!K4*Weighting!U11+Indicator_default_S5!L4*Weighting!U12+Indicator_default_S5!M4*Weighting!U13+Indicator_default_S5!N4*Weighting!U14+Indicator_default_S5!O4*Weighting!U15+Indicator_default_S5!P4*Weighting!U16+Indicator_default_S5!Q4*Weighting!U17</f>
        <v>-1.2871746787969231E-2</v>
      </c>
      <c r="V4" s="8">
        <f>+Indicator_default_S5!B4*Weighting!V2+Indicator_default_S5!C4*Weighting!V3+Indicator_default_S5!D4*Weighting!V4+Indicator_default_S5!E4*Weighting!V5+Indicator_default_S5!F4*Weighting!V6+Indicator_default_S5!G4*Weighting!V7+Indicator_default_S5!H4*Weighting!V8+Indicator_default_S5!I4*Weighting!V9+Indicator_default_S5!J4*Weighting!V10+Indicator_default_S5!K4*Weighting!V11+Indicator_default_S5!L4*Weighting!V12+Indicator_default_S5!M4*Weighting!V13+Indicator_default_S5!N4*Weighting!V14+Indicator_default_S5!O4*Weighting!V15+Indicator_default_S5!P4*Weighting!V16+Indicator_default_S5!Q4*Weighting!V17</f>
        <v>-4.3083455502834593E-2</v>
      </c>
      <c r="W4" s="8">
        <f>+Indicator_default_S5!B4*Weighting!W2+Indicator_default_S5!C4*Weighting!W3+Indicator_default_S5!D4*Weighting!W4+Indicator_default_S5!E4*Weighting!W5+Indicator_default_S5!F4*Weighting!W6+Indicator_default_S5!G4*Weighting!W7+Indicator_default_S5!H4*Weighting!W8+Indicator_default_S5!I4*Weighting!W9+Indicator_default_S5!J4*Weighting!W10+Indicator_default_S5!K4*Weighting!W11+Indicator_default_S5!L4*Weighting!W12+Indicator_default_S5!M4*Weighting!W13+Indicator_default_S5!N4*Weighting!W14+Indicator_default_S5!O4*Weighting!W15+Indicator_default_S5!P4*Weighting!W16+Indicator_default_S5!Q4*Weighting!W17</f>
        <v>-5.9855914192278462E-3</v>
      </c>
      <c r="X4" s="8">
        <f>+Indicator_default_S5!B4*Weighting!X2+Indicator_default_S5!C4*Weighting!X3+Indicator_default_S5!D4*Weighting!X4+Indicator_default_S5!E4*Weighting!X5+Indicator_default_S5!F4*Weighting!X6+Indicator_default_S5!G4*Weighting!X7+Indicator_default_S5!H4*Weighting!X8+Indicator_default_S5!I4*Weighting!X9+Indicator_default_S5!J4*Weighting!X10+Indicator_default_S5!K4*Weighting!X11+Indicator_default_S5!L4*Weighting!X12+Indicator_default_S5!M4*Weighting!X13+Indicator_default_S5!N4*Weighting!X14+Indicator_default_S5!O4*Weighting!X15+Indicator_default_S5!P4*Weighting!X16+Indicator_default_S5!Q4*Weighting!X17</f>
        <v>-4.4645615719599062E-3</v>
      </c>
      <c r="Y4" s="8">
        <f>+Indicator_default_S5!B4*Weighting!Y2+Indicator_default_S5!C4*Weighting!Y3+Indicator_default_S5!D4*Weighting!Y4+Indicator_default_S5!E4*Weighting!Y5+Indicator_default_S5!F4*Weighting!Y6+Indicator_default_S5!G4*Weighting!Y7+Indicator_default_S5!H4*Weighting!Y8+Indicator_default_S5!I4*Weighting!Y9+Indicator_default_S5!J4*Weighting!Y10+Indicator_default_S5!K4*Weighting!Y11+Indicator_default_S5!L4*Weighting!Y12+Indicator_default_S5!M4*Weighting!Y13+Indicator_default_S5!N4*Weighting!Y14+Indicator_default_S5!O4*Weighting!Y15+Indicator_default_S5!P4*Weighting!Y16+Indicator_default_S5!Q4*Weighting!Y17</f>
        <v>-1.0061636481088405E-3</v>
      </c>
      <c r="Z4" s="8">
        <f>+Indicator_default_S5!B4*Weighting!Z2+Indicator_default_S5!C4*Weighting!Z3+Indicator_default_S5!D4*Weighting!Z4+Indicator_default_S5!E4*Weighting!Z5+Indicator_default_S5!F4*Weighting!Z6+Indicator_default_S5!G4*Weighting!Z7+Indicator_default_S5!H4*Weighting!Z8+Indicator_default_S5!I4*Weighting!Z9+Indicator_default_S5!J4*Weighting!Z10+Indicator_default_S5!K4*Weighting!Z11+Indicator_default_S5!L4*Weighting!Z12+Indicator_default_S5!M4*Weighting!Z13+Indicator_default_S5!N4*Weighting!Z14+Indicator_default_S5!O4*Weighting!Z15+Indicator_default_S5!P4*Weighting!Z16+Indicator_default_S5!Q4*Weighting!Z17</f>
        <v>-3.4666773049690465E-2</v>
      </c>
      <c r="AA4" s="8">
        <f>+Indicator_default_S5!B4*Weighting!AA2+Indicator_default_S5!C4*Weighting!AA3+Indicator_default_S5!D4*Weighting!AA4+Indicator_default_S5!E4*Weighting!AA5+Indicator_default_S5!F4*Weighting!AA6+Indicator_default_S5!G4*Weighting!AA7+Indicator_default_S5!H4*Weighting!AA8+Indicator_default_S5!I4*Weighting!AA9+Indicator_default_S5!J4*Weighting!AA10+Indicator_default_S5!K4*Weighting!AA11+Indicator_default_S5!L4*Weighting!AA12+Indicator_default_S5!M4*Weighting!AA13+Indicator_default_S5!N4*Weighting!AA14+Indicator_default_S5!O4*Weighting!AA15+Indicator_default_S5!P4*Weighting!AA16+Indicator_default_S5!Q4*Weighting!AA17</f>
        <v>-0.16867101300734097</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008000"/>
  </sheetPr>
  <dimension ref="A1:AA4"/>
  <sheetViews>
    <sheetView workbookViewId="0"/>
  </sheetViews>
  <sheetFormatPr baseColWidth="10" defaultColWidth="8.7265625" defaultRowHeight="14.5" x14ac:dyDescent="0.35"/>
  <cols>
    <col min="1" max="27" width="14.26953125" customWidth="1"/>
  </cols>
  <sheetData>
    <row r="1" spans="1:27"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8">
        <f ca="1">+Indicator_db1_default!B2*Weighting!B2+Indicator_db1_default!C2*Weighting!B3+Indicator_db1_default!D2*Weighting!B4+Indicator_db1_default!E2*Weighting!B5+Indicator_db1_default!F2*Weighting!B6+Indicator_db1_default!G2*Weighting!B7+Indicator_db1_default!H2*Weighting!B8+Indicator_db1_default!I2*Weighting!B9+Indicator_db1_default!J2*Weighting!B10+Indicator_db1_default!K2*Weighting!B11+Indicator_db1_default!L2*Weighting!B12+Indicator_db1_default!M2*Weighting!B13+Indicator_db1_default!N2*Weighting!B14+Indicator_db1_default!O2*Weighting!B15+Indicator_db1_default!P2*Weighting!B16+Indicator_db1_default!Q2*Weighting!B17</f>
        <v>-0.51677253487330788</v>
      </c>
      <c r="C2" s="8">
        <f ca="1">+Indicator_db1_default!B2*Weighting!C2+Indicator_db1_default!C2*Weighting!C3+Indicator_db1_default!D2*Weighting!C4+Indicator_db1_default!E2*Weighting!C5+Indicator_db1_default!F2*Weighting!C6+Indicator_db1_default!G2*Weighting!C7+Indicator_db1_default!H2*Weighting!C8+Indicator_db1_default!I2*Weighting!C9+Indicator_db1_default!J2*Weighting!C10+Indicator_db1_default!K2*Weighting!C11+Indicator_db1_default!L2*Weighting!C12+Indicator_db1_default!M2*Weighting!C13+Indicator_db1_default!N2*Weighting!C14+Indicator_db1_default!O2*Weighting!C15+Indicator_db1_default!P2*Weighting!C16+Indicator_db1_default!Q2*Weighting!C17</f>
        <v>-0.51989139483524993</v>
      </c>
      <c r="D2" s="8">
        <f ca="1">+Indicator_db1_default!B2*Weighting!D2+Indicator_db1_default!C2*Weighting!D3+Indicator_db1_default!D2*Weighting!D4+Indicator_db1_default!E2*Weighting!D5+Indicator_db1_default!F2*Weighting!D6+Indicator_db1_default!G2*Weighting!D7+Indicator_db1_default!H2*Weighting!D8+Indicator_db1_default!I2*Weighting!D9+Indicator_db1_default!J2*Weighting!D10+Indicator_db1_default!K2*Weighting!D11+Indicator_db1_default!L2*Weighting!D12+Indicator_db1_default!M2*Weighting!D13+Indicator_db1_default!N2*Weighting!D14+Indicator_db1_default!O2*Weighting!D15+Indicator_db1_default!P2*Weighting!D16+Indicator_db1_default!Q2*Weighting!D17</f>
        <v>-0.55217954264299463</v>
      </c>
      <c r="E2" s="8">
        <f ca="1">+Indicator_db1_default!B2*Weighting!E2+Indicator_db1_default!C2*Weighting!E3+Indicator_db1_default!D2*Weighting!E4+Indicator_db1_default!E2*Weighting!E5+Indicator_db1_default!F2*Weighting!E6+Indicator_db1_default!G2*Weighting!E7+Indicator_db1_default!H2*Weighting!E8+Indicator_db1_default!I2*Weighting!E9+Indicator_db1_default!J2*Weighting!E10+Indicator_db1_default!K2*Weighting!E11+Indicator_db1_default!L2*Weighting!E12+Indicator_db1_default!M2*Weighting!E13+Indicator_db1_default!N2*Weighting!E14+Indicator_db1_default!O2*Weighting!E15+Indicator_db1_default!P2*Weighting!E16+Indicator_db1_default!Q2*Weighting!E17</f>
        <v>-1.1080341335854453</v>
      </c>
      <c r="F2" s="8">
        <f ca="1">+Indicator_db1_default!B2*Weighting!F2+Indicator_db1_default!C2*Weighting!F3+Indicator_db1_default!D2*Weighting!F4+Indicator_db1_default!E2*Weighting!F5+Indicator_db1_default!F2*Weighting!F6+Indicator_db1_default!G2*Weighting!F7+Indicator_db1_default!H2*Weighting!F8+Indicator_db1_default!I2*Weighting!F9+Indicator_db1_default!J2*Weighting!F10+Indicator_db1_default!K2*Weighting!F11+Indicator_db1_default!L2*Weighting!F12+Indicator_db1_default!M2*Weighting!F13+Indicator_db1_default!N2*Weighting!F14+Indicator_db1_default!O2*Weighting!F15+Indicator_db1_default!P2*Weighting!F16+Indicator_db1_default!Q2*Weighting!F17</f>
        <v>-0.52067164434787305</v>
      </c>
      <c r="G2" s="8">
        <f>+Indicator_db1_default!B2*Weighting!G2+Indicator_db1_default!C2*Weighting!G3+Indicator_db1_default!D2*Weighting!G4+Indicator_db1_default!E2*Weighting!G5+Indicator_db1_default!F2*Weighting!G6+Indicator_db1_default!G2*Weighting!G7+Indicator_db1_default!H2*Weighting!G8+Indicator_db1_default!I2*Weighting!G9+Indicator_db1_default!J2*Weighting!G10+Indicator_db1_default!K2*Weighting!G11+Indicator_db1_default!L2*Weighting!G12+Indicator_db1_default!M2*Weighting!G13+Indicator_db1_default!N2*Weighting!G14+Indicator_db1_default!O2*Weighting!G15+Indicator_db1_default!P2*Weighting!G16+Indicator_db1_default!Q2*Weighting!G17</f>
        <v>-0.21502200118804979</v>
      </c>
      <c r="H2" s="8">
        <f>+Indicator_db1_default!B2*Weighting!H2+Indicator_db1_default!C2*Weighting!H3+Indicator_db1_default!D2*Weighting!H4+Indicator_db1_default!E2*Weighting!H5+Indicator_db1_default!F2*Weighting!H6+Indicator_db1_default!G2*Weighting!H7+Indicator_db1_default!H2*Weighting!H8+Indicator_db1_default!I2*Weighting!H9+Indicator_db1_default!J2*Weighting!H10+Indicator_db1_default!K2*Weighting!H11+Indicator_db1_default!L2*Weighting!H12+Indicator_db1_default!M2*Weighting!H13+Indicator_db1_default!N2*Weighting!H14+Indicator_db1_default!O2*Weighting!H15+Indicator_db1_default!P2*Weighting!H16+Indicator_db1_default!Q2*Weighting!H17</f>
        <v>-0.24597322226090235</v>
      </c>
      <c r="I2" s="8">
        <f>+Indicator_db1_default!B2*Weighting!I2+Indicator_db1_default!C2*Weighting!I3+Indicator_db1_default!D2*Weighting!I4+Indicator_db1_default!E2*Weighting!I5+Indicator_db1_default!F2*Weighting!I6+Indicator_db1_default!G2*Weighting!I7+Indicator_db1_default!H2*Weighting!I8+Indicator_db1_default!I2*Weighting!I9+Indicator_db1_default!J2*Weighting!I10+Indicator_db1_default!K2*Weighting!I11+Indicator_db1_default!L2*Weighting!I12+Indicator_db1_default!M2*Weighting!I13+Indicator_db1_default!N2*Weighting!I14+Indicator_db1_default!O2*Weighting!I15+Indicator_db1_default!P2*Weighting!I16+Indicator_db1_default!Q2*Weighting!I17</f>
        <v>-0.23381990548138287</v>
      </c>
      <c r="J2" s="8">
        <f>+Indicator_db1_default!B2*Weighting!J2+Indicator_db1_default!C2*Weighting!J3+Indicator_db1_default!D2*Weighting!J4+Indicator_db1_default!E2*Weighting!J5+Indicator_db1_default!F2*Weighting!J6+Indicator_db1_default!G2*Weighting!J7+Indicator_db1_default!H2*Weighting!J8+Indicator_db1_default!I2*Weighting!J9+Indicator_db1_default!J2*Weighting!J10+Indicator_db1_default!K2*Weighting!J11+Indicator_db1_default!L2*Weighting!J12+Indicator_db1_default!M2*Weighting!J13+Indicator_db1_default!N2*Weighting!J14+Indicator_db1_default!O2*Weighting!J15+Indicator_db1_default!P2*Weighting!J16+Indicator_db1_default!Q2*Weighting!J17</f>
        <v>-0.54097681215339521</v>
      </c>
      <c r="K2" s="8">
        <f>+Indicator_db1_default!B2*Weighting!K2+Indicator_db1_default!C2*Weighting!K3+Indicator_db1_default!D2*Weighting!K4+Indicator_db1_default!E2*Weighting!K5+Indicator_db1_default!F2*Weighting!K6+Indicator_db1_default!G2*Weighting!K7+Indicator_db1_default!H2*Weighting!K8+Indicator_db1_default!I2*Weighting!K9+Indicator_db1_default!J2*Weighting!K10+Indicator_db1_default!K2*Weighting!K11+Indicator_db1_default!L2*Weighting!K12+Indicator_db1_default!M2*Weighting!K13+Indicator_db1_default!N2*Weighting!K14+Indicator_db1_default!O2*Weighting!K15+Indicator_db1_default!P2*Weighting!K16+Indicator_db1_default!Q2*Weighting!K17</f>
        <v>-0.24549802552063374</v>
      </c>
      <c r="L2" s="8">
        <f>+Indicator_db1_default!B2*Weighting!L2+Indicator_db1_default!C2*Weighting!L3+Indicator_db1_default!D2*Weighting!L4+Indicator_db1_default!E2*Weighting!L5+Indicator_db1_default!F2*Weighting!L6+Indicator_db1_default!G2*Weighting!L7+Indicator_db1_default!H2*Weighting!L8+Indicator_db1_default!I2*Weighting!L9+Indicator_db1_default!J2*Weighting!L10+Indicator_db1_default!K2*Weighting!L11+Indicator_db1_default!L2*Weighting!L12+Indicator_db1_default!M2*Weighting!L13+Indicator_db1_default!N2*Weighting!L14+Indicator_db1_default!O2*Weighting!L15+Indicator_db1_default!P2*Weighting!L16+Indicator_db1_default!Q2*Weighting!L17</f>
        <v>-0.33784936943992228</v>
      </c>
      <c r="M2" s="8">
        <f>+Indicator_db1_default!B2*Weighting!M2+Indicator_db1_default!C2*Weighting!M3+Indicator_db1_default!D2*Weighting!M4+Indicator_db1_default!E2*Weighting!M5+Indicator_db1_default!F2*Weighting!M6+Indicator_db1_default!G2*Weighting!M7+Indicator_db1_default!H2*Weighting!M8+Indicator_db1_default!I2*Weighting!M9+Indicator_db1_default!J2*Weighting!M10+Indicator_db1_default!K2*Weighting!M11+Indicator_db1_default!L2*Weighting!M12+Indicator_db1_default!M2*Weighting!M13+Indicator_db1_default!N2*Weighting!M14+Indicator_db1_default!O2*Weighting!M15+Indicator_db1_default!P2*Weighting!M16+Indicator_db1_default!Q2*Weighting!M17</f>
        <v>-0.29396638594030955</v>
      </c>
      <c r="N2" s="8">
        <f>+Indicator_db1_default!B2*Weighting!N2+Indicator_db1_default!C2*Weighting!N3+Indicator_db1_default!D2*Weighting!N4+Indicator_db1_default!E2*Weighting!N5+Indicator_db1_default!F2*Weighting!N6+Indicator_db1_default!G2*Weighting!N7+Indicator_db1_default!H2*Weighting!N8+Indicator_db1_default!I2*Weighting!N9+Indicator_db1_default!J2*Weighting!N10+Indicator_db1_default!K2*Weighting!N11+Indicator_db1_default!L2*Weighting!N12+Indicator_db1_default!M2*Weighting!N13+Indicator_db1_default!N2*Weighting!N14+Indicator_db1_default!O2*Weighting!N15+Indicator_db1_default!P2*Weighting!N16+Indicator_db1_default!Q2*Weighting!N17</f>
        <v>-8.3379791083951577E-2</v>
      </c>
      <c r="O2" s="8">
        <f>+Indicator_db1_default!B2*Weighting!O2+Indicator_db1_default!C2*Weighting!O3+Indicator_db1_default!D2*Weighting!O4+Indicator_db1_default!E2*Weighting!O5+Indicator_db1_default!F2*Weighting!O6+Indicator_db1_default!G2*Weighting!O7+Indicator_db1_default!H2*Weighting!O8+Indicator_db1_default!I2*Weighting!O9+Indicator_db1_default!J2*Weighting!O10+Indicator_db1_default!K2*Weighting!O11+Indicator_db1_default!L2*Weighting!O12+Indicator_db1_default!M2*Weighting!O13+Indicator_db1_default!N2*Weighting!O14+Indicator_db1_default!O2*Weighting!O15+Indicator_db1_default!P2*Weighting!O16+Indicator_db1_default!Q2*Weighting!O17</f>
        <v>9.9039127086892997E-2</v>
      </c>
      <c r="P2" s="8">
        <f>+Indicator_db1_default!B2*Weighting!P2+Indicator_db1_default!C2*Weighting!P3+Indicator_db1_default!D2*Weighting!P4+Indicator_db1_default!E2*Weighting!P5+Indicator_db1_default!F2*Weighting!P6+Indicator_db1_default!G2*Weighting!P7+Indicator_db1_default!H2*Weighting!P8+Indicator_db1_default!I2*Weighting!P9+Indicator_db1_default!J2*Weighting!P10+Indicator_db1_default!K2*Weighting!P11+Indicator_db1_default!L2*Weighting!P12+Indicator_db1_default!M2*Weighting!P13+Indicator_db1_default!N2*Weighting!P14+Indicator_db1_default!O2*Weighting!P15+Indicator_db1_default!P2*Weighting!P16+Indicator_db1_default!Q2*Weighting!P17</f>
        <v>-0.28240230521069409</v>
      </c>
      <c r="Q2" s="8">
        <f>+Indicator_db1_default!B2*Weighting!Q2+Indicator_db1_default!C2*Weighting!Q3+Indicator_db1_default!D2*Weighting!Q4+Indicator_db1_default!E2*Weighting!Q5+Indicator_db1_default!F2*Weighting!Q6+Indicator_db1_default!G2*Weighting!Q7+Indicator_db1_default!H2*Weighting!Q8+Indicator_db1_default!I2*Weighting!Q9+Indicator_db1_default!J2*Weighting!Q10+Indicator_db1_default!K2*Weighting!Q11+Indicator_db1_default!L2*Weighting!Q12+Indicator_db1_default!M2*Weighting!Q13+Indicator_db1_default!N2*Weighting!Q14+Indicator_db1_default!O2*Weighting!Q15+Indicator_db1_default!P2*Weighting!Q16+Indicator_db1_default!Q2*Weighting!Q17</f>
        <v>-0.22510968751741628</v>
      </c>
      <c r="R2" s="8">
        <f>+Indicator_db1_default!B2*Weighting!R2+Indicator_db1_default!C2*Weighting!R3+Indicator_db1_default!D2*Weighting!R4+Indicator_db1_default!E2*Weighting!R5+Indicator_db1_default!F2*Weighting!R6+Indicator_db1_default!G2*Weighting!R7+Indicator_db1_default!H2*Weighting!R8+Indicator_db1_default!I2*Weighting!R9+Indicator_db1_default!J2*Weighting!R10+Indicator_db1_default!K2*Weighting!R11+Indicator_db1_default!L2*Weighting!R12+Indicator_db1_default!M2*Weighting!R13+Indicator_db1_default!N2*Weighting!R14+Indicator_db1_default!O2*Weighting!R15+Indicator_db1_default!P2*Weighting!R16+Indicator_db1_default!Q2*Weighting!R17</f>
        <v>-1.3027817329560141</v>
      </c>
      <c r="S2" s="8">
        <f>+Indicator_db1_default!B2*Weighting!S2+Indicator_db1_default!C2*Weighting!S3+Indicator_db1_default!D2*Weighting!S4+Indicator_db1_default!E2*Weighting!S5+Indicator_db1_default!F2*Weighting!S6+Indicator_db1_default!G2*Weighting!S7+Indicator_db1_default!H2*Weighting!S8+Indicator_db1_default!I2*Weighting!S9+Indicator_db1_default!J2*Weighting!S10+Indicator_db1_default!K2*Weighting!S11+Indicator_db1_default!L2*Weighting!S12+Indicator_db1_default!M2*Weighting!S13+Indicator_db1_default!N2*Weighting!S14+Indicator_db1_default!O2*Weighting!S15+Indicator_db1_default!P2*Weighting!S16+Indicator_db1_default!Q2*Weighting!S17</f>
        <v>-0.32613578399226562</v>
      </c>
      <c r="T2" s="8">
        <f>+Indicator_db1_default!B2*Weighting!T2+Indicator_db1_default!C2*Weighting!T3+Indicator_db1_default!D2*Weighting!T4+Indicator_db1_default!E2*Weighting!T5+Indicator_db1_default!F2*Weighting!T6+Indicator_db1_default!G2*Weighting!T7+Indicator_db1_default!H2*Weighting!T8+Indicator_db1_default!I2*Weighting!T9+Indicator_db1_default!J2*Weighting!T10+Indicator_db1_default!K2*Weighting!T11+Indicator_db1_default!L2*Weighting!T12+Indicator_db1_default!M2*Weighting!T13+Indicator_db1_default!N2*Weighting!T14+Indicator_db1_default!O2*Weighting!T15+Indicator_db1_default!P2*Weighting!T16+Indicator_db1_default!Q2*Weighting!T17</f>
        <v>-0.3561546553835242</v>
      </c>
      <c r="U2" s="8">
        <f>+Indicator_db1_default!B2*Weighting!U2+Indicator_db1_default!C2*Weighting!U3+Indicator_db1_default!D2*Weighting!U4+Indicator_db1_default!E2*Weighting!U5+Indicator_db1_default!F2*Weighting!U6+Indicator_db1_default!G2*Weighting!U7+Indicator_db1_default!H2*Weighting!U8+Indicator_db1_default!I2*Weighting!U9+Indicator_db1_default!J2*Weighting!U10+Indicator_db1_default!K2*Weighting!U11+Indicator_db1_default!L2*Weighting!U12+Indicator_db1_default!M2*Weighting!U13+Indicator_db1_default!N2*Weighting!U14+Indicator_db1_default!O2*Weighting!U15+Indicator_db1_default!P2*Weighting!U16+Indicator_db1_default!Q2*Weighting!U17</f>
        <v>-1.0691669247875341E-2</v>
      </c>
      <c r="V2" s="8">
        <f>+Indicator_db1_default!B2*Weighting!V2+Indicator_db1_default!C2*Weighting!V3+Indicator_db1_default!D2*Weighting!V4+Indicator_db1_default!E2*Weighting!V5+Indicator_db1_default!F2*Weighting!V6+Indicator_db1_default!G2*Weighting!V7+Indicator_db1_default!H2*Weighting!V8+Indicator_db1_default!I2*Weighting!V9+Indicator_db1_default!J2*Weighting!V10+Indicator_db1_default!K2*Weighting!V11+Indicator_db1_default!L2*Weighting!V12+Indicator_db1_default!M2*Weighting!V13+Indicator_db1_default!N2*Weighting!V14+Indicator_db1_default!O2*Weighting!V15+Indicator_db1_default!P2*Weighting!V16+Indicator_db1_default!Q2*Weighting!V17</f>
        <v>-4.2332373195287751E-2</v>
      </c>
      <c r="W2" s="8">
        <f>+Indicator_db1_default!B2*Weighting!W2+Indicator_db1_default!C2*Weighting!W3+Indicator_db1_default!D2*Weighting!W4+Indicator_db1_default!E2*Weighting!W5+Indicator_db1_default!F2*Weighting!W6+Indicator_db1_default!G2*Weighting!W7+Indicator_db1_default!H2*Weighting!W8+Indicator_db1_default!I2*Weighting!W9+Indicator_db1_default!J2*Weighting!W10+Indicator_db1_default!K2*Weighting!W11+Indicator_db1_default!L2*Weighting!W12+Indicator_db1_default!M2*Weighting!W13+Indicator_db1_default!N2*Weighting!W14+Indicator_db1_default!O2*Weighting!W15+Indicator_db1_default!P2*Weighting!W16+Indicator_db1_default!Q2*Weighting!W17</f>
        <v>-9.1730496475025264E-3</v>
      </c>
      <c r="X2" s="8">
        <f>+Indicator_db1_default!B2*Weighting!X2+Indicator_db1_default!C2*Weighting!X3+Indicator_db1_default!D2*Weighting!X4+Indicator_db1_default!E2*Weighting!X5+Indicator_db1_default!F2*Weighting!X6+Indicator_db1_default!G2*Weighting!X7+Indicator_db1_default!H2*Weighting!X8+Indicator_db1_default!I2*Weighting!X9+Indicator_db1_default!J2*Weighting!X10+Indicator_db1_default!K2*Weighting!X11+Indicator_db1_default!L2*Weighting!X12+Indicator_db1_default!M2*Weighting!X13+Indicator_db1_default!N2*Weighting!X14+Indicator_db1_default!O2*Weighting!X15+Indicator_db1_default!P2*Weighting!X16+Indicator_db1_default!Q2*Weighting!X17</f>
        <v>-5.6205429924513252E-3</v>
      </c>
      <c r="Y2" s="8">
        <f>+Indicator_db1_default!B2*Weighting!Y2+Indicator_db1_default!C2*Weighting!Y3+Indicator_db1_default!D2*Weighting!Y4+Indicator_db1_default!E2*Weighting!Y5+Indicator_db1_default!F2*Weighting!Y6+Indicator_db1_default!G2*Weighting!Y7+Indicator_db1_default!H2*Weighting!Y8+Indicator_db1_default!I2*Weighting!Y9+Indicator_db1_default!J2*Weighting!Y10+Indicator_db1_default!K2*Weighting!Y11+Indicator_db1_default!L2*Weighting!Y12+Indicator_db1_default!M2*Weighting!Y13+Indicator_db1_default!N2*Weighting!Y14+Indicator_db1_default!O2*Weighting!Y15+Indicator_db1_default!P2*Weighting!Y16+Indicator_db1_default!Q2*Weighting!Y17</f>
        <v>-1.4865099222602007E-3</v>
      </c>
      <c r="Z2" s="8">
        <f>+Indicator_db1_default!B2*Weighting!Z2+Indicator_db1_default!C2*Weighting!Z3+Indicator_db1_default!D2*Weighting!Z4+Indicator_db1_default!E2*Weighting!Z5+Indicator_db1_default!F2*Weighting!Z6+Indicator_db1_default!G2*Weighting!Z7+Indicator_db1_default!H2*Weighting!Z8+Indicator_db1_default!I2*Weighting!Z9+Indicator_db1_default!J2*Weighting!Z10+Indicator_db1_default!K2*Weighting!Z11+Indicator_db1_default!L2*Weighting!Z12+Indicator_db1_default!M2*Weighting!Z13+Indicator_db1_default!N2*Weighting!Z14+Indicator_db1_default!O2*Weighting!Z15+Indicator_db1_default!P2*Weighting!Z16+Indicator_db1_default!Q2*Weighting!Z17</f>
        <v>-3.9986570908683426E-2</v>
      </c>
      <c r="AA2" s="8">
        <f>+Indicator_db1_default!B2*Weighting!AA2+Indicator_db1_default!C2*Weighting!AA3+Indicator_db1_default!D2*Weighting!AA4+Indicator_db1_default!E2*Weighting!AA5+Indicator_db1_default!F2*Weighting!AA6+Indicator_db1_default!G2*Weighting!AA7+Indicator_db1_default!H2*Weighting!AA8+Indicator_db1_default!I2*Weighting!AA9+Indicator_db1_default!J2*Weighting!AA10+Indicator_db1_default!K2*Weighting!AA11+Indicator_db1_default!L2*Weighting!AA12+Indicator_db1_default!M2*Weighting!AA13+Indicator_db1_default!N2*Weighting!AA14+Indicator_db1_default!O2*Weighting!AA15+Indicator_db1_default!P2*Weighting!AA16+Indicator_db1_default!Q2*Weighting!AA17</f>
        <v>-0.22232071865753167</v>
      </c>
    </row>
    <row r="3" spans="1:27" x14ac:dyDescent="0.35">
      <c r="A3" s="5" t="s">
        <v>2</v>
      </c>
      <c r="B3" s="8">
        <f ca="1">+Indicator_db1_default!B3*Weighting!B2+Indicator_db1_default!C3*Weighting!B3+Indicator_db1_default!D3*Weighting!B4+Indicator_db1_default!E3*Weighting!B5+Indicator_db1_default!F3*Weighting!B6+Indicator_db1_default!G3*Weighting!B7+Indicator_db1_default!H3*Weighting!B8+Indicator_db1_default!I3*Weighting!B9+Indicator_db1_default!J3*Weighting!B10+Indicator_db1_default!K3*Weighting!B11+Indicator_db1_default!L3*Weighting!B12+Indicator_db1_default!M3*Weighting!B13+Indicator_db1_default!N3*Weighting!B14+Indicator_db1_default!O3*Weighting!B15+Indicator_db1_default!P3*Weighting!B16+Indicator_db1_default!Q3*Weighting!B17</f>
        <v>-1.5547359813242487</v>
      </c>
      <c r="C3" s="8">
        <f ca="1">+Indicator_db1_default!B3*Weighting!C2+Indicator_db1_default!C3*Weighting!C3+Indicator_db1_default!D3*Weighting!C4+Indicator_db1_default!E3*Weighting!C5+Indicator_db1_default!F3*Weighting!C6+Indicator_db1_default!G3*Weighting!C7+Indicator_db1_default!H3*Weighting!C8+Indicator_db1_default!I3*Weighting!C9+Indicator_db1_default!J3*Weighting!C10+Indicator_db1_default!K3*Weighting!C11+Indicator_db1_default!L3*Weighting!C12+Indicator_db1_default!M3*Weighting!C13+Indicator_db1_default!N3*Weighting!C14+Indicator_db1_default!O3*Weighting!C15+Indicator_db1_default!P3*Weighting!C16+Indicator_db1_default!Q3*Weighting!C17</f>
        <v>-1.3745303269312585</v>
      </c>
      <c r="D3" s="8">
        <f ca="1">+Indicator_db1_default!B3*Weighting!D2+Indicator_db1_default!C3*Weighting!D3+Indicator_db1_default!D3*Weighting!D4+Indicator_db1_default!E3*Weighting!D5+Indicator_db1_default!F3*Weighting!D6+Indicator_db1_default!G3*Weighting!D7+Indicator_db1_default!H3*Weighting!D8+Indicator_db1_default!I3*Weighting!D9+Indicator_db1_default!J3*Weighting!D10+Indicator_db1_default!K3*Weighting!D11+Indicator_db1_default!L3*Weighting!D12+Indicator_db1_default!M3*Weighting!D13+Indicator_db1_default!N3*Weighting!D14+Indicator_db1_default!O3*Weighting!D15+Indicator_db1_default!P3*Weighting!D16+Indicator_db1_default!Q3*Weighting!D17</f>
        <v>-1.7047437008285911</v>
      </c>
      <c r="E3" s="8">
        <f ca="1">+Indicator_db1_default!B3*Weighting!E2+Indicator_db1_default!C3*Weighting!E3+Indicator_db1_default!D3*Weighting!E4+Indicator_db1_default!E3*Weighting!E5+Indicator_db1_default!F3*Weighting!E6+Indicator_db1_default!G3*Weighting!E7+Indicator_db1_default!H3*Weighting!E8+Indicator_db1_default!I3*Weighting!E9+Indicator_db1_default!J3*Weighting!E10+Indicator_db1_default!K3*Weighting!E11+Indicator_db1_default!L3*Weighting!E12+Indicator_db1_default!M3*Weighting!E13+Indicator_db1_default!N3*Weighting!E14+Indicator_db1_default!O3*Weighting!E15+Indicator_db1_default!P3*Weighting!E16+Indicator_db1_default!Q3*Weighting!E17</f>
        <v>-4.3089949818467232</v>
      </c>
      <c r="F3" s="8">
        <f ca="1">+Indicator_db1_default!B3*Weighting!F2+Indicator_db1_default!C3*Weighting!F3+Indicator_db1_default!D3*Weighting!F4+Indicator_db1_default!E3*Weighting!F5+Indicator_db1_default!F3*Weighting!F6+Indicator_db1_default!G3*Weighting!F7+Indicator_db1_default!H3*Weighting!F8+Indicator_db1_default!I3*Weighting!F9+Indicator_db1_default!J3*Weighting!F10+Indicator_db1_default!K3*Weighting!F11+Indicator_db1_default!L3*Weighting!F12+Indicator_db1_default!M3*Weighting!F13+Indicator_db1_default!N3*Weighting!F14+Indicator_db1_default!O3*Weighting!F15+Indicator_db1_default!P3*Weighting!F16+Indicator_db1_default!Q3*Weighting!F17</f>
        <v>-1.4779882456533435</v>
      </c>
      <c r="G3" s="8">
        <f>+Indicator_db1_default!B3*Weighting!G2+Indicator_db1_default!C3*Weighting!G3+Indicator_db1_default!D3*Weighting!G4+Indicator_db1_default!E3*Weighting!G5+Indicator_db1_default!F3*Weighting!G6+Indicator_db1_default!G3*Weighting!G7+Indicator_db1_default!H3*Weighting!G8+Indicator_db1_default!I3*Weighting!G9+Indicator_db1_default!J3*Weighting!G10+Indicator_db1_default!K3*Weighting!G11+Indicator_db1_default!L3*Weighting!G12+Indicator_db1_default!M3*Weighting!G13+Indicator_db1_default!N3*Weighting!G14+Indicator_db1_default!O3*Weighting!G15+Indicator_db1_default!P3*Weighting!G16+Indicator_db1_default!Q3*Weighting!G17</f>
        <v>-0.34220075085998336</v>
      </c>
      <c r="H3" s="8">
        <f>+Indicator_db1_default!B3*Weighting!H2+Indicator_db1_default!C3*Weighting!H3+Indicator_db1_default!D3*Weighting!H4+Indicator_db1_default!E3*Weighting!H5+Indicator_db1_default!F3*Weighting!H6+Indicator_db1_default!G3*Weighting!H7+Indicator_db1_default!H3*Weighting!H8+Indicator_db1_default!I3*Weighting!H9+Indicator_db1_default!J3*Weighting!H10+Indicator_db1_default!K3*Weighting!H11+Indicator_db1_default!L3*Weighting!H12+Indicator_db1_default!M3*Weighting!H13+Indicator_db1_default!N3*Weighting!H14+Indicator_db1_default!O3*Weighting!H15+Indicator_db1_default!P3*Weighting!H16+Indicator_db1_default!Q3*Weighting!H17</f>
        <v>-0.27838285937727797</v>
      </c>
      <c r="I3" s="8">
        <f>+Indicator_db1_default!B3*Weighting!I2+Indicator_db1_default!C3*Weighting!I3+Indicator_db1_default!D3*Weighting!I4+Indicator_db1_default!E3*Weighting!I5+Indicator_db1_default!F3*Weighting!I6+Indicator_db1_default!G3*Weighting!I7+Indicator_db1_default!H3*Weighting!I8+Indicator_db1_default!I3*Weighting!I9+Indicator_db1_default!J3*Weighting!I10+Indicator_db1_default!K3*Weighting!I11+Indicator_db1_default!L3*Weighting!I12+Indicator_db1_default!M3*Weighting!I13+Indicator_db1_default!N3*Weighting!I14+Indicator_db1_default!O3*Weighting!I15+Indicator_db1_default!P3*Weighting!I16+Indicator_db1_default!Q3*Weighting!I17</f>
        <v>-0.40164523997155427</v>
      </c>
      <c r="J3" s="8">
        <f>+Indicator_db1_default!B3*Weighting!J2+Indicator_db1_default!C3*Weighting!J3+Indicator_db1_default!D3*Weighting!J4+Indicator_db1_default!E3*Weighting!J5+Indicator_db1_default!F3*Weighting!J6+Indicator_db1_default!G3*Weighting!J7+Indicator_db1_default!H3*Weighting!J8+Indicator_db1_default!I3*Weighting!J9+Indicator_db1_default!J3*Weighting!J10+Indicator_db1_default!K3*Weighting!J11+Indicator_db1_default!L3*Weighting!J12+Indicator_db1_default!M3*Weighting!J13+Indicator_db1_default!N3*Weighting!J14+Indicator_db1_default!O3*Weighting!J15+Indicator_db1_default!P3*Weighting!J16+Indicator_db1_default!Q3*Weighting!J17</f>
        <v>-1.8133401102155613</v>
      </c>
      <c r="K3" s="8">
        <f>+Indicator_db1_default!B3*Weighting!K2+Indicator_db1_default!C3*Weighting!K3+Indicator_db1_default!D3*Weighting!K4+Indicator_db1_default!E3*Weighting!K5+Indicator_db1_default!F3*Weighting!K6+Indicator_db1_default!G3*Weighting!K7+Indicator_db1_default!H3*Weighting!K8+Indicator_db1_default!I3*Weighting!K9+Indicator_db1_default!J3*Weighting!K10+Indicator_db1_default!K3*Weighting!K11+Indicator_db1_default!L3*Weighting!K12+Indicator_db1_default!M3*Weighting!K13+Indicator_db1_default!N3*Weighting!K14+Indicator_db1_default!O3*Weighting!K15+Indicator_db1_default!P3*Weighting!K16+Indicator_db1_default!Q3*Weighting!K17</f>
        <v>-0.31431003134939606</v>
      </c>
      <c r="L3" s="8">
        <f>+Indicator_db1_default!B3*Weighting!L2+Indicator_db1_default!C3*Weighting!L3+Indicator_db1_default!D3*Weighting!L4+Indicator_db1_default!E3*Weighting!L5+Indicator_db1_default!F3*Weighting!L6+Indicator_db1_default!G3*Weighting!L7+Indicator_db1_default!H3*Weighting!L8+Indicator_db1_default!I3*Weighting!L9+Indicator_db1_default!J3*Weighting!L10+Indicator_db1_default!K3*Weighting!L11+Indicator_db1_default!L3*Weighting!L12+Indicator_db1_default!M3*Weighting!L13+Indicator_db1_default!N3*Weighting!L14+Indicator_db1_default!O3*Weighting!L15+Indicator_db1_default!P3*Weighting!L16+Indicator_db1_default!Q3*Weighting!L17</f>
        <v>-9.3345299996392739E-2</v>
      </c>
      <c r="M3" s="8">
        <f>+Indicator_db1_default!B3*Weighting!M2+Indicator_db1_default!C3*Weighting!M3+Indicator_db1_default!D3*Weighting!M4+Indicator_db1_default!E3*Weighting!M5+Indicator_db1_default!F3*Weighting!M6+Indicator_db1_default!G3*Weighting!M7+Indicator_db1_default!H3*Weighting!M8+Indicator_db1_default!I3*Weighting!M9+Indicator_db1_default!J3*Weighting!M10+Indicator_db1_default!K3*Weighting!M11+Indicator_db1_default!L3*Weighting!M12+Indicator_db1_default!M3*Weighting!M13+Indicator_db1_default!N3*Weighting!M14+Indicator_db1_default!O3*Weighting!M15+Indicator_db1_default!P3*Weighting!M16+Indicator_db1_default!Q3*Weighting!M17</f>
        <v>1.6234097700695497E-3</v>
      </c>
      <c r="N3" s="8">
        <f>+Indicator_db1_default!B3*Weighting!N2+Indicator_db1_default!C3*Weighting!N3+Indicator_db1_default!D3*Weighting!N4+Indicator_db1_default!E3*Weighting!N5+Indicator_db1_default!F3*Weighting!N6+Indicator_db1_default!G3*Weighting!N7+Indicator_db1_default!H3*Weighting!N8+Indicator_db1_default!I3*Weighting!N9+Indicator_db1_default!J3*Weighting!N10+Indicator_db1_default!K3*Weighting!N11+Indicator_db1_default!L3*Weighting!N12+Indicator_db1_default!M3*Weighting!N13+Indicator_db1_default!N3*Weighting!N14+Indicator_db1_default!O3*Weighting!N15+Indicator_db1_default!P3*Weighting!N16+Indicator_db1_default!Q3*Weighting!N17</f>
        <v>-2.0353627645279329E-3</v>
      </c>
      <c r="O3" s="8">
        <f>+Indicator_db1_default!B3*Weighting!O2+Indicator_db1_default!C3*Weighting!O3+Indicator_db1_default!D3*Weighting!O4+Indicator_db1_default!E3*Weighting!O5+Indicator_db1_default!F3*Weighting!O6+Indicator_db1_default!G3*Weighting!O7+Indicator_db1_default!H3*Weighting!O8+Indicator_db1_default!I3*Weighting!O9+Indicator_db1_default!J3*Weighting!O10+Indicator_db1_default!K3*Weighting!O11+Indicator_db1_default!L3*Weighting!O12+Indicator_db1_default!M3*Weighting!O13+Indicator_db1_default!N3*Weighting!O14+Indicator_db1_default!O3*Weighting!O15+Indicator_db1_default!P3*Weighting!O16+Indicator_db1_default!Q3*Weighting!O17</f>
        <v>-3.4311200284698547E-3</v>
      </c>
      <c r="P3" s="8">
        <f>+Indicator_db1_default!B3*Weighting!P2+Indicator_db1_default!C3*Weighting!P3+Indicator_db1_default!D3*Weighting!P4+Indicator_db1_default!E3*Weighting!P5+Indicator_db1_default!F3*Weighting!P6+Indicator_db1_default!G3*Weighting!P7+Indicator_db1_default!H3*Weighting!P8+Indicator_db1_default!I3*Weighting!P9+Indicator_db1_default!J3*Weighting!P10+Indicator_db1_default!K3*Weighting!P11+Indicator_db1_default!L3*Weighting!P12+Indicator_db1_default!M3*Weighting!P13+Indicator_db1_default!N3*Weighting!P14+Indicator_db1_default!O3*Weighting!P15+Indicator_db1_default!P3*Weighting!P16+Indicator_db1_default!Q3*Weighting!P17</f>
        <v>-8.8849507217420333E-3</v>
      </c>
      <c r="Q3" s="8">
        <f>+Indicator_db1_default!B3*Weighting!Q2+Indicator_db1_default!C3*Weighting!Q3+Indicator_db1_default!D3*Weighting!Q4+Indicator_db1_default!E3*Weighting!Q5+Indicator_db1_default!F3*Weighting!Q6+Indicator_db1_default!G3*Weighting!Q7+Indicator_db1_default!H3*Weighting!Q8+Indicator_db1_default!I3*Weighting!Q9+Indicator_db1_default!J3*Weighting!Q10+Indicator_db1_default!K3*Weighting!Q11+Indicator_db1_default!L3*Weighting!Q12+Indicator_db1_default!M3*Weighting!Q13+Indicator_db1_default!N3*Weighting!Q14+Indicator_db1_default!O3*Weighting!Q15+Indicator_db1_default!P3*Weighting!Q16+Indicator_db1_default!Q3*Weighting!Q17</f>
        <v>-1.4585067768392393E-2</v>
      </c>
      <c r="R3" s="8">
        <f>+Indicator_db1_default!B3*Weighting!R2+Indicator_db1_default!C3*Weighting!R3+Indicator_db1_default!D3*Weighting!R4+Indicator_db1_default!E3*Weighting!R5+Indicator_db1_default!F3*Weighting!R6+Indicator_db1_default!G3*Weighting!R7+Indicator_db1_default!H3*Weighting!R8+Indicator_db1_default!I3*Weighting!R9+Indicator_db1_default!J3*Weighting!R10+Indicator_db1_default!K3*Weighting!R11+Indicator_db1_default!L3*Weighting!R12+Indicator_db1_default!M3*Weighting!R13+Indicator_db1_default!N3*Weighting!R14+Indicator_db1_default!O3*Weighting!R15+Indicator_db1_default!P3*Weighting!R16+Indicator_db1_default!Q3*Weighting!R17</f>
        <v>-5.2632630668869247</v>
      </c>
      <c r="S3" s="8">
        <f>+Indicator_db1_default!B3*Weighting!S2+Indicator_db1_default!C3*Weighting!S3+Indicator_db1_default!D3*Weighting!S4+Indicator_db1_default!E3*Weighting!S5+Indicator_db1_default!F3*Weighting!S6+Indicator_db1_default!G3*Weighting!S7+Indicator_db1_default!H3*Weighting!S8+Indicator_db1_default!I3*Weighting!S9+Indicator_db1_default!J3*Weighting!S10+Indicator_db1_default!K3*Weighting!S11+Indicator_db1_default!L3*Weighting!S12+Indicator_db1_default!M3*Weighting!S13+Indicator_db1_default!N3*Weighting!S14+Indicator_db1_default!O3*Weighting!S15+Indicator_db1_default!P3*Weighting!S16+Indicator_db1_default!Q3*Weighting!S17</f>
        <v>-2.6347218360180478E-2</v>
      </c>
      <c r="T3" s="8">
        <f>+Indicator_db1_default!B3*Weighting!T2+Indicator_db1_default!C3*Weighting!T3+Indicator_db1_default!D3*Weighting!T4+Indicator_db1_default!E3*Weighting!T5+Indicator_db1_default!F3*Weighting!T6+Indicator_db1_default!G3*Weighting!T7+Indicator_db1_default!H3*Weighting!T8+Indicator_db1_default!I3*Weighting!T9+Indicator_db1_default!J3*Weighting!T10+Indicator_db1_default!K3*Weighting!T11+Indicator_db1_default!L3*Weighting!T12+Indicator_db1_default!M3*Weighting!T13+Indicator_db1_default!N3*Weighting!T14+Indicator_db1_default!O3*Weighting!T15+Indicator_db1_default!P3*Weighting!T16+Indicator_db1_default!Q3*Weighting!T17</f>
        <v>-2.8082318457416926E-2</v>
      </c>
      <c r="U3" s="8">
        <f>+Indicator_db1_default!B3*Weighting!U2+Indicator_db1_default!C3*Weighting!U3+Indicator_db1_default!D3*Weighting!U4+Indicator_db1_default!E3*Weighting!U5+Indicator_db1_default!F3*Weighting!U6+Indicator_db1_default!G3*Weighting!U7+Indicator_db1_default!H3*Weighting!U8+Indicator_db1_default!I3*Weighting!U9+Indicator_db1_default!J3*Weighting!U10+Indicator_db1_default!K3*Weighting!U11+Indicator_db1_default!L3*Weighting!U12+Indicator_db1_default!M3*Weighting!U13+Indicator_db1_default!N3*Weighting!U14+Indicator_db1_default!O3*Weighting!U15+Indicator_db1_default!P3*Weighting!U16+Indicator_db1_default!Q3*Weighting!U17</f>
        <v>-1.0518703389601283E-3</v>
      </c>
      <c r="V3" s="8">
        <f>+Indicator_db1_default!B3*Weighting!V2+Indicator_db1_default!C3*Weighting!V3+Indicator_db1_default!D3*Weighting!V4+Indicator_db1_default!E3*Weighting!V5+Indicator_db1_default!F3*Weighting!V6+Indicator_db1_default!G3*Weighting!V7+Indicator_db1_default!H3*Weighting!V8+Indicator_db1_default!I3*Weighting!V9+Indicator_db1_default!J3*Weighting!V10+Indicator_db1_default!K3*Weighting!V11+Indicator_db1_default!L3*Weighting!V12+Indicator_db1_default!M3*Weighting!V13+Indicator_db1_default!N3*Weighting!V14+Indicator_db1_default!O3*Weighting!V15+Indicator_db1_default!P3*Weighting!V16+Indicator_db1_default!Q3*Weighting!V17</f>
        <v>-1.1975683434650392E-3</v>
      </c>
      <c r="W3" s="8">
        <f>+Indicator_db1_default!B3*Weighting!W2+Indicator_db1_default!C3*Weighting!W3+Indicator_db1_default!D3*Weighting!W4+Indicator_db1_default!E3*Weighting!W5+Indicator_db1_default!F3*Weighting!W6+Indicator_db1_default!G3*Weighting!W7+Indicator_db1_default!H3*Weighting!W8+Indicator_db1_default!I3*Weighting!W9+Indicator_db1_default!J3*Weighting!W10+Indicator_db1_default!K3*Weighting!W11+Indicator_db1_default!L3*Weighting!W12+Indicator_db1_default!M3*Weighting!W13+Indicator_db1_default!N3*Weighting!W14+Indicator_db1_default!O3*Weighting!W15+Indicator_db1_default!P3*Weighting!W16+Indicator_db1_default!Q3*Weighting!W17</f>
        <v>6.9186698249779988E-4</v>
      </c>
      <c r="X3" s="8">
        <f>+Indicator_db1_default!B3*Weighting!X2+Indicator_db1_default!C3*Weighting!X3+Indicator_db1_default!D3*Weighting!X4+Indicator_db1_default!E3*Weighting!X5+Indicator_db1_default!F3*Weighting!X6+Indicator_db1_default!G3*Weighting!X7+Indicator_db1_default!H3*Weighting!X8+Indicator_db1_default!I3*Weighting!X9+Indicator_db1_default!J3*Weighting!X10+Indicator_db1_default!K3*Weighting!X11+Indicator_db1_default!L3*Weighting!X12+Indicator_db1_default!M3*Weighting!X13+Indicator_db1_default!N3*Weighting!X14+Indicator_db1_default!O3*Weighting!X15+Indicator_db1_default!P3*Weighting!X16+Indicator_db1_default!Q3*Weighting!X17</f>
        <v>3.773323757268454E-5</v>
      </c>
      <c r="Y3" s="8">
        <f>+Indicator_db1_default!B3*Weighting!Y2+Indicator_db1_default!C3*Weighting!Y3+Indicator_db1_default!D3*Weighting!Y4+Indicator_db1_default!E3*Weighting!Y5+Indicator_db1_default!F3*Weighting!Y6+Indicator_db1_default!G3*Weighting!Y7+Indicator_db1_default!H3*Weighting!Y8+Indicator_db1_default!I3*Weighting!Y9+Indicator_db1_default!J3*Weighting!Y10+Indicator_db1_default!K3*Weighting!Y11+Indicator_db1_default!L3*Weighting!Y12+Indicator_db1_default!M3*Weighting!Y13+Indicator_db1_default!N3*Weighting!Y14+Indicator_db1_default!O3*Weighting!Y15+Indicator_db1_default!P3*Weighting!Y16+Indicator_db1_default!Q3*Weighting!Y17</f>
        <v>-3.33586008680147E-3</v>
      </c>
      <c r="Z3" s="8">
        <f>+Indicator_db1_default!B3*Weighting!Z2+Indicator_db1_default!C3*Weighting!Z3+Indicator_db1_default!D3*Weighting!Z4+Indicator_db1_default!E3*Weighting!Z5+Indicator_db1_default!F3*Weighting!Z6+Indicator_db1_default!G3*Weighting!Z7+Indicator_db1_default!H3*Weighting!Z8+Indicator_db1_default!I3*Weighting!Z9+Indicator_db1_default!J3*Weighting!Z10+Indicator_db1_default!K3*Weighting!Z11+Indicator_db1_default!L3*Weighting!Z12+Indicator_db1_default!M3*Weighting!Z13+Indicator_db1_default!N3*Weighting!Z14+Indicator_db1_default!O3*Weighting!Z15+Indicator_db1_default!P3*Weighting!Z16+Indicator_db1_default!Q3*Weighting!Z17</f>
        <v>-2.8357277960651965E-3</v>
      </c>
      <c r="AA3" s="8">
        <f>+Indicator_db1_default!B3*Weighting!AA2+Indicator_db1_default!C3*Weighting!AA3+Indicator_db1_default!D3*Weighting!AA4+Indicator_db1_default!E3*Weighting!AA5+Indicator_db1_default!F3*Weighting!AA6+Indicator_db1_default!G3*Weighting!AA7+Indicator_db1_default!H3*Weighting!AA8+Indicator_db1_default!I3*Weighting!AA9+Indicator_db1_default!J3*Weighting!AA10+Indicator_db1_default!K3*Weighting!AA11+Indicator_db1_default!L3*Weighting!AA12+Indicator_db1_default!M3*Weighting!AA13+Indicator_db1_default!N3*Weighting!AA14+Indicator_db1_default!O3*Weighting!AA15+Indicator_db1_default!P3*Weighting!AA16+Indicator_db1_default!Q3*Weighting!AA17</f>
        <v>-2.9169592200534021E-2</v>
      </c>
    </row>
    <row r="4" spans="1:27" x14ac:dyDescent="0.35">
      <c r="A4" s="5" t="s">
        <v>3</v>
      </c>
      <c r="B4" s="8">
        <f ca="1">+Indicator_db1_default!B4*Weighting!B2+Indicator_db1_default!C4*Weighting!B3+Indicator_db1_default!D4*Weighting!B4+Indicator_db1_default!E4*Weighting!B5+Indicator_db1_default!F4*Weighting!B6+Indicator_db1_default!G4*Weighting!B7+Indicator_db1_default!H4*Weighting!B8+Indicator_db1_default!I4*Weighting!B9+Indicator_db1_default!J4*Weighting!B10+Indicator_db1_default!K4*Weighting!B11+Indicator_db1_default!L4*Weighting!B12+Indicator_db1_default!M4*Weighting!B13+Indicator_db1_default!N4*Weighting!B14+Indicator_db1_default!O4*Weighting!B15+Indicator_db1_default!P4*Weighting!B16+Indicator_db1_default!Q4*Weighting!B17</f>
        <v>-0.23131948342244141</v>
      </c>
      <c r="C4" s="8">
        <f ca="1">+Indicator_db1_default!B4*Weighting!C2+Indicator_db1_default!C4*Weighting!C3+Indicator_db1_default!D4*Weighting!C4+Indicator_db1_default!E4*Weighting!C5+Indicator_db1_default!F4*Weighting!C6+Indicator_db1_default!G4*Weighting!C7+Indicator_db1_default!H4*Weighting!C8+Indicator_db1_default!I4*Weighting!C9+Indicator_db1_default!J4*Weighting!C10+Indicator_db1_default!K4*Weighting!C11+Indicator_db1_default!L4*Weighting!C12+Indicator_db1_default!M4*Weighting!C13+Indicator_db1_default!N4*Weighting!C14+Indicator_db1_default!O4*Weighting!C15+Indicator_db1_default!P4*Weighting!C16+Indicator_db1_default!Q4*Weighting!C17</f>
        <v>-0.28328415652569433</v>
      </c>
      <c r="D4" s="8">
        <f ca="1">+Indicator_db1_default!B4*Weighting!D2+Indicator_db1_default!C4*Weighting!D3+Indicator_db1_default!D4*Weighting!D4+Indicator_db1_default!E4*Weighting!D5+Indicator_db1_default!F4*Weighting!D6+Indicator_db1_default!G4*Weighting!D7+Indicator_db1_default!H4*Weighting!D8+Indicator_db1_default!I4*Weighting!D9+Indicator_db1_default!J4*Weighting!D10+Indicator_db1_default!K4*Weighting!D11+Indicator_db1_default!L4*Weighting!D12+Indicator_db1_default!M4*Weighting!D13+Indicator_db1_default!N4*Weighting!D14+Indicator_db1_default!O4*Weighting!D15+Indicator_db1_default!P4*Weighting!D16+Indicator_db1_default!Q4*Weighting!D17</f>
        <v>-0.2353562474844455</v>
      </c>
      <c r="E4" s="8">
        <f ca="1">+Indicator_db1_default!B4*Weighting!E2+Indicator_db1_default!C4*Weighting!E3+Indicator_db1_default!D4*Weighting!E4+Indicator_db1_default!E4*Weighting!E5+Indicator_db1_default!F4*Weighting!E6+Indicator_db1_default!G4*Weighting!E7+Indicator_db1_default!H4*Weighting!E8+Indicator_db1_default!I4*Weighting!E9+Indicator_db1_default!J4*Weighting!E10+Indicator_db1_default!K4*Weighting!E11+Indicator_db1_default!L4*Weighting!E12+Indicator_db1_default!M4*Weighting!E13+Indicator_db1_default!N4*Weighting!E14+Indicator_db1_default!O4*Weighting!E15+Indicator_db1_default!P4*Weighting!E16+Indicator_db1_default!Q4*Weighting!E17</f>
        <v>-0.23347726249739764</v>
      </c>
      <c r="F4" s="8">
        <f ca="1">+Indicator_db1_default!B4*Weighting!F2+Indicator_db1_default!C4*Weighting!F3+Indicator_db1_default!D4*Weighting!F4+Indicator_db1_default!E4*Weighting!F5+Indicator_db1_default!F4*Weighting!F6+Indicator_db1_default!G4*Weighting!F7+Indicator_db1_default!H4*Weighting!F8+Indicator_db1_default!I4*Weighting!F9+Indicator_db1_default!J4*Weighting!F10+Indicator_db1_default!K4*Weighting!F11+Indicator_db1_default!L4*Weighting!F12+Indicator_db1_default!M4*Weighting!F13+Indicator_db1_default!N4*Weighting!F14+Indicator_db1_default!O4*Weighting!F15+Indicator_db1_default!P4*Weighting!F16+Indicator_db1_default!Q4*Weighting!F17</f>
        <v>-0.25655883102022686</v>
      </c>
      <c r="G4" s="8">
        <f>+Indicator_db1_default!B4*Weighting!G2+Indicator_db1_default!C4*Weighting!G3+Indicator_db1_default!D4*Weighting!G4+Indicator_db1_default!E4*Weighting!G5+Indicator_db1_default!F4*Weighting!G6+Indicator_db1_default!G4*Weighting!G7+Indicator_db1_default!H4*Weighting!G8+Indicator_db1_default!I4*Weighting!G9+Indicator_db1_default!J4*Weighting!G10+Indicator_db1_default!K4*Weighting!G11+Indicator_db1_default!L4*Weighting!G12+Indicator_db1_default!M4*Weighting!G13+Indicator_db1_default!N4*Weighting!G14+Indicator_db1_default!O4*Weighting!G15+Indicator_db1_default!P4*Weighting!G16+Indicator_db1_default!Q4*Weighting!G17</f>
        <v>-0.17870270997184987</v>
      </c>
      <c r="H4" s="8">
        <f>+Indicator_db1_default!B4*Weighting!H2+Indicator_db1_default!C4*Weighting!H3+Indicator_db1_default!D4*Weighting!H4+Indicator_db1_default!E4*Weighting!H5+Indicator_db1_default!F4*Weighting!H6+Indicator_db1_default!G4*Weighting!H7+Indicator_db1_default!H4*Weighting!H8+Indicator_db1_default!I4*Weighting!H9+Indicator_db1_default!J4*Weighting!H10+Indicator_db1_default!K4*Weighting!H11+Indicator_db1_default!L4*Weighting!H12+Indicator_db1_default!M4*Weighting!H13+Indicator_db1_default!N4*Weighting!H14+Indicator_db1_default!O4*Weighting!H15+Indicator_db1_default!P4*Weighting!H16+Indicator_db1_default!Q4*Weighting!H17</f>
        <v>-0.23437227741060312</v>
      </c>
      <c r="I4" s="8">
        <f>+Indicator_db1_default!B4*Weighting!I2+Indicator_db1_default!C4*Weighting!I3+Indicator_db1_default!D4*Weighting!I4+Indicator_db1_default!E4*Weighting!I5+Indicator_db1_default!F4*Weighting!I6+Indicator_db1_default!G4*Weighting!I7+Indicator_db1_default!H4*Weighting!I8+Indicator_db1_default!I4*Weighting!I9+Indicator_db1_default!J4*Weighting!I10+Indicator_db1_default!K4*Weighting!I11+Indicator_db1_default!L4*Weighting!I12+Indicator_db1_default!M4*Weighting!I13+Indicator_db1_default!N4*Weighting!I14+Indicator_db1_default!O4*Weighting!I15+Indicator_db1_default!P4*Weighting!I16+Indicator_db1_default!Q4*Weighting!I17</f>
        <v>-0.18621838837336449</v>
      </c>
      <c r="J4" s="8">
        <f>+Indicator_db1_default!B4*Weighting!J2+Indicator_db1_default!C4*Weighting!J3+Indicator_db1_default!D4*Weighting!J4+Indicator_db1_default!E4*Weighting!J5+Indicator_db1_default!F4*Weighting!J6+Indicator_db1_default!G4*Weighting!J7+Indicator_db1_default!H4*Weighting!J8+Indicator_db1_default!I4*Weighting!J9+Indicator_db1_default!J4*Weighting!J10+Indicator_db1_default!K4*Weighting!J11+Indicator_db1_default!L4*Weighting!J12+Indicator_db1_default!M4*Weighting!J13+Indicator_db1_default!N4*Weighting!J14+Indicator_db1_default!O4*Weighting!J15+Indicator_db1_default!P4*Weighting!J16+Indicator_db1_default!Q4*Weighting!J17</f>
        <v>-0.19235015692714513</v>
      </c>
      <c r="K4" s="8">
        <f>+Indicator_db1_default!B4*Weighting!K2+Indicator_db1_default!C4*Weighting!K3+Indicator_db1_default!D4*Weighting!K4+Indicator_db1_default!E4*Weighting!K5+Indicator_db1_default!F4*Weighting!K6+Indicator_db1_default!G4*Weighting!K7+Indicator_db1_default!H4*Weighting!K8+Indicator_db1_default!I4*Weighting!K9+Indicator_db1_default!J4*Weighting!K10+Indicator_db1_default!K4*Weighting!K11+Indicator_db1_default!L4*Weighting!K12+Indicator_db1_default!M4*Weighting!K13+Indicator_db1_default!N4*Weighting!K14+Indicator_db1_default!O4*Weighting!K15+Indicator_db1_default!P4*Weighting!K16+Indicator_db1_default!Q4*Weighting!K17</f>
        <v>-0.22426673906885453</v>
      </c>
      <c r="L4" s="8">
        <f>+Indicator_db1_default!B4*Weighting!L2+Indicator_db1_default!C4*Weighting!L3+Indicator_db1_default!D4*Weighting!L4+Indicator_db1_default!E4*Weighting!L5+Indicator_db1_default!F4*Weighting!L6+Indicator_db1_default!G4*Weighting!L7+Indicator_db1_default!H4*Weighting!L8+Indicator_db1_default!I4*Weighting!L9+Indicator_db1_default!J4*Weighting!L10+Indicator_db1_default!K4*Weighting!L11+Indicator_db1_default!L4*Weighting!L12+Indicator_db1_default!M4*Weighting!L13+Indicator_db1_default!N4*Weighting!L14+Indicator_db1_default!O4*Weighting!L15+Indicator_db1_default!P4*Weighting!L16+Indicator_db1_default!Q4*Weighting!L17</f>
        <v>-0.4001205038614063</v>
      </c>
      <c r="M4" s="8">
        <f>+Indicator_db1_default!B4*Weighting!M2+Indicator_db1_default!C4*Weighting!M3+Indicator_db1_default!D4*Weighting!M4+Indicator_db1_default!E4*Weighting!M5+Indicator_db1_default!F4*Weighting!M6+Indicator_db1_default!G4*Weighting!M7+Indicator_db1_default!H4*Weighting!M8+Indicator_db1_default!I4*Weighting!M9+Indicator_db1_default!J4*Weighting!M10+Indicator_db1_default!K4*Weighting!M11+Indicator_db1_default!L4*Weighting!M12+Indicator_db1_default!M4*Weighting!M13+Indicator_db1_default!N4*Weighting!M14+Indicator_db1_default!O4*Weighting!M15+Indicator_db1_default!P4*Weighting!M16+Indicator_db1_default!Q4*Weighting!M17</f>
        <v>-0.37150416800414626</v>
      </c>
      <c r="N4" s="8">
        <f>+Indicator_db1_default!B4*Weighting!N2+Indicator_db1_default!C4*Weighting!N3+Indicator_db1_default!D4*Weighting!N4+Indicator_db1_default!E4*Weighting!N5+Indicator_db1_default!F4*Weighting!N6+Indicator_db1_default!G4*Weighting!N7+Indicator_db1_default!H4*Weighting!N8+Indicator_db1_default!I4*Weighting!N9+Indicator_db1_default!J4*Weighting!N10+Indicator_db1_default!K4*Weighting!N11+Indicator_db1_default!L4*Weighting!N12+Indicator_db1_default!M4*Weighting!N13+Indicator_db1_default!N4*Weighting!N14+Indicator_db1_default!O4*Weighting!N15+Indicator_db1_default!P4*Weighting!N16+Indicator_db1_default!Q4*Weighting!N17</f>
        <v>-0.1059843234192631</v>
      </c>
      <c r="O4" s="8">
        <f>+Indicator_db1_default!B4*Weighting!O2+Indicator_db1_default!C4*Weighting!O3+Indicator_db1_default!D4*Weighting!O4+Indicator_db1_default!E4*Weighting!O5+Indicator_db1_default!F4*Weighting!O6+Indicator_db1_default!G4*Weighting!O7+Indicator_db1_default!H4*Weighting!O8+Indicator_db1_default!I4*Weighting!O9+Indicator_db1_default!J4*Weighting!O10+Indicator_db1_default!K4*Weighting!O11+Indicator_db1_default!L4*Weighting!O12+Indicator_db1_default!M4*Weighting!O13+Indicator_db1_default!N4*Weighting!O14+Indicator_db1_default!O4*Weighting!O15+Indicator_db1_default!P4*Weighting!O16+Indicator_db1_default!Q4*Weighting!O17</f>
        <v>0.11343392107891515</v>
      </c>
      <c r="P4" s="8">
        <f>+Indicator_db1_default!B4*Weighting!P2+Indicator_db1_default!C4*Weighting!P3+Indicator_db1_default!D4*Weighting!P4+Indicator_db1_default!E4*Weighting!P5+Indicator_db1_default!F4*Weighting!P6+Indicator_db1_default!G4*Weighting!P7+Indicator_db1_default!H4*Weighting!P8+Indicator_db1_default!I4*Weighting!P9+Indicator_db1_default!J4*Weighting!P10+Indicator_db1_default!K4*Weighting!P11+Indicator_db1_default!L4*Weighting!P12+Indicator_db1_default!M4*Weighting!P13+Indicator_db1_default!N4*Weighting!P14+Indicator_db1_default!O4*Weighting!P15+Indicator_db1_default!P4*Weighting!P16+Indicator_db1_default!Q4*Weighting!P17</f>
        <v>-0.34985988736405571</v>
      </c>
      <c r="Q4" s="8">
        <f>+Indicator_db1_default!B4*Weighting!Q2+Indicator_db1_default!C4*Weighting!Q3+Indicator_db1_default!D4*Weighting!Q4+Indicator_db1_default!E4*Weighting!Q5+Indicator_db1_default!F4*Weighting!Q6+Indicator_db1_default!G4*Weighting!Q7+Indicator_db1_default!H4*Weighting!Q8+Indicator_db1_default!I4*Weighting!Q9+Indicator_db1_default!J4*Weighting!Q10+Indicator_db1_default!K4*Weighting!Q11+Indicator_db1_default!L4*Weighting!Q12+Indicator_db1_default!M4*Weighting!Q13+Indicator_db1_default!N4*Weighting!Q14+Indicator_db1_default!O4*Weighting!Q15+Indicator_db1_default!P4*Weighting!Q16+Indicator_db1_default!Q4*Weighting!Q17</f>
        <v>-0.27979713471208384</v>
      </c>
      <c r="R4" s="8">
        <f>+Indicator_db1_default!B4*Weighting!R2+Indicator_db1_default!C4*Weighting!R3+Indicator_db1_default!D4*Weighting!R4+Indicator_db1_default!E4*Weighting!R5+Indicator_db1_default!F4*Weighting!R6+Indicator_db1_default!G4*Weighting!R7+Indicator_db1_default!H4*Weighting!R8+Indicator_db1_default!I4*Weighting!R9+Indicator_db1_default!J4*Weighting!R10+Indicator_db1_default!K4*Weighting!R11+Indicator_db1_default!L4*Weighting!R12+Indicator_db1_default!M4*Weighting!R13+Indicator_db1_default!N4*Weighting!R14+Indicator_db1_default!O4*Weighting!R15+Indicator_db1_default!P4*Weighting!R16+Indicator_db1_default!Q4*Weighting!R17</f>
        <v>-0.22151341353768192</v>
      </c>
      <c r="S4" s="8">
        <f>+Indicator_db1_default!B4*Weighting!S2+Indicator_db1_default!C4*Weighting!S3+Indicator_db1_default!D4*Weighting!S4+Indicator_db1_default!E4*Weighting!S5+Indicator_db1_default!F4*Weighting!S6+Indicator_db1_default!G4*Weighting!S7+Indicator_db1_default!H4*Weighting!S8+Indicator_db1_default!I4*Weighting!S9+Indicator_db1_default!J4*Weighting!S10+Indicator_db1_default!K4*Weighting!S11+Indicator_db1_default!L4*Weighting!S12+Indicator_db1_default!M4*Weighting!S13+Indicator_db1_default!N4*Weighting!S14+Indicator_db1_default!O4*Weighting!S15+Indicator_db1_default!P4*Weighting!S16+Indicator_db1_default!Q4*Weighting!S17</f>
        <v>-0.39929610235269702</v>
      </c>
      <c r="T4" s="8">
        <f>+Indicator_db1_default!B4*Weighting!T2+Indicator_db1_default!C4*Weighting!T3+Indicator_db1_default!D4*Weighting!T4+Indicator_db1_default!E4*Weighting!T5+Indicator_db1_default!F4*Weighting!T6+Indicator_db1_default!G4*Weighting!T7+Indicator_db1_default!H4*Weighting!T8+Indicator_db1_default!I4*Weighting!T9+Indicator_db1_default!J4*Weighting!T10+Indicator_db1_default!K4*Weighting!T11+Indicator_db1_default!L4*Weighting!T12+Indicator_db1_default!M4*Weighting!T13+Indicator_db1_default!N4*Weighting!T14+Indicator_db1_default!O4*Weighting!T15+Indicator_db1_default!P4*Weighting!T16+Indicator_db1_default!Q4*Weighting!T17</f>
        <v>-0.43530016658195952</v>
      </c>
      <c r="U4" s="8">
        <f>+Indicator_db1_default!B4*Weighting!U2+Indicator_db1_default!C4*Weighting!U3+Indicator_db1_default!D4*Weighting!U4+Indicator_db1_default!E4*Weighting!U5+Indicator_db1_default!F4*Weighting!U6+Indicator_db1_default!G4*Weighting!U7+Indicator_db1_default!H4*Weighting!U8+Indicator_db1_default!I4*Weighting!U9+Indicator_db1_default!J4*Weighting!U10+Indicator_db1_default!K4*Weighting!U11+Indicator_db1_default!L4*Weighting!U12+Indicator_db1_default!M4*Weighting!U13+Indicator_db1_default!N4*Weighting!U14+Indicator_db1_default!O4*Weighting!U15+Indicator_db1_default!P4*Weighting!U16+Indicator_db1_default!Q4*Weighting!U17</f>
        <v>-1.3140577122143374E-2</v>
      </c>
      <c r="V4" s="8">
        <f>+Indicator_db1_default!B4*Weighting!V2+Indicator_db1_default!C4*Weighting!V3+Indicator_db1_default!D4*Weighting!V4+Indicator_db1_default!E4*Weighting!V5+Indicator_db1_default!F4*Weighting!V6+Indicator_db1_default!G4*Weighting!V7+Indicator_db1_default!H4*Weighting!V8+Indicator_db1_default!I4*Weighting!V9+Indicator_db1_default!J4*Weighting!V10+Indicator_db1_default!K4*Weighting!V11+Indicator_db1_default!L4*Weighting!V12+Indicator_db1_default!M4*Weighting!V13+Indicator_db1_default!N4*Weighting!V14+Indicator_db1_default!O4*Weighting!V15+Indicator_db1_default!P4*Weighting!V16+Indicator_db1_default!Q4*Weighting!V17</f>
        <v>-5.2269295532185456E-2</v>
      </c>
      <c r="W4" s="8">
        <f>+Indicator_db1_default!B4*Weighting!W2+Indicator_db1_default!C4*Weighting!W3+Indicator_db1_default!D4*Weighting!W4+Indicator_db1_default!E4*Weighting!W5+Indicator_db1_default!F4*Weighting!W6+Indicator_db1_default!G4*Weighting!W7+Indicator_db1_default!H4*Weighting!W8+Indicator_db1_default!I4*Weighting!W9+Indicator_db1_default!J4*Weighting!W10+Indicator_db1_default!K4*Weighting!W11+Indicator_db1_default!L4*Weighting!W12+Indicator_db1_default!M4*Weighting!W13+Indicator_db1_default!N4*Weighting!W14+Indicator_db1_default!O4*Weighting!W15+Indicator_db1_default!P4*Weighting!W16+Indicator_db1_default!Q4*Weighting!W17</f>
        <v>-1.2336766281749801E-2</v>
      </c>
      <c r="X4" s="8">
        <f>+Indicator_db1_default!B4*Weighting!X2+Indicator_db1_default!C4*Weighting!X3+Indicator_db1_default!D4*Weighting!X4+Indicator_db1_default!E4*Weighting!X5+Indicator_db1_default!F4*Weighting!X6+Indicator_db1_default!G4*Weighting!X7+Indicator_db1_default!H4*Weighting!X8+Indicator_db1_default!I4*Weighting!X9+Indicator_db1_default!J4*Weighting!X10+Indicator_db1_default!K4*Weighting!X11+Indicator_db1_default!L4*Weighting!X12+Indicator_db1_default!M4*Weighting!X13+Indicator_db1_default!N4*Weighting!X14+Indicator_db1_default!O4*Weighting!X15+Indicator_db1_default!P4*Weighting!X16+Indicator_db1_default!Q4*Weighting!X17</f>
        <v>-7.2320155828466976E-3</v>
      </c>
      <c r="Y4" s="8">
        <f>+Indicator_db1_default!B4*Weighting!Y2+Indicator_db1_default!C4*Weighting!Y3+Indicator_db1_default!D4*Weighting!Y4+Indicator_db1_default!E4*Weighting!Y5+Indicator_db1_default!F4*Weighting!Y6+Indicator_db1_default!G4*Weighting!Y7+Indicator_db1_default!H4*Weighting!Y8+Indicator_db1_default!I4*Weighting!Y9+Indicator_db1_default!J4*Weighting!Y10+Indicator_db1_default!K4*Weighting!Y11+Indicator_db1_default!L4*Weighting!Y12+Indicator_db1_default!M4*Weighting!Y13+Indicator_db1_default!N4*Weighting!Y14+Indicator_db1_default!O4*Weighting!Y15+Indicator_db1_default!P4*Weighting!Y16+Indicator_db1_default!Q4*Weighting!Y17</f>
        <v>-1.0289211184509146E-3</v>
      </c>
      <c r="Z4" s="8">
        <f>+Indicator_db1_default!B4*Weighting!Z2+Indicator_db1_default!C4*Weighting!Z3+Indicator_db1_default!D4*Weighting!Z4+Indicator_db1_default!E4*Weighting!Z5+Indicator_db1_default!F4*Weighting!Z6+Indicator_db1_default!G4*Weighting!Z7+Indicator_db1_default!H4*Weighting!Z8+Indicator_db1_default!I4*Weighting!Z9+Indicator_db1_default!J4*Weighting!Z10+Indicator_db1_default!K4*Weighting!Z11+Indicator_db1_default!L4*Weighting!Z12+Indicator_db1_default!M4*Weighting!Z13+Indicator_db1_default!N4*Weighting!Z14+Indicator_db1_default!O4*Weighting!Z15+Indicator_db1_default!P4*Weighting!Z16+Indicator_db1_default!Q4*Weighting!Z17</f>
        <v>-4.9874981837636286E-2</v>
      </c>
      <c r="AA4" s="8">
        <f>+Indicator_db1_default!B4*Weighting!AA2+Indicator_db1_default!C4*Weighting!AA3+Indicator_db1_default!D4*Weighting!AA4+Indicator_db1_default!E4*Weighting!AA5+Indicator_db1_default!F4*Weighting!AA6+Indicator_db1_default!G4*Weighting!AA7+Indicator_db1_default!H4*Weighting!AA8+Indicator_db1_default!I4*Weighting!AA9+Indicator_db1_default!J4*Weighting!AA10+Indicator_db1_default!K4*Weighting!AA11+Indicator_db1_default!L4*Weighting!AA12+Indicator_db1_default!M4*Weighting!AA13+Indicator_db1_default!N4*Weighting!AA14+Indicator_db1_default!O4*Weighting!AA15+Indicator_db1_default!P4*Weighting!AA16+Indicator_db1_default!Q4*Weighting!AA17</f>
        <v>-0.2734190233202064</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8000"/>
  </sheetPr>
  <dimension ref="A1:AA4"/>
  <sheetViews>
    <sheetView workbookViewId="0"/>
  </sheetViews>
  <sheetFormatPr baseColWidth="10" defaultColWidth="8.7265625" defaultRowHeight="14.5" x14ac:dyDescent="0.35"/>
  <cols>
    <col min="1" max="27" width="14.26953125" customWidth="1"/>
  </cols>
  <sheetData>
    <row r="1" spans="1:27"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8">
        <f ca="1">+Indicator_db1_S1!B2*Weighting!B2+Indicator_db1_S1!C2*Weighting!B3+Indicator_db1_S1!D2*Weighting!B4+Indicator_db1_S1!E2*Weighting!B5+Indicator_db1_S1!F2*Weighting!B6+Indicator_db1_S1!G2*Weighting!B7+Indicator_db1_S1!H2*Weighting!B8+Indicator_db1_S1!I2*Weighting!B9+Indicator_db1_S1!J2*Weighting!B10+Indicator_db1_S1!K2*Weighting!B11+Indicator_db1_S1!L2*Weighting!B12+Indicator_db1_S1!M2*Weighting!B13+Indicator_db1_S1!N2*Weighting!B14+Indicator_db1_S1!O2*Weighting!B15+Indicator_db1_S1!P2*Weighting!B16+Indicator_db1_S1!Q2*Weighting!B17</f>
        <v>-0.6553303700105968</v>
      </c>
      <c r="C2" s="8">
        <f ca="1">+Indicator_db1_S1!B2*Weighting!C2+Indicator_db1_S1!C2*Weighting!C3+Indicator_db1_S1!D2*Weighting!C4+Indicator_db1_S1!E2*Weighting!C5+Indicator_db1_S1!F2*Weighting!C6+Indicator_db1_S1!G2*Weighting!C7+Indicator_db1_S1!H2*Weighting!C8+Indicator_db1_S1!I2*Weighting!C9+Indicator_db1_S1!J2*Weighting!C10+Indicator_db1_S1!K2*Weighting!C11+Indicator_db1_S1!L2*Weighting!C12+Indicator_db1_S1!M2*Weighting!C13+Indicator_db1_S1!N2*Weighting!C14+Indicator_db1_S1!O2*Weighting!C15+Indicator_db1_S1!P2*Weighting!C16+Indicator_db1_S1!Q2*Weighting!C17</f>
        <v>-0.63452894751116162</v>
      </c>
      <c r="D2" s="8">
        <f ca="1">+Indicator_db1_S1!B2*Weighting!D2+Indicator_db1_S1!C2*Weighting!D3+Indicator_db1_S1!D2*Weighting!D4+Indicator_db1_S1!E2*Weighting!D5+Indicator_db1_S1!F2*Weighting!D6+Indicator_db1_S1!G2*Weighting!D7+Indicator_db1_S1!H2*Weighting!D8+Indicator_db1_S1!I2*Weighting!D9+Indicator_db1_S1!J2*Weighting!D10+Indicator_db1_S1!K2*Weighting!D11+Indicator_db1_S1!L2*Weighting!D12+Indicator_db1_S1!M2*Weighting!D13+Indicator_db1_S1!N2*Weighting!D14+Indicator_db1_S1!O2*Weighting!D15+Indicator_db1_S1!P2*Weighting!D16+Indicator_db1_S1!Q2*Weighting!D17</f>
        <v>-0.70599370231881076</v>
      </c>
      <c r="E2" s="8">
        <f ca="1">+Indicator_db1_S1!B2*Weighting!E2+Indicator_db1_S1!C2*Weighting!E3+Indicator_db1_S1!D2*Weighting!E4+Indicator_db1_S1!E2*Weighting!E5+Indicator_db1_S1!F2*Weighting!E6+Indicator_db1_S1!G2*Weighting!E7+Indicator_db1_S1!H2*Weighting!E8+Indicator_db1_S1!I2*Weighting!E9+Indicator_db1_S1!J2*Weighting!E10+Indicator_db1_S1!K2*Weighting!E11+Indicator_db1_S1!L2*Weighting!E12+Indicator_db1_S1!M2*Weighting!E13+Indicator_db1_S1!N2*Weighting!E14+Indicator_db1_S1!O2*Weighting!E15+Indicator_db1_S1!P2*Weighting!E16+Indicator_db1_S1!Q2*Weighting!E17</f>
        <v>-1.5334662589298695</v>
      </c>
      <c r="F2" s="8">
        <f ca="1">+Indicator_db1_S1!B2*Weighting!F2+Indicator_db1_S1!C2*Weighting!F3+Indicator_db1_S1!D2*Weighting!F4+Indicator_db1_S1!E2*Weighting!F5+Indicator_db1_S1!F2*Weighting!F6+Indicator_db1_S1!G2*Weighting!F7+Indicator_db1_S1!H2*Weighting!F8+Indicator_db1_S1!I2*Weighting!F9+Indicator_db1_S1!J2*Weighting!F10+Indicator_db1_S1!K2*Weighting!F11+Indicator_db1_S1!L2*Weighting!F12+Indicator_db1_S1!M2*Weighting!F13+Indicator_db1_S1!N2*Weighting!F14+Indicator_db1_S1!O2*Weighting!F15+Indicator_db1_S1!P2*Weighting!F16+Indicator_db1_S1!Q2*Weighting!F17</f>
        <v>-0.64875579813240791</v>
      </c>
      <c r="G2" s="8">
        <f>+Indicator_db1_S1!B2*Weighting!G2+Indicator_db1_S1!C2*Weighting!G3+Indicator_db1_S1!D2*Weighting!G4+Indicator_db1_S1!E2*Weighting!G5+Indicator_db1_S1!F2*Weighting!G6+Indicator_db1_S1!G2*Weighting!G7+Indicator_db1_S1!H2*Weighting!G8+Indicator_db1_S1!I2*Weighting!G9+Indicator_db1_S1!J2*Weighting!G10+Indicator_db1_S1!K2*Weighting!G11+Indicator_db1_S1!L2*Weighting!G12+Indicator_db1_S1!M2*Weighting!G13+Indicator_db1_S1!N2*Weighting!G14+Indicator_db1_S1!O2*Weighting!G15+Indicator_db1_S1!P2*Weighting!G16+Indicator_db1_S1!Q2*Weighting!G17</f>
        <v>-0.23241943475993598</v>
      </c>
      <c r="H2" s="8">
        <f>+Indicator_db1_S1!B2*Weighting!H2+Indicator_db1_S1!C2*Weighting!H3+Indicator_db1_S1!D2*Weighting!H4+Indicator_db1_S1!E2*Weighting!H5+Indicator_db1_S1!F2*Weighting!H6+Indicator_db1_S1!G2*Weighting!H7+Indicator_db1_S1!H2*Weighting!H8+Indicator_db1_S1!I2*Weighting!H9+Indicator_db1_S1!J2*Weighting!H10+Indicator_db1_S1!K2*Weighting!H11+Indicator_db1_S1!L2*Weighting!H12+Indicator_db1_S1!M2*Weighting!H13+Indicator_db1_S1!N2*Weighting!H14+Indicator_db1_S1!O2*Weighting!H15+Indicator_db1_S1!P2*Weighting!H16+Indicator_db1_S1!Q2*Weighting!H17</f>
        <v>-0.25120371077949516</v>
      </c>
      <c r="I2" s="8">
        <f>+Indicator_db1_S1!B2*Weighting!I2+Indicator_db1_S1!C2*Weighting!I3+Indicator_db1_S1!D2*Weighting!I4+Indicator_db1_S1!E2*Weighting!I5+Indicator_db1_S1!F2*Weighting!I6+Indicator_db1_S1!G2*Weighting!I7+Indicator_db1_S1!H2*Weighting!I8+Indicator_db1_S1!I2*Weighting!I9+Indicator_db1_S1!J2*Weighting!I10+Indicator_db1_S1!K2*Weighting!I11+Indicator_db1_S1!L2*Weighting!I12+Indicator_db1_S1!M2*Weighting!I13+Indicator_db1_S1!N2*Weighting!I14+Indicator_db1_S1!O2*Weighting!I15+Indicator_db1_S1!P2*Weighting!I16+Indicator_db1_S1!Q2*Weighting!I17</f>
        <v>-0.25668299839980091</v>
      </c>
      <c r="J2" s="8">
        <f>+Indicator_db1_S1!B2*Weighting!J2+Indicator_db1_S1!C2*Weighting!J3+Indicator_db1_S1!D2*Weighting!J4+Indicator_db1_S1!E2*Weighting!J5+Indicator_db1_S1!F2*Weighting!J6+Indicator_db1_S1!G2*Weighting!J7+Indicator_db1_S1!H2*Weighting!J8+Indicator_db1_S1!I2*Weighting!J9+Indicator_db1_S1!J2*Weighting!J10+Indicator_db1_S1!K2*Weighting!J11+Indicator_db1_S1!L2*Weighting!J12+Indicator_db1_S1!M2*Weighting!J13+Indicator_db1_S1!N2*Weighting!J14+Indicator_db1_S1!O2*Weighting!J15+Indicator_db1_S1!P2*Weighting!J16+Indicator_db1_S1!Q2*Weighting!J17</f>
        <v>-0.71042400614957812</v>
      </c>
      <c r="K2" s="8">
        <f>+Indicator_db1_S1!B2*Weighting!K2+Indicator_db1_S1!C2*Weighting!K3+Indicator_db1_S1!D2*Weighting!K4+Indicator_db1_S1!E2*Weighting!K5+Indicator_db1_S1!F2*Weighting!K6+Indicator_db1_S1!G2*Weighting!K7+Indicator_db1_S1!H2*Weighting!K8+Indicator_db1_S1!I2*Weighting!K9+Indicator_db1_S1!J2*Weighting!K10+Indicator_db1_S1!K2*Weighting!K11+Indicator_db1_S1!L2*Weighting!K12+Indicator_db1_S1!M2*Weighting!K13+Indicator_db1_S1!N2*Weighting!K14+Indicator_db1_S1!O2*Weighting!K15+Indicator_db1_S1!P2*Weighting!K16+Indicator_db1_S1!Q2*Weighting!K17</f>
        <v>-0.25544146095561954</v>
      </c>
      <c r="L2" s="8">
        <f>+Indicator_db1_S1!B2*Weighting!L2+Indicator_db1_S1!C2*Weighting!L3+Indicator_db1_S1!D2*Weighting!L4+Indicator_db1_S1!E2*Weighting!L5+Indicator_db1_S1!F2*Weighting!L6+Indicator_db1_S1!G2*Weighting!L7+Indicator_db1_S1!H2*Weighting!L8+Indicator_db1_S1!I2*Weighting!L9+Indicator_db1_S1!J2*Weighting!L10+Indicator_db1_S1!K2*Weighting!L11+Indicator_db1_S1!L2*Weighting!L12+Indicator_db1_S1!M2*Weighting!L13+Indicator_db1_S1!N2*Weighting!L14+Indicator_db1_S1!O2*Weighting!L15+Indicator_db1_S1!P2*Weighting!L16+Indicator_db1_S1!Q2*Weighting!L17</f>
        <v>-0.30688780969027257</v>
      </c>
      <c r="M2" s="8">
        <f>+Indicator_db1_S1!B2*Weighting!M2+Indicator_db1_S1!C2*Weighting!M3+Indicator_db1_S1!D2*Weighting!M4+Indicator_db1_S1!E2*Weighting!M5+Indicator_db1_S1!F2*Weighting!M6+Indicator_db1_S1!G2*Weighting!M7+Indicator_db1_S1!H2*Weighting!M8+Indicator_db1_S1!I2*Weighting!M9+Indicator_db1_S1!J2*Weighting!M10+Indicator_db1_S1!K2*Weighting!M11+Indicator_db1_S1!L2*Weighting!M12+Indicator_db1_S1!M2*Weighting!M13+Indicator_db1_S1!N2*Weighting!M14+Indicator_db1_S1!O2*Weighting!M15+Indicator_db1_S1!P2*Weighting!M16+Indicator_db1_S1!Q2*Weighting!M17</f>
        <v>-0.25576210029997609</v>
      </c>
      <c r="N2" s="8">
        <f>+Indicator_db1_S1!B2*Weighting!N2+Indicator_db1_S1!C2*Weighting!N3+Indicator_db1_S1!D2*Weighting!N4+Indicator_db1_S1!E2*Weighting!N5+Indicator_db1_S1!F2*Weighting!N6+Indicator_db1_S1!G2*Weighting!N7+Indicator_db1_S1!H2*Weighting!N8+Indicator_db1_S1!I2*Weighting!N9+Indicator_db1_S1!J2*Weighting!N10+Indicator_db1_S1!K2*Weighting!N11+Indicator_db1_S1!L2*Weighting!N12+Indicator_db1_S1!M2*Weighting!N13+Indicator_db1_S1!N2*Weighting!N14+Indicator_db1_S1!O2*Weighting!N15+Indicator_db1_S1!P2*Weighting!N16+Indicator_db1_S1!Q2*Weighting!N17</f>
        <v>-7.2443497106006088E-2</v>
      </c>
      <c r="O2" s="8">
        <f>+Indicator_db1_S1!B2*Weighting!O2+Indicator_db1_S1!C2*Weighting!O3+Indicator_db1_S1!D2*Weighting!O4+Indicator_db1_S1!E2*Weighting!O5+Indicator_db1_S1!F2*Weighting!O6+Indicator_db1_S1!G2*Weighting!O7+Indicator_db1_S1!H2*Weighting!O8+Indicator_db1_S1!I2*Weighting!O9+Indicator_db1_S1!J2*Weighting!O10+Indicator_db1_S1!K2*Weighting!O11+Indicator_db1_S1!L2*Weighting!O12+Indicator_db1_S1!M2*Weighting!O13+Indicator_db1_S1!N2*Weighting!O14+Indicator_db1_S1!O2*Weighting!O15+Indicator_db1_S1!P2*Weighting!O16+Indicator_db1_S1!Q2*Weighting!O17</f>
        <v>9.0752668609508452E-2</v>
      </c>
      <c r="P2" s="8">
        <f>+Indicator_db1_S1!B2*Weighting!P2+Indicator_db1_S1!C2*Weighting!P3+Indicator_db1_S1!D2*Weighting!P4+Indicator_db1_S1!E2*Weighting!P5+Indicator_db1_S1!F2*Weighting!P6+Indicator_db1_S1!G2*Weighting!P7+Indicator_db1_S1!H2*Weighting!P8+Indicator_db1_S1!I2*Weighting!P9+Indicator_db1_S1!J2*Weighting!P10+Indicator_db1_S1!K2*Weighting!P11+Indicator_db1_S1!L2*Weighting!P12+Indicator_db1_S1!M2*Weighting!P13+Indicator_db1_S1!N2*Weighting!P14+Indicator_db1_S1!O2*Weighting!P15+Indicator_db1_S1!P2*Weighting!P16+Indicator_db1_S1!Q2*Weighting!P17</f>
        <v>-0.24853656061949025</v>
      </c>
      <c r="Q2" s="8">
        <f>+Indicator_db1_S1!B2*Weighting!Q2+Indicator_db1_S1!C2*Weighting!Q3+Indicator_db1_S1!D2*Weighting!Q4+Indicator_db1_S1!E2*Weighting!Q5+Indicator_db1_S1!F2*Weighting!Q6+Indicator_db1_S1!G2*Weighting!Q7+Indicator_db1_S1!H2*Weighting!Q8+Indicator_db1_S1!I2*Weighting!Q9+Indicator_db1_S1!J2*Weighting!Q10+Indicator_db1_S1!K2*Weighting!Q11+Indicator_db1_S1!L2*Weighting!Q12+Indicator_db1_S1!M2*Weighting!Q13+Indicator_db1_S1!N2*Weighting!Q14+Indicator_db1_S1!O2*Weighting!Q15+Indicator_db1_S1!P2*Weighting!Q16+Indicator_db1_S1!Q2*Weighting!Q17</f>
        <v>-0.19808274563276865</v>
      </c>
      <c r="R2" s="8">
        <f>+Indicator_db1_S1!B2*Weighting!R2+Indicator_db1_S1!C2*Weighting!R3+Indicator_db1_S1!D2*Weighting!R4+Indicator_db1_S1!E2*Weighting!R5+Indicator_db1_S1!F2*Weighting!R6+Indicator_db1_S1!G2*Weighting!R7+Indicator_db1_S1!H2*Weighting!R8+Indicator_db1_S1!I2*Weighting!R9+Indicator_db1_S1!J2*Weighting!R10+Indicator_db1_S1!K2*Weighting!R11+Indicator_db1_S1!L2*Weighting!R12+Indicator_db1_S1!M2*Weighting!R13+Indicator_db1_S1!N2*Weighting!R14+Indicator_db1_S1!O2*Weighting!R15+Indicator_db1_S1!P2*Weighting!R16+Indicator_db1_S1!Q2*Weighting!R17</f>
        <v>-1.8288863330544547</v>
      </c>
      <c r="S2" s="8">
        <f>+Indicator_db1_S1!B2*Weighting!S2+Indicator_db1_S1!C2*Weighting!S3+Indicator_db1_S1!D2*Weighting!S4+Indicator_db1_S1!E2*Weighting!S5+Indicator_db1_S1!F2*Weighting!S6+Indicator_db1_S1!G2*Weighting!S7+Indicator_db1_S1!H2*Weighting!S8+Indicator_db1_S1!I2*Weighting!S9+Indicator_db1_S1!J2*Weighting!S10+Indicator_db1_S1!K2*Weighting!S11+Indicator_db1_S1!L2*Weighting!S12+Indicator_db1_S1!M2*Weighting!S13+Indicator_db1_S1!N2*Weighting!S14+Indicator_db1_S1!O2*Weighting!S15+Indicator_db1_S1!P2*Weighting!S16+Indicator_db1_S1!Q2*Weighting!S17</f>
        <v>-0.28929210656136817</v>
      </c>
      <c r="T2" s="8">
        <f>+Indicator_db1_S1!B2*Weighting!T2+Indicator_db1_S1!C2*Weighting!T3+Indicator_db1_S1!D2*Weighting!T4+Indicator_db1_S1!E2*Weighting!T5+Indicator_db1_S1!F2*Weighting!T6+Indicator_db1_S1!G2*Weighting!T7+Indicator_db1_S1!H2*Weighting!T8+Indicator_db1_S1!I2*Weighting!T9+Indicator_db1_S1!J2*Weighting!T10+Indicator_db1_S1!K2*Weighting!T11+Indicator_db1_S1!L2*Weighting!T12+Indicator_db1_S1!M2*Weighting!T13+Indicator_db1_S1!N2*Weighting!T14+Indicator_db1_S1!O2*Weighting!T15+Indicator_db1_S1!P2*Weighting!T16+Indicator_db1_S1!Q2*Weighting!T17</f>
        <v>-0.31616168984378229</v>
      </c>
      <c r="U2" s="8">
        <f>+Indicator_db1_S1!B2*Weighting!U2+Indicator_db1_S1!C2*Weighting!U3+Indicator_db1_S1!D2*Weighting!U4+Indicator_db1_S1!E2*Weighting!U5+Indicator_db1_S1!F2*Weighting!U6+Indicator_db1_S1!G2*Weighting!U7+Indicator_db1_S1!H2*Weighting!U8+Indicator_db1_S1!I2*Weighting!U9+Indicator_db1_S1!J2*Weighting!U10+Indicator_db1_S1!K2*Weighting!U11+Indicator_db1_S1!L2*Weighting!U12+Indicator_db1_S1!M2*Weighting!U13+Indicator_db1_S1!N2*Weighting!U14+Indicator_db1_S1!O2*Weighting!U15+Indicator_db1_S1!P2*Weighting!U16+Indicator_db1_S1!Q2*Weighting!U17</f>
        <v>-9.4731248405119494E-3</v>
      </c>
      <c r="V2" s="8">
        <f>+Indicator_db1_S1!B2*Weighting!V2+Indicator_db1_S1!C2*Weighting!V3+Indicator_db1_S1!D2*Weighting!V4+Indicator_db1_S1!E2*Weighting!V5+Indicator_db1_S1!F2*Weighting!V6+Indicator_db1_S1!G2*Weighting!V7+Indicator_db1_S1!H2*Weighting!V8+Indicator_db1_S1!I2*Weighting!V9+Indicator_db1_S1!J2*Weighting!V10+Indicator_db1_S1!K2*Weighting!V11+Indicator_db1_S1!L2*Weighting!V12+Indicator_db1_S1!M2*Weighting!V13+Indicator_db1_S1!N2*Weighting!V14+Indicator_db1_S1!O2*Weighting!V15+Indicator_db1_S1!P2*Weighting!V16+Indicator_db1_S1!Q2*Weighting!V17</f>
        <v>-3.7313135593190758E-2</v>
      </c>
      <c r="W2" s="8">
        <f>+Indicator_db1_S1!B2*Weighting!W2+Indicator_db1_S1!C2*Weighting!W3+Indicator_db1_S1!D2*Weighting!W4+Indicator_db1_S1!E2*Weighting!W5+Indicator_db1_S1!F2*Weighting!W6+Indicator_db1_S1!G2*Weighting!W7+Indicator_db1_S1!H2*Weighting!W8+Indicator_db1_S1!I2*Weighting!W9+Indicator_db1_S1!J2*Weighting!W10+Indicator_db1_S1!K2*Weighting!W11+Indicator_db1_S1!L2*Weighting!W12+Indicator_db1_S1!M2*Weighting!W13+Indicator_db1_S1!N2*Weighting!W14+Indicator_db1_S1!O2*Weighting!W15+Indicator_db1_S1!P2*Weighting!W16+Indicator_db1_S1!Q2*Weighting!W17</f>
        <v>-7.7149068800676599E-3</v>
      </c>
      <c r="X2" s="8">
        <f>+Indicator_db1_S1!B2*Weighting!X2+Indicator_db1_S1!C2*Weighting!X3+Indicator_db1_S1!D2*Weighting!X4+Indicator_db1_S1!E2*Weighting!X5+Indicator_db1_S1!F2*Weighting!X6+Indicator_db1_S1!G2*Weighting!X7+Indicator_db1_S1!H2*Weighting!X8+Indicator_db1_S1!I2*Weighting!X9+Indicator_db1_S1!J2*Weighting!X10+Indicator_db1_S1!K2*Weighting!X11+Indicator_db1_S1!L2*Weighting!X12+Indicator_db1_S1!M2*Weighting!X13+Indicator_db1_S1!N2*Weighting!X14+Indicator_db1_S1!O2*Weighting!X15+Indicator_db1_S1!P2*Weighting!X16+Indicator_db1_S1!Q2*Weighting!X17</f>
        <v>-4.8471047436825978E-3</v>
      </c>
      <c r="Y2" s="8">
        <f>+Indicator_db1_S1!B2*Weighting!Y2+Indicator_db1_S1!C2*Weighting!Y3+Indicator_db1_S1!D2*Weighting!Y4+Indicator_db1_S1!E2*Weighting!Y5+Indicator_db1_S1!F2*Weighting!Y6+Indicator_db1_S1!G2*Weighting!Y7+Indicator_db1_S1!H2*Weighting!Y8+Indicator_db1_S1!I2*Weighting!Y9+Indicator_db1_S1!J2*Weighting!Y10+Indicator_db1_S1!K2*Weighting!Y11+Indicator_db1_S1!L2*Weighting!Y12+Indicator_db1_S1!M2*Weighting!Y13+Indicator_db1_S1!N2*Weighting!Y14+Indicator_db1_S1!O2*Weighting!Y15+Indicator_db1_S1!P2*Weighting!Y16+Indicator_db1_S1!Q2*Weighting!Y17</f>
        <v>-1.7160114975609325E-3</v>
      </c>
      <c r="Z2" s="8">
        <f>+Indicator_db1_S1!B2*Weighting!Z2+Indicator_db1_S1!C2*Weighting!Z3+Indicator_db1_S1!D2*Weighting!Z4+Indicator_db1_S1!E2*Weighting!Z5+Indicator_db1_S1!F2*Weighting!Z6+Indicator_db1_S1!G2*Weighting!Z7+Indicator_db1_S1!H2*Weighting!Z8+Indicator_db1_S1!I2*Weighting!Z9+Indicator_db1_S1!J2*Weighting!Z10+Indicator_db1_S1!K2*Weighting!Z11+Indicator_db1_S1!L2*Weighting!Z12+Indicator_db1_S1!M2*Weighting!Z13+Indicator_db1_S1!N2*Weighting!Z14+Indicator_db1_S1!O2*Weighting!Z15+Indicator_db1_S1!P2*Weighting!Z16+Indicator_db1_S1!Q2*Weighting!Z17</f>
        <v>-3.5136472218761462E-2</v>
      </c>
      <c r="AA2" s="8">
        <f>+Indicator_db1_S1!B2*Weighting!AA2+Indicator_db1_S1!C2*Weighting!AA3+Indicator_db1_S1!D2*Weighting!AA4+Indicator_db1_S1!E2*Weighting!AA5+Indicator_db1_S1!F2*Weighting!AA6+Indicator_db1_S1!G2*Weighting!AA7+Indicator_db1_S1!H2*Weighting!AA8+Indicator_db1_S1!I2*Weighting!AA9+Indicator_db1_S1!J2*Weighting!AA10+Indicator_db1_S1!K2*Weighting!AA11+Indicator_db1_S1!L2*Weighting!AA12+Indicator_db1_S1!M2*Weighting!AA13+Indicator_db1_S1!N2*Weighting!AA14+Indicator_db1_S1!O2*Weighting!AA15+Indicator_db1_S1!P2*Weighting!AA16+Indicator_db1_S1!Q2*Weighting!AA17</f>
        <v>-0.19721002618659098</v>
      </c>
    </row>
    <row r="3" spans="1:27" x14ac:dyDescent="0.35">
      <c r="A3" s="5" t="s">
        <v>2</v>
      </c>
      <c r="B3" s="8">
        <f ca="1">+Indicator_db1_S1!B3*Weighting!B2+Indicator_db1_S1!C3*Weighting!B3+Indicator_db1_S1!D3*Weighting!B4+Indicator_db1_S1!E3*Weighting!B5+Indicator_db1_S1!F3*Weighting!B6+Indicator_db1_S1!G3*Weighting!B7+Indicator_db1_S1!H3*Weighting!B8+Indicator_db1_S1!I3*Weighting!B9+Indicator_db1_S1!J3*Weighting!B10+Indicator_db1_S1!K3*Weighting!B11+Indicator_db1_S1!L3*Weighting!B12+Indicator_db1_S1!M3*Weighting!B13+Indicator_db1_S1!N3*Weighting!B14+Indicator_db1_S1!O3*Weighting!B15+Indicator_db1_S1!P3*Weighting!B16+Indicator_db1_S1!Q3*Weighting!B17</f>
        <v>-1.5547359813242487</v>
      </c>
      <c r="C3" s="8">
        <f ca="1">+Indicator_db1_S1!B3*Weighting!C2+Indicator_db1_S1!C3*Weighting!C3+Indicator_db1_S1!D3*Weighting!C4+Indicator_db1_S1!E3*Weighting!C5+Indicator_db1_S1!F3*Weighting!C6+Indicator_db1_S1!G3*Weighting!C7+Indicator_db1_S1!H3*Weighting!C8+Indicator_db1_S1!I3*Weighting!C9+Indicator_db1_S1!J3*Weighting!C10+Indicator_db1_S1!K3*Weighting!C11+Indicator_db1_S1!L3*Weighting!C12+Indicator_db1_S1!M3*Weighting!C13+Indicator_db1_S1!N3*Weighting!C14+Indicator_db1_S1!O3*Weighting!C15+Indicator_db1_S1!P3*Weighting!C16+Indicator_db1_S1!Q3*Weighting!C17</f>
        <v>-1.3745303269312585</v>
      </c>
      <c r="D3" s="8">
        <f ca="1">+Indicator_db1_S1!B3*Weighting!D2+Indicator_db1_S1!C3*Weighting!D3+Indicator_db1_S1!D3*Weighting!D4+Indicator_db1_S1!E3*Weighting!D5+Indicator_db1_S1!F3*Weighting!D6+Indicator_db1_S1!G3*Weighting!D7+Indicator_db1_S1!H3*Weighting!D8+Indicator_db1_S1!I3*Weighting!D9+Indicator_db1_S1!J3*Weighting!D10+Indicator_db1_S1!K3*Weighting!D11+Indicator_db1_S1!L3*Weighting!D12+Indicator_db1_S1!M3*Weighting!D13+Indicator_db1_S1!N3*Weighting!D14+Indicator_db1_S1!O3*Weighting!D15+Indicator_db1_S1!P3*Weighting!D16+Indicator_db1_S1!Q3*Weighting!D17</f>
        <v>-1.7047437008285911</v>
      </c>
      <c r="E3" s="8">
        <f ca="1">+Indicator_db1_S1!B3*Weighting!E2+Indicator_db1_S1!C3*Weighting!E3+Indicator_db1_S1!D3*Weighting!E4+Indicator_db1_S1!E3*Weighting!E5+Indicator_db1_S1!F3*Weighting!E6+Indicator_db1_S1!G3*Weighting!E7+Indicator_db1_S1!H3*Weighting!E8+Indicator_db1_S1!I3*Weighting!E9+Indicator_db1_S1!J3*Weighting!E10+Indicator_db1_S1!K3*Weighting!E11+Indicator_db1_S1!L3*Weighting!E12+Indicator_db1_S1!M3*Weighting!E13+Indicator_db1_S1!N3*Weighting!E14+Indicator_db1_S1!O3*Weighting!E15+Indicator_db1_S1!P3*Weighting!E16+Indicator_db1_S1!Q3*Weighting!E17</f>
        <v>-4.3089949818467232</v>
      </c>
      <c r="F3" s="8">
        <f ca="1">+Indicator_db1_S1!B3*Weighting!F2+Indicator_db1_S1!C3*Weighting!F3+Indicator_db1_S1!D3*Weighting!F4+Indicator_db1_S1!E3*Weighting!F5+Indicator_db1_S1!F3*Weighting!F6+Indicator_db1_S1!G3*Weighting!F7+Indicator_db1_S1!H3*Weighting!F8+Indicator_db1_S1!I3*Weighting!F9+Indicator_db1_S1!J3*Weighting!F10+Indicator_db1_S1!K3*Weighting!F11+Indicator_db1_S1!L3*Weighting!F12+Indicator_db1_S1!M3*Weighting!F13+Indicator_db1_S1!N3*Weighting!F14+Indicator_db1_S1!O3*Weighting!F15+Indicator_db1_S1!P3*Weighting!F16+Indicator_db1_S1!Q3*Weighting!F17</f>
        <v>-1.4779882456533435</v>
      </c>
      <c r="G3" s="8">
        <f>+Indicator_db1_S1!B3*Weighting!G2+Indicator_db1_S1!C3*Weighting!G3+Indicator_db1_S1!D3*Weighting!G4+Indicator_db1_S1!E3*Weighting!G5+Indicator_db1_S1!F3*Weighting!G6+Indicator_db1_S1!G3*Weighting!G7+Indicator_db1_S1!H3*Weighting!G8+Indicator_db1_S1!I3*Weighting!G9+Indicator_db1_S1!J3*Weighting!G10+Indicator_db1_S1!K3*Weighting!G11+Indicator_db1_S1!L3*Weighting!G12+Indicator_db1_S1!M3*Weighting!G13+Indicator_db1_S1!N3*Weighting!G14+Indicator_db1_S1!O3*Weighting!G15+Indicator_db1_S1!P3*Weighting!G16+Indicator_db1_S1!Q3*Weighting!G17</f>
        <v>-0.34220075085998336</v>
      </c>
      <c r="H3" s="8">
        <f>+Indicator_db1_S1!B3*Weighting!H2+Indicator_db1_S1!C3*Weighting!H3+Indicator_db1_S1!D3*Weighting!H4+Indicator_db1_S1!E3*Weighting!H5+Indicator_db1_S1!F3*Weighting!H6+Indicator_db1_S1!G3*Weighting!H7+Indicator_db1_S1!H3*Weighting!H8+Indicator_db1_S1!I3*Weighting!H9+Indicator_db1_S1!J3*Weighting!H10+Indicator_db1_S1!K3*Weighting!H11+Indicator_db1_S1!L3*Weighting!H12+Indicator_db1_S1!M3*Weighting!H13+Indicator_db1_S1!N3*Weighting!H14+Indicator_db1_S1!O3*Weighting!H15+Indicator_db1_S1!P3*Weighting!H16+Indicator_db1_S1!Q3*Weighting!H17</f>
        <v>-0.27838285937727797</v>
      </c>
      <c r="I3" s="8">
        <f>+Indicator_db1_S1!B3*Weighting!I2+Indicator_db1_S1!C3*Weighting!I3+Indicator_db1_S1!D3*Weighting!I4+Indicator_db1_S1!E3*Weighting!I5+Indicator_db1_S1!F3*Weighting!I6+Indicator_db1_S1!G3*Weighting!I7+Indicator_db1_S1!H3*Weighting!I8+Indicator_db1_S1!I3*Weighting!I9+Indicator_db1_S1!J3*Weighting!I10+Indicator_db1_S1!K3*Weighting!I11+Indicator_db1_S1!L3*Weighting!I12+Indicator_db1_S1!M3*Weighting!I13+Indicator_db1_S1!N3*Weighting!I14+Indicator_db1_S1!O3*Weighting!I15+Indicator_db1_S1!P3*Weighting!I16+Indicator_db1_S1!Q3*Weighting!I17</f>
        <v>-0.40164523997155427</v>
      </c>
      <c r="J3" s="8">
        <f>+Indicator_db1_S1!B3*Weighting!J2+Indicator_db1_S1!C3*Weighting!J3+Indicator_db1_S1!D3*Weighting!J4+Indicator_db1_S1!E3*Weighting!J5+Indicator_db1_S1!F3*Weighting!J6+Indicator_db1_S1!G3*Weighting!J7+Indicator_db1_S1!H3*Weighting!J8+Indicator_db1_S1!I3*Weighting!J9+Indicator_db1_S1!J3*Weighting!J10+Indicator_db1_S1!K3*Weighting!J11+Indicator_db1_S1!L3*Weighting!J12+Indicator_db1_S1!M3*Weighting!J13+Indicator_db1_S1!N3*Weighting!J14+Indicator_db1_S1!O3*Weighting!J15+Indicator_db1_S1!P3*Weighting!J16+Indicator_db1_S1!Q3*Weighting!J17</f>
        <v>-1.8133401102155613</v>
      </c>
      <c r="K3" s="8">
        <f>+Indicator_db1_S1!B3*Weighting!K2+Indicator_db1_S1!C3*Weighting!K3+Indicator_db1_S1!D3*Weighting!K4+Indicator_db1_S1!E3*Weighting!K5+Indicator_db1_S1!F3*Weighting!K6+Indicator_db1_S1!G3*Weighting!K7+Indicator_db1_S1!H3*Weighting!K8+Indicator_db1_S1!I3*Weighting!K9+Indicator_db1_S1!J3*Weighting!K10+Indicator_db1_S1!K3*Weighting!K11+Indicator_db1_S1!L3*Weighting!K12+Indicator_db1_S1!M3*Weighting!K13+Indicator_db1_S1!N3*Weighting!K14+Indicator_db1_S1!O3*Weighting!K15+Indicator_db1_S1!P3*Weighting!K16+Indicator_db1_S1!Q3*Weighting!K17</f>
        <v>-0.31431003134939606</v>
      </c>
      <c r="L3" s="8">
        <f>+Indicator_db1_S1!B3*Weighting!L2+Indicator_db1_S1!C3*Weighting!L3+Indicator_db1_S1!D3*Weighting!L4+Indicator_db1_S1!E3*Weighting!L5+Indicator_db1_S1!F3*Weighting!L6+Indicator_db1_S1!G3*Weighting!L7+Indicator_db1_S1!H3*Weighting!L8+Indicator_db1_S1!I3*Weighting!L9+Indicator_db1_S1!J3*Weighting!L10+Indicator_db1_S1!K3*Weighting!L11+Indicator_db1_S1!L3*Weighting!L12+Indicator_db1_S1!M3*Weighting!L13+Indicator_db1_S1!N3*Weighting!L14+Indicator_db1_S1!O3*Weighting!L15+Indicator_db1_S1!P3*Weighting!L16+Indicator_db1_S1!Q3*Weighting!L17</f>
        <v>-9.3345299996392739E-2</v>
      </c>
      <c r="M3" s="8">
        <f>+Indicator_db1_S1!B3*Weighting!M2+Indicator_db1_S1!C3*Weighting!M3+Indicator_db1_S1!D3*Weighting!M4+Indicator_db1_S1!E3*Weighting!M5+Indicator_db1_S1!F3*Weighting!M6+Indicator_db1_S1!G3*Weighting!M7+Indicator_db1_S1!H3*Weighting!M8+Indicator_db1_S1!I3*Weighting!M9+Indicator_db1_S1!J3*Weighting!M10+Indicator_db1_S1!K3*Weighting!M11+Indicator_db1_S1!L3*Weighting!M12+Indicator_db1_S1!M3*Weighting!M13+Indicator_db1_S1!N3*Weighting!M14+Indicator_db1_S1!O3*Weighting!M15+Indicator_db1_S1!P3*Weighting!M16+Indicator_db1_S1!Q3*Weighting!M17</f>
        <v>1.6234097700695497E-3</v>
      </c>
      <c r="N3" s="8">
        <f>+Indicator_db1_S1!B3*Weighting!N2+Indicator_db1_S1!C3*Weighting!N3+Indicator_db1_S1!D3*Weighting!N4+Indicator_db1_S1!E3*Weighting!N5+Indicator_db1_S1!F3*Weighting!N6+Indicator_db1_S1!G3*Weighting!N7+Indicator_db1_S1!H3*Weighting!N8+Indicator_db1_S1!I3*Weighting!N9+Indicator_db1_S1!J3*Weighting!N10+Indicator_db1_S1!K3*Weighting!N11+Indicator_db1_S1!L3*Weighting!N12+Indicator_db1_S1!M3*Weighting!N13+Indicator_db1_S1!N3*Weighting!N14+Indicator_db1_S1!O3*Weighting!N15+Indicator_db1_S1!P3*Weighting!N16+Indicator_db1_S1!Q3*Weighting!N17</f>
        <v>-2.0353627645279329E-3</v>
      </c>
      <c r="O3" s="8">
        <f>+Indicator_db1_S1!B3*Weighting!O2+Indicator_db1_S1!C3*Weighting!O3+Indicator_db1_S1!D3*Weighting!O4+Indicator_db1_S1!E3*Weighting!O5+Indicator_db1_S1!F3*Weighting!O6+Indicator_db1_S1!G3*Weighting!O7+Indicator_db1_S1!H3*Weighting!O8+Indicator_db1_S1!I3*Weighting!O9+Indicator_db1_S1!J3*Weighting!O10+Indicator_db1_S1!K3*Weighting!O11+Indicator_db1_S1!L3*Weighting!O12+Indicator_db1_S1!M3*Weighting!O13+Indicator_db1_S1!N3*Weighting!O14+Indicator_db1_S1!O3*Weighting!O15+Indicator_db1_S1!P3*Weighting!O16+Indicator_db1_S1!Q3*Weighting!O17</f>
        <v>-3.4311200284698547E-3</v>
      </c>
      <c r="P3" s="8">
        <f>+Indicator_db1_S1!B3*Weighting!P2+Indicator_db1_S1!C3*Weighting!P3+Indicator_db1_S1!D3*Weighting!P4+Indicator_db1_S1!E3*Weighting!P5+Indicator_db1_S1!F3*Weighting!P6+Indicator_db1_S1!G3*Weighting!P7+Indicator_db1_S1!H3*Weighting!P8+Indicator_db1_S1!I3*Weighting!P9+Indicator_db1_S1!J3*Weighting!P10+Indicator_db1_S1!K3*Weighting!P11+Indicator_db1_S1!L3*Weighting!P12+Indicator_db1_S1!M3*Weighting!P13+Indicator_db1_S1!N3*Weighting!P14+Indicator_db1_S1!O3*Weighting!P15+Indicator_db1_S1!P3*Weighting!P16+Indicator_db1_S1!Q3*Weighting!P17</f>
        <v>-8.8849507217420333E-3</v>
      </c>
      <c r="Q3" s="8">
        <f>+Indicator_db1_S1!B3*Weighting!Q2+Indicator_db1_S1!C3*Weighting!Q3+Indicator_db1_S1!D3*Weighting!Q4+Indicator_db1_S1!E3*Weighting!Q5+Indicator_db1_S1!F3*Weighting!Q6+Indicator_db1_S1!G3*Weighting!Q7+Indicator_db1_S1!H3*Weighting!Q8+Indicator_db1_S1!I3*Weighting!Q9+Indicator_db1_S1!J3*Weighting!Q10+Indicator_db1_S1!K3*Weighting!Q11+Indicator_db1_S1!L3*Weighting!Q12+Indicator_db1_S1!M3*Weighting!Q13+Indicator_db1_S1!N3*Weighting!Q14+Indicator_db1_S1!O3*Weighting!Q15+Indicator_db1_S1!P3*Weighting!Q16+Indicator_db1_S1!Q3*Weighting!Q17</f>
        <v>-1.4585067768392393E-2</v>
      </c>
      <c r="R3" s="8">
        <f>+Indicator_db1_S1!B3*Weighting!R2+Indicator_db1_S1!C3*Weighting!R3+Indicator_db1_S1!D3*Weighting!R4+Indicator_db1_S1!E3*Weighting!R5+Indicator_db1_S1!F3*Weighting!R6+Indicator_db1_S1!G3*Weighting!R7+Indicator_db1_S1!H3*Weighting!R8+Indicator_db1_S1!I3*Weighting!R9+Indicator_db1_S1!J3*Weighting!R10+Indicator_db1_S1!K3*Weighting!R11+Indicator_db1_S1!L3*Weighting!R12+Indicator_db1_S1!M3*Weighting!R13+Indicator_db1_S1!N3*Weighting!R14+Indicator_db1_S1!O3*Weighting!R15+Indicator_db1_S1!P3*Weighting!R16+Indicator_db1_S1!Q3*Weighting!R17</f>
        <v>-5.2632630668869247</v>
      </c>
      <c r="S3" s="8">
        <f>+Indicator_db1_S1!B3*Weighting!S2+Indicator_db1_S1!C3*Weighting!S3+Indicator_db1_S1!D3*Weighting!S4+Indicator_db1_S1!E3*Weighting!S5+Indicator_db1_S1!F3*Weighting!S6+Indicator_db1_S1!G3*Weighting!S7+Indicator_db1_S1!H3*Weighting!S8+Indicator_db1_S1!I3*Weighting!S9+Indicator_db1_S1!J3*Weighting!S10+Indicator_db1_S1!K3*Weighting!S11+Indicator_db1_S1!L3*Weighting!S12+Indicator_db1_S1!M3*Weighting!S13+Indicator_db1_S1!N3*Weighting!S14+Indicator_db1_S1!O3*Weighting!S15+Indicator_db1_S1!P3*Weighting!S16+Indicator_db1_S1!Q3*Weighting!S17</f>
        <v>-2.6347218360180478E-2</v>
      </c>
      <c r="T3" s="8">
        <f>+Indicator_db1_S1!B3*Weighting!T2+Indicator_db1_S1!C3*Weighting!T3+Indicator_db1_S1!D3*Weighting!T4+Indicator_db1_S1!E3*Weighting!T5+Indicator_db1_S1!F3*Weighting!T6+Indicator_db1_S1!G3*Weighting!T7+Indicator_db1_S1!H3*Weighting!T8+Indicator_db1_S1!I3*Weighting!T9+Indicator_db1_S1!J3*Weighting!T10+Indicator_db1_S1!K3*Weighting!T11+Indicator_db1_S1!L3*Weighting!T12+Indicator_db1_S1!M3*Weighting!T13+Indicator_db1_S1!N3*Weighting!T14+Indicator_db1_S1!O3*Weighting!T15+Indicator_db1_S1!P3*Weighting!T16+Indicator_db1_S1!Q3*Weighting!T17</f>
        <v>-2.8082318457416926E-2</v>
      </c>
      <c r="U3" s="8">
        <f>+Indicator_db1_S1!B3*Weighting!U2+Indicator_db1_S1!C3*Weighting!U3+Indicator_db1_S1!D3*Weighting!U4+Indicator_db1_S1!E3*Weighting!U5+Indicator_db1_S1!F3*Weighting!U6+Indicator_db1_S1!G3*Weighting!U7+Indicator_db1_S1!H3*Weighting!U8+Indicator_db1_S1!I3*Weighting!U9+Indicator_db1_S1!J3*Weighting!U10+Indicator_db1_S1!K3*Weighting!U11+Indicator_db1_S1!L3*Weighting!U12+Indicator_db1_S1!M3*Weighting!U13+Indicator_db1_S1!N3*Weighting!U14+Indicator_db1_S1!O3*Weighting!U15+Indicator_db1_S1!P3*Weighting!U16+Indicator_db1_S1!Q3*Weighting!U17</f>
        <v>-1.0518703389601283E-3</v>
      </c>
      <c r="V3" s="8">
        <f>+Indicator_db1_S1!B3*Weighting!V2+Indicator_db1_S1!C3*Weighting!V3+Indicator_db1_S1!D3*Weighting!V4+Indicator_db1_S1!E3*Weighting!V5+Indicator_db1_S1!F3*Weighting!V6+Indicator_db1_S1!G3*Weighting!V7+Indicator_db1_S1!H3*Weighting!V8+Indicator_db1_S1!I3*Weighting!V9+Indicator_db1_S1!J3*Weighting!V10+Indicator_db1_S1!K3*Weighting!V11+Indicator_db1_S1!L3*Weighting!V12+Indicator_db1_S1!M3*Weighting!V13+Indicator_db1_S1!N3*Weighting!V14+Indicator_db1_S1!O3*Weighting!V15+Indicator_db1_S1!P3*Weighting!V16+Indicator_db1_S1!Q3*Weighting!V17</f>
        <v>-1.1975683434650392E-3</v>
      </c>
      <c r="W3" s="8">
        <f>+Indicator_db1_S1!B3*Weighting!W2+Indicator_db1_S1!C3*Weighting!W3+Indicator_db1_S1!D3*Weighting!W4+Indicator_db1_S1!E3*Weighting!W5+Indicator_db1_S1!F3*Weighting!W6+Indicator_db1_S1!G3*Weighting!W7+Indicator_db1_S1!H3*Weighting!W8+Indicator_db1_S1!I3*Weighting!W9+Indicator_db1_S1!J3*Weighting!W10+Indicator_db1_S1!K3*Weighting!W11+Indicator_db1_S1!L3*Weighting!W12+Indicator_db1_S1!M3*Weighting!W13+Indicator_db1_S1!N3*Weighting!W14+Indicator_db1_S1!O3*Weighting!W15+Indicator_db1_S1!P3*Weighting!W16+Indicator_db1_S1!Q3*Weighting!W17</f>
        <v>6.9186698249779988E-4</v>
      </c>
      <c r="X3" s="8">
        <f>+Indicator_db1_S1!B3*Weighting!X2+Indicator_db1_S1!C3*Weighting!X3+Indicator_db1_S1!D3*Weighting!X4+Indicator_db1_S1!E3*Weighting!X5+Indicator_db1_S1!F3*Weighting!X6+Indicator_db1_S1!G3*Weighting!X7+Indicator_db1_S1!H3*Weighting!X8+Indicator_db1_S1!I3*Weighting!X9+Indicator_db1_S1!J3*Weighting!X10+Indicator_db1_S1!K3*Weighting!X11+Indicator_db1_S1!L3*Weighting!X12+Indicator_db1_S1!M3*Weighting!X13+Indicator_db1_S1!N3*Weighting!X14+Indicator_db1_S1!O3*Weighting!X15+Indicator_db1_S1!P3*Weighting!X16+Indicator_db1_S1!Q3*Weighting!X17</f>
        <v>3.773323757268454E-5</v>
      </c>
      <c r="Y3" s="8">
        <f>+Indicator_db1_S1!B3*Weighting!Y2+Indicator_db1_S1!C3*Weighting!Y3+Indicator_db1_S1!D3*Weighting!Y4+Indicator_db1_S1!E3*Weighting!Y5+Indicator_db1_S1!F3*Weighting!Y6+Indicator_db1_S1!G3*Weighting!Y7+Indicator_db1_S1!H3*Weighting!Y8+Indicator_db1_S1!I3*Weighting!Y9+Indicator_db1_S1!J3*Weighting!Y10+Indicator_db1_S1!K3*Weighting!Y11+Indicator_db1_S1!L3*Weighting!Y12+Indicator_db1_S1!M3*Weighting!Y13+Indicator_db1_S1!N3*Weighting!Y14+Indicator_db1_S1!O3*Weighting!Y15+Indicator_db1_S1!P3*Weighting!Y16+Indicator_db1_S1!Q3*Weighting!Y17</f>
        <v>-3.33586008680147E-3</v>
      </c>
      <c r="Z3" s="8">
        <f>+Indicator_db1_S1!B3*Weighting!Z2+Indicator_db1_S1!C3*Weighting!Z3+Indicator_db1_S1!D3*Weighting!Z4+Indicator_db1_S1!E3*Weighting!Z5+Indicator_db1_S1!F3*Weighting!Z6+Indicator_db1_S1!G3*Weighting!Z7+Indicator_db1_S1!H3*Weighting!Z8+Indicator_db1_S1!I3*Weighting!Z9+Indicator_db1_S1!J3*Weighting!Z10+Indicator_db1_S1!K3*Weighting!Z11+Indicator_db1_S1!L3*Weighting!Z12+Indicator_db1_S1!M3*Weighting!Z13+Indicator_db1_S1!N3*Weighting!Z14+Indicator_db1_S1!O3*Weighting!Z15+Indicator_db1_S1!P3*Weighting!Z16+Indicator_db1_S1!Q3*Weighting!Z17</f>
        <v>-2.8357277960651965E-3</v>
      </c>
      <c r="AA3" s="8">
        <f>+Indicator_db1_S1!B3*Weighting!AA2+Indicator_db1_S1!C3*Weighting!AA3+Indicator_db1_S1!D3*Weighting!AA4+Indicator_db1_S1!E3*Weighting!AA5+Indicator_db1_S1!F3*Weighting!AA6+Indicator_db1_S1!G3*Weighting!AA7+Indicator_db1_S1!H3*Weighting!AA8+Indicator_db1_S1!I3*Weighting!AA9+Indicator_db1_S1!J3*Weighting!AA10+Indicator_db1_S1!K3*Weighting!AA11+Indicator_db1_S1!L3*Weighting!AA12+Indicator_db1_S1!M3*Weighting!AA13+Indicator_db1_S1!N3*Weighting!AA14+Indicator_db1_S1!O3*Weighting!AA15+Indicator_db1_S1!P3*Weighting!AA16+Indicator_db1_S1!Q3*Weighting!AA17</f>
        <v>-2.9169592200534021E-2</v>
      </c>
    </row>
    <row r="4" spans="1:27" x14ac:dyDescent="0.35">
      <c r="A4" s="5" t="s">
        <v>3</v>
      </c>
      <c r="B4" s="8">
        <f ca="1">+Indicator_db1_S1!B4*Weighting!B2+Indicator_db1_S1!C4*Weighting!B3+Indicator_db1_S1!D4*Weighting!B4+Indicator_db1_S1!E4*Weighting!B5+Indicator_db1_S1!F4*Weighting!B6+Indicator_db1_S1!G4*Weighting!B7+Indicator_db1_S1!H4*Weighting!B8+Indicator_db1_S1!I4*Weighting!B9+Indicator_db1_S1!J4*Weighting!B10+Indicator_db1_S1!K4*Weighting!B11+Indicator_db1_S1!L4*Weighting!B12+Indicator_db1_S1!M4*Weighting!B13+Indicator_db1_S1!N4*Weighting!B14+Indicator_db1_S1!O4*Weighting!B15+Indicator_db1_S1!P4*Weighting!B16+Indicator_db1_S1!Q4*Weighting!B17</f>
        <v>-0.23131948342244141</v>
      </c>
      <c r="C4" s="8">
        <f ca="1">+Indicator_db1_S1!B4*Weighting!C2+Indicator_db1_S1!C4*Weighting!C3+Indicator_db1_S1!D4*Weighting!C4+Indicator_db1_S1!E4*Weighting!C5+Indicator_db1_S1!F4*Weighting!C6+Indicator_db1_S1!G4*Weighting!C7+Indicator_db1_S1!H4*Weighting!C8+Indicator_db1_S1!I4*Weighting!C9+Indicator_db1_S1!J4*Weighting!C10+Indicator_db1_S1!K4*Weighting!C11+Indicator_db1_S1!L4*Weighting!C12+Indicator_db1_S1!M4*Weighting!C13+Indicator_db1_S1!N4*Weighting!C14+Indicator_db1_S1!O4*Weighting!C15+Indicator_db1_S1!P4*Weighting!C16+Indicator_db1_S1!Q4*Weighting!C17</f>
        <v>-0.28328415652569433</v>
      </c>
      <c r="D4" s="8">
        <f ca="1">+Indicator_db1_S1!B4*Weighting!D2+Indicator_db1_S1!C4*Weighting!D3+Indicator_db1_S1!D4*Weighting!D4+Indicator_db1_S1!E4*Weighting!D5+Indicator_db1_S1!F4*Weighting!D6+Indicator_db1_S1!G4*Weighting!D7+Indicator_db1_S1!H4*Weighting!D8+Indicator_db1_S1!I4*Weighting!D9+Indicator_db1_S1!J4*Weighting!D10+Indicator_db1_S1!K4*Weighting!D11+Indicator_db1_S1!L4*Weighting!D12+Indicator_db1_S1!M4*Weighting!D13+Indicator_db1_S1!N4*Weighting!D14+Indicator_db1_S1!O4*Weighting!D15+Indicator_db1_S1!P4*Weighting!D16+Indicator_db1_S1!Q4*Weighting!D17</f>
        <v>-0.2353562474844455</v>
      </c>
      <c r="E4" s="8">
        <f ca="1">+Indicator_db1_S1!B4*Weighting!E2+Indicator_db1_S1!C4*Weighting!E3+Indicator_db1_S1!D4*Weighting!E4+Indicator_db1_S1!E4*Weighting!E5+Indicator_db1_S1!F4*Weighting!E6+Indicator_db1_S1!G4*Weighting!E7+Indicator_db1_S1!H4*Weighting!E8+Indicator_db1_S1!I4*Weighting!E9+Indicator_db1_S1!J4*Weighting!E10+Indicator_db1_S1!K4*Weighting!E11+Indicator_db1_S1!L4*Weighting!E12+Indicator_db1_S1!M4*Weighting!E13+Indicator_db1_S1!N4*Weighting!E14+Indicator_db1_S1!O4*Weighting!E15+Indicator_db1_S1!P4*Weighting!E16+Indicator_db1_S1!Q4*Weighting!E17</f>
        <v>-0.23347726249739764</v>
      </c>
      <c r="F4" s="8">
        <f ca="1">+Indicator_db1_S1!B4*Weighting!F2+Indicator_db1_S1!C4*Weighting!F3+Indicator_db1_S1!D4*Weighting!F4+Indicator_db1_S1!E4*Weighting!F5+Indicator_db1_S1!F4*Weighting!F6+Indicator_db1_S1!G4*Weighting!F7+Indicator_db1_S1!H4*Weighting!F8+Indicator_db1_S1!I4*Weighting!F9+Indicator_db1_S1!J4*Weighting!F10+Indicator_db1_S1!K4*Weighting!F11+Indicator_db1_S1!L4*Weighting!F12+Indicator_db1_S1!M4*Weighting!F13+Indicator_db1_S1!N4*Weighting!F14+Indicator_db1_S1!O4*Weighting!F15+Indicator_db1_S1!P4*Weighting!F16+Indicator_db1_S1!Q4*Weighting!F17</f>
        <v>-0.25655883102022686</v>
      </c>
      <c r="G4" s="8">
        <f>+Indicator_db1_S1!B4*Weighting!G2+Indicator_db1_S1!C4*Weighting!G3+Indicator_db1_S1!D4*Weighting!G4+Indicator_db1_S1!E4*Weighting!G5+Indicator_db1_S1!F4*Weighting!G6+Indicator_db1_S1!G4*Weighting!G7+Indicator_db1_S1!H4*Weighting!G8+Indicator_db1_S1!I4*Weighting!G9+Indicator_db1_S1!J4*Weighting!G10+Indicator_db1_S1!K4*Weighting!G11+Indicator_db1_S1!L4*Weighting!G12+Indicator_db1_S1!M4*Weighting!G13+Indicator_db1_S1!N4*Weighting!G14+Indicator_db1_S1!O4*Weighting!G15+Indicator_db1_S1!P4*Weighting!G16+Indicator_db1_S1!Q4*Weighting!G17</f>
        <v>-0.17870270997184987</v>
      </c>
      <c r="H4" s="8">
        <f>+Indicator_db1_S1!B4*Weighting!H2+Indicator_db1_S1!C4*Weighting!H3+Indicator_db1_S1!D4*Weighting!H4+Indicator_db1_S1!E4*Weighting!H5+Indicator_db1_S1!F4*Weighting!H6+Indicator_db1_S1!G4*Weighting!H7+Indicator_db1_S1!H4*Weighting!H8+Indicator_db1_S1!I4*Weighting!H9+Indicator_db1_S1!J4*Weighting!H10+Indicator_db1_S1!K4*Weighting!H11+Indicator_db1_S1!L4*Weighting!H12+Indicator_db1_S1!M4*Weighting!H13+Indicator_db1_S1!N4*Weighting!H14+Indicator_db1_S1!O4*Weighting!H15+Indicator_db1_S1!P4*Weighting!H16+Indicator_db1_S1!Q4*Weighting!H17</f>
        <v>-0.23437227741060312</v>
      </c>
      <c r="I4" s="8">
        <f>+Indicator_db1_S1!B4*Weighting!I2+Indicator_db1_S1!C4*Weighting!I3+Indicator_db1_S1!D4*Weighting!I4+Indicator_db1_S1!E4*Weighting!I5+Indicator_db1_S1!F4*Weighting!I6+Indicator_db1_S1!G4*Weighting!I7+Indicator_db1_S1!H4*Weighting!I8+Indicator_db1_S1!I4*Weighting!I9+Indicator_db1_S1!J4*Weighting!I10+Indicator_db1_S1!K4*Weighting!I11+Indicator_db1_S1!L4*Weighting!I12+Indicator_db1_S1!M4*Weighting!I13+Indicator_db1_S1!N4*Weighting!I14+Indicator_db1_S1!O4*Weighting!I15+Indicator_db1_S1!P4*Weighting!I16+Indicator_db1_S1!Q4*Weighting!I17</f>
        <v>-0.18621838837336449</v>
      </c>
      <c r="J4" s="8">
        <f>+Indicator_db1_S1!B4*Weighting!J2+Indicator_db1_S1!C4*Weighting!J3+Indicator_db1_S1!D4*Weighting!J4+Indicator_db1_S1!E4*Weighting!J5+Indicator_db1_S1!F4*Weighting!J6+Indicator_db1_S1!G4*Weighting!J7+Indicator_db1_S1!H4*Weighting!J8+Indicator_db1_S1!I4*Weighting!J9+Indicator_db1_S1!J4*Weighting!J10+Indicator_db1_S1!K4*Weighting!J11+Indicator_db1_S1!L4*Weighting!J12+Indicator_db1_S1!M4*Weighting!J13+Indicator_db1_S1!N4*Weighting!J14+Indicator_db1_S1!O4*Weighting!J15+Indicator_db1_S1!P4*Weighting!J16+Indicator_db1_S1!Q4*Weighting!J17</f>
        <v>-0.19235015692714513</v>
      </c>
      <c r="K4" s="8">
        <f>+Indicator_db1_S1!B4*Weighting!K2+Indicator_db1_S1!C4*Weighting!K3+Indicator_db1_S1!D4*Weighting!K4+Indicator_db1_S1!E4*Weighting!K5+Indicator_db1_S1!F4*Weighting!K6+Indicator_db1_S1!G4*Weighting!K7+Indicator_db1_S1!H4*Weighting!K8+Indicator_db1_S1!I4*Weighting!K9+Indicator_db1_S1!J4*Weighting!K10+Indicator_db1_S1!K4*Weighting!K11+Indicator_db1_S1!L4*Weighting!K12+Indicator_db1_S1!M4*Weighting!K13+Indicator_db1_S1!N4*Weighting!K14+Indicator_db1_S1!O4*Weighting!K15+Indicator_db1_S1!P4*Weighting!K16+Indicator_db1_S1!Q4*Weighting!K17</f>
        <v>-0.22426673906885453</v>
      </c>
      <c r="L4" s="8">
        <f>+Indicator_db1_S1!B4*Weighting!L2+Indicator_db1_S1!C4*Weighting!L3+Indicator_db1_S1!D4*Weighting!L4+Indicator_db1_S1!E4*Weighting!L5+Indicator_db1_S1!F4*Weighting!L6+Indicator_db1_S1!G4*Weighting!L7+Indicator_db1_S1!H4*Weighting!L8+Indicator_db1_S1!I4*Weighting!L9+Indicator_db1_S1!J4*Weighting!L10+Indicator_db1_S1!K4*Weighting!L11+Indicator_db1_S1!L4*Weighting!L12+Indicator_db1_S1!M4*Weighting!L13+Indicator_db1_S1!N4*Weighting!L14+Indicator_db1_S1!O4*Weighting!L15+Indicator_db1_S1!P4*Weighting!L16+Indicator_db1_S1!Q4*Weighting!L17</f>
        <v>-0.4001205038614063</v>
      </c>
      <c r="M4" s="8">
        <f>+Indicator_db1_S1!B4*Weighting!M2+Indicator_db1_S1!C4*Weighting!M3+Indicator_db1_S1!D4*Weighting!M4+Indicator_db1_S1!E4*Weighting!M5+Indicator_db1_S1!F4*Weighting!M6+Indicator_db1_S1!G4*Weighting!M7+Indicator_db1_S1!H4*Weighting!M8+Indicator_db1_S1!I4*Weighting!M9+Indicator_db1_S1!J4*Weighting!M10+Indicator_db1_S1!K4*Weighting!M11+Indicator_db1_S1!L4*Weighting!M12+Indicator_db1_S1!M4*Weighting!M13+Indicator_db1_S1!N4*Weighting!M14+Indicator_db1_S1!O4*Weighting!M15+Indicator_db1_S1!P4*Weighting!M16+Indicator_db1_S1!Q4*Weighting!M17</f>
        <v>-0.37150416800414626</v>
      </c>
      <c r="N4" s="8">
        <f>+Indicator_db1_S1!B4*Weighting!N2+Indicator_db1_S1!C4*Weighting!N3+Indicator_db1_S1!D4*Weighting!N4+Indicator_db1_S1!E4*Weighting!N5+Indicator_db1_S1!F4*Weighting!N6+Indicator_db1_S1!G4*Weighting!N7+Indicator_db1_S1!H4*Weighting!N8+Indicator_db1_S1!I4*Weighting!N9+Indicator_db1_S1!J4*Weighting!N10+Indicator_db1_S1!K4*Weighting!N11+Indicator_db1_S1!L4*Weighting!N12+Indicator_db1_S1!M4*Weighting!N13+Indicator_db1_S1!N4*Weighting!N14+Indicator_db1_S1!O4*Weighting!N15+Indicator_db1_S1!P4*Weighting!N16+Indicator_db1_S1!Q4*Weighting!N17</f>
        <v>-0.1059843234192631</v>
      </c>
      <c r="O4" s="8">
        <f>+Indicator_db1_S1!B4*Weighting!O2+Indicator_db1_S1!C4*Weighting!O3+Indicator_db1_S1!D4*Weighting!O4+Indicator_db1_S1!E4*Weighting!O5+Indicator_db1_S1!F4*Weighting!O6+Indicator_db1_S1!G4*Weighting!O7+Indicator_db1_S1!H4*Weighting!O8+Indicator_db1_S1!I4*Weighting!O9+Indicator_db1_S1!J4*Weighting!O10+Indicator_db1_S1!K4*Weighting!O11+Indicator_db1_S1!L4*Weighting!O12+Indicator_db1_S1!M4*Weighting!O13+Indicator_db1_S1!N4*Weighting!O14+Indicator_db1_S1!O4*Weighting!O15+Indicator_db1_S1!P4*Weighting!O16+Indicator_db1_S1!Q4*Weighting!O17</f>
        <v>0.11343392107891515</v>
      </c>
      <c r="P4" s="8">
        <f>+Indicator_db1_S1!B4*Weighting!P2+Indicator_db1_S1!C4*Weighting!P3+Indicator_db1_S1!D4*Weighting!P4+Indicator_db1_S1!E4*Weighting!P5+Indicator_db1_S1!F4*Weighting!P6+Indicator_db1_S1!G4*Weighting!P7+Indicator_db1_S1!H4*Weighting!P8+Indicator_db1_S1!I4*Weighting!P9+Indicator_db1_S1!J4*Weighting!P10+Indicator_db1_S1!K4*Weighting!P11+Indicator_db1_S1!L4*Weighting!P12+Indicator_db1_S1!M4*Weighting!P13+Indicator_db1_S1!N4*Weighting!P14+Indicator_db1_S1!O4*Weighting!P15+Indicator_db1_S1!P4*Weighting!P16+Indicator_db1_S1!Q4*Weighting!P17</f>
        <v>-0.34985988736405571</v>
      </c>
      <c r="Q4" s="8">
        <f>+Indicator_db1_S1!B4*Weighting!Q2+Indicator_db1_S1!C4*Weighting!Q3+Indicator_db1_S1!D4*Weighting!Q4+Indicator_db1_S1!E4*Weighting!Q5+Indicator_db1_S1!F4*Weighting!Q6+Indicator_db1_S1!G4*Weighting!Q7+Indicator_db1_S1!H4*Weighting!Q8+Indicator_db1_S1!I4*Weighting!Q9+Indicator_db1_S1!J4*Weighting!Q10+Indicator_db1_S1!K4*Weighting!Q11+Indicator_db1_S1!L4*Weighting!Q12+Indicator_db1_S1!M4*Weighting!Q13+Indicator_db1_S1!N4*Weighting!Q14+Indicator_db1_S1!O4*Weighting!Q15+Indicator_db1_S1!P4*Weighting!Q16+Indicator_db1_S1!Q4*Weighting!Q17</f>
        <v>-0.27979713471208384</v>
      </c>
      <c r="R4" s="8">
        <f>+Indicator_db1_S1!B4*Weighting!R2+Indicator_db1_S1!C4*Weighting!R3+Indicator_db1_S1!D4*Weighting!R4+Indicator_db1_S1!E4*Weighting!R5+Indicator_db1_S1!F4*Weighting!R6+Indicator_db1_S1!G4*Weighting!R7+Indicator_db1_S1!H4*Weighting!R8+Indicator_db1_S1!I4*Weighting!R9+Indicator_db1_S1!J4*Weighting!R10+Indicator_db1_S1!K4*Weighting!R11+Indicator_db1_S1!L4*Weighting!R12+Indicator_db1_S1!M4*Weighting!R13+Indicator_db1_S1!N4*Weighting!R14+Indicator_db1_S1!O4*Weighting!R15+Indicator_db1_S1!P4*Weighting!R16+Indicator_db1_S1!Q4*Weighting!R17</f>
        <v>-0.22151341353768192</v>
      </c>
      <c r="S4" s="8">
        <f>+Indicator_db1_S1!B4*Weighting!S2+Indicator_db1_S1!C4*Weighting!S3+Indicator_db1_S1!D4*Weighting!S4+Indicator_db1_S1!E4*Weighting!S5+Indicator_db1_S1!F4*Weighting!S6+Indicator_db1_S1!G4*Weighting!S7+Indicator_db1_S1!H4*Weighting!S8+Indicator_db1_S1!I4*Weighting!S9+Indicator_db1_S1!J4*Weighting!S10+Indicator_db1_S1!K4*Weighting!S11+Indicator_db1_S1!L4*Weighting!S12+Indicator_db1_S1!M4*Weighting!S13+Indicator_db1_S1!N4*Weighting!S14+Indicator_db1_S1!O4*Weighting!S15+Indicator_db1_S1!P4*Weighting!S16+Indicator_db1_S1!Q4*Weighting!S17</f>
        <v>-0.39929610235269702</v>
      </c>
      <c r="T4" s="8">
        <f>+Indicator_db1_S1!B4*Weighting!T2+Indicator_db1_S1!C4*Weighting!T3+Indicator_db1_S1!D4*Weighting!T4+Indicator_db1_S1!E4*Weighting!T5+Indicator_db1_S1!F4*Weighting!T6+Indicator_db1_S1!G4*Weighting!T7+Indicator_db1_S1!H4*Weighting!T8+Indicator_db1_S1!I4*Weighting!T9+Indicator_db1_S1!J4*Weighting!T10+Indicator_db1_S1!K4*Weighting!T11+Indicator_db1_S1!L4*Weighting!T12+Indicator_db1_S1!M4*Weighting!T13+Indicator_db1_S1!N4*Weighting!T14+Indicator_db1_S1!O4*Weighting!T15+Indicator_db1_S1!P4*Weighting!T16+Indicator_db1_S1!Q4*Weighting!T17</f>
        <v>-0.43530016658195952</v>
      </c>
      <c r="U4" s="8">
        <f>+Indicator_db1_S1!B4*Weighting!U2+Indicator_db1_S1!C4*Weighting!U3+Indicator_db1_S1!D4*Weighting!U4+Indicator_db1_S1!E4*Weighting!U5+Indicator_db1_S1!F4*Weighting!U6+Indicator_db1_S1!G4*Weighting!U7+Indicator_db1_S1!H4*Weighting!U8+Indicator_db1_S1!I4*Weighting!U9+Indicator_db1_S1!J4*Weighting!U10+Indicator_db1_S1!K4*Weighting!U11+Indicator_db1_S1!L4*Weighting!U12+Indicator_db1_S1!M4*Weighting!U13+Indicator_db1_S1!N4*Weighting!U14+Indicator_db1_S1!O4*Weighting!U15+Indicator_db1_S1!P4*Weighting!U16+Indicator_db1_S1!Q4*Weighting!U17</f>
        <v>-1.3140577122143374E-2</v>
      </c>
      <c r="V4" s="8">
        <f>+Indicator_db1_S1!B4*Weighting!V2+Indicator_db1_S1!C4*Weighting!V3+Indicator_db1_S1!D4*Weighting!V4+Indicator_db1_S1!E4*Weighting!V5+Indicator_db1_S1!F4*Weighting!V6+Indicator_db1_S1!G4*Weighting!V7+Indicator_db1_S1!H4*Weighting!V8+Indicator_db1_S1!I4*Weighting!V9+Indicator_db1_S1!J4*Weighting!V10+Indicator_db1_S1!K4*Weighting!V11+Indicator_db1_S1!L4*Weighting!V12+Indicator_db1_S1!M4*Weighting!V13+Indicator_db1_S1!N4*Weighting!V14+Indicator_db1_S1!O4*Weighting!V15+Indicator_db1_S1!P4*Weighting!V16+Indicator_db1_S1!Q4*Weighting!V17</f>
        <v>-5.2269295532185456E-2</v>
      </c>
      <c r="W4" s="8">
        <f>+Indicator_db1_S1!B4*Weighting!W2+Indicator_db1_S1!C4*Weighting!W3+Indicator_db1_S1!D4*Weighting!W4+Indicator_db1_S1!E4*Weighting!W5+Indicator_db1_S1!F4*Weighting!W6+Indicator_db1_S1!G4*Weighting!W7+Indicator_db1_S1!H4*Weighting!W8+Indicator_db1_S1!I4*Weighting!W9+Indicator_db1_S1!J4*Weighting!W10+Indicator_db1_S1!K4*Weighting!W11+Indicator_db1_S1!L4*Weighting!W12+Indicator_db1_S1!M4*Weighting!W13+Indicator_db1_S1!N4*Weighting!W14+Indicator_db1_S1!O4*Weighting!W15+Indicator_db1_S1!P4*Weighting!W16+Indicator_db1_S1!Q4*Weighting!W17</f>
        <v>-1.2336766281749801E-2</v>
      </c>
      <c r="X4" s="8">
        <f>+Indicator_db1_S1!B4*Weighting!X2+Indicator_db1_S1!C4*Weighting!X3+Indicator_db1_S1!D4*Weighting!X4+Indicator_db1_S1!E4*Weighting!X5+Indicator_db1_S1!F4*Weighting!X6+Indicator_db1_S1!G4*Weighting!X7+Indicator_db1_S1!H4*Weighting!X8+Indicator_db1_S1!I4*Weighting!X9+Indicator_db1_S1!J4*Weighting!X10+Indicator_db1_S1!K4*Weighting!X11+Indicator_db1_S1!L4*Weighting!X12+Indicator_db1_S1!M4*Weighting!X13+Indicator_db1_S1!N4*Weighting!X14+Indicator_db1_S1!O4*Weighting!X15+Indicator_db1_S1!P4*Weighting!X16+Indicator_db1_S1!Q4*Weighting!X17</f>
        <v>-7.2320155828466976E-3</v>
      </c>
      <c r="Y4" s="8">
        <f>+Indicator_db1_S1!B4*Weighting!Y2+Indicator_db1_S1!C4*Weighting!Y3+Indicator_db1_S1!D4*Weighting!Y4+Indicator_db1_S1!E4*Weighting!Y5+Indicator_db1_S1!F4*Weighting!Y6+Indicator_db1_S1!G4*Weighting!Y7+Indicator_db1_S1!H4*Weighting!Y8+Indicator_db1_S1!I4*Weighting!Y9+Indicator_db1_S1!J4*Weighting!Y10+Indicator_db1_S1!K4*Weighting!Y11+Indicator_db1_S1!L4*Weighting!Y12+Indicator_db1_S1!M4*Weighting!Y13+Indicator_db1_S1!N4*Weighting!Y14+Indicator_db1_S1!O4*Weighting!Y15+Indicator_db1_S1!P4*Weighting!Y16+Indicator_db1_S1!Q4*Weighting!Y17</f>
        <v>-1.0289211184509146E-3</v>
      </c>
      <c r="Z4" s="8">
        <f>+Indicator_db1_S1!B4*Weighting!Z2+Indicator_db1_S1!C4*Weighting!Z3+Indicator_db1_S1!D4*Weighting!Z4+Indicator_db1_S1!E4*Weighting!Z5+Indicator_db1_S1!F4*Weighting!Z6+Indicator_db1_S1!G4*Weighting!Z7+Indicator_db1_S1!H4*Weighting!Z8+Indicator_db1_S1!I4*Weighting!Z9+Indicator_db1_S1!J4*Weighting!Z10+Indicator_db1_S1!K4*Weighting!Z11+Indicator_db1_S1!L4*Weighting!Z12+Indicator_db1_S1!M4*Weighting!Z13+Indicator_db1_S1!N4*Weighting!Z14+Indicator_db1_S1!O4*Weighting!Z15+Indicator_db1_S1!P4*Weighting!Z16+Indicator_db1_S1!Q4*Weighting!Z17</f>
        <v>-4.9874981837636286E-2</v>
      </c>
      <c r="AA4" s="8">
        <f>+Indicator_db1_S1!B4*Weighting!AA2+Indicator_db1_S1!C4*Weighting!AA3+Indicator_db1_S1!D4*Weighting!AA4+Indicator_db1_S1!E4*Weighting!AA5+Indicator_db1_S1!F4*Weighting!AA6+Indicator_db1_S1!G4*Weighting!AA7+Indicator_db1_S1!H4*Weighting!AA8+Indicator_db1_S1!I4*Weighting!AA9+Indicator_db1_S1!J4*Weighting!AA10+Indicator_db1_S1!K4*Weighting!AA11+Indicator_db1_S1!L4*Weighting!AA12+Indicator_db1_S1!M4*Weighting!AA13+Indicator_db1_S1!N4*Weighting!AA14+Indicator_db1_S1!O4*Weighting!AA15+Indicator_db1_S1!P4*Weighting!AA16+Indicator_db1_S1!Q4*Weighting!AA17</f>
        <v>-0.2734190233202064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8000"/>
  </sheetPr>
  <dimension ref="A1:AA4"/>
  <sheetViews>
    <sheetView workbookViewId="0"/>
  </sheetViews>
  <sheetFormatPr baseColWidth="10" defaultColWidth="8.7265625" defaultRowHeight="14.5" x14ac:dyDescent="0.35"/>
  <cols>
    <col min="1" max="27" width="14.26953125" customWidth="1"/>
  </cols>
  <sheetData>
    <row r="1" spans="1:27"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8">
        <f ca="1">+Indicator_db1_S2!B2*Weighting!B2+Indicator_db1_S2!C2*Weighting!B3+Indicator_db1_S2!D2*Weighting!B4+Indicator_db1_S2!E2*Weighting!B5+Indicator_db1_S2!F2*Weighting!B6+Indicator_db1_S2!G2*Weighting!B7+Indicator_db1_S2!H2*Weighting!B8+Indicator_db1_S2!I2*Weighting!B9+Indicator_db1_S2!J2*Weighting!B10+Indicator_db1_S2!K2*Weighting!B11+Indicator_db1_S2!L2*Weighting!B12+Indicator_db1_S2!M2*Weighting!B13+Indicator_db1_S2!N2*Weighting!B14+Indicator_db1_S2!O2*Weighting!B15+Indicator_db1_S2!P2*Weighting!B16+Indicator_db1_S2!Q2*Weighting!B17</f>
        <v>-0.23131948342244141</v>
      </c>
      <c r="C2" s="8">
        <f ca="1">+Indicator_db1_S2!B2*Weighting!C2+Indicator_db1_S2!C2*Weighting!C3+Indicator_db1_S2!D2*Weighting!C4+Indicator_db1_S2!E2*Weighting!C5+Indicator_db1_S2!F2*Weighting!C6+Indicator_db1_S2!G2*Weighting!C7+Indicator_db1_S2!H2*Weighting!C8+Indicator_db1_S2!I2*Weighting!C9+Indicator_db1_S2!J2*Weighting!C10+Indicator_db1_S2!K2*Weighting!C11+Indicator_db1_S2!L2*Weighting!C12+Indicator_db1_S2!M2*Weighting!C13+Indicator_db1_S2!N2*Weighting!C14+Indicator_db1_S2!O2*Weighting!C15+Indicator_db1_S2!P2*Weighting!C16+Indicator_db1_S2!Q2*Weighting!C17</f>
        <v>-0.28328415652569433</v>
      </c>
      <c r="D2" s="8">
        <f ca="1">+Indicator_db1_S2!B2*Weighting!D2+Indicator_db1_S2!C2*Weighting!D3+Indicator_db1_S2!D2*Weighting!D4+Indicator_db1_S2!E2*Weighting!D5+Indicator_db1_S2!F2*Weighting!D6+Indicator_db1_S2!G2*Weighting!D7+Indicator_db1_S2!H2*Weighting!D8+Indicator_db1_S2!I2*Weighting!D9+Indicator_db1_S2!J2*Weighting!D10+Indicator_db1_S2!K2*Weighting!D11+Indicator_db1_S2!L2*Weighting!D12+Indicator_db1_S2!M2*Weighting!D13+Indicator_db1_S2!N2*Weighting!D14+Indicator_db1_S2!O2*Weighting!D15+Indicator_db1_S2!P2*Weighting!D16+Indicator_db1_S2!Q2*Weighting!D17</f>
        <v>-0.2353562474844455</v>
      </c>
      <c r="E2" s="8">
        <f ca="1">+Indicator_db1_S2!B2*Weighting!E2+Indicator_db1_S2!C2*Weighting!E3+Indicator_db1_S2!D2*Weighting!E4+Indicator_db1_S2!E2*Weighting!E5+Indicator_db1_S2!F2*Weighting!E6+Indicator_db1_S2!G2*Weighting!E7+Indicator_db1_S2!H2*Weighting!E8+Indicator_db1_S2!I2*Weighting!E9+Indicator_db1_S2!J2*Weighting!E10+Indicator_db1_S2!K2*Weighting!E11+Indicator_db1_S2!L2*Weighting!E12+Indicator_db1_S2!M2*Weighting!E13+Indicator_db1_S2!N2*Weighting!E14+Indicator_db1_S2!O2*Weighting!E15+Indicator_db1_S2!P2*Weighting!E16+Indicator_db1_S2!Q2*Weighting!E17</f>
        <v>-0.23347726249739764</v>
      </c>
      <c r="F2" s="8">
        <f ca="1">+Indicator_db1_S2!B2*Weighting!F2+Indicator_db1_S2!C2*Weighting!F3+Indicator_db1_S2!D2*Weighting!F4+Indicator_db1_S2!E2*Weighting!F5+Indicator_db1_S2!F2*Weighting!F6+Indicator_db1_S2!G2*Weighting!F7+Indicator_db1_S2!H2*Weighting!F8+Indicator_db1_S2!I2*Weighting!F9+Indicator_db1_S2!J2*Weighting!F10+Indicator_db1_S2!K2*Weighting!F11+Indicator_db1_S2!L2*Weighting!F12+Indicator_db1_S2!M2*Weighting!F13+Indicator_db1_S2!N2*Weighting!F14+Indicator_db1_S2!O2*Weighting!F15+Indicator_db1_S2!P2*Weighting!F16+Indicator_db1_S2!Q2*Weighting!F17</f>
        <v>-0.25655883102022686</v>
      </c>
      <c r="G2" s="8">
        <f>+Indicator_db1_S2!B2*Weighting!G2+Indicator_db1_S2!C2*Weighting!G3+Indicator_db1_S2!D2*Weighting!G4+Indicator_db1_S2!E2*Weighting!G5+Indicator_db1_S2!F2*Weighting!G6+Indicator_db1_S2!G2*Weighting!G7+Indicator_db1_S2!H2*Weighting!G8+Indicator_db1_S2!I2*Weighting!G9+Indicator_db1_S2!J2*Weighting!G10+Indicator_db1_S2!K2*Weighting!G11+Indicator_db1_S2!L2*Weighting!G12+Indicator_db1_S2!M2*Weighting!G13+Indicator_db1_S2!N2*Weighting!G14+Indicator_db1_S2!O2*Weighting!G15+Indicator_db1_S2!P2*Weighting!G16+Indicator_db1_S2!Q2*Weighting!G17</f>
        <v>-0.17870270997184987</v>
      </c>
      <c r="H2" s="8">
        <f>+Indicator_db1_S2!B2*Weighting!H2+Indicator_db1_S2!C2*Weighting!H3+Indicator_db1_S2!D2*Weighting!H4+Indicator_db1_S2!E2*Weighting!H5+Indicator_db1_S2!F2*Weighting!H6+Indicator_db1_S2!G2*Weighting!H7+Indicator_db1_S2!H2*Weighting!H8+Indicator_db1_S2!I2*Weighting!H9+Indicator_db1_S2!J2*Weighting!H10+Indicator_db1_S2!K2*Weighting!H11+Indicator_db1_S2!L2*Weighting!H12+Indicator_db1_S2!M2*Weighting!H13+Indicator_db1_S2!N2*Weighting!H14+Indicator_db1_S2!O2*Weighting!H15+Indicator_db1_S2!P2*Weighting!H16+Indicator_db1_S2!Q2*Weighting!H17</f>
        <v>-0.23437227741060312</v>
      </c>
      <c r="I2" s="8">
        <f>+Indicator_db1_S2!B2*Weighting!I2+Indicator_db1_S2!C2*Weighting!I3+Indicator_db1_S2!D2*Weighting!I4+Indicator_db1_S2!E2*Weighting!I5+Indicator_db1_S2!F2*Weighting!I6+Indicator_db1_S2!G2*Weighting!I7+Indicator_db1_S2!H2*Weighting!I8+Indicator_db1_S2!I2*Weighting!I9+Indicator_db1_S2!J2*Weighting!I10+Indicator_db1_S2!K2*Weighting!I11+Indicator_db1_S2!L2*Weighting!I12+Indicator_db1_S2!M2*Weighting!I13+Indicator_db1_S2!N2*Weighting!I14+Indicator_db1_S2!O2*Weighting!I15+Indicator_db1_S2!P2*Weighting!I16+Indicator_db1_S2!Q2*Weighting!I17</f>
        <v>-0.18621838837336449</v>
      </c>
      <c r="J2" s="8">
        <f>+Indicator_db1_S2!B2*Weighting!J2+Indicator_db1_S2!C2*Weighting!J3+Indicator_db1_S2!D2*Weighting!J4+Indicator_db1_S2!E2*Weighting!J5+Indicator_db1_S2!F2*Weighting!J6+Indicator_db1_S2!G2*Weighting!J7+Indicator_db1_S2!H2*Weighting!J8+Indicator_db1_S2!I2*Weighting!J9+Indicator_db1_S2!J2*Weighting!J10+Indicator_db1_S2!K2*Weighting!J11+Indicator_db1_S2!L2*Weighting!J12+Indicator_db1_S2!M2*Weighting!J13+Indicator_db1_S2!N2*Weighting!J14+Indicator_db1_S2!O2*Weighting!J15+Indicator_db1_S2!P2*Weighting!J16+Indicator_db1_S2!Q2*Weighting!J17</f>
        <v>-0.19235015692714513</v>
      </c>
      <c r="K2" s="8">
        <f>+Indicator_db1_S2!B2*Weighting!K2+Indicator_db1_S2!C2*Weighting!K3+Indicator_db1_S2!D2*Weighting!K4+Indicator_db1_S2!E2*Weighting!K5+Indicator_db1_S2!F2*Weighting!K6+Indicator_db1_S2!G2*Weighting!K7+Indicator_db1_S2!H2*Weighting!K8+Indicator_db1_S2!I2*Weighting!K9+Indicator_db1_S2!J2*Weighting!K10+Indicator_db1_S2!K2*Weighting!K11+Indicator_db1_S2!L2*Weighting!K12+Indicator_db1_S2!M2*Weighting!K13+Indicator_db1_S2!N2*Weighting!K14+Indicator_db1_S2!O2*Weighting!K15+Indicator_db1_S2!P2*Weighting!K16+Indicator_db1_S2!Q2*Weighting!K17</f>
        <v>-0.22426673906885453</v>
      </c>
      <c r="L2" s="8">
        <f>+Indicator_db1_S2!B2*Weighting!L2+Indicator_db1_S2!C2*Weighting!L3+Indicator_db1_S2!D2*Weighting!L4+Indicator_db1_S2!E2*Weighting!L5+Indicator_db1_S2!F2*Weighting!L6+Indicator_db1_S2!G2*Weighting!L7+Indicator_db1_S2!H2*Weighting!L8+Indicator_db1_S2!I2*Weighting!L9+Indicator_db1_S2!J2*Weighting!L10+Indicator_db1_S2!K2*Weighting!L11+Indicator_db1_S2!L2*Weighting!L12+Indicator_db1_S2!M2*Weighting!L13+Indicator_db1_S2!N2*Weighting!L14+Indicator_db1_S2!O2*Weighting!L15+Indicator_db1_S2!P2*Weighting!L16+Indicator_db1_S2!Q2*Weighting!L17</f>
        <v>-0.4001205038614063</v>
      </c>
      <c r="M2" s="8">
        <f>+Indicator_db1_S2!B2*Weighting!M2+Indicator_db1_S2!C2*Weighting!M3+Indicator_db1_S2!D2*Weighting!M4+Indicator_db1_S2!E2*Weighting!M5+Indicator_db1_S2!F2*Weighting!M6+Indicator_db1_S2!G2*Weighting!M7+Indicator_db1_S2!H2*Weighting!M8+Indicator_db1_S2!I2*Weighting!M9+Indicator_db1_S2!J2*Weighting!M10+Indicator_db1_S2!K2*Weighting!M11+Indicator_db1_S2!L2*Weighting!M12+Indicator_db1_S2!M2*Weighting!M13+Indicator_db1_S2!N2*Weighting!M14+Indicator_db1_S2!O2*Weighting!M15+Indicator_db1_S2!P2*Weighting!M16+Indicator_db1_S2!Q2*Weighting!M17</f>
        <v>-0.37150416800414626</v>
      </c>
      <c r="N2" s="8">
        <f>+Indicator_db1_S2!B2*Weighting!N2+Indicator_db1_S2!C2*Weighting!N3+Indicator_db1_S2!D2*Weighting!N4+Indicator_db1_S2!E2*Weighting!N5+Indicator_db1_S2!F2*Weighting!N6+Indicator_db1_S2!G2*Weighting!N7+Indicator_db1_S2!H2*Weighting!N8+Indicator_db1_S2!I2*Weighting!N9+Indicator_db1_S2!J2*Weighting!N10+Indicator_db1_S2!K2*Weighting!N11+Indicator_db1_S2!L2*Weighting!N12+Indicator_db1_S2!M2*Weighting!N13+Indicator_db1_S2!N2*Weighting!N14+Indicator_db1_S2!O2*Weighting!N15+Indicator_db1_S2!P2*Weighting!N16+Indicator_db1_S2!Q2*Weighting!N17</f>
        <v>-0.1059843234192631</v>
      </c>
      <c r="O2" s="8">
        <f>+Indicator_db1_S2!B2*Weighting!O2+Indicator_db1_S2!C2*Weighting!O3+Indicator_db1_S2!D2*Weighting!O4+Indicator_db1_S2!E2*Weighting!O5+Indicator_db1_S2!F2*Weighting!O6+Indicator_db1_S2!G2*Weighting!O7+Indicator_db1_S2!H2*Weighting!O8+Indicator_db1_S2!I2*Weighting!O9+Indicator_db1_S2!J2*Weighting!O10+Indicator_db1_S2!K2*Weighting!O11+Indicator_db1_S2!L2*Weighting!O12+Indicator_db1_S2!M2*Weighting!O13+Indicator_db1_S2!N2*Weighting!O14+Indicator_db1_S2!O2*Weighting!O15+Indicator_db1_S2!P2*Weighting!O16+Indicator_db1_S2!Q2*Weighting!O17</f>
        <v>0.11343392107891515</v>
      </c>
      <c r="P2" s="8">
        <f>+Indicator_db1_S2!B2*Weighting!P2+Indicator_db1_S2!C2*Weighting!P3+Indicator_db1_S2!D2*Weighting!P4+Indicator_db1_S2!E2*Weighting!P5+Indicator_db1_S2!F2*Weighting!P6+Indicator_db1_S2!G2*Weighting!P7+Indicator_db1_S2!H2*Weighting!P8+Indicator_db1_S2!I2*Weighting!P9+Indicator_db1_S2!J2*Weighting!P10+Indicator_db1_S2!K2*Weighting!P11+Indicator_db1_S2!L2*Weighting!P12+Indicator_db1_S2!M2*Weighting!P13+Indicator_db1_S2!N2*Weighting!P14+Indicator_db1_S2!O2*Weighting!P15+Indicator_db1_S2!P2*Weighting!P16+Indicator_db1_S2!Q2*Weighting!P17</f>
        <v>-0.34985988736405571</v>
      </c>
      <c r="Q2" s="8">
        <f>+Indicator_db1_S2!B2*Weighting!Q2+Indicator_db1_S2!C2*Weighting!Q3+Indicator_db1_S2!D2*Weighting!Q4+Indicator_db1_S2!E2*Weighting!Q5+Indicator_db1_S2!F2*Weighting!Q6+Indicator_db1_S2!G2*Weighting!Q7+Indicator_db1_S2!H2*Weighting!Q8+Indicator_db1_S2!I2*Weighting!Q9+Indicator_db1_S2!J2*Weighting!Q10+Indicator_db1_S2!K2*Weighting!Q11+Indicator_db1_S2!L2*Weighting!Q12+Indicator_db1_S2!M2*Weighting!Q13+Indicator_db1_S2!N2*Weighting!Q14+Indicator_db1_S2!O2*Weighting!Q15+Indicator_db1_S2!P2*Weighting!Q16+Indicator_db1_S2!Q2*Weighting!Q17</f>
        <v>-0.27979713471208384</v>
      </c>
      <c r="R2" s="8">
        <f>+Indicator_db1_S2!B2*Weighting!R2+Indicator_db1_S2!C2*Weighting!R3+Indicator_db1_S2!D2*Weighting!R4+Indicator_db1_S2!E2*Weighting!R5+Indicator_db1_S2!F2*Weighting!R6+Indicator_db1_S2!G2*Weighting!R7+Indicator_db1_S2!H2*Weighting!R8+Indicator_db1_S2!I2*Weighting!R9+Indicator_db1_S2!J2*Weighting!R10+Indicator_db1_S2!K2*Weighting!R11+Indicator_db1_S2!L2*Weighting!R12+Indicator_db1_S2!M2*Weighting!R13+Indicator_db1_S2!N2*Weighting!R14+Indicator_db1_S2!O2*Weighting!R15+Indicator_db1_S2!P2*Weighting!R16+Indicator_db1_S2!Q2*Weighting!R17</f>
        <v>-0.22151341353768192</v>
      </c>
      <c r="S2" s="8">
        <f>+Indicator_db1_S2!B2*Weighting!S2+Indicator_db1_S2!C2*Weighting!S3+Indicator_db1_S2!D2*Weighting!S4+Indicator_db1_S2!E2*Weighting!S5+Indicator_db1_S2!F2*Weighting!S6+Indicator_db1_S2!G2*Weighting!S7+Indicator_db1_S2!H2*Weighting!S8+Indicator_db1_S2!I2*Weighting!S9+Indicator_db1_S2!J2*Weighting!S10+Indicator_db1_S2!K2*Weighting!S11+Indicator_db1_S2!L2*Weighting!S12+Indicator_db1_S2!M2*Weighting!S13+Indicator_db1_S2!N2*Weighting!S14+Indicator_db1_S2!O2*Weighting!S15+Indicator_db1_S2!P2*Weighting!S16+Indicator_db1_S2!Q2*Weighting!S17</f>
        <v>-0.39929610235269702</v>
      </c>
      <c r="T2" s="8">
        <f>+Indicator_db1_S2!B2*Weighting!T2+Indicator_db1_S2!C2*Weighting!T3+Indicator_db1_S2!D2*Weighting!T4+Indicator_db1_S2!E2*Weighting!T5+Indicator_db1_S2!F2*Weighting!T6+Indicator_db1_S2!G2*Weighting!T7+Indicator_db1_S2!H2*Weighting!T8+Indicator_db1_S2!I2*Weighting!T9+Indicator_db1_S2!J2*Weighting!T10+Indicator_db1_S2!K2*Weighting!T11+Indicator_db1_S2!L2*Weighting!T12+Indicator_db1_S2!M2*Weighting!T13+Indicator_db1_S2!N2*Weighting!T14+Indicator_db1_S2!O2*Weighting!T15+Indicator_db1_S2!P2*Weighting!T16+Indicator_db1_S2!Q2*Weighting!T17</f>
        <v>-0.43530016658195952</v>
      </c>
      <c r="U2" s="8">
        <f>+Indicator_db1_S2!B2*Weighting!U2+Indicator_db1_S2!C2*Weighting!U3+Indicator_db1_S2!D2*Weighting!U4+Indicator_db1_S2!E2*Weighting!U5+Indicator_db1_S2!F2*Weighting!U6+Indicator_db1_S2!G2*Weighting!U7+Indicator_db1_S2!H2*Weighting!U8+Indicator_db1_S2!I2*Weighting!U9+Indicator_db1_S2!J2*Weighting!U10+Indicator_db1_S2!K2*Weighting!U11+Indicator_db1_S2!L2*Weighting!U12+Indicator_db1_S2!M2*Weighting!U13+Indicator_db1_S2!N2*Weighting!U14+Indicator_db1_S2!O2*Weighting!U15+Indicator_db1_S2!P2*Weighting!U16+Indicator_db1_S2!Q2*Weighting!U17</f>
        <v>-1.3140577122143374E-2</v>
      </c>
      <c r="V2" s="8">
        <f>+Indicator_db1_S2!B2*Weighting!V2+Indicator_db1_S2!C2*Weighting!V3+Indicator_db1_S2!D2*Weighting!V4+Indicator_db1_S2!E2*Weighting!V5+Indicator_db1_S2!F2*Weighting!V6+Indicator_db1_S2!G2*Weighting!V7+Indicator_db1_S2!H2*Weighting!V8+Indicator_db1_S2!I2*Weighting!V9+Indicator_db1_S2!J2*Weighting!V10+Indicator_db1_S2!K2*Weighting!V11+Indicator_db1_S2!L2*Weighting!V12+Indicator_db1_S2!M2*Weighting!V13+Indicator_db1_S2!N2*Weighting!V14+Indicator_db1_S2!O2*Weighting!V15+Indicator_db1_S2!P2*Weighting!V16+Indicator_db1_S2!Q2*Weighting!V17</f>
        <v>-5.2269295532185456E-2</v>
      </c>
      <c r="W2" s="8">
        <f>+Indicator_db1_S2!B2*Weighting!W2+Indicator_db1_S2!C2*Weighting!W3+Indicator_db1_S2!D2*Weighting!W4+Indicator_db1_S2!E2*Weighting!W5+Indicator_db1_S2!F2*Weighting!W6+Indicator_db1_S2!G2*Weighting!W7+Indicator_db1_S2!H2*Weighting!W8+Indicator_db1_S2!I2*Weighting!W9+Indicator_db1_S2!J2*Weighting!W10+Indicator_db1_S2!K2*Weighting!W11+Indicator_db1_S2!L2*Weighting!W12+Indicator_db1_S2!M2*Weighting!W13+Indicator_db1_S2!N2*Weighting!W14+Indicator_db1_S2!O2*Weighting!W15+Indicator_db1_S2!P2*Weighting!W16+Indicator_db1_S2!Q2*Weighting!W17</f>
        <v>-1.2336766281749801E-2</v>
      </c>
      <c r="X2" s="8">
        <f>+Indicator_db1_S2!B2*Weighting!X2+Indicator_db1_S2!C2*Weighting!X3+Indicator_db1_S2!D2*Weighting!X4+Indicator_db1_S2!E2*Weighting!X5+Indicator_db1_S2!F2*Weighting!X6+Indicator_db1_S2!G2*Weighting!X7+Indicator_db1_S2!H2*Weighting!X8+Indicator_db1_S2!I2*Weighting!X9+Indicator_db1_S2!J2*Weighting!X10+Indicator_db1_S2!K2*Weighting!X11+Indicator_db1_S2!L2*Weighting!X12+Indicator_db1_S2!M2*Weighting!X13+Indicator_db1_S2!N2*Weighting!X14+Indicator_db1_S2!O2*Weighting!X15+Indicator_db1_S2!P2*Weighting!X16+Indicator_db1_S2!Q2*Weighting!X17</f>
        <v>-7.2320155828466976E-3</v>
      </c>
      <c r="Y2" s="8">
        <f>+Indicator_db1_S2!B2*Weighting!Y2+Indicator_db1_S2!C2*Weighting!Y3+Indicator_db1_S2!D2*Weighting!Y4+Indicator_db1_S2!E2*Weighting!Y5+Indicator_db1_S2!F2*Weighting!Y6+Indicator_db1_S2!G2*Weighting!Y7+Indicator_db1_S2!H2*Weighting!Y8+Indicator_db1_S2!I2*Weighting!Y9+Indicator_db1_S2!J2*Weighting!Y10+Indicator_db1_S2!K2*Weighting!Y11+Indicator_db1_S2!L2*Weighting!Y12+Indicator_db1_S2!M2*Weighting!Y13+Indicator_db1_S2!N2*Weighting!Y14+Indicator_db1_S2!O2*Weighting!Y15+Indicator_db1_S2!P2*Weighting!Y16+Indicator_db1_S2!Q2*Weighting!Y17</f>
        <v>-1.0289211184509146E-3</v>
      </c>
      <c r="Z2" s="8">
        <f>+Indicator_db1_S2!B2*Weighting!Z2+Indicator_db1_S2!C2*Weighting!Z3+Indicator_db1_S2!D2*Weighting!Z4+Indicator_db1_S2!E2*Weighting!Z5+Indicator_db1_S2!F2*Weighting!Z6+Indicator_db1_S2!G2*Weighting!Z7+Indicator_db1_S2!H2*Weighting!Z8+Indicator_db1_S2!I2*Weighting!Z9+Indicator_db1_S2!J2*Weighting!Z10+Indicator_db1_S2!K2*Weighting!Z11+Indicator_db1_S2!L2*Weighting!Z12+Indicator_db1_S2!M2*Weighting!Z13+Indicator_db1_S2!N2*Weighting!Z14+Indicator_db1_S2!O2*Weighting!Z15+Indicator_db1_S2!P2*Weighting!Z16+Indicator_db1_S2!Q2*Weighting!Z17</f>
        <v>-4.9874981837636286E-2</v>
      </c>
      <c r="AA2" s="8">
        <f>+Indicator_db1_S2!B2*Weighting!AA2+Indicator_db1_S2!C2*Weighting!AA3+Indicator_db1_S2!D2*Weighting!AA4+Indicator_db1_S2!E2*Weighting!AA5+Indicator_db1_S2!F2*Weighting!AA6+Indicator_db1_S2!G2*Weighting!AA7+Indicator_db1_S2!H2*Weighting!AA8+Indicator_db1_S2!I2*Weighting!AA9+Indicator_db1_S2!J2*Weighting!AA10+Indicator_db1_S2!K2*Weighting!AA11+Indicator_db1_S2!L2*Weighting!AA12+Indicator_db1_S2!M2*Weighting!AA13+Indicator_db1_S2!N2*Weighting!AA14+Indicator_db1_S2!O2*Weighting!AA15+Indicator_db1_S2!P2*Weighting!AA16+Indicator_db1_S2!Q2*Weighting!AA17</f>
        <v>-0.2734190233202064</v>
      </c>
    </row>
    <row r="3" spans="1:27" x14ac:dyDescent="0.35">
      <c r="A3" s="5" t="s">
        <v>2</v>
      </c>
      <c r="B3" s="8">
        <f ca="1">+Indicator_db1_S2!B3*Weighting!B2+Indicator_db1_S2!C3*Weighting!B3+Indicator_db1_S2!D3*Weighting!B4+Indicator_db1_S2!E3*Weighting!B5+Indicator_db1_S2!F3*Weighting!B6+Indicator_db1_S2!G3*Weighting!B7+Indicator_db1_S2!H3*Weighting!B8+Indicator_db1_S2!I3*Weighting!B9+Indicator_db1_S2!J3*Weighting!B10+Indicator_db1_S2!K3*Weighting!B11+Indicator_db1_S2!L3*Weighting!B12+Indicator_db1_S2!M3*Weighting!B13+Indicator_db1_S2!N3*Weighting!B14+Indicator_db1_S2!O3*Weighting!B15+Indicator_db1_S2!P3*Weighting!B16+Indicator_db1_S2!Q3*Weighting!B17</f>
        <v>-1.5547359813242487</v>
      </c>
      <c r="C3" s="8">
        <f ca="1">+Indicator_db1_S2!B3*Weighting!C2+Indicator_db1_S2!C3*Weighting!C3+Indicator_db1_S2!D3*Weighting!C4+Indicator_db1_S2!E3*Weighting!C5+Indicator_db1_S2!F3*Weighting!C6+Indicator_db1_S2!G3*Weighting!C7+Indicator_db1_S2!H3*Weighting!C8+Indicator_db1_S2!I3*Weighting!C9+Indicator_db1_S2!J3*Weighting!C10+Indicator_db1_S2!K3*Weighting!C11+Indicator_db1_S2!L3*Weighting!C12+Indicator_db1_S2!M3*Weighting!C13+Indicator_db1_S2!N3*Weighting!C14+Indicator_db1_S2!O3*Weighting!C15+Indicator_db1_S2!P3*Weighting!C16+Indicator_db1_S2!Q3*Weighting!C17</f>
        <v>-1.3745303269312585</v>
      </c>
      <c r="D3" s="8">
        <f ca="1">+Indicator_db1_S2!B3*Weighting!D2+Indicator_db1_S2!C3*Weighting!D3+Indicator_db1_S2!D3*Weighting!D4+Indicator_db1_S2!E3*Weighting!D5+Indicator_db1_S2!F3*Weighting!D6+Indicator_db1_S2!G3*Weighting!D7+Indicator_db1_S2!H3*Weighting!D8+Indicator_db1_S2!I3*Weighting!D9+Indicator_db1_S2!J3*Weighting!D10+Indicator_db1_S2!K3*Weighting!D11+Indicator_db1_S2!L3*Weighting!D12+Indicator_db1_S2!M3*Weighting!D13+Indicator_db1_S2!N3*Weighting!D14+Indicator_db1_S2!O3*Weighting!D15+Indicator_db1_S2!P3*Weighting!D16+Indicator_db1_S2!Q3*Weighting!D17</f>
        <v>-1.7047437008285911</v>
      </c>
      <c r="E3" s="8">
        <f ca="1">+Indicator_db1_S2!B3*Weighting!E2+Indicator_db1_S2!C3*Weighting!E3+Indicator_db1_S2!D3*Weighting!E4+Indicator_db1_S2!E3*Weighting!E5+Indicator_db1_S2!F3*Weighting!E6+Indicator_db1_S2!G3*Weighting!E7+Indicator_db1_S2!H3*Weighting!E8+Indicator_db1_S2!I3*Weighting!E9+Indicator_db1_S2!J3*Weighting!E10+Indicator_db1_S2!K3*Weighting!E11+Indicator_db1_S2!L3*Weighting!E12+Indicator_db1_S2!M3*Weighting!E13+Indicator_db1_S2!N3*Weighting!E14+Indicator_db1_S2!O3*Weighting!E15+Indicator_db1_S2!P3*Weighting!E16+Indicator_db1_S2!Q3*Weighting!E17</f>
        <v>-4.3089949818467232</v>
      </c>
      <c r="F3" s="8">
        <f ca="1">+Indicator_db1_S2!B3*Weighting!F2+Indicator_db1_S2!C3*Weighting!F3+Indicator_db1_S2!D3*Weighting!F4+Indicator_db1_S2!E3*Weighting!F5+Indicator_db1_S2!F3*Weighting!F6+Indicator_db1_S2!G3*Weighting!F7+Indicator_db1_S2!H3*Weighting!F8+Indicator_db1_S2!I3*Weighting!F9+Indicator_db1_S2!J3*Weighting!F10+Indicator_db1_S2!K3*Weighting!F11+Indicator_db1_S2!L3*Weighting!F12+Indicator_db1_S2!M3*Weighting!F13+Indicator_db1_S2!N3*Weighting!F14+Indicator_db1_S2!O3*Weighting!F15+Indicator_db1_S2!P3*Weighting!F16+Indicator_db1_S2!Q3*Weighting!F17</f>
        <v>-1.4779882456533435</v>
      </c>
      <c r="G3" s="8">
        <f>+Indicator_db1_S2!B3*Weighting!G2+Indicator_db1_S2!C3*Weighting!G3+Indicator_db1_S2!D3*Weighting!G4+Indicator_db1_S2!E3*Weighting!G5+Indicator_db1_S2!F3*Weighting!G6+Indicator_db1_S2!G3*Weighting!G7+Indicator_db1_S2!H3*Weighting!G8+Indicator_db1_S2!I3*Weighting!G9+Indicator_db1_S2!J3*Weighting!G10+Indicator_db1_S2!K3*Weighting!G11+Indicator_db1_S2!L3*Weighting!G12+Indicator_db1_S2!M3*Weighting!G13+Indicator_db1_S2!N3*Weighting!G14+Indicator_db1_S2!O3*Weighting!G15+Indicator_db1_S2!P3*Weighting!G16+Indicator_db1_S2!Q3*Weighting!G17</f>
        <v>-0.34220075085998336</v>
      </c>
      <c r="H3" s="8">
        <f>+Indicator_db1_S2!B3*Weighting!H2+Indicator_db1_S2!C3*Weighting!H3+Indicator_db1_S2!D3*Weighting!H4+Indicator_db1_S2!E3*Weighting!H5+Indicator_db1_S2!F3*Weighting!H6+Indicator_db1_S2!G3*Weighting!H7+Indicator_db1_S2!H3*Weighting!H8+Indicator_db1_S2!I3*Weighting!H9+Indicator_db1_S2!J3*Weighting!H10+Indicator_db1_S2!K3*Weighting!H11+Indicator_db1_S2!L3*Weighting!H12+Indicator_db1_S2!M3*Weighting!H13+Indicator_db1_S2!N3*Weighting!H14+Indicator_db1_S2!O3*Weighting!H15+Indicator_db1_S2!P3*Weighting!H16+Indicator_db1_S2!Q3*Weighting!H17</f>
        <v>-0.27838285937727797</v>
      </c>
      <c r="I3" s="8">
        <f>+Indicator_db1_S2!B3*Weighting!I2+Indicator_db1_S2!C3*Weighting!I3+Indicator_db1_S2!D3*Weighting!I4+Indicator_db1_S2!E3*Weighting!I5+Indicator_db1_S2!F3*Weighting!I6+Indicator_db1_S2!G3*Weighting!I7+Indicator_db1_S2!H3*Weighting!I8+Indicator_db1_S2!I3*Weighting!I9+Indicator_db1_S2!J3*Weighting!I10+Indicator_db1_S2!K3*Weighting!I11+Indicator_db1_S2!L3*Weighting!I12+Indicator_db1_S2!M3*Weighting!I13+Indicator_db1_S2!N3*Weighting!I14+Indicator_db1_S2!O3*Weighting!I15+Indicator_db1_S2!P3*Weighting!I16+Indicator_db1_S2!Q3*Weighting!I17</f>
        <v>-0.40164523997155427</v>
      </c>
      <c r="J3" s="8">
        <f>+Indicator_db1_S2!B3*Weighting!J2+Indicator_db1_S2!C3*Weighting!J3+Indicator_db1_S2!D3*Weighting!J4+Indicator_db1_S2!E3*Weighting!J5+Indicator_db1_S2!F3*Weighting!J6+Indicator_db1_S2!G3*Weighting!J7+Indicator_db1_S2!H3*Weighting!J8+Indicator_db1_S2!I3*Weighting!J9+Indicator_db1_S2!J3*Weighting!J10+Indicator_db1_S2!K3*Weighting!J11+Indicator_db1_S2!L3*Weighting!J12+Indicator_db1_S2!M3*Weighting!J13+Indicator_db1_S2!N3*Weighting!J14+Indicator_db1_S2!O3*Weighting!J15+Indicator_db1_S2!P3*Weighting!J16+Indicator_db1_S2!Q3*Weighting!J17</f>
        <v>-1.8133401102155613</v>
      </c>
      <c r="K3" s="8">
        <f>+Indicator_db1_S2!B3*Weighting!K2+Indicator_db1_S2!C3*Weighting!K3+Indicator_db1_S2!D3*Weighting!K4+Indicator_db1_S2!E3*Weighting!K5+Indicator_db1_S2!F3*Weighting!K6+Indicator_db1_S2!G3*Weighting!K7+Indicator_db1_S2!H3*Weighting!K8+Indicator_db1_S2!I3*Weighting!K9+Indicator_db1_S2!J3*Weighting!K10+Indicator_db1_S2!K3*Weighting!K11+Indicator_db1_S2!L3*Weighting!K12+Indicator_db1_S2!M3*Weighting!K13+Indicator_db1_S2!N3*Weighting!K14+Indicator_db1_S2!O3*Weighting!K15+Indicator_db1_S2!P3*Weighting!K16+Indicator_db1_S2!Q3*Weighting!K17</f>
        <v>-0.31431003134939606</v>
      </c>
      <c r="L3" s="8">
        <f>+Indicator_db1_S2!B3*Weighting!L2+Indicator_db1_S2!C3*Weighting!L3+Indicator_db1_S2!D3*Weighting!L4+Indicator_db1_S2!E3*Weighting!L5+Indicator_db1_S2!F3*Weighting!L6+Indicator_db1_S2!G3*Weighting!L7+Indicator_db1_S2!H3*Weighting!L8+Indicator_db1_S2!I3*Weighting!L9+Indicator_db1_S2!J3*Weighting!L10+Indicator_db1_S2!K3*Weighting!L11+Indicator_db1_S2!L3*Weighting!L12+Indicator_db1_S2!M3*Weighting!L13+Indicator_db1_S2!N3*Weighting!L14+Indicator_db1_S2!O3*Weighting!L15+Indicator_db1_S2!P3*Weighting!L16+Indicator_db1_S2!Q3*Weighting!L17</f>
        <v>-9.3345299996392739E-2</v>
      </c>
      <c r="M3" s="8">
        <f>+Indicator_db1_S2!B3*Weighting!M2+Indicator_db1_S2!C3*Weighting!M3+Indicator_db1_S2!D3*Weighting!M4+Indicator_db1_S2!E3*Weighting!M5+Indicator_db1_S2!F3*Weighting!M6+Indicator_db1_S2!G3*Weighting!M7+Indicator_db1_S2!H3*Weighting!M8+Indicator_db1_S2!I3*Weighting!M9+Indicator_db1_S2!J3*Weighting!M10+Indicator_db1_S2!K3*Weighting!M11+Indicator_db1_S2!L3*Weighting!M12+Indicator_db1_S2!M3*Weighting!M13+Indicator_db1_S2!N3*Weighting!M14+Indicator_db1_S2!O3*Weighting!M15+Indicator_db1_S2!P3*Weighting!M16+Indicator_db1_S2!Q3*Weighting!M17</f>
        <v>1.6234097700695497E-3</v>
      </c>
      <c r="N3" s="8">
        <f>+Indicator_db1_S2!B3*Weighting!N2+Indicator_db1_S2!C3*Weighting!N3+Indicator_db1_S2!D3*Weighting!N4+Indicator_db1_S2!E3*Weighting!N5+Indicator_db1_S2!F3*Weighting!N6+Indicator_db1_S2!G3*Weighting!N7+Indicator_db1_S2!H3*Weighting!N8+Indicator_db1_S2!I3*Weighting!N9+Indicator_db1_S2!J3*Weighting!N10+Indicator_db1_S2!K3*Weighting!N11+Indicator_db1_S2!L3*Weighting!N12+Indicator_db1_S2!M3*Weighting!N13+Indicator_db1_S2!N3*Weighting!N14+Indicator_db1_S2!O3*Weighting!N15+Indicator_db1_S2!P3*Weighting!N16+Indicator_db1_S2!Q3*Weighting!N17</f>
        <v>-2.0353627645279329E-3</v>
      </c>
      <c r="O3" s="8">
        <f>+Indicator_db1_S2!B3*Weighting!O2+Indicator_db1_S2!C3*Weighting!O3+Indicator_db1_S2!D3*Weighting!O4+Indicator_db1_S2!E3*Weighting!O5+Indicator_db1_S2!F3*Weighting!O6+Indicator_db1_S2!G3*Weighting!O7+Indicator_db1_S2!H3*Weighting!O8+Indicator_db1_S2!I3*Weighting!O9+Indicator_db1_S2!J3*Weighting!O10+Indicator_db1_S2!K3*Weighting!O11+Indicator_db1_S2!L3*Weighting!O12+Indicator_db1_S2!M3*Weighting!O13+Indicator_db1_S2!N3*Weighting!O14+Indicator_db1_S2!O3*Weighting!O15+Indicator_db1_S2!P3*Weighting!O16+Indicator_db1_S2!Q3*Weighting!O17</f>
        <v>-3.4311200284698547E-3</v>
      </c>
      <c r="P3" s="8">
        <f>+Indicator_db1_S2!B3*Weighting!P2+Indicator_db1_S2!C3*Weighting!P3+Indicator_db1_S2!D3*Weighting!P4+Indicator_db1_S2!E3*Weighting!P5+Indicator_db1_S2!F3*Weighting!P6+Indicator_db1_S2!G3*Weighting!P7+Indicator_db1_S2!H3*Weighting!P8+Indicator_db1_S2!I3*Weighting!P9+Indicator_db1_S2!J3*Weighting!P10+Indicator_db1_S2!K3*Weighting!P11+Indicator_db1_S2!L3*Weighting!P12+Indicator_db1_S2!M3*Weighting!P13+Indicator_db1_S2!N3*Weighting!P14+Indicator_db1_S2!O3*Weighting!P15+Indicator_db1_S2!P3*Weighting!P16+Indicator_db1_S2!Q3*Weighting!P17</f>
        <v>-8.8849507217420333E-3</v>
      </c>
      <c r="Q3" s="8">
        <f>+Indicator_db1_S2!B3*Weighting!Q2+Indicator_db1_S2!C3*Weighting!Q3+Indicator_db1_S2!D3*Weighting!Q4+Indicator_db1_S2!E3*Weighting!Q5+Indicator_db1_S2!F3*Weighting!Q6+Indicator_db1_S2!G3*Weighting!Q7+Indicator_db1_S2!H3*Weighting!Q8+Indicator_db1_S2!I3*Weighting!Q9+Indicator_db1_S2!J3*Weighting!Q10+Indicator_db1_S2!K3*Weighting!Q11+Indicator_db1_S2!L3*Weighting!Q12+Indicator_db1_S2!M3*Weighting!Q13+Indicator_db1_S2!N3*Weighting!Q14+Indicator_db1_S2!O3*Weighting!Q15+Indicator_db1_S2!P3*Weighting!Q16+Indicator_db1_S2!Q3*Weighting!Q17</f>
        <v>-1.4585067768392393E-2</v>
      </c>
      <c r="R3" s="8">
        <f>+Indicator_db1_S2!B3*Weighting!R2+Indicator_db1_S2!C3*Weighting!R3+Indicator_db1_S2!D3*Weighting!R4+Indicator_db1_S2!E3*Weighting!R5+Indicator_db1_S2!F3*Weighting!R6+Indicator_db1_S2!G3*Weighting!R7+Indicator_db1_S2!H3*Weighting!R8+Indicator_db1_S2!I3*Weighting!R9+Indicator_db1_S2!J3*Weighting!R10+Indicator_db1_S2!K3*Weighting!R11+Indicator_db1_S2!L3*Weighting!R12+Indicator_db1_S2!M3*Weighting!R13+Indicator_db1_S2!N3*Weighting!R14+Indicator_db1_S2!O3*Weighting!R15+Indicator_db1_S2!P3*Weighting!R16+Indicator_db1_S2!Q3*Weighting!R17</f>
        <v>-5.2632630668869247</v>
      </c>
      <c r="S3" s="8">
        <f>+Indicator_db1_S2!B3*Weighting!S2+Indicator_db1_S2!C3*Weighting!S3+Indicator_db1_S2!D3*Weighting!S4+Indicator_db1_S2!E3*Weighting!S5+Indicator_db1_S2!F3*Weighting!S6+Indicator_db1_S2!G3*Weighting!S7+Indicator_db1_S2!H3*Weighting!S8+Indicator_db1_S2!I3*Weighting!S9+Indicator_db1_S2!J3*Weighting!S10+Indicator_db1_S2!K3*Weighting!S11+Indicator_db1_S2!L3*Weighting!S12+Indicator_db1_S2!M3*Weighting!S13+Indicator_db1_S2!N3*Weighting!S14+Indicator_db1_S2!O3*Weighting!S15+Indicator_db1_S2!P3*Weighting!S16+Indicator_db1_S2!Q3*Weighting!S17</f>
        <v>-2.6347218360180478E-2</v>
      </c>
      <c r="T3" s="8">
        <f>+Indicator_db1_S2!B3*Weighting!T2+Indicator_db1_S2!C3*Weighting!T3+Indicator_db1_S2!D3*Weighting!T4+Indicator_db1_S2!E3*Weighting!T5+Indicator_db1_S2!F3*Weighting!T6+Indicator_db1_S2!G3*Weighting!T7+Indicator_db1_S2!H3*Weighting!T8+Indicator_db1_S2!I3*Weighting!T9+Indicator_db1_S2!J3*Weighting!T10+Indicator_db1_S2!K3*Weighting!T11+Indicator_db1_S2!L3*Weighting!T12+Indicator_db1_S2!M3*Weighting!T13+Indicator_db1_S2!N3*Weighting!T14+Indicator_db1_S2!O3*Weighting!T15+Indicator_db1_S2!P3*Weighting!T16+Indicator_db1_S2!Q3*Weighting!T17</f>
        <v>-2.8082318457416926E-2</v>
      </c>
      <c r="U3" s="8">
        <f>+Indicator_db1_S2!B3*Weighting!U2+Indicator_db1_S2!C3*Weighting!U3+Indicator_db1_S2!D3*Weighting!U4+Indicator_db1_S2!E3*Weighting!U5+Indicator_db1_S2!F3*Weighting!U6+Indicator_db1_S2!G3*Weighting!U7+Indicator_db1_S2!H3*Weighting!U8+Indicator_db1_S2!I3*Weighting!U9+Indicator_db1_S2!J3*Weighting!U10+Indicator_db1_S2!K3*Weighting!U11+Indicator_db1_S2!L3*Weighting!U12+Indicator_db1_S2!M3*Weighting!U13+Indicator_db1_S2!N3*Weighting!U14+Indicator_db1_S2!O3*Weighting!U15+Indicator_db1_S2!P3*Weighting!U16+Indicator_db1_S2!Q3*Weighting!U17</f>
        <v>-1.0518703389601283E-3</v>
      </c>
      <c r="V3" s="8">
        <f>+Indicator_db1_S2!B3*Weighting!V2+Indicator_db1_S2!C3*Weighting!V3+Indicator_db1_S2!D3*Weighting!V4+Indicator_db1_S2!E3*Weighting!V5+Indicator_db1_S2!F3*Weighting!V6+Indicator_db1_S2!G3*Weighting!V7+Indicator_db1_S2!H3*Weighting!V8+Indicator_db1_S2!I3*Weighting!V9+Indicator_db1_S2!J3*Weighting!V10+Indicator_db1_S2!K3*Weighting!V11+Indicator_db1_S2!L3*Weighting!V12+Indicator_db1_S2!M3*Weighting!V13+Indicator_db1_S2!N3*Weighting!V14+Indicator_db1_S2!O3*Weighting!V15+Indicator_db1_S2!P3*Weighting!V16+Indicator_db1_S2!Q3*Weighting!V17</f>
        <v>-1.1975683434650392E-3</v>
      </c>
      <c r="W3" s="8">
        <f>+Indicator_db1_S2!B3*Weighting!W2+Indicator_db1_S2!C3*Weighting!W3+Indicator_db1_S2!D3*Weighting!W4+Indicator_db1_S2!E3*Weighting!W5+Indicator_db1_S2!F3*Weighting!W6+Indicator_db1_S2!G3*Weighting!W7+Indicator_db1_S2!H3*Weighting!W8+Indicator_db1_S2!I3*Weighting!W9+Indicator_db1_S2!J3*Weighting!W10+Indicator_db1_S2!K3*Weighting!W11+Indicator_db1_S2!L3*Weighting!W12+Indicator_db1_S2!M3*Weighting!W13+Indicator_db1_S2!N3*Weighting!W14+Indicator_db1_S2!O3*Weighting!W15+Indicator_db1_S2!P3*Weighting!W16+Indicator_db1_S2!Q3*Weighting!W17</f>
        <v>6.9186698249779988E-4</v>
      </c>
      <c r="X3" s="8">
        <f>+Indicator_db1_S2!B3*Weighting!X2+Indicator_db1_S2!C3*Weighting!X3+Indicator_db1_S2!D3*Weighting!X4+Indicator_db1_S2!E3*Weighting!X5+Indicator_db1_S2!F3*Weighting!X6+Indicator_db1_S2!G3*Weighting!X7+Indicator_db1_S2!H3*Weighting!X8+Indicator_db1_S2!I3*Weighting!X9+Indicator_db1_S2!J3*Weighting!X10+Indicator_db1_S2!K3*Weighting!X11+Indicator_db1_S2!L3*Weighting!X12+Indicator_db1_S2!M3*Weighting!X13+Indicator_db1_S2!N3*Weighting!X14+Indicator_db1_S2!O3*Weighting!X15+Indicator_db1_S2!P3*Weighting!X16+Indicator_db1_S2!Q3*Weighting!X17</f>
        <v>3.773323757268454E-5</v>
      </c>
      <c r="Y3" s="8">
        <f>+Indicator_db1_S2!B3*Weighting!Y2+Indicator_db1_S2!C3*Weighting!Y3+Indicator_db1_S2!D3*Weighting!Y4+Indicator_db1_S2!E3*Weighting!Y5+Indicator_db1_S2!F3*Weighting!Y6+Indicator_db1_S2!G3*Weighting!Y7+Indicator_db1_S2!H3*Weighting!Y8+Indicator_db1_S2!I3*Weighting!Y9+Indicator_db1_S2!J3*Weighting!Y10+Indicator_db1_S2!K3*Weighting!Y11+Indicator_db1_S2!L3*Weighting!Y12+Indicator_db1_S2!M3*Weighting!Y13+Indicator_db1_S2!N3*Weighting!Y14+Indicator_db1_S2!O3*Weighting!Y15+Indicator_db1_S2!P3*Weighting!Y16+Indicator_db1_S2!Q3*Weighting!Y17</f>
        <v>-3.33586008680147E-3</v>
      </c>
      <c r="Z3" s="8">
        <f>+Indicator_db1_S2!B3*Weighting!Z2+Indicator_db1_S2!C3*Weighting!Z3+Indicator_db1_S2!D3*Weighting!Z4+Indicator_db1_S2!E3*Weighting!Z5+Indicator_db1_S2!F3*Weighting!Z6+Indicator_db1_S2!G3*Weighting!Z7+Indicator_db1_S2!H3*Weighting!Z8+Indicator_db1_S2!I3*Weighting!Z9+Indicator_db1_S2!J3*Weighting!Z10+Indicator_db1_S2!K3*Weighting!Z11+Indicator_db1_S2!L3*Weighting!Z12+Indicator_db1_S2!M3*Weighting!Z13+Indicator_db1_S2!N3*Weighting!Z14+Indicator_db1_S2!O3*Weighting!Z15+Indicator_db1_S2!P3*Weighting!Z16+Indicator_db1_S2!Q3*Weighting!Z17</f>
        <v>-2.8357277960651965E-3</v>
      </c>
      <c r="AA3" s="8">
        <f>+Indicator_db1_S2!B3*Weighting!AA2+Indicator_db1_S2!C3*Weighting!AA3+Indicator_db1_S2!D3*Weighting!AA4+Indicator_db1_S2!E3*Weighting!AA5+Indicator_db1_S2!F3*Weighting!AA6+Indicator_db1_S2!G3*Weighting!AA7+Indicator_db1_S2!H3*Weighting!AA8+Indicator_db1_S2!I3*Weighting!AA9+Indicator_db1_S2!J3*Weighting!AA10+Indicator_db1_S2!K3*Weighting!AA11+Indicator_db1_S2!L3*Weighting!AA12+Indicator_db1_S2!M3*Weighting!AA13+Indicator_db1_S2!N3*Weighting!AA14+Indicator_db1_S2!O3*Weighting!AA15+Indicator_db1_S2!P3*Weighting!AA16+Indicator_db1_S2!Q3*Weighting!AA17</f>
        <v>-2.9169592200534021E-2</v>
      </c>
    </row>
    <row r="4" spans="1:27" x14ac:dyDescent="0.35">
      <c r="A4" s="5" t="s">
        <v>3</v>
      </c>
      <c r="B4" s="8">
        <f ca="1">+Indicator_db1_S2!B4*Weighting!B2+Indicator_db1_S2!C4*Weighting!B3+Indicator_db1_S2!D4*Weighting!B4+Indicator_db1_S2!E4*Weighting!B5+Indicator_db1_S2!F4*Weighting!B6+Indicator_db1_S2!G4*Weighting!B7+Indicator_db1_S2!H4*Weighting!B8+Indicator_db1_S2!I4*Weighting!B9+Indicator_db1_S2!J4*Weighting!B10+Indicator_db1_S2!K4*Weighting!B11+Indicator_db1_S2!L4*Weighting!B12+Indicator_db1_S2!M4*Weighting!B13+Indicator_db1_S2!N4*Weighting!B14+Indicator_db1_S2!O4*Weighting!B15+Indicator_db1_S2!P4*Weighting!B16+Indicator_db1_S2!Q4*Weighting!B17</f>
        <v>-0.23131948342244141</v>
      </c>
      <c r="C4" s="8">
        <f ca="1">+Indicator_db1_S2!B4*Weighting!C2+Indicator_db1_S2!C4*Weighting!C3+Indicator_db1_S2!D4*Weighting!C4+Indicator_db1_S2!E4*Weighting!C5+Indicator_db1_S2!F4*Weighting!C6+Indicator_db1_S2!G4*Weighting!C7+Indicator_db1_S2!H4*Weighting!C8+Indicator_db1_S2!I4*Weighting!C9+Indicator_db1_S2!J4*Weighting!C10+Indicator_db1_S2!K4*Weighting!C11+Indicator_db1_S2!L4*Weighting!C12+Indicator_db1_S2!M4*Weighting!C13+Indicator_db1_S2!N4*Weighting!C14+Indicator_db1_S2!O4*Weighting!C15+Indicator_db1_S2!P4*Weighting!C16+Indicator_db1_S2!Q4*Weighting!C17</f>
        <v>-0.28328415652569433</v>
      </c>
      <c r="D4" s="8">
        <f ca="1">+Indicator_db1_S2!B4*Weighting!D2+Indicator_db1_S2!C4*Weighting!D3+Indicator_db1_S2!D4*Weighting!D4+Indicator_db1_S2!E4*Weighting!D5+Indicator_db1_S2!F4*Weighting!D6+Indicator_db1_S2!G4*Weighting!D7+Indicator_db1_S2!H4*Weighting!D8+Indicator_db1_S2!I4*Weighting!D9+Indicator_db1_S2!J4*Weighting!D10+Indicator_db1_S2!K4*Weighting!D11+Indicator_db1_S2!L4*Weighting!D12+Indicator_db1_S2!M4*Weighting!D13+Indicator_db1_S2!N4*Weighting!D14+Indicator_db1_S2!O4*Weighting!D15+Indicator_db1_S2!P4*Weighting!D16+Indicator_db1_S2!Q4*Weighting!D17</f>
        <v>-0.2353562474844455</v>
      </c>
      <c r="E4" s="8">
        <f ca="1">+Indicator_db1_S2!B4*Weighting!E2+Indicator_db1_S2!C4*Weighting!E3+Indicator_db1_S2!D4*Weighting!E4+Indicator_db1_S2!E4*Weighting!E5+Indicator_db1_S2!F4*Weighting!E6+Indicator_db1_S2!G4*Weighting!E7+Indicator_db1_S2!H4*Weighting!E8+Indicator_db1_S2!I4*Weighting!E9+Indicator_db1_S2!J4*Weighting!E10+Indicator_db1_S2!K4*Weighting!E11+Indicator_db1_S2!L4*Weighting!E12+Indicator_db1_S2!M4*Weighting!E13+Indicator_db1_S2!N4*Weighting!E14+Indicator_db1_S2!O4*Weighting!E15+Indicator_db1_S2!P4*Weighting!E16+Indicator_db1_S2!Q4*Weighting!E17</f>
        <v>-0.23347726249739764</v>
      </c>
      <c r="F4" s="8">
        <f ca="1">+Indicator_db1_S2!B4*Weighting!F2+Indicator_db1_S2!C4*Weighting!F3+Indicator_db1_S2!D4*Weighting!F4+Indicator_db1_S2!E4*Weighting!F5+Indicator_db1_S2!F4*Weighting!F6+Indicator_db1_S2!G4*Weighting!F7+Indicator_db1_S2!H4*Weighting!F8+Indicator_db1_S2!I4*Weighting!F9+Indicator_db1_S2!J4*Weighting!F10+Indicator_db1_S2!K4*Weighting!F11+Indicator_db1_S2!L4*Weighting!F12+Indicator_db1_S2!M4*Weighting!F13+Indicator_db1_S2!N4*Weighting!F14+Indicator_db1_S2!O4*Weighting!F15+Indicator_db1_S2!P4*Weighting!F16+Indicator_db1_S2!Q4*Weighting!F17</f>
        <v>-0.25655883102022686</v>
      </c>
      <c r="G4" s="8">
        <f>+Indicator_db1_S2!B4*Weighting!G2+Indicator_db1_S2!C4*Weighting!G3+Indicator_db1_S2!D4*Weighting!G4+Indicator_db1_S2!E4*Weighting!G5+Indicator_db1_S2!F4*Weighting!G6+Indicator_db1_S2!G4*Weighting!G7+Indicator_db1_S2!H4*Weighting!G8+Indicator_db1_S2!I4*Weighting!G9+Indicator_db1_S2!J4*Weighting!G10+Indicator_db1_S2!K4*Weighting!G11+Indicator_db1_S2!L4*Weighting!G12+Indicator_db1_S2!M4*Weighting!G13+Indicator_db1_S2!N4*Weighting!G14+Indicator_db1_S2!O4*Weighting!G15+Indicator_db1_S2!P4*Weighting!G16+Indicator_db1_S2!Q4*Weighting!G17</f>
        <v>-0.17870270997184987</v>
      </c>
      <c r="H4" s="8">
        <f>+Indicator_db1_S2!B4*Weighting!H2+Indicator_db1_S2!C4*Weighting!H3+Indicator_db1_S2!D4*Weighting!H4+Indicator_db1_S2!E4*Weighting!H5+Indicator_db1_S2!F4*Weighting!H6+Indicator_db1_S2!G4*Weighting!H7+Indicator_db1_S2!H4*Weighting!H8+Indicator_db1_S2!I4*Weighting!H9+Indicator_db1_S2!J4*Weighting!H10+Indicator_db1_S2!K4*Weighting!H11+Indicator_db1_S2!L4*Weighting!H12+Indicator_db1_S2!M4*Weighting!H13+Indicator_db1_S2!N4*Weighting!H14+Indicator_db1_S2!O4*Weighting!H15+Indicator_db1_S2!P4*Weighting!H16+Indicator_db1_S2!Q4*Weighting!H17</f>
        <v>-0.23437227741060312</v>
      </c>
      <c r="I4" s="8">
        <f>+Indicator_db1_S2!B4*Weighting!I2+Indicator_db1_S2!C4*Weighting!I3+Indicator_db1_S2!D4*Weighting!I4+Indicator_db1_S2!E4*Weighting!I5+Indicator_db1_S2!F4*Weighting!I6+Indicator_db1_S2!G4*Weighting!I7+Indicator_db1_S2!H4*Weighting!I8+Indicator_db1_S2!I4*Weighting!I9+Indicator_db1_S2!J4*Weighting!I10+Indicator_db1_S2!K4*Weighting!I11+Indicator_db1_S2!L4*Weighting!I12+Indicator_db1_S2!M4*Weighting!I13+Indicator_db1_S2!N4*Weighting!I14+Indicator_db1_S2!O4*Weighting!I15+Indicator_db1_S2!P4*Weighting!I16+Indicator_db1_S2!Q4*Weighting!I17</f>
        <v>-0.18621838837336449</v>
      </c>
      <c r="J4" s="8">
        <f>+Indicator_db1_S2!B4*Weighting!J2+Indicator_db1_S2!C4*Weighting!J3+Indicator_db1_S2!D4*Weighting!J4+Indicator_db1_S2!E4*Weighting!J5+Indicator_db1_S2!F4*Weighting!J6+Indicator_db1_S2!G4*Weighting!J7+Indicator_db1_S2!H4*Weighting!J8+Indicator_db1_S2!I4*Weighting!J9+Indicator_db1_S2!J4*Weighting!J10+Indicator_db1_S2!K4*Weighting!J11+Indicator_db1_S2!L4*Weighting!J12+Indicator_db1_S2!M4*Weighting!J13+Indicator_db1_S2!N4*Weighting!J14+Indicator_db1_S2!O4*Weighting!J15+Indicator_db1_S2!P4*Weighting!J16+Indicator_db1_S2!Q4*Weighting!J17</f>
        <v>-0.19235015692714513</v>
      </c>
      <c r="K4" s="8">
        <f>+Indicator_db1_S2!B4*Weighting!K2+Indicator_db1_S2!C4*Weighting!K3+Indicator_db1_S2!D4*Weighting!K4+Indicator_db1_S2!E4*Weighting!K5+Indicator_db1_S2!F4*Weighting!K6+Indicator_db1_S2!G4*Weighting!K7+Indicator_db1_S2!H4*Weighting!K8+Indicator_db1_S2!I4*Weighting!K9+Indicator_db1_S2!J4*Weighting!K10+Indicator_db1_S2!K4*Weighting!K11+Indicator_db1_S2!L4*Weighting!K12+Indicator_db1_S2!M4*Weighting!K13+Indicator_db1_S2!N4*Weighting!K14+Indicator_db1_S2!O4*Weighting!K15+Indicator_db1_S2!P4*Weighting!K16+Indicator_db1_S2!Q4*Weighting!K17</f>
        <v>-0.22426673906885453</v>
      </c>
      <c r="L4" s="8">
        <f>+Indicator_db1_S2!B4*Weighting!L2+Indicator_db1_S2!C4*Weighting!L3+Indicator_db1_S2!D4*Weighting!L4+Indicator_db1_S2!E4*Weighting!L5+Indicator_db1_S2!F4*Weighting!L6+Indicator_db1_S2!G4*Weighting!L7+Indicator_db1_S2!H4*Weighting!L8+Indicator_db1_S2!I4*Weighting!L9+Indicator_db1_S2!J4*Weighting!L10+Indicator_db1_S2!K4*Weighting!L11+Indicator_db1_S2!L4*Weighting!L12+Indicator_db1_S2!M4*Weighting!L13+Indicator_db1_S2!N4*Weighting!L14+Indicator_db1_S2!O4*Weighting!L15+Indicator_db1_S2!P4*Weighting!L16+Indicator_db1_S2!Q4*Weighting!L17</f>
        <v>-0.4001205038614063</v>
      </c>
      <c r="M4" s="8">
        <f>+Indicator_db1_S2!B4*Weighting!M2+Indicator_db1_S2!C4*Weighting!M3+Indicator_db1_S2!D4*Weighting!M4+Indicator_db1_S2!E4*Weighting!M5+Indicator_db1_S2!F4*Weighting!M6+Indicator_db1_S2!G4*Weighting!M7+Indicator_db1_S2!H4*Weighting!M8+Indicator_db1_S2!I4*Weighting!M9+Indicator_db1_S2!J4*Weighting!M10+Indicator_db1_S2!K4*Weighting!M11+Indicator_db1_S2!L4*Weighting!M12+Indicator_db1_S2!M4*Weighting!M13+Indicator_db1_S2!N4*Weighting!M14+Indicator_db1_S2!O4*Weighting!M15+Indicator_db1_S2!P4*Weighting!M16+Indicator_db1_S2!Q4*Weighting!M17</f>
        <v>-0.37150416800414626</v>
      </c>
      <c r="N4" s="8">
        <f>+Indicator_db1_S2!B4*Weighting!N2+Indicator_db1_S2!C4*Weighting!N3+Indicator_db1_S2!D4*Weighting!N4+Indicator_db1_S2!E4*Weighting!N5+Indicator_db1_S2!F4*Weighting!N6+Indicator_db1_S2!G4*Weighting!N7+Indicator_db1_S2!H4*Weighting!N8+Indicator_db1_S2!I4*Weighting!N9+Indicator_db1_S2!J4*Weighting!N10+Indicator_db1_S2!K4*Weighting!N11+Indicator_db1_S2!L4*Weighting!N12+Indicator_db1_S2!M4*Weighting!N13+Indicator_db1_S2!N4*Weighting!N14+Indicator_db1_S2!O4*Weighting!N15+Indicator_db1_S2!P4*Weighting!N16+Indicator_db1_S2!Q4*Weighting!N17</f>
        <v>-0.1059843234192631</v>
      </c>
      <c r="O4" s="8">
        <f>+Indicator_db1_S2!B4*Weighting!O2+Indicator_db1_S2!C4*Weighting!O3+Indicator_db1_S2!D4*Weighting!O4+Indicator_db1_S2!E4*Weighting!O5+Indicator_db1_S2!F4*Weighting!O6+Indicator_db1_S2!G4*Weighting!O7+Indicator_db1_S2!H4*Weighting!O8+Indicator_db1_S2!I4*Weighting!O9+Indicator_db1_S2!J4*Weighting!O10+Indicator_db1_S2!K4*Weighting!O11+Indicator_db1_S2!L4*Weighting!O12+Indicator_db1_S2!M4*Weighting!O13+Indicator_db1_S2!N4*Weighting!O14+Indicator_db1_S2!O4*Weighting!O15+Indicator_db1_S2!P4*Weighting!O16+Indicator_db1_S2!Q4*Weighting!O17</f>
        <v>0.11343392107891515</v>
      </c>
      <c r="P4" s="8">
        <f>+Indicator_db1_S2!B4*Weighting!P2+Indicator_db1_S2!C4*Weighting!P3+Indicator_db1_S2!D4*Weighting!P4+Indicator_db1_S2!E4*Weighting!P5+Indicator_db1_S2!F4*Weighting!P6+Indicator_db1_S2!G4*Weighting!P7+Indicator_db1_S2!H4*Weighting!P8+Indicator_db1_S2!I4*Weighting!P9+Indicator_db1_S2!J4*Weighting!P10+Indicator_db1_S2!K4*Weighting!P11+Indicator_db1_S2!L4*Weighting!P12+Indicator_db1_S2!M4*Weighting!P13+Indicator_db1_S2!N4*Weighting!P14+Indicator_db1_S2!O4*Weighting!P15+Indicator_db1_S2!P4*Weighting!P16+Indicator_db1_S2!Q4*Weighting!P17</f>
        <v>-0.34985988736405571</v>
      </c>
      <c r="Q4" s="8">
        <f>+Indicator_db1_S2!B4*Weighting!Q2+Indicator_db1_S2!C4*Weighting!Q3+Indicator_db1_S2!D4*Weighting!Q4+Indicator_db1_S2!E4*Weighting!Q5+Indicator_db1_S2!F4*Weighting!Q6+Indicator_db1_S2!G4*Weighting!Q7+Indicator_db1_S2!H4*Weighting!Q8+Indicator_db1_S2!I4*Weighting!Q9+Indicator_db1_S2!J4*Weighting!Q10+Indicator_db1_S2!K4*Weighting!Q11+Indicator_db1_S2!L4*Weighting!Q12+Indicator_db1_S2!M4*Weighting!Q13+Indicator_db1_S2!N4*Weighting!Q14+Indicator_db1_S2!O4*Weighting!Q15+Indicator_db1_S2!P4*Weighting!Q16+Indicator_db1_S2!Q4*Weighting!Q17</f>
        <v>-0.27979713471208384</v>
      </c>
      <c r="R4" s="8">
        <f>+Indicator_db1_S2!B4*Weighting!R2+Indicator_db1_S2!C4*Weighting!R3+Indicator_db1_S2!D4*Weighting!R4+Indicator_db1_S2!E4*Weighting!R5+Indicator_db1_S2!F4*Weighting!R6+Indicator_db1_S2!G4*Weighting!R7+Indicator_db1_S2!H4*Weighting!R8+Indicator_db1_S2!I4*Weighting!R9+Indicator_db1_S2!J4*Weighting!R10+Indicator_db1_S2!K4*Weighting!R11+Indicator_db1_S2!L4*Weighting!R12+Indicator_db1_S2!M4*Weighting!R13+Indicator_db1_S2!N4*Weighting!R14+Indicator_db1_S2!O4*Weighting!R15+Indicator_db1_S2!P4*Weighting!R16+Indicator_db1_S2!Q4*Weighting!R17</f>
        <v>-0.22151341353768192</v>
      </c>
      <c r="S4" s="8">
        <f>+Indicator_db1_S2!B4*Weighting!S2+Indicator_db1_S2!C4*Weighting!S3+Indicator_db1_S2!D4*Weighting!S4+Indicator_db1_S2!E4*Weighting!S5+Indicator_db1_S2!F4*Weighting!S6+Indicator_db1_S2!G4*Weighting!S7+Indicator_db1_S2!H4*Weighting!S8+Indicator_db1_S2!I4*Weighting!S9+Indicator_db1_S2!J4*Weighting!S10+Indicator_db1_S2!K4*Weighting!S11+Indicator_db1_S2!L4*Weighting!S12+Indicator_db1_S2!M4*Weighting!S13+Indicator_db1_S2!N4*Weighting!S14+Indicator_db1_S2!O4*Weighting!S15+Indicator_db1_S2!P4*Weighting!S16+Indicator_db1_S2!Q4*Weighting!S17</f>
        <v>-0.39929610235269702</v>
      </c>
      <c r="T4" s="8">
        <f>+Indicator_db1_S2!B4*Weighting!T2+Indicator_db1_S2!C4*Weighting!T3+Indicator_db1_S2!D4*Weighting!T4+Indicator_db1_S2!E4*Weighting!T5+Indicator_db1_S2!F4*Weighting!T6+Indicator_db1_S2!G4*Weighting!T7+Indicator_db1_S2!H4*Weighting!T8+Indicator_db1_S2!I4*Weighting!T9+Indicator_db1_S2!J4*Weighting!T10+Indicator_db1_S2!K4*Weighting!T11+Indicator_db1_S2!L4*Weighting!T12+Indicator_db1_S2!M4*Weighting!T13+Indicator_db1_S2!N4*Weighting!T14+Indicator_db1_S2!O4*Weighting!T15+Indicator_db1_S2!P4*Weighting!T16+Indicator_db1_S2!Q4*Weighting!T17</f>
        <v>-0.43530016658195952</v>
      </c>
      <c r="U4" s="8">
        <f>+Indicator_db1_S2!B4*Weighting!U2+Indicator_db1_S2!C4*Weighting!U3+Indicator_db1_S2!D4*Weighting!U4+Indicator_db1_S2!E4*Weighting!U5+Indicator_db1_S2!F4*Weighting!U6+Indicator_db1_S2!G4*Weighting!U7+Indicator_db1_S2!H4*Weighting!U8+Indicator_db1_S2!I4*Weighting!U9+Indicator_db1_S2!J4*Weighting!U10+Indicator_db1_S2!K4*Weighting!U11+Indicator_db1_S2!L4*Weighting!U12+Indicator_db1_S2!M4*Weighting!U13+Indicator_db1_S2!N4*Weighting!U14+Indicator_db1_S2!O4*Weighting!U15+Indicator_db1_S2!P4*Weighting!U16+Indicator_db1_S2!Q4*Weighting!U17</f>
        <v>-1.3140577122143374E-2</v>
      </c>
      <c r="V4" s="8">
        <f>+Indicator_db1_S2!B4*Weighting!V2+Indicator_db1_S2!C4*Weighting!V3+Indicator_db1_S2!D4*Weighting!V4+Indicator_db1_S2!E4*Weighting!V5+Indicator_db1_S2!F4*Weighting!V6+Indicator_db1_S2!G4*Weighting!V7+Indicator_db1_S2!H4*Weighting!V8+Indicator_db1_S2!I4*Weighting!V9+Indicator_db1_S2!J4*Weighting!V10+Indicator_db1_S2!K4*Weighting!V11+Indicator_db1_S2!L4*Weighting!V12+Indicator_db1_S2!M4*Weighting!V13+Indicator_db1_S2!N4*Weighting!V14+Indicator_db1_S2!O4*Weighting!V15+Indicator_db1_S2!P4*Weighting!V16+Indicator_db1_S2!Q4*Weighting!V17</f>
        <v>-5.2269295532185456E-2</v>
      </c>
      <c r="W4" s="8">
        <f>+Indicator_db1_S2!B4*Weighting!W2+Indicator_db1_S2!C4*Weighting!W3+Indicator_db1_S2!D4*Weighting!W4+Indicator_db1_S2!E4*Weighting!W5+Indicator_db1_S2!F4*Weighting!W6+Indicator_db1_S2!G4*Weighting!W7+Indicator_db1_S2!H4*Weighting!W8+Indicator_db1_S2!I4*Weighting!W9+Indicator_db1_S2!J4*Weighting!W10+Indicator_db1_S2!K4*Weighting!W11+Indicator_db1_S2!L4*Weighting!W12+Indicator_db1_S2!M4*Weighting!W13+Indicator_db1_S2!N4*Weighting!W14+Indicator_db1_S2!O4*Weighting!W15+Indicator_db1_S2!P4*Weighting!W16+Indicator_db1_S2!Q4*Weighting!W17</f>
        <v>-1.2336766281749801E-2</v>
      </c>
      <c r="X4" s="8">
        <f>+Indicator_db1_S2!B4*Weighting!X2+Indicator_db1_S2!C4*Weighting!X3+Indicator_db1_S2!D4*Weighting!X4+Indicator_db1_S2!E4*Weighting!X5+Indicator_db1_S2!F4*Weighting!X6+Indicator_db1_S2!G4*Weighting!X7+Indicator_db1_S2!H4*Weighting!X8+Indicator_db1_S2!I4*Weighting!X9+Indicator_db1_S2!J4*Weighting!X10+Indicator_db1_S2!K4*Weighting!X11+Indicator_db1_S2!L4*Weighting!X12+Indicator_db1_S2!M4*Weighting!X13+Indicator_db1_S2!N4*Weighting!X14+Indicator_db1_S2!O4*Weighting!X15+Indicator_db1_S2!P4*Weighting!X16+Indicator_db1_S2!Q4*Weighting!X17</f>
        <v>-7.2320155828466976E-3</v>
      </c>
      <c r="Y4" s="8">
        <f>+Indicator_db1_S2!B4*Weighting!Y2+Indicator_db1_S2!C4*Weighting!Y3+Indicator_db1_S2!D4*Weighting!Y4+Indicator_db1_S2!E4*Weighting!Y5+Indicator_db1_S2!F4*Weighting!Y6+Indicator_db1_S2!G4*Weighting!Y7+Indicator_db1_S2!H4*Weighting!Y8+Indicator_db1_S2!I4*Weighting!Y9+Indicator_db1_S2!J4*Weighting!Y10+Indicator_db1_S2!K4*Weighting!Y11+Indicator_db1_S2!L4*Weighting!Y12+Indicator_db1_S2!M4*Weighting!Y13+Indicator_db1_S2!N4*Weighting!Y14+Indicator_db1_S2!O4*Weighting!Y15+Indicator_db1_S2!P4*Weighting!Y16+Indicator_db1_S2!Q4*Weighting!Y17</f>
        <v>-1.0289211184509146E-3</v>
      </c>
      <c r="Z4" s="8">
        <f>+Indicator_db1_S2!B4*Weighting!Z2+Indicator_db1_S2!C4*Weighting!Z3+Indicator_db1_S2!D4*Weighting!Z4+Indicator_db1_S2!E4*Weighting!Z5+Indicator_db1_S2!F4*Weighting!Z6+Indicator_db1_S2!G4*Weighting!Z7+Indicator_db1_S2!H4*Weighting!Z8+Indicator_db1_S2!I4*Weighting!Z9+Indicator_db1_S2!J4*Weighting!Z10+Indicator_db1_S2!K4*Weighting!Z11+Indicator_db1_S2!L4*Weighting!Z12+Indicator_db1_S2!M4*Weighting!Z13+Indicator_db1_S2!N4*Weighting!Z14+Indicator_db1_S2!O4*Weighting!Z15+Indicator_db1_S2!P4*Weighting!Z16+Indicator_db1_S2!Q4*Weighting!Z17</f>
        <v>-4.9874981837636286E-2</v>
      </c>
      <c r="AA4" s="8">
        <f>+Indicator_db1_S2!B4*Weighting!AA2+Indicator_db1_S2!C4*Weighting!AA3+Indicator_db1_S2!D4*Weighting!AA4+Indicator_db1_S2!E4*Weighting!AA5+Indicator_db1_S2!F4*Weighting!AA6+Indicator_db1_S2!G4*Weighting!AA7+Indicator_db1_S2!H4*Weighting!AA8+Indicator_db1_S2!I4*Weighting!AA9+Indicator_db1_S2!J4*Weighting!AA10+Indicator_db1_S2!K4*Weighting!AA11+Indicator_db1_S2!L4*Weighting!AA12+Indicator_db1_S2!M4*Weighting!AA13+Indicator_db1_S2!N4*Weighting!AA14+Indicator_db1_S2!O4*Weighting!AA15+Indicator_db1_S2!P4*Weighting!AA16+Indicator_db1_S2!Q4*Weighting!AA17</f>
        <v>-0.2734190233202064</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008000"/>
  </sheetPr>
  <dimension ref="A1:AA4"/>
  <sheetViews>
    <sheetView workbookViewId="0"/>
  </sheetViews>
  <sheetFormatPr baseColWidth="10" defaultColWidth="8.7265625" defaultRowHeight="14.5" x14ac:dyDescent="0.35"/>
  <cols>
    <col min="1" max="27" width="14.26953125" customWidth="1"/>
  </cols>
  <sheetData>
    <row r="1" spans="1:27"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8">
        <f ca="1">+Indicator_db1_S3!B2*Weighting!B2+Indicator_db1_S3!C2*Weighting!B3+Indicator_db1_S3!D2*Weighting!B4+Indicator_db1_S3!E2*Weighting!B5+Indicator_db1_S3!F2*Weighting!B6+Indicator_db1_S3!G2*Weighting!B7+Indicator_db1_S3!H2*Weighting!B8+Indicator_db1_S3!I2*Weighting!B9+Indicator_db1_S3!J2*Weighting!B10+Indicator_db1_S3!K2*Weighting!B11+Indicator_db1_S3!L2*Weighting!B12+Indicator_db1_S3!M2*Weighting!B13+Indicator_db1_S3!N2*Weighting!B14+Indicator_db1_S3!O2*Weighting!B15+Indicator_db1_S3!P2*Weighting!B16+Indicator_db1_S3!Q2*Weighting!B17</f>
        <v>-0.42518250456897722</v>
      </c>
      <c r="C2" s="8">
        <f ca="1">+Indicator_db1_S3!B2*Weighting!C2+Indicator_db1_S3!C2*Weighting!C3+Indicator_db1_S3!D2*Weighting!C4+Indicator_db1_S3!E2*Weighting!C5+Indicator_db1_S3!F2*Weighting!C6+Indicator_db1_S3!G2*Weighting!C7+Indicator_db1_S3!H2*Weighting!C8+Indicator_db1_S3!I2*Weighting!C9+Indicator_db1_S3!J2*Weighting!C10+Indicator_db1_S3!K2*Weighting!C11+Indicator_db1_S3!L2*Weighting!C12+Indicator_db1_S3!M2*Weighting!C13+Indicator_db1_S3!N2*Weighting!C14+Indicator_db1_S3!O2*Weighting!C15+Indicator_db1_S3!P2*Weighting!C16+Indicator_db1_S3!Q2*Weighting!C17</f>
        <v>-0.43795416204247706</v>
      </c>
      <c r="D2" s="8">
        <f ca="1">+Indicator_db1_S3!B2*Weighting!D2+Indicator_db1_S3!C2*Weighting!D3+Indicator_db1_S3!D2*Weighting!D4+Indicator_db1_S3!E2*Weighting!D5+Indicator_db1_S3!F2*Weighting!D6+Indicator_db1_S3!G2*Weighting!D7+Indicator_db1_S3!H2*Weighting!D8+Indicator_db1_S3!I2*Weighting!D9+Indicator_db1_S3!J2*Weighting!D10+Indicator_db1_S3!K2*Weighting!D11+Indicator_db1_S3!L2*Weighting!D12+Indicator_db1_S3!M2*Weighting!D13+Indicator_db1_S3!N2*Weighting!D14+Indicator_db1_S3!O2*Weighting!D15+Indicator_db1_S3!P2*Weighting!D16+Indicator_db1_S3!Q2*Weighting!D17</f>
        <v>-0.46115413456800219</v>
      </c>
      <c r="E2" s="8">
        <f ca="1">+Indicator_db1_S3!B2*Weighting!E2+Indicator_db1_S3!C2*Weighting!E3+Indicator_db1_S3!D2*Weighting!E4+Indicator_db1_S3!E2*Weighting!E5+Indicator_db1_S3!F2*Weighting!E6+Indicator_db1_S3!G2*Weighting!E7+Indicator_db1_S3!H2*Weighting!E8+Indicator_db1_S3!I2*Weighting!E9+Indicator_db1_S3!J2*Weighting!E10+Indicator_db1_S3!K2*Weighting!E11+Indicator_db1_S3!L2*Weighting!E12+Indicator_db1_S3!M2*Weighting!E13+Indicator_db1_S3!N2*Weighting!E14+Indicator_db1_S3!O2*Weighting!E15+Indicator_db1_S3!P2*Weighting!E16+Indicator_db1_S3!Q2*Weighting!E17</f>
        <v>-1.1009784657100194</v>
      </c>
      <c r="F2" s="8">
        <f ca="1">+Indicator_db1_S3!B2*Weighting!F2+Indicator_db1_S3!C2*Weighting!F3+Indicator_db1_S3!D2*Weighting!F4+Indicator_db1_S3!E2*Weighting!F5+Indicator_db1_S3!F2*Weighting!F6+Indicator_db1_S3!G2*Weighting!F7+Indicator_db1_S3!H2*Weighting!F8+Indicator_db1_S3!I2*Weighting!F9+Indicator_db1_S3!J2*Weighting!F10+Indicator_db1_S3!K2*Weighting!F11+Indicator_db1_S3!L2*Weighting!F12+Indicator_db1_S3!M2*Weighting!F13+Indicator_db1_S3!N2*Weighting!F14+Indicator_db1_S3!O2*Weighting!F15+Indicator_db1_S3!P2*Weighting!F16+Indicator_db1_S3!Q2*Weighting!F17</f>
        <v>-0.42675689901086011</v>
      </c>
      <c r="G2" s="8">
        <f>+Indicator_db1_S3!B2*Weighting!G2+Indicator_db1_S3!C2*Weighting!G3+Indicator_db1_S3!D2*Weighting!G4+Indicator_db1_S3!E2*Weighting!G5+Indicator_db1_S3!F2*Weighting!G6+Indicator_db1_S3!G2*Weighting!G7+Indicator_db1_S3!H2*Weighting!G8+Indicator_db1_S3!I2*Weighting!G9+Indicator_db1_S3!J2*Weighting!G10+Indicator_db1_S3!K2*Weighting!G11+Indicator_db1_S3!L2*Weighting!G12+Indicator_db1_S3!M2*Weighting!G13+Indicator_db1_S3!N2*Weighting!G14+Indicator_db1_S3!O2*Weighting!G15+Indicator_db1_S3!P2*Weighting!G16+Indicator_db1_S3!Q2*Weighting!G17</f>
        <v>-0.15325356072011292</v>
      </c>
      <c r="H2" s="8">
        <f>+Indicator_db1_S3!B2*Weighting!H2+Indicator_db1_S3!C2*Weighting!H3+Indicator_db1_S3!D2*Weighting!H4+Indicator_db1_S3!E2*Weighting!H5+Indicator_db1_S3!F2*Weighting!H6+Indicator_db1_S3!G2*Weighting!H7+Indicator_db1_S3!H2*Weighting!H8+Indicator_db1_S3!I2*Weighting!H9+Indicator_db1_S3!J2*Weighting!H10+Indicator_db1_S3!K2*Weighting!H11+Indicator_db1_S3!L2*Weighting!H12+Indicator_db1_S3!M2*Weighting!H13+Indicator_db1_S3!N2*Weighting!H14+Indicator_db1_S3!O2*Weighting!H15+Indicator_db1_S3!P2*Weighting!H16+Indicator_db1_S3!Q2*Weighting!H17</f>
        <v>-0.19310711645042086</v>
      </c>
      <c r="I2" s="8">
        <f>+Indicator_db1_S3!B2*Weighting!I2+Indicator_db1_S3!C2*Weighting!I3+Indicator_db1_S3!D2*Weighting!I4+Indicator_db1_S3!E2*Weighting!I5+Indicator_db1_S3!F2*Weighting!I6+Indicator_db1_S3!G2*Weighting!I7+Indicator_db1_S3!H2*Weighting!I8+Indicator_db1_S3!I2*Weighting!I9+Indicator_db1_S3!J2*Weighting!I10+Indicator_db1_S3!K2*Weighting!I11+Indicator_db1_S3!L2*Weighting!I12+Indicator_db1_S3!M2*Weighting!I13+Indicator_db1_S3!N2*Weighting!I14+Indicator_db1_S3!O2*Weighting!I15+Indicator_db1_S3!P2*Weighting!I16+Indicator_db1_S3!Q2*Weighting!I17</f>
        <v>-0.16839059123282801</v>
      </c>
      <c r="J2" s="8">
        <f>+Indicator_db1_S3!B2*Weighting!J2+Indicator_db1_S3!C2*Weighting!J3+Indicator_db1_S3!D2*Weighting!J4+Indicator_db1_S3!E2*Weighting!J5+Indicator_db1_S3!F2*Weighting!J6+Indicator_db1_S3!G2*Weighting!J7+Indicator_db1_S3!H2*Weighting!J8+Indicator_db1_S3!I2*Weighting!J9+Indicator_db1_S3!J2*Weighting!J10+Indicator_db1_S3!K2*Weighting!J11+Indicator_db1_S3!L2*Weighting!J12+Indicator_db1_S3!M2*Weighting!J13+Indicator_db1_S3!N2*Weighting!J14+Indicator_db1_S3!O2*Weighting!J15+Indicator_db1_S3!P2*Weighting!J16+Indicator_db1_S3!Q2*Weighting!J17</f>
        <v>-0.53643735458359132</v>
      </c>
      <c r="K2" s="8">
        <f>+Indicator_db1_S3!B2*Weighting!K2+Indicator_db1_S3!C2*Weighting!K3+Indicator_db1_S3!D2*Weighting!K4+Indicator_db1_S3!E2*Weighting!K5+Indicator_db1_S3!F2*Weighting!K6+Indicator_db1_S3!G2*Weighting!K7+Indicator_db1_S3!H2*Weighting!K8+Indicator_db1_S3!I2*Weighting!K9+Indicator_db1_S3!J2*Weighting!K10+Indicator_db1_S3!K2*Weighting!K11+Indicator_db1_S3!L2*Weighting!K12+Indicator_db1_S3!M2*Weighting!K13+Indicator_db1_S3!N2*Weighting!K14+Indicator_db1_S3!O2*Weighting!K15+Indicator_db1_S3!P2*Weighting!K16+Indicator_db1_S3!Q2*Weighting!K17</f>
        <v>-0.18129857587884493</v>
      </c>
      <c r="L2" s="8">
        <f>+Indicator_db1_S3!B2*Weighting!L2+Indicator_db1_S3!C2*Weighting!L3+Indicator_db1_S3!D2*Weighting!L4+Indicator_db1_S3!E2*Weighting!L5+Indicator_db1_S3!F2*Weighting!L6+Indicator_db1_S3!G2*Weighting!L7+Indicator_db1_S3!H2*Weighting!L8+Indicator_db1_S3!I2*Weighting!L9+Indicator_db1_S3!J2*Weighting!L10+Indicator_db1_S3!K2*Weighting!L11+Indicator_db1_S3!L2*Weighting!L12+Indicator_db1_S3!M2*Weighting!L13+Indicator_db1_S3!N2*Weighting!L14+Indicator_db1_S3!O2*Weighting!L15+Indicator_db1_S3!P2*Weighting!L16+Indicator_db1_S3!Q2*Weighting!L17</f>
        <v>-0.3541601354357905</v>
      </c>
      <c r="M2" s="8">
        <f>+Indicator_db1_S3!B2*Weighting!M2+Indicator_db1_S3!C2*Weighting!M3+Indicator_db1_S3!D2*Weighting!M4+Indicator_db1_S3!E2*Weighting!M5+Indicator_db1_S3!F2*Weighting!M6+Indicator_db1_S3!G2*Weighting!M7+Indicator_db1_S3!H2*Weighting!M8+Indicator_db1_S3!I2*Weighting!M9+Indicator_db1_S3!J2*Weighting!M10+Indicator_db1_S3!K2*Weighting!M11+Indicator_db1_S3!L2*Weighting!M12+Indicator_db1_S3!M2*Weighting!M13+Indicator_db1_S3!N2*Weighting!M14+Indicator_db1_S3!O2*Weighting!M15+Indicator_db1_S3!P2*Weighting!M16+Indicator_db1_S3!Q2*Weighting!M17</f>
        <v>-0.28480139651941938</v>
      </c>
      <c r="N2" s="8">
        <f>+Indicator_db1_S3!B2*Weighting!N2+Indicator_db1_S3!C2*Weighting!N3+Indicator_db1_S3!D2*Weighting!N4+Indicator_db1_S3!E2*Weighting!N5+Indicator_db1_S3!F2*Weighting!N6+Indicator_db1_S3!G2*Weighting!N7+Indicator_db1_S3!H2*Weighting!N8+Indicator_db1_S3!I2*Weighting!N9+Indicator_db1_S3!J2*Weighting!N10+Indicator_db1_S3!K2*Weighting!N11+Indicator_db1_S3!L2*Weighting!N12+Indicator_db1_S3!M2*Weighting!N13+Indicator_db1_S3!N2*Weighting!N14+Indicator_db1_S3!O2*Weighting!N15+Indicator_db1_S3!P2*Weighting!N16+Indicator_db1_S3!Q2*Weighting!N17</f>
        <v>-5.7092484786411844E-2</v>
      </c>
      <c r="O2" s="8">
        <f>+Indicator_db1_S3!B2*Weighting!O2+Indicator_db1_S3!C2*Weighting!O3+Indicator_db1_S3!D2*Weighting!O4+Indicator_db1_S3!E2*Weighting!O5+Indicator_db1_S3!F2*Weighting!O6+Indicator_db1_S3!G2*Weighting!O7+Indicator_db1_S3!H2*Weighting!O8+Indicator_db1_S3!I2*Weighting!O9+Indicator_db1_S3!J2*Weighting!O10+Indicator_db1_S3!K2*Weighting!O11+Indicator_db1_S3!L2*Weighting!O12+Indicator_db1_S3!M2*Weighting!O13+Indicator_db1_S3!N2*Weighting!O14+Indicator_db1_S3!O2*Weighting!O15+Indicator_db1_S3!P2*Weighting!O16+Indicator_db1_S3!Q2*Weighting!O17</f>
        <v>9.7444057690367292E-2</v>
      </c>
      <c r="P2" s="8">
        <f>+Indicator_db1_S3!B2*Weighting!P2+Indicator_db1_S3!C2*Weighting!P3+Indicator_db1_S3!D2*Weighting!P4+Indicator_db1_S3!E2*Weighting!P5+Indicator_db1_S3!F2*Weighting!P6+Indicator_db1_S3!G2*Weighting!P7+Indicator_db1_S3!H2*Weighting!P8+Indicator_db1_S3!I2*Weighting!P9+Indicator_db1_S3!J2*Weighting!P10+Indicator_db1_S3!K2*Weighting!P11+Indicator_db1_S3!L2*Weighting!P12+Indicator_db1_S3!M2*Weighting!P13+Indicator_db1_S3!N2*Weighting!P14+Indicator_db1_S3!O2*Weighting!P15+Indicator_db1_S3!P2*Weighting!P16+Indicator_db1_S3!Q2*Weighting!P17</f>
        <v>-0.11886375691800584</v>
      </c>
      <c r="Q2" s="8">
        <f>+Indicator_db1_S3!B2*Weighting!Q2+Indicator_db1_S3!C2*Weighting!Q3+Indicator_db1_S3!D2*Weighting!Q4+Indicator_db1_S3!E2*Weighting!Q5+Indicator_db1_S3!F2*Weighting!Q6+Indicator_db1_S3!G2*Weighting!Q7+Indicator_db1_S3!H2*Weighting!Q8+Indicator_db1_S3!I2*Weighting!Q9+Indicator_db1_S3!J2*Weighting!Q10+Indicator_db1_S3!K2*Weighting!Q11+Indicator_db1_S3!L2*Weighting!Q12+Indicator_db1_S3!M2*Weighting!Q13+Indicator_db1_S3!N2*Weighting!Q14+Indicator_db1_S3!O2*Weighting!Q15+Indicator_db1_S3!P2*Weighting!Q16+Indicator_db1_S3!Q2*Weighting!Q17</f>
        <v>-0.16324263664619432</v>
      </c>
      <c r="R2" s="8">
        <f>+Indicator_db1_S3!B2*Weighting!R2+Indicator_db1_S3!C2*Weighting!R3+Indicator_db1_S3!D2*Weighting!R4+Indicator_db1_S3!E2*Weighting!R5+Indicator_db1_S3!F2*Weighting!R6+Indicator_db1_S3!G2*Weighting!R7+Indicator_db1_S3!H2*Weighting!R8+Indicator_db1_S3!I2*Weighting!R9+Indicator_db1_S3!J2*Weighting!R10+Indicator_db1_S3!K2*Weighting!R11+Indicator_db1_S3!L2*Weighting!R12+Indicator_db1_S3!M2*Weighting!R13+Indicator_db1_S3!N2*Weighting!R14+Indicator_db1_S3!O2*Weighting!R15+Indicator_db1_S3!P2*Weighting!R16+Indicator_db1_S3!Q2*Weighting!R17</f>
        <v>-1.299546983063034</v>
      </c>
      <c r="S2" s="8">
        <f>+Indicator_db1_S3!B2*Weighting!S2+Indicator_db1_S3!C2*Weighting!S3+Indicator_db1_S3!D2*Weighting!S4+Indicator_db1_S3!E2*Weighting!S5+Indicator_db1_S3!F2*Weighting!S6+Indicator_db1_S3!G2*Weighting!S7+Indicator_db1_S3!H2*Weighting!S8+Indicator_db1_S3!I2*Weighting!S9+Indicator_db1_S3!J2*Weighting!S10+Indicator_db1_S3!K2*Weighting!S11+Indicator_db1_S3!L2*Weighting!S12+Indicator_db1_S3!M2*Weighting!S13+Indicator_db1_S3!N2*Weighting!S14+Indicator_db1_S3!O2*Weighting!S15+Indicator_db1_S3!P2*Weighting!S16+Indicator_db1_S3!Q2*Weighting!S17</f>
        <v>-2.7671983707564349E-3</v>
      </c>
      <c r="T2" s="8">
        <f>+Indicator_db1_S3!B2*Weighting!T2+Indicator_db1_S3!C2*Weighting!T3+Indicator_db1_S3!D2*Weighting!T4+Indicator_db1_S3!E2*Weighting!T5+Indicator_db1_S3!F2*Weighting!T6+Indicator_db1_S3!G2*Weighting!T7+Indicator_db1_S3!H2*Weighting!T8+Indicator_db1_S3!I2*Weighting!T9+Indicator_db1_S3!J2*Weighting!T10+Indicator_db1_S3!K2*Weighting!T11+Indicator_db1_S3!L2*Weighting!T12+Indicator_db1_S3!M2*Weighting!T13+Indicator_db1_S3!N2*Weighting!T14+Indicator_db1_S3!O2*Weighting!T15+Indicator_db1_S3!P2*Weighting!T16+Indicator_db1_S3!Q2*Weighting!T17</f>
        <v>3.5006268951847238E-3</v>
      </c>
      <c r="U2" s="8">
        <f>+Indicator_db1_S3!B2*Weighting!U2+Indicator_db1_S3!C2*Weighting!U3+Indicator_db1_S3!D2*Weighting!U4+Indicator_db1_S3!E2*Weighting!U5+Indicator_db1_S3!F2*Weighting!U6+Indicator_db1_S3!G2*Weighting!U7+Indicator_db1_S3!H2*Weighting!U8+Indicator_db1_S3!I2*Weighting!U9+Indicator_db1_S3!J2*Weighting!U10+Indicator_db1_S3!K2*Weighting!U11+Indicator_db1_S3!L2*Weighting!U12+Indicator_db1_S3!M2*Weighting!U13+Indicator_db1_S3!N2*Weighting!U14+Indicator_db1_S3!O2*Weighting!U15+Indicator_db1_S3!P2*Weighting!U16+Indicator_db1_S3!Q2*Weighting!U17</f>
        <v>-9.1448423655577128E-3</v>
      </c>
      <c r="V2" s="8">
        <f>+Indicator_db1_S3!B2*Weighting!V2+Indicator_db1_S3!C2*Weighting!V3+Indicator_db1_S3!D2*Weighting!V4+Indicator_db1_S3!E2*Weighting!V5+Indicator_db1_S3!F2*Weighting!V6+Indicator_db1_S3!G2*Weighting!V7+Indicator_db1_S3!H2*Weighting!V8+Indicator_db1_S3!I2*Weighting!V9+Indicator_db1_S3!J2*Weighting!V10+Indicator_db1_S3!K2*Weighting!V11+Indicator_db1_S3!L2*Weighting!V12+Indicator_db1_S3!M2*Weighting!V13+Indicator_db1_S3!N2*Weighting!V14+Indicator_db1_S3!O2*Weighting!V15+Indicator_db1_S3!P2*Weighting!V16+Indicator_db1_S3!Q2*Weighting!V17</f>
        <v>-3.0138447965737853E-2</v>
      </c>
      <c r="W2" s="8">
        <f>+Indicator_db1_S3!B2*Weighting!W2+Indicator_db1_S3!C2*Weighting!W3+Indicator_db1_S3!D2*Weighting!W4+Indicator_db1_S3!E2*Weighting!W5+Indicator_db1_S3!F2*Weighting!W6+Indicator_db1_S3!G2*Weighting!W7+Indicator_db1_S3!H2*Weighting!W8+Indicator_db1_S3!I2*Weighting!W9+Indicator_db1_S3!J2*Weighting!W10+Indicator_db1_S3!K2*Weighting!W11+Indicator_db1_S3!L2*Weighting!W12+Indicator_db1_S3!M2*Weighting!W13+Indicator_db1_S3!N2*Weighting!W14+Indicator_db1_S3!O2*Weighting!W15+Indicator_db1_S3!P2*Weighting!W16+Indicator_db1_S3!Q2*Weighting!W17</f>
        <v>-8.0647757212494835E-3</v>
      </c>
      <c r="X2" s="8">
        <f>+Indicator_db1_S3!B2*Weighting!X2+Indicator_db1_S3!C2*Weighting!X3+Indicator_db1_S3!D2*Weighting!X4+Indicator_db1_S3!E2*Weighting!X5+Indicator_db1_S3!F2*Weighting!X6+Indicator_db1_S3!G2*Weighting!X7+Indicator_db1_S3!H2*Weighting!X8+Indicator_db1_S3!I2*Weighting!X9+Indicator_db1_S3!J2*Weighting!X10+Indicator_db1_S3!K2*Weighting!X11+Indicator_db1_S3!L2*Weighting!X12+Indicator_db1_S3!M2*Weighting!X13+Indicator_db1_S3!N2*Weighting!X14+Indicator_db1_S3!O2*Weighting!X15+Indicator_db1_S3!P2*Weighting!X16+Indicator_db1_S3!Q2*Weighting!X17</f>
        <v>-3.0706352990862284E-3</v>
      </c>
      <c r="Y2" s="8">
        <f>+Indicator_db1_S3!B2*Weighting!Y2+Indicator_db1_S3!C2*Weighting!Y3+Indicator_db1_S3!D2*Weighting!Y4+Indicator_db1_S3!E2*Weighting!Y5+Indicator_db1_S3!F2*Weighting!Y6+Indicator_db1_S3!G2*Weighting!Y7+Indicator_db1_S3!H2*Weighting!Y8+Indicator_db1_S3!I2*Weighting!Y9+Indicator_db1_S3!J2*Weighting!Y10+Indicator_db1_S3!K2*Weighting!Y11+Indicator_db1_S3!L2*Weighting!Y12+Indicator_db1_S3!M2*Weighting!Y13+Indicator_db1_S3!N2*Weighting!Y14+Indicator_db1_S3!O2*Weighting!Y15+Indicator_db1_S3!P2*Weighting!Y16+Indicator_db1_S3!Q2*Weighting!Y17</f>
        <v>-8.6398744105430363E-4</v>
      </c>
      <c r="Z2" s="8">
        <f>+Indicator_db1_S3!B2*Weighting!Z2+Indicator_db1_S3!C2*Weighting!Z3+Indicator_db1_S3!D2*Weighting!Z4+Indicator_db1_S3!E2*Weighting!Z5+Indicator_db1_S3!F2*Weighting!Z6+Indicator_db1_S3!G2*Weighting!Z7+Indicator_db1_S3!H2*Weighting!Z8+Indicator_db1_S3!I2*Weighting!Z9+Indicator_db1_S3!J2*Weighting!Z10+Indicator_db1_S3!K2*Weighting!Z11+Indicator_db1_S3!L2*Weighting!Z12+Indicator_db1_S3!M2*Weighting!Z13+Indicator_db1_S3!N2*Weighting!Z14+Indicator_db1_S3!O2*Weighting!Z15+Indicator_db1_S3!P2*Weighting!Z16+Indicator_db1_S3!Q2*Weighting!Z17</f>
        <v>-2.4710833728052328E-2</v>
      </c>
      <c r="AA2" s="8">
        <f>+Indicator_db1_S3!B2*Weighting!AA2+Indicator_db1_S3!C2*Weighting!AA3+Indicator_db1_S3!D2*Weighting!AA4+Indicator_db1_S3!E2*Weighting!AA5+Indicator_db1_S3!F2*Weighting!AA6+Indicator_db1_S3!G2*Weighting!AA7+Indicator_db1_S3!H2*Weighting!AA8+Indicator_db1_S3!I2*Weighting!AA9+Indicator_db1_S3!J2*Weighting!AA10+Indicator_db1_S3!K2*Weighting!AA11+Indicator_db1_S3!L2*Weighting!AA12+Indicator_db1_S3!M2*Weighting!AA13+Indicator_db1_S3!N2*Weighting!AA14+Indicator_db1_S3!O2*Weighting!AA15+Indicator_db1_S3!P2*Weighting!AA16+Indicator_db1_S3!Q2*Weighting!AA17</f>
        <v>-0.19653354184700925</v>
      </c>
    </row>
    <row r="3" spans="1:27" x14ac:dyDescent="0.35">
      <c r="A3" s="5" t="s">
        <v>2</v>
      </c>
      <c r="B3" s="8">
        <f ca="1">+Indicator_db1_S3!B3*Weighting!B2+Indicator_db1_S3!C3*Weighting!B3+Indicator_db1_S3!D3*Weighting!B4+Indicator_db1_S3!E3*Weighting!B5+Indicator_db1_S3!F3*Weighting!B6+Indicator_db1_S3!G3*Weighting!B7+Indicator_db1_S3!H3*Weighting!B8+Indicator_db1_S3!I3*Weighting!B9+Indicator_db1_S3!J3*Weighting!B10+Indicator_db1_S3!K3*Weighting!B11+Indicator_db1_S3!L3*Weighting!B12+Indicator_db1_S3!M3*Weighting!B13+Indicator_db1_S3!N3*Weighting!B14+Indicator_db1_S3!O3*Weighting!B15+Indicator_db1_S3!P3*Weighting!B16+Indicator_db1_S3!Q3*Weighting!B17</f>
        <v>-1.5547359813242487</v>
      </c>
      <c r="C3" s="8">
        <f ca="1">+Indicator_db1_S3!B3*Weighting!C2+Indicator_db1_S3!C3*Weighting!C3+Indicator_db1_S3!D3*Weighting!C4+Indicator_db1_S3!E3*Weighting!C5+Indicator_db1_S3!F3*Weighting!C6+Indicator_db1_S3!G3*Weighting!C7+Indicator_db1_S3!H3*Weighting!C8+Indicator_db1_S3!I3*Weighting!C9+Indicator_db1_S3!J3*Weighting!C10+Indicator_db1_S3!K3*Weighting!C11+Indicator_db1_S3!L3*Weighting!C12+Indicator_db1_S3!M3*Weighting!C13+Indicator_db1_S3!N3*Weighting!C14+Indicator_db1_S3!O3*Weighting!C15+Indicator_db1_S3!P3*Weighting!C16+Indicator_db1_S3!Q3*Weighting!C17</f>
        <v>-1.3745303269312585</v>
      </c>
      <c r="D3" s="8">
        <f ca="1">+Indicator_db1_S3!B3*Weighting!D2+Indicator_db1_S3!C3*Weighting!D3+Indicator_db1_S3!D3*Weighting!D4+Indicator_db1_S3!E3*Weighting!D5+Indicator_db1_S3!F3*Weighting!D6+Indicator_db1_S3!G3*Weighting!D7+Indicator_db1_S3!H3*Weighting!D8+Indicator_db1_S3!I3*Weighting!D9+Indicator_db1_S3!J3*Weighting!D10+Indicator_db1_S3!K3*Weighting!D11+Indicator_db1_S3!L3*Weighting!D12+Indicator_db1_S3!M3*Weighting!D13+Indicator_db1_S3!N3*Weighting!D14+Indicator_db1_S3!O3*Weighting!D15+Indicator_db1_S3!P3*Weighting!D16+Indicator_db1_S3!Q3*Weighting!D17</f>
        <v>-1.7047437008285911</v>
      </c>
      <c r="E3" s="8">
        <f ca="1">+Indicator_db1_S3!B3*Weighting!E2+Indicator_db1_S3!C3*Weighting!E3+Indicator_db1_S3!D3*Weighting!E4+Indicator_db1_S3!E3*Weighting!E5+Indicator_db1_S3!F3*Weighting!E6+Indicator_db1_S3!G3*Weighting!E7+Indicator_db1_S3!H3*Weighting!E8+Indicator_db1_S3!I3*Weighting!E9+Indicator_db1_S3!J3*Weighting!E10+Indicator_db1_S3!K3*Weighting!E11+Indicator_db1_S3!L3*Weighting!E12+Indicator_db1_S3!M3*Weighting!E13+Indicator_db1_S3!N3*Weighting!E14+Indicator_db1_S3!O3*Weighting!E15+Indicator_db1_S3!P3*Weighting!E16+Indicator_db1_S3!Q3*Weighting!E17</f>
        <v>-4.3089949818467232</v>
      </c>
      <c r="F3" s="8">
        <f ca="1">+Indicator_db1_S3!B3*Weighting!F2+Indicator_db1_S3!C3*Weighting!F3+Indicator_db1_S3!D3*Weighting!F4+Indicator_db1_S3!E3*Weighting!F5+Indicator_db1_S3!F3*Weighting!F6+Indicator_db1_S3!G3*Weighting!F7+Indicator_db1_S3!H3*Weighting!F8+Indicator_db1_S3!I3*Weighting!F9+Indicator_db1_S3!J3*Weighting!F10+Indicator_db1_S3!K3*Weighting!F11+Indicator_db1_S3!L3*Weighting!F12+Indicator_db1_S3!M3*Weighting!F13+Indicator_db1_S3!N3*Weighting!F14+Indicator_db1_S3!O3*Weighting!F15+Indicator_db1_S3!P3*Weighting!F16+Indicator_db1_S3!Q3*Weighting!F17</f>
        <v>-1.4779882456533435</v>
      </c>
      <c r="G3" s="8">
        <f>+Indicator_db1_S3!B3*Weighting!G2+Indicator_db1_S3!C3*Weighting!G3+Indicator_db1_S3!D3*Weighting!G4+Indicator_db1_S3!E3*Weighting!G5+Indicator_db1_S3!F3*Weighting!G6+Indicator_db1_S3!G3*Weighting!G7+Indicator_db1_S3!H3*Weighting!G8+Indicator_db1_S3!I3*Weighting!G9+Indicator_db1_S3!J3*Weighting!G10+Indicator_db1_S3!K3*Weighting!G11+Indicator_db1_S3!L3*Weighting!G12+Indicator_db1_S3!M3*Weighting!G13+Indicator_db1_S3!N3*Weighting!G14+Indicator_db1_S3!O3*Weighting!G15+Indicator_db1_S3!P3*Weighting!G16+Indicator_db1_S3!Q3*Weighting!G17</f>
        <v>-0.34220075085998336</v>
      </c>
      <c r="H3" s="8">
        <f>+Indicator_db1_S3!B3*Weighting!H2+Indicator_db1_S3!C3*Weighting!H3+Indicator_db1_S3!D3*Weighting!H4+Indicator_db1_S3!E3*Weighting!H5+Indicator_db1_S3!F3*Weighting!H6+Indicator_db1_S3!G3*Weighting!H7+Indicator_db1_S3!H3*Weighting!H8+Indicator_db1_S3!I3*Weighting!H9+Indicator_db1_S3!J3*Weighting!H10+Indicator_db1_S3!K3*Weighting!H11+Indicator_db1_S3!L3*Weighting!H12+Indicator_db1_S3!M3*Weighting!H13+Indicator_db1_S3!N3*Weighting!H14+Indicator_db1_S3!O3*Weighting!H15+Indicator_db1_S3!P3*Weighting!H16+Indicator_db1_S3!Q3*Weighting!H17</f>
        <v>-0.27838285937727797</v>
      </c>
      <c r="I3" s="8">
        <f>+Indicator_db1_S3!B3*Weighting!I2+Indicator_db1_S3!C3*Weighting!I3+Indicator_db1_S3!D3*Weighting!I4+Indicator_db1_S3!E3*Weighting!I5+Indicator_db1_S3!F3*Weighting!I6+Indicator_db1_S3!G3*Weighting!I7+Indicator_db1_S3!H3*Weighting!I8+Indicator_db1_S3!I3*Weighting!I9+Indicator_db1_S3!J3*Weighting!I10+Indicator_db1_S3!K3*Weighting!I11+Indicator_db1_S3!L3*Weighting!I12+Indicator_db1_S3!M3*Weighting!I13+Indicator_db1_S3!N3*Weighting!I14+Indicator_db1_S3!O3*Weighting!I15+Indicator_db1_S3!P3*Weighting!I16+Indicator_db1_S3!Q3*Weighting!I17</f>
        <v>-0.40164523997155427</v>
      </c>
      <c r="J3" s="8">
        <f>+Indicator_db1_S3!B3*Weighting!J2+Indicator_db1_S3!C3*Weighting!J3+Indicator_db1_S3!D3*Weighting!J4+Indicator_db1_S3!E3*Weighting!J5+Indicator_db1_S3!F3*Weighting!J6+Indicator_db1_S3!G3*Weighting!J7+Indicator_db1_S3!H3*Weighting!J8+Indicator_db1_S3!I3*Weighting!J9+Indicator_db1_S3!J3*Weighting!J10+Indicator_db1_S3!K3*Weighting!J11+Indicator_db1_S3!L3*Weighting!J12+Indicator_db1_S3!M3*Weighting!J13+Indicator_db1_S3!N3*Weighting!J14+Indicator_db1_S3!O3*Weighting!J15+Indicator_db1_S3!P3*Weighting!J16+Indicator_db1_S3!Q3*Weighting!J17</f>
        <v>-1.8133401102155613</v>
      </c>
      <c r="K3" s="8">
        <f>+Indicator_db1_S3!B3*Weighting!K2+Indicator_db1_S3!C3*Weighting!K3+Indicator_db1_S3!D3*Weighting!K4+Indicator_db1_S3!E3*Weighting!K5+Indicator_db1_S3!F3*Weighting!K6+Indicator_db1_S3!G3*Weighting!K7+Indicator_db1_S3!H3*Weighting!K8+Indicator_db1_S3!I3*Weighting!K9+Indicator_db1_S3!J3*Weighting!K10+Indicator_db1_S3!K3*Weighting!K11+Indicator_db1_S3!L3*Weighting!K12+Indicator_db1_S3!M3*Weighting!K13+Indicator_db1_S3!N3*Weighting!K14+Indicator_db1_S3!O3*Weighting!K15+Indicator_db1_S3!P3*Weighting!K16+Indicator_db1_S3!Q3*Weighting!K17</f>
        <v>-0.31431003134939606</v>
      </c>
      <c r="L3" s="8">
        <f>+Indicator_db1_S3!B3*Weighting!L2+Indicator_db1_S3!C3*Weighting!L3+Indicator_db1_S3!D3*Weighting!L4+Indicator_db1_S3!E3*Weighting!L5+Indicator_db1_S3!F3*Weighting!L6+Indicator_db1_S3!G3*Weighting!L7+Indicator_db1_S3!H3*Weighting!L8+Indicator_db1_S3!I3*Weighting!L9+Indicator_db1_S3!J3*Weighting!L10+Indicator_db1_S3!K3*Weighting!L11+Indicator_db1_S3!L3*Weighting!L12+Indicator_db1_S3!M3*Weighting!L13+Indicator_db1_S3!N3*Weighting!L14+Indicator_db1_S3!O3*Weighting!L15+Indicator_db1_S3!P3*Weighting!L16+Indicator_db1_S3!Q3*Weighting!L17</f>
        <v>-9.3345299996392739E-2</v>
      </c>
      <c r="M3" s="8">
        <f>+Indicator_db1_S3!B3*Weighting!M2+Indicator_db1_S3!C3*Weighting!M3+Indicator_db1_S3!D3*Weighting!M4+Indicator_db1_S3!E3*Weighting!M5+Indicator_db1_S3!F3*Weighting!M6+Indicator_db1_S3!G3*Weighting!M7+Indicator_db1_S3!H3*Weighting!M8+Indicator_db1_S3!I3*Weighting!M9+Indicator_db1_S3!J3*Weighting!M10+Indicator_db1_S3!K3*Weighting!M11+Indicator_db1_S3!L3*Weighting!M12+Indicator_db1_S3!M3*Weighting!M13+Indicator_db1_S3!N3*Weighting!M14+Indicator_db1_S3!O3*Weighting!M15+Indicator_db1_S3!P3*Weighting!M16+Indicator_db1_S3!Q3*Weighting!M17</f>
        <v>1.6234097700695497E-3</v>
      </c>
      <c r="N3" s="8">
        <f>+Indicator_db1_S3!B3*Weighting!N2+Indicator_db1_S3!C3*Weighting!N3+Indicator_db1_S3!D3*Weighting!N4+Indicator_db1_S3!E3*Weighting!N5+Indicator_db1_S3!F3*Weighting!N6+Indicator_db1_S3!G3*Weighting!N7+Indicator_db1_S3!H3*Weighting!N8+Indicator_db1_S3!I3*Weighting!N9+Indicator_db1_S3!J3*Weighting!N10+Indicator_db1_S3!K3*Weighting!N11+Indicator_db1_S3!L3*Weighting!N12+Indicator_db1_S3!M3*Weighting!N13+Indicator_db1_S3!N3*Weighting!N14+Indicator_db1_S3!O3*Weighting!N15+Indicator_db1_S3!P3*Weighting!N16+Indicator_db1_S3!Q3*Weighting!N17</f>
        <v>-2.0353627645279329E-3</v>
      </c>
      <c r="O3" s="8">
        <f>+Indicator_db1_S3!B3*Weighting!O2+Indicator_db1_S3!C3*Weighting!O3+Indicator_db1_S3!D3*Weighting!O4+Indicator_db1_S3!E3*Weighting!O5+Indicator_db1_S3!F3*Weighting!O6+Indicator_db1_S3!G3*Weighting!O7+Indicator_db1_S3!H3*Weighting!O8+Indicator_db1_S3!I3*Weighting!O9+Indicator_db1_S3!J3*Weighting!O10+Indicator_db1_S3!K3*Weighting!O11+Indicator_db1_S3!L3*Weighting!O12+Indicator_db1_S3!M3*Weighting!O13+Indicator_db1_S3!N3*Weighting!O14+Indicator_db1_S3!O3*Weighting!O15+Indicator_db1_S3!P3*Weighting!O16+Indicator_db1_S3!Q3*Weighting!O17</f>
        <v>-3.4311200284698547E-3</v>
      </c>
      <c r="P3" s="8">
        <f>+Indicator_db1_S3!B3*Weighting!P2+Indicator_db1_S3!C3*Weighting!P3+Indicator_db1_S3!D3*Weighting!P4+Indicator_db1_S3!E3*Weighting!P5+Indicator_db1_S3!F3*Weighting!P6+Indicator_db1_S3!G3*Weighting!P7+Indicator_db1_S3!H3*Weighting!P8+Indicator_db1_S3!I3*Weighting!P9+Indicator_db1_S3!J3*Weighting!P10+Indicator_db1_S3!K3*Weighting!P11+Indicator_db1_S3!L3*Weighting!P12+Indicator_db1_S3!M3*Weighting!P13+Indicator_db1_S3!N3*Weighting!P14+Indicator_db1_S3!O3*Weighting!P15+Indicator_db1_S3!P3*Weighting!P16+Indicator_db1_S3!Q3*Weighting!P17</f>
        <v>-8.8849507217420333E-3</v>
      </c>
      <c r="Q3" s="8">
        <f>+Indicator_db1_S3!B3*Weighting!Q2+Indicator_db1_S3!C3*Weighting!Q3+Indicator_db1_S3!D3*Weighting!Q4+Indicator_db1_S3!E3*Weighting!Q5+Indicator_db1_S3!F3*Weighting!Q6+Indicator_db1_S3!G3*Weighting!Q7+Indicator_db1_S3!H3*Weighting!Q8+Indicator_db1_S3!I3*Weighting!Q9+Indicator_db1_S3!J3*Weighting!Q10+Indicator_db1_S3!K3*Weighting!Q11+Indicator_db1_S3!L3*Weighting!Q12+Indicator_db1_S3!M3*Weighting!Q13+Indicator_db1_S3!N3*Weighting!Q14+Indicator_db1_S3!O3*Weighting!Q15+Indicator_db1_S3!P3*Weighting!Q16+Indicator_db1_S3!Q3*Weighting!Q17</f>
        <v>-1.4585067768392393E-2</v>
      </c>
      <c r="R3" s="8">
        <f>+Indicator_db1_S3!B3*Weighting!R2+Indicator_db1_S3!C3*Weighting!R3+Indicator_db1_S3!D3*Weighting!R4+Indicator_db1_S3!E3*Weighting!R5+Indicator_db1_S3!F3*Weighting!R6+Indicator_db1_S3!G3*Weighting!R7+Indicator_db1_S3!H3*Weighting!R8+Indicator_db1_S3!I3*Weighting!R9+Indicator_db1_S3!J3*Weighting!R10+Indicator_db1_S3!K3*Weighting!R11+Indicator_db1_S3!L3*Weighting!R12+Indicator_db1_S3!M3*Weighting!R13+Indicator_db1_S3!N3*Weighting!R14+Indicator_db1_S3!O3*Weighting!R15+Indicator_db1_S3!P3*Weighting!R16+Indicator_db1_S3!Q3*Weighting!R17</f>
        <v>-5.2632630668869247</v>
      </c>
      <c r="S3" s="8">
        <f>+Indicator_db1_S3!B3*Weighting!S2+Indicator_db1_S3!C3*Weighting!S3+Indicator_db1_S3!D3*Weighting!S4+Indicator_db1_S3!E3*Weighting!S5+Indicator_db1_S3!F3*Weighting!S6+Indicator_db1_S3!G3*Weighting!S7+Indicator_db1_S3!H3*Weighting!S8+Indicator_db1_S3!I3*Weighting!S9+Indicator_db1_S3!J3*Weighting!S10+Indicator_db1_S3!K3*Weighting!S11+Indicator_db1_S3!L3*Weighting!S12+Indicator_db1_S3!M3*Weighting!S13+Indicator_db1_S3!N3*Weighting!S14+Indicator_db1_S3!O3*Weighting!S15+Indicator_db1_S3!P3*Weighting!S16+Indicator_db1_S3!Q3*Weighting!S17</f>
        <v>-2.6347218360180478E-2</v>
      </c>
      <c r="T3" s="8">
        <f>+Indicator_db1_S3!B3*Weighting!T2+Indicator_db1_S3!C3*Weighting!T3+Indicator_db1_S3!D3*Weighting!T4+Indicator_db1_S3!E3*Weighting!T5+Indicator_db1_S3!F3*Weighting!T6+Indicator_db1_S3!G3*Weighting!T7+Indicator_db1_S3!H3*Weighting!T8+Indicator_db1_S3!I3*Weighting!T9+Indicator_db1_S3!J3*Weighting!T10+Indicator_db1_S3!K3*Weighting!T11+Indicator_db1_S3!L3*Weighting!T12+Indicator_db1_S3!M3*Weighting!T13+Indicator_db1_S3!N3*Weighting!T14+Indicator_db1_S3!O3*Weighting!T15+Indicator_db1_S3!P3*Weighting!T16+Indicator_db1_S3!Q3*Weighting!T17</f>
        <v>-2.8082318457416926E-2</v>
      </c>
      <c r="U3" s="8">
        <f>+Indicator_db1_S3!B3*Weighting!U2+Indicator_db1_S3!C3*Weighting!U3+Indicator_db1_S3!D3*Weighting!U4+Indicator_db1_S3!E3*Weighting!U5+Indicator_db1_S3!F3*Weighting!U6+Indicator_db1_S3!G3*Weighting!U7+Indicator_db1_S3!H3*Weighting!U8+Indicator_db1_S3!I3*Weighting!U9+Indicator_db1_S3!J3*Weighting!U10+Indicator_db1_S3!K3*Weighting!U11+Indicator_db1_S3!L3*Weighting!U12+Indicator_db1_S3!M3*Weighting!U13+Indicator_db1_S3!N3*Weighting!U14+Indicator_db1_S3!O3*Weighting!U15+Indicator_db1_S3!P3*Weighting!U16+Indicator_db1_S3!Q3*Weighting!U17</f>
        <v>-1.0518703389601283E-3</v>
      </c>
      <c r="V3" s="8">
        <f>+Indicator_db1_S3!B3*Weighting!V2+Indicator_db1_S3!C3*Weighting!V3+Indicator_db1_S3!D3*Weighting!V4+Indicator_db1_S3!E3*Weighting!V5+Indicator_db1_S3!F3*Weighting!V6+Indicator_db1_S3!G3*Weighting!V7+Indicator_db1_S3!H3*Weighting!V8+Indicator_db1_S3!I3*Weighting!V9+Indicator_db1_S3!J3*Weighting!V10+Indicator_db1_S3!K3*Weighting!V11+Indicator_db1_S3!L3*Weighting!V12+Indicator_db1_S3!M3*Weighting!V13+Indicator_db1_S3!N3*Weighting!V14+Indicator_db1_S3!O3*Weighting!V15+Indicator_db1_S3!P3*Weighting!V16+Indicator_db1_S3!Q3*Weighting!V17</f>
        <v>-1.1975683434650392E-3</v>
      </c>
      <c r="W3" s="8">
        <f>+Indicator_db1_S3!B3*Weighting!W2+Indicator_db1_S3!C3*Weighting!W3+Indicator_db1_S3!D3*Weighting!W4+Indicator_db1_S3!E3*Weighting!W5+Indicator_db1_S3!F3*Weighting!W6+Indicator_db1_S3!G3*Weighting!W7+Indicator_db1_S3!H3*Weighting!W8+Indicator_db1_S3!I3*Weighting!W9+Indicator_db1_S3!J3*Weighting!W10+Indicator_db1_S3!K3*Weighting!W11+Indicator_db1_S3!L3*Weighting!W12+Indicator_db1_S3!M3*Weighting!W13+Indicator_db1_S3!N3*Weighting!W14+Indicator_db1_S3!O3*Weighting!W15+Indicator_db1_S3!P3*Weighting!W16+Indicator_db1_S3!Q3*Weighting!W17</f>
        <v>6.9186698249779988E-4</v>
      </c>
      <c r="X3" s="8">
        <f>+Indicator_db1_S3!B3*Weighting!X2+Indicator_db1_S3!C3*Weighting!X3+Indicator_db1_S3!D3*Weighting!X4+Indicator_db1_S3!E3*Weighting!X5+Indicator_db1_S3!F3*Weighting!X6+Indicator_db1_S3!G3*Weighting!X7+Indicator_db1_S3!H3*Weighting!X8+Indicator_db1_S3!I3*Weighting!X9+Indicator_db1_S3!J3*Weighting!X10+Indicator_db1_S3!K3*Weighting!X11+Indicator_db1_S3!L3*Weighting!X12+Indicator_db1_S3!M3*Weighting!X13+Indicator_db1_S3!N3*Weighting!X14+Indicator_db1_S3!O3*Weighting!X15+Indicator_db1_S3!P3*Weighting!X16+Indicator_db1_S3!Q3*Weighting!X17</f>
        <v>3.773323757268454E-5</v>
      </c>
      <c r="Y3" s="8">
        <f>+Indicator_db1_S3!B3*Weighting!Y2+Indicator_db1_S3!C3*Weighting!Y3+Indicator_db1_S3!D3*Weighting!Y4+Indicator_db1_S3!E3*Weighting!Y5+Indicator_db1_S3!F3*Weighting!Y6+Indicator_db1_S3!G3*Weighting!Y7+Indicator_db1_S3!H3*Weighting!Y8+Indicator_db1_S3!I3*Weighting!Y9+Indicator_db1_S3!J3*Weighting!Y10+Indicator_db1_S3!K3*Weighting!Y11+Indicator_db1_S3!L3*Weighting!Y12+Indicator_db1_S3!M3*Weighting!Y13+Indicator_db1_S3!N3*Weighting!Y14+Indicator_db1_S3!O3*Weighting!Y15+Indicator_db1_S3!P3*Weighting!Y16+Indicator_db1_S3!Q3*Weighting!Y17</f>
        <v>-3.33586008680147E-3</v>
      </c>
      <c r="Z3" s="8">
        <f>+Indicator_db1_S3!B3*Weighting!Z2+Indicator_db1_S3!C3*Weighting!Z3+Indicator_db1_S3!D3*Weighting!Z4+Indicator_db1_S3!E3*Weighting!Z5+Indicator_db1_S3!F3*Weighting!Z6+Indicator_db1_S3!G3*Weighting!Z7+Indicator_db1_S3!H3*Weighting!Z8+Indicator_db1_S3!I3*Weighting!Z9+Indicator_db1_S3!J3*Weighting!Z10+Indicator_db1_S3!K3*Weighting!Z11+Indicator_db1_S3!L3*Weighting!Z12+Indicator_db1_S3!M3*Weighting!Z13+Indicator_db1_S3!N3*Weighting!Z14+Indicator_db1_S3!O3*Weighting!Z15+Indicator_db1_S3!P3*Weighting!Z16+Indicator_db1_S3!Q3*Weighting!Z17</f>
        <v>-2.8357277960651965E-3</v>
      </c>
      <c r="AA3" s="8">
        <f>+Indicator_db1_S3!B3*Weighting!AA2+Indicator_db1_S3!C3*Weighting!AA3+Indicator_db1_S3!D3*Weighting!AA4+Indicator_db1_S3!E3*Weighting!AA5+Indicator_db1_S3!F3*Weighting!AA6+Indicator_db1_S3!G3*Weighting!AA7+Indicator_db1_S3!H3*Weighting!AA8+Indicator_db1_S3!I3*Weighting!AA9+Indicator_db1_S3!J3*Weighting!AA10+Indicator_db1_S3!K3*Weighting!AA11+Indicator_db1_S3!L3*Weighting!AA12+Indicator_db1_S3!M3*Weighting!AA13+Indicator_db1_S3!N3*Weighting!AA14+Indicator_db1_S3!O3*Weighting!AA15+Indicator_db1_S3!P3*Weighting!AA16+Indicator_db1_S3!Q3*Weighting!AA17</f>
        <v>-2.9169592200534021E-2</v>
      </c>
    </row>
    <row r="4" spans="1:27" x14ac:dyDescent="0.35">
      <c r="A4" s="5" t="s">
        <v>3</v>
      </c>
      <c r="B4" s="8">
        <f ca="1">+Indicator_db1_S3!B4*Weighting!B2+Indicator_db1_S3!C4*Weighting!B3+Indicator_db1_S3!D4*Weighting!B4+Indicator_db1_S3!E4*Weighting!B5+Indicator_db1_S3!F4*Weighting!B6+Indicator_db1_S3!G4*Weighting!B7+Indicator_db1_S3!H4*Weighting!B8+Indicator_db1_S3!I4*Weighting!B9+Indicator_db1_S3!J4*Weighting!B10+Indicator_db1_S3!K4*Weighting!B11+Indicator_db1_S3!L4*Weighting!B12+Indicator_db1_S3!M4*Weighting!B13+Indicator_db1_S3!N4*Weighting!B14+Indicator_db1_S3!O4*Weighting!B15+Indicator_db1_S3!P4*Weighting!B16+Indicator_db1_S3!Q4*Weighting!B17</f>
        <v>-0.11723621353406906</v>
      </c>
      <c r="C4" s="8">
        <f ca="1">+Indicator_db1_S3!B4*Weighting!C2+Indicator_db1_S3!C4*Weighting!C3+Indicator_db1_S3!D4*Weighting!C4+Indicator_db1_S3!E4*Weighting!C5+Indicator_db1_S3!F4*Weighting!C6+Indicator_db1_S3!G4*Weighting!C7+Indicator_db1_S3!H4*Weighting!C8+Indicator_db1_S3!I4*Weighting!C9+Indicator_db1_S3!J4*Weighting!C10+Indicator_db1_S3!K4*Weighting!C11+Indicator_db1_S3!L4*Weighting!C12+Indicator_db1_S3!M4*Weighting!C13+Indicator_db1_S3!N4*Weighting!C14+Indicator_db1_S3!O4*Weighting!C15+Indicator_db1_S3!P4*Weighting!C16+Indicator_db1_S3!Q4*Weighting!C17</f>
        <v>-0.18128231730416774</v>
      </c>
      <c r="D4" s="8">
        <f ca="1">+Indicator_db1_S3!B4*Weighting!D2+Indicator_db1_S3!C4*Weighting!D3+Indicator_db1_S3!D4*Weighting!D4+Indicator_db1_S3!E4*Weighting!D5+Indicator_db1_S3!F4*Weighting!D6+Indicator_db1_S3!G4*Weighting!D7+Indicator_db1_S3!H4*Weighting!D8+Indicator_db1_S3!I4*Weighting!D9+Indicator_db1_S3!J4*Weighting!D10+Indicator_db1_S3!K4*Weighting!D11+Indicator_db1_S3!L4*Weighting!D12+Indicator_db1_S3!M4*Weighting!D13+Indicator_db1_S3!N4*Weighting!D14+Indicator_db1_S3!O4*Weighting!D15+Indicator_db1_S3!P4*Weighting!D16+Indicator_db1_S3!Q4*Weighting!D17</f>
        <v>-0.1219821590759812</v>
      </c>
      <c r="E4" s="8">
        <f ca="1">+Indicator_db1_S3!B4*Weighting!E2+Indicator_db1_S3!C4*Weighting!E3+Indicator_db1_S3!D4*Weighting!E4+Indicator_db1_S3!E4*Weighting!E5+Indicator_db1_S3!F4*Weighting!E6+Indicator_db1_S3!G4*Weighting!E7+Indicator_db1_S3!H4*Weighting!E8+Indicator_db1_S3!I4*Weighting!E9+Indicator_db1_S3!J4*Weighting!E10+Indicator_db1_S3!K4*Weighting!E11+Indicator_db1_S3!L4*Weighting!E12+Indicator_db1_S3!M4*Weighting!E13+Indicator_db1_S3!N4*Weighting!E14+Indicator_db1_S3!O4*Weighting!E15+Indicator_db1_S3!P4*Weighting!E16+Indicator_db1_S3!Q4*Weighting!E17</f>
        <v>-0.22464846437120675</v>
      </c>
      <c r="F4" s="8">
        <f ca="1">+Indicator_db1_S3!B4*Weighting!F2+Indicator_db1_S3!C4*Weighting!F3+Indicator_db1_S3!D4*Weighting!F4+Indicator_db1_S3!E4*Weighting!F5+Indicator_db1_S3!F4*Weighting!F6+Indicator_db1_S3!G4*Weighting!F7+Indicator_db1_S3!H4*Weighting!F8+Indicator_db1_S3!I4*Weighting!F9+Indicator_db1_S3!J4*Weighting!F10+Indicator_db1_S3!K4*Weighting!F11+Indicator_db1_S3!L4*Weighting!F12+Indicator_db1_S3!M4*Weighting!F13+Indicator_db1_S3!N4*Weighting!F14+Indicator_db1_S3!O4*Weighting!F15+Indicator_db1_S3!P4*Weighting!F16+Indicator_db1_S3!Q4*Weighting!F17</f>
        <v>-0.13961244371148909</v>
      </c>
      <c r="G4" s="8">
        <f>+Indicator_db1_S3!B4*Weighting!G2+Indicator_db1_S3!C4*Weighting!G3+Indicator_db1_S3!D4*Weighting!G4+Indicator_db1_S3!E4*Weighting!G5+Indicator_db1_S3!F4*Weighting!G6+Indicator_db1_S3!G4*Weighting!G7+Indicator_db1_S3!H4*Weighting!G8+Indicator_db1_S3!I4*Weighting!G9+Indicator_db1_S3!J4*Weighting!G10+Indicator_db1_S3!K4*Weighting!G11+Indicator_db1_S3!L4*Weighting!G12+Indicator_db1_S3!M4*Weighting!G13+Indicator_db1_S3!N4*Weighting!G14+Indicator_db1_S3!O4*Weighting!G15+Indicator_db1_S3!P4*Weighting!G16+Indicator_db1_S3!Q4*Weighting!G17</f>
        <v>-0.10169925063110416</v>
      </c>
      <c r="H4" s="8">
        <f>+Indicator_db1_S3!B4*Weighting!H2+Indicator_db1_S3!C4*Weighting!H3+Indicator_db1_S3!D4*Weighting!H4+Indicator_db1_S3!E4*Weighting!H5+Indicator_db1_S3!F4*Weighting!H6+Indicator_db1_S3!G4*Weighting!H7+Indicator_db1_S3!H4*Weighting!H8+Indicator_db1_S3!I4*Weighting!H9+Indicator_db1_S3!J4*Weighting!H10+Indicator_db1_S3!K4*Weighting!H11+Indicator_db1_S3!L4*Weighting!H12+Indicator_db1_S3!M4*Weighting!H13+Indicator_db1_S3!N4*Weighting!H14+Indicator_db1_S3!O4*Weighting!H15+Indicator_db1_S3!P4*Weighting!H16+Indicator_db1_S3!Q4*Weighting!H17</f>
        <v>-0.16847686988093152</v>
      </c>
      <c r="I4" s="8">
        <f>+Indicator_db1_S3!B4*Weighting!I2+Indicator_db1_S3!C4*Weighting!I3+Indicator_db1_S3!D4*Weighting!I4+Indicator_db1_S3!E4*Weighting!I5+Indicator_db1_S3!F4*Weighting!I6+Indicator_db1_S3!G4*Weighting!I7+Indicator_db1_S3!H4*Weighting!I8+Indicator_db1_S3!I4*Weighting!I9+Indicator_db1_S3!J4*Weighting!I10+Indicator_db1_S3!K4*Weighting!I11+Indicator_db1_S3!L4*Weighting!I12+Indicator_db1_S3!M4*Weighting!I13+Indicator_db1_S3!N4*Weighting!I14+Indicator_db1_S3!O4*Weighting!I15+Indicator_db1_S3!P4*Weighting!I16+Indicator_db1_S3!Q4*Weighting!I17</f>
        <v>-0.10466926471914068</v>
      </c>
      <c r="J4" s="8">
        <f>+Indicator_db1_S3!B4*Weighting!J2+Indicator_db1_S3!C4*Weighting!J3+Indicator_db1_S3!D4*Weighting!J4+Indicator_db1_S3!E4*Weighting!J5+Indicator_db1_S3!F4*Weighting!J6+Indicator_db1_S3!G4*Weighting!J7+Indicator_db1_S3!H4*Weighting!J8+Indicator_db1_S3!I4*Weighting!J9+Indicator_db1_S3!J4*Weighting!J10+Indicator_db1_S3!K4*Weighting!J11+Indicator_db1_S3!L4*Weighting!J12+Indicator_db1_S3!M4*Weighting!J13+Indicator_db1_S3!N4*Weighting!J14+Indicator_db1_S3!O4*Weighting!J15+Indicator_db1_S3!P4*Weighting!J16+Indicator_db1_S3!Q4*Weighting!J17</f>
        <v>-0.18669837389519814</v>
      </c>
      <c r="K4" s="8">
        <f>+Indicator_db1_S3!B4*Weighting!K2+Indicator_db1_S3!C4*Weighting!K3+Indicator_db1_S3!D4*Weighting!K4+Indicator_db1_S3!E4*Weighting!K5+Indicator_db1_S3!F4*Weighting!K6+Indicator_db1_S3!G4*Weighting!K7+Indicator_db1_S3!H4*Weighting!K8+Indicator_db1_S3!I4*Weighting!K9+Indicator_db1_S3!J4*Weighting!K10+Indicator_db1_S3!K4*Weighting!K11+Indicator_db1_S3!L4*Weighting!K12+Indicator_db1_S3!M4*Weighting!K13+Indicator_db1_S3!N4*Weighting!K14+Indicator_db1_S3!O4*Weighting!K15+Indicator_db1_S3!P4*Weighting!K16+Indicator_db1_S3!Q4*Weighting!K17</f>
        <v>-0.14424605718646891</v>
      </c>
      <c r="L4" s="8">
        <f>+Indicator_db1_S3!B4*Weighting!L2+Indicator_db1_S3!C4*Weighting!L3+Indicator_db1_S3!D4*Weighting!L4+Indicator_db1_S3!E4*Weighting!L5+Indicator_db1_S3!F4*Weighting!L6+Indicator_db1_S3!G4*Weighting!L7+Indicator_db1_S3!H4*Weighting!L8+Indicator_db1_S3!I4*Weighting!L9+Indicator_db1_S3!J4*Weighting!L10+Indicator_db1_S3!K4*Weighting!L11+Indicator_db1_S3!L4*Weighting!L12+Indicator_db1_S3!M4*Weighting!L13+Indicator_db1_S3!N4*Weighting!L14+Indicator_db1_S3!O4*Weighting!L15+Indicator_db1_S3!P4*Weighting!L16+Indicator_db1_S3!Q4*Weighting!L17</f>
        <v>-0.42058535164477884</v>
      </c>
      <c r="M4" s="8">
        <f>+Indicator_db1_S3!B4*Weighting!M2+Indicator_db1_S3!C4*Weighting!M3+Indicator_db1_S3!D4*Weighting!M4+Indicator_db1_S3!E4*Weighting!M5+Indicator_db1_S3!F4*Weighting!M6+Indicator_db1_S3!G4*Weighting!M7+Indicator_db1_S3!H4*Weighting!M8+Indicator_db1_S3!I4*Weighting!M9+Indicator_db1_S3!J4*Weighting!M10+Indicator_db1_S3!K4*Weighting!M11+Indicator_db1_S3!L4*Weighting!M12+Indicator_db1_S3!M4*Weighting!M13+Indicator_db1_S3!N4*Weighting!M14+Indicator_db1_S3!O4*Weighting!M15+Indicator_db1_S3!P4*Weighting!M16+Indicator_db1_S3!Q4*Weighting!M17</f>
        <v>-0.35993505989361563</v>
      </c>
      <c r="N4" s="8">
        <f>+Indicator_db1_S3!B4*Weighting!N2+Indicator_db1_S3!C4*Weighting!N3+Indicator_db1_S3!D4*Weighting!N4+Indicator_db1_S3!E4*Weighting!N5+Indicator_db1_S3!F4*Weighting!N6+Indicator_db1_S3!G4*Weighting!N7+Indicator_db1_S3!H4*Weighting!N8+Indicator_db1_S3!I4*Weighting!N9+Indicator_db1_S3!J4*Weighting!N10+Indicator_db1_S3!K4*Weighting!N11+Indicator_db1_S3!L4*Weighting!N12+Indicator_db1_S3!M4*Weighting!N13+Indicator_db1_S3!N4*Weighting!N14+Indicator_db1_S3!O4*Weighting!N15+Indicator_db1_S3!P4*Weighting!N16+Indicator_db1_S3!Q4*Weighting!N17</f>
        <v>-7.2392125102842611E-2</v>
      </c>
      <c r="O4" s="8">
        <f>+Indicator_db1_S3!B4*Weighting!O2+Indicator_db1_S3!C4*Weighting!O3+Indicator_db1_S3!D4*Weighting!O4+Indicator_db1_S3!E4*Weighting!O5+Indicator_db1_S3!F4*Weighting!O6+Indicator_db1_S3!G4*Weighting!O7+Indicator_db1_S3!H4*Weighting!O8+Indicator_db1_S3!I4*Weighting!O9+Indicator_db1_S3!J4*Weighting!O10+Indicator_db1_S3!K4*Weighting!O11+Indicator_db1_S3!L4*Weighting!O12+Indicator_db1_S3!M4*Weighting!O13+Indicator_db1_S3!N4*Weighting!O14+Indicator_db1_S3!O4*Weighting!O15+Indicator_db1_S3!P4*Weighting!O16+Indicator_db1_S3!Q4*Weighting!O17</f>
        <v>0.11161477985654408</v>
      </c>
      <c r="P4" s="8">
        <f>+Indicator_db1_S3!B4*Weighting!P2+Indicator_db1_S3!C4*Weighting!P3+Indicator_db1_S3!D4*Weighting!P4+Indicator_db1_S3!E4*Weighting!P5+Indicator_db1_S3!F4*Weighting!P6+Indicator_db1_S3!G4*Weighting!P7+Indicator_db1_S3!H4*Weighting!P8+Indicator_db1_S3!I4*Weighting!P9+Indicator_db1_S3!J4*Weighting!P10+Indicator_db1_S3!K4*Weighting!P11+Indicator_db1_S3!L4*Weighting!P12+Indicator_db1_S3!M4*Weighting!P13+Indicator_db1_S3!N4*Weighting!P14+Indicator_db1_S3!O4*Weighting!P15+Indicator_db1_S3!P4*Weighting!P16+Indicator_db1_S3!Q4*Weighting!P17</f>
        <v>-0.14598782869025154</v>
      </c>
      <c r="Q4" s="8">
        <f>+Indicator_db1_S3!B4*Weighting!Q2+Indicator_db1_S3!C4*Weighting!Q3+Indicator_db1_S3!D4*Weighting!Q4+Indicator_db1_S3!E4*Weighting!Q5+Indicator_db1_S3!F4*Weighting!Q6+Indicator_db1_S3!G4*Weighting!Q7+Indicator_db1_S3!H4*Weighting!Q8+Indicator_db1_S3!I4*Weighting!Q9+Indicator_db1_S3!J4*Weighting!Q10+Indicator_db1_S3!K4*Weighting!Q11+Indicator_db1_S3!L4*Weighting!Q12+Indicator_db1_S3!M4*Weighting!Q13+Indicator_db1_S3!N4*Weighting!Q14+Indicator_db1_S3!O4*Weighting!Q15+Indicator_db1_S3!P4*Weighting!Q16+Indicator_db1_S3!Q4*Weighting!Q17</f>
        <v>-0.20185903675077232</v>
      </c>
      <c r="R4" s="8">
        <f>+Indicator_db1_S3!B4*Weighting!R2+Indicator_db1_S3!C4*Weighting!R3+Indicator_db1_S3!D4*Weighting!R4+Indicator_db1_S3!E4*Weighting!R5+Indicator_db1_S3!F4*Weighting!R6+Indicator_db1_S3!G4*Weighting!R7+Indicator_db1_S3!H4*Weighting!R8+Indicator_db1_S3!I4*Weighting!R9+Indicator_db1_S3!J4*Weighting!R10+Indicator_db1_S3!K4*Weighting!R11+Indicator_db1_S3!L4*Weighting!R12+Indicator_db1_S3!M4*Weighting!R13+Indicator_db1_S3!N4*Weighting!R14+Indicator_db1_S3!O4*Weighting!R15+Indicator_db1_S3!P4*Weighting!R16+Indicator_db1_S3!Q4*Weighting!R17</f>
        <v>-0.21739553043799859</v>
      </c>
      <c r="S4" s="8">
        <f>+Indicator_db1_S3!B4*Weighting!S2+Indicator_db1_S3!C4*Weighting!S3+Indicator_db1_S3!D4*Weighting!S4+Indicator_db1_S3!E4*Weighting!S5+Indicator_db1_S3!F4*Weighting!S6+Indicator_db1_S3!G4*Weighting!S7+Indicator_db1_S3!H4*Weighting!S8+Indicator_db1_S3!I4*Weighting!S9+Indicator_db1_S3!J4*Weighting!S10+Indicator_db1_S3!K4*Weighting!S11+Indicator_db1_S3!L4*Weighting!S12+Indicator_db1_S3!M4*Weighting!S13+Indicator_db1_S3!N4*Weighting!S14+Indicator_db1_S3!O4*Weighting!S15+Indicator_db1_S3!P4*Weighting!S16+Indicator_db1_S3!Q4*Weighting!S17</f>
        <v>2.9872631636062514E-3</v>
      </c>
      <c r="T4" s="8">
        <f>+Indicator_db1_S3!B4*Weighting!T2+Indicator_db1_S3!C4*Weighting!T3+Indicator_db1_S3!D4*Weighting!T4+Indicator_db1_S3!E4*Weighting!T5+Indicator_db1_S3!F4*Weighting!T6+Indicator_db1_S3!G4*Weighting!T7+Indicator_db1_S3!H4*Weighting!T8+Indicator_db1_S3!I4*Weighting!T9+Indicator_db1_S3!J4*Weighting!T10+Indicator_db1_S3!K4*Weighting!T11+Indicator_db1_S3!L4*Weighting!T12+Indicator_db1_S3!M4*Weighting!T13+Indicator_db1_S3!N4*Weighting!T14+Indicator_db1_S3!O4*Weighting!T15+Indicator_db1_S3!P4*Weighting!T16+Indicator_db1_S3!Q4*Weighting!T17</f>
        <v>1.111982569293922E-2</v>
      </c>
      <c r="U4" s="8">
        <f>+Indicator_db1_S3!B4*Weighting!U2+Indicator_db1_S3!C4*Weighting!U3+Indicator_db1_S3!D4*Weighting!U4+Indicator_db1_S3!E4*Weighting!U5+Indicator_db1_S3!F4*Weighting!U6+Indicator_db1_S3!G4*Weighting!U7+Indicator_db1_S3!H4*Weighting!U8+Indicator_db1_S3!I4*Weighting!U9+Indicator_db1_S3!J4*Weighting!U10+Indicator_db1_S3!K4*Weighting!U11+Indicator_db1_S3!L4*Weighting!U12+Indicator_db1_S3!M4*Weighting!U13+Indicator_db1_S3!N4*Weighting!U14+Indicator_db1_S3!O4*Weighting!U15+Indicator_db1_S3!P4*Weighting!U16+Indicator_db1_S3!Q4*Weighting!U17</f>
        <v>-1.1200792194950578E-2</v>
      </c>
      <c r="V4" s="8">
        <f>+Indicator_db1_S3!B4*Weighting!V2+Indicator_db1_S3!C4*Weighting!V3+Indicator_db1_S3!D4*Weighting!V4+Indicator_db1_S3!E4*Weighting!V5+Indicator_db1_S3!F4*Weighting!V6+Indicator_db1_S3!G4*Weighting!V7+Indicator_db1_S3!H4*Weighting!V8+Indicator_db1_S3!I4*Weighting!V9+Indicator_db1_S3!J4*Weighting!V10+Indicator_db1_S3!K4*Weighting!V11+Indicator_db1_S3!L4*Weighting!V12+Indicator_db1_S3!M4*Weighting!V13+Indicator_db1_S3!N4*Weighting!V14+Indicator_db1_S3!O4*Weighting!V15+Indicator_db1_S3!P4*Weighting!V16+Indicator_db1_S3!Q4*Weighting!V17</f>
        <v>-3.7129687481859852E-2</v>
      </c>
      <c r="W4" s="8">
        <f>+Indicator_db1_S3!B4*Weighting!W2+Indicator_db1_S3!C4*Weighting!W3+Indicator_db1_S3!D4*Weighting!W4+Indicator_db1_S3!E4*Weighting!W5+Indicator_db1_S3!F4*Weighting!W6+Indicator_db1_S3!G4*Weighting!W7+Indicator_db1_S3!H4*Weighting!W8+Indicator_db1_S3!I4*Weighting!W9+Indicator_db1_S3!J4*Weighting!W10+Indicator_db1_S3!K4*Weighting!W11+Indicator_db1_S3!L4*Weighting!W12+Indicator_db1_S3!M4*Weighting!W13+Indicator_db1_S3!N4*Weighting!W14+Indicator_db1_S3!O4*Weighting!W15+Indicator_db1_S3!P4*Weighting!W16+Indicator_db1_S3!Q4*Weighting!W17</f>
        <v>-1.087306465272973E-2</v>
      </c>
      <c r="X4" s="8">
        <f>+Indicator_db1_S3!B4*Weighting!X2+Indicator_db1_S3!C4*Weighting!X3+Indicator_db1_S3!D4*Weighting!X4+Indicator_db1_S3!E4*Weighting!X5+Indicator_db1_S3!F4*Weighting!X6+Indicator_db1_S3!G4*Weighting!X7+Indicator_db1_S3!H4*Weighting!X8+Indicator_db1_S3!I4*Weighting!X9+Indicator_db1_S3!J4*Weighting!X10+Indicator_db1_S3!K4*Weighting!X11+Indicator_db1_S3!L4*Weighting!X12+Indicator_db1_S3!M4*Weighting!X13+Indicator_db1_S3!N4*Weighting!X14+Indicator_db1_S3!O4*Weighting!X15+Indicator_db1_S3!P4*Weighting!X16+Indicator_db1_S3!Q4*Weighting!X17</f>
        <v>-3.9558961972894872E-3</v>
      </c>
      <c r="Y4" s="8">
        <f>+Indicator_db1_S3!B4*Weighting!Y2+Indicator_db1_S3!C4*Weighting!Y3+Indicator_db1_S3!D4*Weighting!Y4+Indicator_db1_S3!E4*Weighting!Y5+Indicator_db1_S3!F4*Weighting!Y6+Indicator_db1_S3!G4*Weighting!Y7+Indicator_db1_S3!H4*Weighting!Y8+Indicator_db1_S3!I4*Weighting!Y9+Indicator_db1_S3!J4*Weighting!Y10+Indicator_db1_S3!K4*Weighting!Y11+Indicator_db1_S3!L4*Weighting!Y12+Indicator_db1_S3!M4*Weighting!Y13+Indicator_db1_S3!N4*Weighting!Y14+Indicator_db1_S3!O4*Weighting!Y15+Indicator_db1_S3!P4*Weighting!Y16+Indicator_db1_S3!Q4*Weighting!Y17</f>
        <v>-2.5236652208306603E-4</v>
      </c>
      <c r="Z4" s="8">
        <f>+Indicator_db1_S3!B4*Weighting!Z2+Indicator_db1_S3!C4*Weighting!Z3+Indicator_db1_S3!D4*Weighting!Z4+Indicator_db1_S3!E4*Weighting!Z5+Indicator_db1_S3!F4*Weighting!Z6+Indicator_db1_S3!G4*Weighting!Z7+Indicator_db1_S3!H4*Weighting!Z8+Indicator_db1_S3!I4*Weighting!Z9+Indicator_db1_S3!J4*Weighting!Z10+Indicator_db1_S3!K4*Weighting!Z11+Indicator_db1_S3!L4*Weighting!Z12+Indicator_db1_S3!M4*Weighting!Z13+Indicator_db1_S3!N4*Weighting!Z14+Indicator_db1_S3!O4*Weighting!Z15+Indicator_db1_S3!P4*Weighting!Z16+Indicator_db1_S3!Q4*Weighting!Z17</f>
        <v>-3.0533313608633924E-2</v>
      </c>
      <c r="AA4" s="8">
        <f>+Indicator_db1_S3!B4*Weighting!AA2+Indicator_db1_S3!C4*Weighting!AA3+Indicator_db1_S3!D4*Weighting!AA4+Indicator_db1_S3!E4*Weighting!AA5+Indicator_db1_S3!F4*Weighting!AA6+Indicator_db1_S3!G4*Weighting!AA7+Indicator_db1_S3!H4*Weighting!AA8+Indicator_db1_S3!I4*Weighting!AA9+Indicator_db1_S3!J4*Weighting!AA10+Indicator_db1_S3!K4*Weighting!AA11+Indicator_db1_S3!L4*Weighting!AA12+Indicator_db1_S3!M4*Weighting!AA13+Indicator_db1_S3!N4*Weighting!AA14+Indicator_db1_S3!O4*Weighting!AA15+Indicator_db1_S3!P4*Weighting!AA16+Indicator_db1_S3!Q4*Weighting!AA17</f>
        <v>-0.24080982563294995</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008000"/>
  </sheetPr>
  <dimension ref="A1:AA4"/>
  <sheetViews>
    <sheetView workbookViewId="0"/>
  </sheetViews>
  <sheetFormatPr baseColWidth="10" defaultColWidth="8.7265625" defaultRowHeight="14.5" x14ac:dyDescent="0.35"/>
  <cols>
    <col min="1" max="27" width="14.26953125" customWidth="1"/>
  </cols>
  <sheetData>
    <row r="1" spans="1:27"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8">
        <f ca="1">+Indicator_db1_S4!B2*Weighting!B2+Indicator_db1_S4!C2*Weighting!B3+Indicator_db1_S4!D2*Weighting!B4+Indicator_db1_S4!E2*Weighting!B5+Indicator_db1_S4!F2*Weighting!B6+Indicator_db1_S4!G2*Weighting!B7+Indicator_db1_S4!H2*Weighting!B8+Indicator_db1_S4!I2*Weighting!B9+Indicator_db1_S4!J2*Weighting!B10+Indicator_db1_S4!K2*Weighting!B11+Indicator_db1_S4!L2*Weighting!B12+Indicator_db1_S4!M2*Weighting!B13+Indicator_db1_S4!N2*Weighting!B14+Indicator_db1_S4!O2*Weighting!B15+Indicator_db1_S4!P2*Weighting!B16+Indicator_db1_S4!Q2*Weighting!B17</f>
        <v>-0.60836256517763887</v>
      </c>
      <c r="C2" s="8">
        <f ca="1">+Indicator_db1_S4!B2*Weighting!C2+Indicator_db1_S4!C2*Weighting!C3+Indicator_db1_S4!D2*Weighting!C4+Indicator_db1_S4!E2*Weighting!C5+Indicator_db1_S4!F2*Weighting!C6+Indicator_db1_S4!G2*Weighting!C7+Indicator_db1_S4!H2*Weighting!C8+Indicator_db1_S4!I2*Weighting!C9+Indicator_db1_S4!J2*Weighting!C10+Indicator_db1_S4!K2*Weighting!C11+Indicator_db1_S4!L2*Weighting!C12+Indicator_db1_S4!M2*Weighting!C13+Indicator_db1_S4!N2*Weighting!C14+Indicator_db1_S4!O2*Weighting!C15+Indicator_db1_S4!P2*Weighting!C16+Indicator_db1_S4!Q2*Weighting!C17</f>
        <v>-0.60182862762802269</v>
      </c>
      <c r="D2" s="8">
        <f ca="1">+Indicator_db1_S4!B2*Weighting!D2+Indicator_db1_S4!C2*Weighting!D3+Indicator_db1_S4!D2*Weighting!D4+Indicator_db1_S4!E2*Weighting!D5+Indicator_db1_S4!F2*Weighting!D6+Indicator_db1_S4!G2*Weighting!D7+Indicator_db1_S4!H2*Weighting!D8+Indicator_db1_S4!I2*Weighting!D9+Indicator_db1_S4!J2*Weighting!D10+Indicator_db1_S4!K2*Weighting!D11+Indicator_db1_S4!L2*Weighting!D12+Indicator_db1_S4!M2*Weighting!D13+Indicator_db1_S4!N2*Weighting!D14+Indicator_db1_S4!O2*Weighting!D15+Indicator_db1_S4!P2*Weighting!D16+Indicator_db1_S4!Q2*Weighting!D17</f>
        <v>-0.64320495071798733</v>
      </c>
      <c r="E2" s="8">
        <f ca="1">+Indicator_db1_S4!B2*Weighting!E2+Indicator_db1_S4!C2*Weighting!E3+Indicator_db1_S4!D2*Weighting!E4+Indicator_db1_S4!E2*Weighting!E5+Indicator_db1_S4!F2*Weighting!E6+Indicator_db1_S4!G2*Weighting!E7+Indicator_db1_S4!H2*Weighting!E8+Indicator_db1_S4!I2*Weighting!E9+Indicator_db1_S4!J2*Weighting!E10+Indicator_db1_S4!K2*Weighting!E11+Indicator_db1_S4!L2*Weighting!E12+Indicator_db1_S4!M2*Weighting!E13+Indicator_db1_S4!N2*Weighting!E14+Indicator_db1_S4!O2*Weighting!E15+Indicator_db1_S4!P2*Weighting!E16+Indicator_db1_S4!Q2*Weighting!E17</f>
        <v>-1.1150898014608723</v>
      </c>
      <c r="F2" s="8">
        <f ca="1">+Indicator_db1_S4!B2*Weighting!F2+Indicator_db1_S4!C2*Weighting!F3+Indicator_db1_S4!D2*Weighting!F4+Indicator_db1_S4!E2*Weighting!F5+Indicator_db1_S4!F2*Weighting!F6+Indicator_db1_S4!G2*Weighting!F7+Indicator_db1_S4!H2*Weighting!F8+Indicator_db1_S4!I2*Weighting!F9+Indicator_db1_S4!J2*Weighting!F10+Indicator_db1_S4!K2*Weighting!F11+Indicator_db1_S4!L2*Weighting!F12+Indicator_db1_S4!M2*Weighting!F13+Indicator_db1_S4!N2*Weighting!F14+Indicator_db1_S4!O2*Weighting!F15+Indicator_db1_S4!P2*Weighting!F16+Indicator_db1_S4!Q2*Weighting!F17</f>
        <v>-0.61458638968488633</v>
      </c>
      <c r="G2" s="8">
        <f>+Indicator_db1_S4!B2*Weighting!G2+Indicator_db1_S4!C2*Weighting!G3+Indicator_db1_S4!D2*Weighting!G4+Indicator_db1_S4!E2*Weighting!G5+Indicator_db1_S4!F2*Weighting!G6+Indicator_db1_S4!G2*Weighting!G7+Indicator_db1_S4!H2*Weighting!G8+Indicator_db1_S4!I2*Weighting!G9+Indicator_db1_S4!J2*Weighting!G10+Indicator_db1_S4!K2*Weighting!G11+Indicator_db1_S4!L2*Weighting!G12+Indicator_db1_S4!M2*Weighting!G13+Indicator_db1_S4!N2*Weighting!G14+Indicator_db1_S4!O2*Weighting!G15+Indicator_db1_S4!P2*Weighting!G16+Indicator_db1_S4!Q2*Weighting!G17</f>
        <v>-0.27679044165598676</v>
      </c>
      <c r="H2" s="8">
        <f>+Indicator_db1_S4!B2*Weighting!H2+Indicator_db1_S4!C2*Weighting!H3+Indicator_db1_S4!D2*Weighting!H4+Indicator_db1_S4!E2*Weighting!H5+Indicator_db1_S4!F2*Weighting!H6+Indicator_db1_S4!G2*Weighting!H7+Indicator_db1_S4!H2*Weighting!H8+Indicator_db1_S4!I2*Weighting!H9+Indicator_db1_S4!J2*Weighting!H10+Indicator_db1_S4!K2*Weighting!H11+Indicator_db1_S4!L2*Weighting!H12+Indicator_db1_S4!M2*Weighting!H13+Indicator_db1_S4!N2*Weighting!H14+Indicator_db1_S4!O2*Weighting!H15+Indicator_db1_S4!P2*Weighting!H16+Indicator_db1_S4!Q2*Weighting!H17</f>
        <v>-0.29883932807138375</v>
      </c>
      <c r="I2" s="8">
        <f>+Indicator_db1_S4!B2*Weighting!I2+Indicator_db1_S4!C2*Weighting!I3+Indicator_db1_S4!D2*Weighting!I4+Indicator_db1_S4!E2*Weighting!I5+Indicator_db1_S4!F2*Weighting!I6+Indicator_db1_S4!G2*Weighting!I7+Indicator_db1_S4!H2*Weighting!I8+Indicator_db1_S4!I2*Weighting!I9+Indicator_db1_S4!J2*Weighting!I10+Indicator_db1_S4!K2*Weighting!I11+Indicator_db1_S4!L2*Weighting!I12+Indicator_db1_S4!M2*Weighting!I13+Indicator_db1_S4!N2*Weighting!I14+Indicator_db1_S4!O2*Weighting!I15+Indicator_db1_S4!P2*Weighting!I16+Indicator_db1_S4!Q2*Weighting!I17</f>
        <v>-0.29924921972993779</v>
      </c>
      <c r="J2" s="8">
        <f>+Indicator_db1_S4!B2*Weighting!J2+Indicator_db1_S4!C2*Weighting!J3+Indicator_db1_S4!D2*Weighting!J4+Indicator_db1_S4!E2*Weighting!J5+Indicator_db1_S4!F2*Weighting!J6+Indicator_db1_S4!G2*Weighting!J7+Indicator_db1_S4!H2*Weighting!J8+Indicator_db1_S4!I2*Weighting!J9+Indicator_db1_S4!J2*Weighting!J10+Indicator_db1_S4!K2*Weighting!J11+Indicator_db1_S4!L2*Weighting!J12+Indicator_db1_S4!M2*Weighting!J13+Indicator_db1_S4!N2*Weighting!J14+Indicator_db1_S4!O2*Weighting!J15+Indicator_db1_S4!P2*Weighting!J16+Indicator_db1_S4!Q2*Weighting!J17</f>
        <v>-0.54551626972319944</v>
      </c>
      <c r="K2" s="8">
        <f>+Indicator_db1_S4!B2*Weighting!K2+Indicator_db1_S4!C2*Weighting!K3+Indicator_db1_S4!D2*Weighting!K4+Indicator_db1_S4!E2*Weighting!K5+Indicator_db1_S4!F2*Weighting!K6+Indicator_db1_S4!G2*Weighting!K7+Indicator_db1_S4!H2*Weighting!K8+Indicator_db1_S4!I2*Weighting!K9+Indicator_db1_S4!J2*Weighting!K10+Indicator_db1_S4!K2*Weighting!K11+Indicator_db1_S4!L2*Weighting!K12+Indicator_db1_S4!M2*Weighting!K13+Indicator_db1_S4!N2*Weighting!K14+Indicator_db1_S4!O2*Weighting!K15+Indicator_db1_S4!P2*Weighting!K16+Indicator_db1_S4!Q2*Weighting!K17</f>
        <v>-0.30969747516242274</v>
      </c>
      <c r="L2" s="8">
        <f>+Indicator_db1_S4!B2*Weighting!L2+Indicator_db1_S4!C2*Weighting!L3+Indicator_db1_S4!D2*Weighting!L4+Indicator_db1_S4!E2*Weighting!L5+Indicator_db1_S4!F2*Weighting!L6+Indicator_db1_S4!G2*Weighting!L7+Indicator_db1_S4!H2*Weighting!L8+Indicator_db1_S4!I2*Weighting!L9+Indicator_db1_S4!J2*Weighting!L10+Indicator_db1_S4!K2*Weighting!L11+Indicator_db1_S4!L2*Weighting!L12+Indicator_db1_S4!M2*Weighting!L13+Indicator_db1_S4!N2*Weighting!L14+Indicator_db1_S4!O2*Weighting!L15+Indicator_db1_S4!P2*Weighting!L16+Indicator_db1_S4!Q2*Weighting!L17</f>
        <v>-0.32153860344405405</v>
      </c>
      <c r="M2" s="8">
        <f>+Indicator_db1_S4!B2*Weighting!M2+Indicator_db1_S4!C2*Weighting!M3+Indicator_db1_S4!D2*Weighting!M4+Indicator_db1_S4!E2*Weighting!M5+Indicator_db1_S4!F2*Weighting!M6+Indicator_db1_S4!G2*Weighting!M7+Indicator_db1_S4!H2*Weighting!M8+Indicator_db1_S4!I2*Weighting!M9+Indicator_db1_S4!J2*Weighting!M10+Indicator_db1_S4!K2*Weighting!M11+Indicator_db1_S4!L2*Weighting!M12+Indicator_db1_S4!M2*Weighting!M13+Indicator_db1_S4!N2*Weighting!M14+Indicator_db1_S4!O2*Weighting!M15+Indicator_db1_S4!P2*Weighting!M16+Indicator_db1_S4!Q2*Weighting!M17</f>
        <v>-0.30313137536119977</v>
      </c>
      <c r="N2" s="8">
        <f>+Indicator_db1_S4!B2*Weighting!N2+Indicator_db1_S4!C2*Weighting!N3+Indicator_db1_S4!D2*Weighting!N4+Indicator_db1_S4!E2*Weighting!N5+Indicator_db1_S4!F2*Weighting!N6+Indicator_db1_S4!G2*Weighting!N7+Indicator_db1_S4!H2*Weighting!N8+Indicator_db1_S4!I2*Weighting!N9+Indicator_db1_S4!J2*Weighting!N10+Indicator_db1_S4!K2*Weighting!N11+Indicator_db1_S4!L2*Weighting!N12+Indicator_db1_S4!M2*Weighting!N13+Indicator_db1_S4!N2*Weighting!N14+Indicator_db1_S4!O2*Weighting!N15+Indicator_db1_S4!P2*Weighting!N16+Indicator_db1_S4!Q2*Weighting!N17</f>
        <v>-0.10966709738149132</v>
      </c>
      <c r="O2" s="8">
        <f>+Indicator_db1_S4!B2*Weighting!O2+Indicator_db1_S4!C2*Weighting!O3+Indicator_db1_S4!D2*Weighting!O4+Indicator_db1_S4!E2*Weighting!O5+Indicator_db1_S4!F2*Weighting!O6+Indicator_db1_S4!G2*Weighting!O7+Indicator_db1_S4!H2*Weighting!O8+Indicator_db1_S4!I2*Weighting!O9+Indicator_db1_S4!J2*Weighting!O10+Indicator_db1_S4!K2*Weighting!O11+Indicator_db1_S4!L2*Weighting!O12+Indicator_db1_S4!M2*Weighting!O13+Indicator_db1_S4!N2*Weighting!O14+Indicator_db1_S4!O2*Weighting!O15+Indicator_db1_S4!P2*Weighting!O16+Indicator_db1_S4!Q2*Weighting!O17</f>
        <v>0.10063419648341866</v>
      </c>
      <c r="P2" s="8">
        <f>+Indicator_db1_S4!B2*Weighting!P2+Indicator_db1_S4!C2*Weighting!P3+Indicator_db1_S4!D2*Weighting!P4+Indicator_db1_S4!E2*Weighting!P5+Indicator_db1_S4!F2*Weighting!P6+Indicator_db1_S4!G2*Weighting!P7+Indicator_db1_S4!H2*Weighting!P8+Indicator_db1_S4!I2*Weighting!P9+Indicator_db1_S4!J2*Weighting!P10+Indicator_db1_S4!K2*Weighting!P11+Indicator_db1_S4!L2*Weighting!P12+Indicator_db1_S4!M2*Weighting!P13+Indicator_db1_S4!N2*Weighting!P14+Indicator_db1_S4!O2*Weighting!P15+Indicator_db1_S4!P2*Weighting!P16+Indicator_db1_S4!Q2*Weighting!P17</f>
        <v>-0.44594085350338242</v>
      </c>
      <c r="Q2" s="8">
        <f>+Indicator_db1_S4!B2*Weighting!Q2+Indicator_db1_S4!C2*Weighting!Q3+Indicator_db1_S4!D2*Weighting!Q4+Indicator_db1_S4!E2*Weighting!Q5+Indicator_db1_S4!F2*Weighting!Q6+Indicator_db1_S4!G2*Weighting!Q7+Indicator_db1_S4!H2*Weighting!Q8+Indicator_db1_S4!I2*Weighting!Q9+Indicator_db1_S4!J2*Weighting!Q10+Indicator_db1_S4!K2*Weighting!Q11+Indicator_db1_S4!L2*Weighting!Q12+Indicator_db1_S4!M2*Weighting!Q13+Indicator_db1_S4!N2*Weighting!Q14+Indicator_db1_S4!O2*Weighting!Q15+Indicator_db1_S4!P2*Weighting!Q16+Indicator_db1_S4!Q2*Weighting!Q17</f>
        <v>-0.28697673838863819</v>
      </c>
      <c r="R2" s="8">
        <f>+Indicator_db1_S4!B2*Weighting!R2+Indicator_db1_S4!C2*Weighting!R3+Indicator_db1_S4!D2*Weighting!R4+Indicator_db1_S4!E2*Weighting!R5+Indicator_db1_S4!F2*Weighting!R6+Indicator_db1_S4!G2*Weighting!R7+Indicator_db1_S4!H2*Weighting!R8+Indicator_db1_S4!I2*Weighting!R9+Indicator_db1_S4!J2*Weighting!R10+Indicator_db1_S4!K2*Weighting!R11+Indicator_db1_S4!L2*Weighting!R12+Indicator_db1_S4!M2*Weighting!R13+Indicator_db1_S4!N2*Weighting!R14+Indicator_db1_S4!O2*Weighting!R15+Indicator_db1_S4!P2*Weighting!R16+Indicator_db1_S4!Q2*Weighting!R17</f>
        <v>-1.3060164828489946</v>
      </c>
      <c r="S2" s="8">
        <f>+Indicator_db1_S4!B2*Weighting!S2+Indicator_db1_S4!C2*Weighting!S3+Indicator_db1_S4!D2*Weighting!S4+Indicator_db1_S4!E2*Weighting!S5+Indicator_db1_S4!F2*Weighting!S6+Indicator_db1_S4!G2*Weighting!S7+Indicator_db1_S4!H2*Weighting!S8+Indicator_db1_S4!I2*Weighting!S9+Indicator_db1_S4!J2*Weighting!S10+Indicator_db1_S4!K2*Weighting!S11+Indicator_db1_S4!L2*Weighting!S12+Indicator_db1_S4!M2*Weighting!S13+Indicator_db1_S4!N2*Weighting!S14+Indicator_db1_S4!O2*Weighting!S15+Indicator_db1_S4!P2*Weighting!S16+Indicator_db1_S4!Q2*Weighting!S17</f>
        <v>-0.649504369613775</v>
      </c>
      <c r="T2" s="8">
        <f>+Indicator_db1_S4!B2*Weighting!T2+Indicator_db1_S4!C2*Weighting!T3+Indicator_db1_S4!D2*Weighting!T4+Indicator_db1_S4!E2*Weighting!T5+Indicator_db1_S4!F2*Weighting!T6+Indicator_db1_S4!G2*Weighting!T7+Indicator_db1_S4!H2*Weighting!T8+Indicator_db1_S4!I2*Weighting!T9+Indicator_db1_S4!J2*Weighting!T10+Indicator_db1_S4!K2*Weighting!T11+Indicator_db1_S4!L2*Weighting!T12+Indicator_db1_S4!M2*Weighting!T13+Indicator_db1_S4!N2*Weighting!T14+Indicator_db1_S4!O2*Weighting!T15+Indicator_db1_S4!P2*Weighting!T16+Indicator_db1_S4!Q2*Weighting!T17</f>
        <v>-0.71580993766223311</v>
      </c>
      <c r="U2" s="8">
        <f>+Indicator_db1_S4!B2*Weighting!U2+Indicator_db1_S4!C2*Weighting!U3+Indicator_db1_S4!D2*Weighting!U4+Indicator_db1_S4!E2*Weighting!U5+Indicator_db1_S4!F2*Weighting!U6+Indicator_db1_S4!G2*Weighting!U7+Indicator_db1_S4!H2*Weighting!U8+Indicator_db1_S4!I2*Weighting!U9+Indicator_db1_S4!J2*Weighting!U10+Indicator_db1_S4!K2*Weighting!U11+Indicator_db1_S4!L2*Weighting!U12+Indicator_db1_S4!M2*Weighting!U13+Indicator_db1_S4!N2*Weighting!U14+Indicator_db1_S4!O2*Weighting!U15+Indicator_db1_S4!P2*Weighting!U16+Indicator_db1_S4!Q2*Weighting!U17</f>
        <v>-1.2238496130192967E-2</v>
      </c>
      <c r="V2" s="8">
        <f>+Indicator_db1_S4!B2*Weighting!V2+Indicator_db1_S4!C2*Weighting!V3+Indicator_db1_S4!D2*Weighting!V4+Indicator_db1_S4!E2*Weighting!V5+Indicator_db1_S4!F2*Weighting!V6+Indicator_db1_S4!G2*Weighting!V7+Indicator_db1_S4!H2*Weighting!V8+Indicator_db1_S4!I2*Weighting!V9+Indicator_db1_S4!J2*Weighting!V10+Indicator_db1_S4!K2*Weighting!V11+Indicator_db1_S4!L2*Weighting!V12+Indicator_db1_S4!M2*Weighting!V13+Indicator_db1_S4!N2*Weighting!V14+Indicator_db1_S4!O2*Weighting!V15+Indicator_db1_S4!P2*Weighting!V16+Indicator_db1_S4!Q2*Weighting!V17</f>
        <v>-5.4526298424837645E-2</v>
      </c>
      <c r="W2" s="8">
        <f>+Indicator_db1_S4!B2*Weighting!W2+Indicator_db1_S4!C2*Weighting!W3+Indicator_db1_S4!D2*Weighting!W4+Indicator_db1_S4!E2*Weighting!W5+Indicator_db1_S4!F2*Weighting!W6+Indicator_db1_S4!G2*Weighting!W7+Indicator_db1_S4!H2*Weighting!W8+Indicator_db1_S4!I2*Weighting!W9+Indicator_db1_S4!J2*Weighting!W10+Indicator_db1_S4!K2*Weighting!W11+Indicator_db1_S4!L2*Weighting!W12+Indicator_db1_S4!M2*Weighting!W13+Indicator_db1_S4!N2*Weighting!W14+Indicator_db1_S4!O2*Weighting!W15+Indicator_db1_S4!P2*Weighting!W16+Indicator_db1_S4!Q2*Weighting!W17</f>
        <v>-1.0281323573755569E-2</v>
      </c>
      <c r="X2" s="8">
        <f>+Indicator_db1_S4!B2*Weighting!X2+Indicator_db1_S4!C2*Weighting!X3+Indicator_db1_S4!D2*Weighting!X4+Indicator_db1_S4!E2*Weighting!X5+Indicator_db1_S4!F2*Weighting!X6+Indicator_db1_S4!G2*Weighting!X7+Indicator_db1_S4!H2*Weighting!X8+Indicator_db1_S4!I2*Weighting!X9+Indicator_db1_S4!J2*Weighting!X10+Indicator_db1_S4!K2*Weighting!X11+Indicator_db1_S4!L2*Weighting!X12+Indicator_db1_S4!M2*Weighting!X13+Indicator_db1_S4!N2*Weighting!X14+Indicator_db1_S4!O2*Weighting!X15+Indicator_db1_S4!P2*Weighting!X16+Indicator_db1_S4!Q2*Weighting!X17</f>
        <v>-8.1704506858164237E-3</v>
      </c>
      <c r="Y2" s="8">
        <f>+Indicator_db1_S4!B2*Weighting!Y2+Indicator_db1_S4!C2*Weighting!Y3+Indicator_db1_S4!D2*Weighting!Y4+Indicator_db1_S4!E2*Weighting!Y5+Indicator_db1_S4!F2*Weighting!Y6+Indicator_db1_S4!G2*Weighting!Y7+Indicator_db1_S4!H2*Weighting!Y8+Indicator_db1_S4!I2*Weighting!Y9+Indicator_db1_S4!J2*Weighting!Y10+Indicator_db1_S4!K2*Weighting!Y11+Indicator_db1_S4!L2*Weighting!Y12+Indicator_db1_S4!M2*Weighting!Y13+Indicator_db1_S4!N2*Weighting!Y14+Indicator_db1_S4!O2*Weighting!Y15+Indicator_db1_S4!P2*Weighting!Y16+Indicator_db1_S4!Q2*Weighting!Y17</f>
        <v>-2.1090324034660976E-3</v>
      </c>
      <c r="Z2" s="8">
        <f>+Indicator_db1_S4!B2*Weighting!Z2+Indicator_db1_S4!C2*Weighting!Z3+Indicator_db1_S4!D2*Weighting!Z4+Indicator_db1_S4!E2*Weighting!Z5+Indicator_db1_S4!F2*Weighting!Z6+Indicator_db1_S4!G2*Weighting!Z7+Indicator_db1_S4!H2*Weighting!Z8+Indicator_db1_S4!I2*Weighting!Z9+Indicator_db1_S4!J2*Weighting!Z10+Indicator_db1_S4!K2*Weighting!Z11+Indicator_db1_S4!L2*Weighting!Z12+Indicator_db1_S4!M2*Weighting!Z13+Indicator_db1_S4!N2*Weighting!Z14+Indicator_db1_S4!O2*Weighting!Z15+Indicator_db1_S4!P2*Weighting!Z16+Indicator_db1_S4!Q2*Weighting!Z17</f>
        <v>-5.5262308089314531E-2</v>
      </c>
      <c r="AA2" s="8">
        <f>+Indicator_db1_S4!B2*Weighting!AA2+Indicator_db1_S4!C2*Weighting!AA3+Indicator_db1_S4!D2*Weighting!AA4+Indicator_db1_S4!E2*Weighting!AA5+Indicator_db1_S4!F2*Weighting!AA6+Indicator_db1_S4!G2*Weighting!AA7+Indicator_db1_S4!H2*Weighting!AA8+Indicator_db1_S4!I2*Weighting!AA9+Indicator_db1_S4!J2*Weighting!AA10+Indicator_db1_S4!K2*Weighting!AA11+Indicator_db1_S4!L2*Weighting!AA12+Indicator_db1_S4!M2*Weighting!AA13+Indicator_db1_S4!N2*Weighting!AA14+Indicator_db1_S4!O2*Weighting!AA15+Indicator_db1_S4!P2*Weighting!AA16+Indicator_db1_S4!Q2*Weighting!AA17</f>
        <v>-0.24810789546805409</v>
      </c>
    </row>
    <row r="3" spans="1:27" x14ac:dyDescent="0.35">
      <c r="A3" s="5" t="s">
        <v>2</v>
      </c>
      <c r="B3" s="8">
        <f ca="1">+Indicator_db1_S4!B3*Weighting!B2+Indicator_db1_S4!C3*Weighting!B3+Indicator_db1_S4!D3*Weighting!B4+Indicator_db1_S4!E3*Weighting!B5+Indicator_db1_S4!F3*Weighting!B6+Indicator_db1_S4!G3*Weighting!B7+Indicator_db1_S4!H3*Weighting!B8+Indicator_db1_S4!I3*Weighting!B9+Indicator_db1_S4!J3*Weighting!B10+Indicator_db1_S4!K3*Weighting!B11+Indicator_db1_S4!L3*Weighting!B12+Indicator_db1_S4!M3*Weighting!B13+Indicator_db1_S4!N3*Weighting!B14+Indicator_db1_S4!O3*Weighting!B15+Indicator_db1_S4!P3*Weighting!B16+Indicator_db1_S4!Q3*Weighting!B17</f>
        <v>-1.5547359813242487</v>
      </c>
      <c r="C3" s="8">
        <f ca="1">+Indicator_db1_S4!B3*Weighting!C2+Indicator_db1_S4!C3*Weighting!C3+Indicator_db1_S4!D3*Weighting!C4+Indicator_db1_S4!E3*Weighting!C5+Indicator_db1_S4!F3*Weighting!C6+Indicator_db1_S4!G3*Weighting!C7+Indicator_db1_S4!H3*Weighting!C8+Indicator_db1_S4!I3*Weighting!C9+Indicator_db1_S4!J3*Weighting!C10+Indicator_db1_S4!K3*Weighting!C11+Indicator_db1_S4!L3*Weighting!C12+Indicator_db1_S4!M3*Weighting!C13+Indicator_db1_S4!N3*Weighting!C14+Indicator_db1_S4!O3*Weighting!C15+Indicator_db1_S4!P3*Weighting!C16+Indicator_db1_S4!Q3*Weighting!C17</f>
        <v>-1.3745303269312585</v>
      </c>
      <c r="D3" s="8">
        <f ca="1">+Indicator_db1_S4!B3*Weighting!D2+Indicator_db1_S4!C3*Weighting!D3+Indicator_db1_S4!D3*Weighting!D4+Indicator_db1_S4!E3*Weighting!D5+Indicator_db1_S4!F3*Weighting!D6+Indicator_db1_S4!G3*Weighting!D7+Indicator_db1_S4!H3*Weighting!D8+Indicator_db1_S4!I3*Weighting!D9+Indicator_db1_S4!J3*Weighting!D10+Indicator_db1_S4!K3*Weighting!D11+Indicator_db1_S4!L3*Weighting!D12+Indicator_db1_S4!M3*Weighting!D13+Indicator_db1_S4!N3*Weighting!D14+Indicator_db1_S4!O3*Weighting!D15+Indicator_db1_S4!P3*Weighting!D16+Indicator_db1_S4!Q3*Weighting!D17</f>
        <v>-1.7047437008285911</v>
      </c>
      <c r="E3" s="8">
        <f ca="1">+Indicator_db1_S4!B3*Weighting!E2+Indicator_db1_S4!C3*Weighting!E3+Indicator_db1_S4!D3*Weighting!E4+Indicator_db1_S4!E3*Weighting!E5+Indicator_db1_S4!F3*Weighting!E6+Indicator_db1_S4!G3*Weighting!E7+Indicator_db1_S4!H3*Weighting!E8+Indicator_db1_S4!I3*Weighting!E9+Indicator_db1_S4!J3*Weighting!E10+Indicator_db1_S4!K3*Weighting!E11+Indicator_db1_S4!L3*Weighting!E12+Indicator_db1_S4!M3*Weighting!E13+Indicator_db1_S4!N3*Weighting!E14+Indicator_db1_S4!O3*Weighting!E15+Indicator_db1_S4!P3*Weighting!E16+Indicator_db1_S4!Q3*Weighting!E17</f>
        <v>-4.3089949818467232</v>
      </c>
      <c r="F3" s="8">
        <f ca="1">+Indicator_db1_S4!B3*Weighting!F2+Indicator_db1_S4!C3*Weighting!F3+Indicator_db1_S4!D3*Weighting!F4+Indicator_db1_S4!E3*Weighting!F5+Indicator_db1_S4!F3*Weighting!F6+Indicator_db1_S4!G3*Weighting!F7+Indicator_db1_S4!H3*Weighting!F8+Indicator_db1_S4!I3*Weighting!F9+Indicator_db1_S4!J3*Weighting!F10+Indicator_db1_S4!K3*Weighting!F11+Indicator_db1_S4!L3*Weighting!F12+Indicator_db1_S4!M3*Weighting!F13+Indicator_db1_S4!N3*Weighting!F14+Indicator_db1_S4!O3*Weighting!F15+Indicator_db1_S4!P3*Weighting!F16+Indicator_db1_S4!Q3*Weighting!F17</f>
        <v>-1.4779882456533435</v>
      </c>
      <c r="G3" s="8">
        <f>+Indicator_db1_S4!B3*Weighting!G2+Indicator_db1_S4!C3*Weighting!G3+Indicator_db1_S4!D3*Weighting!G4+Indicator_db1_S4!E3*Weighting!G5+Indicator_db1_S4!F3*Weighting!G6+Indicator_db1_S4!G3*Weighting!G7+Indicator_db1_S4!H3*Weighting!G8+Indicator_db1_S4!I3*Weighting!G9+Indicator_db1_S4!J3*Weighting!G10+Indicator_db1_S4!K3*Weighting!G11+Indicator_db1_S4!L3*Weighting!G12+Indicator_db1_S4!M3*Weighting!G13+Indicator_db1_S4!N3*Weighting!G14+Indicator_db1_S4!O3*Weighting!G15+Indicator_db1_S4!P3*Weighting!G16+Indicator_db1_S4!Q3*Weighting!G17</f>
        <v>-0.34220075085998336</v>
      </c>
      <c r="H3" s="8">
        <f>+Indicator_db1_S4!B3*Weighting!H2+Indicator_db1_S4!C3*Weighting!H3+Indicator_db1_S4!D3*Weighting!H4+Indicator_db1_S4!E3*Weighting!H5+Indicator_db1_S4!F3*Weighting!H6+Indicator_db1_S4!G3*Weighting!H7+Indicator_db1_S4!H3*Weighting!H8+Indicator_db1_S4!I3*Weighting!H9+Indicator_db1_S4!J3*Weighting!H10+Indicator_db1_S4!K3*Weighting!H11+Indicator_db1_S4!L3*Weighting!H12+Indicator_db1_S4!M3*Weighting!H13+Indicator_db1_S4!N3*Weighting!H14+Indicator_db1_S4!O3*Weighting!H15+Indicator_db1_S4!P3*Weighting!H16+Indicator_db1_S4!Q3*Weighting!H17</f>
        <v>-0.27838285937727797</v>
      </c>
      <c r="I3" s="8">
        <f>+Indicator_db1_S4!B3*Weighting!I2+Indicator_db1_S4!C3*Weighting!I3+Indicator_db1_S4!D3*Weighting!I4+Indicator_db1_S4!E3*Weighting!I5+Indicator_db1_S4!F3*Weighting!I6+Indicator_db1_S4!G3*Weighting!I7+Indicator_db1_S4!H3*Weighting!I8+Indicator_db1_S4!I3*Weighting!I9+Indicator_db1_S4!J3*Weighting!I10+Indicator_db1_S4!K3*Weighting!I11+Indicator_db1_S4!L3*Weighting!I12+Indicator_db1_S4!M3*Weighting!I13+Indicator_db1_S4!N3*Weighting!I14+Indicator_db1_S4!O3*Weighting!I15+Indicator_db1_S4!P3*Weighting!I16+Indicator_db1_S4!Q3*Weighting!I17</f>
        <v>-0.40164523997155427</v>
      </c>
      <c r="J3" s="8">
        <f>+Indicator_db1_S4!B3*Weighting!J2+Indicator_db1_S4!C3*Weighting!J3+Indicator_db1_S4!D3*Weighting!J4+Indicator_db1_S4!E3*Weighting!J5+Indicator_db1_S4!F3*Weighting!J6+Indicator_db1_S4!G3*Weighting!J7+Indicator_db1_S4!H3*Weighting!J8+Indicator_db1_S4!I3*Weighting!J9+Indicator_db1_S4!J3*Weighting!J10+Indicator_db1_S4!K3*Weighting!J11+Indicator_db1_S4!L3*Weighting!J12+Indicator_db1_S4!M3*Weighting!J13+Indicator_db1_S4!N3*Weighting!J14+Indicator_db1_S4!O3*Weighting!J15+Indicator_db1_S4!P3*Weighting!J16+Indicator_db1_S4!Q3*Weighting!J17</f>
        <v>-1.8133401102155613</v>
      </c>
      <c r="K3" s="8">
        <f>+Indicator_db1_S4!B3*Weighting!K2+Indicator_db1_S4!C3*Weighting!K3+Indicator_db1_S4!D3*Weighting!K4+Indicator_db1_S4!E3*Weighting!K5+Indicator_db1_S4!F3*Weighting!K6+Indicator_db1_S4!G3*Weighting!K7+Indicator_db1_S4!H3*Weighting!K8+Indicator_db1_S4!I3*Weighting!K9+Indicator_db1_S4!J3*Weighting!K10+Indicator_db1_S4!K3*Weighting!K11+Indicator_db1_S4!L3*Weighting!K12+Indicator_db1_S4!M3*Weighting!K13+Indicator_db1_S4!N3*Weighting!K14+Indicator_db1_S4!O3*Weighting!K15+Indicator_db1_S4!P3*Weighting!K16+Indicator_db1_S4!Q3*Weighting!K17</f>
        <v>-0.31431003134939606</v>
      </c>
      <c r="L3" s="8">
        <f>+Indicator_db1_S4!B3*Weighting!L2+Indicator_db1_S4!C3*Weighting!L3+Indicator_db1_S4!D3*Weighting!L4+Indicator_db1_S4!E3*Weighting!L5+Indicator_db1_S4!F3*Weighting!L6+Indicator_db1_S4!G3*Weighting!L7+Indicator_db1_S4!H3*Weighting!L8+Indicator_db1_S4!I3*Weighting!L9+Indicator_db1_S4!J3*Weighting!L10+Indicator_db1_S4!K3*Weighting!L11+Indicator_db1_S4!L3*Weighting!L12+Indicator_db1_S4!M3*Weighting!L13+Indicator_db1_S4!N3*Weighting!L14+Indicator_db1_S4!O3*Weighting!L15+Indicator_db1_S4!P3*Weighting!L16+Indicator_db1_S4!Q3*Weighting!L17</f>
        <v>-9.3345299996392739E-2</v>
      </c>
      <c r="M3" s="8">
        <f>+Indicator_db1_S4!B3*Weighting!M2+Indicator_db1_S4!C3*Weighting!M3+Indicator_db1_S4!D3*Weighting!M4+Indicator_db1_S4!E3*Weighting!M5+Indicator_db1_S4!F3*Weighting!M6+Indicator_db1_S4!G3*Weighting!M7+Indicator_db1_S4!H3*Weighting!M8+Indicator_db1_S4!I3*Weighting!M9+Indicator_db1_S4!J3*Weighting!M10+Indicator_db1_S4!K3*Weighting!M11+Indicator_db1_S4!L3*Weighting!M12+Indicator_db1_S4!M3*Weighting!M13+Indicator_db1_S4!N3*Weighting!M14+Indicator_db1_S4!O3*Weighting!M15+Indicator_db1_S4!P3*Weighting!M16+Indicator_db1_S4!Q3*Weighting!M17</f>
        <v>1.6234097700695497E-3</v>
      </c>
      <c r="N3" s="8">
        <f>+Indicator_db1_S4!B3*Weighting!N2+Indicator_db1_S4!C3*Weighting!N3+Indicator_db1_S4!D3*Weighting!N4+Indicator_db1_S4!E3*Weighting!N5+Indicator_db1_S4!F3*Weighting!N6+Indicator_db1_S4!G3*Weighting!N7+Indicator_db1_S4!H3*Weighting!N8+Indicator_db1_S4!I3*Weighting!N9+Indicator_db1_S4!J3*Weighting!N10+Indicator_db1_S4!K3*Weighting!N11+Indicator_db1_S4!L3*Weighting!N12+Indicator_db1_S4!M3*Weighting!N13+Indicator_db1_S4!N3*Weighting!N14+Indicator_db1_S4!O3*Weighting!N15+Indicator_db1_S4!P3*Weighting!N16+Indicator_db1_S4!Q3*Weighting!N17</f>
        <v>-2.0353627645279329E-3</v>
      </c>
      <c r="O3" s="8">
        <f>+Indicator_db1_S4!B3*Weighting!O2+Indicator_db1_S4!C3*Weighting!O3+Indicator_db1_S4!D3*Weighting!O4+Indicator_db1_S4!E3*Weighting!O5+Indicator_db1_S4!F3*Weighting!O6+Indicator_db1_S4!G3*Weighting!O7+Indicator_db1_S4!H3*Weighting!O8+Indicator_db1_S4!I3*Weighting!O9+Indicator_db1_S4!J3*Weighting!O10+Indicator_db1_S4!K3*Weighting!O11+Indicator_db1_S4!L3*Weighting!O12+Indicator_db1_S4!M3*Weighting!O13+Indicator_db1_S4!N3*Weighting!O14+Indicator_db1_S4!O3*Weighting!O15+Indicator_db1_S4!P3*Weighting!O16+Indicator_db1_S4!Q3*Weighting!O17</f>
        <v>-3.4311200284698547E-3</v>
      </c>
      <c r="P3" s="8">
        <f>+Indicator_db1_S4!B3*Weighting!P2+Indicator_db1_S4!C3*Weighting!P3+Indicator_db1_S4!D3*Weighting!P4+Indicator_db1_S4!E3*Weighting!P5+Indicator_db1_S4!F3*Weighting!P6+Indicator_db1_S4!G3*Weighting!P7+Indicator_db1_S4!H3*Weighting!P8+Indicator_db1_S4!I3*Weighting!P9+Indicator_db1_S4!J3*Weighting!P10+Indicator_db1_S4!K3*Weighting!P11+Indicator_db1_S4!L3*Weighting!P12+Indicator_db1_S4!M3*Weighting!P13+Indicator_db1_S4!N3*Weighting!P14+Indicator_db1_S4!O3*Weighting!P15+Indicator_db1_S4!P3*Weighting!P16+Indicator_db1_S4!Q3*Weighting!P17</f>
        <v>-8.8849507217420333E-3</v>
      </c>
      <c r="Q3" s="8">
        <f>+Indicator_db1_S4!B3*Weighting!Q2+Indicator_db1_S4!C3*Weighting!Q3+Indicator_db1_S4!D3*Weighting!Q4+Indicator_db1_S4!E3*Weighting!Q5+Indicator_db1_S4!F3*Weighting!Q6+Indicator_db1_S4!G3*Weighting!Q7+Indicator_db1_S4!H3*Weighting!Q8+Indicator_db1_S4!I3*Weighting!Q9+Indicator_db1_S4!J3*Weighting!Q10+Indicator_db1_S4!K3*Weighting!Q11+Indicator_db1_S4!L3*Weighting!Q12+Indicator_db1_S4!M3*Weighting!Q13+Indicator_db1_S4!N3*Weighting!Q14+Indicator_db1_S4!O3*Weighting!Q15+Indicator_db1_S4!P3*Weighting!Q16+Indicator_db1_S4!Q3*Weighting!Q17</f>
        <v>-1.4585067768392393E-2</v>
      </c>
      <c r="R3" s="8">
        <f>+Indicator_db1_S4!B3*Weighting!R2+Indicator_db1_S4!C3*Weighting!R3+Indicator_db1_S4!D3*Weighting!R4+Indicator_db1_S4!E3*Weighting!R5+Indicator_db1_S4!F3*Weighting!R6+Indicator_db1_S4!G3*Weighting!R7+Indicator_db1_S4!H3*Weighting!R8+Indicator_db1_S4!I3*Weighting!R9+Indicator_db1_S4!J3*Weighting!R10+Indicator_db1_S4!K3*Weighting!R11+Indicator_db1_S4!L3*Weighting!R12+Indicator_db1_S4!M3*Weighting!R13+Indicator_db1_S4!N3*Weighting!R14+Indicator_db1_S4!O3*Weighting!R15+Indicator_db1_S4!P3*Weighting!R16+Indicator_db1_S4!Q3*Weighting!R17</f>
        <v>-5.2632630668869247</v>
      </c>
      <c r="S3" s="8">
        <f>+Indicator_db1_S4!B3*Weighting!S2+Indicator_db1_S4!C3*Weighting!S3+Indicator_db1_S4!D3*Weighting!S4+Indicator_db1_S4!E3*Weighting!S5+Indicator_db1_S4!F3*Weighting!S6+Indicator_db1_S4!G3*Weighting!S7+Indicator_db1_S4!H3*Weighting!S8+Indicator_db1_S4!I3*Weighting!S9+Indicator_db1_S4!J3*Weighting!S10+Indicator_db1_S4!K3*Weighting!S11+Indicator_db1_S4!L3*Weighting!S12+Indicator_db1_S4!M3*Weighting!S13+Indicator_db1_S4!N3*Weighting!S14+Indicator_db1_S4!O3*Weighting!S15+Indicator_db1_S4!P3*Weighting!S16+Indicator_db1_S4!Q3*Weighting!S17</f>
        <v>-2.6347218360180478E-2</v>
      </c>
      <c r="T3" s="8">
        <f>+Indicator_db1_S4!B3*Weighting!T2+Indicator_db1_S4!C3*Weighting!T3+Indicator_db1_S4!D3*Weighting!T4+Indicator_db1_S4!E3*Weighting!T5+Indicator_db1_S4!F3*Weighting!T6+Indicator_db1_S4!G3*Weighting!T7+Indicator_db1_S4!H3*Weighting!T8+Indicator_db1_S4!I3*Weighting!T9+Indicator_db1_S4!J3*Weighting!T10+Indicator_db1_S4!K3*Weighting!T11+Indicator_db1_S4!L3*Weighting!T12+Indicator_db1_S4!M3*Weighting!T13+Indicator_db1_S4!N3*Weighting!T14+Indicator_db1_S4!O3*Weighting!T15+Indicator_db1_S4!P3*Weighting!T16+Indicator_db1_S4!Q3*Weighting!T17</f>
        <v>-2.8082318457416926E-2</v>
      </c>
      <c r="U3" s="8">
        <f>+Indicator_db1_S4!B3*Weighting!U2+Indicator_db1_S4!C3*Weighting!U3+Indicator_db1_S4!D3*Weighting!U4+Indicator_db1_S4!E3*Weighting!U5+Indicator_db1_S4!F3*Weighting!U6+Indicator_db1_S4!G3*Weighting!U7+Indicator_db1_S4!H3*Weighting!U8+Indicator_db1_S4!I3*Weighting!U9+Indicator_db1_S4!J3*Weighting!U10+Indicator_db1_S4!K3*Weighting!U11+Indicator_db1_S4!L3*Weighting!U12+Indicator_db1_S4!M3*Weighting!U13+Indicator_db1_S4!N3*Weighting!U14+Indicator_db1_S4!O3*Weighting!U15+Indicator_db1_S4!P3*Weighting!U16+Indicator_db1_S4!Q3*Weighting!U17</f>
        <v>-1.0518703389601283E-3</v>
      </c>
      <c r="V3" s="8">
        <f>+Indicator_db1_S4!B3*Weighting!V2+Indicator_db1_S4!C3*Weighting!V3+Indicator_db1_S4!D3*Weighting!V4+Indicator_db1_S4!E3*Weighting!V5+Indicator_db1_S4!F3*Weighting!V6+Indicator_db1_S4!G3*Weighting!V7+Indicator_db1_S4!H3*Weighting!V8+Indicator_db1_S4!I3*Weighting!V9+Indicator_db1_S4!J3*Weighting!V10+Indicator_db1_S4!K3*Weighting!V11+Indicator_db1_S4!L3*Weighting!V12+Indicator_db1_S4!M3*Weighting!V13+Indicator_db1_S4!N3*Weighting!V14+Indicator_db1_S4!O3*Weighting!V15+Indicator_db1_S4!P3*Weighting!V16+Indicator_db1_S4!Q3*Weighting!V17</f>
        <v>-1.1975683434650392E-3</v>
      </c>
      <c r="W3" s="8">
        <f>+Indicator_db1_S4!B3*Weighting!W2+Indicator_db1_S4!C3*Weighting!W3+Indicator_db1_S4!D3*Weighting!W4+Indicator_db1_S4!E3*Weighting!W5+Indicator_db1_S4!F3*Weighting!W6+Indicator_db1_S4!G3*Weighting!W7+Indicator_db1_S4!H3*Weighting!W8+Indicator_db1_S4!I3*Weighting!W9+Indicator_db1_S4!J3*Weighting!W10+Indicator_db1_S4!K3*Weighting!W11+Indicator_db1_S4!L3*Weighting!W12+Indicator_db1_S4!M3*Weighting!W13+Indicator_db1_S4!N3*Weighting!W14+Indicator_db1_S4!O3*Weighting!W15+Indicator_db1_S4!P3*Weighting!W16+Indicator_db1_S4!Q3*Weighting!W17</f>
        <v>6.9186698249779988E-4</v>
      </c>
      <c r="X3" s="8">
        <f>+Indicator_db1_S4!B3*Weighting!X2+Indicator_db1_S4!C3*Weighting!X3+Indicator_db1_S4!D3*Weighting!X4+Indicator_db1_S4!E3*Weighting!X5+Indicator_db1_S4!F3*Weighting!X6+Indicator_db1_S4!G3*Weighting!X7+Indicator_db1_S4!H3*Weighting!X8+Indicator_db1_S4!I3*Weighting!X9+Indicator_db1_S4!J3*Weighting!X10+Indicator_db1_S4!K3*Weighting!X11+Indicator_db1_S4!L3*Weighting!X12+Indicator_db1_S4!M3*Weighting!X13+Indicator_db1_S4!N3*Weighting!X14+Indicator_db1_S4!O3*Weighting!X15+Indicator_db1_S4!P3*Weighting!X16+Indicator_db1_S4!Q3*Weighting!X17</f>
        <v>3.773323757268454E-5</v>
      </c>
      <c r="Y3" s="8">
        <f>+Indicator_db1_S4!B3*Weighting!Y2+Indicator_db1_S4!C3*Weighting!Y3+Indicator_db1_S4!D3*Weighting!Y4+Indicator_db1_S4!E3*Weighting!Y5+Indicator_db1_S4!F3*Weighting!Y6+Indicator_db1_S4!G3*Weighting!Y7+Indicator_db1_S4!H3*Weighting!Y8+Indicator_db1_S4!I3*Weighting!Y9+Indicator_db1_S4!J3*Weighting!Y10+Indicator_db1_S4!K3*Weighting!Y11+Indicator_db1_S4!L3*Weighting!Y12+Indicator_db1_S4!M3*Weighting!Y13+Indicator_db1_S4!N3*Weighting!Y14+Indicator_db1_S4!O3*Weighting!Y15+Indicator_db1_S4!P3*Weighting!Y16+Indicator_db1_S4!Q3*Weighting!Y17</f>
        <v>-3.33586008680147E-3</v>
      </c>
      <c r="Z3" s="8">
        <f>+Indicator_db1_S4!B3*Weighting!Z2+Indicator_db1_S4!C3*Weighting!Z3+Indicator_db1_S4!D3*Weighting!Z4+Indicator_db1_S4!E3*Weighting!Z5+Indicator_db1_S4!F3*Weighting!Z6+Indicator_db1_S4!G3*Weighting!Z7+Indicator_db1_S4!H3*Weighting!Z8+Indicator_db1_S4!I3*Weighting!Z9+Indicator_db1_S4!J3*Weighting!Z10+Indicator_db1_S4!K3*Weighting!Z11+Indicator_db1_S4!L3*Weighting!Z12+Indicator_db1_S4!M3*Weighting!Z13+Indicator_db1_S4!N3*Weighting!Z14+Indicator_db1_S4!O3*Weighting!Z15+Indicator_db1_S4!P3*Weighting!Z16+Indicator_db1_S4!Q3*Weighting!Z17</f>
        <v>-2.8357277960651965E-3</v>
      </c>
      <c r="AA3" s="8">
        <f>+Indicator_db1_S4!B3*Weighting!AA2+Indicator_db1_S4!C3*Weighting!AA3+Indicator_db1_S4!D3*Weighting!AA4+Indicator_db1_S4!E3*Weighting!AA5+Indicator_db1_S4!F3*Weighting!AA6+Indicator_db1_S4!G3*Weighting!AA7+Indicator_db1_S4!H3*Weighting!AA8+Indicator_db1_S4!I3*Weighting!AA9+Indicator_db1_S4!J3*Weighting!AA10+Indicator_db1_S4!K3*Weighting!AA11+Indicator_db1_S4!L3*Weighting!AA12+Indicator_db1_S4!M3*Weighting!AA13+Indicator_db1_S4!N3*Weighting!AA14+Indicator_db1_S4!O3*Weighting!AA15+Indicator_db1_S4!P3*Weighting!AA16+Indicator_db1_S4!Q3*Weighting!AA17</f>
        <v>-2.9169592200534021E-2</v>
      </c>
    </row>
    <row r="4" spans="1:27" x14ac:dyDescent="0.35">
      <c r="A4" s="5" t="s">
        <v>3</v>
      </c>
      <c r="B4" s="8">
        <f ca="1">+Indicator_db1_S4!B4*Weighting!B2+Indicator_db1_S4!C4*Weighting!B3+Indicator_db1_S4!D4*Weighting!B4+Indicator_db1_S4!E4*Weighting!B5+Indicator_db1_S4!F4*Weighting!B6+Indicator_db1_S4!G4*Weighting!B7+Indicator_db1_S4!H4*Weighting!B8+Indicator_db1_S4!I4*Weighting!B9+Indicator_db1_S4!J4*Weighting!B10+Indicator_db1_S4!K4*Weighting!B11+Indicator_db1_S4!L4*Weighting!B12+Indicator_db1_S4!M4*Weighting!B13+Indicator_db1_S4!N4*Weighting!B14+Indicator_db1_S4!O4*Weighting!B15+Indicator_db1_S4!P4*Weighting!B16+Indicator_db1_S4!Q4*Weighting!B17</f>
        <v>-0.34540275331081383</v>
      </c>
      <c r="C4" s="8">
        <f ca="1">+Indicator_db1_S4!B4*Weighting!C2+Indicator_db1_S4!C4*Weighting!C3+Indicator_db1_S4!D4*Weighting!C4+Indicator_db1_S4!E4*Weighting!C5+Indicator_db1_S4!F4*Weighting!C6+Indicator_db1_S4!G4*Weighting!C7+Indicator_db1_S4!H4*Weighting!C8+Indicator_db1_S4!I4*Weighting!C9+Indicator_db1_S4!J4*Weighting!C10+Indicator_db1_S4!K4*Weighting!C11+Indicator_db1_S4!L4*Weighting!C12+Indicator_db1_S4!M4*Weighting!C13+Indicator_db1_S4!N4*Weighting!C14+Indicator_db1_S4!O4*Weighting!C15+Indicator_db1_S4!P4*Weighting!C16+Indicator_db1_S4!Q4*Weighting!C17</f>
        <v>-0.38528599574722111</v>
      </c>
      <c r="D4" s="8">
        <f ca="1">+Indicator_db1_S4!B4*Weighting!D2+Indicator_db1_S4!C4*Weighting!D3+Indicator_db1_S4!D4*Weighting!D4+Indicator_db1_S4!E4*Weighting!D5+Indicator_db1_S4!F4*Weighting!D6+Indicator_db1_S4!G4*Weighting!D7+Indicator_db1_S4!H4*Weighting!D8+Indicator_db1_S4!I4*Weighting!D9+Indicator_db1_S4!J4*Weighting!D10+Indicator_db1_S4!K4*Weighting!D11+Indicator_db1_S4!L4*Weighting!D12+Indicator_db1_S4!M4*Weighting!D13+Indicator_db1_S4!N4*Weighting!D14+Indicator_db1_S4!O4*Weighting!D15+Indicator_db1_S4!P4*Weighting!D16+Indicator_db1_S4!Q4*Weighting!D17</f>
        <v>-0.34873033589290986</v>
      </c>
      <c r="E4" s="8">
        <f ca="1">+Indicator_db1_S4!B4*Weighting!E2+Indicator_db1_S4!C4*Weighting!E3+Indicator_db1_S4!D4*Weighting!E4+Indicator_db1_S4!E4*Weighting!E5+Indicator_db1_S4!F4*Weighting!E6+Indicator_db1_S4!G4*Weighting!E7+Indicator_db1_S4!H4*Weighting!E8+Indicator_db1_S4!I4*Weighting!E9+Indicator_db1_S4!J4*Weighting!E10+Indicator_db1_S4!K4*Weighting!E11+Indicator_db1_S4!L4*Weighting!E12+Indicator_db1_S4!M4*Weighting!E13+Indicator_db1_S4!N4*Weighting!E14+Indicator_db1_S4!O4*Weighting!E15+Indicator_db1_S4!P4*Weighting!E16+Indicator_db1_S4!Q4*Weighting!E17</f>
        <v>-0.24230606062358864</v>
      </c>
      <c r="F4" s="8">
        <f ca="1">+Indicator_db1_S4!B4*Weighting!F2+Indicator_db1_S4!C4*Weighting!F3+Indicator_db1_S4!D4*Weighting!F4+Indicator_db1_S4!E4*Weighting!F5+Indicator_db1_S4!F4*Weighting!F6+Indicator_db1_S4!G4*Weighting!F7+Indicator_db1_S4!H4*Weighting!F8+Indicator_db1_S4!I4*Weighting!F9+Indicator_db1_S4!J4*Weighting!F10+Indicator_db1_S4!K4*Weighting!F11+Indicator_db1_S4!L4*Weighting!F12+Indicator_db1_S4!M4*Weighting!F13+Indicator_db1_S4!N4*Weighting!F14+Indicator_db1_S4!O4*Weighting!F15+Indicator_db1_S4!P4*Weighting!F16+Indicator_db1_S4!Q4*Weighting!F17</f>
        <v>-0.37350521832896461</v>
      </c>
      <c r="G4" s="8">
        <f>+Indicator_db1_S4!B4*Weighting!G2+Indicator_db1_S4!C4*Weighting!G3+Indicator_db1_S4!D4*Weighting!G4+Indicator_db1_S4!E4*Weighting!G5+Indicator_db1_S4!F4*Weighting!G6+Indicator_db1_S4!G4*Weighting!G7+Indicator_db1_S4!H4*Weighting!G8+Indicator_db1_S4!I4*Weighting!G9+Indicator_db1_S4!J4*Weighting!G10+Indicator_db1_S4!K4*Weighting!G11+Indicator_db1_S4!L4*Weighting!G12+Indicator_db1_S4!M4*Weighting!G13+Indicator_db1_S4!N4*Weighting!G14+Indicator_db1_S4!O4*Weighting!G15+Indicator_db1_S4!P4*Weighting!G16+Indicator_db1_S4!Q4*Weighting!G17</f>
        <v>-0.25570616931259549</v>
      </c>
      <c r="H4" s="8">
        <f>+Indicator_db1_S4!B4*Weighting!H2+Indicator_db1_S4!C4*Weighting!H3+Indicator_db1_S4!D4*Weighting!H4+Indicator_db1_S4!E4*Weighting!H5+Indicator_db1_S4!F4*Weighting!H6+Indicator_db1_S4!G4*Weighting!H7+Indicator_db1_S4!H4*Weighting!H8+Indicator_db1_S4!I4*Weighting!H9+Indicator_db1_S4!J4*Weighting!H10+Indicator_db1_S4!K4*Weighting!H11+Indicator_db1_S4!L4*Weighting!H12+Indicator_db1_S4!M4*Weighting!H13+Indicator_db1_S4!N4*Weighting!H14+Indicator_db1_S4!O4*Weighting!H15+Indicator_db1_S4!P4*Weighting!H16+Indicator_db1_S4!Q4*Weighting!H17</f>
        <v>-0.30026768494027473</v>
      </c>
      <c r="I4" s="8">
        <f>+Indicator_db1_S4!B4*Weighting!I2+Indicator_db1_S4!C4*Weighting!I3+Indicator_db1_S4!D4*Weighting!I4+Indicator_db1_S4!E4*Weighting!I5+Indicator_db1_S4!F4*Weighting!I6+Indicator_db1_S4!G4*Weighting!I7+Indicator_db1_S4!H4*Weighting!I8+Indicator_db1_S4!I4*Weighting!I9+Indicator_db1_S4!J4*Weighting!I10+Indicator_db1_S4!K4*Weighting!I11+Indicator_db1_S4!L4*Weighting!I12+Indicator_db1_S4!M4*Weighting!I13+Indicator_db1_S4!N4*Weighting!I14+Indicator_db1_S4!O4*Weighting!I15+Indicator_db1_S4!P4*Weighting!I16+Indicator_db1_S4!Q4*Weighting!I17</f>
        <v>-0.26776751202758825</v>
      </c>
      <c r="J4" s="8">
        <f>+Indicator_db1_S4!B4*Weighting!J2+Indicator_db1_S4!C4*Weighting!J3+Indicator_db1_S4!D4*Weighting!J4+Indicator_db1_S4!E4*Weighting!J5+Indicator_db1_S4!F4*Weighting!J6+Indicator_db1_S4!G4*Weighting!J7+Indicator_db1_S4!H4*Weighting!J8+Indicator_db1_S4!I4*Weighting!J9+Indicator_db1_S4!J4*Weighting!J10+Indicator_db1_S4!K4*Weighting!J11+Indicator_db1_S4!L4*Weighting!J12+Indicator_db1_S4!M4*Weighting!J13+Indicator_db1_S4!N4*Weighting!J14+Indicator_db1_S4!O4*Weighting!J15+Indicator_db1_S4!P4*Weighting!J16+Indicator_db1_S4!Q4*Weighting!J17</f>
        <v>-0.1980019399590921</v>
      </c>
      <c r="K4" s="8">
        <f>+Indicator_db1_S4!B4*Weighting!K2+Indicator_db1_S4!C4*Weighting!K3+Indicator_db1_S4!D4*Weighting!K4+Indicator_db1_S4!E4*Weighting!K5+Indicator_db1_S4!F4*Weighting!K6+Indicator_db1_S4!G4*Weighting!K7+Indicator_db1_S4!H4*Weighting!K8+Indicator_db1_S4!I4*Weighting!K9+Indicator_db1_S4!J4*Weighting!K10+Indicator_db1_S4!K4*Weighting!K11+Indicator_db1_S4!L4*Weighting!K12+Indicator_db1_S4!M4*Weighting!K13+Indicator_db1_S4!N4*Weighting!K14+Indicator_db1_S4!O4*Weighting!K15+Indicator_db1_S4!P4*Weighting!K16+Indicator_db1_S4!Q4*Weighting!K17</f>
        <v>-0.30428742095124006</v>
      </c>
      <c r="L4" s="8">
        <f>+Indicator_db1_S4!B4*Weighting!L2+Indicator_db1_S4!C4*Weighting!L3+Indicator_db1_S4!D4*Weighting!L4+Indicator_db1_S4!E4*Weighting!L5+Indicator_db1_S4!F4*Weighting!L6+Indicator_db1_S4!G4*Weighting!L7+Indicator_db1_S4!H4*Weighting!L8+Indicator_db1_S4!I4*Weighting!L9+Indicator_db1_S4!J4*Weighting!L10+Indicator_db1_S4!K4*Weighting!L11+Indicator_db1_S4!L4*Weighting!L12+Indicator_db1_S4!M4*Weighting!L13+Indicator_db1_S4!N4*Weighting!L14+Indicator_db1_S4!O4*Weighting!L15+Indicator_db1_S4!P4*Weighting!L16+Indicator_db1_S4!Q4*Weighting!L17</f>
        <v>-0.3796556560780337</v>
      </c>
      <c r="M4" s="8">
        <f>+Indicator_db1_S4!B4*Weighting!M2+Indicator_db1_S4!C4*Weighting!M3+Indicator_db1_S4!D4*Weighting!M4+Indicator_db1_S4!E4*Weighting!M5+Indicator_db1_S4!F4*Weighting!M6+Indicator_db1_S4!G4*Weighting!M7+Indicator_db1_S4!H4*Weighting!M8+Indicator_db1_S4!I4*Weighting!M9+Indicator_db1_S4!J4*Weighting!M10+Indicator_db1_S4!K4*Weighting!M11+Indicator_db1_S4!L4*Weighting!M12+Indicator_db1_S4!M4*Weighting!M13+Indicator_db1_S4!N4*Weighting!M14+Indicator_db1_S4!O4*Weighting!M15+Indicator_db1_S4!P4*Weighting!M16+Indicator_db1_S4!Q4*Weighting!M17</f>
        <v>-0.38307327611467706</v>
      </c>
      <c r="N4" s="8">
        <f>+Indicator_db1_S4!B4*Weighting!N2+Indicator_db1_S4!C4*Weighting!N3+Indicator_db1_S4!D4*Weighting!N4+Indicator_db1_S4!E4*Weighting!N5+Indicator_db1_S4!F4*Weighting!N6+Indicator_db1_S4!G4*Weighting!N7+Indicator_db1_S4!H4*Weighting!N8+Indicator_db1_S4!I4*Weighting!N9+Indicator_db1_S4!J4*Weighting!N10+Indicator_db1_S4!K4*Weighting!N11+Indicator_db1_S4!L4*Weighting!N12+Indicator_db1_S4!M4*Weighting!N13+Indicator_db1_S4!N4*Weighting!N14+Indicator_db1_S4!O4*Weighting!N15+Indicator_db1_S4!P4*Weighting!N16+Indicator_db1_S4!Q4*Weighting!N17</f>
        <v>-0.13957652173568358</v>
      </c>
      <c r="O4" s="8">
        <f>+Indicator_db1_S4!B4*Weighting!O2+Indicator_db1_S4!C4*Weighting!O3+Indicator_db1_S4!D4*Weighting!O4+Indicator_db1_S4!E4*Weighting!O5+Indicator_db1_S4!F4*Weighting!O6+Indicator_db1_S4!G4*Weighting!O7+Indicator_db1_S4!H4*Weighting!O8+Indicator_db1_S4!I4*Weighting!O9+Indicator_db1_S4!J4*Weighting!O10+Indicator_db1_S4!K4*Weighting!O11+Indicator_db1_S4!L4*Weighting!O12+Indicator_db1_S4!M4*Weighting!O13+Indicator_db1_S4!N4*Weighting!O14+Indicator_db1_S4!O4*Weighting!O15+Indicator_db1_S4!P4*Weighting!O16+Indicator_db1_S4!Q4*Weighting!O17</f>
        <v>0.11525306230128621</v>
      </c>
      <c r="P4" s="8">
        <f>+Indicator_db1_S4!B4*Weighting!P2+Indicator_db1_S4!C4*Weighting!P3+Indicator_db1_S4!D4*Weighting!P4+Indicator_db1_S4!E4*Weighting!P5+Indicator_db1_S4!F4*Weighting!P6+Indicator_db1_S4!G4*Weighting!P7+Indicator_db1_S4!H4*Weighting!P8+Indicator_db1_S4!I4*Weighting!P9+Indicator_db1_S4!J4*Weighting!P10+Indicator_db1_S4!K4*Weighting!P11+Indicator_db1_S4!L4*Weighting!P12+Indicator_db1_S4!M4*Weighting!P13+Indicator_db1_S4!N4*Weighting!P14+Indicator_db1_S4!O4*Weighting!P15+Indicator_db1_S4!P4*Weighting!P16+Indicator_db1_S4!Q4*Weighting!P17</f>
        <v>-0.55373194603785991</v>
      </c>
      <c r="Q4" s="8">
        <f>+Indicator_db1_S4!B4*Weighting!Q2+Indicator_db1_S4!C4*Weighting!Q3+Indicator_db1_S4!D4*Weighting!Q4+Indicator_db1_S4!E4*Weighting!Q5+Indicator_db1_S4!F4*Weighting!Q6+Indicator_db1_S4!G4*Weighting!Q7+Indicator_db1_S4!H4*Weighting!Q8+Indicator_db1_S4!I4*Weighting!Q9+Indicator_db1_S4!J4*Weighting!Q10+Indicator_db1_S4!K4*Weighting!Q11+Indicator_db1_S4!L4*Weighting!Q12+Indicator_db1_S4!M4*Weighting!Q13+Indicator_db1_S4!N4*Weighting!Q14+Indicator_db1_S4!O4*Weighting!Q15+Indicator_db1_S4!P4*Weighting!Q16+Indicator_db1_S4!Q4*Weighting!Q17</f>
        <v>-0.35773523267339535</v>
      </c>
      <c r="R4" s="8">
        <f>+Indicator_db1_S4!B4*Weighting!R2+Indicator_db1_S4!C4*Weighting!R3+Indicator_db1_S4!D4*Weighting!R4+Indicator_db1_S4!E4*Weighting!R5+Indicator_db1_S4!F4*Weighting!R6+Indicator_db1_S4!G4*Weighting!R7+Indicator_db1_S4!H4*Weighting!R8+Indicator_db1_S4!I4*Weighting!R9+Indicator_db1_S4!J4*Weighting!R10+Indicator_db1_S4!K4*Weighting!R11+Indicator_db1_S4!L4*Weighting!R12+Indicator_db1_S4!M4*Weighting!R13+Indicator_db1_S4!N4*Weighting!R14+Indicator_db1_S4!O4*Weighting!R15+Indicator_db1_S4!P4*Weighting!R16+Indicator_db1_S4!Q4*Weighting!R17</f>
        <v>-0.22563129663736531</v>
      </c>
      <c r="S4" s="8">
        <f>+Indicator_db1_S4!B4*Weighting!S2+Indicator_db1_S4!C4*Weighting!S3+Indicator_db1_S4!D4*Weighting!S4+Indicator_db1_S4!E4*Weighting!S5+Indicator_db1_S4!F4*Weighting!S6+Indicator_db1_S4!G4*Weighting!S7+Indicator_db1_S4!H4*Weighting!S8+Indicator_db1_S4!I4*Weighting!S9+Indicator_db1_S4!J4*Weighting!S10+Indicator_db1_S4!K4*Weighting!S11+Indicator_db1_S4!L4*Weighting!S12+Indicator_db1_S4!M4*Weighting!S13+Indicator_db1_S4!N4*Weighting!S14+Indicator_db1_S4!O4*Weighting!S15+Indicator_db1_S4!P4*Weighting!S16+Indicator_db1_S4!Q4*Weighting!S17</f>
        <v>-0.80157946786900047</v>
      </c>
      <c r="T4" s="8">
        <f>+Indicator_db1_S4!B4*Weighting!T2+Indicator_db1_S4!C4*Weighting!T3+Indicator_db1_S4!D4*Weighting!T4+Indicator_db1_S4!E4*Weighting!T5+Indicator_db1_S4!F4*Weighting!T6+Indicator_db1_S4!G4*Weighting!T7+Indicator_db1_S4!H4*Weighting!T8+Indicator_db1_S4!I4*Weighting!T9+Indicator_db1_S4!J4*Weighting!T10+Indicator_db1_S4!K4*Weighting!T11+Indicator_db1_S4!L4*Weighting!T12+Indicator_db1_S4!M4*Weighting!T13+Indicator_db1_S4!N4*Weighting!T14+Indicator_db1_S4!O4*Weighting!T15+Indicator_db1_S4!P4*Weighting!T16+Indicator_db1_S4!Q4*Weighting!T17</f>
        <v>-0.88172015885685806</v>
      </c>
      <c r="U4" s="8">
        <f>+Indicator_db1_S4!B4*Weighting!U2+Indicator_db1_S4!C4*Weighting!U3+Indicator_db1_S4!D4*Weighting!U4+Indicator_db1_S4!E4*Weighting!U5+Indicator_db1_S4!F4*Weighting!U6+Indicator_db1_S4!G4*Weighting!U7+Indicator_db1_S4!H4*Weighting!U8+Indicator_db1_S4!I4*Weighting!U9+Indicator_db1_S4!J4*Weighting!U10+Indicator_db1_S4!K4*Weighting!U11+Indicator_db1_S4!L4*Weighting!U12+Indicator_db1_S4!M4*Weighting!U13+Indicator_db1_S4!N4*Weighting!U14+Indicator_db1_S4!O4*Weighting!U15+Indicator_db1_S4!P4*Weighting!U16+Indicator_db1_S4!Q4*Weighting!U17</f>
        <v>-1.508036204933617E-2</v>
      </c>
      <c r="V4" s="8">
        <f>+Indicator_db1_S4!B4*Weighting!V2+Indicator_db1_S4!C4*Weighting!V3+Indicator_db1_S4!D4*Weighting!V4+Indicator_db1_S4!E4*Weighting!V5+Indicator_db1_S4!F4*Weighting!V6+Indicator_db1_S4!G4*Weighting!V7+Indicator_db1_S4!H4*Weighting!V8+Indicator_db1_S4!I4*Weighting!V9+Indicator_db1_S4!J4*Weighting!V10+Indicator_db1_S4!K4*Weighting!V11+Indicator_db1_S4!L4*Weighting!V12+Indicator_db1_S4!M4*Weighting!V13+Indicator_db1_S4!N4*Weighting!V14+Indicator_db1_S4!O4*Weighting!V15+Indicator_db1_S4!P4*Weighting!V16+Indicator_db1_S4!Q4*Weighting!V17</f>
        <v>-6.7408903582511046E-2</v>
      </c>
      <c r="W4" s="8">
        <f>+Indicator_db1_S4!B4*Weighting!W2+Indicator_db1_S4!C4*Weighting!W3+Indicator_db1_S4!D4*Weighting!W4+Indicator_db1_S4!E4*Weighting!W5+Indicator_db1_S4!F4*Weighting!W6+Indicator_db1_S4!G4*Weighting!W7+Indicator_db1_S4!H4*Weighting!W8+Indicator_db1_S4!I4*Weighting!W9+Indicator_db1_S4!J4*Weighting!W10+Indicator_db1_S4!K4*Weighting!W11+Indicator_db1_S4!L4*Weighting!W12+Indicator_db1_S4!M4*Weighting!W13+Indicator_db1_S4!N4*Weighting!W14+Indicator_db1_S4!O4*Weighting!W15+Indicator_db1_S4!P4*Weighting!W16+Indicator_db1_S4!Q4*Weighting!W17</f>
        <v>-1.3800467910769875E-2</v>
      </c>
      <c r="X4" s="8">
        <f>+Indicator_db1_S4!B4*Weighting!X2+Indicator_db1_S4!C4*Weighting!X3+Indicator_db1_S4!D4*Weighting!X4+Indicator_db1_S4!E4*Weighting!X5+Indicator_db1_S4!F4*Weighting!X6+Indicator_db1_S4!G4*Weighting!X7+Indicator_db1_S4!H4*Weighting!X8+Indicator_db1_S4!I4*Weighting!X9+Indicator_db1_S4!J4*Weighting!X10+Indicator_db1_S4!K4*Weighting!X11+Indicator_db1_S4!L4*Weighting!X12+Indicator_db1_S4!M4*Weighting!X13+Indicator_db1_S4!N4*Weighting!X14+Indicator_db1_S4!O4*Weighting!X15+Indicator_db1_S4!P4*Weighting!X16+Indicator_db1_S4!Q4*Weighting!X17</f>
        <v>-1.0508134968403908E-2</v>
      </c>
      <c r="Y4" s="8">
        <f>+Indicator_db1_S4!B4*Weighting!Y2+Indicator_db1_S4!C4*Weighting!Y3+Indicator_db1_S4!D4*Weighting!Y4+Indicator_db1_S4!E4*Weighting!Y5+Indicator_db1_S4!F4*Weighting!Y6+Indicator_db1_S4!G4*Weighting!Y7+Indicator_db1_S4!H4*Weighting!Y8+Indicator_db1_S4!I4*Weighting!Y9+Indicator_db1_S4!J4*Weighting!Y10+Indicator_db1_S4!K4*Weighting!Y11+Indicator_db1_S4!L4*Weighting!Y12+Indicator_db1_S4!M4*Weighting!Y13+Indicator_db1_S4!N4*Weighting!Y14+Indicator_db1_S4!O4*Weighting!Y15+Indicator_db1_S4!P4*Weighting!Y16+Indicator_db1_S4!Q4*Weighting!Y17</f>
        <v>-1.8054757148187632E-3</v>
      </c>
      <c r="Z4" s="8">
        <f>+Indicator_db1_S4!B4*Weighting!Z2+Indicator_db1_S4!C4*Weighting!Z3+Indicator_db1_S4!D4*Weighting!Z4+Indicator_db1_S4!E4*Weighting!Z5+Indicator_db1_S4!F4*Weighting!Z6+Indicator_db1_S4!G4*Weighting!Z7+Indicator_db1_S4!H4*Weighting!Z8+Indicator_db1_S4!I4*Weighting!Z9+Indicator_db1_S4!J4*Weighting!Z10+Indicator_db1_S4!K4*Weighting!Z11+Indicator_db1_S4!L4*Weighting!Z12+Indicator_db1_S4!M4*Weighting!Z13+Indicator_db1_S4!N4*Weighting!Z14+Indicator_db1_S4!O4*Weighting!Z15+Indicator_db1_S4!P4*Weighting!Z16+Indicator_db1_S4!Q4*Weighting!Z17</f>
        <v>-6.9216650066638644E-2</v>
      </c>
      <c r="AA4" s="8">
        <f>+Indicator_db1_S4!B4*Weighting!AA2+Indicator_db1_S4!C4*Weighting!AA3+Indicator_db1_S4!D4*Weighting!AA4+Indicator_db1_S4!E4*Weighting!AA5+Indicator_db1_S4!F4*Weighting!AA6+Indicator_db1_S4!G4*Weighting!AA7+Indicator_db1_S4!H4*Weighting!AA8+Indicator_db1_S4!I4*Weighting!AA9+Indicator_db1_S4!J4*Weighting!AA10+Indicator_db1_S4!K4*Weighting!AA11+Indicator_db1_S4!L4*Weighting!AA12+Indicator_db1_S4!M4*Weighting!AA13+Indicator_db1_S4!N4*Weighting!AA14+Indicator_db1_S4!O4*Weighting!AA15+Indicator_db1_S4!P4*Weighting!AA16+Indicator_db1_S4!Q4*Weighting!AA17</f>
        <v>-0.30602822100746285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008000"/>
  </sheetPr>
  <dimension ref="A1:AA4"/>
  <sheetViews>
    <sheetView workbookViewId="0"/>
  </sheetViews>
  <sheetFormatPr baseColWidth="10" defaultColWidth="8.7265625" defaultRowHeight="14.5" x14ac:dyDescent="0.35"/>
  <cols>
    <col min="1" max="27" width="14.26953125" customWidth="1"/>
  </cols>
  <sheetData>
    <row r="1" spans="1:27"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8">
        <f ca="1">+Indicator_db1_S5!B2*Weighting!B2+Indicator_db1_S5!C2*Weighting!B3+Indicator_db1_S5!D2*Weighting!B4+Indicator_db1_S5!E2*Weighting!B5+Indicator_db1_S5!F2*Weighting!B6+Indicator_db1_S5!G2*Weighting!B7+Indicator_db1_S5!H2*Weighting!B8+Indicator_db1_S5!I2*Weighting!B9+Indicator_db1_S5!J2*Weighting!B10+Indicator_db1_S5!K2*Weighting!B11+Indicator_db1_S5!L2*Weighting!B12+Indicator_db1_S5!M2*Weighting!B13+Indicator_db1_S5!N2*Weighting!B14+Indicator_db1_S5!O2*Weighting!B15+Indicator_db1_S5!P2*Weighting!B16+Indicator_db1_S5!Q2*Weighting!B17</f>
        <v>-0.4973515665867998</v>
      </c>
      <c r="C2" s="8">
        <f ca="1">+Indicator_db1_S5!B2*Weighting!C2+Indicator_db1_S5!C2*Weighting!C3+Indicator_db1_S5!D2*Weighting!C4+Indicator_db1_S5!E2*Weighting!C5+Indicator_db1_S5!F2*Weighting!C6+Indicator_db1_S5!G2*Weighting!C7+Indicator_db1_S5!H2*Weighting!C8+Indicator_db1_S5!I2*Weighting!C9+Indicator_db1_S5!J2*Weighting!C10+Indicator_db1_S5!K2*Weighting!C11+Indicator_db1_S5!L2*Weighting!C12+Indicator_db1_S5!M2*Weighting!C13+Indicator_db1_S5!N2*Weighting!C14+Indicator_db1_S5!O2*Weighting!C15+Indicator_db1_S5!P2*Weighting!C16+Indicator_db1_S5!Q2*Weighting!C17</f>
        <v>-0.49242341450408905</v>
      </c>
      <c r="D2" s="8">
        <f ca="1">+Indicator_db1_S5!B2*Weighting!D2+Indicator_db1_S5!C2*Weighting!D3+Indicator_db1_S5!D2*Weighting!D4+Indicator_db1_S5!E2*Weighting!D5+Indicator_db1_S5!F2*Weighting!D6+Indicator_db1_S5!G2*Weighting!D7+Indicator_db1_S5!H2*Weighting!D8+Indicator_db1_S5!I2*Weighting!D9+Indicator_db1_S5!J2*Weighting!D10+Indicator_db1_S5!K2*Weighting!D11+Indicator_db1_S5!L2*Weighting!D12+Indicator_db1_S5!M2*Weighting!D13+Indicator_db1_S5!N2*Weighting!D14+Indicator_db1_S5!O2*Weighting!D15+Indicator_db1_S5!P2*Weighting!D16+Indicator_db1_S5!Q2*Weighting!D17</f>
        <v>-0.53231424261649196</v>
      </c>
      <c r="E2" s="8">
        <f ca="1">+Indicator_db1_S5!B2*Weighting!E2+Indicator_db1_S5!C2*Weighting!E3+Indicator_db1_S5!D2*Weighting!E4+Indicator_db1_S5!E2*Weighting!E5+Indicator_db1_S5!F2*Weighting!E6+Indicator_db1_S5!G2*Weighting!E7+Indicator_db1_S5!H2*Weighting!E8+Indicator_db1_S5!I2*Weighting!E9+Indicator_db1_S5!J2*Weighting!E10+Indicator_db1_S5!K2*Weighting!E11+Indicator_db1_S5!L2*Weighting!E12+Indicator_db1_S5!M2*Weighting!E13+Indicator_db1_S5!N2*Weighting!E14+Indicator_db1_S5!O2*Weighting!E15+Indicator_db1_S5!P2*Weighting!E16+Indicator_db1_S5!Q2*Weighting!E17</f>
        <v>-1.080587599992803</v>
      </c>
      <c r="F2" s="8">
        <f ca="1">+Indicator_db1_S5!B2*Weighting!F2+Indicator_db1_S5!C2*Weighting!F3+Indicator_db1_S5!D2*Weighting!F4+Indicator_db1_S5!E2*Weighting!F5+Indicator_db1_S5!F2*Weighting!F6+Indicator_db1_S5!G2*Weighting!F7+Indicator_db1_S5!H2*Weighting!F8+Indicator_db1_S5!I2*Weighting!F9+Indicator_db1_S5!J2*Weighting!F10+Indicator_db1_S5!K2*Weighting!F11+Indicator_db1_S5!L2*Weighting!F12+Indicator_db1_S5!M2*Weighting!F13+Indicator_db1_S5!N2*Weighting!F14+Indicator_db1_S5!O2*Weighting!F15+Indicator_db1_S5!P2*Weighting!F16+Indicator_db1_S5!Q2*Weighting!F17</f>
        <v>-0.49835112171178941</v>
      </c>
      <c r="G2" s="8">
        <f>+Indicator_db1_S5!B2*Weighting!G2+Indicator_db1_S5!C2*Weighting!G3+Indicator_db1_S5!D2*Weighting!G4+Indicator_db1_S5!E2*Weighting!G5+Indicator_db1_S5!F2*Weighting!G6+Indicator_db1_S5!G2*Weighting!G7+Indicator_db1_S5!H2*Weighting!G8+Indicator_db1_S5!I2*Weighting!G9+Indicator_db1_S5!J2*Weighting!G10+Indicator_db1_S5!K2*Weighting!G11+Indicator_db1_S5!L2*Weighting!G12+Indicator_db1_S5!M2*Weighting!G13+Indicator_db1_S5!N2*Weighting!G14+Indicator_db1_S5!O2*Weighting!G15+Indicator_db1_S5!P2*Weighting!G16+Indicator_db1_S5!Q2*Weighting!G17</f>
        <v>-0.19425024132844204</v>
      </c>
      <c r="H2" s="8">
        <f>+Indicator_db1_S5!B2*Weighting!H2+Indicator_db1_S5!C2*Weighting!H3+Indicator_db1_S5!D2*Weighting!H4+Indicator_db1_S5!E2*Weighting!H5+Indicator_db1_S5!F2*Weighting!H6+Indicator_db1_S5!G2*Weighting!H7+Indicator_db1_S5!H2*Weighting!H8+Indicator_db1_S5!I2*Weighting!H9+Indicator_db1_S5!J2*Weighting!H10+Indicator_db1_S5!K2*Weighting!H11+Indicator_db1_S5!L2*Weighting!H12+Indicator_db1_S5!M2*Weighting!H13+Indicator_db1_S5!N2*Weighting!H14+Indicator_db1_S5!O2*Weighting!H15+Indicator_db1_S5!P2*Weighting!H16+Indicator_db1_S5!Q2*Weighting!H17</f>
        <v>-0.21694413428731282</v>
      </c>
      <c r="I2" s="8">
        <f>+Indicator_db1_S5!B2*Weighting!I2+Indicator_db1_S5!C2*Weighting!I3+Indicator_db1_S5!D2*Weighting!I4+Indicator_db1_S5!E2*Weighting!I5+Indicator_db1_S5!F2*Weighting!I6+Indicator_db1_S5!G2*Weighting!I7+Indicator_db1_S5!H2*Weighting!I8+Indicator_db1_S5!I2*Weighting!I9+Indicator_db1_S5!J2*Weighting!I10+Indicator_db1_S5!K2*Weighting!I11+Indicator_db1_S5!L2*Weighting!I12+Indicator_db1_S5!M2*Weighting!I13+Indicator_db1_S5!N2*Weighting!I14+Indicator_db1_S5!O2*Weighting!I15+Indicator_db1_S5!P2*Weighting!I16+Indicator_db1_S5!Q2*Weighting!I17</f>
        <v>-0.21285974406295793</v>
      </c>
      <c r="J2" s="8">
        <f>+Indicator_db1_S5!B2*Weighting!J2+Indicator_db1_S5!C2*Weighting!J3+Indicator_db1_S5!D2*Weighting!J4+Indicator_db1_S5!E2*Weighting!J5+Indicator_db1_S5!F2*Weighting!J6+Indicator_db1_S5!G2*Weighting!J7+Indicator_db1_S5!H2*Weighting!J8+Indicator_db1_S5!I2*Weighting!J9+Indicator_db1_S5!J2*Weighting!J10+Indicator_db1_S5!K2*Weighting!J11+Indicator_db1_S5!L2*Weighting!J12+Indicator_db1_S5!M2*Weighting!J13+Indicator_db1_S5!N2*Weighting!J14+Indicator_db1_S5!O2*Weighting!J15+Indicator_db1_S5!P2*Weighting!J16+Indicator_db1_S5!Q2*Weighting!J17</f>
        <v>-0.51785990413221239</v>
      </c>
      <c r="K2" s="8">
        <f>+Indicator_db1_S5!B2*Weighting!K2+Indicator_db1_S5!C2*Weighting!K3+Indicator_db1_S5!D2*Weighting!K4+Indicator_db1_S5!E2*Weighting!K5+Indicator_db1_S5!F2*Weighting!K6+Indicator_db1_S5!G2*Weighting!K7+Indicator_db1_S5!H2*Weighting!K8+Indicator_db1_S5!I2*Weighting!K9+Indicator_db1_S5!J2*Weighting!K10+Indicator_db1_S5!K2*Weighting!K11+Indicator_db1_S5!L2*Weighting!K12+Indicator_db1_S5!M2*Weighting!K13+Indicator_db1_S5!N2*Weighting!K14+Indicator_db1_S5!O2*Weighting!K15+Indicator_db1_S5!P2*Weighting!K16+Indicator_db1_S5!Q2*Weighting!K17</f>
        <v>-0.21790411366935242</v>
      </c>
      <c r="L2" s="8">
        <f>+Indicator_db1_S5!B2*Weighting!L2+Indicator_db1_S5!C2*Weighting!L3+Indicator_db1_S5!D2*Weighting!L4+Indicator_db1_S5!E2*Weighting!L5+Indicator_db1_S5!F2*Weighting!L6+Indicator_db1_S5!G2*Weighting!L7+Indicator_db1_S5!H2*Weighting!L8+Indicator_db1_S5!I2*Weighting!L9+Indicator_db1_S5!J2*Weighting!L10+Indicator_db1_S5!K2*Weighting!L11+Indicator_db1_S5!L2*Weighting!L12+Indicator_db1_S5!M2*Weighting!L13+Indicator_db1_S5!N2*Weighting!L14+Indicator_db1_S5!O2*Weighting!L15+Indicator_db1_S5!P2*Weighting!L16+Indicator_db1_S5!Q2*Weighting!L17</f>
        <v>-0.29304830576734364</v>
      </c>
      <c r="M2" s="8">
        <f>+Indicator_db1_S5!B2*Weighting!M2+Indicator_db1_S5!C2*Weighting!M3+Indicator_db1_S5!D2*Weighting!M4+Indicator_db1_S5!E2*Weighting!M5+Indicator_db1_S5!F2*Weighting!M6+Indicator_db1_S5!G2*Weighting!M7+Indicator_db1_S5!H2*Weighting!M8+Indicator_db1_S5!I2*Weighting!M9+Indicator_db1_S5!J2*Weighting!M10+Indicator_db1_S5!K2*Weighting!M11+Indicator_db1_S5!L2*Weighting!M12+Indicator_db1_S5!M2*Weighting!M13+Indicator_db1_S5!N2*Weighting!M14+Indicator_db1_S5!O2*Weighting!M15+Indicator_db1_S5!P2*Weighting!M16+Indicator_db1_S5!Q2*Weighting!M17</f>
        <v>-0.21380621982910619</v>
      </c>
      <c r="N2" s="8">
        <f>+Indicator_db1_S5!B2*Weighting!N2+Indicator_db1_S5!C2*Weighting!N3+Indicator_db1_S5!D2*Weighting!N4+Indicator_db1_S5!E2*Weighting!N5+Indicator_db1_S5!F2*Weighting!N6+Indicator_db1_S5!G2*Weighting!N7+Indicator_db1_S5!H2*Weighting!N8+Indicator_db1_S5!I2*Weighting!N9+Indicator_db1_S5!J2*Weighting!N10+Indicator_db1_S5!K2*Weighting!N11+Indicator_db1_S5!L2*Weighting!N12+Indicator_db1_S5!M2*Weighting!N13+Indicator_db1_S5!N2*Weighting!N14+Indicator_db1_S5!O2*Weighting!N15+Indicator_db1_S5!P2*Weighting!N16+Indicator_db1_S5!Q2*Weighting!N17</f>
        <v>-7.0826382538333996E-2</v>
      </c>
      <c r="O2" s="8">
        <f>+Indicator_db1_S5!B2*Weighting!O2+Indicator_db1_S5!C2*Weighting!O3+Indicator_db1_S5!D2*Weighting!O4+Indicator_db1_S5!E2*Weighting!O5+Indicator_db1_S5!F2*Weighting!O6+Indicator_db1_S5!G2*Weighting!O7+Indicator_db1_S5!H2*Weighting!O8+Indicator_db1_S5!I2*Weighting!O9+Indicator_db1_S5!J2*Weighting!O10+Indicator_db1_S5!K2*Weighting!O11+Indicator_db1_S5!L2*Weighting!O12+Indicator_db1_S5!M2*Weighting!O13+Indicator_db1_S5!N2*Weighting!O14+Indicator_db1_S5!O2*Weighting!O15+Indicator_db1_S5!P2*Weighting!O16+Indicator_db1_S5!Q2*Weighting!O17</f>
        <v>6.362522711765059E-2</v>
      </c>
      <c r="P2" s="8">
        <f>+Indicator_db1_S5!B2*Weighting!P2+Indicator_db1_S5!C2*Weighting!P3+Indicator_db1_S5!D2*Weighting!P4+Indicator_db1_S5!E2*Weighting!P5+Indicator_db1_S5!F2*Weighting!P6+Indicator_db1_S5!G2*Weighting!P7+Indicator_db1_S5!H2*Weighting!P8+Indicator_db1_S5!I2*Weighting!P9+Indicator_db1_S5!J2*Weighting!P10+Indicator_db1_S5!K2*Weighting!P11+Indicator_db1_S5!L2*Weighting!P12+Indicator_db1_S5!M2*Weighting!P13+Indicator_db1_S5!N2*Weighting!P14+Indicator_db1_S5!O2*Weighting!P15+Indicator_db1_S5!P2*Weighting!P16+Indicator_db1_S5!Q2*Weighting!P17</f>
        <v>-0.25289134569939958</v>
      </c>
      <c r="Q2" s="8">
        <f>+Indicator_db1_S5!B2*Weighting!Q2+Indicator_db1_S5!C2*Weighting!Q3+Indicator_db1_S5!D2*Weighting!Q4+Indicator_db1_S5!E2*Weighting!Q5+Indicator_db1_S5!F2*Weighting!Q6+Indicator_db1_S5!G2*Weighting!Q7+Indicator_db1_S5!H2*Weighting!Q8+Indicator_db1_S5!I2*Weighting!Q9+Indicator_db1_S5!J2*Weighting!Q10+Indicator_db1_S5!K2*Weighting!Q11+Indicator_db1_S5!L2*Weighting!Q12+Indicator_db1_S5!M2*Weighting!Q13+Indicator_db1_S5!N2*Weighting!Q14+Indicator_db1_S5!O2*Weighting!Q15+Indicator_db1_S5!P2*Weighting!Q16+Indicator_db1_S5!Q2*Weighting!Q17</f>
        <v>-0.16763563850284882</v>
      </c>
      <c r="R2" s="8">
        <f>+Indicator_db1_S5!B2*Weighting!R2+Indicator_db1_S5!C2*Weighting!R3+Indicator_db1_S5!D2*Weighting!R4+Indicator_db1_S5!E2*Weighting!R5+Indicator_db1_S5!F2*Weighting!R6+Indicator_db1_S5!G2*Weighting!R7+Indicator_db1_S5!H2*Weighting!R8+Indicator_db1_S5!I2*Weighting!R9+Indicator_db1_S5!J2*Weighting!R10+Indicator_db1_S5!K2*Weighting!R11+Indicator_db1_S5!L2*Weighting!R12+Indicator_db1_S5!M2*Weighting!R13+Indicator_db1_S5!N2*Weighting!R14+Indicator_db1_S5!O2*Weighting!R15+Indicator_db1_S5!P2*Weighting!R16+Indicator_db1_S5!Q2*Weighting!R17</f>
        <v>-1.2759338301576064</v>
      </c>
      <c r="S2" s="8">
        <f>+Indicator_db1_S5!B2*Weighting!S2+Indicator_db1_S5!C2*Weighting!S3+Indicator_db1_S5!D2*Weighting!S4+Indicator_db1_S5!E2*Weighting!S5+Indicator_db1_S5!F2*Weighting!S6+Indicator_db1_S5!G2*Weighting!S7+Indicator_db1_S5!H2*Weighting!S8+Indicator_db1_S5!I2*Weighting!S9+Indicator_db1_S5!J2*Weighting!S10+Indicator_db1_S5!K2*Weighting!S11+Indicator_db1_S5!L2*Weighting!S12+Indicator_db1_S5!M2*Weighting!S13+Indicator_db1_S5!N2*Weighting!S14+Indicator_db1_S5!O2*Weighting!S15+Indicator_db1_S5!P2*Weighting!S16+Indicator_db1_S5!Q2*Weighting!S17</f>
        <v>-0.31162748815329067</v>
      </c>
      <c r="T2" s="8">
        <f>+Indicator_db1_S5!B2*Weighting!T2+Indicator_db1_S5!C2*Weighting!T3+Indicator_db1_S5!D2*Weighting!T4+Indicator_db1_S5!E2*Weighting!T5+Indicator_db1_S5!F2*Weighting!T6+Indicator_db1_S5!G2*Weighting!T7+Indicator_db1_S5!H2*Weighting!T8+Indicator_db1_S5!I2*Weighting!T9+Indicator_db1_S5!J2*Weighting!T10+Indicator_db1_S5!K2*Weighting!T11+Indicator_db1_S5!L2*Weighting!T12+Indicator_db1_S5!M2*Weighting!T13+Indicator_db1_S5!N2*Weighting!T14+Indicator_db1_S5!O2*Weighting!T15+Indicator_db1_S5!P2*Weighting!T16+Indicator_db1_S5!Q2*Weighting!T17</f>
        <v>-0.34336417834062027</v>
      </c>
      <c r="U2" s="8">
        <f>+Indicator_db1_S5!B2*Weighting!U2+Indicator_db1_S5!C2*Weighting!U3+Indicator_db1_S5!D2*Weighting!U4+Indicator_db1_S5!E2*Weighting!U5+Indicator_db1_S5!F2*Weighting!U6+Indicator_db1_S5!G2*Weighting!U7+Indicator_db1_S5!H2*Weighting!U8+Indicator_db1_S5!I2*Weighting!U9+Indicator_db1_S5!J2*Weighting!U10+Indicator_db1_S5!K2*Weighting!U11+Indicator_db1_S5!L2*Weighting!U12+Indicator_db1_S5!M2*Weighting!U13+Indicator_db1_S5!N2*Weighting!U14+Indicator_db1_S5!O2*Weighting!U15+Indicator_db1_S5!P2*Weighting!U16+Indicator_db1_S5!Q2*Weighting!U17</f>
        <v>-9.2520592663201135E-3</v>
      </c>
      <c r="V2" s="8">
        <f>+Indicator_db1_S5!B2*Weighting!V2+Indicator_db1_S5!C2*Weighting!V3+Indicator_db1_S5!D2*Weighting!V4+Indicator_db1_S5!E2*Weighting!V5+Indicator_db1_S5!F2*Weighting!V6+Indicator_db1_S5!G2*Weighting!V7+Indicator_db1_S5!H2*Weighting!V8+Indicator_db1_S5!I2*Weighting!V9+Indicator_db1_S5!J2*Weighting!V10+Indicator_db1_S5!K2*Weighting!V11+Indicator_db1_S5!L2*Weighting!V12+Indicator_db1_S5!M2*Weighting!V13+Indicator_db1_S5!N2*Weighting!V14+Indicator_db1_S5!O2*Weighting!V15+Indicator_db1_S5!P2*Weighting!V16+Indicator_db1_S5!Q2*Weighting!V17</f>
        <v>-3.6818219183028217E-2</v>
      </c>
      <c r="W2" s="8">
        <f>+Indicator_db1_S5!B2*Weighting!W2+Indicator_db1_S5!C2*Weighting!W3+Indicator_db1_S5!D2*Weighting!W4+Indicator_db1_S5!E2*Weighting!W5+Indicator_db1_S5!F2*Weighting!W6+Indicator_db1_S5!G2*Weighting!W7+Indicator_db1_S5!H2*Weighting!W8+Indicator_db1_S5!I2*Weighting!W9+Indicator_db1_S5!J2*Weighting!W10+Indicator_db1_S5!K2*Weighting!W11+Indicator_db1_S5!L2*Weighting!W12+Indicator_db1_S5!M2*Weighting!W13+Indicator_db1_S5!N2*Weighting!W14+Indicator_db1_S5!O2*Weighting!W15+Indicator_db1_S5!P2*Weighting!W16+Indicator_db1_S5!Q2*Weighting!W17</f>
        <v>-3.2639250113804764E-3</v>
      </c>
      <c r="X2" s="8">
        <f>+Indicator_db1_S5!B2*Weighting!X2+Indicator_db1_S5!C2*Weighting!X3+Indicator_db1_S5!D2*Weighting!X4+Indicator_db1_S5!E2*Weighting!X5+Indicator_db1_S5!F2*Weighting!X6+Indicator_db1_S5!G2*Weighting!X7+Indicator_db1_S5!H2*Weighting!X8+Indicator_db1_S5!I2*Weighting!X9+Indicator_db1_S5!J2*Weighting!X10+Indicator_db1_S5!K2*Weighting!X11+Indicator_db1_S5!L2*Weighting!X12+Indicator_db1_S5!M2*Weighting!X13+Indicator_db1_S5!N2*Weighting!X14+Indicator_db1_S5!O2*Weighting!X15+Indicator_db1_S5!P2*Weighting!X16+Indicator_db1_S5!Q2*Weighting!X17</f>
        <v>-3.0784773076046501E-3</v>
      </c>
      <c r="Y2" s="8">
        <f>+Indicator_db1_S5!B2*Weighting!Y2+Indicator_db1_S5!C2*Weighting!Y3+Indicator_db1_S5!D2*Weighting!Y4+Indicator_db1_S5!E2*Weighting!Y5+Indicator_db1_S5!F2*Weighting!Y6+Indicator_db1_S5!G2*Weighting!Y7+Indicator_db1_S5!H2*Weighting!Y8+Indicator_db1_S5!I2*Weighting!Y9+Indicator_db1_S5!J2*Weighting!Y10+Indicator_db1_S5!K2*Weighting!Y11+Indicator_db1_S5!L2*Weighting!Y12+Indicator_db1_S5!M2*Weighting!Y13+Indicator_db1_S5!N2*Weighting!Y14+Indicator_db1_S5!O2*Weighting!Y15+Indicator_db1_S5!P2*Weighting!Y16+Indicator_db1_S5!Q2*Weighting!Y17</f>
        <v>-1.3928248763706767E-3</v>
      </c>
      <c r="Z2" s="8">
        <f>+Indicator_db1_S5!B2*Weighting!Z2+Indicator_db1_S5!C2*Weighting!Z3+Indicator_db1_S5!D2*Weighting!Z4+Indicator_db1_S5!E2*Weighting!Z5+Indicator_db1_S5!F2*Weighting!Z6+Indicator_db1_S5!G2*Weighting!Z7+Indicator_db1_S5!H2*Weighting!Z8+Indicator_db1_S5!I2*Weighting!Z9+Indicator_db1_S5!J2*Weighting!Z10+Indicator_db1_S5!K2*Weighting!Z11+Indicator_db1_S5!L2*Weighting!Z12+Indicator_db1_S5!M2*Weighting!Z13+Indicator_db1_S5!N2*Weighting!Z14+Indicator_db1_S5!O2*Weighting!Z15+Indicator_db1_S5!P2*Weighting!Z16+Indicator_db1_S5!Q2*Weighting!Z17</f>
        <v>-2.5008369912835567E-2</v>
      </c>
      <c r="AA2" s="8">
        <f>+Indicator_db1_S5!B2*Weighting!AA2+Indicator_db1_S5!C2*Weighting!AA3+Indicator_db1_S5!D2*Weighting!AA4+Indicator_db1_S5!E2*Weighting!AA5+Indicator_db1_S5!F2*Weighting!AA6+Indicator_db1_S5!G2*Weighting!AA7+Indicator_db1_S5!H2*Weighting!AA8+Indicator_db1_S5!I2*Weighting!AA9+Indicator_db1_S5!J2*Weighting!AA10+Indicator_db1_S5!K2*Weighting!AA11+Indicator_db1_S5!L2*Weighting!AA12+Indicator_db1_S5!M2*Weighting!AA13+Indicator_db1_S5!N2*Weighting!AA14+Indicator_db1_S5!O2*Weighting!AA15+Indicator_db1_S5!P2*Weighting!AA16+Indicator_db1_S5!Q2*Weighting!AA17</f>
        <v>-0.16368182382663343</v>
      </c>
    </row>
    <row r="3" spans="1:27" x14ac:dyDescent="0.35">
      <c r="A3" s="5" t="s">
        <v>2</v>
      </c>
      <c r="B3" s="8">
        <f ca="1">+Indicator_db1_S5!B3*Weighting!B2+Indicator_db1_S5!C3*Weighting!B3+Indicator_db1_S5!D3*Weighting!B4+Indicator_db1_S5!E3*Weighting!B5+Indicator_db1_S5!F3*Weighting!B6+Indicator_db1_S5!G3*Weighting!B7+Indicator_db1_S5!H3*Weighting!B8+Indicator_db1_S5!I3*Weighting!B9+Indicator_db1_S5!J3*Weighting!B10+Indicator_db1_S5!K3*Weighting!B11+Indicator_db1_S5!L3*Weighting!B12+Indicator_db1_S5!M3*Weighting!B13+Indicator_db1_S5!N3*Weighting!B14+Indicator_db1_S5!O3*Weighting!B15+Indicator_db1_S5!P3*Weighting!B16+Indicator_db1_S5!Q3*Weighting!B17</f>
        <v>-1.5547359813242487</v>
      </c>
      <c r="C3" s="8">
        <f ca="1">+Indicator_db1_S5!B3*Weighting!C2+Indicator_db1_S5!C3*Weighting!C3+Indicator_db1_S5!D3*Weighting!C4+Indicator_db1_S5!E3*Weighting!C5+Indicator_db1_S5!F3*Weighting!C6+Indicator_db1_S5!G3*Weighting!C7+Indicator_db1_S5!H3*Weighting!C8+Indicator_db1_S5!I3*Weighting!C9+Indicator_db1_S5!J3*Weighting!C10+Indicator_db1_S5!K3*Weighting!C11+Indicator_db1_S5!L3*Weighting!C12+Indicator_db1_S5!M3*Weighting!C13+Indicator_db1_S5!N3*Weighting!C14+Indicator_db1_S5!O3*Weighting!C15+Indicator_db1_S5!P3*Weighting!C16+Indicator_db1_S5!Q3*Weighting!C17</f>
        <v>-1.3745303269312585</v>
      </c>
      <c r="D3" s="8">
        <f ca="1">+Indicator_db1_S5!B3*Weighting!D2+Indicator_db1_S5!C3*Weighting!D3+Indicator_db1_S5!D3*Weighting!D4+Indicator_db1_S5!E3*Weighting!D5+Indicator_db1_S5!F3*Weighting!D6+Indicator_db1_S5!G3*Weighting!D7+Indicator_db1_S5!H3*Weighting!D8+Indicator_db1_S5!I3*Weighting!D9+Indicator_db1_S5!J3*Weighting!D10+Indicator_db1_S5!K3*Weighting!D11+Indicator_db1_S5!L3*Weighting!D12+Indicator_db1_S5!M3*Weighting!D13+Indicator_db1_S5!N3*Weighting!D14+Indicator_db1_S5!O3*Weighting!D15+Indicator_db1_S5!P3*Weighting!D16+Indicator_db1_S5!Q3*Weighting!D17</f>
        <v>-1.7047437008285911</v>
      </c>
      <c r="E3" s="8">
        <f ca="1">+Indicator_db1_S5!B3*Weighting!E2+Indicator_db1_S5!C3*Weighting!E3+Indicator_db1_S5!D3*Weighting!E4+Indicator_db1_S5!E3*Weighting!E5+Indicator_db1_S5!F3*Weighting!E6+Indicator_db1_S5!G3*Weighting!E7+Indicator_db1_S5!H3*Weighting!E8+Indicator_db1_S5!I3*Weighting!E9+Indicator_db1_S5!J3*Weighting!E10+Indicator_db1_S5!K3*Weighting!E11+Indicator_db1_S5!L3*Weighting!E12+Indicator_db1_S5!M3*Weighting!E13+Indicator_db1_S5!N3*Weighting!E14+Indicator_db1_S5!O3*Weighting!E15+Indicator_db1_S5!P3*Weighting!E16+Indicator_db1_S5!Q3*Weighting!E17</f>
        <v>-4.3089949818467232</v>
      </c>
      <c r="F3" s="8">
        <f ca="1">+Indicator_db1_S5!B3*Weighting!F2+Indicator_db1_S5!C3*Weighting!F3+Indicator_db1_S5!D3*Weighting!F4+Indicator_db1_S5!E3*Weighting!F5+Indicator_db1_S5!F3*Weighting!F6+Indicator_db1_S5!G3*Weighting!F7+Indicator_db1_S5!H3*Weighting!F8+Indicator_db1_S5!I3*Weighting!F9+Indicator_db1_S5!J3*Weighting!F10+Indicator_db1_S5!K3*Weighting!F11+Indicator_db1_S5!L3*Weighting!F12+Indicator_db1_S5!M3*Weighting!F13+Indicator_db1_S5!N3*Weighting!F14+Indicator_db1_S5!O3*Weighting!F15+Indicator_db1_S5!P3*Weighting!F16+Indicator_db1_S5!Q3*Weighting!F17</f>
        <v>-1.4779882456533435</v>
      </c>
      <c r="G3" s="8">
        <f>+Indicator_db1_S5!B3*Weighting!G2+Indicator_db1_S5!C3*Weighting!G3+Indicator_db1_S5!D3*Weighting!G4+Indicator_db1_S5!E3*Weighting!G5+Indicator_db1_S5!F3*Weighting!G6+Indicator_db1_S5!G3*Weighting!G7+Indicator_db1_S5!H3*Weighting!G8+Indicator_db1_S5!I3*Weighting!G9+Indicator_db1_S5!J3*Weighting!G10+Indicator_db1_S5!K3*Weighting!G11+Indicator_db1_S5!L3*Weighting!G12+Indicator_db1_S5!M3*Weighting!G13+Indicator_db1_S5!N3*Weighting!G14+Indicator_db1_S5!O3*Weighting!G15+Indicator_db1_S5!P3*Weighting!G16+Indicator_db1_S5!Q3*Weighting!G17</f>
        <v>-0.34220075085998336</v>
      </c>
      <c r="H3" s="8">
        <f>+Indicator_db1_S5!B3*Weighting!H2+Indicator_db1_S5!C3*Weighting!H3+Indicator_db1_S5!D3*Weighting!H4+Indicator_db1_S5!E3*Weighting!H5+Indicator_db1_S5!F3*Weighting!H6+Indicator_db1_S5!G3*Weighting!H7+Indicator_db1_S5!H3*Weighting!H8+Indicator_db1_S5!I3*Weighting!H9+Indicator_db1_S5!J3*Weighting!H10+Indicator_db1_S5!K3*Weighting!H11+Indicator_db1_S5!L3*Weighting!H12+Indicator_db1_S5!M3*Weighting!H13+Indicator_db1_S5!N3*Weighting!H14+Indicator_db1_S5!O3*Weighting!H15+Indicator_db1_S5!P3*Weighting!H16+Indicator_db1_S5!Q3*Weighting!H17</f>
        <v>-0.27838285937727797</v>
      </c>
      <c r="I3" s="8">
        <f>+Indicator_db1_S5!B3*Weighting!I2+Indicator_db1_S5!C3*Weighting!I3+Indicator_db1_S5!D3*Weighting!I4+Indicator_db1_S5!E3*Weighting!I5+Indicator_db1_S5!F3*Weighting!I6+Indicator_db1_S5!G3*Weighting!I7+Indicator_db1_S5!H3*Weighting!I8+Indicator_db1_S5!I3*Weighting!I9+Indicator_db1_S5!J3*Weighting!I10+Indicator_db1_S5!K3*Weighting!I11+Indicator_db1_S5!L3*Weighting!I12+Indicator_db1_S5!M3*Weighting!I13+Indicator_db1_S5!N3*Weighting!I14+Indicator_db1_S5!O3*Weighting!I15+Indicator_db1_S5!P3*Weighting!I16+Indicator_db1_S5!Q3*Weighting!I17</f>
        <v>-0.40164523997155427</v>
      </c>
      <c r="J3" s="8">
        <f>+Indicator_db1_S5!B3*Weighting!J2+Indicator_db1_S5!C3*Weighting!J3+Indicator_db1_S5!D3*Weighting!J4+Indicator_db1_S5!E3*Weighting!J5+Indicator_db1_S5!F3*Weighting!J6+Indicator_db1_S5!G3*Weighting!J7+Indicator_db1_S5!H3*Weighting!J8+Indicator_db1_S5!I3*Weighting!J9+Indicator_db1_S5!J3*Weighting!J10+Indicator_db1_S5!K3*Weighting!J11+Indicator_db1_S5!L3*Weighting!J12+Indicator_db1_S5!M3*Weighting!J13+Indicator_db1_S5!N3*Weighting!J14+Indicator_db1_S5!O3*Weighting!J15+Indicator_db1_S5!P3*Weighting!J16+Indicator_db1_S5!Q3*Weighting!J17</f>
        <v>-1.8133401102155613</v>
      </c>
      <c r="K3" s="8">
        <f>+Indicator_db1_S5!B3*Weighting!K2+Indicator_db1_S5!C3*Weighting!K3+Indicator_db1_S5!D3*Weighting!K4+Indicator_db1_S5!E3*Weighting!K5+Indicator_db1_S5!F3*Weighting!K6+Indicator_db1_S5!G3*Weighting!K7+Indicator_db1_S5!H3*Weighting!K8+Indicator_db1_S5!I3*Weighting!K9+Indicator_db1_S5!J3*Weighting!K10+Indicator_db1_S5!K3*Weighting!K11+Indicator_db1_S5!L3*Weighting!K12+Indicator_db1_S5!M3*Weighting!K13+Indicator_db1_S5!N3*Weighting!K14+Indicator_db1_S5!O3*Weighting!K15+Indicator_db1_S5!P3*Weighting!K16+Indicator_db1_S5!Q3*Weighting!K17</f>
        <v>-0.31431003134939606</v>
      </c>
      <c r="L3" s="8">
        <f>+Indicator_db1_S5!B3*Weighting!L2+Indicator_db1_S5!C3*Weighting!L3+Indicator_db1_S5!D3*Weighting!L4+Indicator_db1_S5!E3*Weighting!L5+Indicator_db1_S5!F3*Weighting!L6+Indicator_db1_S5!G3*Weighting!L7+Indicator_db1_S5!H3*Weighting!L8+Indicator_db1_S5!I3*Weighting!L9+Indicator_db1_S5!J3*Weighting!L10+Indicator_db1_S5!K3*Weighting!L11+Indicator_db1_S5!L3*Weighting!L12+Indicator_db1_S5!M3*Weighting!L13+Indicator_db1_S5!N3*Weighting!L14+Indicator_db1_S5!O3*Weighting!L15+Indicator_db1_S5!P3*Weighting!L16+Indicator_db1_S5!Q3*Weighting!L17</f>
        <v>-9.3345299996392739E-2</v>
      </c>
      <c r="M3" s="8">
        <f>+Indicator_db1_S5!B3*Weighting!M2+Indicator_db1_S5!C3*Weighting!M3+Indicator_db1_S5!D3*Weighting!M4+Indicator_db1_S5!E3*Weighting!M5+Indicator_db1_S5!F3*Weighting!M6+Indicator_db1_S5!G3*Weighting!M7+Indicator_db1_S5!H3*Weighting!M8+Indicator_db1_S5!I3*Weighting!M9+Indicator_db1_S5!J3*Weighting!M10+Indicator_db1_S5!K3*Weighting!M11+Indicator_db1_S5!L3*Weighting!M12+Indicator_db1_S5!M3*Weighting!M13+Indicator_db1_S5!N3*Weighting!M14+Indicator_db1_S5!O3*Weighting!M15+Indicator_db1_S5!P3*Weighting!M16+Indicator_db1_S5!Q3*Weighting!M17</f>
        <v>1.6234097700695497E-3</v>
      </c>
      <c r="N3" s="8">
        <f>+Indicator_db1_S5!B3*Weighting!N2+Indicator_db1_S5!C3*Weighting!N3+Indicator_db1_S5!D3*Weighting!N4+Indicator_db1_S5!E3*Weighting!N5+Indicator_db1_S5!F3*Weighting!N6+Indicator_db1_S5!G3*Weighting!N7+Indicator_db1_S5!H3*Weighting!N8+Indicator_db1_S5!I3*Weighting!N9+Indicator_db1_S5!J3*Weighting!N10+Indicator_db1_S5!K3*Weighting!N11+Indicator_db1_S5!L3*Weighting!N12+Indicator_db1_S5!M3*Weighting!N13+Indicator_db1_S5!N3*Weighting!N14+Indicator_db1_S5!O3*Weighting!N15+Indicator_db1_S5!P3*Weighting!N16+Indicator_db1_S5!Q3*Weighting!N17</f>
        <v>-2.0353627645279329E-3</v>
      </c>
      <c r="O3" s="8">
        <f>+Indicator_db1_S5!B3*Weighting!O2+Indicator_db1_S5!C3*Weighting!O3+Indicator_db1_S5!D3*Weighting!O4+Indicator_db1_S5!E3*Weighting!O5+Indicator_db1_S5!F3*Weighting!O6+Indicator_db1_S5!G3*Weighting!O7+Indicator_db1_S5!H3*Weighting!O8+Indicator_db1_S5!I3*Weighting!O9+Indicator_db1_S5!J3*Weighting!O10+Indicator_db1_S5!K3*Weighting!O11+Indicator_db1_S5!L3*Weighting!O12+Indicator_db1_S5!M3*Weighting!O13+Indicator_db1_S5!N3*Weighting!O14+Indicator_db1_S5!O3*Weighting!O15+Indicator_db1_S5!P3*Weighting!O16+Indicator_db1_S5!Q3*Weighting!O17</f>
        <v>-3.4311200284698547E-3</v>
      </c>
      <c r="P3" s="8">
        <f>+Indicator_db1_S5!B3*Weighting!P2+Indicator_db1_S5!C3*Weighting!P3+Indicator_db1_S5!D3*Weighting!P4+Indicator_db1_S5!E3*Weighting!P5+Indicator_db1_S5!F3*Weighting!P6+Indicator_db1_S5!G3*Weighting!P7+Indicator_db1_S5!H3*Weighting!P8+Indicator_db1_S5!I3*Weighting!P9+Indicator_db1_S5!J3*Weighting!P10+Indicator_db1_S5!K3*Weighting!P11+Indicator_db1_S5!L3*Weighting!P12+Indicator_db1_S5!M3*Weighting!P13+Indicator_db1_S5!N3*Weighting!P14+Indicator_db1_S5!O3*Weighting!P15+Indicator_db1_S5!P3*Weighting!P16+Indicator_db1_S5!Q3*Weighting!P17</f>
        <v>-8.8849507217420333E-3</v>
      </c>
      <c r="Q3" s="8">
        <f>+Indicator_db1_S5!B3*Weighting!Q2+Indicator_db1_S5!C3*Weighting!Q3+Indicator_db1_S5!D3*Weighting!Q4+Indicator_db1_S5!E3*Weighting!Q5+Indicator_db1_S5!F3*Weighting!Q6+Indicator_db1_S5!G3*Weighting!Q7+Indicator_db1_S5!H3*Weighting!Q8+Indicator_db1_S5!I3*Weighting!Q9+Indicator_db1_S5!J3*Weighting!Q10+Indicator_db1_S5!K3*Weighting!Q11+Indicator_db1_S5!L3*Weighting!Q12+Indicator_db1_S5!M3*Weighting!Q13+Indicator_db1_S5!N3*Weighting!Q14+Indicator_db1_S5!O3*Weighting!Q15+Indicator_db1_S5!P3*Weighting!Q16+Indicator_db1_S5!Q3*Weighting!Q17</f>
        <v>-1.4585067768392393E-2</v>
      </c>
      <c r="R3" s="8">
        <f>+Indicator_db1_S5!B3*Weighting!R2+Indicator_db1_S5!C3*Weighting!R3+Indicator_db1_S5!D3*Weighting!R4+Indicator_db1_S5!E3*Weighting!R5+Indicator_db1_S5!F3*Weighting!R6+Indicator_db1_S5!G3*Weighting!R7+Indicator_db1_S5!H3*Weighting!R8+Indicator_db1_S5!I3*Weighting!R9+Indicator_db1_S5!J3*Weighting!R10+Indicator_db1_S5!K3*Weighting!R11+Indicator_db1_S5!L3*Weighting!R12+Indicator_db1_S5!M3*Weighting!R13+Indicator_db1_S5!N3*Weighting!R14+Indicator_db1_S5!O3*Weighting!R15+Indicator_db1_S5!P3*Weighting!R16+Indicator_db1_S5!Q3*Weighting!R17</f>
        <v>-5.2632630668869247</v>
      </c>
      <c r="S3" s="8">
        <f>+Indicator_db1_S5!B3*Weighting!S2+Indicator_db1_S5!C3*Weighting!S3+Indicator_db1_S5!D3*Weighting!S4+Indicator_db1_S5!E3*Weighting!S5+Indicator_db1_S5!F3*Weighting!S6+Indicator_db1_S5!G3*Weighting!S7+Indicator_db1_S5!H3*Weighting!S8+Indicator_db1_S5!I3*Weighting!S9+Indicator_db1_S5!J3*Weighting!S10+Indicator_db1_S5!K3*Weighting!S11+Indicator_db1_S5!L3*Weighting!S12+Indicator_db1_S5!M3*Weighting!S13+Indicator_db1_S5!N3*Weighting!S14+Indicator_db1_S5!O3*Weighting!S15+Indicator_db1_S5!P3*Weighting!S16+Indicator_db1_S5!Q3*Weighting!S17</f>
        <v>-2.6347218360180478E-2</v>
      </c>
      <c r="T3" s="8">
        <f>+Indicator_db1_S5!B3*Weighting!T2+Indicator_db1_S5!C3*Weighting!T3+Indicator_db1_S5!D3*Weighting!T4+Indicator_db1_S5!E3*Weighting!T5+Indicator_db1_S5!F3*Weighting!T6+Indicator_db1_S5!G3*Weighting!T7+Indicator_db1_S5!H3*Weighting!T8+Indicator_db1_S5!I3*Weighting!T9+Indicator_db1_S5!J3*Weighting!T10+Indicator_db1_S5!K3*Weighting!T11+Indicator_db1_S5!L3*Weighting!T12+Indicator_db1_S5!M3*Weighting!T13+Indicator_db1_S5!N3*Weighting!T14+Indicator_db1_S5!O3*Weighting!T15+Indicator_db1_S5!P3*Weighting!T16+Indicator_db1_S5!Q3*Weighting!T17</f>
        <v>-2.8082318457416926E-2</v>
      </c>
      <c r="U3" s="8">
        <f>+Indicator_db1_S5!B3*Weighting!U2+Indicator_db1_S5!C3*Weighting!U3+Indicator_db1_S5!D3*Weighting!U4+Indicator_db1_S5!E3*Weighting!U5+Indicator_db1_S5!F3*Weighting!U6+Indicator_db1_S5!G3*Weighting!U7+Indicator_db1_S5!H3*Weighting!U8+Indicator_db1_S5!I3*Weighting!U9+Indicator_db1_S5!J3*Weighting!U10+Indicator_db1_S5!K3*Weighting!U11+Indicator_db1_S5!L3*Weighting!U12+Indicator_db1_S5!M3*Weighting!U13+Indicator_db1_S5!N3*Weighting!U14+Indicator_db1_S5!O3*Weighting!U15+Indicator_db1_S5!P3*Weighting!U16+Indicator_db1_S5!Q3*Weighting!U17</f>
        <v>-1.0518703389601283E-3</v>
      </c>
      <c r="V3" s="8">
        <f>+Indicator_db1_S5!B3*Weighting!V2+Indicator_db1_S5!C3*Weighting!V3+Indicator_db1_S5!D3*Weighting!V4+Indicator_db1_S5!E3*Weighting!V5+Indicator_db1_S5!F3*Weighting!V6+Indicator_db1_S5!G3*Weighting!V7+Indicator_db1_S5!H3*Weighting!V8+Indicator_db1_S5!I3*Weighting!V9+Indicator_db1_S5!J3*Weighting!V10+Indicator_db1_S5!K3*Weighting!V11+Indicator_db1_S5!L3*Weighting!V12+Indicator_db1_S5!M3*Weighting!V13+Indicator_db1_S5!N3*Weighting!V14+Indicator_db1_S5!O3*Weighting!V15+Indicator_db1_S5!P3*Weighting!V16+Indicator_db1_S5!Q3*Weighting!V17</f>
        <v>-1.1975683434650392E-3</v>
      </c>
      <c r="W3" s="8">
        <f>+Indicator_db1_S5!B3*Weighting!W2+Indicator_db1_S5!C3*Weighting!W3+Indicator_db1_S5!D3*Weighting!W4+Indicator_db1_S5!E3*Weighting!W5+Indicator_db1_S5!F3*Weighting!W6+Indicator_db1_S5!G3*Weighting!W7+Indicator_db1_S5!H3*Weighting!W8+Indicator_db1_S5!I3*Weighting!W9+Indicator_db1_S5!J3*Weighting!W10+Indicator_db1_S5!K3*Weighting!W11+Indicator_db1_S5!L3*Weighting!W12+Indicator_db1_S5!M3*Weighting!W13+Indicator_db1_S5!N3*Weighting!W14+Indicator_db1_S5!O3*Weighting!W15+Indicator_db1_S5!P3*Weighting!W16+Indicator_db1_S5!Q3*Weighting!W17</f>
        <v>6.9186698249779988E-4</v>
      </c>
      <c r="X3" s="8">
        <f>+Indicator_db1_S5!B3*Weighting!X2+Indicator_db1_S5!C3*Weighting!X3+Indicator_db1_S5!D3*Weighting!X4+Indicator_db1_S5!E3*Weighting!X5+Indicator_db1_S5!F3*Weighting!X6+Indicator_db1_S5!G3*Weighting!X7+Indicator_db1_S5!H3*Weighting!X8+Indicator_db1_S5!I3*Weighting!X9+Indicator_db1_S5!J3*Weighting!X10+Indicator_db1_S5!K3*Weighting!X11+Indicator_db1_S5!L3*Weighting!X12+Indicator_db1_S5!M3*Weighting!X13+Indicator_db1_S5!N3*Weighting!X14+Indicator_db1_S5!O3*Weighting!X15+Indicator_db1_S5!P3*Weighting!X16+Indicator_db1_S5!Q3*Weighting!X17</f>
        <v>3.773323757268454E-5</v>
      </c>
      <c r="Y3" s="8">
        <f>+Indicator_db1_S5!B3*Weighting!Y2+Indicator_db1_S5!C3*Weighting!Y3+Indicator_db1_S5!D3*Weighting!Y4+Indicator_db1_S5!E3*Weighting!Y5+Indicator_db1_S5!F3*Weighting!Y6+Indicator_db1_S5!G3*Weighting!Y7+Indicator_db1_S5!H3*Weighting!Y8+Indicator_db1_S5!I3*Weighting!Y9+Indicator_db1_S5!J3*Weighting!Y10+Indicator_db1_S5!K3*Weighting!Y11+Indicator_db1_S5!L3*Weighting!Y12+Indicator_db1_S5!M3*Weighting!Y13+Indicator_db1_S5!N3*Weighting!Y14+Indicator_db1_S5!O3*Weighting!Y15+Indicator_db1_S5!P3*Weighting!Y16+Indicator_db1_S5!Q3*Weighting!Y17</f>
        <v>-3.33586008680147E-3</v>
      </c>
      <c r="Z3" s="8">
        <f>+Indicator_db1_S5!B3*Weighting!Z2+Indicator_db1_S5!C3*Weighting!Z3+Indicator_db1_S5!D3*Weighting!Z4+Indicator_db1_S5!E3*Weighting!Z5+Indicator_db1_S5!F3*Weighting!Z6+Indicator_db1_S5!G3*Weighting!Z7+Indicator_db1_S5!H3*Weighting!Z8+Indicator_db1_S5!I3*Weighting!Z9+Indicator_db1_S5!J3*Weighting!Z10+Indicator_db1_S5!K3*Weighting!Z11+Indicator_db1_S5!L3*Weighting!Z12+Indicator_db1_S5!M3*Weighting!Z13+Indicator_db1_S5!N3*Weighting!Z14+Indicator_db1_S5!O3*Weighting!Z15+Indicator_db1_S5!P3*Weighting!Z16+Indicator_db1_S5!Q3*Weighting!Z17</f>
        <v>-2.8357277960651965E-3</v>
      </c>
      <c r="AA3" s="8">
        <f>+Indicator_db1_S5!B3*Weighting!AA2+Indicator_db1_S5!C3*Weighting!AA3+Indicator_db1_S5!D3*Weighting!AA4+Indicator_db1_S5!E3*Weighting!AA5+Indicator_db1_S5!F3*Weighting!AA6+Indicator_db1_S5!G3*Weighting!AA7+Indicator_db1_S5!H3*Weighting!AA8+Indicator_db1_S5!I3*Weighting!AA9+Indicator_db1_S5!J3*Weighting!AA10+Indicator_db1_S5!K3*Weighting!AA11+Indicator_db1_S5!L3*Weighting!AA12+Indicator_db1_S5!M3*Weighting!AA13+Indicator_db1_S5!N3*Weighting!AA14+Indicator_db1_S5!O3*Weighting!AA15+Indicator_db1_S5!P3*Weighting!AA16+Indicator_db1_S5!Q3*Weighting!AA17</f>
        <v>-2.9169592200534021E-2</v>
      </c>
    </row>
    <row r="4" spans="1:27" x14ac:dyDescent="0.35">
      <c r="A4" s="5" t="s">
        <v>3</v>
      </c>
      <c r="B4" s="8">
        <f ca="1">+Indicator_db1_S5!B4*Weighting!B2+Indicator_db1_S5!C4*Weighting!B3+Indicator_db1_S5!D4*Weighting!B4+Indicator_db1_S5!E4*Weighting!B5+Indicator_db1_S5!F4*Weighting!B6+Indicator_db1_S5!G4*Weighting!B7+Indicator_db1_S5!H4*Weighting!B8+Indicator_db1_S5!I4*Weighting!B9+Indicator_db1_S5!J4*Weighting!B10+Indicator_db1_S5!K4*Weighting!B11+Indicator_db1_S5!L4*Weighting!B12+Indicator_db1_S5!M4*Weighting!B13+Indicator_db1_S5!N4*Weighting!B14+Indicator_db1_S5!O4*Weighting!B15+Indicator_db1_S5!P4*Weighting!B16+Indicator_db1_S5!Q4*Weighting!B17</f>
        <v>-0.20653889886398527</v>
      </c>
      <c r="C4" s="8">
        <f ca="1">+Indicator_db1_S5!B4*Weighting!C2+Indicator_db1_S5!C4*Weighting!C3+Indicator_db1_S5!D4*Weighting!C4+Indicator_db1_S5!E4*Weighting!C5+Indicator_db1_S5!F4*Weighting!C6+Indicator_db1_S5!G4*Weighting!C7+Indicator_db1_S5!H4*Weighting!C8+Indicator_db1_S5!I4*Weighting!C9+Indicator_db1_S5!J4*Weighting!C10+Indicator_db1_S5!K4*Weighting!C11+Indicator_db1_S5!L4*Weighting!C12+Indicator_db1_S5!M4*Weighting!C13+Indicator_db1_S5!N4*Weighting!C14+Indicator_db1_S5!O4*Weighting!C15+Indicator_db1_S5!P4*Weighting!C16+Indicator_db1_S5!Q4*Weighting!C17</f>
        <v>-0.24858783035736551</v>
      </c>
      <c r="D4" s="8">
        <f ca="1">+Indicator_db1_S5!B4*Weighting!D2+Indicator_db1_S5!C4*Weighting!D3+Indicator_db1_S5!D4*Weighting!D4+Indicator_db1_S5!E4*Weighting!D5+Indicator_db1_S5!F4*Weighting!D6+Indicator_db1_S5!G4*Weighting!D7+Indicator_db1_S5!H4*Weighting!D8+Indicator_db1_S5!I4*Weighting!D9+Indicator_db1_S5!J4*Weighting!D10+Indicator_db1_S5!K4*Weighting!D11+Indicator_db1_S5!L4*Weighting!D12+Indicator_db1_S5!M4*Weighting!D13+Indicator_db1_S5!N4*Weighting!D14+Indicator_db1_S5!O4*Weighting!D15+Indicator_db1_S5!P4*Weighting!D16+Indicator_db1_S5!Q4*Weighting!D17</f>
        <v>-0.21004073954912941</v>
      </c>
      <c r="E4" s="8">
        <f ca="1">+Indicator_db1_S5!B4*Weighting!E2+Indicator_db1_S5!C4*Weighting!E3+Indicator_db1_S5!D4*Weighting!E4+Indicator_db1_S5!E4*Weighting!E5+Indicator_db1_S5!F4*Weighting!E6+Indicator_db1_S5!G4*Weighting!E7+Indicator_db1_S5!H4*Weighting!E8+Indicator_db1_S5!I4*Weighting!E9+Indicator_db1_S5!J4*Weighting!E10+Indicator_db1_S5!K4*Weighting!E11+Indicator_db1_S5!L4*Weighting!E12+Indicator_db1_S5!M4*Weighting!E13+Indicator_db1_S5!N4*Weighting!E14+Indicator_db1_S5!O4*Weighting!E15+Indicator_db1_S5!P4*Weighting!E16+Indicator_db1_S5!Q4*Weighting!E17</f>
        <v>-0.19862218439501422</v>
      </c>
      <c r="F4" s="8">
        <f ca="1">+Indicator_db1_S5!B4*Weighting!F2+Indicator_db1_S5!C4*Weighting!F3+Indicator_db1_S5!D4*Weighting!F4+Indicator_db1_S5!E4*Weighting!F5+Indicator_db1_S5!F4*Weighting!F6+Indicator_db1_S5!G4*Weighting!F7+Indicator_db1_S5!H4*Weighting!F8+Indicator_db1_S5!I4*Weighting!F9+Indicator_db1_S5!J4*Weighting!F10+Indicator_db1_S5!K4*Weighting!F11+Indicator_db1_S5!L4*Weighting!F12+Indicator_db1_S5!M4*Weighting!F13+Indicator_db1_S5!N4*Weighting!F14+Indicator_db1_S5!O4*Weighting!F15+Indicator_db1_S5!P4*Weighting!F16+Indicator_db1_S5!Q4*Weighting!F17</f>
        <v>-0.22822794785899295</v>
      </c>
      <c r="G4" s="8">
        <f>+Indicator_db1_S5!B4*Weighting!G2+Indicator_db1_S5!C4*Weighting!G3+Indicator_db1_S5!D4*Weighting!G4+Indicator_db1_S5!E4*Weighting!G5+Indicator_db1_S5!F4*Weighting!G6+Indicator_db1_S5!G4*Weighting!G7+Indicator_db1_S5!H4*Weighting!G8+Indicator_db1_S5!I4*Weighting!G9+Indicator_db1_S5!J4*Weighting!G10+Indicator_db1_S5!K4*Weighting!G11+Indicator_db1_S5!L4*Weighting!G12+Indicator_db1_S5!M4*Weighting!G13+Indicator_db1_S5!N4*Weighting!G14+Indicator_db1_S5!O4*Weighting!G15+Indicator_db1_S5!P4*Weighting!G16+Indicator_db1_S5!Q4*Weighting!G17</f>
        <v>-0.15224626972668234</v>
      </c>
      <c r="H4" s="8">
        <f>+Indicator_db1_S5!B4*Weighting!H2+Indicator_db1_S5!C4*Weighting!H3+Indicator_db1_S5!D4*Weighting!H4+Indicator_db1_S5!E4*Weighting!H5+Indicator_db1_S5!F4*Weighting!H6+Indicator_db1_S5!G4*Weighting!H7+Indicator_db1_S5!H4*Weighting!H8+Indicator_db1_S5!I4*Weighting!H9+Indicator_db1_S5!J4*Weighting!H10+Indicator_db1_S5!K4*Weighting!H11+Indicator_db1_S5!L4*Weighting!H12+Indicator_db1_S5!M4*Weighting!H13+Indicator_db1_S5!N4*Weighting!H14+Indicator_db1_S5!O4*Weighting!H15+Indicator_db1_S5!P4*Weighting!H16+Indicator_db1_S5!Q4*Weighting!H17</f>
        <v>-0.19773846665694175</v>
      </c>
      <c r="I4" s="8">
        <f>+Indicator_db1_S5!B4*Weighting!I2+Indicator_db1_S5!C4*Weighting!I3+Indicator_db1_S5!D4*Weighting!I4+Indicator_db1_S5!E4*Weighting!I5+Indicator_db1_S5!F4*Weighting!I6+Indicator_db1_S5!G4*Weighting!I7+Indicator_db1_S5!H4*Weighting!I8+Indicator_db1_S5!I4*Weighting!I9+Indicator_db1_S5!J4*Weighting!I10+Indicator_db1_S5!K4*Weighting!I11+Indicator_db1_S5!L4*Weighting!I12+Indicator_db1_S5!M4*Weighting!I13+Indicator_db1_S5!N4*Weighting!I14+Indicator_db1_S5!O4*Weighting!I15+Indicator_db1_S5!P4*Weighting!I16+Indicator_db1_S5!Q4*Weighting!I17</f>
        <v>-0.15954734096696818</v>
      </c>
      <c r="J4" s="8">
        <f>+Indicator_db1_S5!B4*Weighting!J2+Indicator_db1_S5!C4*Weighting!J3+Indicator_db1_S5!D4*Weighting!J4+Indicator_db1_S5!E4*Weighting!J5+Indicator_db1_S5!F4*Weighting!J6+Indicator_db1_S5!G4*Weighting!J7+Indicator_db1_S5!H4*Weighting!J8+Indicator_db1_S5!I4*Weighting!J9+Indicator_db1_S5!J4*Weighting!J10+Indicator_db1_S5!K4*Weighting!J11+Indicator_db1_S5!L4*Weighting!J12+Indicator_db1_S5!M4*Weighting!J13+Indicator_db1_S5!N4*Weighting!J14+Indicator_db1_S5!O4*Weighting!J15+Indicator_db1_S5!P4*Weighting!J16+Indicator_db1_S5!Q4*Weighting!J17</f>
        <v>-0.16307732198549749</v>
      </c>
      <c r="K4" s="8">
        <f>+Indicator_db1_S5!B4*Weighting!K2+Indicator_db1_S5!C4*Weighting!K3+Indicator_db1_S5!D4*Weighting!K4+Indicator_db1_S5!E4*Weighting!K5+Indicator_db1_S5!F4*Weighting!K6+Indicator_db1_S5!G4*Weighting!K7+Indicator_db1_S5!H4*Weighting!K8+Indicator_db1_S5!I4*Weighting!K9+Indicator_db1_S5!J4*Weighting!K10+Indicator_db1_S5!K4*Weighting!K11+Indicator_db1_S5!L4*Weighting!K12+Indicator_db1_S5!M4*Weighting!K13+Indicator_db1_S5!N4*Weighting!K14+Indicator_db1_S5!O4*Weighting!K15+Indicator_db1_S5!P4*Weighting!K16+Indicator_db1_S5!Q4*Weighting!K17</f>
        <v>-0.18932284216107748</v>
      </c>
      <c r="L4" s="8">
        <f>+Indicator_db1_S5!B4*Weighting!L2+Indicator_db1_S5!C4*Weighting!L3+Indicator_db1_S5!D4*Weighting!L4+Indicator_db1_S5!E4*Weighting!L5+Indicator_db1_S5!F4*Weighting!L6+Indicator_db1_S5!G4*Weighting!L7+Indicator_db1_S5!H4*Weighting!L8+Indicator_db1_S5!I4*Weighting!L9+Indicator_db1_S5!J4*Weighting!L10+Indicator_db1_S5!K4*Weighting!L11+Indicator_db1_S5!L4*Weighting!L12+Indicator_db1_S5!M4*Weighting!L13+Indicator_db1_S5!N4*Weighting!L14+Indicator_db1_S5!O4*Weighting!L15+Indicator_db1_S5!P4*Weighting!L16+Indicator_db1_S5!Q4*Weighting!L17</f>
        <v>-0.3439093517410976</v>
      </c>
      <c r="M4" s="8">
        <f>+Indicator_db1_S5!B4*Weighting!M2+Indicator_db1_S5!C4*Weighting!M3+Indicator_db1_S5!D4*Weighting!M4+Indicator_db1_S5!E4*Weighting!M5+Indicator_db1_S5!F4*Weighting!M6+Indicator_db1_S5!G4*Weighting!M7+Indicator_db1_S5!H4*Weighting!M8+Indicator_db1_S5!I4*Weighting!M9+Indicator_db1_S5!J4*Weighting!M10+Indicator_db1_S5!K4*Weighting!M11+Indicator_db1_S5!L4*Weighting!M12+Indicator_db1_S5!M4*Weighting!M13+Indicator_db1_S5!N4*Weighting!M14+Indicator_db1_S5!O4*Weighting!M15+Indicator_db1_S5!P4*Weighting!M16+Indicator_db1_S5!Q4*Weighting!M17</f>
        <v>-0.27031674865101646</v>
      </c>
      <c r="N4" s="8">
        <f>+Indicator_db1_S5!B4*Weighting!N2+Indicator_db1_S5!C4*Weighting!N3+Indicator_db1_S5!D4*Weighting!N4+Indicator_db1_S5!E4*Weighting!N5+Indicator_db1_S5!F4*Weighting!N6+Indicator_db1_S5!G4*Weighting!N7+Indicator_db1_S5!H4*Weighting!N8+Indicator_db1_S5!I4*Weighting!N9+Indicator_db1_S5!J4*Weighting!N10+Indicator_db1_S5!K4*Weighting!N11+Indicator_db1_S5!L4*Weighting!N12+Indicator_db1_S5!M4*Weighting!N13+Indicator_db1_S5!N4*Weighting!N14+Indicator_db1_S5!O4*Weighting!N15+Indicator_db1_S5!P4*Weighting!N16+Indicator_db1_S5!Q4*Weighting!N17</f>
        <v>-8.9942489971653411E-2</v>
      </c>
      <c r="O4" s="8">
        <f>+Indicator_db1_S5!B4*Weighting!O2+Indicator_db1_S5!C4*Weighting!O3+Indicator_db1_S5!D4*Weighting!O4+Indicator_db1_S5!E4*Weighting!O5+Indicator_db1_S5!F4*Weighting!O6+Indicator_db1_S5!G4*Weighting!O7+Indicator_db1_S5!H4*Weighting!O8+Indicator_db1_S5!I4*Weighting!O9+Indicator_db1_S5!J4*Weighting!O10+Indicator_db1_S5!K4*Weighting!O11+Indicator_db1_S5!L4*Weighting!O12+Indicator_db1_S5!M4*Weighting!O13+Indicator_db1_S5!N4*Weighting!O14+Indicator_db1_S5!O4*Weighting!O15+Indicator_db1_S5!P4*Weighting!O16+Indicator_db1_S5!Q4*Weighting!O17</f>
        <v>7.304515465953712E-2</v>
      </c>
      <c r="P4" s="8">
        <f>+Indicator_db1_S5!B4*Weighting!P2+Indicator_db1_S5!C4*Weighting!P3+Indicator_db1_S5!D4*Weighting!P4+Indicator_db1_S5!E4*Weighting!P5+Indicator_db1_S5!F4*Weighting!P6+Indicator_db1_S5!G4*Weighting!P7+Indicator_db1_S5!H4*Weighting!P8+Indicator_db1_S5!I4*Weighting!P9+Indicator_db1_S5!J4*Weighting!P10+Indicator_db1_S5!K4*Weighting!P11+Indicator_db1_S5!L4*Weighting!P12+Indicator_db1_S5!M4*Weighting!P13+Indicator_db1_S5!N4*Weighting!P14+Indicator_db1_S5!O4*Weighting!P15+Indicator_db1_S5!P4*Weighting!P16+Indicator_db1_S5!Q4*Weighting!P17</f>
        <v>-0.31307064023047404</v>
      </c>
      <c r="Q4" s="8">
        <f>+Indicator_db1_S5!B4*Weighting!Q2+Indicator_db1_S5!C4*Weighting!Q3+Indicator_db1_S5!D4*Weighting!Q4+Indicator_db1_S5!E4*Weighting!Q5+Indicator_db1_S5!F4*Weighting!Q6+Indicator_db1_S5!G4*Weighting!Q7+Indicator_db1_S5!H4*Weighting!Q8+Indicator_db1_S5!I4*Weighting!Q9+Indicator_db1_S5!J4*Weighting!Q10+Indicator_db1_S5!K4*Weighting!Q11+Indicator_db1_S5!L4*Weighting!Q12+Indicator_db1_S5!M4*Weighting!Q13+Indicator_db1_S5!N4*Weighting!Q14+Indicator_db1_S5!O4*Weighting!Q15+Indicator_db1_S5!P4*Weighting!Q16+Indicator_db1_S5!Q4*Weighting!Q17</f>
        <v>-0.20739319757186658</v>
      </c>
      <c r="R4" s="8">
        <f>+Indicator_db1_S5!B4*Weighting!R2+Indicator_db1_S5!C4*Weighting!R3+Indicator_db1_S5!D4*Weighting!R4+Indicator_db1_S5!E4*Weighting!R5+Indicator_db1_S5!F4*Weighting!R6+Indicator_db1_S5!G4*Weighting!R7+Indicator_db1_S5!H4*Weighting!R8+Indicator_db1_S5!I4*Weighting!R9+Indicator_db1_S5!J4*Weighting!R10+Indicator_db1_S5!K4*Weighting!R11+Indicator_db1_S5!L4*Weighting!R12+Indicator_db1_S5!M4*Weighting!R13+Indicator_db1_S5!N4*Weighting!R14+Indicator_db1_S5!O4*Weighting!R15+Indicator_db1_S5!P4*Weighting!R16+Indicator_db1_S5!Q4*Weighting!R17</f>
        <v>-0.18733564744967043</v>
      </c>
      <c r="S4" s="8">
        <f>+Indicator_db1_S5!B4*Weighting!S2+Indicator_db1_S5!C4*Weighting!S3+Indicator_db1_S5!D4*Weighting!S4+Indicator_db1_S5!E4*Weighting!S5+Indicator_db1_S5!F4*Weighting!S6+Indicator_db1_S5!G4*Weighting!S7+Indicator_db1_S5!H4*Weighting!S8+Indicator_db1_S5!I4*Weighting!S9+Indicator_db1_S5!J4*Weighting!S10+Indicator_db1_S5!K4*Weighting!S11+Indicator_db1_S5!L4*Weighting!S12+Indicator_db1_S5!M4*Weighting!S13+Indicator_db1_S5!N4*Weighting!S14+Indicator_db1_S5!O4*Weighting!S15+Indicator_db1_S5!P4*Weighting!S16+Indicator_db1_S5!Q4*Weighting!S17</f>
        <v>-0.38124720602347734</v>
      </c>
      <c r="T4" s="8">
        <f>+Indicator_db1_S5!B4*Weighting!T2+Indicator_db1_S5!C4*Weighting!T3+Indicator_db1_S5!D4*Weighting!T4+Indicator_db1_S5!E4*Weighting!T5+Indicator_db1_S5!F4*Weighting!T6+Indicator_db1_S5!G4*Weighting!T7+Indicator_db1_S5!H4*Weighting!T8+Indicator_db1_S5!I4*Weighting!T9+Indicator_db1_S5!J4*Weighting!T10+Indicator_db1_S5!K4*Weighting!T11+Indicator_db1_S5!L4*Weighting!T12+Indicator_db1_S5!M4*Weighting!T13+Indicator_db1_S5!N4*Weighting!T14+Indicator_db1_S5!O4*Weighting!T15+Indicator_db1_S5!P4*Weighting!T16+Indicator_db1_S5!Q4*Weighting!T17</f>
        <v>-0.41942406259008036</v>
      </c>
      <c r="U4" s="8">
        <f>+Indicator_db1_S5!B4*Weighting!U2+Indicator_db1_S5!C4*Weighting!U3+Indicator_db1_S5!D4*Weighting!U4+Indicator_db1_S5!E4*Weighting!U5+Indicator_db1_S5!F4*Weighting!U6+Indicator_db1_S5!G4*Weighting!U7+Indicator_db1_S5!H4*Weighting!U8+Indicator_db1_S5!I4*Weighting!U9+Indicator_db1_S5!J4*Weighting!U10+Indicator_db1_S5!K4*Weighting!U11+Indicator_db1_S5!L4*Weighting!U12+Indicator_db1_S5!M4*Weighting!U13+Indicator_db1_S5!N4*Weighting!U14+Indicator_db1_S5!O4*Weighting!U15+Indicator_db1_S5!P4*Weighting!U16+Indicator_db1_S5!Q4*Weighting!U17</f>
        <v>-1.1335246625770668E-2</v>
      </c>
      <c r="V4" s="8">
        <f>+Indicator_db1_S5!B4*Weighting!V2+Indicator_db1_S5!C4*Weighting!V3+Indicator_db1_S5!D4*Weighting!V4+Indicator_db1_S5!E4*Weighting!V5+Indicator_db1_S5!F4*Weighting!V6+Indicator_db1_S5!G4*Weighting!V7+Indicator_db1_S5!H4*Weighting!V8+Indicator_db1_S5!I4*Weighting!V9+Indicator_db1_S5!J4*Weighting!V10+Indicator_db1_S5!K4*Weighting!V11+Indicator_db1_S5!L4*Weighting!V12+Indicator_db1_S5!M4*Weighting!V13+Indicator_db1_S5!N4*Weighting!V14+Indicator_db1_S5!O4*Weighting!V15+Indicator_db1_S5!P4*Weighting!V16+Indicator_db1_S5!Q4*Weighting!V17</f>
        <v>-4.5423089006953139E-2</v>
      </c>
      <c r="W4" s="8">
        <f>+Indicator_db1_S5!B4*Weighting!W2+Indicator_db1_S5!C4*Weighting!W3+Indicator_db1_S5!D4*Weighting!W4+Indicator_db1_S5!E4*Weighting!W5+Indicator_db1_S5!F4*Weighting!W6+Indicator_db1_S5!G4*Weighting!W7+Indicator_db1_S5!H4*Weighting!W8+Indicator_db1_S5!I4*Weighting!W9+Indicator_db1_S5!J4*Weighting!W10+Indicator_db1_S5!K4*Weighting!W11+Indicator_db1_S5!L4*Weighting!W12+Indicator_db1_S5!M4*Weighting!W13+Indicator_db1_S5!N4*Weighting!W14+Indicator_db1_S5!O4*Weighting!W15+Indicator_db1_S5!P4*Weighting!W16+Indicator_db1_S5!Q4*Weighting!W17</f>
        <v>-4.5325626899387879E-3</v>
      </c>
      <c r="X4" s="8">
        <f>+Indicator_db1_S5!B4*Weighting!X2+Indicator_db1_S5!C4*Weighting!X3+Indicator_db1_S5!D4*Weighting!X4+Indicator_db1_S5!E4*Weighting!X5+Indicator_db1_S5!F4*Weighting!X6+Indicator_db1_S5!G4*Weighting!X7+Indicator_db1_S5!H4*Weighting!X8+Indicator_db1_S5!I4*Weighting!X9+Indicator_db1_S5!J4*Weighting!X10+Indicator_db1_S5!K4*Weighting!X11+Indicator_db1_S5!L4*Weighting!X12+Indicator_db1_S5!M4*Weighting!X13+Indicator_db1_S5!N4*Weighting!X14+Indicator_db1_S5!O4*Weighting!X15+Indicator_db1_S5!P4*Weighting!X16+Indicator_db1_S5!Q4*Weighting!X17</f>
        <v>-3.96597160362508E-3</v>
      </c>
      <c r="Y4" s="8">
        <f>+Indicator_db1_S5!B4*Weighting!Y2+Indicator_db1_S5!C4*Weighting!Y3+Indicator_db1_S5!D4*Weighting!Y4+Indicator_db1_S5!E4*Weighting!Y5+Indicator_db1_S5!F4*Weighting!Y6+Indicator_db1_S5!G4*Weighting!Y7+Indicator_db1_S5!H4*Weighting!Y8+Indicator_db1_S5!I4*Weighting!Y9+Indicator_db1_S5!J4*Weighting!Y10+Indicator_db1_S5!K4*Weighting!Y11+Indicator_db1_S5!L4*Weighting!Y12+Indicator_db1_S5!M4*Weighting!Y13+Indicator_db1_S5!N4*Weighting!Y14+Indicator_db1_S5!O4*Weighting!Y15+Indicator_db1_S5!P4*Weighting!Y16+Indicator_db1_S5!Q4*Weighting!Y17</f>
        <v>-9.120553743327028E-4</v>
      </c>
      <c r="Z4" s="8">
        <f>+Indicator_db1_S5!B4*Weighting!Z2+Indicator_db1_S5!C4*Weighting!Z3+Indicator_db1_S5!D4*Weighting!Z4+Indicator_db1_S5!E4*Weighting!Z5+Indicator_db1_S5!F4*Weighting!Z6+Indicator_db1_S5!G4*Weighting!Z7+Indicator_db1_S5!H4*Weighting!Z8+Indicator_db1_S5!I4*Weighting!Z9+Indicator_db1_S5!J4*Weighting!Z10+Indicator_db1_S5!K4*Weighting!Z11+Indicator_db1_S5!L4*Weighting!Z12+Indicator_db1_S5!M4*Weighting!Z13+Indicator_db1_S5!N4*Weighting!Z14+Indicator_db1_S5!O4*Weighting!Z15+Indicator_db1_S5!P4*Weighting!Z16+Indicator_db1_S5!Q4*Weighting!Z17</f>
        <v>-3.0910044767605251E-2</v>
      </c>
      <c r="AA4" s="8">
        <f>+Indicator_db1_S5!B4*Weighting!AA2+Indicator_db1_S5!C4*Weighting!AA3+Indicator_db1_S5!D4*Weighting!AA4+Indicator_db1_S5!E4*Weighting!AA5+Indicator_db1_S5!F4*Weighting!AA6+Indicator_db1_S5!G4*Weighting!AA7+Indicator_db1_S5!H4*Weighting!AA8+Indicator_db1_S5!I4*Weighting!AA9+Indicator_db1_S5!J4*Weighting!AA10+Indicator_db1_S5!K4*Weighting!AA11+Indicator_db1_S5!L4*Weighting!AA12+Indicator_db1_S5!M4*Weighting!AA13+Indicator_db1_S5!N4*Weighting!AA14+Indicator_db1_S5!O4*Weighting!AA15+Indicator_db1_S5!P4*Weighting!AA16+Indicator_db1_S5!Q4*Weighting!AA17</f>
        <v>-0.19926715598889219</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008000"/>
  </sheetPr>
  <dimension ref="A1:AA4"/>
  <sheetViews>
    <sheetView workbookViewId="0"/>
  </sheetViews>
  <sheetFormatPr baseColWidth="10" defaultColWidth="8.7265625" defaultRowHeight="14.5" x14ac:dyDescent="0.35"/>
  <cols>
    <col min="1" max="27" width="14.26953125" customWidth="1"/>
  </cols>
  <sheetData>
    <row r="1" spans="1:27"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8">
        <f ca="1">+Indicator_db2_default!B2*Weighting!B2+Indicator_db2_default!C2*Weighting!B3+Indicator_db2_default!D2*Weighting!B4+Indicator_db2_default!E2*Weighting!B5+Indicator_db2_default!F2*Weighting!B6+Indicator_db2_default!G2*Weighting!B7+Indicator_db2_default!H2*Weighting!B8+Indicator_db2_default!I2*Weighting!B9+Indicator_db2_default!J2*Weighting!B10+Indicator_db2_default!K2*Weighting!B11+Indicator_db2_default!L2*Weighting!B12+Indicator_db2_default!M2*Weighting!B13+Indicator_db2_default!N2*Weighting!B14+Indicator_db2_default!O2*Weighting!B15+Indicator_db2_default!P2*Weighting!B16+Indicator_db2_default!Q2*Weighting!B17</f>
        <v>-0.53070332673597709</v>
      </c>
      <c r="C2" s="8">
        <f ca="1">+Indicator_db2_default!B2*Weighting!C2+Indicator_db2_default!C2*Weighting!C3+Indicator_db2_default!D2*Weighting!C4+Indicator_db2_default!E2*Weighting!C5+Indicator_db2_default!F2*Weighting!C6+Indicator_db2_default!G2*Weighting!C7+Indicator_db2_default!H2*Weighting!C8+Indicator_db2_default!I2*Weighting!C9+Indicator_db2_default!J2*Weighting!C10+Indicator_db2_default!K2*Weighting!C11+Indicator_db2_default!L2*Weighting!C12+Indicator_db2_default!M2*Weighting!C13+Indicator_db2_default!N2*Weighting!C14+Indicator_db2_default!O2*Weighting!C15+Indicator_db2_default!P2*Weighting!C16+Indicator_db2_default!Q2*Weighting!C17</f>
        <v>-0.53756711190674611</v>
      </c>
      <c r="D2" s="8">
        <f ca="1">+Indicator_db2_default!B2*Weighting!D2+Indicator_db2_default!C2*Weighting!D3+Indicator_db2_default!D2*Weighting!D4+Indicator_db2_default!E2*Weighting!D5+Indicator_db2_default!F2*Weighting!D6+Indicator_db2_default!G2*Weighting!D7+Indicator_db2_default!H2*Weighting!D8+Indicator_db2_default!I2*Weighting!D9+Indicator_db2_default!J2*Weighting!D10+Indicator_db2_default!K2*Weighting!D11+Indicator_db2_default!L2*Weighting!D12+Indicator_db2_default!M2*Weighting!D13+Indicator_db2_default!N2*Weighting!D14+Indicator_db2_default!O2*Weighting!D15+Indicator_db2_default!P2*Weighting!D16+Indicator_db2_default!Q2*Weighting!D17</f>
        <v>-0.56690328738672746</v>
      </c>
      <c r="E2" s="8">
        <f ca="1">+Indicator_db2_default!B2*Weighting!E2+Indicator_db2_default!C2*Weighting!E3+Indicator_db2_default!D2*Weighting!E4+Indicator_db2_default!E2*Weighting!E5+Indicator_db2_default!F2*Weighting!E6+Indicator_db2_default!G2*Weighting!E7+Indicator_db2_default!H2*Weighting!E8+Indicator_db2_default!I2*Weighting!E9+Indicator_db2_default!J2*Weighting!E10+Indicator_db2_default!K2*Weighting!E11+Indicator_db2_default!L2*Weighting!E12+Indicator_db2_default!M2*Weighting!E13+Indicator_db2_default!N2*Weighting!E14+Indicator_db2_default!O2*Weighting!E15+Indicator_db2_default!P2*Weighting!E16+Indicator_db2_default!Q2*Weighting!E17</f>
        <v>-1.1375467129677892</v>
      </c>
      <c r="F2" s="8">
        <f ca="1">+Indicator_db2_default!B2*Weighting!F2+Indicator_db2_default!C2*Weighting!F3+Indicator_db2_default!D2*Weighting!F4+Indicator_db2_default!E2*Weighting!F5+Indicator_db2_default!F2*Weighting!F6+Indicator_db2_default!G2*Weighting!F7+Indicator_db2_default!H2*Weighting!F8+Indicator_db2_default!I2*Weighting!F9+Indicator_db2_default!J2*Weighting!F10+Indicator_db2_default!K2*Weighting!F11+Indicator_db2_default!L2*Weighting!F12+Indicator_db2_default!M2*Weighting!F13+Indicator_db2_default!N2*Weighting!F14+Indicator_db2_default!O2*Weighting!F15+Indicator_db2_default!P2*Weighting!F16+Indicator_db2_default!Q2*Weighting!F17</f>
        <v>-0.53583413130541124</v>
      </c>
      <c r="G2" s="8">
        <f>+Indicator_db2_default!B2*Weighting!G2+Indicator_db2_default!C2*Weighting!G3+Indicator_db2_default!D2*Weighting!G4+Indicator_db2_default!E2*Weighting!G5+Indicator_db2_default!F2*Weighting!G6+Indicator_db2_default!G2*Weighting!G7+Indicator_db2_default!H2*Weighting!G8+Indicator_db2_default!I2*Weighting!G9+Indicator_db2_default!J2*Weighting!G10+Indicator_db2_default!K2*Weighting!G11+Indicator_db2_default!L2*Weighting!G12+Indicator_db2_default!M2*Weighting!G13+Indicator_db2_default!N2*Weighting!G14+Indicator_db2_default!O2*Weighting!G15+Indicator_db2_default!P2*Weighting!G16+Indicator_db2_default!Q2*Weighting!G17</f>
        <v>-0.22347492541644554</v>
      </c>
      <c r="H2" s="8">
        <f>+Indicator_db2_default!B2*Weighting!H2+Indicator_db2_default!C2*Weighting!H3+Indicator_db2_default!D2*Weighting!H4+Indicator_db2_default!E2*Weighting!H5+Indicator_db2_default!F2*Weighting!H6+Indicator_db2_default!G2*Weighting!H7+Indicator_db2_default!H2*Weighting!H8+Indicator_db2_default!I2*Weighting!H9+Indicator_db2_default!J2*Weighting!H10+Indicator_db2_default!K2*Weighting!H11+Indicator_db2_default!L2*Weighting!H12+Indicator_db2_default!M2*Weighting!H13+Indicator_db2_default!N2*Weighting!H14+Indicator_db2_default!O2*Weighting!H15+Indicator_db2_default!P2*Weighting!H16+Indicator_db2_default!Q2*Weighting!H17</f>
        <v>-0.25839454733754513</v>
      </c>
      <c r="I2" s="8">
        <f>+Indicator_db2_default!B2*Weighting!I2+Indicator_db2_default!C2*Weighting!I3+Indicator_db2_default!D2*Weighting!I4+Indicator_db2_default!E2*Weighting!I5+Indicator_db2_default!F2*Weighting!I6+Indicator_db2_default!G2*Weighting!I7+Indicator_db2_default!H2*Weighting!I8+Indicator_db2_default!I2*Weighting!I9+Indicator_db2_default!J2*Weighting!I10+Indicator_db2_default!K2*Weighting!I11+Indicator_db2_default!L2*Weighting!I12+Indicator_db2_default!M2*Weighting!I13+Indicator_db2_default!N2*Weighting!I14+Indicator_db2_default!O2*Weighting!I15+Indicator_db2_default!P2*Weighting!I16+Indicator_db2_default!Q2*Weighting!I17</f>
        <v>-0.24273175706753491</v>
      </c>
      <c r="J2" s="8">
        <f>+Indicator_db2_default!B2*Weighting!J2+Indicator_db2_default!C2*Weighting!J3+Indicator_db2_default!D2*Weighting!J4+Indicator_db2_default!E2*Weighting!J5+Indicator_db2_default!F2*Weighting!J6+Indicator_db2_default!G2*Weighting!J7+Indicator_db2_default!H2*Weighting!J8+Indicator_db2_default!I2*Weighting!J9+Indicator_db2_default!J2*Weighting!J10+Indicator_db2_default!K2*Weighting!J11+Indicator_db2_default!L2*Weighting!J12+Indicator_db2_default!M2*Weighting!J13+Indicator_db2_default!N2*Weighting!J14+Indicator_db2_default!O2*Weighting!J15+Indicator_db2_default!P2*Weighting!J16+Indicator_db2_default!Q2*Weighting!J17</f>
        <v>-0.56012965883162269</v>
      </c>
      <c r="K2" s="8">
        <f>+Indicator_db2_default!B2*Weighting!K2+Indicator_db2_default!C2*Weighting!K3+Indicator_db2_default!D2*Weighting!K4+Indicator_db2_default!E2*Weighting!K5+Indicator_db2_default!F2*Weighting!K6+Indicator_db2_default!G2*Weighting!K7+Indicator_db2_default!H2*Weighting!K8+Indicator_db2_default!I2*Weighting!K9+Indicator_db2_default!J2*Weighting!K10+Indicator_db2_default!K2*Weighting!K11+Indicator_db2_default!L2*Weighting!K12+Indicator_db2_default!M2*Weighting!K13+Indicator_db2_default!N2*Weighting!K14+Indicator_db2_default!O2*Weighting!K15+Indicator_db2_default!P2*Weighting!K16+Indicator_db2_default!Q2*Weighting!K17</f>
        <v>-0.25671601667593758</v>
      </c>
      <c r="L2" s="8">
        <f>+Indicator_db2_default!B2*Weighting!L2+Indicator_db2_default!C2*Weighting!L3+Indicator_db2_default!D2*Weighting!L4+Indicator_db2_default!E2*Weighting!L5+Indicator_db2_default!F2*Weighting!L6+Indicator_db2_default!G2*Weighting!L7+Indicator_db2_default!H2*Weighting!L8+Indicator_db2_default!I2*Weighting!L9+Indicator_db2_default!J2*Weighting!L10+Indicator_db2_default!K2*Weighting!L11+Indicator_db2_default!L2*Weighting!L12+Indicator_db2_default!M2*Weighting!L13+Indicator_db2_default!N2*Weighting!L14+Indicator_db2_default!O2*Weighting!L15+Indicator_db2_default!P2*Weighting!L16+Indicator_db2_default!Q2*Weighting!L17</f>
        <v>-0.3687057699533236</v>
      </c>
      <c r="M2" s="8">
        <f>+Indicator_db2_default!B2*Weighting!M2+Indicator_db2_default!C2*Weighting!M3+Indicator_db2_default!D2*Weighting!M4+Indicator_db2_default!E2*Weighting!M5+Indicator_db2_default!F2*Weighting!M6+Indicator_db2_default!G2*Weighting!M7+Indicator_db2_default!H2*Weighting!M8+Indicator_db2_default!I2*Weighting!M9+Indicator_db2_default!J2*Weighting!M10+Indicator_db2_default!K2*Weighting!M11+Indicator_db2_default!L2*Weighting!M12+Indicator_db2_default!M2*Weighting!M13+Indicator_db2_default!N2*Weighting!M14+Indicator_db2_default!O2*Weighting!M15+Indicator_db2_default!P2*Weighting!M16+Indicator_db2_default!Q2*Weighting!M17</f>
        <v>-0.32115266380588381</v>
      </c>
      <c r="N2" s="8">
        <f>+Indicator_db2_default!B2*Weighting!N2+Indicator_db2_default!C2*Weighting!N3+Indicator_db2_default!D2*Weighting!N4+Indicator_db2_default!E2*Weighting!N5+Indicator_db2_default!F2*Weighting!N6+Indicator_db2_default!G2*Weighting!N7+Indicator_db2_default!H2*Weighting!N8+Indicator_db2_default!I2*Weighting!N9+Indicator_db2_default!J2*Weighting!N10+Indicator_db2_default!K2*Weighting!N11+Indicator_db2_default!L2*Weighting!N12+Indicator_db2_default!M2*Weighting!N13+Indicator_db2_default!N2*Weighting!N14+Indicator_db2_default!O2*Weighting!N15+Indicator_db2_default!P2*Weighting!N16+Indicator_db2_default!Q2*Weighting!N17</f>
        <v>-8.7166191010702956E-2</v>
      </c>
      <c r="O2" s="8">
        <f>+Indicator_db2_default!B2*Weighting!O2+Indicator_db2_default!C2*Weighting!O3+Indicator_db2_default!D2*Weighting!O4+Indicator_db2_default!E2*Weighting!O5+Indicator_db2_default!F2*Weighting!O6+Indicator_db2_default!G2*Weighting!O7+Indicator_db2_default!H2*Weighting!O8+Indicator_db2_default!I2*Weighting!O9+Indicator_db2_default!J2*Weighting!O10+Indicator_db2_default!K2*Weighting!O11+Indicator_db2_default!L2*Weighting!O12+Indicator_db2_default!M2*Weighting!O13+Indicator_db2_default!N2*Weighting!O14+Indicator_db2_default!O2*Weighting!O15+Indicator_db2_default!P2*Weighting!O16+Indicator_db2_default!Q2*Weighting!O17</f>
        <v>9.9518631237077465E-2</v>
      </c>
      <c r="P2" s="8">
        <f>+Indicator_db2_default!B2*Weighting!P2+Indicator_db2_default!C2*Weighting!P3+Indicator_db2_default!D2*Weighting!P4+Indicator_db2_default!E2*Weighting!P5+Indicator_db2_default!F2*Weighting!P6+Indicator_db2_default!G2*Weighting!P7+Indicator_db2_default!H2*Weighting!P8+Indicator_db2_default!I2*Weighting!P9+Indicator_db2_default!J2*Weighting!P10+Indicator_db2_default!K2*Weighting!P11+Indicator_db2_default!L2*Weighting!P12+Indicator_db2_default!M2*Weighting!P13+Indicator_db2_default!N2*Weighting!P14+Indicator_db2_default!O2*Weighting!P15+Indicator_db2_default!P2*Weighting!P16+Indicator_db2_default!Q2*Weighting!P17</f>
        <v>-0.29112912048307948</v>
      </c>
      <c r="Q2" s="8">
        <f>+Indicator_db2_default!B2*Weighting!Q2+Indicator_db2_default!C2*Weighting!Q3+Indicator_db2_default!D2*Weighting!Q4+Indicator_db2_default!E2*Weighting!Q5+Indicator_db2_default!F2*Weighting!Q6+Indicator_db2_default!G2*Weighting!Q7+Indicator_db2_default!H2*Weighting!Q8+Indicator_db2_default!I2*Weighting!Q9+Indicator_db2_default!J2*Weighting!Q10+Indicator_db2_default!K2*Weighting!Q11+Indicator_db2_default!L2*Weighting!Q12+Indicator_db2_default!M2*Weighting!Q13+Indicator_db2_default!N2*Weighting!Q14+Indicator_db2_default!O2*Weighting!Q15+Indicator_db2_default!P2*Weighting!Q16+Indicator_db2_default!Q2*Weighting!Q17</f>
        <v>-0.23255979528427356</v>
      </c>
      <c r="R2" s="8">
        <f>+Indicator_db2_default!B2*Weighting!R2+Indicator_db2_default!C2*Weighting!R3+Indicator_db2_default!D2*Weighting!R4+Indicator_db2_default!E2*Weighting!R5+Indicator_db2_default!F2*Weighting!R6+Indicator_db2_default!G2*Weighting!R7+Indicator_db2_default!H2*Weighting!R8+Indicator_db2_default!I2*Weighting!R9+Indicator_db2_default!J2*Weighting!R10+Indicator_db2_default!K2*Weighting!R11+Indicator_db2_default!L2*Weighting!R12+Indicator_db2_default!M2*Weighting!R13+Indicator_db2_default!N2*Weighting!R14+Indicator_db2_default!O2*Weighting!R15+Indicator_db2_default!P2*Weighting!R16+Indicator_db2_default!Q2*Weighting!R17</f>
        <v>-1.3346125087927576</v>
      </c>
      <c r="S2" s="8">
        <f>+Indicator_db2_default!B2*Weighting!S2+Indicator_db2_default!C2*Weighting!S3+Indicator_db2_default!D2*Weighting!S4+Indicator_db2_default!E2*Weighting!S5+Indicator_db2_default!F2*Weighting!S6+Indicator_db2_default!G2*Weighting!S7+Indicator_db2_default!H2*Weighting!S8+Indicator_db2_default!I2*Weighting!S9+Indicator_db2_default!J2*Weighting!S10+Indicator_db2_default!K2*Weighting!S11+Indicator_db2_default!L2*Weighting!S12+Indicator_db2_default!M2*Weighting!S13+Indicator_db2_default!N2*Weighting!S14+Indicator_db2_default!O2*Weighting!S15+Indicator_db2_default!P2*Weighting!S16+Indicator_db2_default!Q2*Weighting!S17</f>
        <v>-0.33150886489627285</v>
      </c>
      <c r="T2" s="8">
        <f>+Indicator_db2_default!B2*Weighting!T2+Indicator_db2_default!C2*Weighting!T3+Indicator_db2_default!D2*Weighting!T4+Indicator_db2_default!E2*Weighting!T5+Indicator_db2_default!F2*Weighting!T6+Indicator_db2_default!G2*Weighting!T7+Indicator_db2_default!H2*Weighting!T8+Indicator_db2_default!I2*Weighting!T9+Indicator_db2_default!J2*Weighting!T10+Indicator_db2_default!K2*Weighting!T11+Indicator_db2_default!L2*Weighting!T12+Indicator_db2_default!M2*Weighting!T13+Indicator_db2_default!N2*Weighting!T14+Indicator_db2_default!O2*Weighting!T15+Indicator_db2_default!P2*Weighting!T16+Indicator_db2_default!Q2*Weighting!T17</f>
        <v>-0.35940822604460648</v>
      </c>
      <c r="U2" s="8">
        <f>+Indicator_db2_default!B2*Weighting!U2+Indicator_db2_default!C2*Weighting!U3+Indicator_db2_default!D2*Weighting!U4+Indicator_db2_default!E2*Weighting!U5+Indicator_db2_default!F2*Weighting!U6+Indicator_db2_default!G2*Weighting!U7+Indicator_db2_default!H2*Weighting!U8+Indicator_db2_default!I2*Weighting!U9+Indicator_db2_default!J2*Weighting!U10+Indicator_db2_default!K2*Weighting!U11+Indicator_db2_default!L2*Weighting!U12+Indicator_db2_default!M2*Weighting!U13+Indicator_db2_default!N2*Weighting!U14+Indicator_db2_default!O2*Weighting!U15+Indicator_db2_default!P2*Weighting!U16+Indicator_db2_default!Q2*Weighting!U17</f>
        <v>-1.0790761034253124E-2</v>
      </c>
      <c r="V2" s="8">
        <f>+Indicator_db2_default!B2*Weighting!V2+Indicator_db2_default!C2*Weighting!V3+Indicator_db2_default!D2*Weighting!V4+Indicator_db2_default!E2*Weighting!V5+Indicator_db2_default!F2*Weighting!V6+Indicator_db2_default!G2*Weighting!V7+Indicator_db2_default!H2*Weighting!V8+Indicator_db2_default!I2*Weighting!V9+Indicator_db2_default!J2*Weighting!V10+Indicator_db2_default!K2*Weighting!V11+Indicator_db2_default!L2*Weighting!V12+Indicator_db2_default!M2*Weighting!V13+Indicator_db2_default!N2*Weighting!V14+Indicator_db2_default!O2*Weighting!V15+Indicator_db2_default!P2*Weighting!V16+Indicator_db2_default!Q2*Weighting!V17</f>
        <v>-4.2460110556185982E-2</v>
      </c>
      <c r="W2" s="8">
        <f>+Indicator_db2_default!B2*Weighting!W2+Indicator_db2_default!C2*Weighting!W3+Indicator_db2_default!D2*Weighting!W4+Indicator_db2_default!E2*Weighting!W5+Indicator_db2_default!F2*Weighting!W6+Indicator_db2_default!G2*Weighting!W7+Indicator_db2_default!H2*Weighting!W8+Indicator_db2_default!I2*Weighting!W9+Indicator_db2_default!J2*Weighting!W10+Indicator_db2_default!K2*Weighting!W11+Indicator_db2_default!L2*Weighting!W12+Indicator_db2_default!M2*Weighting!W13+Indicator_db2_default!N2*Weighting!W14+Indicator_db2_default!O2*Weighting!W15+Indicator_db2_default!P2*Weighting!W16+Indicator_db2_default!Q2*Weighting!W17</f>
        <v>-9.6031479025275052E-3</v>
      </c>
      <c r="X2" s="8">
        <f>+Indicator_db2_default!B2*Weighting!X2+Indicator_db2_default!C2*Weighting!X3+Indicator_db2_default!D2*Weighting!X4+Indicator_db2_default!E2*Weighting!X5+Indicator_db2_default!F2*Weighting!X6+Indicator_db2_default!G2*Weighting!X7+Indicator_db2_default!H2*Weighting!X8+Indicator_db2_default!I2*Weighting!X9+Indicator_db2_default!J2*Weighting!X10+Indicator_db2_default!K2*Weighting!X11+Indicator_db2_default!L2*Weighting!X12+Indicator_db2_default!M2*Weighting!X13+Indicator_db2_default!N2*Weighting!X14+Indicator_db2_default!O2*Weighting!X15+Indicator_db2_default!P2*Weighting!X16+Indicator_db2_default!Q2*Weighting!X17</f>
        <v>-1.2654352250338187E-2</v>
      </c>
      <c r="Y2" s="8">
        <f>+Indicator_db2_default!B2*Weighting!Y2+Indicator_db2_default!C2*Weighting!Y3+Indicator_db2_default!D2*Weighting!Y4+Indicator_db2_default!E2*Weighting!Y5+Indicator_db2_default!F2*Weighting!Y6+Indicator_db2_default!G2*Weighting!Y7+Indicator_db2_default!H2*Weighting!Y8+Indicator_db2_default!I2*Weighting!Y9+Indicator_db2_default!J2*Weighting!Y10+Indicator_db2_default!K2*Weighting!Y11+Indicator_db2_default!L2*Weighting!Y12+Indicator_db2_default!M2*Weighting!Y13+Indicator_db2_default!N2*Weighting!Y14+Indicator_db2_default!O2*Weighting!Y15+Indicator_db2_default!P2*Weighting!Y16+Indicator_db2_default!Q2*Weighting!Y17</f>
        <v>-1.4622187003368011E-3</v>
      </c>
      <c r="Z2" s="8">
        <f>+Indicator_db2_default!B2*Weighting!Z2+Indicator_db2_default!C2*Weighting!Z3+Indicator_db2_default!D2*Weighting!Z4+Indicator_db2_default!E2*Weighting!Z5+Indicator_db2_default!F2*Weighting!Z6+Indicator_db2_default!G2*Weighting!Z7+Indicator_db2_default!H2*Weighting!Z8+Indicator_db2_default!I2*Weighting!Z9+Indicator_db2_default!J2*Weighting!Z10+Indicator_db2_default!K2*Weighting!Z11+Indicator_db2_default!L2*Weighting!Z12+Indicator_db2_default!M2*Weighting!Z13+Indicator_db2_default!N2*Weighting!Z14+Indicator_db2_default!O2*Weighting!Z15+Indicator_db2_default!P2*Weighting!Z16+Indicator_db2_default!Q2*Weighting!Z17</f>
        <v>-3.5693891041659931E-2</v>
      </c>
      <c r="AA2" s="8">
        <f>+Indicator_db2_default!B2*Weighting!AA2+Indicator_db2_default!C2*Weighting!AA3+Indicator_db2_default!D2*Weighting!AA4+Indicator_db2_default!E2*Weighting!AA5+Indicator_db2_default!F2*Weighting!AA6+Indicator_db2_default!G2*Weighting!AA7+Indicator_db2_default!H2*Weighting!AA8+Indicator_db2_default!I2*Weighting!AA9+Indicator_db2_default!J2*Weighting!AA10+Indicator_db2_default!K2*Weighting!AA11+Indicator_db2_default!L2*Weighting!AA12+Indicator_db2_default!M2*Weighting!AA13+Indicator_db2_default!N2*Weighting!AA14+Indicator_db2_default!O2*Weighting!AA15+Indicator_db2_default!P2*Weighting!AA16+Indicator_db2_default!Q2*Weighting!AA17</f>
        <v>-0.23620981614400507</v>
      </c>
    </row>
    <row r="3" spans="1:27" x14ac:dyDescent="0.35">
      <c r="A3" s="5" t="s">
        <v>2</v>
      </c>
      <c r="B3" s="8">
        <f ca="1">+Indicator_db2_default!B3*Weighting!B2+Indicator_db2_default!C3*Weighting!B3+Indicator_db2_default!D3*Weighting!B4+Indicator_db2_default!E3*Weighting!B5+Indicator_db2_default!F3*Weighting!B6+Indicator_db2_default!G3*Weighting!B7+Indicator_db2_default!H3*Weighting!B8+Indicator_db2_default!I3*Weighting!B9+Indicator_db2_default!J3*Weighting!B10+Indicator_db2_default!K3*Weighting!B11+Indicator_db2_default!L3*Weighting!B12+Indicator_db2_default!M3*Weighting!B13+Indicator_db2_default!N3*Weighting!B14+Indicator_db2_default!O3*Weighting!B15+Indicator_db2_default!P3*Weighting!B16+Indicator_db2_default!Q3*Weighting!B17</f>
        <v>-1.5927842580552733</v>
      </c>
      <c r="C3" s="8">
        <f ca="1">+Indicator_db2_default!B3*Weighting!C2+Indicator_db2_default!C3*Weighting!C3+Indicator_db2_default!D3*Weighting!C4+Indicator_db2_default!E3*Weighting!C5+Indicator_db2_default!F3*Weighting!C6+Indicator_db2_default!G3*Weighting!C7+Indicator_db2_default!H3*Weighting!C8+Indicator_db2_default!I3*Weighting!C9+Indicator_db2_default!J3*Weighting!C10+Indicator_db2_default!K3*Weighting!C11+Indicator_db2_default!L3*Weighting!C12+Indicator_db2_default!M3*Weighting!C13+Indicator_db2_default!N3*Weighting!C14+Indicator_db2_default!O3*Weighting!C15+Indicator_db2_default!P3*Weighting!C16+Indicator_db2_default!Q3*Weighting!C17</f>
        <v>-1.4102815748217314</v>
      </c>
      <c r="D3" s="8">
        <f ca="1">+Indicator_db2_default!B3*Weighting!D2+Indicator_db2_default!C3*Weighting!D3+Indicator_db2_default!D3*Weighting!D4+Indicator_db2_default!E3*Weighting!D5+Indicator_db2_default!F3*Weighting!D6+Indicator_db2_default!G3*Weighting!D7+Indicator_db2_default!H3*Weighting!D8+Indicator_db2_default!I3*Weighting!D9+Indicator_db2_default!J3*Weighting!D10+Indicator_db2_default!K3*Weighting!D11+Indicator_db2_default!L3*Weighting!D12+Indicator_db2_default!M3*Weighting!D13+Indicator_db2_default!N3*Weighting!D14+Indicator_db2_default!O3*Weighting!D15+Indicator_db2_default!P3*Weighting!D16+Indicator_db2_default!Q3*Weighting!D17</f>
        <v>-1.7463738957919728</v>
      </c>
      <c r="E3" s="8">
        <f ca="1">+Indicator_db2_default!B3*Weighting!E2+Indicator_db2_default!C3*Weighting!E3+Indicator_db2_default!D3*Weighting!E4+Indicator_db2_default!E3*Weighting!E5+Indicator_db2_default!F3*Weighting!E6+Indicator_db2_default!G3*Weighting!E7+Indicator_db2_default!H3*Weighting!E8+Indicator_db2_default!I3*Weighting!E9+Indicator_db2_default!J3*Weighting!E10+Indicator_db2_default!K3*Weighting!E11+Indicator_db2_default!L3*Weighting!E12+Indicator_db2_default!M3*Weighting!E13+Indicator_db2_default!N3*Weighting!E14+Indicator_db2_default!O3*Weighting!E15+Indicator_db2_default!P3*Weighting!E16+Indicator_db2_default!Q3*Weighting!E17</f>
        <v>-4.4135937885688969</v>
      </c>
      <c r="F3" s="8">
        <f ca="1">+Indicator_db2_default!B3*Weighting!F2+Indicator_db2_default!C3*Weighting!F3+Indicator_db2_default!D3*Weighting!F4+Indicator_db2_default!E3*Weighting!F5+Indicator_db2_default!F3*Weighting!F6+Indicator_db2_default!G3*Weighting!F7+Indicator_db2_default!H3*Weighting!F8+Indicator_db2_default!I3*Weighting!F9+Indicator_db2_default!J3*Weighting!F10+Indicator_db2_default!K3*Weighting!F11+Indicator_db2_default!L3*Weighting!F12+Indicator_db2_default!M3*Weighting!F13+Indicator_db2_default!N3*Weighting!F14+Indicator_db2_default!O3*Weighting!F15+Indicator_db2_default!P3*Weighting!F16+Indicator_db2_default!Q3*Weighting!F17</f>
        <v>-1.5148138300904403</v>
      </c>
      <c r="G3" s="8">
        <f>+Indicator_db2_default!B3*Weighting!G2+Indicator_db2_default!C3*Weighting!G3+Indicator_db2_default!D3*Weighting!G4+Indicator_db2_default!E3*Weighting!G5+Indicator_db2_default!F3*Weighting!G6+Indicator_db2_default!G3*Weighting!G7+Indicator_db2_default!H3*Weighting!G8+Indicator_db2_default!I3*Weighting!G9+Indicator_db2_default!J3*Weighting!G10+Indicator_db2_default!K3*Weighting!G11+Indicator_db2_default!L3*Weighting!G12+Indicator_db2_default!M3*Weighting!G13+Indicator_db2_default!N3*Weighting!G14+Indicator_db2_default!O3*Weighting!G15+Indicator_db2_default!P3*Weighting!G16+Indicator_db2_default!Q3*Weighting!G17</f>
        <v>-0.3512581975431488</v>
      </c>
      <c r="H3" s="8">
        <f>+Indicator_db2_default!B3*Weighting!H2+Indicator_db2_default!C3*Weighting!H3+Indicator_db2_default!D3*Weighting!H4+Indicator_db2_default!E3*Weighting!H5+Indicator_db2_default!F3*Weighting!H6+Indicator_db2_default!G3*Weighting!H7+Indicator_db2_default!H3*Weighting!H8+Indicator_db2_default!I3*Weighting!H9+Indicator_db2_default!J3*Weighting!H10+Indicator_db2_default!K3*Weighting!H11+Indicator_db2_default!L3*Weighting!H12+Indicator_db2_default!M3*Weighting!H13+Indicator_db2_default!N3*Weighting!H14+Indicator_db2_default!O3*Weighting!H15+Indicator_db2_default!P3*Weighting!H16+Indicator_db2_default!Q3*Weighting!H17</f>
        <v>-0.28785521957332033</v>
      </c>
      <c r="I3" s="8">
        <f>+Indicator_db2_default!B3*Weighting!I2+Indicator_db2_default!C3*Weighting!I3+Indicator_db2_default!D3*Weighting!I4+Indicator_db2_default!E3*Weighting!I5+Indicator_db2_default!F3*Weighting!I6+Indicator_db2_default!G3*Weighting!I7+Indicator_db2_default!H3*Weighting!I8+Indicator_db2_default!I3*Weighting!I9+Indicator_db2_default!J3*Weighting!I10+Indicator_db2_default!K3*Weighting!I11+Indicator_db2_default!L3*Weighting!I12+Indicator_db2_default!M3*Weighting!I13+Indicator_db2_default!N3*Weighting!I14+Indicator_db2_default!O3*Weighting!I15+Indicator_db2_default!P3*Weighting!I16+Indicator_db2_default!Q3*Weighting!I17</f>
        <v>-0.41218731764548716</v>
      </c>
      <c r="J3" s="8">
        <f>+Indicator_db2_default!B3*Weighting!J2+Indicator_db2_default!C3*Weighting!J3+Indicator_db2_default!D3*Weighting!J4+Indicator_db2_default!E3*Weighting!J5+Indicator_db2_default!F3*Weighting!J6+Indicator_db2_default!G3*Weighting!J7+Indicator_db2_default!H3*Weighting!J8+Indicator_db2_default!I3*Weighting!J9+Indicator_db2_default!J3*Weighting!J10+Indicator_db2_default!K3*Weighting!J11+Indicator_db2_default!L3*Weighting!J12+Indicator_db2_default!M3*Weighting!J13+Indicator_db2_default!N3*Weighting!J14+Indicator_db2_default!O3*Weighting!J15+Indicator_db2_default!P3*Weighting!J16+Indicator_db2_default!Q3*Weighting!J17</f>
        <v>-1.8598555398295222</v>
      </c>
      <c r="K3" s="8">
        <f>+Indicator_db2_default!B3*Weighting!K2+Indicator_db2_default!C3*Weighting!K3+Indicator_db2_default!D3*Weighting!K4+Indicator_db2_default!E3*Weighting!K5+Indicator_db2_default!F3*Weighting!K6+Indicator_db2_default!G3*Weighting!K7+Indicator_db2_default!H3*Weighting!K8+Indicator_db2_default!I3*Weighting!K9+Indicator_db2_default!J3*Weighting!K10+Indicator_db2_default!K3*Weighting!K11+Indicator_db2_default!L3*Weighting!K12+Indicator_db2_default!M3*Weighting!K13+Indicator_db2_default!N3*Weighting!K14+Indicator_db2_default!O3*Weighting!K15+Indicator_db2_default!P3*Weighting!K16+Indicator_db2_default!Q3*Weighting!K17</f>
        <v>-0.32346593600810314</v>
      </c>
      <c r="L3" s="8">
        <f>+Indicator_db2_default!B3*Weighting!L2+Indicator_db2_default!C3*Weighting!L3+Indicator_db2_default!D3*Weighting!L4+Indicator_db2_default!E3*Weighting!L5+Indicator_db2_default!F3*Weighting!L6+Indicator_db2_default!G3*Weighting!L7+Indicator_db2_default!H3*Weighting!L8+Indicator_db2_default!I3*Weighting!L9+Indicator_db2_default!J3*Weighting!L10+Indicator_db2_default!K3*Weighting!L11+Indicator_db2_default!L3*Weighting!L12+Indicator_db2_default!M3*Weighting!L13+Indicator_db2_default!N3*Weighting!L14+Indicator_db2_default!O3*Weighting!L15+Indicator_db2_default!P3*Weighting!L16+Indicator_db2_default!Q3*Weighting!L17</f>
        <v>-0.10761720925859608</v>
      </c>
      <c r="M3" s="8">
        <f>+Indicator_db2_default!B3*Weighting!M2+Indicator_db2_default!C3*Weighting!M3+Indicator_db2_default!D3*Weighting!M4+Indicator_db2_default!E3*Weighting!M5+Indicator_db2_default!F3*Weighting!M6+Indicator_db2_default!G3*Weighting!M7+Indicator_db2_default!H3*Weighting!M8+Indicator_db2_default!I3*Weighting!M9+Indicator_db2_default!J3*Weighting!M10+Indicator_db2_default!K3*Weighting!M11+Indicator_db2_default!L3*Weighting!M12+Indicator_db2_default!M3*Weighting!M13+Indicator_db2_default!N3*Weighting!M14+Indicator_db2_default!O3*Weighting!M15+Indicator_db2_default!P3*Weighting!M16+Indicator_db2_default!Q3*Weighting!M17</f>
        <v>-5.7390491450645437E-4</v>
      </c>
      <c r="N3" s="8">
        <f>+Indicator_db2_default!B3*Weighting!N2+Indicator_db2_default!C3*Weighting!N3+Indicator_db2_default!D3*Weighting!N4+Indicator_db2_default!E3*Weighting!N5+Indicator_db2_default!F3*Weighting!N6+Indicator_db2_default!G3*Weighting!N7+Indicator_db2_default!H3*Weighting!N8+Indicator_db2_default!I3*Weighting!N9+Indicator_db2_default!J3*Weighting!N10+Indicator_db2_default!K3*Weighting!N11+Indicator_db2_default!L3*Weighting!N12+Indicator_db2_default!M3*Weighting!N13+Indicator_db2_default!N3*Weighting!N14+Indicator_db2_default!O3*Weighting!N15+Indicator_db2_default!P3*Weighting!N16+Indicator_db2_default!Q3*Weighting!N17</f>
        <v>-2.2439676109298509E-3</v>
      </c>
      <c r="O3" s="8">
        <f>+Indicator_db2_default!B3*Weighting!O2+Indicator_db2_default!C3*Weighting!O3+Indicator_db2_default!D3*Weighting!O4+Indicator_db2_default!E3*Weighting!O5+Indicator_db2_default!F3*Weighting!O6+Indicator_db2_default!G3*Weighting!O7+Indicator_db2_default!H3*Weighting!O8+Indicator_db2_default!I3*Weighting!O9+Indicator_db2_default!J3*Weighting!O10+Indicator_db2_default!K3*Weighting!O11+Indicator_db2_default!L3*Weighting!O12+Indicator_db2_default!M3*Weighting!O13+Indicator_db2_default!N3*Weighting!O14+Indicator_db2_default!O3*Weighting!O15+Indicator_db2_default!P3*Weighting!O16+Indicator_db2_default!Q3*Weighting!O17</f>
        <v>-1.7732034197204931E-3</v>
      </c>
      <c r="P3" s="8">
        <f>+Indicator_db2_default!B3*Weighting!P2+Indicator_db2_default!C3*Weighting!P3+Indicator_db2_default!D3*Weighting!P4+Indicator_db2_default!E3*Weighting!P5+Indicator_db2_default!F3*Weighting!P6+Indicator_db2_default!G3*Weighting!P7+Indicator_db2_default!H3*Weighting!P8+Indicator_db2_default!I3*Weighting!P9+Indicator_db2_default!J3*Weighting!P10+Indicator_db2_default!K3*Weighting!P11+Indicator_db2_default!L3*Weighting!P12+Indicator_db2_default!M3*Weighting!P13+Indicator_db2_default!N3*Weighting!P14+Indicator_db2_default!O3*Weighting!P15+Indicator_db2_default!P3*Weighting!P16+Indicator_db2_default!Q3*Weighting!P17</f>
        <v>-9.5995317451936912E-3</v>
      </c>
      <c r="Q3" s="8">
        <f>+Indicator_db2_default!B3*Weighting!Q2+Indicator_db2_default!C3*Weighting!Q3+Indicator_db2_default!D3*Weighting!Q4+Indicator_db2_default!E3*Weighting!Q5+Indicator_db2_default!F3*Weighting!Q6+Indicator_db2_default!G3*Weighting!Q7+Indicator_db2_default!H3*Weighting!Q8+Indicator_db2_default!I3*Weighting!Q9+Indicator_db2_default!J3*Weighting!Q10+Indicator_db2_default!K3*Weighting!Q11+Indicator_db2_default!L3*Weighting!Q12+Indicator_db2_default!M3*Weighting!Q13+Indicator_db2_default!N3*Weighting!Q14+Indicator_db2_default!O3*Weighting!Q15+Indicator_db2_default!P3*Weighting!Q16+Indicator_db2_default!Q3*Weighting!Q17</f>
        <v>-1.4040146390348729E-2</v>
      </c>
      <c r="R3" s="8">
        <f>+Indicator_db2_default!B3*Weighting!R2+Indicator_db2_default!C3*Weighting!R3+Indicator_db2_default!D3*Weighting!R4+Indicator_db2_default!E3*Weighting!R5+Indicator_db2_default!F3*Weighting!R6+Indicator_db2_default!G3*Weighting!R7+Indicator_db2_default!H3*Weighting!R8+Indicator_db2_default!I3*Weighting!R9+Indicator_db2_default!J3*Weighting!R10+Indicator_db2_default!K3*Weighting!R11+Indicator_db2_default!L3*Weighting!R12+Indicator_db2_default!M3*Weighting!R13+Indicator_db2_default!N3*Weighting!R14+Indicator_db2_default!O3*Weighting!R15+Indicator_db2_default!P3*Weighting!R16+Indicator_db2_default!Q3*Weighting!R17</f>
        <v>-5.3893866413004634</v>
      </c>
      <c r="S3" s="8">
        <f>+Indicator_db2_default!B3*Weighting!S2+Indicator_db2_default!C3*Weighting!S3+Indicator_db2_default!D3*Weighting!S4+Indicator_db2_default!E3*Weighting!S5+Indicator_db2_default!F3*Weighting!S6+Indicator_db2_default!G3*Weighting!S7+Indicator_db2_default!H3*Weighting!S8+Indicator_db2_default!I3*Weighting!S9+Indicator_db2_default!J3*Weighting!S10+Indicator_db2_default!K3*Weighting!S11+Indicator_db2_default!L3*Weighting!S12+Indicator_db2_default!M3*Weighting!S13+Indicator_db2_default!N3*Weighting!S14+Indicator_db2_default!O3*Weighting!S15+Indicator_db2_default!P3*Weighting!S16+Indicator_db2_default!Q3*Weighting!S17</f>
        <v>-2.7118217985500025E-2</v>
      </c>
      <c r="T3" s="8">
        <f>+Indicator_db2_default!B3*Weighting!T2+Indicator_db2_default!C3*Weighting!T3+Indicator_db2_default!D3*Weighting!T4+Indicator_db2_default!E3*Weighting!T5+Indicator_db2_default!F3*Weighting!T6+Indicator_db2_default!G3*Weighting!T7+Indicator_db2_default!H3*Weighting!T8+Indicator_db2_default!I3*Weighting!T9+Indicator_db2_default!J3*Weighting!T10+Indicator_db2_default!K3*Weighting!T11+Indicator_db2_default!L3*Weighting!T12+Indicator_db2_default!M3*Weighting!T13+Indicator_db2_default!N3*Weighting!T14+Indicator_db2_default!O3*Weighting!T15+Indicator_db2_default!P3*Weighting!T16+Indicator_db2_default!Q3*Weighting!T17</f>
        <v>-2.8564542397953554E-2</v>
      </c>
      <c r="U3" s="8">
        <f>+Indicator_db2_default!B3*Weighting!U2+Indicator_db2_default!C3*Weighting!U3+Indicator_db2_default!D3*Weighting!U4+Indicator_db2_default!E3*Weighting!U5+Indicator_db2_default!F3*Weighting!U6+Indicator_db2_default!G3*Weighting!U7+Indicator_db2_default!H3*Weighting!U8+Indicator_db2_default!I3*Weighting!U9+Indicator_db2_default!J3*Weighting!U10+Indicator_db2_default!K3*Weighting!U11+Indicator_db2_default!L3*Weighting!U12+Indicator_db2_default!M3*Weighting!U13+Indicator_db2_default!N3*Weighting!U14+Indicator_db2_default!O3*Weighting!U15+Indicator_db2_default!P3*Weighting!U16+Indicator_db2_default!Q3*Weighting!U17</f>
        <v>-8.0808576815303331E-4</v>
      </c>
      <c r="V3" s="8">
        <f>+Indicator_db2_default!B3*Weighting!V2+Indicator_db2_default!C3*Weighting!V3+Indicator_db2_default!D3*Weighting!V4+Indicator_db2_default!E3*Weighting!V5+Indicator_db2_default!F3*Weighting!V6+Indicator_db2_default!G3*Weighting!V7+Indicator_db2_default!H3*Weighting!V8+Indicator_db2_default!I3*Weighting!V9+Indicator_db2_default!J3*Weighting!V10+Indicator_db2_default!K3*Weighting!V11+Indicator_db2_default!L3*Weighting!V12+Indicator_db2_default!M3*Weighting!V13+Indicator_db2_default!N3*Weighting!V14+Indicator_db2_default!O3*Weighting!V15+Indicator_db2_default!P3*Weighting!V16+Indicator_db2_default!Q3*Weighting!V17</f>
        <v>-1.2695432423080444E-3</v>
      </c>
      <c r="W3" s="8">
        <f>+Indicator_db2_default!B3*Weighting!W2+Indicator_db2_default!C3*Weighting!W3+Indicator_db2_default!D3*Weighting!W4+Indicator_db2_default!E3*Weighting!W5+Indicator_db2_default!F3*Weighting!W6+Indicator_db2_default!G3*Weighting!W7+Indicator_db2_default!H3*Weighting!W8+Indicator_db2_default!I3*Weighting!W9+Indicator_db2_default!J3*Weighting!W10+Indicator_db2_default!K3*Weighting!W11+Indicator_db2_default!L3*Weighting!W12+Indicator_db2_default!M3*Weighting!W13+Indicator_db2_default!N3*Weighting!W14+Indicator_db2_default!O3*Weighting!W15+Indicator_db2_default!P3*Weighting!W16+Indicator_db2_default!Q3*Weighting!W17</f>
        <v>4.8037335228863753E-4</v>
      </c>
      <c r="X3" s="8">
        <f>+Indicator_db2_default!B3*Weighting!X2+Indicator_db2_default!C3*Weighting!X3+Indicator_db2_default!D3*Weighting!X4+Indicator_db2_default!E3*Weighting!X5+Indicator_db2_default!F3*Weighting!X6+Indicator_db2_default!G3*Weighting!X7+Indicator_db2_default!H3*Weighting!X8+Indicator_db2_default!I3*Weighting!X9+Indicator_db2_default!J3*Weighting!X10+Indicator_db2_default!K3*Weighting!X11+Indicator_db2_default!L3*Weighting!X12+Indicator_db2_default!M3*Weighting!X13+Indicator_db2_default!N3*Weighting!X14+Indicator_db2_default!O3*Weighting!X15+Indicator_db2_default!P3*Weighting!X16+Indicator_db2_default!Q3*Weighting!X17</f>
        <v>6.7244962785394143E-5</v>
      </c>
      <c r="Y3" s="8">
        <f>+Indicator_db2_default!B3*Weighting!Y2+Indicator_db2_default!C3*Weighting!Y3+Indicator_db2_default!D3*Weighting!Y4+Indicator_db2_default!E3*Weighting!Y5+Indicator_db2_default!F3*Weighting!Y6+Indicator_db2_default!G3*Weighting!Y7+Indicator_db2_default!H3*Weighting!Y8+Indicator_db2_default!I3*Weighting!Y9+Indicator_db2_default!J3*Weighting!Y10+Indicator_db2_default!K3*Weighting!Y11+Indicator_db2_default!L3*Weighting!Y12+Indicator_db2_default!M3*Weighting!Y13+Indicator_db2_default!N3*Weighting!Y14+Indicator_db2_default!O3*Weighting!Y15+Indicator_db2_default!P3*Weighting!Y16+Indicator_db2_default!Q3*Weighting!Y17</f>
        <v>-3.3227905507083842E-3</v>
      </c>
      <c r="Z3" s="8">
        <f>+Indicator_db2_default!B3*Weighting!Z2+Indicator_db2_default!C3*Weighting!Z3+Indicator_db2_default!D3*Weighting!Z4+Indicator_db2_default!E3*Weighting!Z5+Indicator_db2_default!F3*Weighting!Z6+Indicator_db2_default!G3*Weighting!Z7+Indicator_db2_default!H3*Weighting!Z8+Indicator_db2_default!I3*Weighting!Z9+Indicator_db2_default!J3*Weighting!Z10+Indicator_db2_default!K3*Weighting!Z11+Indicator_db2_default!L3*Weighting!Z12+Indicator_db2_default!M3*Weighting!Z13+Indicator_db2_default!N3*Weighting!Z14+Indicator_db2_default!O3*Weighting!Z15+Indicator_db2_default!P3*Weighting!Z16+Indicator_db2_default!Q3*Weighting!Z17</f>
        <v>-6.8347612417227514E-4</v>
      </c>
      <c r="AA3" s="8">
        <f>+Indicator_db2_default!B3*Weighting!AA2+Indicator_db2_default!C3*Weighting!AA3+Indicator_db2_default!D3*Weighting!AA4+Indicator_db2_default!E3*Weighting!AA5+Indicator_db2_default!F3*Weighting!AA6+Indicator_db2_default!G3*Weighting!AA7+Indicator_db2_default!H3*Weighting!AA8+Indicator_db2_default!I3*Weighting!AA9+Indicator_db2_default!J3*Weighting!AA10+Indicator_db2_default!K3*Weighting!AA11+Indicator_db2_default!L3*Weighting!AA12+Indicator_db2_default!M3*Weighting!AA13+Indicator_db2_default!N3*Weighting!AA14+Indicator_db2_default!O3*Weighting!AA15+Indicator_db2_default!P3*Weighting!AA16+Indicator_db2_default!Q3*Weighting!AA17</f>
        <v>-3.3677518296901042E-2</v>
      </c>
    </row>
    <row r="4" spans="1:27" x14ac:dyDescent="0.35">
      <c r="A4" s="5" t="s">
        <v>3</v>
      </c>
      <c r="B4" s="8">
        <f ca="1">+Indicator_db2_default!B4*Weighting!B2+Indicator_db2_default!C4*Weighting!B3+Indicator_db2_default!D4*Weighting!B4+Indicator_db2_default!E4*Weighting!B5+Indicator_db2_default!F4*Weighting!B6+Indicator_db2_default!G4*Weighting!B7+Indicator_db2_default!H4*Weighting!B8+Indicator_db2_default!I4*Weighting!B9+Indicator_db2_default!J4*Weighting!B10+Indicator_db2_default!K4*Weighting!B11+Indicator_db2_default!L4*Weighting!B12+Indicator_db2_default!M4*Weighting!B13+Indicator_db2_default!N4*Weighting!B14+Indicator_db2_default!O4*Weighting!B15+Indicator_db2_default!P4*Weighting!B16+Indicator_db2_default!Q4*Weighting!B17</f>
        <v>-0.23815345278983216</v>
      </c>
      <c r="C4" s="8">
        <f ca="1">+Indicator_db2_default!B4*Weighting!C2+Indicator_db2_default!C4*Weighting!C3+Indicator_db2_default!D4*Weighting!C4+Indicator_db2_default!E4*Weighting!C5+Indicator_db2_default!F4*Weighting!C6+Indicator_db2_default!G4*Weighting!C7+Indicator_db2_default!H4*Weighting!C8+Indicator_db2_default!I4*Weighting!C9+Indicator_db2_default!J4*Weighting!C10+Indicator_db2_default!K4*Weighting!C11+Indicator_db2_default!L4*Weighting!C12+Indicator_db2_default!M4*Weighting!C13+Indicator_db2_default!N4*Weighting!C14+Indicator_db2_default!O4*Weighting!C15+Indicator_db2_default!P4*Weighting!C16+Indicator_db2_default!Q4*Weighting!C17</f>
        <v>-0.29548093409663345</v>
      </c>
      <c r="D4" s="8">
        <f ca="1">+Indicator_db2_default!B4*Weighting!D2+Indicator_db2_default!C4*Weighting!D3+Indicator_db2_default!D4*Weighting!D4+Indicator_db2_default!E4*Weighting!D5+Indicator_db2_default!F4*Weighting!D6+Indicator_db2_default!G4*Weighting!D7+Indicator_db2_default!H4*Weighting!D8+Indicator_db2_default!I4*Weighting!D9+Indicator_db2_default!J4*Weighting!D10+Indicator_db2_default!K4*Weighting!D11+Indicator_db2_default!L4*Weighting!D12+Indicator_db2_default!M4*Weighting!D13+Indicator_db2_default!N4*Weighting!D14+Indicator_db2_default!O4*Weighting!D15+Indicator_db2_default!P4*Weighting!D16+Indicator_db2_default!Q4*Weighting!D17</f>
        <v>-0.24217863967636274</v>
      </c>
      <c r="E4" s="8">
        <f ca="1">+Indicator_db2_default!B4*Weighting!E2+Indicator_db2_default!C4*Weighting!E3+Indicator_db2_default!D4*Weighting!E4+Indicator_db2_default!E4*Weighting!E5+Indicator_db2_default!F4*Weighting!E6+Indicator_db2_default!G4*Weighting!E7+Indicator_db2_default!H4*Weighting!E8+Indicator_db2_default!I4*Weighting!E9+Indicator_db2_default!J4*Weighting!E10+Indicator_db2_default!K4*Weighting!E11+Indicator_db2_default!L4*Weighting!E12+Indicator_db2_default!M4*Weighting!E13+Indicator_db2_default!N4*Weighting!E14+Indicator_db2_default!O4*Weighting!E15+Indicator_db2_default!P4*Weighting!E16+Indicator_db2_default!Q4*Weighting!E17</f>
        <v>-0.24120516520675733</v>
      </c>
      <c r="F4" s="8">
        <f ca="1">+Indicator_db2_default!B4*Weighting!F2+Indicator_db2_default!C4*Weighting!F3+Indicator_db2_default!D4*Weighting!F4+Indicator_db2_default!E4*Weighting!F5+Indicator_db2_default!F4*Weighting!F6+Indicator_db2_default!G4*Weighting!F7+Indicator_db2_default!H4*Weighting!F8+Indicator_db2_default!I4*Weighting!F9+Indicator_db2_default!J4*Weighting!F10+Indicator_db2_default!K4*Weighting!F11+Indicator_db2_default!L4*Weighting!F12+Indicator_db2_default!M4*Weighting!F13+Indicator_db2_default!N4*Weighting!F14+Indicator_db2_default!O4*Weighting!F15+Indicator_db2_default!P4*Weighting!F16+Indicator_db2_default!Q4*Weighting!F17</f>
        <v>-0.2652764758939028</v>
      </c>
      <c r="G4" s="8">
        <f>+Indicator_db2_default!B4*Weighting!G2+Indicator_db2_default!C4*Weighting!G3+Indicator_db2_default!D4*Weighting!G4+Indicator_db2_default!E4*Weighting!G5+Indicator_db2_default!F4*Weighting!G6+Indicator_db2_default!G4*Weighting!G7+Indicator_db2_default!H4*Weighting!G8+Indicator_db2_default!I4*Weighting!G9+Indicator_db2_default!J4*Weighting!G10+Indicator_db2_default!K4*Weighting!G11+Indicator_db2_default!L4*Weighting!G12+Indicator_db2_default!M4*Weighting!G13+Indicator_db2_default!N4*Weighting!G14+Indicator_db2_default!O4*Weighting!G15+Indicator_db2_default!P4*Weighting!G16+Indicator_db2_default!Q4*Weighting!G17</f>
        <v>-0.18683475514809453</v>
      </c>
      <c r="H4" s="8">
        <f>+Indicator_db2_default!B4*Weighting!H2+Indicator_db2_default!C4*Weighting!H3+Indicator_db2_default!D4*Weighting!H4+Indicator_db2_default!E4*Weighting!H5+Indicator_db2_default!F4*Weighting!H6+Indicator_db2_default!G4*Weighting!H7+Indicator_db2_default!H4*Weighting!H8+Indicator_db2_default!I4*Weighting!H9+Indicator_db2_default!J4*Weighting!H10+Indicator_db2_default!K4*Weighting!H11+Indicator_db2_default!L4*Weighting!H12+Indicator_db2_default!M4*Weighting!H13+Indicator_db2_default!N4*Weighting!H14+Indicator_db2_default!O4*Weighting!H15+Indicator_db2_default!P4*Weighting!H16+Indicator_db2_default!Q4*Weighting!H17</f>
        <v>-0.24739104022588762</v>
      </c>
      <c r="I4" s="8">
        <f>+Indicator_db2_default!B4*Weighting!I2+Indicator_db2_default!C4*Weighting!I3+Indicator_db2_default!D4*Weighting!I4+Indicator_db2_default!E4*Weighting!I5+Indicator_db2_default!F4*Weighting!I6+Indicator_db2_default!G4*Weighting!I7+Indicator_db2_default!H4*Weighting!I8+Indicator_db2_default!I4*Weighting!I9+Indicator_db2_default!J4*Weighting!I10+Indicator_db2_default!K4*Weighting!I11+Indicator_db2_default!L4*Weighting!I12+Indicator_db2_default!M4*Weighting!I13+Indicator_db2_default!N4*Weighting!I14+Indicator_db2_default!O4*Weighting!I15+Indicator_db2_default!P4*Weighting!I16+Indicator_db2_default!Q4*Weighting!I17</f>
        <v>-0.19450583858380002</v>
      </c>
      <c r="J4" s="8">
        <f>+Indicator_db2_default!B4*Weighting!J2+Indicator_db2_default!C4*Weighting!J3+Indicator_db2_default!D4*Weighting!J4+Indicator_db2_default!E4*Weighting!J5+Indicator_db2_default!F4*Weighting!J6+Indicator_db2_default!G4*Weighting!J7+Indicator_db2_default!H4*Weighting!J8+Indicator_db2_default!I4*Weighting!J9+Indicator_db2_default!J4*Weighting!J10+Indicator_db2_default!K4*Weighting!J11+Indicator_db2_default!L4*Weighting!J12+Indicator_db2_default!M4*Weighting!J13+Indicator_db2_default!N4*Weighting!J14+Indicator_db2_default!O4*Weighting!J15+Indicator_db2_default!P4*Weighting!J16+Indicator_db2_default!Q4*Weighting!J17</f>
        <v>-0.20339458892714135</v>
      </c>
      <c r="K4" s="8">
        <f>+Indicator_db2_default!B4*Weighting!K2+Indicator_db2_default!C4*Weighting!K3+Indicator_db2_default!D4*Weighting!K4+Indicator_db2_default!E4*Weighting!K5+Indicator_db2_default!F4*Weighting!K6+Indicator_db2_default!G4*Weighting!K7+Indicator_db2_default!H4*Weighting!K8+Indicator_db2_default!I4*Weighting!K9+Indicator_db2_default!J4*Weighting!K10+Indicator_db2_default!K4*Weighting!K11+Indicator_db2_default!L4*Weighting!K12+Indicator_db2_default!M4*Weighting!K13+Indicator_db2_default!N4*Weighting!K14+Indicator_db2_default!O4*Weighting!K15+Indicator_db2_default!P4*Weighting!K16+Indicator_db2_default!Q4*Weighting!K17</f>
        <v>-0.23586740093761593</v>
      </c>
      <c r="L4" s="8">
        <f>+Indicator_db2_default!B4*Weighting!L2+Indicator_db2_default!C4*Weighting!L3+Indicator_db2_default!D4*Weighting!L4+Indicator_db2_default!E4*Weighting!L5+Indicator_db2_default!F4*Weighting!L6+Indicator_db2_default!G4*Weighting!L7+Indicator_db2_default!H4*Weighting!L8+Indicator_db2_default!I4*Weighting!L9+Indicator_db2_default!J4*Weighting!L10+Indicator_db2_default!K4*Weighting!L11+Indicator_db2_default!L4*Weighting!L12+Indicator_db2_default!M4*Weighting!L13+Indicator_db2_default!N4*Weighting!L14+Indicator_db2_default!O4*Weighting!L15+Indicator_db2_default!P4*Weighting!L16+Indicator_db2_default!Q4*Weighting!L17</f>
        <v>-0.43497394926832689</v>
      </c>
      <c r="M4" s="8">
        <f>+Indicator_db2_default!B4*Weighting!M2+Indicator_db2_default!C4*Weighting!M3+Indicator_db2_default!D4*Weighting!M4+Indicator_db2_default!E4*Weighting!M5+Indicator_db2_default!F4*Weighting!M6+Indicator_db2_default!G4*Weighting!M7+Indicator_db2_default!H4*Weighting!M8+Indicator_db2_default!I4*Weighting!M9+Indicator_db2_default!J4*Weighting!M10+Indicator_db2_default!K4*Weighting!M11+Indicator_db2_default!L4*Weighting!M12+Indicator_db2_default!M4*Weighting!M13+Indicator_db2_default!N4*Weighting!M14+Indicator_db2_default!O4*Weighting!M15+Indicator_db2_default!P4*Weighting!M16+Indicator_db2_default!Q4*Weighting!M17</f>
        <v>-0.40563570775385477</v>
      </c>
      <c r="N4" s="8">
        <f>+Indicator_db2_default!B4*Weighting!N2+Indicator_db2_default!C4*Weighting!N3+Indicator_db2_default!D4*Weighting!N4+Indicator_db2_default!E4*Weighting!N5+Indicator_db2_default!F4*Weighting!N6+Indicator_db2_default!G4*Weighting!N7+Indicator_db2_default!H4*Weighting!N8+Indicator_db2_default!I4*Weighting!N9+Indicator_db2_default!J4*Weighting!N10+Indicator_db2_default!K4*Weighting!N11+Indicator_db2_default!L4*Weighting!N12+Indicator_db2_default!M4*Weighting!N13+Indicator_db2_default!N4*Weighting!N14+Indicator_db2_default!O4*Weighting!N15+Indicator_db2_default!P4*Weighting!N16+Indicator_db2_default!Q4*Weighting!N17</f>
        <v>-0.11086662044829793</v>
      </c>
      <c r="O4" s="8">
        <f>+Indicator_db2_default!B4*Weighting!O2+Indicator_db2_default!C4*Weighting!O3+Indicator_db2_default!D4*Weighting!O4+Indicator_db2_default!E4*Weighting!O5+Indicator_db2_default!F4*Weighting!O6+Indicator_db2_default!G4*Weighting!O7+Indicator_db2_default!H4*Weighting!O8+Indicator_db2_default!I4*Weighting!O9+Indicator_db2_default!J4*Weighting!O10+Indicator_db2_default!K4*Weighting!O11+Indicator_db2_default!L4*Weighting!O12+Indicator_db2_default!M4*Weighting!O13+Indicator_db2_default!N4*Weighting!O14+Indicator_db2_default!O4*Weighting!O15+Indicator_db2_default!P4*Weighting!O16+Indicator_db2_default!Q4*Weighting!O17</f>
        <v>0.11397407689633685</v>
      </c>
      <c r="P4" s="8">
        <f>+Indicator_db2_default!B4*Weighting!P2+Indicator_db2_default!C4*Weighting!P3+Indicator_db2_default!D4*Weighting!P4+Indicator_db2_default!E4*Weighting!P5+Indicator_db2_default!F4*Weighting!P6+Indicator_db2_default!G4*Weighting!P7+Indicator_db2_default!H4*Weighting!P8+Indicator_db2_default!I4*Weighting!P9+Indicator_db2_default!J4*Weighting!P10+Indicator_db2_default!K4*Weighting!P11+Indicator_db2_default!L4*Weighting!P12+Indicator_db2_default!M4*Weighting!P13+Indicator_db2_default!N4*Weighting!P14+Indicator_db2_default!O4*Weighting!P15+Indicator_db2_default!P4*Weighting!P16+Indicator_db2_default!Q4*Weighting!P17</f>
        <v>-0.36045670046614375</v>
      </c>
      <c r="Q4" s="8">
        <f>+Indicator_db2_default!B4*Weighting!Q2+Indicator_db2_default!C4*Weighting!Q3+Indicator_db2_default!D4*Weighting!Q4+Indicator_db2_default!E4*Weighting!Q5+Indicator_db2_default!F4*Weighting!Q6+Indicator_db2_default!G4*Weighting!Q7+Indicator_db2_default!H4*Weighting!Q8+Indicator_db2_default!I4*Weighting!Q9+Indicator_db2_default!J4*Weighting!Q10+Indicator_db2_default!K4*Weighting!Q11+Indicator_db2_default!L4*Weighting!Q12+Indicator_db2_default!M4*Weighting!Q13+Indicator_db2_default!N4*Weighting!Q14+Indicator_db2_default!O4*Weighting!Q15+Indicator_db2_default!P4*Weighting!Q16+Indicator_db2_default!Q4*Weighting!Q17</f>
        <v>-0.28961488039015476</v>
      </c>
      <c r="R4" s="8">
        <f>+Indicator_db2_default!B4*Weighting!R2+Indicator_db2_default!C4*Weighting!R3+Indicator_db2_default!D4*Weighting!R4+Indicator_db2_default!E4*Weighting!R5+Indicator_db2_default!F4*Weighting!R6+Indicator_db2_default!G4*Weighting!R7+Indicator_db2_default!H4*Weighting!R8+Indicator_db2_default!I4*Weighting!R9+Indicator_db2_default!J4*Weighting!R10+Indicator_db2_default!K4*Weighting!R11+Indicator_db2_default!L4*Weighting!R12+Indicator_db2_default!M4*Weighting!R13+Indicator_db2_default!N4*Weighting!R14+Indicator_db2_default!O4*Weighting!R15+Indicator_db2_default!P4*Weighting!R16+Indicator_db2_default!Q4*Weighting!R17</f>
        <v>-0.2261017576468364</v>
      </c>
      <c r="S4" s="8">
        <f>+Indicator_db2_default!B4*Weighting!S2+Indicator_db2_default!C4*Weighting!S3+Indicator_db2_default!D4*Weighting!S4+Indicator_db2_default!E4*Weighting!S5+Indicator_db2_default!F4*Weighting!S6+Indicator_db2_default!G4*Weighting!S7+Indicator_db2_default!H4*Weighting!S8+Indicator_db2_default!I4*Weighting!S9+Indicator_db2_default!J4*Weighting!S10+Indicator_db2_default!K4*Weighting!S11+Indicator_db2_default!L4*Weighting!S12+Indicator_db2_default!M4*Weighting!S13+Indicator_db2_default!N4*Weighting!S14+Indicator_db2_default!O4*Weighting!S15+Indicator_db2_default!P4*Weighting!S16+Indicator_db2_default!Q4*Weighting!S17</f>
        <v>-0.40568703796522532</v>
      </c>
      <c r="T4" s="8">
        <f>+Indicator_db2_default!B4*Weighting!T2+Indicator_db2_default!C4*Weighting!T3+Indicator_db2_default!D4*Weighting!T4+Indicator_db2_default!E4*Weighting!T5+Indicator_db2_default!F4*Weighting!T6+Indicator_db2_default!G4*Weighting!T7+Indicator_db2_default!H4*Weighting!T8+Indicator_db2_default!I4*Weighting!T9+Indicator_db2_default!J4*Weighting!T10+Indicator_db2_default!K4*Weighting!T11+Indicator_db2_default!L4*Weighting!T12+Indicator_db2_default!M4*Weighting!T13+Indicator_db2_default!N4*Weighting!T14+Indicator_db2_default!O4*Weighting!T15+Indicator_db2_default!P4*Weighting!T16+Indicator_db2_default!Q4*Weighting!T17</f>
        <v>-0.43916931352270738</v>
      </c>
      <c r="U4" s="8">
        <f>+Indicator_db2_default!B4*Weighting!U2+Indicator_db2_default!C4*Weighting!U3+Indicator_db2_default!D4*Weighting!U4+Indicator_db2_default!E4*Weighting!U5+Indicator_db2_default!F4*Weighting!U6+Indicator_db2_default!G4*Weighting!U7+Indicator_db2_default!H4*Weighting!U8+Indicator_db2_default!I4*Weighting!U9+Indicator_db2_default!J4*Weighting!U10+Indicator_db2_default!K4*Weighting!U11+Indicator_db2_default!L4*Weighting!U12+Indicator_db2_default!M4*Weighting!U13+Indicator_db2_default!N4*Weighting!U14+Indicator_db2_default!O4*Weighting!U15+Indicator_db2_default!P4*Weighting!U16+Indicator_db2_default!Q4*Weighting!U17</f>
        <v>-1.3326435260928894E-2</v>
      </c>
      <c r="V4" s="8">
        <f>+Indicator_db2_default!B4*Weighting!V2+Indicator_db2_default!C4*Weighting!V3+Indicator_db2_default!D4*Weighting!V4+Indicator_db2_default!E4*Weighting!V5+Indicator_db2_default!F4*Weighting!V6+Indicator_db2_default!G4*Weighting!V7+Indicator_db2_default!H4*Weighting!V8+Indicator_db2_default!I4*Weighting!V9+Indicator_db2_default!J4*Weighting!V10+Indicator_db2_default!K4*Weighting!V11+Indicator_db2_default!L4*Weighting!V12+Indicator_db2_default!M4*Weighting!V13+Indicator_db2_default!N4*Weighting!V14+Indicator_db2_default!O4*Weighting!V15+Indicator_db2_default!P4*Weighting!V16+Indicator_db2_default!Q4*Weighting!V17</f>
        <v>-5.2407694070566037E-2</v>
      </c>
      <c r="W4" s="8">
        <f>+Indicator_db2_default!B4*Weighting!W2+Indicator_db2_default!C4*Weighting!W3+Indicator_db2_default!D4*Weighting!W4+Indicator_db2_default!E4*Weighting!W5+Indicator_db2_default!F4*Weighting!W6+Indicator_db2_default!G4*Weighting!W7+Indicator_db2_default!H4*Weighting!W8+Indicator_db2_default!I4*Weighting!W9+Indicator_db2_default!J4*Weighting!W10+Indicator_db2_default!K4*Weighting!W11+Indicator_db2_default!L4*Weighting!W12+Indicator_db2_default!M4*Weighting!W13+Indicator_db2_default!N4*Weighting!W14+Indicator_db2_default!O4*Weighting!W15+Indicator_db2_default!P4*Weighting!W16+Indicator_db2_default!Q4*Weighting!W17</f>
        <v>-1.2850523462811276E-2</v>
      </c>
      <c r="X4" s="8">
        <f>+Indicator_db2_default!B4*Weighting!X2+Indicator_db2_default!C4*Weighting!X3+Indicator_db2_default!D4*Weighting!X4+Indicator_db2_default!E4*Weighting!X5+Indicator_db2_default!F4*Weighting!X6+Indicator_db2_default!G4*Weighting!X7+Indicator_db2_default!H4*Weighting!X8+Indicator_db2_default!I4*Weighting!X9+Indicator_db2_default!J4*Weighting!X10+Indicator_db2_default!K4*Weighting!X11+Indicator_db2_default!L4*Weighting!X12+Indicator_db2_default!M4*Weighting!X13+Indicator_db2_default!N4*Weighting!X14+Indicator_db2_default!O4*Weighting!X15+Indicator_db2_default!P4*Weighting!X16+Indicator_db2_default!Q4*Weighting!X17</f>
        <v>-1.6273894299052353E-2</v>
      </c>
      <c r="Y4" s="8">
        <f>+Indicator_db2_default!B4*Weighting!Y2+Indicator_db2_default!C4*Weighting!Y3+Indicator_db2_default!D4*Weighting!Y4+Indicator_db2_default!E4*Weighting!Y5+Indicator_db2_default!F4*Weighting!Y6+Indicator_db2_default!G4*Weighting!Y7+Indicator_db2_default!H4*Weighting!Y8+Indicator_db2_default!I4*Weighting!Y9+Indicator_db2_default!J4*Weighting!Y10+Indicator_db2_default!K4*Weighting!Y11+Indicator_db2_default!L4*Weighting!Y12+Indicator_db2_default!M4*Weighting!Y13+Indicator_db2_default!N4*Weighting!Y14+Indicator_db2_default!O4*Weighting!Y15+Indicator_db2_default!P4*Weighting!Y16+Indicator_db2_default!Q4*Weighting!Y17</f>
        <v>-1.0018551844262374E-3</v>
      </c>
      <c r="Z4" s="8">
        <f>+Indicator_db2_default!B4*Weighting!Z2+Indicator_db2_default!C4*Weighting!Z3+Indicator_db2_default!D4*Weighting!Z4+Indicator_db2_default!E4*Weighting!Z5+Indicator_db2_default!F4*Weighting!Z6+Indicator_db2_default!G4*Weighting!Z7+Indicator_db2_default!H4*Weighting!Z8+Indicator_db2_default!I4*Weighting!Z9+Indicator_db2_default!J4*Weighting!Z10+Indicator_db2_default!K4*Weighting!Z11+Indicator_db2_default!L4*Weighting!Z12+Indicator_db2_default!M4*Weighting!Z13+Indicator_db2_default!N4*Weighting!Z14+Indicator_db2_default!O4*Weighting!Z15+Indicator_db2_default!P4*Weighting!Z16+Indicator_db2_default!Q4*Weighting!Z17</f>
        <v>-4.4926474077853433E-2</v>
      </c>
      <c r="AA4" s="8">
        <f>+Indicator_db2_default!B4*Weighting!AA2+Indicator_db2_default!C4*Weighting!AA3+Indicator_db2_default!D4*Weighting!AA4+Indicator_db2_default!E4*Weighting!AA5+Indicator_db2_default!F4*Weighting!AA6+Indicator_db2_default!G4*Weighting!AA7+Indicator_db2_default!H4*Weighting!AA8+Indicator_db2_default!I4*Weighting!AA9+Indicator_db2_default!J4*Weighting!AA10+Indicator_db2_default!K4*Weighting!AA11+Indicator_db2_default!L4*Weighting!AA12+Indicator_db2_default!M4*Weighting!AA13+Indicator_db2_default!N4*Weighting!AA14+Indicator_db2_default!O4*Weighting!AA15+Indicator_db2_default!P4*Weighting!AA16+Indicator_db2_default!Q4*Weighting!AA17</f>
        <v>-0.29003731544866346</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008000"/>
  </sheetPr>
  <dimension ref="A1:AA4"/>
  <sheetViews>
    <sheetView workbookViewId="0"/>
  </sheetViews>
  <sheetFormatPr baseColWidth="10" defaultColWidth="8.7265625" defaultRowHeight="14.5" x14ac:dyDescent="0.35"/>
  <cols>
    <col min="1" max="27" width="14.26953125" customWidth="1"/>
  </cols>
  <sheetData>
    <row r="1" spans="1:27"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8">
        <f ca="1">+Indicator_db2_S1!B2*Weighting!B2+Indicator_db2_S1!C2*Weighting!B3+Indicator_db2_S1!D2*Weighting!B4+Indicator_db2_S1!E2*Weighting!B5+Indicator_db2_S1!F2*Weighting!B6+Indicator_db2_S1!G2*Weighting!B7+Indicator_db2_S1!H2*Weighting!B8+Indicator_db2_S1!I2*Weighting!B9+Indicator_db2_S1!J2*Weighting!B10+Indicator_db2_S1!K2*Weighting!B11+Indicator_db2_S1!L2*Weighting!B12+Indicator_db2_S1!M2*Weighting!B13+Indicator_db2_S1!N2*Weighting!B14+Indicator_db2_S1!O2*Weighting!B15+Indicator_db2_S1!P2*Weighting!B16+Indicator_db2_S1!Q2*Weighting!B17</f>
        <v>-0.67263805294336743</v>
      </c>
      <c r="C2" s="8">
        <f ca="1">+Indicator_db2_S1!B2*Weighting!C2+Indicator_db2_S1!C2*Weighting!C3+Indicator_db2_S1!D2*Weighting!C4+Indicator_db2_S1!E2*Weighting!C5+Indicator_db2_S1!F2*Weighting!C6+Indicator_db2_S1!G2*Weighting!C7+Indicator_db2_S1!H2*Weighting!C8+Indicator_db2_S1!I2*Weighting!C9+Indicator_db2_S1!J2*Weighting!C10+Indicator_db2_S1!K2*Weighting!C11+Indicator_db2_S1!L2*Weighting!C12+Indicator_db2_S1!M2*Weighting!C13+Indicator_db2_S1!N2*Weighting!C14+Indicator_db2_S1!O2*Weighting!C15+Indicator_db2_S1!P2*Weighting!C16+Indicator_db2_S1!Q2*Weighting!C17</f>
        <v>-0.6547889499495102</v>
      </c>
      <c r="D2" s="8">
        <f ca="1">+Indicator_db2_S1!B2*Weighting!D2+Indicator_db2_S1!C2*Weighting!D3+Indicator_db2_S1!D2*Weighting!D4+Indicator_db2_S1!E2*Weighting!D5+Indicator_db2_S1!F2*Weighting!D6+Indicator_db2_S1!G2*Weighting!D7+Indicator_db2_S1!H2*Weighting!D8+Indicator_db2_S1!I2*Weighting!D9+Indicator_db2_S1!J2*Weighting!D10+Indicator_db2_S1!K2*Weighting!D11+Indicator_db2_S1!L2*Weighting!D12+Indicator_db2_S1!M2*Weighting!D13+Indicator_db2_S1!N2*Weighting!D14+Indicator_db2_S1!O2*Weighting!D15+Indicator_db2_S1!P2*Weighting!D16+Indicator_db2_S1!Q2*Weighting!D17</f>
        <v>-0.72447884226684112</v>
      </c>
      <c r="E2" s="8">
        <f ca="1">+Indicator_db2_S1!B2*Weighting!E2+Indicator_db2_S1!C2*Weighting!E3+Indicator_db2_S1!D2*Weighting!E4+Indicator_db2_S1!E2*Weighting!E5+Indicator_db2_S1!F2*Weighting!E6+Indicator_db2_S1!G2*Weighting!E7+Indicator_db2_S1!H2*Weighting!E8+Indicator_db2_S1!I2*Weighting!E9+Indicator_db2_S1!J2*Weighting!E10+Indicator_db2_S1!K2*Weighting!E11+Indicator_db2_S1!L2*Weighting!E12+Indicator_db2_S1!M2*Weighting!E13+Indicator_db2_S1!N2*Weighting!E14+Indicator_db2_S1!O2*Weighting!E15+Indicator_db2_S1!P2*Weighting!E16+Indicator_db2_S1!Q2*Weighting!E17</f>
        <v>-1.5733796382339547</v>
      </c>
      <c r="F2" s="8">
        <f ca="1">+Indicator_db2_S1!B2*Weighting!F2+Indicator_db2_S1!C2*Weighting!F3+Indicator_db2_S1!D2*Weighting!F4+Indicator_db2_S1!E2*Weighting!F5+Indicator_db2_S1!F2*Weighting!F6+Indicator_db2_S1!G2*Weighting!F7+Indicator_db2_S1!H2*Weighting!F8+Indicator_db2_S1!I2*Weighting!F9+Indicator_db2_S1!J2*Weighting!F10+Indicator_db2_S1!K2*Weighting!F11+Indicator_db2_S1!L2*Weighting!F12+Indicator_db2_S1!M2*Weighting!F13+Indicator_db2_S1!N2*Weighting!F14+Indicator_db2_S1!O2*Weighting!F15+Indicator_db2_S1!P2*Weighting!F16+Indicator_db2_S1!Q2*Weighting!F17</f>
        <v>-0.66697507435325409</v>
      </c>
      <c r="G2" s="8">
        <f>+Indicator_db2_S1!B2*Weighting!G2+Indicator_db2_S1!C2*Weighting!G3+Indicator_db2_S1!D2*Weighting!G4+Indicator_db2_S1!E2*Weighting!G5+Indicator_db2_S1!F2*Weighting!G6+Indicator_db2_S1!G2*Weighting!G7+Indicator_db2_S1!H2*Weighting!G8+Indicator_db2_S1!I2*Weighting!G9+Indicator_db2_S1!J2*Weighting!G10+Indicator_db2_S1!K2*Weighting!G11+Indicator_db2_S1!L2*Weighting!G12+Indicator_db2_S1!M2*Weighting!G13+Indicator_db2_S1!N2*Weighting!G14+Indicator_db2_S1!O2*Weighting!G15+Indicator_db2_S1!P2*Weighting!G16+Indicator_db2_S1!Q2*Weighting!G17</f>
        <v>-0.24100756981826313</v>
      </c>
      <c r="H2" s="8">
        <f>+Indicator_db2_S1!B2*Weighting!H2+Indicator_db2_S1!C2*Weighting!H3+Indicator_db2_S1!D2*Weighting!H4+Indicator_db2_S1!E2*Weighting!H5+Indicator_db2_S1!F2*Weighting!H6+Indicator_db2_S1!G2*Weighting!H7+Indicator_db2_S1!H2*Weighting!H8+Indicator_db2_S1!I2*Weighting!H9+Indicator_db2_S1!J2*Weighting!H10+Indicator_db2_S1!K2*Weighting!H11+Indicator_db2_S1!L2*Weighting!H12+Indicator_db2_S1!M2*Weighting!H13+Indicator_db2_S1!N2*Weighting!H14+Indicator_db2_S1!O2*Weighting!H15+Indicator_db2_S1!P2*Weighting!H16+Indicator_db2_S1!Q2*Weighting!H17</f>
        <v>-0.26330453285340871</v>
      </c>
      <c r="I2" s="8">
        <f>+Indicator_db2_S1!B2*Weighting!I2+Indicator_db2_S1!C2*Weighting!I3+Indicator_db2_S1!D2*Weighting!I4+Indicator_db2_S1!E2*Weighting!I5+Indicator_db2_S1!F2*Weighting!I6+Indicator_db2_S1!G2*Weighting!I7+Indicator_db2_S1!H2*Weighting!I8+Indicator_db2_S1!I2*Weighting!I9+Indicator_db2_S1!J2*Weighting!I10+Indicator_db2_S1!K2*Weighting!I11+Indicator_db2_S1!L2*Weighting!I12+Indicator_db2_S1!M2*Weighting!I13+Indicator_db2_S1!N2*Weighting!I14+Indicator_db2_S1!O2*Weighting!I15+Indicator_db2_S1!P2*Weighting!I16+Indicator_db2_S1!Q2*Weighting!I17</f>
        <v>-0.26587404714102592</v>
      </c>
      <c r="J2" s="8">
        <f>+Indicator_db2_S1!B2*Weighting!J2+Indicator_db2_S1!C2*Weighting!J3+Indicator_db2_S1!D2*Weighting!J4+Indicator_db2_S1!E2*Weighting!J5+Indicator_db2_S1!F2*Weighting!J6+Indicator_db2_S1!G2*Weighting!J7+Indicator_db2_S1!H2*Weighting!J8+Indicator_db2_S1!I2*Weighting!J9+Indicator_db2_S1!J2*Weighting!J10+Indicator_db2_S1!K2*Weighting!J11+Indicator_db2_S1!L2*Weighting!J12+Indicator_db2_S1!M2*Weighting!J13+Indicator_db2_S1!N2*Weighting!J14+Indicator_db2_S1!O2*Weighting!J15+Indicator_db2_S1!P2*Weighting!J16+Indicator_db2_S1!Q2*Weighting!J17</f>
        <v>-0.733424679829771</v>
      </c>
      <c r="K2" s="8">
        <f>+Indicator_db2_S1!B2*Weighting!K2+Indicator_db2_S1!C2*Weighting!K3+Indicator_db2_S1!D2*Weighting!K4+Indicator_db2_S1!E2*Weighting!K5+Indicator_db2_S1!F2*Weighting!K6+Indicator_db2_S1!G2*Weighting!K7+Indicator_db2_S1!H2*Weighting!K8+Indicator_db2_S1!I2*Weighting!K9+Indicator_db2_S1!J2*Weighting!K10+Indicator_db2_S1!K2*Weighting!K11+Indicator_db2_S1!L2*Weighting!K12+Indicator_db2_S1!M2*Weighting!K13+Indicator_db2_S1!N2*Weighting!K14+Indicator_db2_S1!O2*Weighting!K15+Indicator_db2_S1!P2*Weighting!K16+Indicator_db2_S1!Q2*Weighting!K17</f>
        <v>-0.26644822641282973</v>
      </c>
      <c r="L2" s="8">
        <f>+Indicator_db2_S1!B2*Weighting!L2+Indicator_db2_S1!C2*Weighting!L3+Indicator_db2_S1!D2*Weighting!L4+Indicator_db2_S1!E2*Weighting!L5+Indicator_db2_S1!F2*Weighting!L6+Indicator_db2_S1!G2*Weighting!L7+Indicator_db2_S1!H2*Weighting!L8+Indicator_db2_S1!I2*Weighting!L9+Indicator_db2_S1!J2*Weighting!L10+Indicator_db2_S1!K2*Weighting!L11+Indicator_db2_S1!L2*Weighting!L12+Indicator_db2_S1!M2*Weighting!L13+Indicator_db2_S1!N2*Weighting!L14+Indicator_db2_S1!O2*Weighting!L15+Indicator_db2_S1!P2*Weighting!L16+Indicator_db2_S1!Q2*Weighting!L17</f>
        <v>-0.335722674825777</v>
      </c>
      <c r="M2" s="8">
        <f>+Indicator_db2_S1!B2*Weighting!M2+Indicator_db2_S1!C2*Weighting!M3+Indicator_db2_S1!D2*Weighting!M4+Indicator_db2_S1!E2*Weighting!M5+Indicator_db2_S1!F2*Weighting!M6+Indicator_db2_S1!G2*Weighting!M7+Indicator_db2_S1!H2*Weighting!M8+Indicator_db2_S1!I2*Weighting!M9+Indicator_db2_S1!J2*Weighting!M10+Indicator_db2_S1!K2*Weighting!M11+Indicator_db2_S1!L2*Weighting!M12+Indicator_db2_S1!M2*Weighting!M13+Indicator_db2_S1!N2*Weighting!M14+Indicator_db2_S1!O2*Weighting!M15+Indicator_db2_S1!P2*Weighting!M16+Indicator_db2_S1!Q2*Weighting!M17</f>
        <v>-0.27958615930731201</v>
      </c>
      <c r="N2" s="8">
        <f>+Indicator_db2_S1!B2*Weighting!N2+Indicator_db2_S1!C2*Weighting!N3+Indicator_db2_S1!D2*Weighting!N4+Indicator_db2_S1!E2*Weighting!N5+Indicator_db2_S1!F2*Weighting!N6+Indicator_db2_S1!G2*Weighting!N7+Indicator_db2_S1!H2*Weighting!N8+Indicator_db2_S1!I2*Weighting!N9+Indicator_db2_S1!J2*Weighting!N10+Indicator_db2_S1!K2*Weighting!N11+Indicator_db2_S1!L2*Weighting!N12+Indicator_db2_S1!M2*Weighting!N13+Indicator_db2_S1!N2*Weighting!N14+Indicator_db2_S1!O2*Weighting!N15+Indicator_db2_S1!P2*Weighting!N16+Indicator_db2_S1!Q2*Weighting!N17</f>
        <v>-7.5715610023724358E-2</v>
      </c>
      <c r="O2" s="8">
        <f>+Indicator_db2_S1!B2*Weighting!O2+Indicator_db2_S1!C2*Weighting!O3+Indicator_db2_S1!D2*Weighting!O4+Indicator_db2_S1!E2*Weighting!O5+Indicator_db2_S1!F2*Weighting!O6+Indicator_db2_S1!G2*Weighting!O7+Indicator_db2_S1!H2*Weighting!O8+Indicator_db2_S1!I2*Weighting!O9+Indicator_db2_S1!J2*Weighting!O10+Indicator_db2_S1!K2*Weighting!O11+Indicator_db2_S1!L2*Weighting!O12+Indicator_db2_S1!M2*Weighting!O13+Indicator_db2_S1!N2*Weighting!O14+Indicator_db2_S1!O2*Weighting!O15+Indicator_db2_S1!P2*Weighting!O16+Indicator_db2_S1!Q2*Weighting!O17</f>
        <v>9.1222852074030691E-2</v>
      </c>
      <c r="P2" s="8">
        <f>+Indicator_db2_S1!B2*Weighting!P2+Indicator_db2_S1!C2*Weighting!P3+Indicator_db2_S1!D2*Weighting!P4+Indicator_db2_S1!E2*Weighting!P5+Indicator_db2_S1!F2*Weighting!P6+Indicator_db2_S1!G2*Weighting!P7+Indicator_db2_S1!H2*Weighting!P8+Indicator_db2_S1!I2*Weighting!P9+Indicator_db2_S1!J2*Weighting!P10+Indicator_db2_S1!K2*Weighting!P11+Indicator_db2_S1!L2*Weighting!P12+Indicator_db2_S1!M2*Weighting!P13+Indicator_db2_S1!N2*Weighting!P14+Indicator_db2_S1!O2*Weighting!P15+Indicator_db2_S1!P2*Weighting!P16+Indicator_db2_S1!Q2*Weighting!P17</f>
        <v>-0.25630877529936291</v>
      </c>
      <c r="Q2" s="8">
        <f>+Indicator_db2_S1!B2*Weighting!Q2+Indicator_db2_S1!C2*Weighting!Q3+Indicator_db2_S1!D2*Weighting!Q4+Indicator_db2_S1!E2*Weighting!Q5+Indicator_db2_S1!F2*Weighting!Q6+Indicator_db2_S1!G2*Weighting!Q7+Indicator_db2_S1!H2*Weighting!Q8+Indicator_db2_S1!I2*Weighting!Q9+Indicator_db2_S1!J2*Weighting!Q10+Indicator_db2_S1!K2*Weighting!Q11+Indicator_db2_S1!L2*Weighting!Q12+Indicator_db2_S1!M2*Weighting!Q13+Indicator_db2_S1!N2*Weighting!Q14+Indicator_db2_S1!O2*Weighting!Q15+Indicator_db2_S1!P2*Weighting!Q16+Indicator_db2_S1!Q2*Weighting!Q17</f>
        <v>-0.20440718440716268</v>
      </c>
      <c r="R2" s="8">
        <f>+Indicator_db2_S1!B2*Weighting!R2+Indicator_db2_S1!C2*Weighting!R3+Indicator_db2_S1!D2*Weighting!R4+Indicator_db2_S1!E2*Weighting!R5+Indicator_db2_S1!F2*Weighting!R6+Indicator_db2_S1!G2*Weighting!R7+Indicator_db2_S1!H2*Weighting!R8+Indicator_db2_S1!I2*Weighting!R9+Indicator_db2_S1!J2*Weighting!R10+Indicator_db2_S1!K2*Weighting!R11+Indicator_db2_S1!L2*Weighting!R12+Indicator_db2_S1!M2*Weighting!R13+Indicator_db2_S1!N2*Weighting!R14+Indicator_db2_S1!O2*Weighting!R15+Indicator_db2_S1!P2*Weighting!R16+Indicator_db2_S1!Q2*Weighting!R17</f>
        <v>-1.8737394894050765</v>
      </c>
      <c r="S2" s="8">
        <f>+Indicator_db2_S1!B2*Weighting!S2+Indicator_db2_S1!C2*Weighting!S3+Indicator_db2_S1!D2*Weighting!S4+Indicator_db2_S1!E2*Weighting!S5+Indicator_db2_S1!F2*Weighting!S6+Indicator_db2_S1!G2*Weighting!S7+Indicator_db2_S1!H2*Weighting!S8+Indicator_db2_S1!I2*Weighting!S9+Indicator_db2_S1!J2*Weighting!S10+Indicator_db2_S1!K2*Weighting!S11+Indicator_db2_S1!L2*Weighting!S12+Indicator_db2_S1!M2*Weighting!S13+Indicator_db2_S1!N2*Weighting!S14+Indicator_db2_S1!O2*Weighting!S15+Indicator_db2_S1!P2*Weighting!S16+Indicator_db2_S1!Q2*Weighting!S17</f>
        <v>-0.29413697763391405</v>
      </c>
      <c r="T2" s="8">
        <f>+Indicator_db2_S1!B2*Weighting!T2+Indicator_db2_S1!C2*Weighting!T3+Indicator_db2_S1!D2*Weighting!T4+Indicator_db2_S1!E2*Weighting!T5+Indicator_db2_S1!F2*Weighting!T6+Indicator_db2_S1!G2*Weighting!T7+Indicator_db2_S1!H2*Weighting!T8+Indicator_db2_S1!I2*Weighting!T9+Indicator_db2_S1!J2*Weighting!T10+Indicator_db2_S1!K2*Weighting!T11+Indicator_db2_S1!L2*Weighting!T12+Indicator_db2_S1!M2*Weighting!T13+Indicator_db2_S1!N2*Weighting!T14+Indicator_db2_S1!O2*Weighting!T15+Indicator_db2_S1!P2*Weighting!T16+Indicator_db2_S1!Q2*Weighting!T17</f>
        <v>-0.31909637317471667</v>
      </c>
      <c r="U2" s="8">
        <f>+Indicator_db2_S1!B2*Weighting!U2+Indicator_db2_S1!C2*Weighting!U3+Indicator_db2_S1!D2*Weighting!U4+Indicator_db2_S1!E2*Weighting!U5+Indicator_db2_S1!F2*Weighting!U6+Indicator_db2_S1!G2*Weighting!U7+Indicator_db2_S1!H2*Weighting!U8+Indicator_db2_S1!I2*Weighting!U9+Indicator_db2_S1!J2*Weighting!U10+Indicator_db2_S1!K2*Weighting!U11+Indicator_db2_S1!L2*Weighting!U12+Indicator_db2_S1!M2*Weighting!U13+Indicator_db2_S1!N2*Weighting!U14+Indicator_db2_S1!O2*Weighting!U15+Indicator_db2_S1!P2*Weighting!U16+Indicator_db2_S1!Q2*Weighting!U17</f>
        <v>-9.5289917450108279E-3</v>
      </c>
      <c r="V2" s="8">
        <f>+Indicator_db2_S1!B2*Weighting!V2+Indicator_db2_S1!C2*Weighting!V3+Indicator_db2_S1!D2*Weighting!V4+Indicator_db2_S1!E2*Weighting!V5+Indicator_db2_S1!F2*Weighting!V6+Indicator_db2_S1!G2*Weighting!V7+Indicator_db2_S1!H2*Weighting!V8+Indicator_db2_S1!I2*Weighting!V9+Indicator_db2_S1!J2*Weighting!V10+Indicator_db2_S1!K2*Weighting!V11+Indicator_db2_S1!L2*Weighting!V12+Indicator_db2_S1!M2*Weighting!V13+Indicator_db2_S1!N2*Weighting!V14+Indicator_db2_S1!O2*Weighting!V15+Indicator_db2_S1!P2*Weighting!V16+Indicator_db2_S1!Q2*Weighting!V17</f>
        <v>-3.7435072414353739E-2</v>
      </c>
      <c r="W2" s="8">
        <f>+Indicator_db2_S1!B2*Weighting!W2+Indicator_db2_S1!C2*Weighting!W3+Indicator_db2_S1!D2*Weighting!W4+Indicator_db2_S1!E2*Weighting!W5+Indicator_db2_S1!F2*Weighting!W6+Indicator_db2_S1!G2*Weighting!W7+Indicator_db2_S1!H2*Weighting!W8+Indicator_db2_S1!I2*Weighting!W9+Indicator_db2_S1!J2*Weighting!W10+Indicator_db2_S1!K2*Weighting!W11+Indicator_db2_S1!L2*Weighting!W12+Indicator_db2_S1!M2*Weighting!W13+Indicator_db2_S1!N2*Weighting!W14+Indicator_db2_S1!O2*Weighting!W15+Indicator_db2_S1!P2*Weighting!W16+Indicator_db2_S1!Q2*Weighting!W17</f>
        <v>-8.1086687917745395E-3</v>
      </c>
      <c r="X2" s="8">
        <f>+Indicator_db2_S1!B2*Weighting!X2+Indicator_db2_S1!C2*Weighting!X3+Indicator_db2_S1!D2*Weighting!X4+Indicator_db2_S1!E2*Weighting!X5+Indicator_db2_S1!F2*Weighting!X6+Indicator_db2_S1!G2*Weighting!X7+Indicator_db2_S1!H2*Weighting!X8+Indicator_db2_S1!I2*Weighting!X9+Indicator_db2_S1!J2*Weighting!X10+Indicator_db2_S1!K2*Weighting!X11+Indicator_db2_S1!L2*Weighting!X12+Indicator_db2_S1!M2*Weighting!X13+Indicator_db2_S1!N2*Weighting!X14+Indicator_db2_S1!O2*Weighting!X15+Indicator_db2_S1!P2*Weighting!X16+Indicator_db2_S1!Q2*Weighting!X17</f>
        <v>-1.0916566163745504E-2</v>
      </c>
      <c r="Y2" s="8">
        <f>+Indicator_db2_S1!B2*Weighting!Y2+Indicator_db2_S1!C2*Weighting!Y3+Indicator_db2_S1!D2*Weighting!Y4+Indicator_db2_S1!E2*Weighting!Y5+Indicator_db2_S1!F2*Weighting!Y6+Indicator_db2_S1!G2*Weighting!Y7+Indicator_db2_S1!H2*Weighting!Y8+Indicator_db2_S1!I2*Weighting!Y9+Indicator_db2_S1!J2*Weighting!Y10+Indicator_db2_S1!K2*Weighting!Y11+Indicator_db2_S1!L2*Weighting!Y12+Indicator_db2_S1!M2*Weighting!Y13+Indicator_db2_S1!N2*Weighting!Y14+Indicator_db2_S1!O2*Weighting!Y15+Indicator_db2_S1!P2*Weighting!Y16+Indicator_db2_S1!Q2*Weighting!Y17</f>
        <v>-1.6931122028135308E-3</v>
      </c>
      <c r="Z2" s="8">
        <f>+Indicator_db2_S1!B2*Weighting!Z2+Indicator_db2_S1!C2*Weighting!Z3+Indicator_db2_S1!D2*Weighting!Z4+Indicator_db2_S1!E2*Weighting!Z5+Indicator_db2_S1!F2*Weighting!Z6+Indicator_db2_S1!G2*Weighting!Z7+Indicator_db2_S1!H2*Weighting!Z8+Indicator_db2_S1!I2*Weighting!Z9+Indicator_db2_S1!J2*Weighting!Z10+Indicator_db2_S1!K2*Weighting!Z11+Indicator_db2_S1!L2*Weighting!Z12+Indicator_db2_S1!M2*Weighting!Z13+Indicator_db2_S1!N2*Weighting!Z14+Indicator_db2_S1!O2*Weighting!Z15+Indicator_db2_S1!P2*Weighting!Z16+Indicator_db2_S1!Q2*Weighting!Z17</f>
        <v>-3.1152315426950117E-2</v>
      </c>
      <c r="AA2" s="8">
        <f>+Indicator_db2_S1!B2*Weighting!AA2+Indicator_db2_S1!C2*Weighting!AA3+Indicator_db2_S1!D2*Weighting!AA4+Indicator_db2_S1!E2*Weighting!AA5+Indicator_db2_S1!F2*Weighting!AA6+Indicator_db2_S1!G2*Weighting!AA7+Indicator_db2_S1!H2*Weighting!AA8+Indicator_db2_S1!I2*Weighting!AA9+Indicator_db2_S1!J2*Weighting!AA10+Indicator_db2_S1!K2*Weighting!AA11+Indicator_db2_S1!L2*Weighting!AA12+Indicator_db2_S1!M2*Weighting!AA13+Indicator_db2_S1!N2*Weighting!AA14+Indicator_db2_S1!O2*Weighting!AA15+Indicator_db2_S1!P2*Weighting!AA16+Indicator_db2_S1!Q2*Weighting!AA17</f>
        <v>-0.20979599834454607</v>
      </c>
    </row>
    <row r="3" spans="1:27" x14ac:dyDescent="0.35">
      <c r="A3" s="5" t="s">
        <v>2</v>
      </c>
      <c r="B3" s="8">
        <f ca="1">+Indicator_db2_S1!B3*Weighting!B2+Indicator_db2_S1!C3*Weighting!B3+Indicator_db2_S1!D3*Weighting!B4+Indicator_db2_S1!E3*Weighting!B5+Indicator_db2_S1!F3*Weighting!B6+Indicator_db2_S1!G3*Weighting!B7+Indicator_db2_S1!H3*Weighting!B8+Indicator_db2_S1!I3*Weighting!B9+Indicator_db2_S1!J3*Weighting!B10+Indicator_db2_S1!K3*Weighting!B11+Indicator_db2_S1!L3*Weighting!B12+Indicator_db2_S1!M3*Weighting!B13+Indicator_db2_S1!N3*Weighting!B14+Indicator_db2_S1!O3*Weighting!B15+Indicator_db2_S1!P3*Weighting!B16+Indicator_db2_S1!Q3*Weighting!B17</f>
        <v>-1.5927842580552733</v>
      </c>
      <c r="C3" s="8">
        <f ca="1">+Indicator_db2_S1!B3*Weighting!C2+Indicator_db2_S1!C3*Weighting!C3+Indicator_db2_S1!D3*Weighting!C4+Indicator_db2_S1!E3*Weighting!C5+Indicator_db2_S1!F3*Weighting!C6+Indicator_db2_S1!G3*Weighting!C7+Indicator_db2_S1!H3*Weighting!C8+Indicator_db2_S1!I3*Weighting!C9+Indicator_db2_S1!J3*Weighting!C10+Indicator_db2_S1!K3*Weighting!C11+Indicator_db2_S1!L3*Weighting!C12+Indicator_db2_S1!M3*Weighting!C13+Indicator_db2_S1!N3*Weighting!C14+Indicator_db2_S1!O3*Weighting!C15+Indicator_db2_S1!P3*Weighting!C16+Indicator_db2_S1!Q3*Weighting!C17</f>
        <v>-1.4102815748217314</v>
      </c>
      <c r="D3" s="8">
        <f ca="1">+Indicator_db2_S1!B3*Weighting!D2+Indicator_db2_S1!C3*Weighting!D3+Indicator_db2_S1!D3*Weighting!D4+Indicator_db2_S1!E3*Weighting!D5+Indicator_db2_S1!F3*Weighting!D6+Indicator_db2_S1!G3*Weighting!D7+Indicator_db2_S1!H3*Weighting!D8+Indicator_db2_S1!I3*Weighting!D9+Indicator_db2_S1!J3*Weighting!D10+Indicator_db2_S1!K3*Weighting!D11+Indicator_db2_S1!L3*Weighting!D12+Indicator_db2_S1!M3*Weighting!D13+Indicator_db2_S1!N3*Weighting!D14+Indicator_db2_S1!O3*Weighting!D15+Indicator_db2_S1!P3*Weighting!D16+Indicator_db2_S1!Q3*Weighting!D17</f>
        <v>-1.7463738957919728</v>
      </c>
      <c r="E3" s="8">
        <f ca="1">+Indicator_db2_S1!B3*Weighting!E2+Indicator_db2_S1!C3*Weighting!E3+Indicator_db2_S1!D3*Weighting!E4+Indicator_db2_S1!E3*Weighting!E5+Indicator_db2_S1!F3*Weighting!E6+Indicator_db2_S1!G3*Weighting!E7+Indicator_db2_S1!H3*Weighting!E8+Indicator_db2_S1!I3*Weighting!E9+Indicator_db2_S1!J3*Weighting!E10+Indicator_db2_S1!K3*Weighting!E11+Indicator_db2_S1!L3*Weighting!E12+Indicator_db2_S1!M3*Weighting!E13+Indicator_db2_S1!N3*Weighting!E14+Indicator_db2_S1!O3*Weighting!E15+Indicator_db2_S1!P3*Weighting!E16+Indicator_db2_S1!Q3*Weighting!E17</f>
        <v>-4.4135937885688969</v>
      </c>
      <c r="F3" s="8">
        <f ca="1">+Indicator_db2_S1!B3*Weighting!F2+Indicator_db2_S1!C3*Weighting!F3+Indicator_db2_S1!D3*Weighting!F4+Indicator_db2_S1!E3*Weighting!F5+Indicator_db2_S1!F3*Weighting!F6+Indicator_db2_S1!G3*Weighting!F7+Indicator_db2_S1!H3*Weighting!F8+Indicator_db2_S1!I3*Weighting!F9+Indicator_db2_S1!J3*Weighting!F10+Indicator_db2_S1!K3*Weighting!F11+Indicator_db2_S1!L3*Weighting!F12+Indicator_db2_S1!M3*Weighting!F13+Indicator_db2_S1!N3*Weighting!F14+Indicator_db2_S1!O3*Weighting!F15+Indicator_db2_S1!P3*Weighting!F16+Indicator_db2_S1!Q3*Weighting!F17</f>
        <v>-1.5148138300904403</v>
      </c>
      <c r="G3" s="8">
        <f>+Indicator_db2_S1!B3*Weighting!G2+Indicator_db2_S1!C3*Weighting!G3+Indicator_db2_S1!D3*Weighting!G4+Indicator_db2_S1!E3*Weighting!G5+Indicator_db2_S1!F3*Weighting!G6+Indicator_db2_S1!G3*Weighting!G7+Indicator_db2_S1!H3*Weighting!G8+Indicator_db2_S1!I3*Weighting!G9+Indicator_db2_S1!J3*Weighting!G10+Indicator_db2_S1!K3*Weighting!G11+Indicator_db2_S1!L3*Weighting!G12+Indicator_db2_S1!M3*Weighting!G13+Indicator_db2_S1!N3*Weighting!G14+Indicator_db2_S1!O3*Weighting!G15+Indicator_db2_S1!P3*Weighting!G16+Indicator_db2_S1!Q3*Weighting!G17</f>
        <v>-0.3512581975431488</v>
      </c>
      <c r="H3" s="8">
        <f>+Indicator_db2_S1!B3*Weighting!H2+Indicator_db2_S1!C3*Weighting!H3+Indicator_db2_S1!D3*Weighting!H4+Indicator_db2_S1!E3*Weighting!H5+Indicator_db2_S1!F3*Weighting!H6+Indicator_db2_S1!G3*Weighting!H7+Indicator_db2_S1!H3*Weighting!H8+Indicator_db2_S1!I3*Weighting!H9+Indicator_db2_S1!J3*Weighting!H10+Indicator_db2_S1!K3*Weighting!H11+Indicator_db2_S1!L3*Weighting!H12+Indicator_db2_S1!M3*Weighting!H13+Indicator_db2_S1!N3*Weighting!H14+Indicator_db2_S1!O3*Weighting!H15+Indicator_db2_S1!P3*Weighting!H16+Indicator_db2_S1!Q3*Weighting!H17</f>
        <v>-0.28785521957332033</v>
      </c>
      <c r="I3" s="8">
        <f>+Indicator_db2_S1!B3*Weighting!I2+Indicator_db2_S1!C3*Weighting!I3+Indicator_db2_S1!D3*Weighting!I4+Indicator_db2_S1!E3*Weighting!I5+Indicator_db2_S1!F3*Weighting!I6+Indicator_db2_S1!G3*Weighting!I7+Indicator_db2_S1!H3*Weighting!I8+Indicator_db2_S1!I3*Weighting!I9+Indicator_db2_S1!J3*Weighting!I10+Indicator_db2_S1!K3*Weighting!I11+Indicator_db2_S1!L3*Weighting!I12+Indicator_db2_S1!M3*Weighting!I13+Indicator_db2_S1!N3*Weighting!I14+Indicator_db2_S1!O3*Weighting!I15+Indicator_db2_S1!P3*Weighting!I16+Indicator_db2_S1!Q3*Weighting!I17</f>
        <v>-0.41218731764548716</v>
      </c>
      <c r="J3" s="8">
        <f>+Indicator_db2_S1!B3*Weighting!J2+Indicator_db2_S1!C3*Weighting!J3+Indicator_db2_S1!D3*Weighting!J4+Indicator_db2_S1!E3*Weighting!J5+Indicator_db2_S1!F3*Weighting!J6+Indicator_db2_S1!G3*Weighting!J7+Indicator_db2_S1!H3*Weighting!J8+Indicator_db2_S1!I3*Weighting!J9+Indicator_db2_S1!J3*Weighting!J10+Indicator_db2_S1!K3*Weighting!J11+Indicator_db2_S1!L3*Weighting!J12+Indicator_db2_S1!M3*Weighting!J13+Indicator_db2_S1!N3*Weighting!J14+Indicator_db2_S1!O3*Weighting!J15+Indicator_db2_S1!P3*Weighting!J16+Indicator_db2_S1!Q3*Weighting!J17</f>
        <v>-1.8598555398295222</v>
      </c>
      <c r="K3" s="8">
        <f>+Indicator_db2_S1!B3*Weighting!K2+Indicator_db2_S1!C3*Weighting!K3+Indicator_db2_S1!D3*Weighting!K4+Indicator_db2_S1!E3*Weighting!K5+Indicator_db2_S1!F3*Weighting!K6+Indicator_db2_S1!G3*Weighting!K7+Indicator_db2_S1!H3*Weighting!K8+Indicator_db2_S1!I3*Weighting!K9+Indicator_db2_S1!J3*Weighting!K10+Indicator_db2_S1!K3*Weighting!K11+Indicator_db2_S1!L3*Weighting!K12+Indicator_db2_S1!M3*Weighting!K13+Indicator_db2_S1!N3*Weighting!K14+Indicator_db2_S1!O3*Weighting!K15+Indicator_db2_S1!P3*Weighting!K16+Indicator_db2_S1!Q3*Weighting!K17</f>
        <v>-0.32346593600810314</v>
      </c>
      <c r="L3" s="8">
        <f>+Indicator_db2_S1!B3*Weighting!L2+Indicator_db2_S1!C3*Weighting!L3+Indicator_db2_S1!D3*Weighting!L4+Indicator_db2_S1!E3*Weighting!L5+Indicator_db2_S1!F3*Weighting!L6+Indicator_db2_S1!G3*Weighting!L7+Indicator_db2_S1!H3*Weighting!L8+Indicator_db2_S1!I3*Weighting!L9+Indicator_db2_S1!J3*Weighting!L10+Indicator_db2_S1!K3*Weighting!L11+Indicator_db2_S1!L3*Weighting!L12+Indicator_db2_S1!M3*Weighting!L13+Indicator_db2_S1!N3*Weighting!L14+Indicator_db2_S1!O3*Weighting!L15+Indicator_db2_S1!P3*Weighting!L16+Indicator_db2_S1!Q3*Weighting!L17</f>
        <v>-0.10761720925859608</v>
      </c>
      <c r="M3" s="8">
        <f>+Indicator_db2_S1!B3*Weighting!M2+Indicator_db2_S1!C3*Weighting!M3+Indicator_db2_S1!D3*Weighting!M4+Indicator_db2_S1!E3*Weighting!M5+Indicator_db2_S1!F3*Weighting!M6+Indicator_db2_S1!G3*Weighting!M7+Indicator_db2_S1!H3*Weighting!M8+Indicator_db2_S1!I3*Weighting!M9+Indicator_db2_S1!J3*Weighting!M10+Indicator_db2_S1!K3*Weighting!M11+Indicator_db2_S1!L3*Weighting!M12+Indicator_db2_S1!M3*Weighting!M13+Indicator_db2_S1!N3*Weighting!M14+Indicator_db2_S1!O3*Weighting!M15+Indicator_db2_S1!P3*Weighting!M16+Indicator_db2_S1!Q3*Weighting!M17</f>
        <v>-5.7390491450645437E-4</v>
      </c>
      <c r="N3" s="8">
        <f>+Indicator_db2_S1!B3*Weighting!N2+Indicator_db2_S1!C3*Weighting!N3+Indicator_db2_S1!D3*Weighting!N4+Indicator_db2_S1!E3*Weighting!N5+Indicator_db2_S1!F3*Weighting!N6+Indicator_db2_S1!G3*Weighting!N7+Indicator_db2_S1!H3*Weighting!N8+Indicator_db2_S1!I3*Weighting!N9+Indicator_db2_S1!J3*Weighting!N10+Indicator_db2_S1!K3*Weighting!N11+Indicator_db2_S1!L3*Weighting!N12+Indicator_db2_S1!M3*Weighting!N13+Indicator_db2_S1!N3*Weighting!N14+Indicator_db2_S1!O3*Weighting!N15+Indicator_db2_S1!P3*Weighting!N16+Indicator_db2_S1!Q3*Weighting!N17</f>
        <v>-2.2439676109298509E-3</v>
      </c>
      <c r="O3" s="8">
        <f>+Indicator_db2_S1!B3*Weighting!O2+Indicator_db2_S1!C3*Weighting!O3+Indicator_db2_S1!D3*Weighting!O4+Indicator_db2_S1!E3*Weighting!O5+Indicator_db2_S1!F3*Weighting!O6+Indicator_db2_S1!G3*Weighting!O7+Indicator_db2_S1!H3*Weighting!O8+Indicator_db2_S1!I3*Weighting!O9+Indicator_db2_S1!J3*Weighting!O10+Indicator_db2_S1!K3*Weighting!O11+Indicator_db2_S1!L3*Weighting!O12+Indicator_db2_S1!M3*Weighting!O13+Indicator_db2_S1!N3*Weighting!O14+Indicator_db2_S1!O3*Weighting!O15+Indicator_db2_S1!P3*Weighting!O16+Indicator_db2_S1!Q3*Weighting!O17</f>
        <v>-1.7732034197204931E-3</v>
      </c>
      <c r="P3" s="8">
        <f>+Indicator_db2_S1!B3*Weighting!P2+Indicator_db2_S1!C3*Weighting!P3+Indicator_db2_S1!D3*Weighting!P4+Indicator_db2_S1!E3*Weighting!P5+Indicator_db2_S1!F3*Weighting!P6+Indicator_db2_S1!G3*Weighting!P7+Indicator_db2_S1!H3*Weighting!P8+Indicator_db2_S1!I3*Weighting!P9+Indicator_db2_S1!J3*Weighting!P10+Indicator_db2_S1!K3*Weighting!P11+Indicator_db2_S1!L3*Weighting!P12+Indicator_db2_S1!M3*Weighting!P13+Indicator_db2_S1!N3*Weighting!P14+Indicator_db2_S1!O3*Weighting!P15+Indicator_db2_S1!P3*Weighting!P16+Indicator_db2_S1!Q3*Weighting!P17</f>
        <v>-9.5995317451936912E-3</v>
      </c>
      <c r="Q3" s="8">
        <f>+Indicator_db2_S1!B3*Weighting!Q2+Indicator_db2_S1!C3*Weighting!Q3+Indicator_db2_S1!D3*Weighting!Q4+Indicator_db2_S1!E3*Weighting!Q5+Indicator_db2_S1!F3*Weighting!Q6+Indicator_db2_S1!G3*Weighting!Q7+Indicator_db2_S1!H3*Weighting!Q8+Indicator_db2_S1!I3*Weighting!Q9+Indicator_db2_S1!J3*Weighting!Q10+Indicator_db2_S1!K3*Weighting!Q11+Indicator_db2_S1!L3*Weighting!Q12+Indicator_db2_S1!M3*Weighting!Q13+Indicator_db2_S1!N3*Weighting!Q14+Indicator_db2_S1!O3*Weighting!Q15+Indicator_db2_S1!P3*Weighting!Q16+Indicator_db2_S1!Q3*Weighting!Q17</f>
        <v>-1.4040146390348729E-2</v>
      </c>
      <c r="R3" s="8">
        <f>+Indicator_db2_S1!B3*Weighting!R2+Indicator_db2_S1!C3*Weighting!R3+Indicator_db2_S1!D3*Weighting!R4+Indicator_db2_S1!E3*Weighting!R5+Indicator_db2_S1!F3*Weighting!R6+Indicator_db2_S1!G3*Weighting!R7+Indicator_db2_S1!H3*Weighting!R8+Indicator_db2_S1!I3*Weighting!R9+Indicator_db2_S1!J3*Weighting!R10+Indicator_db2_S1!K3*Weighting!R11+Indicator_db2_S1!L3*Weighting!R12+Indicator_db2_S1!M3*Weighting!R13+Indicator_db2_S1!N3*Weighting!R14+Indicator_db2_S1!O3*Weighting!R15+Indicator_db2_S1!P3*Weighting!R16+Indicator_db2_S1!Q3*Weighting!R17</f>
        <v>-5.3893866413004634</v>
      </c>
      <c r="S3" s="8">
        <f>+Indicator_db2_S1!B3*Weighting!S2+Indicator_db2_S1!C3*Weighting!S3+Indicator_db2_S1!D3*Weighting!S4+Indicator_db2_S1!E3*Weighting!S5+Indicator_db2_S1!F3*Weighting!S6+Indicator_db2_S1!G3*Weighting!S7+Indicator_db2_S1!H3*Weighting!S8+Indicator_db2_S1!I3*Weighting!S9+Indicator_db2_S1!J3*Weighting!S10+Indicator_db2_S1!K3*Weighting!S11+Indicator_db2_S1!L3*Weighting!S12+Indicator_db2_S1!M3*Weighting!S13+Indicator_db2_S1!N3*Weighting!S14+Indicator_db2_S1!O3*Weighting!S15+Indicator_db2_S1!P3*Weighting!S16+Indicator_db2_S1!Q3*Weighting!S17</f>
        <v>-2.7118217985500025E-2</v>
      </c>
      <c r="T3" s="8">
        <f>+Indicator_db2_S1!B3*Weighting!T2+Indicator_db2_S1!C3*Weighting!T3+Indicator_db2_S1!D3*Weighting!T4+Indicator_db2_S1!E3*Weighting!T5+Indicator_db2_S1!F3*Weighting!T6+Indicator_db2_S1!G3*Weighting!T7+Indicator_db2_S1!H3*Weighting!T8+Indicator_db2_S1!I3*Weighting!T9+Indicator_db2_S1!J3*Weighting!T10+Indicator_db2_S1!K3*Weighting!T11+Indicator_db2_S1!L3*Weighting!T12+Indicator_db2_S1!M3*Weighting!T13+Indicator_db2_S1!N3*Weighting!T14+Indicator_db2_S1!O3*Weighting!T15+Indicator_db2_S1!P3*Weighting!T16+Indicator_db2_S1!Q3*Weighting!T17</f>
        <v>-2.8564542397953554E-2</v>
      </c>
      <c r="U3" s="8">
        <f>+Indicator_db2_S1!B3*Weighting!U2+Indicator_db2_S1!C3*Weighting!U3+Indicator_db2_S1!D3*Weighting!U4+Indicator_db2_S1!E3*Weighting!U5+Indicator_db2_S1!F3*Weighting!U6+Indicator_db2_S1!G3*Weighting!U7+Indicator_db2_S1!H3*Weighting!U8+Indicator_db2_S1!I3*Weighting!U9+Indicator_db2_S1!J3*Weighting!U10+Indicator_db2_S1!K3*Weighting!U11+Indicator_db2_S1!L3*Weighting!U12+Indicator_db2_S1!M3*Weighting!U13+Indicator_db2_S1!N3*Weighting!U14+Indicator_db2_S1!O3*Weighting!U15+Indicator_db2_S1!P3*Weighting!U16+Indicator_db2_S1!Q3*Weighting!U17</f>
        <v>-8.0808576815303331E-4</v>
      </c>
      <c r="V3" s="8">
        <f>+Indicator_db2_S1!B3*Weighting!V2+Indicator_db2_S1!C3*Weighting!V3+Indicator_db2_S1!D3*Weighting!V4+Indicator_db2_S1!E3*Weighting!V5+Indicator_db2_S1!F3*Weighting!V6+Indicator_db2_S1!G3*Weighting!V7+Indicator_db2_S1!H3*Weighting!V8+Indicator_db2_S1!I3*Weighting!V9+Indicator_db2_S1!J3*Weighting!V10+Indicator_db2_S1!K3*Weighting!V11+Indicator_db2_S1!L3*Weighting!V12+Indicator_db2_S1!M3*Weighting!V13+Indicator_db2_S1!N3*Weighting!V14+Indicator_db2_S1!O3*Weighting!V15+Indicator_db2_S1!P3*Weighting!V16+Indicator_db2_S1!Q3*Weighting!V17</f>
        <v>-1.2695432423080444E-3</v>
      </c>
      <c r="W3" s="8">
        <f>+Indicator_db2_S1!B3*Weighting!W2+Indicator_db2_S1!C3*Weighting!W3+Indicator_db2_S1!D3*Weighting!W4+Indicator_db2_S1!E3*Weighting!W5+Indicator_db2_S1!F3*Weighting!W6+Indicator_db2_S1!G3*Weighting!W7+Indicator_db2_S1!H3*Weighting!W8+Indicator_db2_S1!I3*Weighting!W9+Indicator_db2_S1!J3*Weighting!W10+Indicator_db2_S1!K3*Weighting!W11+Indicator_db2_S1!L3*Weighting!W12+Indicator_db2_S1!M3*Weighting!W13+Indicator_db2_S1!N3*Weighting!W14+Indicator_db2_S1!O3*Weighting!W15+Indicator_db2_S1!P3*Weighting!W16+Indicator_db2_S1!Q3*Weighting!W17</f>
        <v>4.8037335228863753E-4</v>
      </c>
      <c r="X3" s="8">
        <f>+Indicator_db2_S1!B3*Weighting!X2+Indicator_db2_S1!C3*Weighting!X3+Indicator_db2_S1!D3*Weighting!X4+Indicator_db2_S1!E3*Weighting!X5+Indicator_db2_S1!F3*Weighting!X6+Indicator_db2_S1!G3*Weighting!X7+Indicator_db2_S1!H3*Weighting!X8+Indicator_db2_S1!I3*Weighting!X9+Indicator_db2_S1!J3*Weighting!X10+Indicator_db2_S1!K3*Weighting!X11+Indicator_db2_S1!L3*Weighting!X12+Indicator_db2_S1!M3*Weighting!X13+Indicator_db2_S1!N3*Weighting!X14+Indicator_db2_S1!O3*Weighting!X15+Indicator_db2_S1!P3*Weighting!X16+Indicator_db2_S1!Q3*Weighting!X17</f>
        <v>6.7244962785394143E-5</v>
      </c>
      <c r="Y3" s="8">
        <f>+Indicator_db2_S1!B3*Weighting!Y2+Indicator_db2_S1!C3*Weighting!Y3+Indicator_db2_S1!D3*Weighting!Y4+Indicator_db2_S1!E3*Weighting!Y5+Indicator_db2_S1!F3*Weighting!Y6+Indicator_db2_S1!G3*Weighting!Y7+Indicator_db2_S1!H3*Weighting!Y8+Indicator_db2_S1!I3*Weighting!Y9+Indicator_db2_S1!J3*Weighting!Y10+Indicator_db2_S1!K3*Weighting!Y11+Indicator_db2_S1!L3*Weighting!Y12+Indicator_db2_S1!M3*Weighting!Y13+Indicator_db2_S1!N3*Weighting!Y14+Indicator_db2_S1!O3*Weighting!Y15+Indicator_db2_S1!P3*Weighting!Y16+Indicator_db2_S1!Q3*Weighting!Y17</f>
        <v>-3.3227905507083842E-3</v>
      </c>
      <c r="Z3" s="8">
        <f>+Indicator_db2_S1!B3*Weighting!Z2+Indicator_db2_S1!C3*Weighting!Z3+Indicator_db2_S1!D3*Weighting!Z4+Indicator_db2_S1!E3*Weighting!Z5+Indicator_db2_S1!F3*Weighting!Z6+Indicator_db2_S1!G3*Weighting!Z7+Indicator_db2_S1!H3*Weighting!Z8+Indicator_db2_S1!I3*Weighting!Z9+Indicator_db2_S1!J3*Weighting!Z10+Indicator_db2_S1!K3*Weighting!Z11+Indicator_db2_S1!L3*Weighting!Z12+Indicator_db2_S1!M3*Weighting!Z13+Indicator_db2_S1!N3*Weighting!Z14+Indicator_db2_S1!O3*Weighting!Z15+Indicator_db2_S1!P3*Weighting!Z16+Indicator_db2_S1!Q3*Weighting!Z17</f>
        <v>-6.8347612417227514E-4</v>
      </c>
      <c r="AA3" s="8">
        <f>+Indicator_db2_S1!B3*Weighting!AA2+Indicator_db2_S1!C3*Weighting!AA3+Indicator_db2_S1!D3*Weighting!AA4+Indicator_db2_S1!E3*Weighting!AA5+Indicator_db2_S1!F3*Weighting!AA6+Indicator_db2_S1!G3*Weighting!AA7+Indicator_db2_S1!H3*Weighting!AA8+Indicator_db2_S1!I3*Weighting!AA9+Indicator_db2_S1!J3*Weighting!AA10+Indicator_db2_S1!K3*Weighting!AA11+Indicator_db2_S1!L3*Weighting!AA12+Indicator_db2_S1!M3*Weighting!AA13+Indicator_db2_S1!N3*Weighting!AA14+Indicator_db2_S1!O3*Weighting!AA15+Indicator_db2_S1!P3*Weighting!AA16+Indicator_db2_S1!Q3*Weighting!AA17</f>
        <v>-3.3677518296901042E-2</v>
      </c>
    </row>
    <row r="4" spans="1:27" x14ac:dyDescent="0.35">
      <c r="A4" s="5" t="s">
        <v>3</v>
      </c>
      <c r="B4" s="8">
        <f ca="1">+Indicator_db2_S1!B4*Weighting!B2+Indicator_db2_S1!C4*Weighting!B3+Indicator_db2_S1!D4*Weighting!B4+Indicator_db2_S1!E4*Weighting!B5+Indicator_db2_S1!F4*Weighting!B6+Indicator_db2_S1!G4*Weighting!B7+Indicator_db2_S1!H4*Weighting!B8+Indicator_db2_S1!I4*Weighting!B9+Indicator_db2_S1!J4*Weighting!B10+Indicator_db2_S1!K4*Weighting!B11+Indicator_db2_S1!L4*Weighting!B12+Indicator_db2_S1!M4*Weighting!B13+Indicator_db2_S1!N4*Weighting!B14+Indicator_db2_S1!O4*Weighting!B15+Indicator_db2_S1!P4*Weighting!B16+Indicator_db2_S1!Q4*Weighting!B17</f>
        <v>-0.23815345278983216</v>
      </c>
      <c r="C4" s="8">
        <f ca="1">+Indicator_db2_S1!B4*Weighting!C2+Indicator_db2_S1!C4*Weighting!C3+Indicator_db2_S1!D4*Weighting!C4+Indicator_db2_S1!E4*Weighting!C5+Indicator_db2_S1!F4*Weighting!C6+Indicator_db2_S1!G4*Weighting!C7+Indicator_db2_S1!H4*Weighting!C8+Indicator_db2_S1!I4*Weighting!C9+Indicator_db2_S1!J4*Weighting!C10+Indicator_db2_S1!K4*Weighting!C11+Indicator_db2_S1!L4*Weighting!C12+Indicator_db2_S1!M4*Weighting!C13+Indicator_db2_S1!N4*Weighting!C14+Indicator_db2_S1!O4*Weighting!C15+Indicator_db2_S1!P4*Weighting!C16+Indicator_db2_S1!Q4*Weighting!C17</f>
        <v>-0.29548093409663345</v>
      </c>
      <c r="D4" s="8">
        <f ca="1">+Indicator_db2_S1!B4*Weighting!D2+Indicator_db2_S1!C4*Weighting!D3+Indicator_db2_S1!D4*Weighting!D4+Indicator_db2_S1!E4*Weighting!D5+Indicator_db2_S1!F4*Weighting!D6+Indicator_db2_S1!G4*Weighting!D7+Indicator_db2_S1!H4*Weighting!D8+Indicator_db2_S1!I4*Weighting!D9+Indicator_db2_S1!J4*Weighting!D10+Indicator_db2_S1!K4*Weighting!D11+Indicator_db2_S1!L4*Weighting!D12+Indicator_db2_S1!M4*Weighting!D13+Indicator_db2_S1!N4*Weighting!D14+Indicator_db2_S1!O4*Weighting!D15+Indicator_db2_S1!P4*Weighting!D16+Indicator_db2_S1!Q4*Weighting!D17</f>
        <v>-0.24217863967636274</v>
      </c>
      <c r="E4" s="8">
        <f ca="1">+Indicator_db2_S1!B4*Weighting!E2+Indicator_db2_S1!C4*Weighting!E3+Indicator_db2_S1!D4*Weighting!E4+Indicator_db2_S1!E4*Weighting!E5+Indicator_db2_S1!F4*Weighting!E6+Indicator_db2_S1!G4*Weighting!E7+Indicator_db2_S1!H4*Weighting!E8+Indicator_db2_S1!I4*Weighting!E9+Indicator_db2_S1!J4*Weighting!E10+Indicator_db2_S1!K4*Weighting!E11+Indicator_db2_S1!L4*Weighting!E12+Indicator_db2_S1!M4*Weighting!E13+Indicator_db2_S1!N4*Weighting!E14+Indicator_db2_S1!O4*Weighting!E15+Indicator_db2_S1!P4*Weighting!E16+Indicator_db2_S1!Q4*Weighting!E17</f>
        <v>-0.24120516520675733</v>
      </c>
      <c r="F4" s="8">
        <f ca="1">+Indicator_db2_S1!B4*Weighting!F2+Indicator_db2_S1!C4*Weighting!F3+Indicator_db2_S1!D4*Weighting!F4+Indicator_db2_S1!E4*Weighting!F5+Indicator_db2_S1!F4*Weighting!F6+Indicator_db2_S1!G4*Weighting!F7+Indicator_db2_S1!H4*Weighting!F8+Indicator_db2_S1!I4*Weighting!F9+Indicator_db2_S1!J4*Weighting!F10+Indicator_db2_S1!K4*Weighting!F11+Indicator_db2_S1!L4*Weighting!F12+Indicator_db2_S1!M4*Weighting!F13+Indicator_db2_S1!N4*Weighting!F14+Indicator_db2_S1!O4*Weighting!F15+Indicator_db2_S1!P4*Weighting!F16+Indicator_db2_S1!Q4*Weighting!F17</f>
        <v>-0.2652764758939028</v>
      </c>
      <c r="G4" s="8">
        <f>+Indicator_db2_S1!B4*Weighting!G2+Indicator_db2_S1!C4*Weighting!G3+Indicator_db2_S1!D4*Weighting!G4+Indicator_db2_S1!E4*Weighting!G5+Indicator_db2_S1!F4*Weighting!G6+Indicator_db2_S1!G4*Weighting!G7+Indicator_db2_S1!H4*Weighting!G8+Indicator_db2_S1!I4*Weighting!G9+Indicator_db2_S1!J4*Weighting!G10+Indicator_db2_S1!K4*Weighting!G11+Indicator_db2_S1!L4*Weighting!G12+Indicator_db2_S1!M4*Weighting!G13+Indicator_db2_S1!N4*Weighting!G14+Indicator_db2_S1!O4*Weighting!G15+Indicator_db2_S1!P4*Weighting!G16+Indicator_db2_S1!Q4*Weighting!G17</f>
        <v>-0.18683475514809453</v>
      </c>
      <c r="H4" s="8">
        <f>+Indicator_db2_S1!B4*Weighting!H2+Indicator_db2_S1!C4*Weighting!H3+Indicator_db2_S1!D4*Weighting!H4+Indicator_db2_S1!E4*Weighting!H5+Indicator_db2_S1!F4*Weighting!H6+Indicator_db2_S1!G4*Weighting!H7+Indicator_db2_S1!H4*Weighting!H8+Indicator_db2_S1!I4*Weighting!H9+Indicator_db2_S1!J4*Weighting!H10+Indicator_db2_S1!K4*Weighting!H11+Indicator_db2_S1!L4*Weighting!H12+Indicator_db2_S1!M4*Weighting!H13+Indicator_db2_S1!N4*Weighting!H14+Indicator_db2_S1!O4*Weighting!H15+Indicator_db2_S1!P4*Weighting!H16+Indicator_db2_S1!Q4*Weighting!H17</f>
        <v>-0.24739104022588762</v>
      </c>
      <c r="I4" s="8">
        <f>+Indicator_db2_S1!B4*Weighting!I2+Indicator_db2_S1!C4*Weighting!I3+Indicator_db2_S1!D4*Weighting!I4+Indicator_db2_S1!E4*Weighting!I5+Indicator_db2_S1!F4*Weighting!I6+Indicator_db2_S1!G4*Weighting!I7+Indicator_db2_S1!H4*Weighting!I8+Indicator_db2_S1!I4*Weighting!I9+Indicator_db2_S1!J4*Weighting!I10+Indicator_db2_S1!K4*Weighting!I11+Indicator_db2_S1!L4*Weighting!I12+Indicator_db2_S1!M4*Weighting!I13+Indicator_db2_S1!N4*Weighting!I14+Indicator_db2_S1!O4*Weighting!I15+Indicator_db2_S1!P4*Weighting!I16+Indicator_db2_S1!Q4*Weighting!I17</f>
        <v>-0.19450583858380002</v>
      </c>
      <c r="J4" s="8">
        <f>+Indicator_db2_S1!B4*Weighting!J2+Indicator_db2_S1!C4*Weighting!J3+Indicator_db2_S1!D4*Weighting!J4+Indicator_db2_S1!E4*Weighting!J5+Indicator_db2_S1!F4*Weighting!J6+Indicator_db2_S1!G4*Weighting!J7+Indicator_db2_S1!H4*Weighting!J8+Indicator_db2_S1!I4*Weighting!J9+Indicator_db2_S1!J4*Weighting!J10+Indicator_db2_S1!K4*Weighting!J11+Indicator_db2_S1!L4*Weighting!J12+Indicator_db2_S1!M4*Weighting!J13+Indicator_db2_S1!N4*Weighting!J14+Indicator_db2_S1!O4*Weighting!J15+Indicator_db2_S1!P4*Weighting!J16+Indicator_db2_S1!Q4*Weighting!J17</f>
        <v>-0.20339458892714135</v>
      </c>
      <c r="K4" s="8">
        <f>+Indicator_db2_S1!B4*Weighting!K2+Indicator_db2_S1!C4*Weighting!K3+Indicator_db2_S1!D4*Weighting!K4+Indicator_db2_S1!E4*Weighting!K5+Indicator_db2_S1!F4*Weighting!K6+Indicator_db2_S1!G4*Weighting!K7+Indicator_db2_S1!H4*Weighting!K8+Indicator_db2_S1!I4*Weighting!K9+Indicator_db2_S1!J4*Weighting!K10+Indicator_db2_S1!K4*Weighting!K11+Indicator_db2_S1!L4*Weighting!K12+Indicator_db2_S1!M4*Weighting!K13+Indicator_db2_S1!N4*Weighting!K14+Indicator_db2_S1!O4*Weighting!K15+Indicator_db2_S1!P4*Weighting!K16+Indicator_db2_S1!Q4*Weighting!K17</f>
        <v>-0.23586740093761593</v>
      </c>
      <c r="L4" s="8">
        <f>+Indicator_db2_S1!B4*Weighting!L2+Indicator_db2_S1!C4*Weighting!L3+Indicator_db2_S1!D4*Weighting!L4+Indicator_db2_S1!E4*Weighting!L5+Indicator_db2_S1!F4*Weighting!L6+Indicator_db2_S1!G4*Weighting!L7+Indicator_db2_S1!H4*Weighting!L8+Indicator_db2_S1!I4*Weighting!L9+Indicator_db2_S1!J4*Weighting!L10+Indicator_db2_S1!K4*Weighting!L11+Indicator_db2_S1!L4*Weighting!L12+Indicator_db2_S1!M4*Weighting!L13+Indicator_db2_S1!N4*Weighting!L14+Indicator_db2_S1!O4*Weighting!L15+Indicator_db2_S1!P4*Weighting!L16+Indicator_db2_S1!Q4*Weighting!L17</f>
        <v>-0.43497394926832689</v>
      </c>
      <c r="M4" s="8">
        <f>+Indicator_db2_S1!B4*Weighting!M2+Indicator_db2_S1!C4*Weighting!M3+Indicator_db2_S1!D4*Weighting!M4+Indicator_db2_S1!E4*Weighting!M5+Indicator_db2_S1!F4*Weighting!M6+Indicator_db2_S1!G4*Weighting!M7+Indicator_db2_S1!H4*Weighting!M8+Indicator_db2_S1!I4*Weighting!M9+Indicator_db2_S1!J4*Weighting!M10+Indicator_db2_S1!K4*Weighting!M11+Indicator_db2_S1!L4*Weighting!M12+Indicator_db2_S1!M4*Weighting!M13+Indicator_db2_S1!N4*Weighting!M14+Indicator_db2_S1!O4*Weighting!M15+Indicator_db2_S1!P4*Weighting!M16+Indicator_db2_S1!Q4*Weighting!M17</f>
        <v>-0.40563570775385477</v>
      </c>
      <c r="N4" s="8">
        <f>+Indicator_db2_S1!B4*Weighting!N2+Indicator_db2_S1!C4*Weighting!N3+Indicator_db2_S1!D4*Weighting!N4+Indicator_db2_S1!E4*Weighting!N5+Indicator_db2_S1!F4*Weighting!N6+Indicator_db2_S1!G4*Weighting!N7+Indicator_db2_S1!H4*Weighting!N8+Indicator_db2_S1!I4*Weighting!N9+Indicator_db2_S1!J4*Weighting!N10+Indicator_db2_S1!K4*Weighting!N11+Indicator_db2_S1!L4*Weighting!N12+Indicator_db2_S1!M4*Weighting!N13+Indicator_db2_S1!N4*Weighting!N14+Indicator_db2_S1!O4*Weighting!N15+Indicator_db2_S1!P4*Weighting!N16+Indicator_db2_S1!Q4*Weighting!N17</f>
        <v>-0.11086662044829793</v>
      </c>
      <c r="O4" s="8">
        <f>+Indicator_db2_S1!B4*Weighting!O2+Indicator_db2_S1!C4*Weighting!O3+Indicator_db2_S1!D4*Weighting!O4+Indicator_db2_S1!E4*Weighting!O5+Indicator_db2_S1!F4*Weighting!O6+Indicator_db2_S1!G4*Weighting!O7+Indicator_db2_S1!H4*Weighting!O8+Indicator_db2_S1!I4*Weighting!O9+Indicator_db2_S1!J4*Weighting!O10+Indicator_db2_S1!K4*Weighting!O11+Indicator_db2_S1!L4*Weighting!O12+Indicator_db2_S1!M4*Weighting!O13+Indicator_db2_S1!N4*Weighting!O14+Indicator_db2_S1!O4*Weighting!O15+Indicator_db2_S1!P4*Weighting!O16+Indicator_db2_S1!Q4*Weighting!O17</f>
        <v>0.11397407689633685</v>
      </c>
      <c r="P4" s="8">
        <f>+Indicator_db2_S1!B4*Weighting!P2+Indicator_db2_S1!C4*Weighting!P3+Indicator_db2_S1!D4*Weighting!P4+Indicator_db2_S1!E4*Weighting!P5+Indicator_db2_S1!F4*Weighting!P6+Indicator_db2_S1!G4*Weighting!P7+Indicator_db2_S1!H4*Weighting!P8+Indicator_db2_S1!I4*Weighting!P9+Indicator_db2_S1!J4*Weighting!P10+Indicator_db2_S1!K4*Weighting!P11+Indicator_db2_S1!L4*Weighting!P12+Indicator_db2_S1!M4*Weighting!P13+Indicator_db2_S1!N4*Weighting!P14+Indicator_db2_S1!O4*Weighting!P15+Indicator_db2_S1!P4*Weighting!P16+Indicator_db2_S1!Q4*Weighting!P17</f>
        <v>-0.36045670046614375</v>
      </c>
      <c r="Q4" s="8">
        <f>+Indicator_db2_S1!B4*Weighting!Q2+Indicator_db2_S1!C4*Weighting!Q3+Indicator_db2_S1!D4*Weighting!Q4+Indicator_db2_S1!E4*Weighting!Q5+Indicator_db2_S1!F4*Weighting!Q6+Indicator_db2_S1!G4*Weighting!Q7+Indicator_db2_S1!H4*Weighting!Q8+Indicator_db2_S1!I4*Weighting!Q9+Indicator_db2_S1!J4*Weighting!Q10+Indicator_db2_S1!K4*Weighting!Q11+Indicator_db2_S1!L4*Weighting!Q12+Indicator_db2_S1!M4*Weighting!Q13+Indicator_db2_S1!N4*Weighting!Q14+Indicator_db2_S1!O4*Weighting!Q15+Indicator_db2_S1!P4*Weighting!Q16+Indicator_db2_S1!Q4*Weighting!Q17</f>
        <v>-0.28961488039015476</v>
      </c>
      <c r="R4" s="8">
        <f>+Indicator_db2_S1!B4*Weighting!R2+Indicator_db2_S1!C4*Weighting!R3+Indicator_db2_S1!D4*Weighting!R4+Indicator_db2_S1!E4*Weighting!R5+Indicator_db2_S1!F4*Weighting!R6+Indicator_db2_S1!G4*Weighting!R7+Indicator_db2_S1!H4*Weighting!R8+Indicator_db2_S1!I4*Weighting!R9+Indicator_db2_S1!J4*Weighting!R10+Indicator_db2_S1!K4*Weighting!R11+Indicator_db2_S1!L4*Weighting!R12+Indicator_db2_S1!M4*Weighting!R13+Indicator_db2_S1!N4*Weighting!R14+Indicator_db2_S1!O4*Weighting!R15+Indicator_db2_S1!P4*Weighting!R16+Indicator_db2_S1!Q4*Weighting!R17</f>
        <v>-0.2261017576468364</v>
      </c>
      <c r="S4" s="8">
        <f>+Indicator_db2_S1!B4*Weighting!S2+Indicator_db2_S1!C4*Weighting!S3+Indicator_db2_S1!D4*Weighting!S4+Indicator_db2_S1!E4*Weighting!S5+Indicator_db2_S1!F4*Weighting!S6+Indicator_db2_S1!G4*Weighting!S7+Indicator_db2_S1!H4*Weighting!S8+Indicator_db2_S1!I4*Weighting!S9+Indicator_db2_S1!J4*Weighting!S10+Indicator_db2_S1!K4*Weighting!S11+Indicator_db2_S1!L4*Weighting!S12+Indicator_db2_S1!M4*Weighting!S13+Indicator_db2_S1!N4*Weighting!S14+Indicator_db2_S1!O4*Weighting!S15+Indicator_db2_S1!P4*Weighting!S16+Indicator_db2_S1!Q4*Weighting!S17</f>
        <v>-0.40568703796522532</v>
      </c>
      <c r="T4" s="8">
        <f>+Indicator_db2_S1!B4*Weighting!T2+Indicator_db2_S1!C4*Weighting!T3+Indicator_db2_S1!D4*Weighting!T4+Indicator_db2_S1!E4*Weighting!T5+Indicator_db2_S1!F4*Weighting!T6+Indicator_db2_S1!G4*Weighting!T7+Indicator_db2_S1!H4*Weighting!T8+Indicator_db2_S1!I4*Weighting!T9+Indicator_db2_S1!J4*Weighting!T10+Indicator_db2_S1!K4*Weighting!T11+Indicator_db2_S1!L4*Weighting!T12+Indicator_db2_S1!M4*Weighting!T13+Indicator_db2_S1!N4*Weighting!T14+Indicator_db2_S1!O4*Weighting!T15+Indicator_db2_S1!P4*Weighting!T16+Indicator_db2_S1!Q4*Weighting!T17</f>
        <v>-0.43916931352270738</v>
      </c>
      <c r="U4" s="8">
        <f>+Indicator_db2_S1!B4*Weighting!U2+Indicator_db2_S1!C4*Weighting!U3+Indicator_db2_S1!D4*Weighting!U4+Indicator_db2_S1!E4*Weighting!U5+Indicator_db2_S1!F4*Weighting!U6+Indicator_db2_S1!G4*Weighting!U7+Indicator_db2_S1!H4*Weighting!U8+Indicator_db2_S1!I4*Weighting!U9+Indicator_db2_S1!J4*Weighting!U10+Indicator_db2_S1!K4*Weighting!U11+Indicator_db2_S1!L4*Weighting!U12+Indicator_db2_S1!M4*Weighting!U13+Indicator_db2_S1!N4*Weighting!U14+Indicator_db2_S1!O4*Weighting!U15+Indicator_db2_S1!P4*Weighting!U16+Indicator_db2_S1!Q4*Weighting!U17</f>
        <v>-1.3326435260928894E-2</v>
      </c>
      <c r="V4" s="8">
        <f>+Indicator_db2_S1!B4*Weighting!V2+Indicator_db2_S1!C4*Weighting!V3+Indicator_db2_S1!D4*Weighting!V4+Indicator_db2_S1!E4*Weighting!V5+Indicator_db2_S1!F4*Weighting!V6+Indicator_db2_S1!G4*Weighting!V7+Indicator_db2_S1!H4*Weighting!V8+Indicator_db2_S1!I4*Weighting!V9+Indicator_db2_S1!J4*Weighting!V10+Indicator_db2_S1!K4*Weighting!V11+Indicator_db2_S1!L4*Weighting!V12+Indicator_db2_S1!M4*Weighting!V13+Indicator_db2_S1!N4*Weighting!V14+Indicator_db2_S1!O4*Weighting!V15+Indicator_db2_S1!P4*Weighting!V16+Indicator_db2_S1!Q4*Weighting!V17</f>
        <v>-5.2407694070566037E-2</v>
      </c>
      <c r="W4" s="8">
        <f>+Indicator_db2_S1!B4*Weighting!W2+Indicator_db2_S1!C4*Weighting!W3+Indicator_db2_S1!D4*Weighting!W4+Indicator_db2_S1!E4*Weighting!W5+Indicator_db2_S1!F4*Weighting!W6+Indicator_db2_S1!G4*Weighting!W7+Indicator_db2_S1!H4*Weighting!W8+Indicator_db2_S1!I4*Weighting!W9+Indicator_db2_S1!J4*Weighting!W10+Indicator_db2_S1!K4*Weighting!W11+Indicator_db2_S1!L4*Weighting!W12+Indicator_db2_S1!M4*Weighting!W13+Indicator_db2_S1!N4*Weighting!W14+Indicator_db2_S1!O4*Weighting!W15+Indicator_db2_S1!P4*Weighting!W16+Indicator_db2_S1!Q4*Weighting!W17</f>
        <v>-1.2850523462811276E-2</v>
      </c>
      <c r="X4" s="8">
        <f>+Indicator_db2_S1!B4*Weighting!X2+Indicator_db2_S1!C4*Weighting!X3+Indicator_db2_S1!D4*Weighting!X4+Indicator_db2_S1!E4*Weighting!X5+Indicator_db2_S1!F4*Weighting!X6+Indicator_db2_S1!G4*Weighting!X7+Indicator_db2_S1!H4*Weighting!X8+Indicator_db2_S1!I4*Weighting!X9+Indicator_db2_S1!J4*Weighting!X10+Indicator_db2_S1!K4*Weighting!X11+Indicator_db2_S1!L4*Weighting!X12+Indicator_db2_S1!M4*Weighting!X13+Indicator_db2_S1!N4*Weighting!X14+Indicator_db2_S1!O4*Weighting!X15+Indicator_db2_S1!P4*Weighting!X16+Indicator_db2_S1!Q4*Weighting!X17</f>
        <v>-1.6273894299052353E-2</v>
      </c>
      <c r="Y4" s="8">
        <f>+Indicator_db2_S1!B4*Weighting!Y2+Indicator_db2_S1!C4*Weighting!Y3+Indicator_db2_S1!D4*Weighting!Y4+Indicator_db2_S1!E4*Weighting!Y5+Indicator_db2_S1!F4*Weighting!Y6+Indicator_db2_S1!G4*Weighting!Y7+Indicator_db2_S1!H4*Weighting!Y8+Indicator_db2_S1!I4*Weighting!Y9+Indicator_db2_S1!J4*Weighting!Y10+Indicator_db2_S1!K4*Weighting!Y11+Indicator_db2_S1!L4*Weighting!Y12+Indicator_db2_S1!M4*Weighting!Y13+Indicator_db2_S1!N4*Weighting!Y14+Indicator_db2_S1!O4*Weighting!Y15+Indicator_db2_S1!P4*Weighting!Y16+Indicator_db2_S1!Q4*Weighting!Y17</f>
        <v>-1.0018551844262374E-3</v>
      </c>
      <c r="Z4" s="8">
        <f>+Indicator_db2_S1!B4*Weighting!Z2+Indicator_db2_S1!C4*Weighting!Z3+Indicator_db2_S1!D4*Weighting!Z4+Indicator_db2_S1!E4*Weighting!Z5+Indicator_db2_S1!F4*Weighting!Z6+Indicator_db2_S1!G4*Weighting!Z7+Indicator_db2_S1!H4*Weighting!Z8+Indicator_db2_S1!I4*Weighting!Z9+Indicator_db2_S1!J4*Weighting!Z10+Indicator_db2_S1!K4*Weighting!Z11+Indicator_db2_S1!L4*Weighting!Z12+Indicator_db2_S1!M4*Weighting!Z13+Indicator_db2_S1!N4*Weighting!Z14+Indicator_db2_S1!O4*Weighting!Z15+Indicator_db2_S1!P4*Weighting!Z16+Indicator_db2_S1!Q4*Weighting!Z17</f>
        <v>-4.4926474077853433E-2</v>
      </c>
      <c r="AA4" s="8">
        <f>+Indicator_db2_S1!B4*Weighting!AA2+Indicator_db2_S1!C4*Weighting!AA3+Indicator_db2_S1!D4*Weighting!AA4+Indicator_db2_S1!E4*Weighting!AA5+Indicator_db2_S1!F4*Weighting!AA6+Indicator_db2_S1!G4*Weighting!AA7+Indicator_db2_S1!H4*Weighting!AA8+Indicator_db2_S1!I4*Weighting!AA9+Indicator_db2_S1!J4*Weighting!AA10+Indicator_db2_S1!K4*Weighting!AA11+Indicator_db2_S1!L4*Weighting!AA12+Indicator_db2_S1!M4*Weighting!AA13+Indicator_db2_S1!N4*Weighting!AA14+Indicator_db2_S1!O4*Weighting!AA15+Indicator_db2_S1!P4*Weighting!AA16+Indicator_db2_S1!Q4*Weighting!AA17</f>
        <v>-0.29003731544866346</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008000"/>
  </sheetPr>
  <dimension ref="A1:AA4"/>
  <sheetViews>
    <sheetView workbookViewId="0"/>
  </sheetViews>
  <sheetFormatPr baseColWidth="10" defaultColWidth="8.7265625" defaultRowHeight="14.5" x14ac:dyDescent="0.35"/>
  <cols>
    <col min="1" max="27" width="14.26953125" customWidth="1"/>
  </cols>
  <sheetData>
    <row r="1" spans="1:27"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8">
        <f ca="1">+Indicator_db2_S2!B2*Weighting!B2+Indicator_db2_S2!C2*Weighting!B3+Indicator_db2_S2!D2*Weighting!B4+Indicator_db2_S2!E2*Weighting!B5+Indicator_db2_S2!F2*Weighting!B6+Indicator_db2_S2!G2*Weighting!B7+Indicator_db2_S2!H2*Weighting!B8+Indicator_db2_S2!I2*Weighting!B9+Indicator_db2_S2!J2*Weighting!B10+Indicator_db2_S2!K2*Weighting!B11+Indicator_db2_S2!L2*Weighting!B12+Indicator_db2_S2!M2*Weighting!B13+Indicator_db2_S2!N2*Weighting!B14+Indicator_db2_S2!O2*Weighting!B15+Indicator_db2_S2!P2*Weighting!B16+Indicator_db2_S2!Q2*Weighting!B17</f>
        <v>-0.23815345278983216</v>
      </c>
      <c r="C2" s="8">
        <f ca="1">+Indicator_db2_S2!B2*Weighting!C2+Indicator_db2_S2!C2*Weighting!C3+Indicator_db2_S2!D2*Weighting!C4+Indicator_db2_S2!E2*Weighting!C5+Indicator_db2_S2!F2*Weighting!C6+Indicator_db2_S2!G2*Weighting!C7+Indicator_db2_S2!H2*Weighting!C8+Indicator_db2_S2!I2*Weighting!C9+Indicator_db2_S2!J2*Weighting!C10+Indicator_db2_S2!K2*Weighting!C11+Indicator_db2_S2!L2*Weighting!C12+Indicator_db2_S2!M2*Weighting!C13+Indicator_db2_S2!N2*Weighting!C14+Indicator_db2_S2!O2*Weighting!C15+Indicator_db2_S2!P2*Weighting!C16+Indicator_db2_S2!Q2*Weighting!C17</f>
        <v>-0.29548093409663345</v>
      </c>
      <c r="D2" s="8">
        <f ca="1">+Indicator_db2_S2!B2*Weighting!D2+Indicator_db2_S2!C2*Weighting!D3+Indicator_db2_S2!D2*Weighting!D4+Indicator_db2_S2!E2*Weighting!D5+Indicator_db2_S2!F2*Weighting!D6+Indicator_db2_S2!G2*Weighting!D7+Indicator_db2_S2!H2*Weighting!D8+Indicator_db2_S2!I2*Weighting!D9+Indicator_db2_S2!J2*Weighting!D10+Indicator_db2_S2!K2*Weighting!D11+Indicator_db2_S2!L2*Weighting!D12+Indicator_db2_S2!M2*Weighting!D13+Indicator_db2_S2!N2*Weighting!D14+Indicator_db2_S2!O2*Weighting!D15+Indicator_db2_S2!P2*Weighting!D16+Indicator_db2_S2!Q2*Weighting!D17</f>
        <v>-0.24217863967636274</v>
      </c>
      <c r="E2" s="8">
        <f ca="1">+Indicator_db2_S2!B2*Weighting!E2+Indicator_db2_S2!C2*Weighting!E3+Indicator_db2_S2!D2*Weighting!E4+Indicator_db2_S2!E2*Weighting!E5+Indicator_db2_S2!F2*Weighting!E6+Indicator_db2_S2!G2*Weighting!E7+Indicator_db2_S2!H2*Weighting!E8+Indicator_db2_S2!I2*Weighting!E9+Indicator_db2_S2!J2*Weighting!E10+Indicator_db2_S2!K2*Weighting!E11+Indicator_db2_S2!L2*Weighting!E12+Indicator_db2_S2!M2*Weighting!E13+Indicator_db2_S2!N2*Weighting!E14+Indicator_db2_S2!O2*Weighting!E15+Indicator_db2_S2!P2*Weighting!E16+Indicator_db2_S2!Q2*Weighting!E17</f>
        <v>-0.24120516520675733</v>
      </c>
      <c r="F2" s="8">
        <f ca="1">+Indicator_db2_S2!B2*Weighting!F2+Indicator_db2_S2!C2*Weighting!F3+Indicator_db2_S2!D2*Weighting!F4+Indicator_db2_S2!E2*Weighting!F5+Indicator_db2_S2!F2*Weighting!F6+Indicator_db2_S2!G2*Weighting!F7+Indicator_db2_S2!H2*Weighting!F8+Indicator_db2_S2!I2*Weighting!F9+Indicator_db2_S2!J2*Weighting!F10+Indicator_db2_S2!K2*Weighting!F11+Indicator_db2_S2!L2*Weighting!F12+Indicator_db2_S2!M2*Weighting!F13+Indicator_db2_S2!N2*Weighting!F14+Indicator_db2_S2!O2*Weighting!F15+Indicator_db2_S2!P2*Weighting!F16+Indicator_db2_S2!Q2*Weighting!F17</f>
        <v>-0.2652764758939028</v>
      </c>
      <c r="G2" s="8">
        <f>+Indicator_db2_S2!B2*Weighting!G2+Indicator_db2_S2!C2*Weighting!G3+Indicator_db2_S2!D2*Weighting!G4+Indicator_db2_S2!E2*Weighting!G5+Indicator_db2_S2!F2*Weighting!G6+Indicator_db2_S2!G2*Weighting!G7+Indicator_db2_S2!H2*Weighting!G8+Indicator_db2_S2!I2*Weighting!G9+Indicator_db2_S2!J2*Weighting!G10+Indicator_db2_S2!K2*Weighting!G11+Indicator_db2_S2!L2*Weighting!G12+Indicator_db2_S2!M2*Weighting!G13+Indicator_db2_S2!N2*Weighting!G14+Indicator_db2_S2!O2*Weighting!G15+Indicator_db2_S2!P2*Weighting!G16+Indicator_db2_S2!Q2*Weighting!G17</f>
        <v>-0.18683475514809453</v>
      </c>
      <c r="H2" s="8">
        <f>+Indicator_db2_S2!B2*Weighting!H2+Indicator_db2_S2!C2*Weighting!H3+Indicator_db2_S2!D2*Weighting!H4+Indicator_db2_S2!E2*Weighting!H5+Indicator_db2_S2!F2*Weighting!H6+Indicator_db2_S2!G2*Weighting!H7+Indicator_db2_S2!H2*Weighting!H8+Indicator_db2_S2!I2*Weighting!H9+Indicator_db2_S2!J2*Weighting!H10+Indicator_db2_S2!K2*Weighting!H11+Indicator_db2_S2!L2*Weighting!H12+Indicator_db2_S2!M2*Weighting!H13+Indicator_db2_S2!N2*Weighting!H14+Indicator_db2_S2!O2*Weighting!H15+Indicator_db2_S2!P2*Weighting!H16+Indicator_db2_S2!Q2*Weighting!H17</f>
        <v>-0.24739104022588762</v>
      </c>
      <c r="I2" s="8">
        <f>+Indicator_db2_S2!B2*Weighting!I2+Indicator_db2_S2!C2*Weighting!I3+Indicator_db2_S2!D2*Weighting!I4+Indicator_db2_S2!E2*Weighting!I5+Indicator_db2_S2!F2*Weighting!I6+Indicator_db2_S2!G2*Weighting!I7+Indicator_db2_S2!H2*Weighting!I8+Indicator_db2_S2!I2*Weighting!I9+Indicator_db2_S2!J2*Weighting!I10+Indicator_db2_S2!K2*Weighting!I11+Indicator_db2_S2!L2*Weighting!I12+Indicator_db2_S2!M2*Weighting!I13+Indicator_db2_S2!N2*Weighting!I14+Indicator_db2_S2!O2*Weighting!I15+Indicator_db2_S2!P2*Weighting!I16+Indicator_db2_S2!Q2*Weighting!I17</f>
        <v>-0.19450583858380002</v>
      </c>
      <c r="J2" s="8">
        <f>+Indicator_db2_S2!B2*Weighting!J2+Indicator_db2_S2!C2*Weighting!J3+Indicator_db2_S2!D2*Weighting!J4+Indicator_db2_S2!E2*Weighting!J5+Indicator_db2_S2!F2*Weighting!J6+Indicator_db2_S2!G2*Weighting!J7+Indicator_db2_S2!H2*Weighting!J8+Indicator_db2_S2!I2*Weighting!J9+Indicator_db2_S2!J2*Weighting!J10+Indicator_db2_S2!K2*Weighting!J11+Indicator_db2_S2!L2*Weighting!J12+Indicator_db2_S2!M2*Weighting!J13+Indicator_db2_S2!N2*Weighting!J14+Indicator_db2_S2!O2*Weighting!J15+Indicator_db2_S2!P2*Weighting!J16+Indicator_db2_S2!Q2*Weighting!J17</f>
        <v>-0.20339458892714135</v>
      </c>
      <c r="K2" s="8">
        <f>+Indicator_db2_S2!B2*Weighting!K2+Indicator_db2_S2!C2*Weighting!K3+Indicator_db2_S2!D2*Weighting!K4+Indicator_db2_S2!E2*Weighting!K5+Indicator_db2_S2!F2*Weighting!K6+Indicator_db2_S2!G2*Weighting!K7+Indicator_db2_S2!H2*Weighting!K8+Indicator_db2_S2!I2*Weighting!K9+Indicator_db2_S2!J2*Weighting!K10+Indicator_db2_S2!K2*Weighting!K11+Indicator_db2_S2!L2*Weighting!K12+Indicator_db2_S2!M2*Weighting!K13+Indicator_db2_S2!N2*Weighting!K14+Indicator_db2_S2!O2*Weighting!K15+Indicator_db2_S2!P2*Weighting!K16+Indicator_db2_S2!Q2*Weighting!K17</f>
        <v>-0.23586740093761593</v>
      </c>
      <c r="L2" s="8">
        <f>+Indicator_db2_S2!B2*Weighting!L2+Indicator_db2_S2!C2*Weighting!L3+Indicator_db2_S2!D2*Weighting!L4+Indicator_db2_S2!E2*Weighting!L5+Indicator_db2_S2!F2*Weighting!L6+Indicator_db2_S2!G2*Weighting!L7+Indicator_db2_S2!H2*Weighting!L8+Indicator_db2_S2!I2*Weighting!L9+Indicator_db2_S2!J2*Weighting!L10+Indicator_db2_S2!K2*Weighting!L11+Indicator_db2_S2!L2*Weighting!L12+Indicator_db2_S2!M2*Weighting!L13+Indicator_db2_S2!N2*Weighting!L14+Indicator_db2_S2!O2*Weighting!L15+Indicator_db2_S2!P2*Weighting!L16+Indicator_db2_S2!Q2*Weighting!L17</f>
        <v>-0.43497394926832689</v>
      </c>
      <c r="M2" s="8">
        <f>+Indicator_db2_S2!B2*Weighting!M2+Indicator_db2_S2!C2*Weighting!M3+Indicator_db2_S2!D2*Weighting!M4+Indicator_db2_S2!E2*Weighting!M5+Indicator_db2_S2!F2*Weighting!M6+Indicator_db2_S2!G2*Weighting!M7+Indicator_db2_S2!H2*Weighting!M8+Indicator_db2_S2!I2*Weighting!M9+Indicator_db2_S2!J2*Weighting!M10+Indicator_db2_S2!K2*Weighting!M11+Indicator_db2_S2!L2*Weighting!M12+Indicator_db2_S2!M2*Weighting!M13+Indicator_db2_S2!N2*Weighting!M14+Indicator_db2_S2!O2*Weighting!M15+Indicator_db2_S2!P2*Weighting!M16+Indicator_db2_S2!Q2*Weighting!M17</f>
        <v>-0.40563570775385477</v>
      </c>
      <c r="N2" s="8">
        <f>+Indicator_db2_S2!B2*Weighting!N2+Indicator_db2_S2!C2*Weighting!N3+Indicator_db2_S2!D2*Weighting!N4+Indicator_db2_S2!E2*Weighting!N5+Indicator_db2_S2!F2*Weighting!N6+Indicator_db2_S2!G2*Weighting!N7+Indicator_db2_S2!H2*Weighting!N8+Indicator_db2_S2!I2*Weighting!N9+Indicator_db2_S2!J2*Weighting!N10+Indicator_db2_S2!K2*Weighting!N11+Indicator_db2_S2!L2*Weighting!N12+Indicator_db2_S2!M2*Weighting!N13+Indicator_db2_S2!N2*Weighting!N14+Indicator_db2_S2!O2*Weighting!N15+Indicator_db2_S2!P2*Weighting!N16+Indicator_db2_S2!Q2*Weighting!N17</f>
        <v>-0.11086662044829793</v>
      </c>
      <c r="O2" s="8">
        <f>+Indicator_db2_S2!B2*Weighting!O2+Indicator_db2_S2!C2*Weighting!O3+Indicator_db2_S2!D2*Weighting!O4+Indicator_db2_S2!E2*Weighting!O5+Indicator_db2_S2!F2*Weighting!O6+Indicator_db2_S2!G2*Weighting!O7+Indicator_db2_S2!H2*Weighting!O8+Indicator_db2_S2!I2*Weighting!O9+Indicator_db2_S2!J2*Weighting!O10+Indicator_db2_S2!K2*Weighting!O11+Indicator_db2_S2!L2*Weighting!O12+Indicator_db2_S2!M2*Weighting!O13+Indicator_db2_S2!N2*Weighting!O14+Indicator_db2_S2!O2*Weighting!O15+Indicator_db2_S2!P2*Weighting!O16+Indicator_db2_S2!Q2*Weighting!O17</f>
        <v>0.11397407689633685</v>
      </c>
      <c r="P2" s="8">
        <f>+Indicator_db2_S2!B2*Weighting!P2+Indicator_db2_S2!C2*Weighting!P3+Indicator_db2_S2!D2*Weighting!P4+Indicator_db2_S2!E2*Weighting!P5+Indicator_db2_S2!F2*Weighting!P6+Indicator_db2_S2!G2*Weighting!P7+Indicator_db2_S2!H2*Weighting!P8+Indicator_db2_S2!I2*Weighting!P9+Indicator_db2_S2!J2*Weighting!P10+Indicator_db2_S2!K2*Weighting!P11+Indicator_db2_S2!L2*Weighting!P12+Indicator_db2_S2!M2*Weighting!P13+Indicator_db2_S2!N2*Weighting!P14+Indicator_db2_S2!O2*Weighting!P15+Indicator_db2_S2!P2*Weighting!P16+Indicator_db2_S2!Q2*Weighting!P17</f>
        <v>-0.36045670046614375</v>
      </c>
      <c r="Q2" s="8">
        <f>+Indicator_db2_S2!B2*Weighting!Q2+Indicator_db2_S2!C2*Weighting!Q3+Indicator_db2_S2!D2*Weighting!Q4+Indicator_db2_S2!E2*Weighting!Q5+Indicator_db2_S2!F2*Weighting!Q6+Indicator_db2_S2!G2*Weighting!Q7+Indicator_db2_S2!H2*Weighting!Q8+Indicator_db2_S2!I2*Weighting!Q9+Indicator_db2_S2!J2*Weighting!Q10+Indicator_db2_S2!K2*Weighting!Q11+Indicator_db2_S2!L2*Weighting!Q12+Indicator_db2_S2!M2*Weighting!Q13+Indicator_db2_S2!N2*Weighting!Q14+Indicator_db2_S2!O2*Weighting!Q15+Indicator_db2_S2!P2*Weighting!Q16+Indicator_db2_S2!Q2*Weighting!Q17</f>
        <v>-0.28961488039015476</v>
      </c>
      <c r="R2" s="8">
        <f>+Indicator_db2_S2!B2*Weighting!R2+Indicator_db2_S2!C2*Weighting!R3+Indicator_db2_S2!D2*Weighting!R4+Indicator_db2_S2!E2*Weighting!R5+Indicator_db2_S2!F2*Weighting!R6+Indicator_db2_S2!G2*Weighting!R7+Indicator_db2_S2!H2*Weighting!R8+Indicator_db2_S2!I2*Weighting!R9+Indicator_db2_S2!J2*Weighting!R10+Indicator_db2_S2!K2*Weighting!R11+Indicator_db2_S2!L2*Weighting!R12+Indicator_db2_S2!M2*Weighting!R13+Indicator_db2_S2!N2*Weighting!R14+Indicator_db2_S2!O2*Weighting!R15+Indicator_db2_S2!P2*Weighting!R16+Indicator_db2_S2!Q2*Weighting!R17</f>
        <v>-0.2261017576468364</v>
      </c>
      <c r="S2" s="8">
        <f>+Indicator_db2_S2!B2*Weighting!S2+Indicator_db2_S2!C2*Weighting!S3+Indicator_db2_S2!D2*Weighting!S4+Indicator_db2_S2!E2*Weighting!S5+Indicator_db2_S2!F2*Weighting!S6+Indicator_db2_S2!G2*Weighting!S7+Indicator_db2_S2!H2*Weighting!S8+Indicator_db2_S2!I2*Weighting!S9+Indicator_db2_S2!J2*Weighting!S10+Indicator_db2_S2!K2*Weighting!S11+Indicator_db2_S2!L2*Weighting!S12+Indicator_db2_S2!M2*Weighting!S13+Indicator_db2_S2!N2*Weighting!S14+Indicator_db2_S2!O2*Weighting!S15+Indicator_db2_S2!P2*Weighting!S16+Indicator_db2_S2!Q2*Weighting!S17</f>
        <v>-0.40568703796522532</v>
      </c>
      <c r="T2" s="8">
        <f>+Indicator_db2_S2!B2*Weighting!T2+Indicator_db2_S2!C2*Weighting!T3+Indicator_db2_S2!D2*Weighting!T4+Indicator_db2_S2!E2*Weighting!T5+Indicator_db2_S2!F2*Weighting!T6+Indicator_db2_S2!G2*Weighting!T7+Indicator_db2_S2!H2*Weighting!T8+Indicator_db2_S2!I2*Weighting!T9+Indicator_db2_S2!J2*Weighting!T10+Indicator_db2_S2!K2*Weighting!T11+Indicator_db2_S2!L2*Weighting!T12+Indicator_db2_S2!M2*Weighting!T13+Indicator_db2_S2!N2*Weighting!T14+Indicator_db2_S2!O2*Weighting!T15+Indicator_db2_S2!P2*Weighting!T16+Indicator_db2_S2!Q2*Weighting!T17</f>
        <v>-0.43916931352270738</v>
      </c>
      <c r="U2" s="8">
        <f>+Indicator_db2_S2!B2*Weighting!U2+Indicator_db2_S2!C2*Weighting!U3+Indicator_db2_S2!D2*Weighting!U4+Indicator_db2_S2!E2*Weighting!U5+Indicator_db2_S2!F2*Weighting!U6+Indicator_db2_S2!G2*Weighting!U7+Indicator_db2_S2!H2*Weighting!U8+Indicator_db2_S2!I2*Weighting!U9+Indicator_db2_S2!J2*Weighting!U10+Indicator_db2_S2!K2*Weighting!U11+Indicator_db2_S2!L2*Weighting!U12+Indicator_db2_S2!M2*Weighting!U13+Indicator_db2_S2!N2*Weighting!U14+Indicator_db2_S2!O2*Weighting!U15+Indicator_db2_S2!P2*Weighting!U16+Indicator_db2_S2!Q2*Weighting!U17</f>
        <v>-1.3326435260928894E-2</v>
      </c>
      <c r="V2" s="8">
        <f>+Indicator_db2_S2!B2*Weighting!V2+Indicator_db2_S2!C2*Weighting!V3+Indicator_db2_S2!D2*Weighting!V4+Indicator_db2_S2!E2*Weighting!V5+Indicator_db2_S2!F2*Weighting!V6+Indicator_db2_S2!G2*Weighting!V7+Indicator_db2_S2!H2*Weighting!V8+Indicator_db2_S2!I2*Weighting!V9+Indicator_db2_S2!J2*Weighting!V10+Indicator_db2_S2!K2*Weighting!V11+Indicator_db2_S2!L2*Weighting!V12+Indicator_db2_S2!M2*Weighting!V13+Indicator_db2_S2!N2*Weighting!V14+Indicator_db2_S2!O2*Weighting!V15+Indicator_db2_S2!P2*Weighting!V16+Indicator_db2_S2!Q2*Weighting!V17</f>
        <v>-5.2407694070566037E-2</v>
      </c>
      <c r="W2" s="8">
        <f>+Indicator_db2_S2!B2*Weighting!W2+Indicator_db2_S2!C2*Weighting!W3+Indicator_db2_S2!D2*Weighting!W4+Indicator_db2_S2!E2*Weighting!W5+Indicator_db2_S2!F2*Weighting!W6+Indicator_db2_S2!G2*Weighting!W7+Indicator_db2_S2!H2*Weighting!W8+Indicator_db2_S2!I2*Weighting!W9+Indicator_db2_S2!J2*Weighting!W10+Indicator_db2_S2!K2*Weighting!W11+Indicator_db2_S2!L2*Weighting!W12+Indicator_db2_S2!M2*Weighting!W13+Indicator_db2_S2!N2*Weighting!W14+Indicator_db2_S2!O2*Weighting!W15+Indicator_db2_S2!P2*Weighting!W16+Indicator_db2_S2!Q2*Weighting!W17</f>
        <v>-1.2850523462811276E-2</v>
      </c>
      <c r="X2" s="8">
        <f>+Indicator_db2_S2!B2*Weighting!X2+Indicator_db2_S2!C2*Weighting!X3+Indicator_db2_S2!D2*Weighting!X4+Indicator_db2_S2!E2*Weighting!X5+Indicator_db2_S2!F2*Weighting!X6+Indicator_db2_S2!G2*Weighting!X7+Indicator_db2_S2!H2*Weighting!X8+Indicator_db2_S2!I2*Weighting!X9+Indicator_db2_S2!J2*Weighting!X10+Indicator_db2_S2!K2*Weighting!X11+Indicator_db2_S2!L2*Weighting!X12+Indicator_db2_S2!M2*Weighting!X13+Indicator_db2_S2!N2*Weighting!X14+Indicator_db2_S2!O2*Weighting!X15+Indicator_db2_S2!P2*Weighting!X16+Indicator_db2_S2!Q2*Weighting!X17</f>
        <v>-1.6273894299052353E-2</v>
      </c>
      <c r="Y2" s="8">
        <f>+Indicator_db2_S2!B2*Weighting!Y2+Indicator_db2_S2!C2*Weighting!Y3+Indicator_db2_S2!D2*Weighting!Y4+Indicator_db2_S2!E2*Weighting!Y5+Indicator_db2_S2!F2*Weighting!Y6+Indicator_db2_S2!G2*Weighting!Y7+Indicator_db2_S2!H2*Weighting!Y8+Indicator_db2_S2!I2*Weighting!Y9+Indicator_db2_S2!J2*Weighting!Y10+Indicator_db2_S2!K2*Weighting!Y11+Indicator_db2_S2!L2*Weighting!Y12+Indicator_db2_S2!M2*Weighting!Y13+Indicator_db2_S2!N2*Weighting!Y14+Indicator_db2_S2!O2*Weighting!Y15+Indicator_db2_S2!P2*Weighting!Y16+Indicator_db2_S2!Q2*Weighting!Y17</f>
        <v>-1.0018551844262374E-3</v>
      </c>
      <c r="Z2" s="8">
        <f>+Indicator_db2_S2!B2*Weighting!Z2+Indicator_db2_S2!C2*Weighting!Z3+Indicator_db2_S2!D2*Weighting!Z4+Indicator_db2_S2!E2*Weighting!Z5+Indicator_db2_S2!F2*Weighting!Z6+Indicator_db2_S2!G2*Weighting!Z7+Indicator_db2_S2!H2*Weighting!Z8+Indicator_db2_S2!I2*Weighting!Z9+Indicator_db2_S2!J2*Weighting!Z10+Indicator_db2_S2!K2*Weighting!Z11+Indicator_db2_S2!L2*Weighting!Z12+Indicator_db2_S2!M2*Weighting!Z13+Indicator_db2_S2!N2*Weighting!Z14+Indicator_db2_S2!O2*Weighting!Z15+Indicator_db2_S2!P2*Weighting!Z16+Indicator_db2_S2!Q2*Weighting!Z17</f>
        <v>-4.4926474077853433E-2</v>
      </c>
      <c r="AA2" s="8">
        <f>+Indicator_db2_S2!B2*Weighting!AA2+Indicator_db2_S2!C2*Weighting!AA3+Indicator_db2_S2!D2*Weighting!AA4+Indicator_db2_S2!E2*Weighting!AA5+Indicator_db2_S2!F2*Weighting!AA6+Indicator_db2_S2!G2*Weighting!AA7+Indicator_db2_S2!H2*Weighting!AA8+Indicator_db2_S2!I2*Weighting!AA9+Indicator_db2_S2!J2*Weighting!AA10+Indicator_db2_S2!K2*Weighting!AA11+Indicator_db2_S2!L2*Weighting!AA12+Indicator_db2_S2!M2*Weighting!AA13+Indicator_db2_S2!N2*Weighting!AA14+Indicator_db2_S2!O2*Weighting!AA15+Indicator_db2_S2!P2*Weighting!AA16+Indicator_db2_S2!Q2*Weighting!AA17</f>
        <v>-0.29003731544866346</v>
      </c>
    </row>
    <row r="3" spans="1:27" x14ac:dyDescent="0.35">
      <c r="A3" s="5" t="s">
        <v>2</v>
      </c>
      <c r="B3" s="8">
        <f ca="1">+Indicator_db2_S2!B3*Weighting!B2+Indicator_db2_S2!C3*Weighting!B3+Indicator_db2_S2!D3*Weighting!B4+Indicator_db2_S2!E3*Weighting!B5+Indicator_db2_S2!F3*Weighting!B6+Indicator_db2_S2!G3*Weighting!B7+Indicator_db2_S2!H3*Weighting!B8+Indicator_db2_S2!I3*Weighting!B9+Indicator_db2_S2!J3*Weighting!B10+Indicator_db2_S2!K3*Weighting!B11+Indicator_db2_S2!L3*Weighting!B12+Indicator_db2_S2!M3*Weighting!B13+Indicator_db2_S2!N3*Weighting!B14+Indicator_db2_S2!O3*Weighting!B15+Indicator_db2_S2!P3*Weighting!B16+Indicator_db2_S2!Q3*Weighting!B17</f>
        <v>-1.5927842580552733</v>
      </c>
      <c r="C3" s="8">
        <f ca="1">+Indicator_db2_S2!B3*Weighting!C2+Indicator_db2_S2!C3*Weighting!C3+Indicator_db2_S2!D3*Weighting!C4+Indicator_db2_S2!E3*Weighting!C5+Indicator_db2_S2!F3*Weighting!C6+Indicator_db2_S2!G3*Weighting!C7+Indicator_db2_S2!H3*Weighting!C8+Indicator_db2_S2!I3*Weighting!C9+Indicator_db2_S2!J3*Weighting!C10+Indicator_db2_S2!K3*Weighting!C11+Indicator_db2_S2!L3*Weighting!C12+Indicator_db2_S2!M3*Weighting!C13+Indicator_db2_S2!N3*Weighting!C14+Indicator_db2_S2!O3*Weighting!C15+Indicator_db2_S2!P3*Weighting!C16+Indicator_db2_S2!Q3*Weighting!C17</f>
        <v>-1.4102815748217314</v>
      </c>
      <c r="D3" s="8">
        <f ca="1">+Indicator_db2_S2!B3*Weighting!D2+Indicator_db2_S2!C3*Weighting!D3+Indicator_db2_S2!D3*Weighting!D4+Indicator_db2_S2!E3*Weighting!D5+Indicator_db2_S2!F3*Weighting!D6+Indicator_db2_S2!G3*Weighting!D7+Indicator_db2_S2!H3*Weighting!D8+Indicator_db2_S2!I3*Weighting!D9+Indicator_db2_S2!J3*Weighting!D10+Indicator_db2_S2!K3*Weighting!D11+Indicator_db2_S2!L3*Weighting!D12+Indicator_db2_S2!M3*Weighting!D13+Indicator_db2_S2!N3*Weighting!D14+Indicator_db2_S2!O3*Weighting!D15+Indicator_db2_S2!P3*Weighting!D16+Indicator_db2_S2!Q3*Weighting!D17</f>
        <v>-1.7463738957919728</v>
      </c>
      <c r="E3" s="8">
        <f ca="1">+Indicator_db2_S2!B3*Weighting!E2+Indicator_db2_S2!C3*Weighting!E3+Indicator_db2_S2!D3*Weighting!E4+Indicator_db2_S2!E3*Weighting!E5+Indicator_db2_S2!F3*Weighting!E6+Indicator_db2_S2!G3*Weighting!E7+Indicator_db2_S2!H3*Weighting!E8+Indicator_db2_S2!I3*Weighting!E9+Indicator_db2_S2!J3*Weighting!E10+Indicator_db2_S2!K3*Weighting!E11+Indicator_db2_S2!L3*Weighting!E12+Indicator_db2_S2!M3*Weighting!E13+Indicator_db2_S2!N3*Weighting!E14+Indicator_db2_S2!O3*Weighting!E15+Indicator_db2_S2!P3*Weighting!E16+Indicator_db2_S2!Q3*Weighting!E17</f>
        <v>-4.4135937885688969</v>
      </c>
      <c r="F3" s="8">
        <f ca="1">+Indicator_db2_S2!B3*Weighting!F2+Indicator_db2_S2!C3*Weighting!F3+Indicator_db2_S2!D3*Weighting!F4+Indicator_db2_S2!E3*Weighting!F5+Indicator_db2_S2!F3*Weighting!F6+Indicator_db2_S2!G3*Weighting!F7+Indicator_db2_S2!H3*Weighting!F8+Indicator_db2_S2!I3*Weighting!F9+Indicator_db2_S2!J3*Weighting!F10+Indicator_db2_S2!K3*Weighting!F11+Indicator_db2_S2!L3*Weighting!F12+Indicator_db2_S2!M3*Weighting!F13+Indicator_db2_S2!N3*Weighting!F14+Indicator_db2_S2!O3*Weighting!F15+Indicator_db2_S2!P3*Weighting!F16+Indicator_db2_S2!Q3*Weighting!F17</f>
        <v>-1.5148138300904403</v>
      </c>
      <c r="G3" s="8">
        <f>+Indicator_db2_S2!B3*Weighting!G2+Indicator_db2_S2!C3*Weighting!G3+Indicator_db2_S2!D3*Weighting!G4+Indicator_db2_S2!E3*Weighting!G5+Indicator_db2_S2!F3*Weighting!G6+Indicator_db2_S2!G3*Weighting!G7+Indicator_db2_S2!H3*Weighting!G8+Indicator_db2_S2!I3*Weighting!G9+Indicator_db2_S2!J3*Weighting!G10+Indicator_db2_S2!K3*Weighting!G11+Indicator_db2_S2!L3*Weighting!G12+Indicator_db2_S2!M3*Weighting!G13+Indicator_db2_S2!N3*Weighting!G14+Indicator_db2_S2!O3*Weighting!G15+Indicator_db2_S2!P3*Weighting!G16+Indicator_db2_S2!Q3*Weighting!G17</f>
        <v>-0.3512581975431488</v>
      </c>
      <c r="H3" s="8">
        <f>+Indicator_db2_S2!B3*Weighting!H2+Indicator_db2_S2!C3*Weighting!H3+Indicator_db2_S2!D3*Weighting!H4+Indicator_db2_S2!E3*Weighting!H5+Indicator_db2_S2!F3*Weighting!H6+Indicator_db2_S2!G3*Weighting!H7+Indicator_db2_S2!H3*Weighting!H8+Indicator_db2_S2!I3*Weighting!H9+Indicator_db2_S2!J3*Weighting!H10+Indicator_db2_S2!K3*Weighting!H11+Indicator_db2_S2!L3*Weighting!H12+Indicator_db2_S2!M3*Weighting!H13+Indicator_db2_S2!N3*Weighting!H14+Indicator_db2_S2!O3*Weighting!H15+Indicator_db2_S2!P3*Weighting!H16+Indicator_db2_S2!Q3*Weighting!H17</f>
        <v>-0.28785521957332033</v>
      </c>
      <c r="I3" s="8">
        <f>+Indicator_db2_S2!B3*Weighting!I2+Indicator_db2_S2!C3*Weighting!I3+Indicator_db2_S2!D3*Weighting!I4+Indicator_db2_S2!E3*Weighting!I5+Indicator_db2_S2!F3*Weighting!I6+Indicator_db2_S2!G3*Weighting!I7+Indicator_db2_S2!H3*Weighting!I8+Indicator_db2_S2!I3*Weighting!I9+Indicator_db2_S2!J3*Weighting!I10+Indicator_db2_S2!K3*Weighting!I11+Indicator_db2_S2!L3*Weighting!I12+Indicator_db2_S2!M3*Weighting!I13+Indicator_db2_S2!N3*Weighting!I14+Indicator_db2_S2!O3*Weighting!I15+Indicator_db2_S2!P3*Weighting!I16+Indicator_db2_S2!Q3*Weighting!I17</f>
        <v>-0.41218731764548716</v>
      </c>
      <c r="J3" s="8">
        <f>+Indicator_db2_S2!B3*Weighting!J2+Indicator_db2_S2!C3*Weighting!J3+Indicator_db2_S2!D3*Weighting!J4+Indicator_db2_S2!E3*Weighting!J5+Indicator_db2_S2!F3*Weighting!J6+Indicator_db2_S2!G3*Weighting!J7+Indicator_db2_S2!H3*Weighting!J8+Indicator_db2_S2!I3*Weighting!J9+Indicator_db2_S2!J3*Weighting!J10+Indicator_db2_S2!K3*Weighting!J11+Indicator_db2_S2!L3*Weighting!J12+Indicator_db2_S2!M3*Weighting!J13+Indicator_db2_S2!N3*Weighting!J14+Indicator_db2_S2!O3*Weighting!J15+Indicator_db2_S2!P3*Weighting!J16+Indicator_db2_S2!Q3*Weighting!J17</f>
        <v>-1.8598555398295222</v>
      </c>
      <c r="K3" s="8">
        <f>+Indicator_db2_S2!B3*Weighting!K2+Indicator_db2_S2!C3*Weighting!K3+Indicator_db2_S2!D3*Weighting!K4+Indicator_db2_S2!E3*Weighting!K5+Indicator_db2_S2!F3*Weighting!K6+Indicator_db2_S2!G3*Weighting!K7+Indicator_db2_S2!H3*Weighting!K8+Indicator_db2_S2!I3*Weighting!K9+Indicator_db2_S2!J3*Weighting!K10+Indicator_db2_S2!K3*Weighting!K11+Indicator_db2_S2!L3*Weighting!K12+Indicator_db2_S2!M3*Weighting!K13+Indicator_db2_S2!N3*Weighting!K14+Indicator_db2_S2!O3*Weighting!K15+Indicator_db2_S2!P3*Weighting!K16+Indicator_db2_S2!Q3*Weighting!K17</f>
        <v>-0.32346593600810314</v>
      </c>
      <c r="L3" s="8">
        <f>+Indicator_db2_S2!B3*Weighting!L2+Indicator_db2_S2!C3*Weighting!L3+Indicator_db2_S2!D3*Weighting!L4+Indicator_db2_S2!E3*Weighting!L5+Indicator_db2_S2!F3*Weighting!L6+Indicator_db2_S2!G3*Weighting!L7+Indicator_db2_S2!H3*Weighting!L8+Indicator_db2_S2!I3*Weighting!L9+Indicator_db2_S2!J3*Weighting!L10+Indicator_db2_S2!K3*Weighting!L11+Indicator_db2_S2!L3*Weighting!L12+Indicator_db2_S2!M3*Weighting!L13+Indicator_db2_S2!N3*Weighting!L14+Indicator_db2_S2!O3*Weighting!L15+Indicator_db2_S2!P3*Weighting!L16+Indicator_db2_S2!Q3*Weighting!L17</f>
        <v>-0.10761720925859608</v>
      </c>
      <c r="M3" s="8">
        <f>+Indicator_db2_S2!B3*Weighting!M2+Indicator_db2_S2!C3*Weighting!M3+Indicator_db2_S2!D3*Weighting!M4+Indicator_db2_S2!E3*Weighting!M5+Indicator_db2_S2!F3*Weighting!M6+Indicator_db2_S2!G3*Weighting!M7+Indicator_db2_S2!H3*Weighting!M8+Indicator_db2_S2!I3*Weighting!M9+Indicator_db2_S2!J3*Weighting!M10+Indicator_db2_S2!K3*Weighting!M11+Indicator_db2_S2!L3*Weighting!M12+Indicator_db2_S2!M3*Weighting!M13+Indicator_db2_S2!N3*Weighting!M14+Indicator_db2_S2!O3*Weighting!M15+Indicator_db2_S2!P3*Weighting!M16+Indicator_db2_S2!Q3*Weighting!M17</f>
        <v>-5.7390491450645437E-4</v>
      </c>
      <c r="N3" s="8">
        <f>+Indicator_db2_S2!B3*Weighting!N2+Indicator_db2_S2!C3*Weighting!N3+Indicator_db2_S2!D3*Weighting!N4+Indicator_db2_S2!E3*Weighting!N5+Indicator_db2_S2!F3*Weighting!N6+Indicator_db2_S2!G3*Weighting!N7+Indicator_db2_S2!H3*Weighting!N8+Indicator_db2_S2!I3*Weighting!N9+Indicator_db2_S2!J3*Weighting!N10+Indicator_db2_S2!K3*Weighting!N11+Indicator_db2_S2!L3*Weighting!N12+Indicator_db2_S2!M3*Weighting!N13+Indicator_db2_S2!N3*Weighting!N14+Indicator_db2_S2!O3*Weighting!N15+Indicator_db2_S2!P3*Weighting!N16+Indicator_db2_S2!Q3*Weighting!N17</f>
        <v>-2.2439676109298509E-3</v>
      </c>
      <c r="O3" s="8">
        <f>+Indicator_db2_S2!B3*Weighting!O2+Indicator_db2_S2!C3*Weighting!O3+Indicator_db2_S2!D3*Weighting!O4+Indicator_db2_S2!E3*Weighting!O5+Indicator_db2_S2!F3*Weighting!O6+Indicator_db2_S2!G3*Weighting!O7+Indicator_db2_S2!H3*Weighting!O8+Indicator_db2_S2!I3*Weighting!O9+Indicator_db2_S2!J3*Weighting!O10+Indicator_db2_S2!K3*Weighting!O11+Indicator_db2_S2!L3*Weighting!O12+Indicator_db2_S2!M3*Weighting!O13+Indicator_db2_S2!N3*Weighting!O14+Indicator_db2_S2!O3*Weighting!O15+Indicator_db2_S2!P3*Weighting!O16+Indicator_db2_S2!Q3*Weighting!O17</f>
        <v>-1.7732034197204931E-3</v>
      </c>
      <c r="P3" s="8">
        <f>+Indicator_db2_S2!B3*Weighting!P2+Indicator_db2_S2!C3*Weighting!P3+Indicator_db2_S2!D3*Weighting!P4+Indicator_db2_S2!E3*Weighting!P5+Indicator_db2_S2!F3*Weighting!P6+Indicator_db2_S2!G3*Weighting!P7+Indicator_db2_S2!H3*Weighting!P8+Indicator_db2_S2!I3*Weighting!P9+Indicator_db2_S2!J3*Weighting!P10+Indicator_db2_S2!K3*Weighting!P11+Indicator_db2_S2!L3*Weighting!P12+Indicator_db2_S2!M3*Weighting!P13+Indicator_db2_S2!N3*Weighting!P14+Indicator_db2_S2!O3*Weighting!P15+Indicator_db2_S2!P3*Weighting!P16+Indicator_db2_S2!Q3*Weighting!P17</f>
        <v>-9.5995317451936912E-3</v>
      </c>
      <c r="Q3" s="8">
        <f>+Indicator_db2_S2!B3*Weighting!Q2+Indicator_db2_S2!C3*Weighting!Q3+Indicator_db2_S2!D3*Weighting!Q4+Indicator_db2_S2!E3*Weighting!Q5+Indicator_db2_S2!F3*Weighting!Q6+Indicator_db2_S2!G3*Weighting!Q7+Indicator_db2_S2!H3*Weighting!Q8+Indicator_db2_S2!I3*Weighting!Q9+Indicator_db2_S2!J3*Weighting!Q10+Indicator_db2_S2!K3*Weighting!Q11+Indicator_db2_S2!L3*Weighting!Q12+Indicator_db2_S2!M3*Weighting!Q13+Indicator_db2_S2!N3*Weighting!Q14+Indicator_db2_S2!O3*Weighting!Q15+Indicator_db2_S2!P3*Weighting!Q16+Indicator_db2_S2!Q3*Weighting!Q17</f>
        <v>-1.4040146390348729E-2</v>
      </c>
      <c r="R3" s="8">
        <f>+Indicator_db2_S2!B3*Weighting!R2+Indicator_db2_S2!C3*Weighting!R3+Indicator_db2_S2!D3*Weighting!R4+Indicator_db2_S2!E3*Weighting!R5+Indicator_db2_S2!F3*Weighting!R6+Indicator_db2_S2!G3*Weighting!R7+Indicator_db2_S2!H3*Weighting!R8+Indicator_db2_S2!I3*Weighting!R9+Indicator_db2_S2!J3*Weighting!R10+Indicator_db2_S2!K3*Weighting!R11+Indicator_db2_S2!L3*Weighting!R12+Indicator_db2_S2!M3*Weighting!R13+Indicator_db2_S2!N3*Weighting!R14+Indicator_db2_S2!O3*Weighting!R15+Indicator_db2_S2!P3*Weighting!R16+Indicator_db2_S2!Q3*Weighting!R17</f>
        <v>-5.3893866413004634</v>
      </c>
      <c r="S3" s="8">
        <f>+Indicator_db2_S2!B3*Weighting!S2+Indicator_db2_S2!C3*Weighting!S3+Indicator_db2_S2!D3*Weighting!S4+Indicator_db2_S2!E3*Weighting!S5+Indicator_db2_S2!F3*Weighting!S6+Indicator_db2_S2!G3*Weighting!S7+Indicator_db2_S2!H3*Weighting!S8+Indicator_db2_S2!I3*Weighting!S9+Indicator_db2_S2!J3*Weighting!S10+Indicator_db2_S2!K3*Weighting!S11+Indicator_db2_S2!L3*Weighting!S12+Indicator_db2_S2!M3*Weighting!S13+Indicator_db2_S2!N3*Weighting!S14+Indicator_db2_S2!O3*Weighting!S15+Indicator_db2_S2!P3*Weighting!S16+Indicator_db2_S2!Q3*Weighting!S17</f>
        <v>-2.7118217985500025E-2</v>
      </c>
      <c r="T3" s="8">
        <f>+Indicator_db2_S2!B3*Weighting!T2+Indicator_db2_S2!C3*Weighting!T3+Indicator_db2_S2!D3*Weighting!T4+Indicator_db2_S2!E3*Weighting!T5+Indicator_db2_S2!F3*Weighting!T6+Indicator_db2_S2!G3*Weighting!T7+Indicator_db2_S2!H3*Weighting!T8+Indicator_db2_S2!I3*Weighting!T9+Indicator_db2_S2!J3*Weighting!T10+Indicator_db2_S2!K3*Weighting!T11+Indicator_db2_S2!L3*Weighting!T12+Indicator_db2_S2!M3*Weighting!T13+Indicator_db2_S2!N3*Weighting!T14+Indicator_db2_S2!O3*Weighting!T15+Indicator_db2_S2!P3*Weighting!T16+Indicator_db2_S2!Q3*Weighting!T17</f>
        <v>-2.8564542397953554E-2</v>
      </c>
      <c r="U3" s="8">
        <f>+Indicator_db2_S2!B3*Weighting!U2+Indicator_db2_S2!C3*Weighting!U3+Indicator_db2_S2!D3*Weighting!U4+Indicator_db2_S2!E3*Weighting!U5+Indicator_db2_S2!F3*Weighting!U6+Indicator_db2_S2!G3*Weighting!U7+Indicator_db2_S2!H3*Weighting!U8+Indicator_db2_S2!I3*Weighting!U9+Indicator_db2_S2!J3*Weighting!U10+Indicator_db2_S2!K3*Weighting!U11+Indicator_db2_S2!L3*Weighting!U12+Indicator_db2_S2!M3*Weighting!U13+Indicator_db2_S2!N3*Weighting!U14+Indicator_db2_S2!O3*Weighting!U15+Indicator_db2_S2!P3*Weighting!U16+Indicator_db2_S2!Q3*Weighting!U17</f>
        <v>-8.0808576815303331E-4</v>
      </c>
      <c r="V3" s="8">
        <f>+Indicator_db2_S2!B3*Weighting!V2+Indicator_db2_S2!C3*Weighting!V3+Indicator_db2_S2!D3*Weighting!V4+Indicator_db2_S2!E3*Weighting!V5+Indicator_db2_S2!F3*Weighting!V6+Indicator_db2_S2!G3*Weighting!V7+Indicator_db2_S2!H3*Weighting!V8+Indicator_db2_S2!I3*Weighting!V9+Indicator_db2_S2!J3*Weighting!V10+Indicator_db2_S2!K3*Weighting!V11+Indicator_db2_S2!L3*Weighting!V12+Indicator_db2_S2!M3*Weighting!V13+Indicator_db2_S2!N3*Weighting!V14+Indicator_db2_S2!O3*Weighting!V15+Indicator_db2_S2!P3*Weighting!V16+Indicator_db2_S2!Q3*Weighting!V17</f>
        <v>-1.2695432423080444E-3</v>
      </c>
      <c r="W3" s="8">
        <f>+Indicator_db2_S2!B3*Weighting!W2+Indicator_db2_S2!C3*Weighting!W3+Indicator_db2_S2!D3*Weighting!W4+Indicator_db2_S2!E3*Weighting!W5+Indicator_db2_S2!F3*Weighting!W6+Indicator_db2_S2!G3*Weighting!W7+Indicator_db2_S2!H3*Weighting!W8+Indicator_db2_S2!I3*Weighting!W9+Indicator_db2_S2!J3*Weighting!W10+Indicator_db2_S2!K3*Weighting!W11+Indicator_db2_S2!L3*Weighting!W12+Indicator_db2_S2!M3*Weighting!W13+Indicator_db2_S2!N3*Weighting!W14+Indicator_db2_S2!O3*Weighting!W15+Indicator_db2_S2!P3*Weighting!W16+Indicator_db2_S2!Q3*Weighting!W17</f>
        <v>4.8037335228863753E-4</v>
      </c>
      <c r="X3" s="8">
        <f>+Indicator_db2_S2!B3*Weighting!X2+Indicator_db2_S2!C3*Weighting!X3+Indicator_db2_S2!D3*Weighting!X4+Indicator_db2_S2!E3*Weighting!X5+Indicator_db2_S2!F3*Weighting!X6+Indicator_db2_S2!G3*Weighting!X7+Indicator_db2_S2!H3*Weighting!X8+Indicator_db2_S2!I3*Weighting!X9+Indicator_db2_S2!J3*Weighting!X10+Indicator_db2_S2!K3*Weighting!X11+Indicator_db2_S2!L3*Weighting!X12+Indicator_db2_S2!M3*Weighting!X13+Indicator_db2_S2!N3*Weighting!X14+Indicator_db2_S2!O3*Weighting!X15+Indicator_db2_S2!P3*Weighting!X16+Indicator_db2_S2!Q3*Weighting!X17</f>
        <v>6.7244962785394143E-5</v>
      </c>
      <c r="Y3" s="8">
        <f>+Indicator_db2_S2!B3*Weighting!Y2+Indicator_db2_S2!C3*Weighting!Y3+Indicator_db2_S2!D3*Weighting!Y4+Indicator_db2_S2!E3*Weighting!Y5+Indicator_db2_S2!F3*Weighting!Y6+Indicator_db2_S2!G3*Weighting!Y7+Indicator_db2_S2!H3*Weighting!Y8+Indicator_db2_S2!I3*Weighting!Y9+Indicator_db2_S2!J3*Weighting!Y10+Indicator_db2_S2!K3*Weighting!Y11+Indicator_db2_S2!L3*Weighting!Y12+Indicator_db2_S2!M3*Weighting!Y13+Indicator_db2_S2!N3*Weighting!Y14+Indicator_db2_S2!O3*Weighting!Y15+Indicator_db2_S2!P3*Weighting!Y16+Indicator_db2_S2!Q3*Weighting!Y17</f>
        <v>-3.3227905507083842E-3</v>
      </c>
      <c r="Z3" s="8">
        <f>+Indicator_db2_S2!B3*Weighting!Z2+Indicator_db2_S2!C3*Weighting!Z3+Indicator_db2_S2!D3*Weighting!Z4+Indicator_db2_S2!E3*Weighting!Z5+Indicator_db2_S2!F3*Weighting!Z6+Indicator_db2_S2!G3*Weighting!Z7+Indicator_db2_S2!H3*Weighting!Z8+Indicator_db2_S2!I3*Weighting!Z9+Indicator_db2_S2!J3*Weighting!Z10+Indicator_db2_S2!K3*Weighting!Z11+Indicator_db2_S2!L3*Weighting!Z12+Indicator_db2_S2!M3*Weighting!Z13+Indicator_db2_S2!N3*Weighting!Z14+Indicator_db2_S2!O3*Weighting!Z15+Indicator_db2_S2!P3*Weighting!Z16+Indicator_db2_S2!Q3*Weighting!Z17</f>
        <v>-6.8347612417227514E-4</v>
      </c>
      <c r="AA3" s="8">
        <f>+Indicator_db2_S2!B3*Weighting!AA2+Indicator_db2_S2!C3*Weighting!AA3+Indicator_db2_S2!D3*Weighting!AA4+Indicator_db2_S2!E3*Weighting!AA5+Indicator_db2_S2!F3*Weighting!AA6+Indicator_db2_S2!G3*Weighting!AA7+Indicator_db2_S2!H3*Weighting!AA8+Indicator_db2_S2!I3*Weighting!AA9+Indicator_db2_S2!J3*Weighting!AA10+Indicator_db2_S2!K3*Weighting!AA11+Indicator_db2_S2!L3*Weighting!AA12+Indicator_db2_S2!M3*Weighting!AA13+Indicator_db2_S2!N3*Weighting!AA14+Indicator_db2_S2!O3*Weighting!AA15+Indicator_db2_S2!P3*Weighting!AA16+Indicator_db2_S2!Q3*Weighting!AA17</f>
        <v>-3.3677518296901042E-2</v>
      </c>
    </row>
    <row r="4" spans="1:27" x14ac:dyDescent="0.35">
      <c r="A4" s="5" t="s">
        <v>3</v>
      </c>
      <c r="B4" s="8">
        <f ca="1">+Indicator_db2_S2!B4*Weighting!B2+Indicator_db2_S2!C4*Weighting!B3+Indicator_db2_S2!D4*Weighting!B4+Indicator_db2_S2!E4*Weighting!B5+Indicator_db2_S2!F4*Weighting!B6+Indicator_db2_S2!G4*Weighting!B7+Indicator_db2_S2!H4*Weighting!B8+Indicator_db2_S2!I4*Weighting!B9+Indicator_db2_S2!J4*Weighting!B10+Indicator_db2_S2!K4*Weighting!B11+Indicator_db2_S2!L4*Weighting!B12+Indicator_db2_S2!M4*Weighting!B13+Indicator_db2_S2!N4*Weighting!B14+Indicator_db2_S2!O4*Weighting!B15+Indicator_db2_S2!P4*Weighting!B16+Indicator_db2_S2!Q4*Weighting!B17</f>
        <v>-0.23815345278983216</v>
      </c>
      <c r="C4" s="8">
        <f ca="1">+Indicator_db2_S2!B4*Weighting!C2+Indicator_db2_S2!C4*Weighting!C3+Indicator_db2_S2!D4*Weighting!C4+Indicator_db2_S2!E4*Weighting!C5+Indicator_db2_S2!F4*Weighting!C6+Indicator_db2_S2!G4*Weighting!C7+Indicator_db2_S2!H4*Weighting!C8+Indicator_db2_S2!I4*Weighting!C9+Indicator_db2_S2!J4*Weighting!C10+Indicator_db2_S2!K4*Weighting!C11+Indicator_db2_S2!L4*Weighting!C12+Indicator_db2_S2!M4*Weighting!C13+Indicator_db2_S2!N4*Weighting!C14+Indicator_db2_S2!O4*Weighting!C15+Indicator_db2_S2!P4*Weighting!C16+Indicator_db2_S2!Q4*Weighting!C17</f>
        <v>-0.29548093409663345</v>
      </c>
      <c r="D4" s="8">
        <f ca="1">+Indicator_db2_S2!B4*Weighting!D2+Indicator_db2_S2!C4*Weighting!D3+Indicator_db2_S2!D4*Weighting!D4+Indicator_db2_S2!E4*Weighting!D5+Indicator_db2_S2!F4*Weighting!D6+Indicator_db2_S2!G4*Weighting!D7+Indicator_db2_S2!H4*Weighting!D8+Indicator_db2_S2!I4*Weighting!D9+Indicator_db2_S2!J4*Weighting!D10+Indicator_db2_S2!K4*Weighting!D11+Indicator_db2_S2!L4*Weighting!D12+Indicator_db2_S2!M4*Weighting!D13+Indicator_db2_S2!N4*Weighting!D14+Indicator_db2_S2!O4*Weighting!D15+Indicator_db2_S2!P4*Weighting!D16+Indicator_db2_S2!Q4*Weighting!D17</f>
        <v>-0.24217863967636274</v>
      </c>
      <c r="E4" s="8">
        <f ca="1">+Indicator_db2_S2!B4*Weighting!E2+Indicator_db2_S2!C4*Weighting!E3+Indicator_db2_S2!D4*Weighting!E4+Indicator_db2_S2!E4*Weighting!E5+Indicator_db2_S2!F4*Weighting!E6+Indicator_db2_S2!G4*Weighting!E7+Indicator_db2_S2!H4*Weighting!E8+Indicator_db2_S2!I4*Weighting!E9+Indicator_db2_S2!J4*Weighting!E10+Indicator_db2_S2!K4*Weighting!E11+Indicator_db2_S2!L4*Weighting!E12+Indicator_db2_S2!M4*Weighting!E13+Indicator_db2_S2!N4*Weighting!E14+Indicator_db2_S2!O4*Weighting!E15+Indicator_db2_S2!P4*Weighting!E16+Indicator_db2_S2!Q4*Weighting!E17</f>
        <v>-0.24120516520675733</v>
      </c>
      <c r="F4" s="8">
        <f ca="1">+Indicator_db2_S2!B4*Weighting!F2+Indicator_db2_S2!C4*Weighting!F3+Indicator_db2_S2!D4*Weighting!F4+Indicator_db2_S2!E4*Weighting!F5+Indicator_db2_S2!F4*Weighting!F6+Indicator_db2_S2!G4*Weighting!F7+Indicator_db2_S2!H4*Weighting!F8+Indicator_db2_S2!I4*Weighting!F9+Indicator_db2_S2!J4*Weighting!F10+Indicator_db2_S2!K4*Weighting!F11+Indicator_db2_S2!L4*Weighting!F12+Indicator_db2_S2!M4*Weighting!F13+Indicator_db2_S2!N4*Weighting!F14+Indicator_db2_S2!O4*Weighting!F15+Indicator_db2_S2!P4*Weighting!F16+Indicator_db2_S2!Q4*Weighting!F17</f>
        <v>-0.2652764758939028</v>
      </c>
      <c r="G4" s="8">
        <f>+Indicator_db2_S2!B4*Weighting!G2+Indicator_db2_S2!C4*Weighting!G3+Indicator_db2_S2!D4*Weighting!G4+Indicator_db2_S2!E4*Weighting!G5+Indicator_db2_S2!F4*Weighting!G6+Indicator_db2_S2!G4*Weighting!G7+Indicator_db2_S2!H4*Weighting!G8+Indicator_db2_S2!I4*Weighting!G9+Indicator_db2_S2!J4*Weighting!G10+Indicator_db2_S2!K4*Weighting!G11+Indicator_db2_S2!L4*Weighting!G12+Indicator_db2_S2!M4*Weighting!G13+Indicator_db2_S2!N4*Weighting!G14+Indicator_db2_S2!O4*Weighting!G15+Indicator_db2_S2!P4*Weighting!G16+Indicator_db2_S2!Q4*Weighting!G17</f>
        <v>-0.18683475514809453</v>
      </c>
      <c r="H4" s="8">
        <f>+Indicator_db2_S2!B4*Weighting!H2+Indicator_db2_S2!C4*Weighting!H3+Indicator_db2_S2!D4*Weighting!H4+Indicator_db2_S2!E4*Weighting!H5+Indicator_db2_S2!F4*Weighting!H6+Indicator_db2_S2!G4*Weighting!H7+Indicator_db2_S2!H4*Weighting!H8+Indicator_db2_S2!I4*Weighting!H9+Indicator_db2_S2!J4*Weighting!H10+Indicator_db2_S2!K4*Weighting!H11+Indicator_db2_S2!L4*Weighting!H12+Indicator_db2_S2!M4*Weighting!H13+Indicator_db2_S2!N4*Weighting!H14+Indicator_db2_S2!O4*Weighting!H15+Indicator_db2_S2!P4*Weighting!H16+Indicator_db2_S2!Q4*Weighting!H17</f>
        <v>-0.24739104022588762</v>
      </c>
      <c r="I4" s="8">
        <f>+Indicator_db2_S2!B4*Weighting!I2+Indicator_db2_S2!C4*Weighting!I3+Indicator_db2_S2!D4*Weighting!I4+Indicator_db2_S2!E4*Weighting!I5+Indicator_db2_S2!F4*Weighting!I6+Indicator_db2_S2!G4*Weighting!I7+Indicator_db2_S2!H4*Weighting!I8+Indicator_db2_S2!I4*Weighting!I9+Indicator_db2_S2!J4*Weighting!I10+Indicator_db2_S2!K4*Weighting!I11+Indicator_db2_S2!L4*Weighting!I12+Indicator_db2_S2!M4*Weighting!I13+Indicator_db2_S2!N4*Weighting!I14+Indicator_db2_S2!O4*Weighting!I15+Indicator_db2_S2!P4*Weighting!I16+Indicator_db2_S2!Q4*Weighting!I17</f>
        <v>-0.19450583858380002</v>
      </c>
      <c r="J4" s="8">
        <f>+Indicator_db2_S2!B4*Weighting!J2+Indicator_db2_S2!C4*Weighting!J3+Indicator_db2_S2!D4*Weighting!J4+Indicator_db2_S2!E4*Weighting!J5+Indicator_db2_S2!F4*Weighting!J6+Indicator_db2_S2!G4*Weighting!J7+Indicator_db2_S2!H4*Weighting!J8+Indicator_db2_S2!I4*Weighting!J9+Indicator_db2_S2!J4*Weighting!J10+Indicator_db2_S2!K4*Weighting!J11+Indicator_db2_S2!L4*Weighting!J12+Indicator_db2_S2!M4*Weighting!J13+Indicator_db2_S2!N4*Weighting!J14+Indicator_db2_S2!O4*Weighting!J15+Indicator_db2_S2!P4*Weighting!J16+Indicator_db2_S2!Q4*Weighting!J17</f>
        <v>-0.20339458892714135</v>
      </c>
      <c r="K4" s="8">
        <f>+Indicator_db2_S2!B4*Weighting!K2+Indicator_db2_S2!C4*Weighting!K3+Indicator_db2_S2!D4*Weighting!K4+Indicator_db2_S2!E4*Weighting!K5+Indicator_db2_S2!F4*Weighting!K6+Indicator_db2_S2!G4*Weighting!K7+Indicator_db2_S2!H4*Weighting!K8+Indicator_db2_S2!I4*Weighting!K9+Indicator_db2_S2!J4*Weighting!K10+Indicator_db2_S2!K4*Weighting!K11+Indicator_db2_S2!L4*Weighting!K12+Indicator_db2_S2!M4*Weighting!K13+Indicator_db2_S2!N4*Weighting!K14+Indicator_db2_S2!O4*Weighting!K15+Indicator_db2_S2!P4*Weighting!K16+Indicator_db2_S2!Q4*Weighting!K17</f>
        <v>-0.23586740093761593</v>
      </c>
      <c r="L4" s="8">
        <f>+Indicator_db2_S2!B4*Weighting!L2+Indicator_db2_S2!C4*Weighting!L3+Indicator_db2_S2!D4*Weighting!L4+Indicator_db2_S2!E4*Weighting!L5+Indicator_db2_S2!F4*Weighting!L6+Indicator_db2_S2!G4*Weighting!L7+Indicator_db2_S2!H4*Weighting!L8+Indicator_db2_S2!I4*Weighting!L9+Indicator_db2_S2!J4*Weighting!L10+Indicator_db2_S2!K4*Weighting!L11+Indicator_db2_S2!L4*Weighting!L12+Indicator_db2_S2!M4*Weighting!L13+Indicator_db2_S2!N4*Weighting!L14+Indicator_db2_S2!O4*Weighting!L15+Indicator_db2_S2!P4*Weighting!L16+Indicator_db2_S2!Q4*Weighting!L17</f>
        <v>-0.43497394926832689</v>
      </c>
      <c r="M4" s="8">
        <f>+Indicator_db2_S2!B4*Weighting!M2+Indicator_db2_S2!C4*Weighting!M3+Indicator_db2_S2!D4*Weighting!M4+Indicator_db2_S2!E4*Weighting!M5+Indicator_db2_S2!F4*Weighting!M6+Indicator_db2_S2!G4*Weighting!M7+Indicator_db2_S2!H4*Weighting!M8+Indicator_db2_S2!I4*Weighting!M9+Indicator_db2_S2!J4*Weighting!M10+Indicator_db2_S2!K4*Weighting!M11+Indicator_db2_S2!L4*Weighting!M12+Indicator_db2_S2!M4*Weighting!M13+Indicator_db2_S2!N4*Weighting!M14+Indicator_db2_S2!O4*Weighting!M15+Indicator_db2_S2!P4*Weighting!M16+Indicator_db2_S2!Q4*Weighting!M17</f>
        <v>-0.40563570775385477</v>
      </c>
      <c r="N4" s="8">
        <f>+Indicator_db2_S2!B4*Weighting!N2+Indicator_db2_S2!C4*Weighting!N3+Indicator_db2_S2!D4*Weighting!N4+Indicator_db2_S2!E4*Weighting!N5+Indicator_db2_S2!F4*Weighting!N6+Indicator_db2_S2!G4*Weighting!N7+Indicator_db2_S2!H4*Weighting!N8+Indicator_db2_S2!I4*Weighting!N9+Indicator_db2_S2!J4*Weighting!N10+Indicator_db2_S2!K4*Weighting!N11+Indicator_db2_S2!L4*Weighting!N12+Indicator_db2_S2!M4*Weighting!N13+Indicator_db2_S2!N4*Weighting!N14+Indicator_db2_S2!O4*Weighting!N15+Indicator_db2_S2!P4*Weighting!N16+Indicator_db2_S2!Q4*Weighting!N17</f>
        <v>-0.11086662044829793</v>
      </c>
      <c r="O4" s="8">
        <f>+Indicator_db2_S2!B4*Weighting!O2+Indicator_db2_S2!C4*Weighting!O3+Indicator_db2_S2!D4*Weighting!O4+Indicator_db2_S2!E4*Weighting!O5+Indicator_db2_S2!F4*Weighting!O6+Indicator_db2_S2!G4*Weighting!O7+Indicator_db2_S2!H4*Weighting!O8+Indicator_db2_S2!I4*Weighting!O9+Indicator_db2_S2!J4*Weighting!O10+Indicator_db2_S2!K4*Weighting!O11+Indicator_db2_S2!L4*Weighting!O12+Indicator_db2_S2!M4*Weighting!O13+Indicator_db2_S2!N4*Weighting!O14+Indicator_db2_S2!O4*Weighting!O15+Indicator_db2_S2!P4*Weighting!O16+Indicator_db2_S2!Q4*Weighting!O17</f>
        <v>0.11397407689633685</v>
      </c>
      <c r="P4" s="8">
        <f>+Indicator_db2_S2!B4*Weighting!P2+Indicator_db2_S2!C4*Weighting!P3+Indicator_db2_S2!D4*Weighting!P4+Indicator_db2_S2!E4*Weighting!P5+Indicator_db2_S2!F4*Weighting!P6+Indicator_db2_S2!G4*Weighting!P7+Indicator_db2_S2!H4*Weighting!P8+Indicator_db2_S2!I4*Weighting!P9+Indicator_db2_S2!J4*Weighting!P10+Indicator_db2_S2!K4*Weighting!P11+Indicator_db2_S2!L4*Weighting!P12+Indicator_db2_S2!M4*Weighting!P13+Indicator_db2_S2!N4*Weighting!P14+Indicator_db2_S2!O4*Weighting!P15+Indicator_db2_S2!P4*Weighting!P16+Indicator_db2_S2!Q4*Weighting!P17</f>
        <v>-0.36045670046614375</v>
      </c>
      <c r="Q4" s="8">
        <f>+Indicator_db2_S2!B4*Weighting!Q2+Indicator_db2_S2!C4*Weighting!Q3+Indicator_db2_S2!D4*Weighting!Q4+Indicator_db2_S2!E4*Weighting!Q5+Indicator_db2_S2!F4*Weighting!Q6+Indicator_db2_S2!G4*Weighting!Q7+Indicator_db2_S2!H4*Weighting!Q8+Indicator_db2_S2!I4*Weighting!Q9+Indicator_db2_S2!J4*Weighting!Q10+Indicator_db2_S2!K4*Weighting!Q11+Indicator_db2_S2!L4*Weighting!Q12+Indicator_db2_S2!M4*Weighting!Q13+Indicator_db2_S2!N4*Weighting!Q14+Indicator_db2_S2!O4*Weighting!Q15+Indicator_db2_S2!P4*Weighting!Q16+Indicator_db2_S2!Q4*Weighting!Q17</f>
        <v>-0.28961488039015476</v>
      </c>
      <c r="R4" s="8">
        <f>+Indicator_db2_S2!B4*Weighting!R2+Indicator_db2_S2!C4*Weighting!R3+Indicator_db2_S2!D4*Weighting!R4+Indicator_db2_S2!E4*Weighting!R5+Indicator_db2_S2!F4*Weighting!R6+Indicator_db2_S2!G4*Weighting!R7+Indicator_db2_S2!H4*Weighting!R8+Indicator_db2_S2!I4*Weighting!R9+Indicator_db2_S2!J4*Weighting!R10+Indicator_db2_S2!K4*Weighting!R11+Indicator_db2_S2!L4*Weighting!R12+Indicator_db2_S2!M4*Weighting!R13+Indicator_db2_S2!N4*Weighting!R14+Indicator_db2_S2!O4*Weighting!R15+Indicator_db2_S2!P4*Weighting!R16+Indicator_db2_S2!Q4*Weighting!R17</f>
        <v>-0.2261017576468364</v>
      </c>
      <c r="S4" s="8">
        <f>+Indicator_db2_S2!B4*Weighting!S2+Indicator_db2_S2!C4*Weighting!S3+Indicator_db2_S2!D4*Weighting!S4+Indicator_db2_S2!E4*Weighting!S5+Indicator_db2_S2!F4*Weighting!S6+Indicator_db2_S2!G4*Weighting!S7+Indicator_db2_S2!H4*Weighting!S8+Indicator_db2_S2!I4*Weighting!S9+Indicator_db2_S2!J4*Weighting!S10+Indicator_db2_S2!K4*Weighting!S11+Indicator_db2_S2!L4*Weighting!S12+Indicator_db2_S2!M4*Weighting!S13+Indicator_db2_S2!N4*Weighting!S14+Indicator_db2_S2!O4*Weighting!S15+Indicator_db2_S2!P4*Weighting!S16+Indicator_db2_S2!Q4*Weighting!S17</f>
        <v>-0.40568703796522532</v>
      </c>
      <c r="T4" s="8">
        <f>+Indicator_db2_S2!B4*Weighting!T2+Indicator_db2_S2!C4*Weighting!T3+Indicator_db2_S2!D4*Weighting!T4+Indicator_db2_S2!E4*Weighting!T5+Indicator_db2_S2!F4*Weighting!T6+Indicator_db2_S2!G4*Weighting!T7+Indicator_db2_S2!H4*Weighting!T8+Indicator_db2_S2!I4*Weighting!T9+Indicator_db2_S2!J4*Weighting!T10+Indicator_db2_S2!K4*Weighting!T11+Indicator_db2_S2!L4*Weighting!T12+Indicator_db2_S2!M4*Weighting!T13+Indicator_db2_S2!N4*Weighting!T14+Indicator_db2_S2!O4*Weighting!T15+Indicator_db2_S2!P4*Weighting!T16+Indicator_db2_S2!Q4*Weighting!T17</f>
        <v>-0.43916931352270738</v>
      </c>
      <c r="U4" s="8">
        <f>+Indicator_db2_S2!B4*Weighting!U2+Indicator_db2_S2!C4*Weighting!U3+Indicator_db2_S2!D4*Weighting!U4+Indicator_db2_S2!E4*Weighting!U5+Indicator_db2_S2!F4*Weighting!U6+Indicator_db2_S2!G4*Weighting!U7+Indicator_db2_S2!H4*Weighting!U8+Indicator_db2_S2!I4*Weighting!U9+Indicator_db2_S2!J4*Weighting!U10+Indicator_db2_S2!K4*Weighting!U11+Indicator_db2_S2!L4*Weighting!U12+Indicator_db2_S2!M4*Weighting!U13+Indicator_db2_S2!N4*Weighting!U14+Indicator_db2_S2!O4*Weighting!U15+Indicator_db2_S2!P4*Weighting!U16+Indicator_db2_S2!Q4*Weighting!U17</f>
        <v>-1.3326435260928894E-2</v>
      </c>
      <c r="V4" s="8">
        <f>+Indicator_db2_S2!B4*Weighting!V2+Indicator_db2_S2!C4*Weighting!V3+Indicator_db2_S2!D4*Weighting!V4+Indicator_db2_S2!E4*Weighting!V5+Indicator_db2_S2!F4*Weighting!V6+Indicator_db2_S2!G4*Weighting!V7+Indicator_db2_S2!H4*Weighting!V8+Indicator_db2_S2!I4*Weighting!V9+Indicator_db2_S2!J4*Weighting!V10+Indicator_db2_S2!K4*Weighting!V11+Indicator_db2_S2!L4*Weighting!V12+Indicator_db2_S2!M4*Weighting!V13+Indicator_db2_S2!N4*Weighting!V14+Indicator_db2_S2!O4*Weighting!V15+Indicator_db2_S2!P4*Weighting!V16+Indicator_db2_S2!Q4*Weighting!V17</f>
        <v>-5.2407694070566037E-2</v>
      </c>
      <c r="W4" s="8">
        <f>+Indicator_db2_S2!B4*Weighting!W2+Indicator_db2_S2!C4*Weighting!W3+Indicator_db2_S2!D4*Weighting!W4+Indicator_db2_S2!E4*Weighting!W5+Indicator_db2_S2!F4*Weighting!W6+Indicator_db2_S2!G4*Weighting!W7+Indicator_db2_S2!H4*Weighting!W8+Indicator_db2_S2!I4*Weighting!W9+Indicator_db2_S2!J4*Weighting!W10+Indicator_db2_S2!K4*Weighting!W11+Indicator_db2_S2!L4*Weighting!W12+Indicator_db2_S2!M4*Weighting!W13+Indicator_db2_S2!N4*Weighting!W14+Indicator_db2_S2!O4*Weighting!W15+Indicator_db2_S2!P4*Weighting!W16+Indicator_db2_S2!Q4*Weighting!W17</f>
        <v>-1.2850523462811276E-2</v>
      </c>
      <c r="X4" s="8">
        <f>+Indicator_db2_S2!B4*Weighting!X2+Indicator_db2_S2!C4*Weighting!X3+Indicator_db2_S2!D4*Weighting!X4+Indicator_db2_S2!E4*Weighting!X5+Indicator_db2_S2!F4*Weighting!X6+Indicator_db2_S2!G4*Weighting!X7+Indicator_db2_S2!H4*Weighting!X8+Indicator_db2_S2!I4*Weighting!X9+Indicator_db2_S2!J4*Weighting!X10+Indicator_db2_S2!K4*Weighting!X11+Indicator_db2_S2!L4*Weighting!X12+Indicator_db2_S2!M4*Weighting!X13+Indicator_db2_S2!N4*Weighting!X14+Indicator_db2_S2!O4*Weighting!X15+Indicator_db2_S2!P4*Weighting!X16+Indicator_db2_S2!Q4*Weighting!X17</f>
        <v>-1.6273894299052353E-2</v>
      </c>
      <c r="Y4" s="8">
        <f>+Indicator_db2_S2!B4*Weighting!Y2+Indicator_db2_S2!C4*Weighting!Y3+Indicator_db2_S2!D4*Weighting!Y4+Indicator_db2_S2!E4*Weighting!Y5+Indicator_db2_S2!F4*Weighting!Y6+Indicator_db2_S2!G4*Weighting!Y7+Indicator_db2_S2!H4*Weighting!Y8+Indicator_db2_S2!I4*Weighting!Y9+Indicator_db2_S2!J4*Weighting!Y10+Indicator_db2_S2!K4*Weighting!Y11+Indicator_db2_S2!L4*Weighting!Y12+Indicator_db2_S2!M4*Weighting!Y13+Indicator_db2_S2!N4*Weighting!Y14+Indicator_db2_S2!O4*Weighting!Y15+Indicator_db2_S2!P4*Weighting!Y16+Indicator_db2_S2!Q4*Weighting!Y17</f>
        <v>-1.0018551844262374E-3</v>
      </c>
      <c r="Z4" s="8">
        <f>+Indicator_db2_S2!B4*Weighting!Z2+Indicator_db2_S2!C4*Weighting!Z3+Indicator_db2_S2!D4*Weighting!Z4+Indicator_db2_S2!E4*Weighting!Z5+Indicator_db2_S2!F4*Weighting!Z6+Indicator_db2_S2!G4*Weighting!Z7+Indicator_db2_S2!H4*Weighting!Z8+Indicator_db2_S2!I4*Weighting!Z9+Indicator_db2_S2!J4*Weighting!Z10+Indicator_db2_S2!K4*Weighting!Z11+Indicator_db2_S2!L4*Weighting!Z12+Indicator_db2_S2!M4*Weighting!Z13+Indicator_db2_S2!N4*Weighting!Z14+Indicator_db2_S2!O4*Weighting!Z15+Indicator_db2_S2!P4*Weighting!Z16+Indicator_db2_S2!Q4*Weighting!Z17</f>
        <v>-4.4926474077853433E-2</v>
      </c>
      <c r="AA4" s="8">
        <f>+Indicator_db2_S2!B4*Weighting!AA2+Indicator_db2_S2!C4*Weighting!AA3+Indicator_db2_S2!D4*Weighting!AA4+Indicator_db2_S2!E4*Weighting!AA5+Indicator_db2_S2!F4*Weighting!AA6+Indicator_db2_S2!G4*Weighting!AA7+Indicator_db2_S2!H4*Weighting!AA8+Indicator_db2_S2!I4*Weighting!AA9+Indicator_db2_S2!J4*Weighting!AA10+Indicator_db2_S2!K4*Weighting!AA11+Indicator_db2_S2!L4*Weighting!AA12+Indicator_db2_S2!M4*Weighting!AA13+Indicator_db2_S2!N4*Weighting!AA14+Indicator_db2_S2!O4*Weighting!AA15+Indicator_db2_S2!P4*Weighting!AA16+Indicator_db2_S2!Q4*Weighting!AA17</f>
        <v>-0.29003731544866346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008000"/>
  </sheetPr>
  <dimension ref="A1:AA4"/>
  <sheetViews>
    <sheetView workbookViewId="0"/>
  </sheetViews>
  <sheetFormatPr baseColWidth="10" defaultColWidth="8.7265625" defaultRowHeight="14.5" x14ac:dyDescent="0.35"/>
  <cols>
    <col min="1" max="27" width="14.26953125" customWidth="1"/>
  </cols>
  <sheetData>
    <row r="1" spans="1:27"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8">
        <f ca="1">+Indicator_db2_S3!B2*Weighting!B2+Indicator_db2_S3!C2*Weighting!B3+Indicator_db2_S3!D2*Weighting!B4+Indicator_db2_S3!E2*Weighting!B5+Indicator_db2_S3!F2*Weighting!B6+Indicator_db2_S3!G2*Weighting!B7+Indicator_db2_S3!H2*Weighting!B8+Indicator_db2_S3!I2*Weighting!B9+Indicator_db2_S3!J2*Weighting!B10+Indicator_db2_S3!K2*Weighting!B11+Indicator_db2_S3!L2*Weighting!B12+Indicator_db2_S3!M2*Weighting!B13+Indicator_db2_S3!N2*Weighting!B14+Indicator_db2_S3!O2*Weighting!B15+Indicator_db2_S3!P2*Weighting!B16+Indicator_db2_S3!Q2*Weighting!B17</f>
        <v>-0.43764962461752777</v>
      </c>
      <c r="C2" s="8">
        <f ca="1">+Indicator_db2_S3!B2*Weighting!C2+Indicator_db2_S3!C2*Weighting!C3+Indicator_db2_S3!D2*Weighting!C4+Indicator_db2_S3!E2*Weighting!C5+Indicator_db2_S3!F2*Weighting!C6+Indicator_db2_S3!G2*Weighting!C7+Indicator_db2_S3!H2*Weighting!C8+Indicator_db2_S3!I2*Weighting!C9+Indicator_db2_S3!J2*Weighting!C10+Indicator_db2_S3!K2*Weighting!C11+Indicator_db2_S3!L2*Weighting!C12+Indicator_db2_S3!M2*Weighting!C13+Indicator_db2_S3!N2*Weighting!C14+Indicator_db2_S3!O2*Weighting!C15+Indicator_db2_S3!P2*Weighting!C16+Indicator_db2_S3!Q2*Weighting!C17</f>
        <v>-0.45492860620200559</v>
      </c>
      <c r="D2" s="8">
        <f ca="1">+Indicator_db2_S3!B2*Weighting!D2+Indicator_db2_S3!C2*Weighting!D3+Indicator_db2_S3!D2*Weighting!D4+Indicator_db2_S3!E2*Weighting!D5+Indicator_db2_S3!F2*Weighting!D6+Indicator_db2_S3!G2*Weighting!D7+Indicator_db2_S3!H2*Weighting!D8+Indicator_db2_S3!I2*Weighting!D9+Indicator_db2_S3!J2*Weighting!D10+Indicator_db2_S3!K2*Weighting!D11+Indicator_db2_S3!L2*Weighting!D12+Indicator_db2_S3!M2*Weighting!D13+Indicator_db2_S3!N2*Weighting!D14+Indicator_db2_S3!O2*Weighting!D15+Indicator_db2_S3!P2*Weighting!D16+Indicator_db2_S3!Q2*Weighting!D17</f>
        <v>-0.47439850325677207</v>
      </c>
      <c r="E2" s="8">
        <f ca="1">+Indicator_db2_S3!B2*Weighting!E2+Indicator_db2_S3!C2*Weighting!E3+Indicator_db2_S3!D2*Weighting!E4+Indicator_db2_S3!E2*Weighting!E5+Indicator_db2_S3!F2*Weighting!E6+Indicator_db2_S3!G2*Weighting!E7+Indicator_db2_S3!H2*Weighting!E8+Indicator_db2_S3!I2*Weighting!E9+Indicator_db2_S3!J2*Weighting!E10+Indicator_db2_S3!K2*Weighting!E11+Indicator_db2_S3!L2*Weighting!E12+Indicator_db2_S3!M2*Weighting!E13+Indicator_db2_S3!N2*Weighting!E14+Indicator_db2_S3!O2*Weighting!E15+Indicator_db2_S3!P2*Weighting!E16+Indicator_db2_S3!Q2*Weighting!E17</f>
        <v>-1.1307526567848296</v>
      </c>
      <c r="F2" s="8">
        <f ca="1">+Indicator_db2_S3!B2*Weighting!F2+Indicator_db2_S3!C2*Weighting!F3+Indicator_db2_S3!D2*Weighting!F4+Indicator_db2_S3!E2*Weighting!F5+Indicator_db2_S3!F2*Weighting!F6+Indicator_db2_S3!G2*Weighting!F7+Indicator_db2_S3!H2*Weighting!F8+Indicator_db2_S3!I2*Weighting!F9+Indicator_db2_S3!J2*Weighting!F10+Indicator_db2_S3!K2*Weighting!F11+Indicator_db2_S3!L2*Weighting!F12+Indicator_db2_S3!M2*Weighting!F13+Indicator_db2_S3!N2*Weighting!F14+Indicator_db2_S3!O2*Weighting!F15+Indicator_db2_S3!P2*Weighting!F16+Indicator_db2_S3!Q2*Weighting!F17</f>
        <v>-0.44053137265674808</v>
      </c>
      <c r="G2" s="8">
        <f>+Indicator_db2_S3!B2*Weighting!G2+Indicator_db2_S3!C2*Weighting!G3+Indicator_db2_S3!D2*Weighting!G4+Indicator_db2_S3!E2*Weighting!G5+Indicator_db2_S3!F2*Weighting!G6+Indicator_db2_S3!G2*Weighting!G7+Indicator_db2_S3!H2*Weighting!G8+Indicator_db2_S3!I2*Weighting!G9+Indicator_db2_S3!J2*Weighting!G10+Indicator_db2_S3!K2*Weighting!G11+Indicator_db2_S3!L2*Weighting!G12+Indicator_db2_S3!M2*Weighting!G13+Indicator_db2_S3!N2*Weighting!G14+Indicator_db2_S3!O2*Weighting!G15+Indicator_db2_S3!P2*Weighting!G16+Indicator_db2_S3!Q2*Weighting!G17</f>
        <v>-0.1612157425189388</v>
      </c>
      <c r="H2" s="8">
        <f>+Indicator_db2_S3!B2*Weighting!H2+Indicator_db2_S3!C2*Weighting!H3+Indicator_db2_S3!D2*Weighting!H4+Indicator_db2_S3!E2*Weighting!H5+Indicator_db2_S3!F2*Weighting!H6+Indicator_db2_S3!G2*Weighting!H7+Indicator_db2_S3!H2*Weighting!H8+Indicator_db2_S3!I2*Weighting!H9+Indicator_db2_S3!J2*Weighting!H10+Indicator_db2_S3!K2*Weighting!H11+Indicator_db2_S3!L2*Weighting!H12+Indicator_db2_S3!M2*Weighting!H13+Indicator_db2_S3!N2*Weighting!H14+Indicator_db2_S3!O2*Weighting!H15+Indicator_db2_S3!P2*Weighting!H16+Indicator_db2_S3!Q2*Weighting!H17</f>
        <v>-0.20566481841096682</v>
      </c>
      <c r="I2" s="8">
        <f>+Indicator_db2_S3!B2*Weighting!I2+Indicator_db2_S3!C2*Weighting!I3+Indicator_db2_S3!D2*Weighting!I4+Indicator_db2_S3!E2*Weighting!I5+Indicator_db2_S3!F2*Weighting!I6+Indicator_db2_S3!G2*Weighting!I7+Indicator_db2_S3!H2*Weighting!I8+Indicator_db2_S3!I2*Weighting!I9+Indicator_db2_S3!J2*Weighting!I10+Indicator_db2_S3!K2*Weighting!I11+Indicator_db2_S3!L2*Weighting!I12+Indicator_db2_S3!M2*Weighting!I13+Indicator_db2_S3!N2*Weighting!I14+Indicator_db2_S3!O2*Weighting!I15+Indicator_db2_S3!P2*Weighting!I16+Indicator_db2_S3!Q2*Weighting!I17</f>
        <v>-0.17670705439597353</v>
      </c>
      <c r="J2" s="8">
        <f>+Indicator_db2_S3!B2*Weighting!J2+Indicator_db2_S3!C2*Weighting!J3+Indicator_db2_S3!D2*Weighting!J4+Indicator_db2_S3!E2*Weighting!J5+Indicator_db2_S3!F2*Weighting!J6+Indicator_db2_S3!G2*Weighting!J7+Indicator_db2_S3!H2*Weighting!J8+Indicator_db2_S3!I2*Weighting!J9+Indicator_db2_S3!J2*Weighting!J10+Indicator_db2_S3!K2*Weighting!J11+Indicator_db2_S3!L2*Weighting!J12+Indicator_db2_S3!M2*Weighting!J13+Indicator_db2_S3!N2*Weighting!J14+Indicator_db2_S3!O2*Weighting!J15+Indicator_db2_S3!P2*Weighting!J16+Indicator_db2_S3!Q2*Weighting!J17</f>
        <v>-0.55667637388958158</v>
      </c>
      <c r="K2" s="8">
        <f>+Indicator_db2_S3!B2*Weighting!K2+Indicator_db2_S3!C2*Weighting!K3+Indicator_db2_S3!D2*Weighting!K4+Indicator_db2_S3!E2*Weighting!K5+Indicator_db2_S3!F2*Weighting!K6+Indicator_db2_S3!G2*Weighting!K7+Indicator_db2_S3!H2*Weighting!K8+Indicator_db2_S3!I2*Weighting!K9+Indicator_db2_S3!J2*Weighting!K10+Indicator_db2_S3!K2*Weighting!K11+Indicator_db2_S3!L2*Weighting!K12+Indicator_db2_S3!M2*Weighting!K13+Indicator_db2_S3!N2*Weighting!K14+Indicator_db2_S3!O2*Weighting!K15+Indicator_db2_S3!P2*Weighting!K16+Indicator_db2_S3!Q2*Weighting!K17</f>
        <v>-0.19189650348016291</v>
      </c>
      <c r="L2" s="8">
        <f>+Indicator_db2_S3!B2*Weighting!L2+Indicator_db2_S3!C2*Weighting!L3+Indicator_db2_S3!D2*Weighting!L4+Indicator_db2_S3!E2*Weighting!L5+Indicator_db2_S3!F2*Weighting!L6+Indicator_db2_S3!G2*Weighting!L7+Indicator_db2_S3!H2*Weighting!L8+Indicator_db2_S3!I2*Weighting!L9+Indicator_db2_S3!J2*Weighting!L10+Indicator_db2_S3!K2*Weighting!L11+Indicator_db2_S3!L2*Weighting!L12+Indicator_db2_S3!M2*Weighting!L13+Indicator_db2_S3!N2*Weighting!L14+Indicator_db2_S3!O2*Weighting!L15+Indicator_db2_S3!P2*Weighting!L16+Indicator_db2_S3!Q2*Weighting!L17</f>
        <v>-0.39021131595631453</v>
      </c>
      <c r="M2" s="8">
        <f>+Indicator_db2_S3!B2*Weighting!M2+Indicator_db2_S3!C2*Weighting!M3+Indicator_db2_S3!D2*Weighting!M4+Indicator_db2_S3!E2*Weighting!M5+Indicator_db2_S3!F2*Weighting!M6+Indicator_db2_S3!G2*Weighting!M7+Indicator_db2_S3!H2*Weighting!M8+Indicator_db2_S3!I2*Weighting!M9+Indicator_db2_S3!J2*Weighting!M10+Indicator_db2_S3!K2*Weighting!M11+Indicator_db2_S3!L2*Weighting!M12+Indicator_db2_S3!M2*Weighting!M13+Indicator_db2_S3!N2*Weighting!M14+Indicator_db2_S3!O2*Weighting!M15+Indicator_db2_S3!P2*Weighting!M16+Indicator_db2_S3!Q2*Weighting!M17</f>
        <v>-0.30908009118621321</v>
      </c>
      <c r="N2" s="8">
        <f>+Indicator_db2_S3!B2*Weighting!N2+Indicator_db2_S3!C2*Weighting!N3+Indicator_db2_S3!D2*Weighting!N4+Indicator_db2_S3!E2*Weighting!N5+Indicator_db2_S3!F2*Weighting!N6+Indicator_db2_S3!G2*Weighting!N7+Indicator_db2_S3!H2*Weighting!N8+Indicator_db2_S3!I2*Weighting!N9+Indicator_db2_S3!J2*Weighting!N10+Indicator_db2_S3!K2*Weighting!N11+Indicator_db2_S3!L2*Weighting!N12+Indicator_db2_S3!M2*Weighting!N13+Indicator_db2_S3!N2*Weighting!N14+Indicator_db2_S3!O2*Weighting!N15+Indicator_db2_S3!P2*Weighting!N16+Indicator_db2_S3!Q2*Weighting!N17</f>
        <v>-5.9439416776812658E-2</v>
      </c>
      <c r="O2" s="8">
        <f>+Indicator_db2_S3!B2*Weighting!O2+Indicator_db2_S3!C2*Weighting!O3+Indicator_db2_S3!D2*Weighting!O4+Indicator_db2_S3!E2*Weighting!O5+Indicator_db2_S3!F2*Weighting!O6+Indicator_db2_S3!G2*Weighting!O7+Indicator_db2_S3!H2*Weighting!O8+Indicator_db2_S3!I2*Weighting!O9+Indicator_db2_S3!J2*Weighting!O10+Indicator_db2_S3!K2*Weighting!O11+Indicator_db2_S3!L2*Weighting!O12+Indicator_db2_S3!M2*Weighting!O13+Indicator_db2_S3!N2*Weighting!O14+Indicator_db2_S3!O2*Weighting!O15+Indicator_db2_S3!P2*Weighting!O16+Indicator_db2_S3!Q2*Weighting!O17</f>
        <v>9.6297262056579402E-2</v>
      </c>
      <c r="P2" s="8">
        <f>+Indicator_db2_S3!B2*Weighting!P2+Indicator_db2_S3!C2*Weighting!P3+Indicator_db2_S3!D2*Weighting!P4+Indicator_db2_S3!E2*Weighting!P5+Indicator_db2_S3!F2*Weighting!P6+Indicator_db2_S3!G2*Weighting!P7+Indicator_db2_S3!H2*Weighting!P8+Indicator_db2_S3!I2*Weighting!P9+Indicator_db2_S3!J2*Weighting!P10+Indicator_db2_S3!K2*Weighting!P11+Indicator_db2_S3!L2*Weighting!P12+Indicator_db2_S3!M2*Weighting!P13+Indicator_db2_S3!N2*Weighting!P14+Indicator_db2_S3!O2*Weighting!P15+Indicator_db2_S3!P2*Weighting!P16+Indicator_db2_S3!Q2*Weighting!P17</f>
        <v>-0.12211652791221382</v>
      </c>
      <c r="Q2" s="8">
        <f>+Indicator_db2_S3!B2*Weighting!Q2+Indicator_db2_S3!C2*Weighting!Q3+Indicator_db2_S3!D2*Weighting!Q4+Indicator_db2_S3!E2*Weighting!Q5+Indicator_db2_S3!F2*Weighting!Q6+Indicator_db2_S3!G2*Weighting!Q7+Indicator_db2_S3!H2*Weighting!Q8+Indicator_db2_S3!I2*Weighting!Q9+Indicator_db2_S3!J2*Weighting!Q10+Indicator_db2_S3!K2*Weighting!Q11+Indicator_db2_S3!L2*Weighting!Q12+Indicator_db2_S3!M2*Weighting!Q13+Indicator_db2_S3!N2*Weighting!Q14+Indicator_db2_S3!O2*Weighting!Q15+Indicator_db2_S3!P2*Weighting!Q16+Indicator_db2_S3!Q2*Weighting!Q17</f>
        <v>-0.17681846957029795</v>
      </c>
      <c r="R2" s="8">
        <f>+Indicator_db2_S3!B2*Weighting!R2+Indicator_db2_S3!C2*Weighting!R3+Indicator_db2_S3!D2*Weighting!R4+Indicator_db2_S3!E2*Weighting!R5+Indicator_db2_S3!F2*Weighting!R6+Indicator_db2_S3!G2*Weighting!R7+Indicator_db2_S3!H2*Weighting!R8+Indicator_db2_S3!I2*Weighting!R9+Indicator_db2_S3!J2*Weighting!R10+Indicator_db2_S3!K2*Weighting!R11+Indicator_db2_S3!L2*Weighting!R12+Indicator_db2_S3!M2*Weighting!R13+Indicator_db2_S3!N2*Weighting!R14+Indicator_db2_S3!O2*Weighting!R15+Indicator_db2_S3!P2*Weighting!R16+Indicator_db2_S3!Q2*Weighting!R17</f>
        <v>-1.3311095258779493</v>
      </c>
      <c r="S2" s="8">
        <f>+Indicator_db2_S3!B2*Weighting!S2+Indicator_db2_S3!C2*Weighting!S3+Indicator_db2_S3!D2*Weighting!S4+Indicator_db2_S3!E2*Weighting!S5+Indicator_db2_S3!F2*Weighting!S6+Indicator_db2_S3!G2*Weighting!S7+Indicator_db2_S3!H2*Weighting!S8+Indicator_db2_S3!I2*Weighting!S9+Indicator_db2_S3!J2*Weighting!S10+Indicator_db2_S3!K2*Weighting!S11+Indicator_db2_S3!L2*Weighting!S12+Indicator_db2_S3!M2*Weighting!S13+Indicator_db2_S3!N2*Weighting!S14+Indicator_db2_S3!O2*Weighting!S15+Indicator_db2_S3!P2*Weighting!S16+Indicator_db2_S3!Q2*Weighting!S17</f>
        <v>-1.0120070764887898E-3</v>
      </c>
      <c r="T2" s="8">
        <f>+Indicator_db2_S3!B2*Weighting!T2+Indicator_db2_S3!C2*Weighting!T3+Indicator_db2_S3!D2*Weighting!T4+Indicator_db2_S3!E2*Weighting!T5+Indicator_db2_S3!F2*Weighting!T6+Indicator_db2_S3!G2*Weighting!T7+Indicator_db2_S3!H2*Weighting!T8+Indicator_db2_S3!I2*Weighting!T9+Indicator_db2_S3!J2*Weighting!T10+Indicator_db2_S3!K2*Weighting!T11+Indicator_db2_S3!L2*Weighting!T12+Indicator_db2_S3!M2*Weighting!T13+Indicator_db2_S3!N2*Weighting!T14+Indicator_db2_S3!O2*Weighting!T15+Indicator_db2_S3!P2*Weighting!T16+Indicator_db2_S3!Q2*Weighting!T17</f>
        <v>3.9413446775889158E-3</v>
      </c>
      <c r="U2" s="8">
        <f>+Indicator_db2_S3!B2*Weighting!U2+Indicator_db2_S3!C2*Weighting!U3+Indicator_db2_S3!D2*Weighting!U4+Indicator_db2_S3!E2*Weighting!U5+Indicator_db2_S3!F2*Weighting!U6+Indicator_db2_S3!G2*Weighting!U7+Indicator_db2_S3!H2*Weighting!U8+Indicator_db2_S3!I2*Weighting!U9+Indicator_db2_S3!J2*Weighting!U10+Indicator_db2_S3!K2*Weighting!U11+Indicator_db2_S3!L2*Weighting!U12+Indicator_db2_S3!M2*Weighting!U13+Indicator_db2_S3!N2*Weighting!U14+Indicator_db2_S3!O2*Weighting!U15+Indicator_db2_S3!P2*Weighting!U16+Indicator_db2_S3!Q2*Weighting!U17</f>
        <v>-9.6452454401940221E-3</v>
      </c>
      <c r="V2" s="8">
        <f>+Indicator_db2_S3!B2*Weighting!V2+Indicator_db2_S3!C2*Weighting!V3+Indicator_db2_S3!D2*Weighting!V4+Indicator_db2_S3!E2*Weighting!V5+Indicator_db2_S3!F2*Weighting!V6+Indicator_db2_S3!G2*Weighting!V7+Indicator_db2_S3!H2*Weighting!V8+Indicator_db2_S3!I2*Weighting!V9+Indicator_db2_S3!J2*Weighting!V10+Indicator_db2_S3!K2*Weighting!V11+Indicator_db2_S3!L2*Weighting!V12+Indicator_db2_S3!M2*Weighting!V13+Indicator_db2_S3!N2*Weighting!V14+Indicator_db2_S3!O2*Weighting!V15+Indicator_db2_S3!P2*Weighting!V16+Indicator_db2_S3!Q2*Weighting!V17</f>
        <v>-3.0145495621921824E-2</v>
      </c>
      <c r="W2" s="8">
        <f>+Indicator_db2_S3!B2*Weighting!W2+Indicator_db2_S3!C2*Weighting!W3+Indicator_db2_S3!D2*Weighting!W4+Indicator_db2_S3!E2*Weighting!W5+Indicator_db2_S3!F2*Weighting!W6+Indicator_db2_S3!G2*Weighting!W7+Indicator_db2_S3!H2*Weighting!W8+Indicator_db2_S3!I2*Weighting!W9+Indicator_db2_S3!J2*Weighting!W10+Indicator_db2_S3!K2*Weighting!W11+Indicator_db2_S3!L2*Weighting!W12+Indicator_db2_S3!M2*Weighting!W13+Indicator_db2_S3!N2*Weighting!W14+Indicator_db2_S3!O2*Weighting!W15+Indicator_db2_S3!P2*Weighting!W16+Indicator_db2_S3!Q2*Weighting!W17</f>
        <v>-8.43743096658367E-3</v>
      </c>
      <c r="X2" s="8">
        <f>+Indicator_db2_S3!B2*Weighting!X2+Indicator_db2_S3!C2*Weighting!X3+Indicator_db2_S3!D2*Weighting!X4+Indicator_db2_S3!E2*Weighting!X5+Indicator_db2_S3!F2*Weighting!X6+Indicator_db2_S3!G2*Weighting!X7+Indicator_db2_S3!H2*Weighting!X8+Indicator_db2_S3!I2*Weighting!X9+Indicator_db2_S3!J2*Weighting!X10+Indicator_db2_S3!K2*Weighting!X11+Indicator_db2_S3!L2*Weighting!X12+Indicator_db2_S3!M2*Weighting!X13+Indicator_db2_S3!N2*Weighting!X14+Indicator_db2_S3!O2*Weighting!X15+Indicator_db2_S3!P2*Weighting!X16+Indicator_db2_S3!Q2*Weighting!X17</f>
        <v>-9.8536683501163728E-3</v>
      </c>
      <c r="Y2" s="8">
        <f>+Indicator_db2_S3!B2*Weighting!Y2+Indicator_db2_S3!C2*Weighting!Y3+Indicator_db2_S3!D2*Weighting!Y4+Indicator_db2_S3!E2*Weighting!Y5+Indicator_db2_S3!F2*Weighting!Y6+Indicator_db2_S3!G2*Weighting!Y7+Indicator_db2_S3!H2*Weighting!Y8+Indicator_db2_S3!I2*Weighting!Y9+Indicator_db2_S3!J2*Weighting!Y10+Indicator_db2_S3!K2*Weighting!Y11+Indicator_db2_S3!L2*Weighting!Y12+Indicator_db2_S3!M2*Weighting!Y13+Indicator_db2_S3!N2*Weighting!Y14+Indicator_db2_S3!O2*Weighting!Y15+Indicator_db2_S3!P2*Weighting!Y16+Indicator_db2_S3!Q2*Weighting!Y17</f>
        <v>-8.8404116641041151E-4</v>
      </c>
      <c r="Z2" s="8">
        <f>+Indicator_db2_S3!B2*Weighting!Z2+Indicator_db2_S3!C2*Weighting!Z3+Indicator_db2_S3!D2*Weighting!Z4+Indicator_db2_S3!E2*Weighting!Z5+Indicator_db2_S3!F2*Weighting!Z6+Indicator_db2_S3!G2*Weighting!Z7+Indicator_db2_S3!H2*Weighting!Z8+Indicator_db2_S3!I2*Weighting!Z9+Indicator_db2_S3!J2*Weighting!Z10+Indicator_db2_S3!K2*Weighting!Z11+Indicator_db2_S3!L2*Weighting!Z12+Indicator_db2_S3!M2*Weighting!Z13+Indicator_db2_S3!N2*Weighting!Z14+Indicator_db2_S3!O2*Weighting!Z15+Indicator_db2_S3!P2*Weighting!Z16+Indicator_db2_S3!Q2*Weighting!Z17</f>
        <v>-2.1472434404792531E-2</v>
      </c>
      <c r="AA2" s="8">
        <f>+Indicator_db2_S3!B2*Weighting!AA2+Indicator_db2_S3!C2*Weighting!AA3+Indicator_db2_S3!D2*Weighting!AA4+Indicator_db2_S3!E2*Weighting!AA5+Indicator_db2_S3!F2*Weighting!AA6+Indicator_db2_S3!G2*Weighting!AA7+Indicator_db2_S3!H2*Weighting!AA8+Indicator_db2_S3!I2*Weighting!AA9+Indicator_db2_S3!J2*Weighting!AA10+Indicator_db2_S3!K2*Weighting!AA11+Indicator_db2_S3!L2*Weighting!AA12+Indicator_db2_S3!M2*Weighting!AA13+Indicator_db2_S3!N2*Weighting!AA14+Indicator_db2_S3!O2*Weighting!AA15+Indicator_db2_S3!P2*Weighting!AA16+Indicator_db2_S3!Q2*Weighting!AA17</f>
        <v>-0.20946481673087985</v>
      </c>
    </row>
    <row r="3" spans="1:27" x14ac:dyDescent="0.35">
      <c r="A3" s="5" t="s">
        <v>2</v>
      </c>
      <c r="B3" s="8">
        <f ca="1">+Indicator_db2_S3!B3*Weighting!B2+Indicator_db2_S3!C3*Weighting!B3+Indicator_db2_S3!D3*Weighting!B4+Indicator_db2_S3!E3*Weighting!B5+Indicator_db2_S3!F3*Weighting!B6+Indicator_db2_S3!G3*Weighting!B7+Indicator_db2_S3!H3*Weighting!B8+Indicator_db2_S3!I3*Weighting!B9+Indicator_db2_S3!J3*Weighting!B10+Indicator_db2_S3!K3*Weighting!B11+Indicator_db2_S3!L3*Weighting!B12+Indicator_db2_S3!M3*Weighting!B13+Indicator_db2_S3!N3*Weighting!B14+Indicator_db2_S3!O3*Weighting!B15+Indicator_db2_S3!P3*Weighting!B16+Indicator_db2_S3!Q3*Weighting!B17</f>
        <v>-1.5927842580552733</v>
      </c>
      <c r="C3" s="8">
        <f ca="1">+Indicator_db2_S3!B3*Weighting!C2+Indicator_db2_S3!C3*Weighting!C3+Indicator_db2_S3!D3*Weighting!C4+Indicator_db2_S3!E3*Weighting!C5+Indicator_db2_S3!F3*Weighting!C6+Indicator_db2_S3!G3*Weighting!C7+Indicator_db2_S3!H3*Weighting!C8+Indicator_db2_S3!I3*Weighting!C9+Indicator_db2_S3!J3*Weighting!C10+Indicator_db2_S3!K3*Weighting!C11+Indicator_db2_S3!L3*Weighting!C12+Indicator_db2_S3!M3*Weighting!C13+Indicator_db2_S3!N3*Weighting!C14+Indicator_db2_S3!O3*Weighting!C15+Indicator_db2_S3!P3*Weighting!C16+Indicator_db2_S3!Q3*Weighting!C17</f>
        <v>-1.4102815748217314</v>
      </c>
      <c r="D3" s="8">
        <f ca="1">+Indicator_db2_S3!B3*Weighting!D2+Indicator_db2_S3!C3*Weighting!D3+Indicator_db2_S3!D3*Weighting!D4+Indicator_db2_S3!E3*Weighting!D5+Indicator_db2_S3!F3*Weighting!D6+Indicator_db2_S3!G3*Weighting!D7+Indicator_db2_S3!H3*Weighting!D8+Indicator_db2_S3!I3*Weighting!D9+Indicator_db2_S3!J3*Weighting!D10+Indicator_db2_S3!K3*Weighting!D11+Indicator_db2_S3!L3*Weighting!D12+Indicator_db2_S3!M3*Weighting!D13+Indicator_db2_S3!N3*Weighting!D14+Indicator_db2_S3!O3*Weighting!D15+Indicator_db2_S3!P3*Weighting!D16+Indicator_db2_S3!Q3*Weighting!D17</f>
        <v>-1.7463738957919728</v>
      </c>
      <c r="E3" s="8">
        <f ca="1">+Indicator_db2_S3!B3*Weighting!E2+Indicator_db2_S3!C3*Weighting!E3+Indicator_db2_S3!D3*Weighting!E4+Indicator_db2_S3!E3*Weighting!E5+Indicator_db2_S3!F3*Weighting!E6+Indicator_db2_S3!G3*Weighting!E7+Indicator_db2_S3!H3*Weighting!E8+Indicator_db2_S3!I3*Weighting!E9+Indicator_db2_S3!J3*Weighting!E10+Indicator_db2_S3!K3*Weighting!E11+Indicator_db2_S3!L3*Weighting!E12+Indicator_db2_S3!M3*Weighting!E13+Indicator_db2_S3!N3*Weighting!E14+Indicator_db2_S3!O3*Weighting!E15+Indicator_db2_S3!P3*Weighting!E16+Indicator_db2_S3!Q3*Weighting!E17</f>
        <v>-4.4135937885688969</v>
      </c>
      <c r="F3" s="8">
        <f ca="1">+Indicator_db2_S3!B3*Weighting!F2+Indicator_db2_S3!C3*Weighting!F3+Indicator_db2_S3!D3*Weighting!F4+Indicator_db2_S3!E3*Weighting!F5+Indicator_db2_S3!F3*Weighting!F6+Indicator_db2_S3!G3*Weighting!F7+Indicator_db2_S3!H3*Weighting!F8+Indicator_db2_S3!I3*Weighting!F9+Indicator_db2_S3!J3*Weighting!F10+Indicator_db2_S3!K3*Weighting!F11+Indicator_db2_S3!L3*Weighting!F12+Indicator_db2_S3!M3*Weighting!F13+Indicator_db2_S3!N3*Weighting!F14+Indicator_db2_S3!O3*Weighting!F15+Indicator_db2_S3!P3*Weighting!F16+Indicator_db2_S3!Q3*Weighting!F17</f>
        <v>-1.5148138300904403</v>
      </c>
      <c r="G3" s="8">
        <f>+Indicator_db2_S3!B3*Weighting!G2+Indicator_db2_S3!C3*Weighting!G3+Indicator_db2_S3!D3*Weighting!G4+Indicator_db2_S3!E3*Weighting!G5+Indicator_db2_S3!F3*Weighting!G6+Indicator_db2_S3!G3*Weighting!G7+Indicator_db2_S3!H3*Weighting!G8+Indicator_db2_S3!I3*Weighting!G9+Indicator_db2_S3!J3*Weighting!G10+Indicator_db2_S3!K3*Weighting!G11+Indicator_db2_S3!L3*Weighting!G12+Indicator_db2_S3!M3*Weighting!G13+Indicator_db2_S3!N3*Weighting!G14+Indicator_db2_S3!O3*Weighting!G15+Indicator_db2_S3!P3*Weighting!G16+Indicator_db2_S3!Q3*Weighting!G17</f>
        <v>-0.3512581975431488</v>
      </c>
      <c r="H3" s="8">
        <f>+Indicator_db2_S3!B3*Weighting!H2+Indicator_db2_S3!C3*Weighting!H3+Indicator_db2_S3!D3*Weighting!H4+Indicator_db2_S3!E3*Weighting!H5+Indicator_db2_S3!F3*Weighting!H6+Indicator_db2_S3!G3*Weighting!H7+Indicator_db2_S3!H3*Weighting!H8+Indicator_db2_S3!I3*Weighting!H9+Indicator_db2_S3!J3*Weighting!H10+Indicator_db2_S3!K3*Weighting!H11+Indicator_db2_S3!L3*Weighting!H12+Indicator_db2_S3!M3*Weighting!H13+Indicator_db2_S3!N3*Weighting!H14+Indicator_db2_S3!O3*Weighting!H15+Indicator_db2_S3!P3*Weighting!H16+Indicator_db2_S3!Q3*Weighting!H17</f>
        <v>-0.28785521957332033</v>
      </c>
      <c r="I3" s="8">
        <f>+Indicator_db2_S3!B3*Weighting!I2+Indicator_db2_S3!C3*Weighting!I3+Indicator_db2_S3!D3*Weighting!I4+Indicator_db2_S3!E3*Weighting!I5+Indicator_db2_S3!F3*Weighting!I6+Indicator_db2_S3!G3*Weighting!I7+Indicator_db2_S3!H3*Weighting!I8+Indicator_db2_S3!I3*Weighting!I9+Indicator_db2_S3!J3*Weighting!I10+Indicator_db2_S3!K3*Weighting!I11+Indicator_db2_S3!L3*Weighting!I12+Indicator_db2_S3!M3*Weighting!I13+Indicator_db2_S3!N3*Weighting!I14+Indicator_db2_S3!O3*Weighting!I15+Indicator_db2_S3!P3*Weighting!I16+Indicator_db2_S3!Q3*Weighting!I17</f>
        <v>-0.41218731764548716</v>
      </c>
      <c r="J3" s="8">
        <f>+Indicator_db2_S3!B3*Weighting!J2+Indicator_db2_S3!C3*Weighting!J3+Indicator_db2_S3!D3*Weighting!J4+Indicator_db2_S3!E3*Weighting!J5+Indicator_db2_S3!F3*Weighting!J6+Indicator_db2_S3!G3*Weighting!J7+Indicator_db2_S3!H3*Weighting!J8+Indicator_db2_S3!I3*Weighting!J9+Indicator_db2_S3!J3*Weighting!J10+Indicator_db2_S3!K3*Weighting!J11+Indicator_db2_S3!L3*Weighting!J12+Indicator_db2_S3!M3*Weighting!J13+Indicator_db2_S3!N3*Weighting!J14+Indicator_db2_S3!O3*Weighting!J15+Indicator_db2_S3!P3*Weighting!J16+Indicator_db2_S3!Q3*Weighting!J17</f>
        <v>-1.8598555398295222</v>
      </c>
      <c r="K3" s="8">
        <f>+Indicator_db2_S3!B3*Weighting!K2+Indicator_db2_S3!C3*Weighting!K3+Indicator_db2_S3!D3*Weighting!K4+Indicator_db2_S3!E3*Weighting!K5+Indicator_db2_S3!F3*Weighting!K6+Indicator_db2_S3!G3*Weighting!K7+Indicator_db2_S3!H3*Weighting!K8+Indicator_db2_S3!I3*Weighting!K9+Indicator_db2_S3!J3*Weighting!K10+Indicator_db2_S3!K3*Weighting!K11+Indicator_db2_S3!L3*Weighting!K12+Indicator_db2_S3!M3*Weighting!K13+Indicator_db2_S3!N3*Weighting!K14+Indicator_db2_S3!O3*Weighting!K15+Indicator_db2_S3!P3*Weighting!K16+Indicator_db2_S3!Q3*Weighting!K17</f>
        <v>-0.32346593600810314</v>
      </c>
      <c r="L3" s="8">
        <f>+Indicator_db2_S3!B3*Weighting!L2+Indicator_db2_S3!C3*Weighting!L3+Indicator_db2_S3!D3*Weighting!L4+Indicator_db2_S3!E3*Weighting!L5+Indicator_db2_S3!F3*Weighting!L6+Indicator_db2_S3!G3*Weighting!L7+Indicator_db2_S3!H3*Weighting!L8+Indicator_db2_S3!I3*Weighting!L9+Indicator_db2_S3!J3*Weighting!L10+Indicator_db2_S3!K3*Weighting!L11+Indicator_db2_S3!L3*Weighting!L12+Indicator_db2_S3!M3*Weighting!L13+Indicator_db2_S3!N3*Weighting!L14+Indicator_db2_S3!O3*Weighting!L15+Indicator_db2_S3!P3*Weighting!L16+Indicator_db2_S3!Q3*Weighting!L17</f>
        <v>-0.10761720925859608</v>
      </c>
      <c r="M3" s="8">
        <f>+Indicator_db2_S3!B3*Weighting!M2+Indicator_db2_S3!C3*Weighting!M3+Indicator_db2_S3!D3*Weighting!M4+Indicator_db2_S3!E3*Weighting!M5+Indicator_db2_S3!F3*Weighting!M6+Indicator_db2_S3!G3*Weighting!M7+Indicator_db2_S3!H3*Weighting!M8+Indicator_db2_S3!I3*Weighting!M9+Indicator_db2_S3!J3*Weighting!M10+Indicator_db2_S3!K3*Weighting!M11+Indicator_db2_S3!L3*Weighting!M12+Indicator_db2_S3!M3*Weighting!M13+Indicator_db2_S3!N3*Weighting!M14+Indicator_db2_S3!O3*Weighting!M15+Indicator_db2_S3!P3*Weighting!M16+Indicator_db2_S3!Q3*Weighting!M17</f>
        <v>-5.7390491450645437E-4</v>
      </c>
      <c r="N3" s="8">
        <f>+Indicator_db2_S3!B3*Weighting!N2+Indicator_db2_S3!C3*Weighting!N3+Indicator_db2_S3!D3*Weighting!N4+Indicator_db2_S3!E3*Weighting!N5+Indicator_db2_S3!F3*Weighting!N6+Indicator_db2_S3!G3*Weighting!N7+Indicator_db2_S3!H3*Weighting!N8+Indicator_db2_S3!I3*Weighting!N9+Indicator_db2_S3!J3*Weighting!N10+Indicator_db2_S3!K3*Weighting!N11+Indicator_db2_S3!L3*Weighting!N12+Indicator_db2_S3!M3*Weighting!N13+Indicator_db2_S3!N3*Weighting!N14+Indicator_db2_S3!O3*Weighting!N15+Indicator_db2_S3!P3*Weighting!N16+Indicator_db2_S3!Q3*Weighting!N17</f>
        <v>-2.2439676109298509E-3</v>
      </c>
      <c r="O3" s="8">
        <f>+Indicator_db2_S3!B3*Weighting!O2+Indicator_db2_S3!C3*Weighting!O3+Indicator_db2_S3!D3*Weighting!O4+Indicator_db2_S3!E3*Weighting!O5+Indicator_db2_S3!F3*Weighting!O6+Indicator_db2_S3!G3*Weighting!O7+Indicator_db2_S3!H3*Weighting!O8+Indicator_db2_S3!I3*Weighting!O9+Indicator_db2_S3!J3*Weighting!O10+Indicator_db2_S3!K3*Weighting!O11+Indicator_db2_S3!L3*Weighting!O12+Indicator_db2_S3!M3*Weighting!O13+Indicator_db2_S3!N3*Weighting!O14+Indicator_db2_S3!O3*Weighting!O15+Indicator_db2_S3!P3*Weighting!O16+Indicator_db2_S3!Q3*Weighting!O17</f>
        <v>-1.7732034197204931E-3</v>
      </c>
      <c r="P3" s="8">
        <f>+Indicator_db2_S3!B3*Weighting!P2+Indicator_db2_S3!C3*Weighting!P3+Indicator_db2_S3!D3*Weighting!P4+Indicator_db2_S3!E3*Weighting!P5+Indicator_db2_S3!F3*Weighting!P6+Indicator_db2_S3!G3*Weighting!P7+Indicator_db2_S3!H3*Weighting!P8+Indicator_db2_S3!I3*Weighting!P9+Indicator_db2_S3!J3*Weighting!P10+Indicator_db2_S3!K3*Weighting!P11+Indicator_db2_S3!L3*Weighting!P12+Indicator_db2_S3!M3*Weighting!P13+Indicator_db2_S3!N3*Weighting!P14+Indicator_db2_S3!O3*Weighting!P15+Indicator_db2_S3!P3*Weighting!P16+Indicator_db2_S3!Q3*Weighting!P17</f>
        <v>-9.5995317451936912E-3</v>
      </c>
      <c r="Q3" s="8">
        <f>+Indicator_db2_S3!B3*Weighting!Q2+Indicator_db2_S3!C3*Weighting!Q3+Indicator_db2_S3!D3*Weighting!Q4+Indicator_db2_S3!E3*Weighting!Q5+Indicator_db2_S3!F3*Weighting!Q6+Indicator_db2_S3!G3*Weighting!Q7+Indicator_db2_S3!H3*Weighting!Q8+Indicator_db2_S3!I3*Weighting!Q9+Indicator_db2_S3!J3*Weighting!Q10+Indicator_db2_S3!K3*Weighting!Q11+Indicator_db2_S3!L3*Weighting!Q12+Indicator_db2_S3!M3*Weighting!Q13+Indicator_db2_S3!N3*Weighting!Q14+Indicator_db2_S3!O3*Weighting!Q15+Indicator_db2_S3!P3*Weighting!Q16+Indicator_db2_S3!Q3*Weighting!Q17</f>
        <v>-1.4040146390348729E-2</v>
      </c>
      <c r="R3" s="8">
        <f>+Indicator_db2_S3!B3*Weighting!R2+Indicator_db2_S3!C3*Weighting!R3+Indicator_db2_S3!D3*Weighting!R4+Indicator_db2_S3!E3*Weighting!R5+Indicator_db2_S3!F3*Weighting!R6+Indicator_db2_S3!G3*Weighting!R7+Indicator_db2_S3!H3*Weighting!R8+Indicator_db2_S3!I3*Weighting!R9+Indicator_db2_S3!J3*Weighting!R10+Indicator_db2_S3!K3*Weighting!R11+Indicator_db2_S3!L3*Weighting!R12+Indicator_db2_S3!M3*Weighting!R13+Indicator_db2_S3!N3*Weighting!R14+Indicator_db2_S3!O3*Weighting!R15+Indicator_db2_S3!P3*Weighting!R16+Indicator_db2_S3!Q3*Weighting!R17</f>
        <v>-5.3893866413004634</v>
      </c>
      <c r="S3" s="8">
        <f>+Indicator_db2_S3!B3*Weighting!S2+Indicator_db2_S3!C3*Weighting!S3+Indicator_db2_S3!D3*Weighting!S4+Indicator_db2_S3!E3*Weighting!S5+Indicator_db2_S3!F3*Weighting!S6+Indicator_db2_S3!G3*Weighting!S7+Indicator_db2_S3!H3*Weighting!S8+Indicator_db2_S3!I3*Weighting!S9+Indicator_db2_S3!J3*Weighting!S10+Indicator_db2_S3!K3*Weighting!S11+Indicator_db2_S3!L3*Weighting!S12+Indicator_db2_S3!M3*Weighting!S13+Indicator_db2_S3!N3*Weighting!S14+Indicator_db2_S3!O3*Weighting!S15+Indicator_db2_S3!P3*Weighting!S16+Indicator_db2_S3!Q3*Weighting!S17</f>
        <v>-2.7118217985500025E-2</v>
      </c>
      <c r="T3" s="8">
        <f>+Indicator_db2_S3!B3*Weighting!T2+Indicator_db2_S3!C3*Weighting!T3+Indicator_db2_S3!D3*Weighting!T4+Indicator_db2_S3!E3*Weighting!T5+Indicator_db2_S3!F3*Weighting!T6+Indicator_db2_S3!G3*Weighting!T7+Indicator_db2_S3!H3*Weighting!T8+Indicator_db2_S3!I3*Weighting!T9+Indicator_db2_S3!J3*Weighting!T10+Indicator_db2_S3!K3*Weighting!T11+Indicator_db2_S3!L3*Weighting!T12+Indicator_db2_S3!M3*Weighting!T13+Indicator_db2_S3!N3*Weighting!T14+Indicator_db2_S3!O3*Weighting!T15+Indicator_db2_S3!P3*Weighting!T16+Indicator_db2_S3!Q3*Weighting!T17</f>
        <v>-2.8564542397953554E-2</v>
      </c>
      <c r="U3" s="8">
        <f>+Indicator_db2_S3!B3*Weighting!U2+Indicator_db2_S3!C3*Weighting!U3+Indicator_db2_S3!D3*Weighting!U4+Indicator_db2_S3!E3*Weighting!U5+Indicator_db2_S3!F3*Weighting!U6+Indicator_db2_S3!G3*Weighting!U7+Indicator_db2_S3!H3*Weighting!U8+Indicator_db2_S3!I3*Weighting!U9+Indicator_db2_S3!J3*Weighting!U10+Indicator_db2_S3!K3*Weighting!U11+Indicator_db2_S3!L3*Weighting!U12+Indicator_db2_S3!M3*Weighting!U13+Indicator_db2_S3!N3*Weighting!U14+Indicator_db2_S3!O3*Weighting!U15+Indicator_db2_S3!P3*Weighting!U16+Indicator_db2_S3!Q3*Weighting!U17</f>
        <v>-8.0808576815303331E-4</v>
      </c>
      <c r="V3" s="8">
        <f>+Indicator_db2_S3!B3*Weighting!V2+Indicator_db2_S3!C3*Weighting!V3+Indicator_db2_S3!D3*Weighting!V4+Indicator_db2_S3!E3*Weighting!V5+Indicator_db2_S3!F3*Weighting!V6+Indicator_db2_S3!G3*Weighting!V7+Indicator_db2_S3!H3*Weighting!V8+Indicator_db2_S3!I3*Weighting!V9+Indicator_db2_S3!J3*Weighting!V10+Indicator_db2_S3!K3*Weighting!V11+Indicator_db2_S3!L3*Weighting!V12+Indicator_db2_S3!M3*Weighting!V13+Indicator_db2_S3!N3*Weighting!V14+Indicator_db2_S3!O3*Weighting!V15+Indicator_db2_S3!P3*Weighting!V16+Indicator_db2_S3!Q3*Weighting!V17</f>
        <v>-1.2695432423080444E-3</v>
      </c>
      <c r="W3" s="8">
        <f>+Indicator_db2_S3!B3*Weighting!W2+Indicator_db2_S3!C3*Weighting!W3+Indicator_db2_S3!D3*Weighting!W4+Indicator_db2_S3!E3*Weighting!W5+Indicator_db2_S3!F3*Weighting!W6+Indicator_db2_S3!G3*Weighting!W7+Indicator_db2_S3!H3*Weighting!W8+Indicator_db2_S3!I3*Weighting!W9+Indicator_db2_S3!J3*Weighting!W10+Indicator_db2_S3!K3*Weighting!W11+Indicator_db2_S3!L3*Weighting!W12+Indicator_db2_S3!M3*Weighting!W13+Indicator_db2_S3!N3*Weighting!W14+Indicator_db2_S3!O3*Weighting!W15+Indicator_db2_S3!P3*Weighting!W16+Indicator_db2_S3!Q3*Weighting!W17</f>
        <v>4.8037335228863753E-4</v>
      </c>
      <c r="X3" s="8">
        <f>+Indicator_db2_S3!B3*Weighting!X2+Indicator_db2_S3!C3*Weighting!X3+Indicator_db2_S3!D3*Weighting!X4+Indicator_db2_S3!E3*Weighting!X5+Indicator_db2_S3!F3*Weighting!X6+Indicator_db2_S3!G3*Weighting!X7+Indicator_db2_S3!H3*Weighting!X8+Indicator_db2_S3!I3*Weighting!X9+Indicator_db2_S3!J3*Weighting!X10+Indicator_db2_S3!K3*Weighting!X11+Indicator_db2_S3!L3*Weighting!X12+Indicator_db2_S3!M3*Weighting!X13+Indicator_db2_S3!N3*Weighting!X14+Indicator_db2_S3!O3*Weighting!X15+Indicator_db2_S3!P3*Weighting!X16+Indicator_db2_S3!Q3*Weighting!X17</f>
        <v>6.7244962785394143E-5</v>
      </c>
      <c r="Y3" s="8">
        <f>+Indicator_db2_S3!B3*Weighting!Y2+Indicator_db2_S3!C3*Weighting!Y3+Indicator_db2_S3!D3*Weighting!Y4+Indicator_db2_S3!E3*Weighting!Y5+Indicator_db2_S3!F3*Weighting!Y6+Indicator_db2_S3!G3*Weighting!Y7+Indicator_db2_S3!H3*Weighting!Y8+Indicator_db2_S3!I3*Weighting!Y9+Indicator_db2_S3!J3*Weighting!Y10+Indicator_db2_S3!K3*Weighting!Y11+Indicator_db2_S3!L3*Weighting!Y12+Indicator_db2_S3!M3*Weighting!Y13+Indicator_db2_S3!N3*Weighting!Y14+Indicator_db2_S3!O3*Weighting!Y15+Indicator_db2_S3!P3*Weighting!Y16+Indicator_db2_S3!Q3*Weighting!Y17</f>
        <v>-3.3227905507083842E-3</v>
      </c>
      <c r="Z3" s="8">
        <f>+Indicator_db2_S3!B3*Weighting!Z2+Indicator_db2_S3!C3*Weighting!Z3+Indicator_db2_S3!D3*Weighting!Z4+Indicator_db2_S3!E3*Weighting!Z5+Indicator_db2_S3!F3*Weighting!Z6+Indicator_db2_S3!G3*Weighting!Z7+Indicator_db2_S3!H3*Weighting!Z8+Indicator_db2_S3!I3*Weighting!Z9+Indicator_db2_S3!J3*Weighting!Z10+Indicator_db2_S3!K3*Weighting!Z11+Indicator_db2_S3!L3*Weighting!Z12+Indicator_db2_S3!M3*Weighting!Z13+Indicator_db2_S3!N3*Weighting!Z14+Indicator_db2_S3!O3*Weighting!Z15+Indicator_db2_S3!P3*Weighting!Z16+Indicator_db2_S3!Q3*Weighting!Z17</f>
        <v>-6.8347612417227514E-4</v>
      </c>
      <c r="AA3" s="8">
        <f>+Indicator_db2_S3!B3*Weighting!AA2+Indicator_db2_S3!C3*Weighting!AA3+Indicator_db2_S3!D3*Weighting!AA4+Indicator_db2_S3!E3*Weighting!AA5+Indicator_db2_S3!F3*Weighting!AA6+Indicator_db2_S3!G3*Weighting!AA7+Indicator_db2_S3!H3*Weighting!AA8+Indicator_db2_S3!I3*Weighting!AA9+Indicator_db2_S3!J3*Weighting!AA10+Indicator_db2_S3!K3*Weighting!AA11+Indicator_db2_S3!L3*Weighting!AA12+Indicator_db2_S3!M3*Weighting!AA13+Indicator_db2_S3!N3*Weighting!AA14+Indicator_db2_S3!O3*Weighting!AA15+Indicator_db2_S3!P3*Weighting!AA16+Indicator_db2_S3!Q3*Weighting!AA17</f>
        <v>-3.3677518296901042E-2</v>
      </c>
    </row>
    <row r="4" spans="1:27" x14ac:dyDescent="0.35">
      <c r="A4" s="5" t="s">
        <v>3</v>
      </c>
      <c r="B4" s="8">
        <f ca="1">+Indicator_db2_S3!B4*Weighting!B2+Indicator_db2_S3!C4*Weighting!B3+Indicator_db2_S3!D4*Weighting!B4+Indicator_db2_S3!E4*Weighting!B5+Indicator_db2_S3!F4*Weighting!B6+Indicator_db2_S3!G4*Weighting!B7+Indicator_db2_S3!H4*Weighting!B8+Indicator_db2_S3!I4*Weighting!B9+Indicator_db2_S3!J4*Weighting!B10+Indicator_db2_S3!K4*Weighting!B11+Indicator_db2_S3!L4*Weighting!B12+Indicator_db2_S3!M4*Weighting!B13+Indicator_db2_S3!N4*Weighting!B14+Indicator_db2_S3!O4*Weighting!B15+Indicator_db2_S3!P4*Weighting!B16+Indicator_db2_S3!Q4*Weighting!B17</f>
        <v>-0.12224302431868384</v>
      </c>
      <c r="C4" s="8">
        <f ca="1">+Indicator_db2_S3!B4*Weighting!C2+Indicator_db2_S3!C4*Weighting!C3+Indicator_db2_S3!D4*Weighting!C4+Indicator_db2_S3!E4*Weighting!C5+Indicator_db2_S3!F4*Weighting!C6+Indicator_db2_S3!G4*Weighting!C7+Indicator_db2_S3!H4*Weighting!C8+Indicator_db2_S3!I4*Weighting!C9+Indicator_db2_S3!J4*Weighting!C10+Indicator_db2_S3!K4*Weighting!C11+Indicator_db2_S3!L4*Weighting!C12+Indicator_db2_S3!M4*Weighting!C13+Indicator_db2_S3!N4*Weighting!C14+Indicator_db2_S3!O4*Weighting!C15+Indicator_db2_S3!P4*Weighting!C16+Indicator_db2_S3!Q4*Weighting!C17</f>
        <v>-0.19262134224234614</v>
      </c>
      <c r="D4" s="8">
        <f ca="1">+Indicator_db2_S3!B4*Weighting!D2+Indicator_db2_S3!C4*Weighting!D3+Indicator_db2_S3!D4*Weighting!D4+Indicator_db2_S3!E4*Weighting!D5+Indicator_db2_S3!F4*Weighting!D6+Indicator_db2_S3!G4*Weighting!D7+Indicator_db2_S3!H4*Weighting!D8+Indicator_db2_S3!I4*Weighting!D9+Indicator_db2_S3!J4*Weighting!D10+Indicator_db2_S3!K4*Weighting!D11+Indicator_db2_S3!L4*Weighting!D12+Indicator_db2_S3!M4*Weighting!D13+Indicator_db2_S3!N4*Weighting!D14+Indicator_db2_S3!O4*Weighting!D15+Indicator_db2_S3!P4*Weighting!D16+Indicator_db2_S3!Q4*Weighting!D17</f>
        <v>-0.12695974078462094</v>
      </c>
      <c r="E4" s="8">
        <f ca="1">+Indicator_db2_S3!B4*Weighting!E2+Indicator_db2_S3!C4*Weighting!E3+Indicator_db2_S3!D4*Weighting!E4+Indicator_db2_S3!E4*Weighting!E5+Indicator_db2_S3!F4*Weighting!E6+Indicator_db2_S3!G4*Weighting!E7+Indicator_db2_S3!H4*Weighting!E8+Indicator_db2_S3!I4*Weighting!E9+Indicator_db2_S3!J4*Weighting!E10+Indicator_db2_S3!K4*Weighting!E11+Indicator_db2_S3!L4*Weighting!E12+Indicator_db2_S3!M4*Weighting!E13+Indicator_db2_S3!N4*Weighting!E14+Indicator_db2_S3!O4*Weighting!E15+Indicator_db2_S3!P4*Weighting!E16+Indicator_db2_S3!Q4*Weighting!E17</f>
        <v>-0.23269973965219223</v>
      </c>
      <c r="F4" s="8">
        <f ca="1">+Indicator_db2_S3!B4*Weighting!F2+Indicator_db2_S3!C4*Weighting!F3+Indicator_db2_S3!D4*Weighting!F4+Indicator_db2_S3!E4*Weighting!F5+Indicator_db2_S3!F4*Weighting!F6+Indicator_db2_S3!G4*Weighting!F7+Indicator_db2_S3!H4*Weighting!F8+Indicator_db2_S3!I4*Weighting!F9+Indicator_db2_S3!J4*Weighting!F10+Indicator_db2_S3!K4*Weighting!F11+Indicator_db2_S3!L4*Weighting!F12+Indicator_db2_S3!M4*Weighting!F13+Indicator_db2_S3!N4*Weighting!F14+Indicator_db2_S3!O4*Weighting!F15+Indicator_db2_S3!P4*Weighting!F16+Indicator_db2_S3!Q4*Weighting!F17</f>
        <v>-0.14660663510713004</v>
      </c>
      <c r="G4" s="8">
        <f>+Indicator_db2_S3!B4*Weighting!G2+Indicator_db2_S3!C4*Weighting!G3+Indicator_db2_S3!D4*Weighting!G4+Indicator_db2_S3!E4*Weighting!G5+Indicator_db2_S3!F4*Weighting!G6+Indicator_db2_S3!G4*Weighting!G7+Indicator_db2_S3!H4*Weighting!G8+Indicator_db2_S3!I4*Weighting!G9+Indicator_db2_S3!J4*Weighting!G10+Indicator_db2_S3!K4*Weighting!G11+Indicator_db2_S3!L4*Weighting!G12+Indicator_db2_S3!M4*Weighting!G13+Indicator_db2_S3!N4*Weighting!G14+Indicator_db2_S3!O4*Weighting!G15+Indicator_db2_S3!P4*Weighting!G16+Indicator_db2_S3!Q4*Weighting!G17</f>
        <v>-0.10921872664792669</v>
      </c>
      <c r="H4" s="8">
        <f>+Indicator_db2_S3!B4*Weighting!H2+Indicator_db2_S3!C4*Weighting!H3+Indicator_db2_S3!D4*Weighting!H4+Indicator_db2_S3!E4*Weighting!H5+Indicator_db2_S3!F4*Weighting!H6+Indicator_db2_S3!G4*Weighting!H7+Indicator_db2_S3!H4*Weighting!H8+Indicator_db2_S3!I4*Weighting!H9+Indicator_db2_S3!J4*Weighting!H10+Indicator_db2_S3!K4*Weighting!H11+Indicator_db2_S3!L4*Weighting!H12+Indicator_db2_S3!M4*Weighting!H13+Indicator_db2_S3!N4*Weighting!H14+Indicator_db2_S3!O4*Weighting!H15+Indicator_db2_S3!P4*Weighting!H16+Indicator_db2_S3!Q4*Weighting!H17</f>
        <v>-0.18167830291625087</v>
      </c>
      <c r="I4" s="8">
        <f>+Indicator_db2_S3!B4*Weighting!I2+Indicator_db2_S3!C4*Weighting!I3+Indicator_db2_S3!D4*Weighting!I4+Indicator_db2_S3!E4*Weighting!I5+Indicator_db2_S3!F4*Weighting!I6+Indicator_db2_S3!G4*Weighting!I7+Indicator_db2_S3!H4*Weighting!I8+Indicator_db2_S3!I4*Weighting!I9+Indicator_db2_S3!J4*Weighting!I10+Indicator_db2_S3!K4*Weighting!I11+Indicator_db2_S3!L4*Weighting!I12+Indicator_db2_S3!M4*Weighting!I13+Indicator_db2_S3!N4*Weighting!I14+Indicator_db2_S3!O4*Weighting!I15+Indicator_db2_S3!P4*Weighting!I16+Indicator_db2_S3!Q4*Weighting!I17</f>
        <v>-0.11221576508468029</v>
      </c>
      <c r="J4" s="8">
        <f>+Indicator_db2_S3!B4*Weighting!J2+Indicator_db2_S3!C4*Weighting!J3+Indicator_db2_S3!D4*Weighting!J4+Indicator_db2_S3!E4*Weighting!J5+Indicator_db2_S3!F4*Weighting!J6+Indicator_db2_S3!G4*Weighting!J7+Indicator_db2_S3!H4*Weighting!J8+Indicator_db2_S3!I4*Weighting!J9+Indicator_db2_S3!J4*Weighting!J10+Indicator_db2_S3!K4*Weighting!J11+Indicator_db2_S3!L4*Weighting!J12+Indicator_db2_S3!M4*Weighting!J13+Indicator_db2_S3!N4*Weighting!J14+Indicator_db2_S3!O4*Weighting!J15+Indicator_db2_S3!P4*Weighting!J16+Indicator_db2_S3!Q4*Weighting!J17</f>
        <v>-0.19909996442649261</v>
      </c>
      <c r="K4" s="8">
        <f>+Indicator_db2_S3!B4*Weighting!K2+Indicator_db2_S3!C4*Weighting!K3+Indicator_db2_S3!D4*Weighting!K4+Indicator_db2_S3!E4*Weighting!K5+Indicator_db2_S3!F4*Weighting!K6+Indicator_db2_S3!G4*Weighting!K7+Indicator_db2_S3!H4*Weighting!K8+Indicator_db2_S3!I4*Weighting!K9+Indicator_db2_S3!J4*Weighting!K10+Indicator_db2_S3!K4*Weighting!K11+Indicator_db2_S3!L4*Weighting!K12+Indicator_db2_S3!M4*Weighting!K13+Indicator_db2_S3!N4*Weighting!K14+Indicator_db2_S3!O4*Weighting!K15+Indicator_db2_S3!P4*Weighting!K16+Indicator_db2_S3!Q4*Weighting!K17</f>
        <v>-0.15507748573605593</v>
      </c>
      <c r="L4" s="8">
        <f>+Indicator_db2_S3!B4*Weighting!L2+Indicator_db2_S3!C4*Weighting!L3+Indicator_db2_S3!D4*Weighting!L4+Indicator_db2_S3!E4*Weighting!L5+Indicator_db2_S3!F4*Weighting!L6+Indicator_db2_S3!G4*Weighting!L7+Indicator_db2_S3!H4*Weighting!L8+Indicator_db2_S3!I4*Weighting!L9+Indicator_db2_S3!J4*Weighting!L10+Indicator_db2_S3!K4*Weighting!L11+Indicator_db2_S3!L4*Weighting!L12+Indicator_db2_S3!M4*Weighting!L13+Indicator_db2_S3!N4*Weighting!L14+Indicator_db2_S3!O4*Weighting!L15+Indicator_db2_S3!P4*Weighting!L16+Indicator_db2_S3!Q4*Weighting!L17</f>
        <v>-0.4619379243001544</v>
      </c>
      <c r="M4" s="8">
        <f>+Indicator_db2_S3!B4*Weighting!M2+Indicator_db2_S3!C4*Weighting!M3+Indicator_db2_S3!D4*Weighting!M4+Indicator_db2_S3!E4*Weighting!M5+Indicator_db2_S3!F4*Weighting!M6+Indicator_db2_S3!G4*Weighting!M7+Indicator_db2_S3!H4*Weighting!M8+Indicator_db2_S3!I4*Weighting!M9+Indicator_db2_S3!J4*Weighting!M10+Indicator_db2_S3!K4*Weighting!M11+Indicator_db2_S3!L4*Weighting!M12+Indicator_db2_S3!M4*Weighting!M13+Indicator_db2_S3!N4*Weighting!M14+Indicator_db2_S3!O4*Weighting!M15+Indicator_db2_S3!P4*Weighting!M16+Indicator_db2_S3!Q4*Weighting!M17</f>
        <v>-0.39038161528951371</v>
      </c>
      <c r="N4" s="8">
        <f>+Indicator_db2_S3!B4*Weighting!N2+Indicator_db2_S3!C4*Weighting!N3+Indicator_db2_S3!D4*Weighting!N4+Indicator_db2_S3!E4*Weighting!N5+Indicator_db2_S3!F4*Weighting!N6+Indicator_db2_S3!G4*Weighting!N7+Indicator_db2_S3!H4*Weighting!N8+Indicator_db2_S3!I4*Weighting!N9+Indicator_db2_S3!J4*Weighting!N10+Indicator_db2_S3!K4*Weighting!N11+Indicator_db2_S3!L4*Weighting!N12+Indicator_db2_S3!M4*Weighting!N13+Indicator_db2_S3!N4*Weighting!N14+Indicator_db2_S3!O4*Weighting!N15+Indicator_db2_S3!P4*Weighting!N16+Indicator_db2_S3!Q4*Weighting!N17</f>
        <v>-7.5401748576890984E-2</v>
      </c>
      <c r="O4" s="8">
        <f>+Indicator_db2_S3!B4*Weighting!O2+Indicator_db2_S3!C4*Weighting!O3+Indicator_db2_S3!D4*Weighting!O4+Indicator_db2_S3!E4*Weighting!O5+Indicator_db2_S3!F4*Weighting!O6+Indicator_db2_S3!G4*Weighting!O7+Indicator_db2_S3!H4*Weighting!O8+Indicator_db2_S3!I4*Weighting!O9+Indicator_db2_S3!J4*Weighting!O10+Indicator_db2_S3!K4*Weighting!O11+Indicator_db2_S3!L4*Weighting!O12+Indicator_db2_S3!M4*Weighting!O13+Indicator_db2_S3!N4*Weighting!O14+Indicator_db2_S3!O4*Weighting!O15+Indicator_db2_S3!P4*Weighting!O16+Indicator_db2_S3!Q4*Weighting!O17</f>
        <v>0.11029298332349385</v>
      </c>
      <c r="P4" s="8">
        <f>+Indicator_db2_S3!B4*Weighting!P2+Indicator_db2_S3!C4*Weighting!P3+Indicator_db2_S3!D4*Weighting!P4+Indicator_db2_S3!E4*Weighting!P5+Indicator_db2_S3!F4*Weighting!P6+Indicator_db2_S3!G4*Weighting!P7+Indicator_db2_S3!H4*Weighting!P8+Indicator_db2_S3!I4*Weighting!P9+Indicator_db2_S3!J4*Weighting!P10+Indicator_db2_S3!K4*Weighting!P11+Indicator_db2_S3!L4*Weighting!P12+Indicator_db2_S3!M4*Weighting!P13+Indicator_db2_S3!N4*Weighting!P14+Indicator_db2_S3!O4*Weighting!P15+Indicator_db2_S3!P4*Weighting!P16+Indicator_db2_S3!Q4*Weighting!P17</f>
        <v>-0.14982420541138355</v>
      </c>
      <c r="Q4" s="8">
        <f>+Indicator_db2_S3!B4*Weighting!Q2+Indicator_db2_S3!C4*Weighting!Q3+Indicator_db2_S3!D4*Weighting!Q4+Indicator_db2_S3!E4*Weighting!Q5+Indicator_db2_S3!F4*Weighting!Q6+Indicator_db2_S3!G4*Weighting!Q7+Indicator_db2_S3!H4*Weighting!Q8+Indicator_db2_S3!I4*Weighting!Q9+Indicator_db2_S3!J4*Weighting!Q10+Indicator_db2_S3!K4*Weighting!Q11+Indicator_db2_S3!L4*Weighting!Q12+Indicator_db2_S3!M4*Weighting!Q13+Indicator_db2_S3!N4*Weighting!Q14+Indicator_db2_S3!O4*Weighting!Q15+Indicator_db2_S3!P4*Weighting!Q16+Indicator_db2_S3!Q4*Weighting!Q17</f>
        <v>-0.21931959534747214</v>
      </c>
      <c r="R4" s="8">
        <f>+Indicator_db2_S3!B4*Weighting!R2+Indicator_db2_S3!C4*Weighting!R3+Indicator_db2_S3!D4*Weighting!R4+Indicator_db2_S3!E4*Weighting!R5+Indicator_db2_S3!F4*Weighting!R6+Indicator_db2_S3!G4*Weighting!R7+Indicator_db2_S3!H4*Weighting!R8+Indicator_db2_S3!I4*Weighting!R9+Indicator_db2_S3!J4*Weighting!R10+Indicator_db2_S3!K4*Weighting!R11+Indicator_db2_S3!L4*Weighting!R12+Indicator_db2_S3!M4*Weighting!R13+Indicator_db2_S3!N4*Weighting!R14+Indicator_db2_S3!O4*Weighting!R15+Indicator_db2_S3!P4*Weighting!R16+Indicator_db2_S3!Q4*Weighting!R17</f>
        <v>-0.22164111492281355</v>
      </c>
      <c r="S4" s="8">
        <f>+Indicator_db2_S3!B4*Weighting!S2+Indicator_db2_S3!C4*Weighting!S3+Indicator_db2_S3!D4*Weighting!S4+Indicator_db2_S3!E4*Weighting!S5+Indicator_db2_S3!F4*Weighting!S6+Indicator_db2_S3!G4*Weighting!S7+Indicator_db2_S3!H4*Weighting!S8+Indicator_db2_S3!I4*Weighting!S9+Indicator_db2_S3!J4*Weighting!S10+Indicator_db2_S3!K4*Weighting!S11+Indicator_db2_S3!L4*Weighting!S12+Indicator_db2_S3!M4*Weighting!S13+Indicator_db2_S3!N4*Weighting!S14+Indicator_db2_S3!O4*Weighting!S15+Indicator_db2_S3!P4*Weighting!S16+Indicator_db2_S3!Q4*Weighting!S17</f>
        <v>5.3499197784807927E-3</v>
      </c>
      <c r="T4" s="8">
        <f>+Indicator_db2_S3!B4*Weighting!T2+Indicator_db2_S3!C4*Weighting!T3+Indicator_db2_S3!D4*Weighting!T4+Indicator_db2_S3!E4*Weighting!T5+Indicator_db2_S3!F4*Weighting!T6+Indicator_db2_S3!G4*Weighting!T7+Indicator_db2_S3!H4*Weighting!T8+Indicator_db2_S3!I4*Weighting!T9+Indicator_db2_S3!J4*Weighting!T10+Indicator_db2_S3!K4*Weighting!T11+Indicator_db2_S3!L4*Weighting!T12+Indicator_db2_S3!M4*Weighting!T13+Indicator_db2_S3!N4*Weighting!T14+Indicator_db2_S3!O4*Weighting!T15+Indicator_db2_S3!P4*Weighting!T16+Indicator_db2_S3!Q4*Weighting!T17</f>
        <v>1.1777990896758289E-2</v>
      </c>
      <c r="U4" s="8">
        <f>+Indicator_db2_S3!B4*Weighting!U2+Indicator_db2_S3!C4*Weighting!U3+Indicator_db2_S3!D4*Weighting!U4+Indicator_db2_S3!E4*Weighting!U5+Indicator_db2_S3!F4*Weighting!U6+Indicator_db2_S3!G4*Weighting!U7+Indicator_db2_S3!H4*Weighting!U8+Indicator_db2_S3!I4*Weighting!U9+Indicator_db2_S3!J4*Weighting!U10+Indicator_db2_S3!K4*Weighting!U11+Indicator_db2_S3!L4*Weighting!U12+Indicator_db2_S3!M4*Weighting!U13+Indicator_db2_S3!N4*Weighting!U14+Indicator_db2_S3!O4*Weighting!U15+Indicator_db2_S3!P4*Weighting!U16+Indicator_db2_S3!Q4*Weighting!U17</f>
        <v>-1.1889950133084125E-2</v>
      </c>
      <c r="V4" s="8">
        <f>+Indicator_db2_S3!B4*Weighting!V2+Indicator_db2_S3!C4*Weighting!V3+Indicator_db2_S3!D4*Weighting!V4+Indicator_db2_S3!E4*Weighting!V5+Indicator_db2_S3!F4*Weighting!V6+Indicator_db2_S3!G4*Weighting!V7+Indicator_db2_S3!H4*Weighting!V8+Indicator_db2_S3!I4*Weighting!V9+Indicator_db2_S3!J4*Weighting!V10+Indicator_db2_S3!K4*Weighting!V11+Indicator_db2_S3!L4*Weighting!V12+Indicator_db2_S3!M4*Weighting!V13+Indicator_db2_S3!N4*Weighting!V14+Indicator_db2_S3!O4*Weighting!V15+Indicator_db2_S3!P4*Weighting!V16+Indicator_db2_S3!Q4*Weighting!V17</f>
        <v>-3.7119081240799441E-2</v>
      </c>
      <c r="W4" s="8">
        <f>+Indicator_db2_S3!B4*Weighting!W2+Indicator_db2_S3!C4*Weighting!W3+Indicator_db2_S3!D4*Weighting!W4+Indicator_db2_S3!E4*Weighting!W5+Indicator_db2_S3!F4*Weighting!W6+Indicator_db2_S3!G4*Weighting!W7+Indicator_db2_S3!H4*Weighting!W8+Indicator_db2_S3!I4*Weighting!W9+Indicator_db2_S3!J4*Weighting!W10+Indicator_db2_S3!K4*Weighting!W11+Indicator_db2_S3!L4*Weighting!W12+Indicator_db2_S3!M4*Weighting!W13+Indicator_db2_S3!N4*Weighting!W14+Indicator_db2_S3!O4*Weighting!W15+Indicator_db2_S3!P4*Weighting!W16+Indicator_db2_S3!Q4*Weighting!W17</f>
        <v>-1.1309389984140879E-2</v>
      </c>
      <c r="X4" s="8">
        <f>+Indicator_db2_S3!B4*Weighting!X2+Indicator_db2_S3!C4*Weighting!X3+Indicator_db2_S3!D4*Weighting!X4+Indicator_db2_S3!E4*Weighting!X5+Indicator_db2_S3!F4*Weighting!X6+Indicator_db2_S3!G4*Weighting!X7+Indicator_db2_S3!H4*Weighting!X8+Indicator_db2_S3!I4*Weighting!X9+Indicator_db2_S3!J4*Weighting!X10+Indicator_db2_S3!K4*Weighting!X11+Indicator_db2_S3!L4*Weighting!X12+Indicator_db2_S3!M4*Weighting!X13+Indicator_db2_S3!N4*Weighting!X14+Indicator_db2_S3!O4*Weighting!X15+Indicator_db2_S3!P4*Weighting!X16+Indicator_db2_S3!Q4*Weighting!X17</f>
        <v>-1.2676361310450964E-2</v>
      </c>
      <c r="Y4" s="8">
        <f>+Indicator_db2_S3!B4*Weighting!Y2+Indicator_db2_S3!C4*Weighting!Y3+Indicator_db2_S3!D4*Weighting!Y4+Indicator_db2_S3!E4*Weighting!Y5+Indicator_db2_S3!F4*Weighting!Y6+Indicator_db2_S3!G4*Weighting!Y7+Indicator_db2_S3!H4*Weighting!Y8+Indicator_db2_S3!I4*Weighting!Y9+Indicator_db2_S3!J4*Weighting!Y10+Indicator_db2_S3!K4*Weighting!Y11+Indicator_db2_S3!L4*Weighting!Y12+Indicator_db2_S3!M4*Weighting!Y13+Indicator_db2_S3!N4*Weighting!Y14+Indicator_db2_S3!O4*Weighting!Y15+Indicator_db2_S3!P4*Weighting!Y16+Indicator_db2_S3!Q4*Weighting!Y17</f>
        <v>-2.8061849248577032E-4</v>
      </c>
      <c r="Z4" s="8">
        <f>+Indicator_db2_S3!B4*Weighting!Z2+Indicator_db2_S3!C4*Weighting!Z3+Indicator_db2_S3!D4*Weighting!Z4+Indicator_db2_S3!E4*Weighting!Z5+Indicator_db2_S3!F4*Weighting!Z6+Indicator_db2_S3!G4*Weighting!Z7+Indicator_db2_S3!H4*Weighting!Z8+Indicator_db2_S3!I4*Weighting!Z9+Indicator_db2_S3!J4*Weighting!Z10+Indicator_db2_S3!K4*Weighting!Z11+Indicator_db2_S3!L4*Weighting!Z12+Indicator_db2_S3!M4*Weighting!Z13+Indicator_db2_S3!N4*Weighting!Z14+Indicator_db2_S3!O4*Weighting!Z15+Indicator_db2_S3!P4*Weighting!Z16+Indicator_db2_S3!Q4*Weighting!Z17</f>
        <v>-2.6954682587630192E-2</v>
      </c>
      <c r="AA4" s="8">
        <f>+Indicator_db2_S3!B4*Weighting!AA2+Indicator_db2_S3!C4*Weighting!AA3+Indicator_db2_S3!D4*Weighting!AA4+Indicator_db2_S3!E4*Weighting!AA5+Indicator_db2_S3!F4*Weighting!AA6+Indicator_db2_S3!G4*Weighting!AA7+Indicator_db2_S3!H4*Weighting!AA8+Indicator_db2_S3!I4*Weighting!AA9+Indicator_db2_S3!J4*Weighting!AA10+Indicator_db2_S3!K4*Weighting!AA11+Indicator_db2_S3!L4*Weighting!AA12+Indicator_db2_S3!M4*Weighting!AA13+Indicator_db2_S3!N4*Weighting!AA14+Indicator_db2_S3!O4*Weighting!AA15+Indicator_db2_S3!P4*Weighting!AA16+Indicator_db2_S3!Q4*Weighting!AA17</f>
        <v>-0.25618423276874047</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008000"/>
  </sheetPr>
  <dimension ref="A1:AA4"/>
  <sheetViews>
    <sheetView workbookViewId="0"/>
  </sheetViews>
  <sheetFormatPr baseColWidth="10" defaultColWidth="8.7265625" defaultRowHeight="14.5" x14ac:dyDescent="0.35"/>
  <cols>
    <col min="1" max="27" width="14.26953125" customWidth="1"/>
  </cols>
  <sheetData>
    <row r="1" spans="1:27"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8">
        <f ca="1">+Indicator_db2_S4!B2*Weighting!B2+Indicator_db2_S4!C2*Weighting!B3+Indicator_db2_S4!D2*Weighting!B4+Indicator_db2_S4!E2*Weighting!B5+Indicator_db2_S4!F2*Weighting!B6+Indicator_db2_S4!G2*Weighting!B7+Indicator_db2_S4!H2*Weighting!B8+Indicator_db2_S4!I2*Weighting!B9+Indicator_db2_S4!J2*Weighting!B10+Indicator_db2_S4!K2*Weighting!B11+Indicator_db2_S4!L2*Weighting!B12+Indicator_db2_S4!M2*Weighting!B13+Indicator_db2_S4!N2*Weighting!B14+Indicator_db2_S4!O2*Weighting!B15+Indicator_db2_S4!P2*Weighting!B16+Indicator_db2_S4!Q2*Weighting!B17</f>
        <v>-0.62375702885442597</v>
      </c>
      <c r="C2" s="8">
        <f ca="1">+Indicator_db2_S4!B2*Weighting!C2+Indicator_db2_S4!C2*Weighting!C3+Indicator_db2_S4!D2*Weighting!C4+Indicator_db2_S4!E2*Weighting!C5+Indicator_db2_S4!F2*Weighting!C6+Indicator_db2_S4!G2*Weighting!C7+Indicator_db2_S4!H2*Weighting!C8+Indicator_db2_S4!I2*Weighting!C9+Indicator_db2_S4!J2*Weighting!C10+Indicator_db2_S4!K2*Weighting!C11+Indicator_db2_S4!L2*Weighting!C12+Indicator_db2_S4!M2*Weighting!C13+Indicator_db2_S4!N2*Weighting!C14+Indicator_db2_S4!O2*Weighting!C15+Indicator_db2_S4!P2*Weighting!C16+Indicator_db2_S4!Q2*Weighting!C17</f>
        <v>-0.62020561761148663</v>
      </c>
      <c r="D2" s="8">
        <f ca="1">+Indicator_db2_S4!B2*Weighting!D2+Indicator_db2_S4!C2*Weighting!D3+Indicator_db2_S4!D2*Weighting!D4+Indicator_db2_S4!E2*Weighting!D5+Indicator_db2_S4!F2*Weighting!D6+Indicator_db2_S4!G2*Weighting!D7+Indicator_db2_S4!H2*Weighting!D8+Indicator_db2_S4!I2*Weighting!D9+Indicator_db2_S4!J2*Weighting!D10+Indicator_db2_S4!K2*Weighting!D11+Indicator_db2_S4!L2*Weighting!D12+Indicator_db2_S4!M2*Weighting!D13+Indicator_db2_S4!N2*Weighting!D14+Indicator_db2_S4!O2*Weighting!D15+Indicator_db2_S4!P2*Weighting!D16+Indicator_db2_S4!Q2*Weighting!D17</f>
        <v>-0.65940807151668279</v>
      </c>
      <c r="E2" s="8">
        <f ca="1">+Indicator_db2_S4!B2*Weighting!E2+Indicator_db2_S4!C2*Weighting!E3+Indicator_db2_S4!D2*Weighting!E4+Indicator_db2_S4!E2*Weighting!E5+Indicator_db2_S4!F2*Weighting!E6+Indicator_db2_S4!G2*Weighting!E7+Indicator_db2_S4!H2*Weighting!E8+Indicator_db2_S4!I2*Weighting!E9+Indicator_db2_S4!J2*Weighting!E10+Indicator_db2_S4!K2*Weighting!E11+Indicator_db2_S4!L2*Weighting!E12+Indicator_db2_S4!M2*Weighting!E13+Indicator_db2_S4!N2*Weighting!E14+Indicator_db2_S4!O2*Weighting!E15+Indicator_db2_S4!P2*Weighting!E16+Indicator_db2_S4!Q2*Weighting!E17</f>
        <v>-1.1443407691507497</v>
      </c>
      <c r="F2" s="8">
        <f ca="1">+Indicator_db2_S4!B2*Weighting!F2+Indicator_db2_S4!C2*Weighting!F3+Indicator_db2_S4!D2*Weighting!F4+Indicator_db2_S4!E2*Weighting!F5+Indicator_db2_S4!F2*Weighting!F6+Indicator_db2_S4!G2*Weighting!F7+Indicator_db2_S4!H2*Weighting!F8+Indicator_db2_S4!I2*Weighting!F9+Indicator_db2_S4!J2*Weighting!F10+Indicator_db2_S4!K2*Weighting!F11+Indicator_db2_S4!L2*Weighting!F12+Indicator_db2_S4!M2*Weighting!F13+Indicator_db2_S4!N2*Weighting!F14+Indicator_db2_S4!O2*Weighting!F15+Indicator_db2_S4!P2*Weighting!F16+Indicator_db2_S4!Q2*Weighting!F17</f>
        <v>-0.63113688995407435</v>
      </c>
      <c r="G2" s="8">
        <f>+Indicator_db2_S4!B2*Weighting!G2+Indicator_db2_S4!C2*Weighting!G3+Indicator_db2_S4!D2*Weighting!G4+Indicator_db2_S4!E2*Weighting!G5+Indicator_db2_S4!F2*Weighting!G6+Indicator_db2_S4!G2*Weighting!G7+Indicator_db2_S4!H2*Weighting!G8+Indicator_db2_S4!I2*Weighting!G9+Indicator_db2_S4!J2*Weighting!G10+Indicator_db2_S4!K2*Weighting!G11+Indicator_db2_S4!L2*Weighting!G12+Indicator_db2_S4!M2*Weighting!G13+Indicator_db2_S4!N2*Weighting!G14+Indicator_db2_S4!O2*Weighting!G15+Indicator_db2_S4!P2*Weighting!G16+Indicator_db2_S4!Q2*Weighting!G17</f>
        <v>-0.28573410831395241</v>
      </c>
      <c r="H2" s="8">
        <f>+Indicator_db2_S4!B2*Weighting!H2+Indicator_db2_S4!C2*Weighting!H3+Indicator_db2_S4!D2*Weighting!H4+Indicator_db2_S4!E2*Weighting!H5+Indicator_db2_S4!F2*Weighting!H6+Indicator_db2_S4!G2*Weighting!H7+Indicator_db2_S4!H2*Weighting!H8+Indicator_db2_S4!I2*Weighting!H9+Indicator_db2_S4!J2*Weighting!H10+Indicator_db2_S4!K2*Weighting!H11+Indicator_db2_S4!L2*Weighting!H12+Indicator_db2_S4!M2*Weighting!H13+Indicator_db2_S4!N2*Weighting!H14+Indicator_db2_S4!O2*Weighting!H15+Indicator_db2_S4!P2*Weighting!H16+Indicator_db2_S4!Q2*Weighting!H17</f>
        <v>-0.31112427626412364</v>
      </c>
      <c r="I2" s="8">
        <f>+Indicator_db2_S4!B2*Weighting!I2+Indicator_db2_S4!C2*Weighting!I3+Indicator_db2_S4!D2*Weighting!I4+Indicator_db2_S4!E2*Weighting!I5+Indicator_db2_S4!F2*Weighting!I6+Indicator_db2_S4!G2*Weighting!I7+Indicator_db2_S4!H2*Weighting!I8+Indicator_db2_S4!I2*Weighting!I9+Indicator_db2_S4!J2*Weighting!I10+Indicator_db2_S4!K2*Weighting!I11+Indicator_db2_S4!L2*Weighting!I12+Indicator_db2_S4!M2*Weighting!I13+Indicator_db2_S4!N2*Weighting!I14+Indicator_db2_S4!O2*Weighting!I15+Indicator_db2_S4!P2*Weighting!I16+Indicator_db2_S4!Q2*Weighting!I17</f>
        <v>-0.30875645973909627</v>
      </c>
      <c r="J2" s="8">
        <f>+Indicator_db2_S4!B2*Weighting!J2+Indicator_db2_S4!C2*Weighting!J3+Indicator_db2_S4!D2*Weighting!J4+Indicator_db2_S4!E2*Weighting!J5+Indicator_db2_S4!F2*Weighting!J6+Indicator_db2_S4!G2*Weighting!J7+Indicator_db2_S4!H2*Weighting!J8+Indicator_db2_S4!I2*Weighting!J9+Indicator_db2_S4!J2*Weighting!J10+Indicator_db2_S4!K2*Weighting!J11+Indicator_db2_S4!L2*Weighting!J12+Indicator_db2_S4!M2*Weighting!J13+Indicator_db2_S4!N2*Weighting!J14+Indicator_db2_S4!O2*Weighting!J15+Indicator_db2_S4!P2*Weighting!J16+Indicator_db2_S4!Q2*Weighting!J17</f>
        <v>-0.56358294377366369</v>
      </c>
      <c r="K2" s="8">
        <f>+Indicator_db2_S4!B2*Weighting!K2+Indicator_db2_S4!C2*Weighting!K3+Indicator_db2_S4!D2*Weighting!K4+Indicator_db2_S4!E2*Weighting!K5+Indicator_db2_S4!F2*Weighting!K6+Indicator_db2_S4!G2*Weighting!K7+Indicator_db2_S4!H2*Weighting!K8+Indicator_db2_S4!I2*Weighting!K9+Indicator_db2_S4!J2*Weighting!K10+Indicator_db2_S4!K2*Weighting!K11+Indicator_db2_S4!L2*Weighting!K12+Indicator_db2_S4!M2*Weighting!K13+Indicator_db2_S4!N2*Weighting!K14+Indicator_db2_S4!O2*Weighting!K15+Indicator_db2_S4!P2*Weighting!K16+Indicator_db2_S4!Q2*Weighting!K17</f>
        <v>-0.3215355298717123</v>
      </c>
      <c r="L2" s="8">
        <f>+Indicator_db2_S4!B2*Weighting!L2+Indicator_db2_S4!C2*Weighting!L3+Indicator_db2_S4!D2*Weighting!L4+Indicator_db2_S4!E2*Weighting!L5+Indicator_db2_S4!F2*Weighting!L6+Indicator_db2_S4!G2*Weighting!L7+Indicator_db2_S4!H2*Weighting!L8+Indicator_db2_S4!I2*Weighting!L9+Indicator_db2_S4!J2*Weighting!L10+Indicator_db2_S4!K2*Weighting!L11+Indicator_db2_S4!L2*Weighting!L12+Indicator_db2_S4!M2*Weighting!L13+Indicator_db2_S4!N2*Weighting!L14+Indicator_db2_S4!O2*Weighting!L15+Indicator_db2_S4!P2*Weighting!L16+Indicator_db2_S4!Q2*Weighting!L17</f>
        <v>-0.34720022395033256</v>
      </c>
      <c r="M2" s="8">
        <f>+Indicator_db2_S4!B2*Weighting!M2+Indicator_db2_S4!C2*Weighting!M3+Indicator_db2_S4!D2*Weighting!M4+Indicator_db2_S4!E2*Weighting!M5+Indicator_db2_S4!F2*Weighting!M6+Indicator_db2_S4!G2*Weighting!M7+Indicator_db2_S4!H2*Weighting!M8+Indicator_db2_S4!I2*Weighting!M9+Indicator_db2_S4!J2*Weighting!M10+Indicator_db2_S4!K2*Weighting!M11+Indicator_db2_S4!L2*Weighting!M12+Indicator_db2_S4!M2*Weighting!M13+Indicator_db2_S4!N2*Weighting!M14+Indicator_db2_S4!O2*Weighting!M15+Indicator_db2_S4!P2*Weighting!M16+Indicator_db2_S4!Q2*Weighting!M17</f>
        <v>-0.33322523642555452</v>
      </c>
      <c r="N2" s="8">
        <f>+Indicator_db2_S4!B2*Weighting!N2+Indicator_db2_S4!C2*Weighting!N3+Indicator_db2_S4!D2*Weighting!N4+Indicator_db2_S4!E2*Weighting!N5+Indicator_db2_S4!F2*Weighting!N6+Indicator_db2_S4!G2*Weighting!N7+Indicator_db2_S4!H2*Weighting!N8+Indicator_db2_S4!I2*Weighting!N9+Indicator_db2_S4!J2*Weighting!N10+Indicator_db2_S4!K2*Weighting!N11+Indicator_db2_S4!L2*Weighting!N12+Indicator_db2_S4!M2*Weighting!N13+Indicator_db2_S4!N2*Weighting!N14+Indicator_db2_S4!O2*Weighting!N15+Indicator_db2_S4!P2*Weighting!N16+Indicator_db2_S4!Q2*Weighting!N17</f>
        <v>-0.11489296524459329</v>
      </c>
      <c r="O2" s="8">
        <f>+Indicator_db2_S4!B2*Weighting!O2+Indicator_db2_S4!C2*Weighting!O3+Indicator_db2_S4!D2*Weighting!O4+Indicator_db2_S4!E2*Weighting!O5+Indicator_db2_S4!F2*Weighting!O6+Indicator_db2_S4!G2*Weighting!O7+Indicator_db2_S4!H2*Weighting!O8+Indicator_db2_S4!I2*Weighting!O9+Indicator_db2_S4!J2*Weighting!O10+Indicator_db2_S4!K2*Weighting!O11+Indicator_db2_S4!L2*Weighting!O12+Indicator_db2_S4!M2*Weighting!O13+Indicator_db2_S4!N2*Weighting!O14+Indicator_db2_S4!O2*Weighting!O15+Indicator_db2_S4!P2*Weighting!O16+Indicator_db2_S4!Q2*Weighting!O17</f>
        <v>0.10274000041757547</v>
      </c>
      <c r="P2" s="8">
        <f>+Indicator_db2_S4!B2*Weighting!P2+Indicator_db2_S4!C2*Weighting!P3+Indicator_db2_S4!D2*Weighting!P4+Indicator_db2_S4!E2*Weighting!P5+Indicator_db2_S4!F2*Weighting!P6+Indicator_db2_S4!G2*Weighting!P7+Indicator_db2_S4!H2*Weighting!P8+Indicator_db2_S4!I2*Weighting!P9+Indicator_db2_S4!J2*Weighting!P10+Indicator_db2_S4!K2*Weighting!P11+Indicator_db2_S4!L2*Weighting!P12+Indicator_db2_S4!M2*Weighting!P13+Indicator_db2_S4!N2*Weighting!P14+Indicator_db2_S4!O2*Weighting!P15+Indicator_db2_S4!P2*Weighting!P16+Indicator_db2_S4!Q2*Weighting!P17</f>
        <v>-0.46014171305394524</v>
      </c>
      <c r="Q2" s="8">
        <f>+Indicator_db2_S4!B2*Weighting!Q2+Indicator_db2_S4!C2*Weighting!Q3+Indicator_db2_S4!D2*Weighting!Q4+Indicator_db2_S4!E2*Weighting!Q5+Indicator_db2_S4!F2*Weighting!Q6+Indicator_db2_S4!G2*Weighting!Q7+Indicator_db2_S4!H2*Weighting!Q8+Indicator_db2_S4!I2*Weighting!Q9+Indicator_db2_S4!J2*Weighting!Q10+Indicator_db2_S4!K2*Weighting!Q11+Indicator_db2_S4!L2*Weighting!Q12+Indicator_db2_S4!M2*Weighting!Q13+Indicator_db2_S4!N2*Weighting!Q14+Indicator_db2_S4!O2*Weighting!Q15+Indicator_db2_S4!P2*Weighting!Q16+Indicator_db2_S4!Q2*Weighting!Q17</f>
        <v>-0.28830112099824912</v>
      </c>
      <c r="R2" s="8">
        <f>+Indicator_db2_S4!B2*Weighting!R2+Indicator_db2_S4!C2*Weighting!R3+Indicator_db2_S4!D2*Weighting!R4+Indicator_db2_S4!E2*Weighting!R5+Indicator_db2_S4!F2*Weighting!R6+Indicator_db2_S4!G2*Weighting!R7+Indicator_db2_S4!H2*Weighting!R8+Indicator_db2_S4!I2*Weighting!R9+Indicator_db2_S4!J2*Weighting!R10+Indicator_db2_S4!K2*Weighting!R11+Indicator_db2_S4!L2*Weighting!R12+Indicator_db2_S4!M2*Weighting!R13+Indicator_db2_S4!N2*Weighting!R14+Indicator_db2_S4!O2*Weighting!R15+Indicator_db2_S4!P2*Weighting!R16+Indicator_db2_S4!Q2*Weighting!R17</f>
        <v>-1.3381154917075657</v>
      </c>
      <c r="S2" s="8">
        <f>+Indicator_db2_S4!B2*Weighting!S2+Indicator_db2_S4!C2*Weighting!S3+Indicator_db2_S4!D2*Weighting!S4+Indicator_db2_S4!E2*Weighting!S5+Indicator_db2_S4!F2*Weighting!S6+Indicator_db2_S4!G2*Weighting!S7+Indicator_db2_S4!H2*Weighting!S8+Indicator_db2_S4!I2*Weighting!S9+Indicator_db2_S4!J2*Weighting!S10+Indicator_db2_S4!K2*Weighting!S11+Indicator_db2_S4!L2*Weighting!S12+Indicator_db2_S4!M2*Weighting!S13+Indicator_db2_S4!N2*Weighting!S14+Indicator_db2_S4!O2*Weighting!S15+Indicator_db2_S4!P2*Weighting!S16+Indicator_db2_S4!Q2*Weighting!S17</f>
        <v>-0.66200572271605695</v>
      </c>
      <c r="T2" s="8">
        <f>+Indicator_db2_S4!B2*Weighting!T2+Indicator_db2_S4!C2*Weighting!T3+Indicator_db2_S4!D2*Weighting!T4+Indicator_db2_S4!E2*Weighting!T5+Indicator_db2_S4!F2*Weighting!T6+Indicator_db2_S4!G2*Weighting!T7+Indicator_db2_S4!H2*Weighting!T8+Indicator_db2_S4!I2*Weighting!T9+Indicator_db2_S4!J2*Weighting!T10+Indicator_db2_S4!K2*Weighting!T11+Indicator_db2_S4!L2*Weighting!T12+Indicator_db2_S4!M2*Weighting!T13+Indicator_db2_S4!N2*Weighting!T14+Indicator_db2_S4!O2*Weighting!T15+Indicator_db2_S4!P2*Weighting!T16+Indicator_db2_S4!Q2*Weighting!T17</f>
        <v>-0.72275779676680174</v>
      </c>
      <c r="U2" s="8">
        <f>+Indicator_db2_S4!B2*Weighting!U2+Indicator_db2_S4!C2*Weighting!U3+Indicator_db2_S4!D2*Weighting!U4+Indicator_db2_S4!E2*Weighting!U5+Indicator_db2_S4!F2*Weighting!U6+Indicator_db2_S4!G2*Weighting!U7+Indicator_db2_S4!H2*Weighting!U8+Indicator_db2_S4!I2*Weighting!U9+Indicator_db2_S4!J2*Weighting!U10+Indicator_db2_S4!K2*Weighting!U11+Indicator_db2_S4!L2*Weighting!U12+Indicator_db2_S4!M2*Weighting!U13+Indicator_db2_S4!N2*Weighting!U14+Indicator_db2_S4!O2*Weighting!U15+Indicator_db2_S4!P2*Weighting!U16+Indicator_db2_S4!Q2*Weighting!U17</f>
        <v>-1.1936276628312224E-2</v>
      </c>
      <c r="V2" s="8">
        <f>+Indicator_db2_S4!B2*Weighting!V2+Indicator_db2_S4!C2*Weighting!V3+Indicator_db2_S4!D2*Weighting!V4+Indicator_db2_S4!E2*Weighting!V5+Indicator_db2_S4!F2*Weighting!V6+Indicator_db2_S4!G2*Weighting!V7+Indicator_db2_S4!H2*Weighting!V8+Indicator_db2_S4!I2*Weighting!V9+Indicator_db2_S4!J2*Weighting!V10+Indicator_db2_S4!K2*Weighting!V11+Indicator_db2_S4!L2*Weighting!V12+Indicator_db2_S4!M2*Weighting!V13+Indicator_db2_S4!N2*Weighting!V14+Indicator_db2_S4!O2*Weighting!V15+Indicator_db2_S4!P2*Weighting!V16+Indicator_db2_S4!Q2*Weighting!V17</f>
        <v>-5.4774725490450128E-2</v>
      </c>
      <c r="W2" s="8">
        <f>+Indicator_db2_S4!B2*Weighting!W2+Indicator_db2_S4!C2*Weighting!W3+Indicator_db2_S4!D2*Weighting!W4+Indicator_db2_S4!E2*Weighting!W5+Indicator_db2_S4!F2*Weighting!W6+Indicator_db2_S4!G2*Weighting!W7+Indicator_db2_S4!H2*Weighting!W8+Indicator_db2_S4!I2*Weighting!W9+Indicator_db2_S4!J2*Weighting!W10+Indicator_db2_S4!K2*Weighting!W11+Indicator_db2_S4!L2*Weighting!W12+Indicator_db2_S4!M2*Weighting!W13+Indicator_db2_S4!N2*Weighting!W14+Indicator_db2_S4!O2*Weighting!W15+Indicator_db2_S4!P2*Weighting!W16+Indicator_db2_S4!Q2*Weighting!W17</f>
        <v>-1.0768864838471337E-2</v>
      </c>
      <c r="X2" s="8">
        <f>+Indicator_db2_S4!B2*Weighting!X2+Indicator_db2_S4!C2*Weighting!X3+Indicator_db2_S4!D2*Weighting!X4+Indicator_db2_S4!E2*Weighting!X5+Indicator_db2_S4!F2*Weighting!X6+Indicator_db2_S4!G2*Weighting!X7+Indicator_db2_S4!H2*Weighting!X8+Indicator_db2_S4!I2*Weighting!X9+Indicator_db2_S4!J2*Weighting!X10+Indicator_db2_S4!K2*Weighting!X11+Indicator_db2_S4!L2*Weighting!X12+Indicator_db2_S4!M2*Weighting!X13+Indicator_db2_S4!N2*Weighting!X14+Indicator_db2_S4!O2*Weighting!X15+Indicator_db2_S4!P2*Weighting!X16+Indicator_db2_S4!Q2*Weighting!X17</f>
        <v>-1.5455036150560002E-2</v>
      </c>
      <c r="Y2" s="8">
        <f>+Indicator_db2_S4!B2*Weighting!Y2+Indicator_db2_S4!C2*Weighting!Y3+Indicator_db2_S4!D2*Weighting!Y4+Indicator_db2_S4!E2*Weighting!Y5+Indicator_db2_S4!F2*Weighting!Y6+Indicator_db2_S4!G2*Weighting!Y7+Indicator_db2_S4!H2*Weighting!Y8+Indicator_db2_S4!I2*Weighting!Y9+Indicator_db2_S4!J2*Weighting!Y10+Indicator_db2_S4!K2*Weighting!Y11+Indicator_db2_S4!L2*Weighting!Y12+Indicator_db2_S4!M2*Weighting!Y13+Indicator_db2_S4!N2*Weighting!Y14+Indicator_db2_S4!O2*Weighting!Y15+Indicator_db2_S4!P2*Weighting!Y16+Indicator_db2_S4!Q2*Weighting!Y17</f>
        <v>-2.0403962342631916E-3</v>
      </c>
      <c r="Z2" s="8">
        <f>+Indicator_db2_S4!B2*Weighting!Z2+Indicator_db2_S4!C2*Weighting!Z3+Indicator_db2_S4!D2*Weighting!Z4+Indicator_db2_S4!E2*Weighting!Z5+Indicator_db2_S4!F2*Weighting!Z6+Indicator_db2_S4!G2*Weighting!Z7+Indicator_db2_S4!H2*Weighting!Z8+Indicator_db2_S4!I2*Weighting!Z9+Indicator_db2_S4!J2*Weighting!Z10+Indicator_db2_S4!K2*Weighting!Z11+Indicator_db2_S4!L2*Weighting!Z12+Indicator_db2_S4!M2*Weighting!Z13+Indicator_db2_S4!N2*Weighting!Z14+Indicator_db2_S4!O2*Weighting!Z15+Indicator_db2_S4!P2*Weighting!Z16+Indicator_db2_S4!Q2*Weighting!Z17</f>
        <v>-4.9915347678527316E-2</v>
      </c>
      <c r="AA2" s="8">
        <f>+Indicator_db2_S4!B2*Weighting!AA2+Indicator_db2_S4!C2*Weighting!AA3+Indicator_db2_S4!D2*Weighting!AA4+Indicator_db2_S4!E2*Weighting!AA5+Indicator_db2_S4!F2*Weighting!AA6+Indicator_db2_S4!G2*Weighting!AA7+Indicator_db2_S4!H2*Weighting!AA8+Indicator_db2_S4!I2*Weighting!AA9+Indicator_db2_S4!J2*Weighting!AA10+Indicator_db2_S4!K2*Weighting!AA11+Indicator_db2_S4!L2*Weighting!AA12+Indicator_db2_S4!M2*Weighting!AA13+Indicator_db2_S4!N2*Weighting!AA14+Indicator_db2_S4!O2*Weighting!AA15+Indicator_db2_S4!P2*Weighting!AA16+Indicator_db2_S4!Q2*Weighting!AA17</f>
        <v>-0.26295481555713041</v>
      </c>
    </row>
    <row r="3" spans="1:27" x14ac:dyDescent="0.35">
      <c r="A3" s="5" t="s">
        <v>2</v>
      </c>
      <c r="B3" s="8">
        <f ca="1">+Indicator_db2_S4!B3*Weighting!B2+Indicator_db2_S4!C3*Weighting!B3+Indicator_db2_S4!D3*Weighting!B4+Indicator_db2_S4!E3*Weighting!B5+Indicator_db2_S4!F3*Weighting!B6+Indicator_db2_S4!G3*Weighting!B7+Indicator_db2_S4!H3*Weighting!B8+Indicator_db2_S4!I3*Weighting!B9+Indicator_db2_S4!J3*Weighting!B10+Indicator_db2_S4!K3*Weighting!B11+Indicator_db2_S4!L3*Weighting!B12+Indicator_db2_S4!M3*Weighting!B13+Indicator_db2_S4!N3*Weighting!B14+Indicator_db2_S4!O3*Weighting!B15+Indicator_db2_S4!P3*Weighting!B16+Indicator_db2_S4!Q3*Weighting!B17</f>
        <v>-1.5927842580552733</v>
      </c>
      <c r="C3" s="8">
        <f ca="1">+Indicator_db2_S4!B3*Weighting!C2+Indicator_db2_S4!C3*Weighting!C3+Indicator_db2_S4!D3*Weighting!C4+Indicator_db2_S4!E3*Weighting!C5+Indicator_db2_S4!F3*Weighting!C6+Indicator_db2_S4!G3*Weighting!C7+Indicator_db2_S4!H3*Weighting!C8+Indicator_db2_S4!I3*Weighting!C9+Indicator_db2_S4!J3*Weighting!C10+Indicator_db2_S4!K3*Weighting!C11+Indicator_db2_S4!L3*Weighting!C12+Indicator_db2_S4!M3*Weighting!C13+Indicator_db2_S4!N3*Weighting!C14+Indicator_db2_S4!O3*Weighting!C15+Indicator_db2_S4!P3*Weighting!C16+Indicator_db2_S4!Q3*Weighting!C17</f>
        <v>-1.4102815748217314</v>
      </c>
      <c r="D3" s="8">
        <f ca="1">+Indicator_db2_S4!B3*Weighting!D2+Indicator_db2_S4!C3*Weighting!D3+Indicator_db2_S4!D3*Weighting!D4+Indicator_db2_S4!E3*Weighting!D5+Indicator_db2_S4!F3*Weighting!D6+Indicator_db2_S4!G3*Weighting!D7+Indicator_db2_S4!H3*Weighting!D8+Indicator_db2_S4!I3*Weighting!D9+Indicator_db2_S4!J3*Weighting!D10+Indicator_db2_S4!K3*Weighting!D11+Indicator_db2_S4!L3*Weighting!D12+Indicator_db2_S4!M3*Weighting!D13+Indicator_db2_S4!N3*Weighting!D14+Indicator_db2_S4!O3*Weighting!D15+Indicator_db2_S4!P3*Weighting!D16+Indicator_db2_S4!Q3*Weighting!D17</f>
        <v>-1.7463738957919728</v>
      </c>
      <c r="E3" s="8">
        <f ca="1">+Indicator_db2_S4!B3*Weighting!E2+Indicator_db2_S4!C3*Weighting!E3+Indicator_db2_S4!D3*Weighting!E4+Indicator_db2_S4!E3*Weighting!E5+Indicator_db2_S4!F3*Weighting!E6+Indicator_db2_S4!G3*Weighting!E7+Indicator_db2_S4!H3*Weighting!E8+Indicator_db2_S4!I3*Weighting!E9+Indicator_db2_S4!J3*Weighting!E10+Indicator_db2_S4!K3*Weighting!E11+Indicator_db2_S4!L3*Weighting!E12+Indicator_db2_S4!M3*Weighting!E13+Indicator_db2_S4!N3*Weighting!E14+Indicator_db2_S4!O3*Weighting!E15+Indicator_db2_S4!P3*Weighting!E16+Indicator_db2_S4!Q3*Weighting!E17</f>
        <v>-4.4135937885688969</v>
      </c>
      <c r="F3" s="8">
        <f ca="1">+Indicator_db2_S4!B3*Weighting!F2+Indicator_db2_S4!C3*Weighting!F3+Indicator_db2_S4!D3*Weighting!F4+Indicator_db2_S4!E3*Weighting!F5+Indicator_db2_S4!F3*Weighting!F6+Indicator_db2_S4!G3*Weighting!F7+Indicator_db2_S4!H3*Weighting!F8+Indicator_db2_S4!I3*Weighting!F9+Indicator_db2_S4!J3*Weighting!F10+Indicator_db2_S4!K3*Weighting!F11+Indicator_db2_S4!L3*Weighting!F12+Indicator_db2_S4!M3*Weighting!F13+Indicator_db2_S4!N3*Weighting!F14+Indicator_db2_S4!O3*Weighting!F15+Indicator_db2_S4!P3*Weighting!F16+Indicator_db2_S4!Q3*Weighting!F17</f>
        <v>-1.5148138300904403</v>
      </c>
      <c r="G3" s="8">
        <f>+Indicator_db2_S4!B3*Weighting!G2+Indicator_db2_S4!C3*Weighting!G3+Indicator_db2_S4!D3*Weighting!G4+Indicator_db2_S4!E3*Weighting!G5+Indicator_db2_S4!F3*Weighting!G6+Indicator_db2_S4!G3*Weighting!G7+Indicator_db2_S4!H3*Weighting!G8+Indicator_db2_S4!I3*Weighting!G9+Indicator_db2_S4!J3*Weighting!G10+Indicator_db2_S4!K3*Weighting!G11+Indicator_db2_S4!L3*Weighting!G12+Indicator_db2_S4!M3*Weighting!G13+Indicator_db2_S4!N3*Weighting!G14+Indicator_db2_S4!O3*Weighting!G15+Indicator_db2_S4!P3*Weighting!G16+Indicator_db2_S4!Q3*Weighting!G17</f>
        <v>-0.3512581975431488</v>
      </c>
      <c r="H3" s="8">
        <f>+Indicator_db2_S4!B3*Weighting!H2+Indicator_db2_S4!C3*Weighting!H3+Indicator_db2_S4!D3*Weighting!H4+Indicator_db2_S4!E3*Weighting!H5+Indicator_db2_S4!F3*Weighting!H6+Indicator_db2_S4!G3*Weighting!H7+Indicator_db2_S4!H3*Weighting!H8+Indicator_db2_S4!I3*Weighting!H9+Indicator_db2_S4!J3*Weighting!H10+Indicator_db2_S4!K3*Weighting!H11+Indicator_db2_S4!L3*Weighting!H12+Indicator_db2_S4!M3*Weighting!H13+Indicator_db2_S4!N3*Weighting!H14+Indicator_db2_S4!O3*Weighting!H15+Indicator_db2_S4!P3*Weighting!H16+Indicator_db2_S4!Q3*Weighting!H17</f>
        <v>-0.28785521957332033</v>
      </c>
      <c r="I3" s="8">
        <f>+Indicator_db2_S4!B3*Weighting!I2+Indicator_db2_S4!C3*Weighting!I3+Indicator_db2_S4!D3*Weighting!I4+Indicator_db2_S4!E3*Weighting!I5+Indicator_db2_S4!F3*Weighting!I6+Indicator_db2_S4!G3*Weighting!I7+Indicator_db2_S4!H3*Weighting!I8+Indicator_db2_S4!I3*Weighting!I9+Indicator_db2_S4!J3*Weighting!I10+Indicator_db2_S4!K3*Weighting!I11+Indicator_db2_S4!L3*Weighting!I12+Indicator_db2_S4!M3*Weighting!I13+Indicator_db2_S4!N3*Weighting!I14+Indicator_db2_S4!O3*Weighting!I15+Indicator_db2_S4!P3*Weighting!I16+Indicator_db2_S4!Q3*Weighting!I17</f>
        <v>-0.41218731764548716</v>
      </c>
      <c r="J3" s="8">
        <f>+Indicator_db2_S4!B3*Weighting!J2+Indicator_db2_S4!C3*Weighting!J3+Indicator_db2_S4!D3*Weighting!J4+Indicator_db2_S4!E3*Weighting!J5+Indicator_db2_S4!F3*Weighting!J6+Indicator_db2_S4!G3*Weighting!J7+Indicator_db2_S4!H3*Weighting!J8+Indicator_db2_S4!I3*Weighting!J9+Indicator_db2_S4!J3*Weighting!J10+Indicator_db2_S4!K3*Weighting!J11+Indicator_db2_S4!L3*Weighting!J12+Indicator_db2_S4!M3*Weighting!J13+Indicator_db2_S4!N3*Weighting!J14+Indicator_db2_S4!O3*Weighting!J15+Indicator_db2_S4!P3*Weighting!J16+Indicator_db2_S4!Q3*Weighting!J17</f>
        <v>-1.8598555398295222</v>
      </c>
      <c r="K3" s="8">
        <f>+Indicator_db2_S4!B3*Weighting!K2+Indicator_db2_S4!C3*Weighting!K3+Indicator_db2_S4!D3*Weighting!K4+Indicator_db2_S4!E3*Weighting!K5+Indicator_db2_S4!F3*Weighting!K6+Indicator_db2_S4!G3*Weighting!K7+Indicator_db2_S4!H3*Weighting!K8+Indicator_db2_S4!I3*Weighting!K9+Indicator_db2_S4!J3*Weighting!K10+Indicator_db2_S4!K3*Weighting!K11+Indicator_db2_S4!L3*Weighting!K12+Indicator_db2_S4!M3*Weighting!K13+Indicator_db2_S4!N3*Weighting!K14+Indicator_db2_S4!O3*Weighting!K15+Indicator_db2_S4!P3*Weighting!K16+Indicator_db2_S4!Q3*Weighting!K17</f>
        <v>-0.32346593600810314</v>
      </c>
      <c r="L3" s="8">
        <f>+Indicator_db2_S4!B3*Weighting!L2+Indicator_db2_S4!C3*Weighting!L3+Indicator_db2_S4!D3*Weighting!L4+Indicator_db2_S4!E3*Weighting!L5+Indicator_db2_S4!F3*Weighting!L6+Indicator_db2_S4!G3*Weighting!L7+Indicator_db2_S4!H3*Weighting!L8+Indicator_db2_S4!I3*Weighting!L9+Indicator_db2_S4!J3*Weighting!L10+Indicator_db2_S4!K3*Weighting!L11+Indicator_db2_S4!L3*Weighting!L12+Indicator_db2_S4!M3*Weighting!L13+Indicator_db2_S4!N3*Weighting!L14+Indicator_db2_S4!O3*Weighting!L15+Indicator_db2_S4!P3*Weighting!L16+Indicator_db2_S4!Q3*Weighting!L17</f>
        <v>-0.10761720925859608</v>
      </c>
      <c r="M3" s="8">
        <f>+Indicator_db2_S4!B3*Weighting!M2+Indicator_db2_S4!C3*Weighting!M3+Indicator_db2_S4!D3*Weighting!M4+Indicator_db2_S4!E3*Weighting!M5+Indicator_db2_S4!F3*Weighting!M6+Indicator_db2_S4!G3*Weighting!M7+Indicator_db2_S4!H3*Weighting!M8+Indicator_db2_S4!I3*Weighting!M9+Indicator_db2_S4!J3*Weighting!M10+Indicator_db2_S4!K3*Weighting!M11+Indicator_db2_S4!L3*Weighting!M12+Indicator_db2_S4!M3*Weighting!M13+Indicator_db2_S4!N3*Weighting!M14+Indicator_db2_S4!O3*Weighting!M15+Indicator_db2_S4!P3*Weighting!M16+Indicator_db2_S4!Q3*Weighting!M17</f>
        <v>-5.7390491450645437E-4</v>
      </c>
      <c r="N3" s="8">
        <f>+Indicator_db2_S4!B3*Weighting!N2+Indicator_db2_S4!C3*Weighting!N3+Indicator_db2_S4!D3*Weighting!N4+Indicator_db2_S4!E3*Weighting!N5+Indicator_db2_S4!F3*Weighting!N6+Indicator_db2_S4!G3*Weighting!N7+Indicator_db2_S4!H3*Weighting!N8+Indicator_db2_S4!I3*Weighting!N9+Indicator_db2_S4!J3*Weighting!N10+Indicator_db2_S4!K3*Weighting!N11+Indicator_db2_S4!L3*Weighting!N12+Indicator_db2_S4!M3*Weighting!N13+Indicator_db2_S4!N3*Weighting!N14+Indicator_db2_S4!O3*Weighting!N15+Indicator_db2_S4!P3*Weighting!N16+Indicator_db2_S4!Q3*Weighting!N17</f>
        <v>-2.2439676109298509E-3</v>
      </c>
      <c r="O3" s="8">
        <f>+Indicator_db2_S4!B3*Weighting!O2+Indicator_db2_S4!C3*Weighting!O3+Indicator_db2_S4!D3*Weighting!O4+Indicator_db2_S4!E3*Weighting!O5+Indicator_db2_S4!F3*Weighting!O6+Indicator_db2_S4!G3*Weighting!O7+Indicator_db2_S4!H3*Weighting!O8+Indicator_db2_S4!I3*Weighting!O9+Indicator_db2_S4!J3*Weighting!O10+Indicator_db2_S4!K3*Weighting!O11+Indicator_db2_S4!L3*Weighting!O12+Indicator_db2_S4!M3*Weighting!O13+Indicator_db2_S4!N3*Weighting!O14+Indicator_db2_S4!O3*Weighting!O15+Indicator_db2_S4!P3*Weighting!O16+Indicator_db2_S4!Q3*Weighting!O17</f>
        <v>-1.7732034197204931E-3</v>
      </c>
      <c r="P3" s="8">
        <f>+Indicator_db2_S4!B3*Weighting!P2+Indicator_db2_S4!C3*Weighting!P3+Indicator_db2_S4!D3*Weighting!P4+Indicator_db2_S4!E3*Weighting!P5+Indicator_db2_S4!F3*Weighting!P6+Indicator_db2_S4!G3*Weighting!P7+Indicator_db2_S4!H3*Weighting!P8+Indicator_db2_S4!I3*Weighting!P9+Indicator_db2_S4!J3*Weighting!P10+Indicator_db2_S4!K3*Weighting!P11+Indicator_db2_S4!L3*Weighting!P12+Indicator_db2_S4!M3*Weighting!P13+Indicator_db2_S4!N3*Weighting!P14+Indicator_db2_S4!O3*Weighting!P15+Indicator_db2_S4!P3*Weighting!P16+Indicator_db2_S4!Q3*Weighting!P17</f>
        <v>-9.5995317451936912E-3</v>
      </c>
      <c r="Q3" s="8">
        <f>+Indicator_db2_S4!B3*Weighting!Q2+Indicator_db2_S4!C3*Weighting!Q3+Indicator_db2_S4!D3*Weighting!Q4+Indicator_db2_S4!E3*Weighting!Q5+Indicator_db2_S4!F3*Weighting!Q6+Indicator_db2_S4!G3*Weighting!Q7+Indicator_db2_S4!H3*Weighting!Q8+Indicator_db2_S4!I3*Weighting!Q9+Indicator_db2_S4!J3*Weighting!Q10+Indicator_db2_S4!K3*Weighting!Q11+Indicator_db2_S4!L3*Weighting!Q12+Indicator_db2_S4!M3*Weighting!Q13+Indicator_db2_S4!N3*Weighting!Q14+Indicator_db2_S4!O3*Weighting!Q15+Indicator_db2_S4!P3*Weighting!Q16+Indicator_db2_S4!Q3*Weighting!Q17</f>
        <v>-1.4040146390348729E-2</v>
      </c>
      <c r="R3" s="8">
        <f>+Indicator_db2_S4!B3*Weighting!R2+Indicator_db2_S4!C3*Weighting!R3+Indicator_db2_S4!D3*Weighting!R4+Indicator_db2_S4!E3*Weighting!R5+Indicator_db2_S4!F3*Weighting!R6+Indicator_db2_S4!G3*Weighting!R7+Indicator_db2_S4!H3*Weighting!R8+Indicator_db2_S4!I3*Weighting!R9+Indicator_db2_S4!J3*Weighting!R10+Indicator_db2_S4!K3*Weighting!R11+Indicator_db2_S4!L3*Weighting!R12+Indicator_db2_S4!M3*Weighting!R13+Indicator_db2_S4!N3*Weighting!R14+Indicator_db2_S4!O3*Weighting!R15+Indicator_db2_S4!P3*Weighting!R16+Indicator_db2_S4!Q3*Weighting!R17</f>
        <v>-5.3893866413004634</v>
      </c>
      <c r="S3" s="8">
        <f>+Indicator_db2_S4!B3*Weighting!S2+Indicator_db2_S4!C3*Weighting!S3+Indicator_db2_S4!D3*Weighting!S4+Indicator_db2_S4!E3*Weighting!S5+Indicator_db2_S4!F3*Weighting!S6+Indicator_db2_S4!G3*Weighting!S7+Indicator_db2_S4!H3*Weighting!S8+Indicator_db2_S4!I3*Weighting!S9+Indicator_db2_S4!J3*Weighting!S10+Indicator_db2_S4!K3*Weighting!S11+Indicator_db2_S4!L3*Weighting!S12+Indicator_db2_S4!M3*Weighting!S13+Indicator_db2_S4!N3*Weighting!S14+Indicator_db2_S4!O3*Weighting!S15+Indicator_db2_S4!P3*Weighting!S16+Indicator_db2_S4!Q3*Weighting!S17</f>
        <v>-2.7118217985500025E-2</v>
      </c>
      <c r="T3" s="8">
        <f>+Indicator_db2_S4!B3*Weighting!T2+Indicator_db2_S4!C3*Weighting!T3+Indicator_db2_S4!D3*Weighting!T4+Indicator_db2_S4!E3*Weighting!T5+Indicator_db2_S4!F3*Weighting!T6+Indicator_db2_S4!G3*Weighting!T7+Indicator_db2_S4!H3*Weighting!T8+Indicator_db2_S4!I3*Weighting!T9+Indicator_db2_S4!J3*Weighting!T10+Indicator_db2_S4!K3*Weighting!T11+Indicator_db2_S4!L3*Weighting!T12+Indicator_db2_S4!M3*Weighting!T13+Indicator_db2_S4!N3*Weighting!T14+Indicator_db2_S4!O3*Weighting!T15+Indicator_db2_S4!P3*Weighting!T16+Indicator_db2_S4!Q3*Weighting!T17</f>
        <v>-2.8564542397953554E-2</v>
      </c>
      <c r="U3" s="8">
        <f>+Indicator_db2_S4!B3*Weighting!U2+Indicator_db2_S4!C3*Weighting!U3+Indicator_db2_S4!D3*Weighting!U4+Indicator_db2_S4!E3*Weighting!U5+Indicator_db2_S4!F3*Weighting!U6+Indicator_db2_S4!G3*Weighting!U7+Indicator_db2_S4!H3*Weighting!U8+Indicator_db2_S4!I3*Weighting!U9+Indicator_db2_S4!J3*Weighting!U10+Indicator_db2_S4!K3*Weighting!U11+Indicator_db2_S4!L3*Weighting!U12+Indicator_db2_S4!M3*Weighting!U13+Indicator_db2_S4!N3*Weighting!U14+Indicator_db2_S4!O3*Weighting!U15+Indicator_db2_S4!P3*Weighting!U16+Indicator_db2_S4!Q3*Weighting!U17</f>
        <v>-8.0808576815303331E-4</v>
      </c>
      <c r="V3" s="8">
        <f>+Indicator_db2_S4!B3*Weighting!V2+Indicator_db2_S4!C3*Weighting!V3+Indicator_db2_S4!D3*Weighting!V4+Indicator_db2_S4!E3*Weighting!V5+Indicator_db2_S4!F3*Weighting!V6+Indicator_db2_S4!G3*Weighting!V7+Indicator_db2_S4!H3*Weighting!V8+Indicator_db2_S4!I3*Weighting!V9+Indicator_db2_S4!J3*Weighting!V10+Indicator_db2_S4!K3*Weighting!V11+Indicator_db2_S4!L3*Weighting!V12+Indicator_db2_S4!M3*Weighting!V13+Indicator_db2_S4!N3*Weighting!V14+Indicator_db2_S4!O3*Weighting!V15+Indicator_db2_S4!P3*Weighting!V16+Indicator_db2_S4!Q3*Weighting!V17</f>
        <v>-1.2695432423080444E-3</v>
      </c>
      <c r="W3" s="8">
        <f>+Indicator_db2_S4!B3*Weighting!W2+Indicator_db2_S4!C3*Weighting!W3+Indicator_db2_S4!D3*Weighting!W4+Indicator_db2_S4!E3*Weighting!W5+Indicator_db2_S4!F3*Weighting!W6+Indicator_db2_S4!G3*Weighting!W7+Indicator_db2_S4!H3*Weighting!W8+Indicator_db2_S4!I3*Weighting!W9+Indicator_db2_S4!J3*Weighting!W10+Indicator_db2_S4!K3*Weighting!W11+Indicator_db2_S4!L3*Weighting!W12+Indicator_db2_S4!M3*Weighting!W13+Indicator_db2_S4!N3*Weighting!W14+Indicator_db2_S4!O3*Weighting!W15+Indicator_db2_S4!P3*Weighting!W16+Indicator_db2_S4!Q3*Weighting!W17</f>
        <v>4.8037335228863753E-4</v>
      </c>
      <c r="X3" s="8">
        <f>+Indicator_db2_S4!B3*Weighting!X2+Indicator_db2_S4!C3*Weighting!X3+Indicator_db2_S4!D3*Weighting!X4+Indicator_db2_S4!E3*Weighting!X5+Indicator_db2_S4!F3*Weighting!X6+Indicator_db2_S4!G3*Weighting!X7+Indicator_db2_S4!H3*Weighting!X8+Indicator_db2_S4!I3*Weighting!X9+Indicator_db2_S4!J3*Weighting!X10+Indicator_db2_S4!K3*Weighting!X11+Indicator_db2_S4!L3*Weighting!X12+Indicator_db2_S4!M3*Weighting!X13+Indicator_db2_S4!N3*Weighting!X14+Indicator_db2_S4!O3*Weighting!X15+Indicator_db2_S4!P3*Weighting!X16+Indicator_db2_S4!Q3*Weighting!X17</f>
        <v>6.7244962785394143E-5</v>
      </c>
      <c r="Y3" s="8">
        <f>+Indicator_db2_S4!B3*Weighting!Y2+Indicator_db2_S4!C3*Weighting!Y3+Indicator_db2_S4!D3*Weighting!Y4+Indicator_db2_S4!E3*Weighting!Y5+Indicator_db2_S4!F3*Weighting!Y6+Indicator_db2_S4!G3*Weighting!Y7+Indicator_db2_S4!H3*Weighting!Y8+Indicator_db2_S4!I3*Weighting!Y9+Indicator_db2_S4!J3*Weighting!Y10+Indicator_db2_S4!K3*Weighting!Y11+Indicator_db2_S4!L3*Weighting!Y12+Indicator_db2_S4!M3*Weighting!Y13+Indicator_db2_S4!N3*Weighting!Y14+Indicator_db2_S4!O3*Weighting!Y15+Indicator_db2_S4!P3*Weighting!Y16+Indicator_db2_S4!Q3*Weighting!Y17</f>
        <v>-3.3227905507083842E-3</v>
      </c>
      <c r="Z3" s="8">
        <f>+Indicator_db2_S4!B3*Weighting!Z2+Indicator_db2_S4!C3*Weighting!Z3+Indicator_db2_S4!D3*Weighting!Z4+Indicator_db2_S4!E3*Weighting!Z5+Indicator_db2_S4!F3*Weighting!Z6+Indicator_db2_S4!G3*Weighting!Z7+Indicator_db2_S4!H3*Weighting!Z8+Indicator_db2_S4!I3*Weighting!Z9+Indicator_db2_S4!J3*Weighting!Z10+Indicator_db2_S4!K3*Weighting!Z11+Indicator_db2_S4!L3*Weighting!Z12+Indicator_db2_S4!M3*Weighting!Z13+Indicator_db2_S4!N3*Weighting!Z14+Indicator_db2_S4!O3*Weighting!Z15+Indicator_db2_S4!P3*Weighting!Z16+Indicator_db2_S4!Q3*Weighting!Z17</f>
        <v>-6.8347612417227514E-4</v>
      </c>
      <c r="AA3" s="8">
        <f>+Indicator_db2_S4!B3*Weighting!AA2+Indicator_db2_S4!C3*Weighting!AA3+Indicator_db2_S4!D3*Weighting!AA4+Indicator_db2_S4!E3*Weighting!AA5+Indicator_db2_S4!F3*Weighting!AA6+Indicator_db2_S4!G3*Weighting!AA7+Indicator_db2_S4!H3*Weighting!AA8+Indicator_db2_S4!I3*Weighting!AA9+Indicator_db2_S4!J3*Weighting!AA10+Indicator_db2_S4!K3*Weighting!AA11+Indicator_db2_S4!L3*Weighting!AA12+Indicator_db2_S4!M3*Weighting!AA13+Indicator_db2_S4!N3*Weighting!AA14+Indicator_db2_S4!O3*Weighting!AA15+Indicator_db2_S4!P3*Weighting!AA16+Indicator_db2_S4!Q3*Weighting!AA17</f>
        <v>-3.3677518296901042E-2</v>
      </c>
    </row>
    <row r="4" spans="1:27" x14ac:dyDescent="0.35">
      <c r="A4" s="5" t="s">
        <v>3</v>
      </c>
      <c r="B4" s="8">
        <f ca="1">+Indicator_db2_S4!B4*Weighting!B2+Indicator_db2_S4!C4*Weighting!B3+Indicator_db2_S4!D4*Weighting!B4+Indicator_db2_S4!E4*Weighting!B5+Indicator_db2_S4!F4*Weighting!B6+Indicator_db2_S4!G4*Weighting!B7+Indicator_db2_S4!H4*Weighting!B8+Indicator_db2_S4!I4*Weighting!B9+Indicator_db2_S4!J4*Weighting!B10+Indicator_db2_S4!K4*Weighting!B11+Indicator_db2_S4!L4*Weighting!B12+Indicator_db2_S4!M4*Weighting!B13+Indicator_db2_S4!N4*Weighting!B14+Indicator_db2_S4!O4*Weighting!B15+Indicator_db2_S4!P4*Weighting!B16+Indicator_db2_S4!Q4*Weighting!B17</f>
        <v>-0.35406388126098054</v>
      </c>
      <c r="C4" s="8">
        <f ca="1">+Indicator_db2_S4!B4*Weighting!C2+Indicator_db2_S4!C4*Weighting!C3+Indicator_db2_S4!D4*Weighting!C4+Indicator_db2_S4!E4*Weighting!C5+Indicator_db2_S4!F4*Weighting!C6+Indicator_db2_S4!G4*Weighting!C7+Indicator_db2_S4!H4*Weighting!C8+Indicator_db2_S4!I4*Weighting!C9+Indicator_db2_S4!J4*Weighting!C10+Indicator_db2_S4!K4*Weighting!C11+Indicator_db2_S4!L4*Weighting!C12+Indicator_db2_S4!M4*Weighting!C13+Indicator_db2_S4!N4*Weighting!C14+Indicator_db2_S4!O4*Weighting!C15+Indicator_db2_S4!P4*Weighting!C16+Indicator_db2_S4!Q4*Weighting!C17</f>
        <v>-0.39834052595092068</v>
      </c>
      <c r="D4" s="8">
        <f ca="1">+Indicator_db2_S4!B4*Weighting!D2+Indicator_db2_S4!C4*Weighting!D3+Indicator_db2_S4!D4*Weighting!D4+Indicator_db2_S4!E4*Weighting!D5+Indicator_db2_S4!F4*Weighting!D6+Indicator_db2_S4!G4*Weighting!D7+Indicator_db2_S4!H4*Weighting!D8+Indicator_db2_S4!I4*Weighting!D9+Indicator_db2_S4!J4*Weighting!D10+Indicator_db2_S4!K4*Weighting!D11+Indicator_db2_S4!L4*Weighting!D12+Indicator_db2_S4!M4*Weighting!D13+Indicator_db2_S4!N4*Weighting!D14+Indicator_db2_S4!O4*Weighting!D15+Indicator_db2_S4!P4*Weighting!D16+Indicator_db2_S4!Q4*Weighting!D17</f>
        <v>-0.35739753856810452</v>
      </c>
      <c r="E4" s="8">
        <f ca="1">+Indicator_db2_S4!B4*Weighting!E2+Indicator_db2_S4!C4*Weighting!E3+Indicator_db2_S4!D4*Weighting!E4+Indicator_db2_S4!E4*Weighting!E5+Indicator_db2_S4!F4*Weighting!E6+Indicator_db2_S4!G4*Weighting!E7+Indicator_db2_S4!H4*Weighting!E8+Indicator_db2_S4!I4*Weighting!E9+Indicator_db2_S4!J4*Weighting!E10+Indicator_db2_S4!K4*Weighting!E11+Indicator_db2_S4!L4*Weighting!E12+Indicator_db2_S4!M4*Weighting!E13+Indicator_db2_S4!N4*Weighting!E14+Indicator_db2_S4!O4*Weighting!E15+Indicator_db2_S4!P4*Weighting!E16+Indicator_db2_S4!Q4*Weighting!E17</f>
        <v>-0.24971059076132246</v>
      </c>
      <c r="F4" s="8">
        <f ca="1">+Indicator_db2_S4!B4*Weighting!F2+Indicator_db2_S4!C4*Weighting!F3+Indicator_db2_S4!D4*Weighting!F4+Indicator_db2_S4!E4*Weighting!F5+Indicator_db2_S4!F4*Weighting!F6+Indicator_db2_S4!G4*Weighting!F7+Indicator_db2_S4!H4*Weighting!F8+Indicator_db2_S4!I4*Weighting!F9+Indicator_db2_S4!J4*Weighting!F10+Indicator_db2_S4!K4*Weighting!F11+Indicator_db2_S4!L4*Weighting!F12+Indicator_db2_S4!M4*Weighting!F13+Indicator_db2_S4!N4*Weighting!F14+Indicator_db2_S4!O4*Weighting!F15+Indicator_db2_S4!P4*Weighting!F16+Indicator_db2_S4!Q4*Weighting!F17</f>
        <v>-0.38394631668067553</v>
      </c>
      <c r="G4" s="8">
        <f>+Indicator_db2_S4!B4*Weighting!G2+Indicator_db2_S4!C4*Weighting!G3+Indicator_db2_S4!D4*Weighting!G4+Indicator_db2_S4!E4*Weighting!G5+Indicator_db2_S4!F4*Weighting!G6+Indicator_db2_S4!G4*Weighting!G7+Indicator_db2_S4!H4*Weighting!G8+Indicator_db2_S4!I4*Weighting!G9+Indicator_db2_S4!J4*Weighting!G10+Indicator_db2_S4!K4*Weighting!G11+Indicator_db2_S4!L4*Weighting!G12+Indicator_db2_S4!M4*Weighting!G13+Indicator_db2_S4!N4*Weighting!G14+Indicator_db2_S4!O4*Weighting!G15+Indicator_db2_S4!P4*Weighting!G16+Indicator_db2_S4!Q4*Weighting!G17</f>
        <v>-0.26445078364826224</v>
      </c>
      <c r="H4" s="8">
        <f>+Indicator_db2_S4!B4*Weighting!H2+Indicator_db2_S4!C4*Weighting!H3+Indicator_db2_S4!D4*Weighting!H4+Indicator_db2_S4!E4*Weighting!H5+Indicator_db2_S4!F4*Weighting!H6+Indicator_db2_S4!G4*Weighting!H7+Indicator_db2_S4!H4*Weighting!H8+Indicator_db2_S4!I4*Weighting!H9+Indicator_db2_S4!J4*Weighting!H10+Indicator_db2_S4!K4*Weighting!H11+Indicator_db2_S4!L4*Weighting!H12+Indicator_db2_S4!M4*Weighting!H13+Indicator_db2_S4!N4*Weighting!H14+Indicator_db2_S4!O4*Weighting!H15+Indicator_db2_S4!P4*Weighting!H16+Indicator_db2_S4!Q4*Weighting!H17</f>
        <v>-0.31310377753552449</v>
      </c>
      <c r="I4" s="8">
        <f>+Indicator_db2_S4!B4*Weighting!I2+Indicator_db2_S4!C4*Weighting!I3+Indicator_db2_S4!D4*Weighting!I4+Indicator_db2_S4!E4*Weighting!I5+Indicator_db2_S4!F4*Weighting!I6+Indicator_db2_S4!G4*Weighting!I7+Indicator_db2_S4!H4*Weighting!I8+Indicator_db2_S4!I4*Weighting!I9+Indicator_db2_S4!J4*Weighting!I10+Indicator_db2_S4!K4*Weighting!I11+Indicator_db2_S4!L4*Weighting!I12+Indicator_db2_S4!M4*Weighting!I13+Indicator_db2_S4!N4*Weighting!I14+Indicator_db2_S4!O4*Weighting!I15+Indicator_db2_S4!P4*Weighting!I16+Indicator_db2_S4!Q4*Weighting!I17</f>
        <v>-0.2767959120829197</v>
      </c>
      <c r="J4" s="8">
        <f>+Indicator_db2_S4!B4*Weighting!J2+Indicator_db2_S4!C4*Weighting!J3+Indicator_db2_S4!D4*Weighting!J4+Indicator_db2_S4!E4*Weighting!J5+Indicator_db2_S4!F4*Weighting!J6+Indicator_db2_S4!G4*Weighting!J7+Indicator_db2_S4!H4*Weighting!J8+Indicator_db2_S4!I4*Weighting!J9+Indicator_db2_S4!J4*Weighting!J10+Indicator_db2_S4!K4*Weighting!J11+Indicator_db2_S4!L4*Weighting!J12+Indicator_db2_S4!M4*Weighting!J13+Indicator_db2_S4!N4*Weighting!J14+Indicator_db2_S4!O4*Weighting!J15+Indicator_db2_S4!P4*Weighting!J16+Indicator_db2_S4!Q4*Weighting!J17</f>
        <v>-0.20768921342779015</v>
      </c>
      <c r="K4" s="8">
        <f>+Indicator_db2_S4!B4*Weighting!K2+Indicator_db2_S4!C4*Weighting!K3+Indicator_db2_S4!D4*Weighting!K4+Indicator_db2_S4!E4*Weighting!K5+Indicator_db2_S4!F4*Weighting!K6+Indicator_db2_S4!G4*Weighting!K7+Indicator_db2_S4!H4*Weighting!K8+Indicator_db2_S4!I4*Weighting!K9+Indicator_db2_S4!J4*Weighting!K10+Indicator_db2_S4!K4*Weighting!K11+Indicator_db2_S4!L4*Weighting!K12+Indicator_db2_S4!M4*Weighting!K13+Indicator_db2_S4!N4*Weighting!K14+Indicator_db2_S4!O4*Weighting!K15+Indicator_db2_S4!P4*Weighting!K16+Indicator_db2_S4!Q4*Weighting!K17</f>
        <v>-0.31665731613917592</v>
      </c>
      <c r="L4" s="8">
        <f>+Indicator_db2_S4!B4*Weighting!L2+Indicator_db2_S4!C4*Weighting!L3+Indicator_db2_S4!D4*Weighting!L4+Indicator_db2_S4!E4*Weighting!L5+Indicator_db2_S4!F4*Weighting!L6+Indicator_db2_S4!G4*Weighting!L7+Indicator_db2_S4!H4*Weighting!L8+Indicator_db2_S4!I4*Weighting!L9+Indicator_db2_S4!J4*Weighting!L10+Indicator_db2_S4!K4*Weighting!L11+Indicator_db2_S4!L4*Weighting!L12+Indicator_db2_S4!M4*Weighting!L13+Indicator_db2_S4!N4*Weighting!L14+Indicator_db2_S4!O4*Weighting!L15+Indicator_db2_S4!P4*Weighting!L16+Indicator_db2_S4!Q4*Weighting!L17</f>
        <v>-0.40800997423649943</v>
      </c>
      <c r="M4" s="8">
        <f>+Indicator_db2_S4!B4*Weighting!M2+Indicator_db2_S4!C4*Weighting!M3+Indicator_db2_S4!D4*Weighting!M4+Indicator_db2_S4!E4*Weighting!M5+Indicator_db2_S4!F4*Weighting!M6+Indicator_db2_S4!G4*Weighting!M7+Indicator_db2_S4!H4*Weighting!M8+Indicator_db2_S4!I4*Weighting!M9+Indicator_db2_S4!J4*Weighting!M10+Indicator_db2_S4!K4*Weighting!M11+Indicator_db2_S4!L4*Weighting!M12+Indicator_db2_S4!M4*Weighting!M13+Indicator_db2_S4!N4*Weighting!M14+Indicator_db2_S4!O4*Weighting!M15+Indicator_db2_S4!P4*Weighting!M16+Indicator_db2_S4!Q4*Weighting!M17</f>
        <v>-0.42088980021819578</v>
      </c>
      <c r="N4" s="8">
        <f>+Indicator_db2_S4!B4*Weighting!N2+Indicator_db2_S4!C4*Weighting!N3+Indicator_db2_S4!D4*Weighting!N4+Indicator_db2_S4!E4*Weighting!N5+Indicator_db2_S4!F4*Weighting!N6+Indicator_db2_S4!G4*Weighting!N7+Indicator_db2_S4!H4*Weighting!N8+Indicator_db2_S4!I4*Weighting!N9+Indicator_db2_S4!J4*Weighting!N10+Indicator_db2_S4!K4*Weighting!N11+Indicator_db2_S4!L4*Weighting!N12+Indicator_db2_S4!M4*Weighting!N13+Indicator_db2_S4!N4*Weighting!N14+Indicator_db2_S4!O4*Weighting!N15+Indicator_db2_S4!P4*Weighting!N16+Indicator_db2_S4!Q4*Weighting!N17</f>
        <v>-0.14633149231970488</v>
      </c>
      <c r="O4" s="8">
        <f>+Indicator_db2_S4!B4*Weighting!O2+Indicator_db2_S4!C4*Weighting!O3+Indicator_db2_S4!D4*Weighting!O4+Indicator_db2_S4!E4*Weighting!O5+Indicator_db2_S4!F4*Weighting!O6+Indicator_db2_S4!G4*Weighting!O7+Indicator_db2_S4!H4*Weighting!O8+Indicator_db2_S4!I4*Weighting!O9+Indicator_db2_S4!J4*Weighting!O10+Indicator_db2_S4!K4*Weighting!O11+Indicator_db2_S4!L4*Weighting!O12+Indicator_db2_S4!M4*Weighting!O13+Indicator_db2_S4!N4*Weighting!O14+Indicator_db2_S4!O4*Weighting!O15+Indicator_db2_S4!P4*Weighting!O16+Indicator_db2_S4!Q4*Weighting!O17</f>
        <v>0.11765517046917982</v>
      </c>
      <c r="P4" s="8">
        <f>+Indicator_db2_S4!B4*Weighting!P2+Indicator_db2_S4!C4*Weighting!P3+Indicator_db2_S4!D4*Weighting!P4+Indicator_db2_S4!E4*Weighting!P5+Indicator_db2_S4!F4*Weighting!P6+Indicator_db2_S4!G4*Weighting!P7+Indicator_db2_S4!H4*Weighting!P8+Indicator_db2_S4!I4*Weighting!P9+Indicator_db2_S4!J4*Weighting!P10+Indicator_db2_S4!K4*Weighting!P11+Indicator_db2_S4!L4*Weighting!P12+Indicator_db2_S4!M4*Weighting!P13+Indicator_db2_S4!N4*Weighting!P14+Indicator_db2_S4!O4*Weighting!P15+Indicator_db2_S4!P4*Weighting!P16+Indicator_db2_S4!Q4*Weighting!P17</f>
        <v>-0.57108919552090409</v>
      </c>
      <c r="Q4" s="8">
        <f>+Indicator_db2_S4!B4*Weighting!Q2+Indicator_db2_S4!C4*Weighting!Q3+Indicator_db2_S4!D4*Weighting!Q4+Indicator_db2_S4!E4*Weighting!Q5+Indicator_db2_S4!F4*Weighting!Q6+Indicator_db2_S4!G4*Weighting!Q7+Indicator_db2_S4!H4*Weighting!Q8+Indicator_db2_S4!I4*Weighting!Q9+Indicator_db2_S4!J4*Weighting!Q10+Indicator_db2_S4!K4*Weighting!Q11+Indicator_db2_S4!L4*Weighting!Q12+Indicator_db2_S4!M4*Weighting!Q13+Indicator_db2_S4!N4*Weighting!Q14+Indicator_db2_S4!O4*Weighting!Q15+Indicator_db2_S4!P4*Weighting!Q16+Indicator_db2_S4!Q4*Weighting!Q17</f>
        <v>-0.35991016543283738</v>
      </c>
      <c r="R4" s="8">
        <f>+Indicator_db2_S4!B4*Weighting!R2+Indicator_db2_S4!C4*Weighting!R3+Indicator_db2_S4!D4*Weighting!R4+Indicator_db2_S4!E4*Weighting!R5+Indicator_db2_S4!F4*Weighting!R6+Indicator_db2_S4!G4*Weighting!R7+Indicator_db2_S4!H4*Weighting!R8+Indicator_db2_S4!I4*Weighting!R9+Indicator_db2_S4!J4*Weighting!R10+Indicator_db2_S4!K4*Weighting!R11+Indicator_db2_S4!L4*Weighting!R12+Indicator_db2_S4!M4*Weighting!R13+Indicator_db2_S4!N4*Weighting!R14+Indicator_db2_S4!O4*Weighting!R15+Indicator_db2_S4!P4*Weighting!R16+Indicator_db2_S4!Q4*Weighting!R17</f>
        <v>-0.23056240037085921</v>
      </c>
      <c r="S4" s="8">
        <f>+Indicator_db2_S4!B4*Weighting!S2+Indicator_db2_S4!C4*Weighting!S3+Indicator_db2_S4!D4*Weighting!S4+Indicator_db2_S4!E4*Weighting!S5+Indicator_db2_S4!F4*Weighting!S6+Indicator_db2_S4!G4*Weighting!S7+Indicator_db2_S4!H4*Weighting!S8+Indicator_db2_S4!I4*Weighting!S9+Indicator_db2_S4!J4*Weighting!S10+Indicator_db2_S4!K4*Weighting!S11+Indicator_db2_S4!L4*Weighting!S12+Indicator_db2_S4!M4*Weighting!S13+Indicator_db2_S4!N4*Weighting!S14+Indicator_db2_S4!O4*Weighting!S15+Indicator_db2_S4!P4*Weighting!S16+Indicator_db2_S4!Q4*Weighting!S17</f>
        <v>-0.8167239957089315</v>
      </c>
      <c r="T4" s="8">
        <f>+Indicator_db2_S4!B4*Weighting!T2+Indicator_db2_S4!C4*Weighting!T3+Indicator_db2_S4!D4*Weighting!T4+Indicator_db2_S4!E4*Weighting!T5+Indicator_db2_S4!F4*Weighting!T6+Indicator_db2_S4!G4*Weighting!T7+Indicator_db2_S4!H4*Weighting!T8+Indicator_db2_S4!I4*Weighting!T9+Indicator_db2_S4!J4*Weighting!T10+Indicator_db2_S4!K4*Weighting!T11+Indicator_db2_S4!L4*Weighting!T12+Indicator_db2_S4!M4*Weighting!T13+Indicator_db2_S4!N4*Weighting!T14+Indicator_db2_S4!O4*Weighting!T15+Indicator_db2_S4!P4*Weighting!T16+Indicator_db2_S4!Q4*Weighting!T17</f>
        <v>-0.89011661794217289</v>
      </c>
      <c r="U4" s="8">
        <f>+Indicator_db2_S4!B4*Weighting!U2+Indicator_db2_S4!C4*Weighting!U3+Indicator_db2_S4!D4*Weighting!U4+Indicator_db2_S4!E4*Weighting!U5+Indicator_db2_S4!F4*Weighting!U6+Indicator_db2_S4!G4*Weighting!U7+Indicator_db2_S4!H4*Weighting!U8+Indicator_db2_S4!I4*Weighting!U9+Indicator_db2_S4!J4*Weighting!U10+Indicator_db2_S4!K4*Weighting!U11+Indicator_db2_S4!L4*Weighting!U12+Indicator_db2_S4!M4*Weighting!U13+Indicator_db2_S4!N4*Weighting!U14+Indicator_db2_S4!O4*Weighting!U15+Indicator_db2_S4!P4*Weighting!U16+Indicator_db2_S4!Q4*Weighting!U17</f>
        <v>-1.4762920388773661E-2</v>
      </c>
      <c r="V4" s="8">
        <f>+Indicator_db2_S4!B4*Weighting!V2+Indicator_db2_S4!C4*Weighting!V3+Indicator_db2_S4!D4*Weighting!V4+Indicator_db2_S4!E4*Weighting!V5+Indicator_db2_S4!F4*Weighting!V6+Indicator_db2_S4!G4*Weighting!V7+Indicator_db2_S4!H4*Weighting!V8+Indicator_db2_S4!I4*Weighting!V9+Indicator_db2_S4!J4*Weighting!V10+Indicator_db2_S4!K4*Weighting!V11+Indicator_db2_S4!L4*Weighting!V12+Indicator_db2_S4!M4*Weighting!V13+Indicator_db2_S4!N4*Weighting!V14+Indicator_db2_S4!O4*Weighting!V15+Indicator_db2_S4!P4*Weighting!V16+Indicator_db2_S4!Q4*Weighting!V17</f>
        <v>-6.769630690033264E-2</v>
      </c>
      <c r="W4" s="8">
        <f>+Indicator_db2_S4!B4*Weighting!W2+Indicator_db2_S4!C4*Weighting!W3+Indicator_db2_S4!D4*Weighting!W4+Indicator_db2_S4!E4*Weighting!W5+Indicator_db2_S4!F4*Weighting!W6+Indicator_db2_S4!G4*Weighting!W7+Indicator_db2_S4!H4*Weighting!W8+Indicator_db2_S4!I4*Weighting!W9+Indicator_db2_S4!J4*Weighting!W10+Indicator_db2_S4!K4*Weighting!W11+Indicator_db2_S4!L4*Weighting!W12+Indicator_db2_S4!M4*Weighting!W13+Indicator_db2_S4!N4*Weighting!W14+Indicator_db2_S4!O4*Weighting!W15+Indicator_db2_S4!P4*Weighting!W16+Indicator_db2_S4!Q4*Weighting!W17</f>
        <v>-1.4391656941481673E-2</v>
      </c>
      <c r="X4" s="8">
        <f>+Indicator_db2_S4!B4*Weighting!X2+Indicator_db2_S4!C4*Weighting!X3+Indicator_db2_S4!D4*Weighting!X4+Indicator_db2_S4!E4*Weighting!X5+Indicator_db2_S4!F4*Weighting!X6+Indicator_db2_S4!G4*Weighting!X7+Indicator_db2_S4!H4*Weighting!X8+Indicator_db2_S4!I4*Weighting!X9+Indicator_db2_S4!J4*Weighting!X10+Indicator_db2_S4!K4*Weighting!X11+Indicator_db2_S4!L4*Weighting!X12+Indicator_db2_S4!M4*Weighting!X13+Indicator_db2_S4!N4*Weighting!X14+Indicator_db2_S4!O4*Weighting!X15+Indicator_db2_S4!P4*Weighting!X16+Indicator_db2_S4!Q4*Weighting!X17</f>
        <v>-1.9871427287653742E-2</v>
      </c>
      <c r="Y4" s="8">
        <f>+Indicator_db2_S4!B4*Weighting!Y2+Indicator_db2_S4!C4*Weighting!Y3+Indicator_db2_S4!D4*Weighting!Y4+Indicator_db2_S4!E4*Weighting!Y5+Indicator_db2_S4!F4*Weighting!Y6+Indicator_db2_S4!G4*Weighting!Y7+Indicator_db2_S4!H4*Weighting!Y8+Indicator_db2_S4!I4*Weighting!Y9+Indicator_db2_S4!J4*Weighting!Y10+Indicator_db2_S4!K4*Weighting!Y11+Indicator_db2_S4!L4*Weighting!Y12+Indicator_db2_S4!M4*Weighting!Y13+Indicator_db2_S4!N4*Weighting!Y14+Indicator_db2_S4!O4*Weighting!Y15+Indicator_db2_S4!P4*Weighting!Y16+Indicator_db2_S4!Q4*Weighting!Y17</f>
        <v>-1.7230918763667044E-3</v>
      </c>
      <c r="Z4" s="8">
        <f>+Indicator_db2_S4!B4*Weighting!Z2+Indicator_db2_S4!C4*Weighting!Z3+Indicator_db2_S4!D4*Weighting!Z4+Indicator_db2_S4!E4*Weighting!Z5+Indicator_db2_S4!F4*Weighting!Z6+Indicator_db2_S4!G4*Weighting!Z7+Indicator_db2_S4!H4*Weighting!Z8+Indicator_db2_S4!I4*Weighting!Z9+Indicator_db2_S4!J4*Weighting!Z10+Indicator_db2_S4!K4*Weighting!Z11+Indicator_db2_S4!L4*Weighting!Z12+Indicator_db2_S4!M4*Weighting!Z13+Indicator_db2_S4!N4*Weighting!Z14+Indicator_db2_S4!O4*Weighting!Z15+Indicator_db2_S4!P4*Weighting!Z16+Indicator_db2_S4!Q4*Weighting!Z17</f>
        <v>-6.2898265568076678E-2</v>
      </c>
      <c r="AA4" s="8">
        <f>+Indicator_db2_S4!B4*Weighting!AA2+Indicator_db2_S4!C4*Weighting!AA3+Indicator_db2_S4!D4*Weighting!AA4+Indicator_db2_S4!E4*Weighting!AA5+Indicator_db2_S4!F4*Weighting!AA6+Indicator_db2_S4!G4*Weighting!AA7+Indicator_db2_S4!H4*Weighting!AA8+Indicator_db2_S4!I4*Weighting!AA9+Indicator_db2_S4!J4*Weighting!AA10+Indicator_db2_S4!K4*Weighting!AA11+Indicator_db2_S4!L4*Weighting!AA12+Indicator_db2_S4!M4*Weighting!AA13+Indicator_db2_S4!N4*Weighting!AA14+Indicator_db2_S4!O4*Weighting!AA15+Indicator_db2_S4!P4*Weighting!AA16+Indicator_db2_S4!Q4*Weighting!AA17</f>
        <v>-0.32389039812858644</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008000"/>
  </sheetPr>
  <dimension ref="A1:AA4"/>
  <sheetViews>
    <sheetView workbookViewId="0"/>
  </sheetViews>
  <sheetFormatPr baseColWidth="10" defaultColWidth="8.7265625" defaultRowHeight="14.5" x14ac:dyDescent="0.35"/>
  <cols>
    <col min="1" max="27" width="14.26953125" customWidth="1"/>
  </cols>
  <sheetData>
    <row r="1" spans="1:27"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8">
        <f ca="1">+Indicator_db2_S5!B2*Weighting!B2+Indicator_db2_S5!C2*Weighting!B3+Indicator_db2_S5!D2*Weighting!B4+Indicator_db2_S5!E2*Weighting!B5+Indicator_db2_S5!F2*Weighting!B6+Indicator_db2_S5!G2*Weighting!B7+Indicator_db2_S5!H2*Weighting!B8+Indicator_db2_S5!I2*Weighting!B9+Indicator_db2_S5!J2*Weighting!B10+Indicator_db2_S5!K2*Weighting!B11+Indicator_db2_S5!L2*Weighting!B12+Indicator_db2_S5!M2*Weighting!B13+Indicator_db2_S5!N2*Weighting!B14+Indicator_db2_S5!O2*Weighting!B15+Indicator_db2_S5!P2*Weighting!B16+Indicator_db2_S5!Q2*Weighting!B17</f>
        <v>-0.51073829756224931</v>
      </c>
      <c r="C2" s="8">
        <f ca="1">+Indicator_db2_S5!B2*Weighting!C2+Indicator_db2_S5!C2*Weighting!C3+Indicator_db2_S5!D2*Weighting!C4+Indicator_db2_S5!E2*Weighting!C5+Indicator_db2_S5!F2*Weighting!C6+Indicator_db2_S5!G2*Weighting!C7+Indicator_db2_S5!H2*Weighting!C8+Indicator_db2_S5!I2*Weighting!C9+Indicator_db2_S5!J2*Weighting!C10+Indicator_db2_S5!K2*Weighting!C11+Indicator_db2_S5!L2*Weighting!C12+Indicator_db2_S5!M2*Weighting!C13+Indicator_db2_S5!N2*Weighting!C14+Indicator_db2_S5!O2*Weighting!C15+Indicator_db2_S5!P2*Weighting!C16+Indicator_db2_S5!Q2*Weighting!C17</f>
        <v>-0.50934160621387137</v>
      </c>
      <c r="D2" s="8">
        <f ca="1">+Indicator_db2_S5!B2*Weighting!D2+Indicator_db2_S5!C2*Weighting!D3+Indicator_db2_S5!D2*Weighting!D4+Indicator_db2_S5!E2*Weighting!D5+Indicator_db2_S5!F2*Weighting!D6+Indicator_db2_S5!G2*Weighting!D7+Indicator_db2_S5!H2*Weighting!D8+Indicator_db2_S5!I2*Weighting!D9+Indicator_db2_S5!J2*Weighting!D10+Indicator_db2_S5!K2*Weighting!D11+Indicator_db2_S5!L2*Weighting!D12+Indicator_db2_S5!M2*Weighting!D13+Indicator_db2_S5!N2*Weighting!D14+Indicator_db2_S5!O2*Weighting!D15+Indicator_db2_S5!P2*Weighting!D16+Indicator_db2_S5!Q2*Weighting!D17</f>
        <v>-0.54651639732035218</v>
      </c>
      <c r="E2" s="8">
        <f ca="1">+Indicator_db2_S5!B2*Weighting!E2+Indicator_db2_S5!C2*Weighting!E3+Indicator_db2_S5!D2*Weighting!E4+Indicator_db2_S5!E2*Weighting!E5+Indicator_db2_S5!F2*Weighting!E6+Indicator_db2_S5!G2*Weighting!E7+Indicator_db2_S5!H2*Weighting!E8+Indicator_db2_S5!I2*Weighting!E9+Indicator_db2_S5!J2*Weighting!E10+Indicator_db2_S5!K2*Weighting!E11+Indicator_db2_S5!L2*Weighting!E12+Indicator_db2_S5!M2*Weighting!E13+Indicator_db2_S5!N2*Weighting!E14+Indicator_db2_S5!O2*Weighting!E15+Indicator_db2_S5!P2*Weighting!E16+Indicator_db2_S5!Q2*Weighting!E17</f>
        <v>-1.1096540021151742</v>
      </c>
      <c r="F2" s="8">
        <f ca="1">+Indicator_db2_S5!B2*Weighting!F2+Indicator_db2_S5!C2*Weighting!F3+Indicator_db2_S5!D2*Weighting!F4+Indicator_db2_S5!E2*Weighting!F5+Indicator_db2_S5!F2*Weighting!F6+Indicator_db2_S5!G2*Weighting!F7+Indicator_db2_S5!H2*Weighting!F8+Indicator_db2_S5!I2*Weighting!F9+Indicator_db2_S5!J2*Weighting!F10+Indicator_db2_S5!K2*Weighting!F11+Indicator_db2_S5!L2*Weighting!F12+Indicator_db2_S5!M2*Weighting!F13+Indicator_db2_S5!N2*Weighting!F14+Indicator_db2_S5!O2*Weighting!F15+Indicator_db2_S5!P2*Weighting!F16+Indicator_db2_S5!Q2*Weighting!F17</f>
        <v>-0.51290522036830821</v>
      </c>
      <c r="G2" s="8">
        <f>+Indicator_db2_S5!B2*Weighting!G2+Indicator_db2_S5!C2*Weighting!G3+Indicator_db2_S5!D2*Weighting!G4+Indicator_db2_S5!E2*Weighting!G5+Indicator_db2_S5!F2*Weighting!G6+Indicator_db2_S5!G2*Weighting!G7+Indicator_db2_S5!H2*Weighting!G8+Indicator_db2_S5!I2*Weighting!G9+Indicator_db2_S5!J2*Weighting!G10+Indicator_db2_S5!K2*Weighting!G11+Indicator_db2_S5!L2*Weighting!G12+Indicator_db2_S5!M2*Weighting!G13+Indicator_db2_S5!N2*Weighting!G14+Indicator_db2_S5!O2*Weighting!G15+Indicator_db2_S5!P2*Weighting!G16+Indicator_db2_S5!Q2*Weighting!G17</f>
        <v>-0.20167190135253199</v>
      </c>
      <c r="H2" s="8">
        <f>+Indicator_db2_S5!B2*Weighting!H2+Indicator_db2_S5!C2*Weighting!H3+Indicator_db2_S5!D2*Weighting!H4+Indicator_db2_S5!E2*Weighting!H5+Indicator_db2_S5!F2*Weighting!H6+Indicator_db2_S5!G2*Weighting!H7+Indicator_db2_S5!H2*Weighting!H8+Indicator_db2_S5!I2*Weighting!H9+Indicator_db2_S5!J2*Weighting!H10+Indicator_db2_S5!K2*Weighting!H11+Indicator_db2_S5!L2*Weighting!H12+Indicator_db2_S5!M2*Weighting!H13+Indicator_db2_S5!N2*Weighting!H14+Indicator_db2_S5!O2*Weighting!H15+Indicator_db2_S5!P2*Weighting!H16+Indicator_db2_S5!Q2*Weighting!H17</f>
        <v>-0.22821357405556947</v>
      </c>
      <c r="I2" s="8">
        <f>+Indicator_db2_S5!B2*Weighting!I2+Indicator_db2_S5!C2*Weighting!I3+Indicator_db2_S5!D2*Weighting!I4+Indicator_db2_S5!E2*Weighting!I5+Indicator_db2_S5!F2*Weighting!I6+Indicator_db2_S5!G2*Weighting!I7+Indicator_db2_S5!H2*Weighting!I8+Indicator_db2_S5!I2*Weighting!I9+Indicator_db2_S5!J2*Weighting!I10+Indicator_db2_S5!K2*Weighting!I11+Indicator_db2_S5!L2*Weighting!I12+Indicator_db2_S5!M2*Weighting!I13+Indicator_db2_S5!N2*Weighting!I14+Indicator_db2_S5!O2*Weighting!I15+Indicator_db2_S5!P2*Weighting!I16+Indicator_db2_S5!Q2*Weighting!I17</f>
        <v>-0.22076616292749929</v>
      </c>
      <c r="J2" s="8">
        <f>+Indicator_db2_S5!B2*Weighting!J2+Indicator_db2_S5!C2*Weighting!J3+Indicator_db2_S5!D2*Weighting!J4+Indicator_db2_S5!E2*Weighting!J5+Indicator_db2_S5!F2*Weighting!J6+Indicator_db2_S5!G2*Weighting!J7+Indicator_db2_S5!H2*Weighting!J8+Indicator_db2_S5!I2*Weighting!J9+Indicator_db2_S5!J2*Weighting!J10+Indicator_db2_S5!K2*Weighting!J11+Indicator_db2_S5!L2*Weighting!J12+Indicator_db2_S5!M2*Weighting!J13+Indicator_db2_S5!N2*Weighting!J14+Indicator_db2_S5!O2*Weighting!J15+Indicator_db2_S5!P2*Weighting!J16+Indicator_db2_S5!Q2*Weighting!J17</f>
        <v>-0.53641551444865343</v>
      </c>
      <c r="K2" s="8">
        <f>+Indicator_db2_S5!B2*Weighting!K2+Indicator_db2_S5!C2*Weighting!K3+Indicator_db2_S5!D2*Weighting!K4+Indicator_db2_S5!E2*Weighting!K5+Indicator_db2_S5!F2*Weighting!K6+Indicator_db2_S5!G2*Weighting!K7+Indicator_db2_S5!H2*Weighting!K8+Indicator_db2_S5!I2*Weighting!K9+Indicator_db2_S5!J2*Weighting!K10+Indicator_db2_S5!K2*Weighting!K11+Indicator_db2_S5!L2*Weighting!K12+Indicator_db2_S5!M2*Weighting!K13+Indicator_db2_S5!N2*Weighting!K14+Indicator_db2_S5!O2*Weighting!K15+Indicator_db2_S5!P2*Weighting!K16+Indicator_db2_S5!Q2*Weighting!K17</f>
        <v>-0.22773364947323746</v>
      </c>
      <c r="L2" s="8">
        <f>+Indicator_db2_S5!B2*Weighting!L2+Indicator_db2_S5!C2*Weighting!L3+Indicator_db2_S5!D2*Weighting!L4+Indicator_db2_S5!E2*Weighting!L5+Indicator_db2_S5!F2*Weighting!L6+Indicator_db2_S5!G2*Weighting!L7+Indicator_db2_S5!H2*Weighting!L8+Indicator_db2_S5!I2*Weighting!L9+Indicator_db2_S5!J2*Weighting!L10+Indicator_db2_S5!K2*Weighting!L11+Indicator_db2_S5!L2*Weighting!L12+Indicator_db2_S5!M2*Weighting!L13+Indicator_db2_S5!N2*Weighting!L14+Indicator_db2_S5!O2*Weighting!L15+Indicator_db2_S5!P2*Weighting!L16+Indicator_db2_S5!Q2*Weighting!L17</f>
        <v>-0.32248305481377548</v>
      </c>
      <c r="M2" s="8">
        <f>+Indicator_db2_S5!B2*Weighting!M2+Indicator_db2_S5!C2*Weighting!M3+Indicator_db2_S5!D2*Weighting!M4+Indicator_db2_S5!E2*Weighting!M5+Indicator_db2_S5!F2*Weighting!M6+Indicator_db2_S5!G2*Weighting!M7+Indicator_db2_S5!H2*Weighting!M8+Indicator_db2_S5!I2*Weighting!M9+Indicator_db2_S5!J2*Weighting!M10+Indicator_db2_S5!K2*Weighting!M11+Indicator_db2_S5!L2*Weighting!M12+Indicator_db2_S5!M2*Weighting!M13+Indicator_db2_S5!N2*Weighting!M14+Indicator_db2_S5!O2*Weighting!M15+Indicator_db2_S5!P2*Weighting!M16+Indicator_db2_S5!Q2*Weighting!M17</f>
        <v>-0.23410333763321917</v>
      </c>
      <c r="N2" s="8">
        <f>+Indicator_db2_S5!B2*Weighting!N2+Indicator_db2_S5!C2*Weighting!N3+Indicator_db2_S5!D2*Weighting!N4+Indicator_db2_S5!E2*Weighting!N5+Indicator_db2_S5!F2*Weighting!N6+Indicator_db2_S5!G2*Weighting!N7+Indicator_db2_S5!H2*Weighting!N8+Indicator_db2_S5!I2*Weighting!N9+Indicator_db2_S5!J2*Weighting!N10+Indicator_db2_S5!K2*Weighting!N11+Indicator_db2_S5!L2*Weighting!N12+Indicator_db2_S5!M2*Weighting!N13+Indicator_db2_S5!N2*Weighting!N14+Indicator_db2_S5!O2*Weighting!N15+Indicator_db2_S5!P2*Weighting!N16+Indicator_db2_S5!Q2*Weighting!N17</f>
        <v>-7.3921332508071008E-2</v>
      </c>
      <c r="O2" s="8">
        <f>+Indicator_db2_S5!B2*Weighting!O2+Indicator_db2_S5!C2*Weighting!O3+Indicator_db2_S5!D2*Weighting!O4+Indicator_db2_S5!E2*Weighting!O5+Indicator_db2_S5!F2*Weighting!O6+Indicator_db2_S5!G2*Weighting!O7+Indicator_db2_S5!H2*Weighting!O8+Indicator_db2_S5!I2*Weighting!O9+Indicator_db2_S5!J2*Weighting!O10+Indicator_db2_S5!K2*Weighting!O11+Indicator_db2_S5!L2*Weighting!O12+Indicator_db2_S5!M2*Weighting!O13+Indicator_db2_S5!N2*Weighting!O14+Indicator_db2_S5!O2*Weighting!O15+Indicator_db2_S5!P2*Weighting!O16+Indicator_db2_S5!Q2*Weighting!O17</f>
        <v>6.4500534631646747E-2</v>
      </c>
      <c r="P2" s="8">
        <f>+Indicator_db2_S5!B2*Weighting!P2+Indicator_db2_S5!C2*Weighting!P3+Indicator_db2_S5!D2*Weighting!P4+Indicator_db2_S5!E2*Weighting!P5+Indicator_db2_S5!F2*Weighting!P6+Indicator_db2_S5!G2*Weighting!P7+Indicator_db2_S5!H2*Weighting!P8+Indicator_db2_S5!I2*Weighting!P9+Indicator_db2_S5!J2*Weighting!P10+Indicator_db2_S5!K2*Weighting!P11+Indicator_db2_S5!L2*Weighting!P12+Indicator_db2_S5!M2*Weighting!P13+Indicator_db2_S5!N2*Weighting!P14+Indicator_db2_S5!O2*Weighting!P15+Indicator_db2_S5!P2*Weighting!P16+Indicator_db2_S5!Q2*Weighting!P17</f>
        <v>-0.26091944929293237</v>
      </c>
      <c r="Q2" s="8">
        <f>+Indicator_db2_S5!B2*Weighting!Q2+Indicator_db2_S5!C2*Weighting!Q3+Indicator_db2_S5!D2*Weighting!Q4+Indicator_db2_S5!E2*Weighting!Q5+Indicator_db2_S5!F2*Weighting!Q6+Indicator_db2_S5!G2*Weighting!Q7+Indicator_db2_S5!H2*Weighting!Q8+Indicator_db2_S5!I2*Weighting!Q9+Indicator_db2_S5!J2*Weighting!Q10+Indicator_db2_S5!K2*Weighting!Q11+Indicator_db2_S5!L2*Weighting!Q12+Indicator_db2_S5!M2*Weighting!Q13+Indicator_db2_S5!N2*Weighting!Q14+Indicator_db2_S5!O2*Weighting!Q15+Indicator_db2_S5!P2*Weighting!Q16+Indicator_db2_S5!Q2*Weighting!Q17</f>
        <v>-0.17258523106163304</v>
      </c>
      <c r="R2" s="8">
        <f>+Indicator_db2_S5!B2*Weighting!R2+Indicator_db2_S5!C2*Weighting!R3+Indicator_db2_S5!D2*Weighting!R4+Indicator_db2_S5!E2*Weighting!R5+Indicator_db2_S5!F2*Weighting!R6+Indicator_db2_S5!G2*Weighting!R7+Indicator_db2_S5!H2*Weighting!R8+Indicator_db2_S5!I2*Weighting!R9+Indicator_db2_S5!J2*Weighting!R10+Indicator_db2_S5!K2*Weighting!R11+Indicator_db2_S5!L2*Weighting!R12+Indicator_db2_S5!M2*Weighting!R13+Indicator_db2_S5!N2*Weighting!R14+Indicator_db2_S5!O2*Weighting!R15+Indicator_db2_S5!P2*Weighting!R16+Indicator_db2_S5!Q2*Weighting!R17</f>
        <v>-1.307416515998556</v>
      </c>
      <c r="S2" s="8">
        <f>+Indicator_db2_S5!B2*Weighting!S2+Indicator_db2_S5!C2*Weighting!S3+Indicator_db2_S5!D2*Weighting!S4+Indicator_db2_S5!E2*Weighting!S5+Indicator_db2_S5!F2*Weighting!S6+Indicator_db2_S5!G2*Weighting!S7+Indicator_db2_S5!H2*Weighting!S8+Indicator_db2_S5!I2*Weighting!S9+Indicator_db2_S5!J2*Weighting!S10+Indicator_db2_S5!K2*Weighting!S11+Indicator_db2_S5!L2*Weighting!S12+Indicator_db2_S5!M2*Weighting!S13+Indicator_db2_S5!N2*Weighting!S14+Indicator_db2_S5!O2*Weighting!S15+Indicator_db2_S5!P2*Weighting!S16+Indicator_db2_S5!Q2*Weighting!S17</f>
        <v>-0.31727482327870099</v>
      </c>
      <c r="T2" s="8">
        <f>+Indicator_db2_S5!B2*Weighting!T2+Indicator_db2_S5!C2*Weighting!T3+Indicator_db2_S5!D2*Weighting!T4+Indicator_db2_S5!E2*Weighting!T5+Indicator_db2_S5!F2*Weighting!T6+Indicator_db2_S5!G2*Weighting!T7+Indicator_db2_S5!H2*Weighting!T8+Indicator_db2_S5!I2*Weighting!T9+Indicator_db2_S5!J2*Weighting!T10+Indicator_db2_S5!K2*Weighting!T11+Indicator_db2_S5!L2*Weighting!T12+Indicator_db2_S5!M2*Weighting!T13+Indicator_db2_S5!N2*Weighting!T14+Indicator_db2_S5!O2*Weighting!T15+Indicator_db2_S5!P2*Weighting!T16+Indicator_db2_S5!Q2*Weighting!T17</f>
        <v>-0.34660090077712419</v>
      </c>
      <c r="U2" s="8">
        <f>+Indicator_db2_S5!B2*Weighting!U2+Indicator_db2_S5!C2*Weighting!U3+Indicator_db2_S5!D2*Weighting!U4+Indicator_db2_S5!E2*Weighting!U5+Indicator_db2_S5!F2*Weighting!U6+Indicator_db2_S5!G2*Weighting!U7+Indicator_db2_S5!H2*Weighting!U8+Indicator_db2_S5!I2*Weighting!U9+Indicator_db2_S5!J2*Weighting!U10+Indicator_db2_S5!K2*Weighting!U11+Indicator_db2_S5!L2*Weighting!U12+Indicator_db2_S5!M2*Weighting!U13+Indicator_db2_S5!N2*Weighting!U14+Indicator_db2_S5!O2*Weighting!U15+Indicator_db2_S5!P2*Weighting!U16+Indicator_db2_S5!Q2*Weighting!U17</f>
        <v>-9.422630651956615E-3</v>
      </c>
      <c r="V2" s="8">
        <f>+Indicator_db2_S5!B2*Weighting!V2+Indicator_db2_S5!C2*Weighting!V3+Indicator_db2_S5!D2*Weighting!V4+Indicator_db2_S5!E2*Weighting!V5+Indicator_db2_S5!F2*Weighting!V6+Indicator_db2_S5!G2*Weighting!V7+Indicator_db2_S5!H2*Weighting!V8+Indicator_db2_S5!I2*Weighting!V9+Indicator_db2_S5!J2*Weighting!V10+Indicator_db2_S5!K2*Weighting!V11+Indicator_db2_S5!L2*Weighting!V12+Indicator_db2_S5!M2*Weighting!V13+Indicator_db2_S5!N2*Weighting!V14+Indicator_db2_S5!O2*Weighting!V15+Indicator_db2_S5!P2*Weighting!V16+Indicator_db2_S5!Q2*Weighting!V17</f>
        <v>-3.6969289463758971E-2</v>
      </c>
      <c r="W2" s="8">
        <f>+Indicator_db2_S5!B2*Weighting!W2+Indicator_db2_S5!C2*Weighting!W3+Indicator_db2_S5!D2*Weighting!W4+Indicator_db2_S5!E2*Weighting!W5+Indicator_db2_S5!F2*Weighting!W6+Indicator_db2_S5!G2*Weighting!W7+Indicator_db2_S5!H2*Weighting!W8+Indicator_db2_S5!I2*Weighting!W9+Indicator_db2_S5!J2*Weighting!W10+Indicator_db2_S5!K2*Weighting!W11+Indicator_db2_S5!L2*Weighting!W12+Indicator_db2_S5!M2*Weighting!W13+Indicator_db2_S5!N2*Weighting!W14+Indicator_db2_S5!O2*Weighting!W15+Indicator_db2_S5!P2*Weighting!W16+Indicator_db2_S5!Q2*Weighting!W17</f>
        <v>-3.5950636354572471E-3</v>
      </c>
      <c r="X2" s="8">
        <f>+Indicator_db2_S5!B2*Weighting!X2+Indicator_db2_S5!C2*Weighting!X3+Indicator_db2_S5!D2*Weighting!X4+Indicator_db2_S5!E2*Weighting!X5+Indicator_db2_S5!F2*Weighting!X6+Indicator_db2_S5!G2*Weighting!X7+Indicator_db2_S5!H2*Weighting!X8+Indicator_db2_S5!I2*Weighting!X9+Indicator_db2_S5!J2*Weighting!X10+Indicator_db2_S5!K2*Weighting!X11+Indicator_db2_S5!L2*Weighting!X12+Indicator_db2_S5!M2*Weighting!X13+Indicator_db2_S5!N2*Weighting!X14+Indicator_db2_S5!O2*Weighting!X15+Indicator_db2_S5!P2*Weighting!X16+Indicator_db2_S5!Q2*Weighting!X17</f>
        <v>-8.1557914052537879E-3</v>
      </c>
      <c r="Y2" s="8">
        <f>+Indicator_db2_S5!B2*Weighting!Y2+Indicator_db2_S5!C2*Weighting!Y3+Indicator_db2_S5!D2*Weighting!Y4+Indicator_db2_S5!E2*Weighting!Y5+Indicator_db2_S5!F2*Weighting!Y6+Indicator_db2_S5!G2*Weighting!Y7+Indicator_db2_S5!H2*Weighting!Y8+Indicator_db2_S5!I2*Weighting!Y9+Indicator_db2_S5!J2*Weighting!Y10+Indicator_db2_S5!K2*Weighting!Y11+Indicator_db2_S5!L2*Weighting!Y12+Indicator_db2_S5!M2*Weighting!Y13+Indicator_db2_S5!N2*Weighting!Y14+Indicator_db2_S5!O2*Weighting!Y15+Indicator_db2_S5!P2*Weighting!Y16+Indicator_db2_S5!Q2*Weighting!Y17</f>
        <v>-1.3733298526996851E-3</v>
      </c>
      <c r="Z2" s="8">
        <f>+Indicator_db2_S5!B2*Weighting!Z2+Indicator_db2_S5!C2*Weighting!Z3+Indicator_db2_S5!D2*Weighting!Z4+Indicator_db2_S5!E2*Weighting!Z5+Indicator_db2_S5!F2*Weighting!Z6+Indicator_db2_S5!G2*Weighting!Z7+Indicator_db2_S5!H2*Weighting!Z8+Indicator_db2_S5!I2*Weighting!Z9+Indicator_db2_S5!J2*Weighting!Z10+Indicator_db2_S5!K2*Weighting!Z11+Indicator_db2_S5!L2*Weighting!Z12+Indicator_db2_S5!M2*Weighting!Z13+Indicator_db2_S5!N2*Weighting!Z14+Indicator_db2_S5!O2*Weighting!Z15+Indicator_db2_S5!P2*Weighting!Z16+Indicator_db2_S5!Q2*Weighting!Z17</f>
        <v>-2.2125256237037535E-2</v>
      </c>
      <c r="AA2" s="8">
        <f>+Indicator_db2_S5!B2*Weighting!AA2+Indicator_db2_S5!C2*Weighting!AA3+Indicator_db2_S5!D2*Weighting!AA4+Indicator_db2_S5!E2*Weighting!AA5+Indicator_db2_S5!F2*Weighting!AA6+Indicator_db2_S5!G2*Weighting!AA7+Indicator_db2_S5!H2*Weighting!AA8+Indicator_db2_S5!I2*Weighting!AA9+Indicator_db2_S5!J2*Weighting!AA10+Indicator_db2_S5!K2*Weighting!AA11+Indicator_db2_S5!L2*Weighting!AA12+Indicator_db2_S5!M2*Weighting!AA13+Indicator_db2_S5!N2*Weighting!AA14+Indicator_db2_S5!O2*Weighting!AA15+Indicator_db2_S5!P2*Weighting!AA16+Indicator_db2_S5!Q2*Weighting!AA17</f>
        <v>-0.17430494966198315</v>
      </c>
    </row>
    <row r="3" spans="1:27" x14ac:dyDescent="0.35">
      <c r="A3" s="5" t="s">
        <v>2</v>
      </c>
      <c r="B3" s="8">
        <f ca="1">+Indicator_db2_S5!B3*Weighting!B2+Indicator_db2_S5!C3*Weighting!B3+Indicator_db2_S5!D3*Weighting!B4+Indicator_db2_S5!E3*Weighting!B5+Indicator_db2_S5!F3*Weighting!B6+Indicator_db2_S5!G3*Weighting!B7+Indicator_db2_S5!H3*Weighting!B8+Indicator_db2_S5!I3*Weighting!B9+Indicator_db2_S5!J3*Weighting!B10+Indicator_db2_S5!K3*Weighting!B11+Indicator_db2_S5!L3*Weighting!B12+Indicator_db2_S5!M3*Weighting!B13+Indicator_db2_S5!N3*Weighting!B14+Indicator_db2_S5!O3*Weighting!B15+Indicator_db2_S5!P3*Weighting!B16+Indicator_db2_S5!Q3*Weighting!B17</f>
        <v>-1.5927842580552733</v>
      </c>
      <c r="C3" s="8">
        <f ca="1">+Indicator_db2_S5!B3*Weighting!C2+Indicator_db2_S5!C3*Weighting!C3+Indicator_db2_S5!D3*Weighting!C4+Indicator_db2_S5!E3*Weighting!C5+Indicator_db2_S5!F3*Weighting!C6+Indicator_db2_S5!G3*Weighting!C7+Indicator_db2_S5!H3*Weighting!C8+Indicator_db2_S5!I3*Weighting!C9+Indicator_db2_S5!J3*Weighting!C10+Indicator_db2_S5!K3*Weighting!C11+Indicator_db2_S5!L3*Weighting!C12+Indicator_db2_S5!M3*Weighting!C13+Indicator_db2_S5!N3*Weighting!C14+Indicator_db2_S5!O3*Weighting!C15+Indicator_db2_S5!P3*Weighting!C16+Indicator_db2_S5!Q3*Weighting!C17</f>
        <v>-1.4102815748217314</v>
      </c>
      <c r="D3" s="8">
        <f ca="1">+Indicator_db2_S5!B3*Weighting!D2+Indicator_db2_S5!C3*Weighting!D3+Indicator_db2_S5!D3*Weighting!D4+Indicator_db2_S5!E3*Weighting!D5+Indicator_db2_S5!F3*Weighting!D6+Indicator_db2_S5!G3*Weighting!D7+Indicator_db2_S5!H3*Weighting!D8+Indicator_db2_S5!I3*Weighting!D9+Indicator_db2_S5!J3*Weighting!D10+Indicator_db2_S5!K3*Weighting!D11+Indicator_db2_S5!L3*Weighting!D12+Indicator_db2_S5!M3*Weighting!D13+Indicator_db2_S5!N3*Weighting!D14+Indicator_db2_S5!O3*Weighting!D15+Indicator_db2_S5!P3*Weighting!D16+Indicator_db2_S5!Q3*Weighting!D17</f>
        <v>-1.7463738957919728</v>
      </c>
      <c r="E3" s="8">
        <f ca="1">+Indicator_db2_S5!B3*Weighting!E2+Indicator_db2_S5!C3*Weighting!E3+Indicator_db2_S5!D3*Weighting!E4+Indicator_db2_S5!E3*Weighting!E5+Indicator_db2_S5!F3*Weighting!E6+Indicator_db2_S5!G3*Weighting!E7+Indicator_db2_S5!H3*Weighting!E8+Indicator_db2_S5!I3*Weighting!E9+Indicator_db2_S5!J3*Weighting!E10+Indicator_db2_S5!K3*Weighting!E11+Indicator_db2_S5!L3*Weighting!E12+Indicator_db2_S5!M3*Weighting!E13+Indicator_db2_S5!N3*Weighting!E14+Indicator_db2_S5!O3*Weighting!E15+Indicator_db2_S5!P3*Weighting!E16+Indicator_db2_S5!Q3*Weighting!E17</f>
        <v>-4.4135937885688969</v>
      </c>
      <c r="F3" s="8">
        <f ca="1">+Indicator_db2_S5!B3*Weighting!F2+Indicator_db2_S5!C3*Weighting!F3+Indicator_db2_S5!D3*Weighting!F4+Indicator_db2_S5!E3*Weighting!F5+Indicator_db2_S5!F3*Weighting!F6+Indicator_db2_S5!G3*Weighting!F7+Indicator_db2_S5!H3*Weighting!F8+Indicator_db2_S5!I3*Weighting!F9+Indicator_db2_S5!J3*Weighting!F10+Indicator_db2_S5!K3*Weighting!F11+Indicator_db2_S5!L3*Weighting!F12+Indicator_db2_S5!M3*Weighting!F13+Indicator_db2_S5!N3*Weighting!F14+Indicator_db2_S5!O3*Weighting!F15+Indicator_db2_S5!P3*Weighting!F16+Indicator_db2_S5!Q3*Weighting!F17</f>
        <v>-1.5148138300904403</v>
      </c>
      <c r="G3" s="8">
        <f>+Indicator_db2_S5!B3*Weighting!G2+Indicator_db2_S5!C3*Weighting!G3+Indicator_db2_S5!D3*Weighting!G4+Indicator_db2_S5!E3*Weighting!G5+Indicator_db2_S5!F3*Weighting!G6+Indicator_db2_S5!G3*Weighting!G7+Indicator_db2_S5!H3*Weighting!G8+Indicator_db2_S5!I3*Weighting!G9+Indicator_db2_S5!J3*Weighting!G10+Indicator_db2_S5!K3*Weighting!G11+Indicator_db2_S5!L3*Weighting!G12+Indicator_db2_S5!M3*Weighting!G13+Indicator_db2_S5!N3*Weighting!G14+Indicator_db2_S5!O3*Weighting!G15+Indicator_db2_S5!P3*Weighting!G16+Indicator_db2_S5!Q3*Weighting!G17</f>
        <v>-0.3512581975431488</v>
      </c>
      <c r="H3" s="8">
        <f>+Indicator_db2_S5!B3*Weighting!H2+Indicator_db2_S5!C3*Weighting!H3+Indicator_db2_S5!D3*Weighting!H4+Indicator_db2_S5!E3*Weighting!H5+Indicator_db2_S5!F3*Weighting!H6+Indicator_db2_S5!G3*Weighting!H7+Indicator_db2_S5!H3*Weighting!H8+Indicator_db2_S5!I3*Weighting!H9+Indicator_db2_S5!J3*Weighting!H10+Indicator_db2_S5!K3*Weighting!H11+Indicator_db2_S5!L3*Weighting!H12+Indicator_db2_S5!M3*Weighting!H13+Indicator_db2_S5!N3*Weighting!H14+Indicator_db2_S5!O3*Weighting!H15+Indicator_db2_S5!P3*Weighting!H16+Indicator_db2_S5!Q3*Weighting!H17</f>
        <v>-0.28785521957332033</v>
      </c>
      <c r="I3" s="8">
        <f>+Indicator_db2_S5!B3*Weighting!I2+Indicator_db2_S5!C3*Weighting!I3+Indicator_db2_S5!D3*Weighting!I4+Indicator_db2_S5!E3*Weighting!I5+Indicator_db2_S5!F3*Weighting!I6+Indicator_db2_S5!G3*Weighting!I7+Indicator_db2_S5!H3*Weighting!I8+Indicator_db2_S5!I3*Weighting!I9+Indicator_db2_S5!J3*Weighting!I10+Indicator_db2_S5!K3*Weighting!I11+Indicator_db2_S5!L3*Weighting!I12+Indicator_db2_S5!M3*Weighting!I13+Indicator_db2_S5!N3*Weighting!I14+Indicator_db2_S5!O3*Weighting!I15+Indicator_db2_S5!P3*Weighting!I16+Indicator_db2_S5!Q3*Weighting!I17</f>
        <v>-0.41218731764548716</v>
      </c>
      <c r="J3" s="8">
        <f>+Indicator_db2_S5!B3*Weighting!J2+Indicator_db2_S5!C3*Weighting!J3+Indicator_db2_S5!D3*Weighting!J4+Indicator_db2_S5!E3*Weighting!J5+Indicator_db2_S5!F3*Weighting!J6+Indicator_db2_S5!G3*Weighting!J7+Indicator_db2_S5!H3*Weighting!J8+Indicator_db2_S5!I3*Weighting!J9+Indicator_db2_S5!J3*Weighting!J10+Indicator_db2_S5!K3*Weighting!J11+Indicator_db2_S5!L3*Weighting!J12+Indicator_db2_S5!M3*Weighting!J13+Indicator_db2_S5!N3*Weighting!J14+Indicator_db2_S5!O3*Weighting!J15+Indicator_db2_S5!P3*Weighting!J16+Indicator_db2_S5!Q3*Weighting!J17</f>
        <v>-1.8598555398295222</v>
      </c>
      <c r="K3" s="8">
        <f>+Indicator_db2_S5!B3*Weighting!K2+Indicator_db2_S5!C3*Weighting!K3+Indicator_db2_S5!D3*Weighting!K4+Indicator_db2_S5!E3*Weighting!K5+Indicator_db2_S5!F3*Weighting!K6+Indicator_db2_S5!G3*Weighting!K7+Indicator_db2_S5!H3*Weighting!K8+Indicator_db2_S5!I3*Weighting!K9+Indicator_db2_S5!J3*Weighting!K10+Indicator_db2_S5!K3*Weighting!K11+Indicator_db2_S5!L3*Weighting!K12+Indicator_db2_S5!M3*Weighting!K13+Indicator_db2_S5!N3*Weighting!K14+Indicator_db2_S5!O3*Weighting!K15+Indicator_db2_S5!P3*Weighting!K16+Indicator_db2_S5!Q3*Weighting!K17</f>
        <v>-0.32346593600810314</v>
      </c>
      <c r="L3" s="8">
        <f>+Indicator_db2_S5!B3*Weighting!L2+Indicator_db2_S5!C3*Weighting!L3+Indicator_db2_S5!D3*Weighting!L4+Indicator_db2_S5!E3*Weighting!L5+Indicator_db2_S5!F3*Weighting!L6+Indicator_db2_S5!G3*Weighting!L7+Indicator_db2_S5!H3*Weighting!L8+Indicator_db2_S5!I3*Weighting!L9+Indicator_db2_S5!J3*Weighting!L10+Indicator_db2_S5!K3*Weighting!L11+Indicator_db2_S5!L3*Weighting!L12+Indicator_db2_S5!M3*Weighting!L13+Indicator_db2_S5!N3*Weighting!L14+Indicator_db2_S5!O3*Weighting!L15+Indicator_db2_S5!P3*Weighting!L16+Indicator_db2_S5!Q3*Weighting!L17</f>
        <v>-0.10761720925859608</v>
      </c>
      <c r="M3" s="8">
        <f>+Indicator_db2_S5!B3*Weighting!M2+Indicator_db2_S5!C3*Weighting!M3+Indicator_db2_S5!D3*Weighting!M4+Indicator_db2_S5!E3*Weighting!M5+Indicator_db2_S5!F3*Weighting!M6+Indicator_db2_S5!G3*Weighting!M7+Indicator_db2_S5!H3*Weighting!M8+Indicator_db2_S5!I3*Weighting!M9+Indicator_db2_S5!J3*Weighting!M10+Indicator_db2_S5!K3*Weighting!M11+Indicator_db2_S5!L3*Weighting!M12+Indicator_db2_S5!M3*Weighting!M13+Indicator_db2_S5!N3*Weighting!M14+Indicator_db2_S5!O3*Weighting!M15+Indicator_db2_S5!P3*Weighting!M16+Indicator_db2_S5!Q3*Weighting!M17</f>
        <v>-5.7390491450645437E-4</v>
      </c>
      <c r="N3" s="8">
        <f>+Indicator_db2_S5!B3*Weighting!N2+Indicator_db2_S5!C3*Weighting!N3+Indicator_db2_S5!D3*Weighting!N4+Indicator_db2_S5!E3*Weighting!N5+Indicator_db2_S5!F3*Weighting!N6+Indicator_db2_S5!G3*Weighting!N7+Indicator_db2_S5!H3*Weighting!N8+Indicator_db2_S5!I3*Weighting!N9+Indicator_db2_S5!J3*Weighting!N10+Indicator_db2_S5!K3*Weighting!N11+Indicator_db2_S5!L3*Weighting!N12+Indicator_db2_S5!M3*Weighting!N13+Indicator_db2_S5!N3*Weighting!N14+Indicator_db2_S5!O3*Weighting!N15+Indicator_db2_S5!P3*Weighting!N16+Indicator_db2_S5!Q3*Weighting!N17</f>
        <v>-2.2439676109298509E-3</v>
      </c>
      <c r="O3" s="8">
        <f>+Indicator_db2_S5!B3*Weighting!O2+Indicator_db2_S5!C3*Weighting!O3+Indicator_db2_S5!D3*Weighting!O4+Indicator_db2_S5!E3*Weighting!O5+Indicator_db2_S5!F3*Weighting!O6+Indicator_db2_S5!G3*Weighting!O7+Indicator_db2_S5!H3*Weighting!O8+Indicator_db2_S5!I3*Weighting!O9+Indicator_db2_S5!J3*Weighting!O10+Indicator_db2_S5!K3*Weighting!O11+Indicator_db2_S5!L3*Weighting!O12+Indicator_db2_S5!M3*Weighting!O13+Indicator_db2_S5!N3*Weighting!O14+Indicator_db2_S5!O3*Weighting!O15+Indicator_db2_S5!P3*Weighting!O16+Indicator_db2_S5!Q3*Weighting!O17</f>
        <v>-1.7732034197204931E-3</v>
      </c>
      <c r="P3" s="8">
        <f>+Indicator_db2_S5!B3*Weighting!P2+Indicator_db2_S5!C3*Weighting!P3+Indicator_db2_S5!D3*Weighting!P4+Indicator_db2_S5!E3*Weighting!P5+Indicator_db2_S5!F3*Weighting!P6+Indicator_db2_S5!G3*Weighting!P7+Indicator_db2_S5!H3*Weighting!P8+Indicator_db2_S5!I3*Weighting!P9+Indicator_db2_S5!J3*Weighting!P10+Indicator_db2_S5!K3*Weighting!P11+Indicator_db2_S5!L3*Weighting!P12+Indicator_db2_S5!M3*Weighting!P13+Indicator_db2_S5!N3*Weighting!P14+Indicator_db2_S5!O3*Weighting!P15+Indicator_db2_S5!P3*Weighting!P16+Indicator_db2_S5!Q3*Weighting!P17</f>
        <v>-9.5995317451936912E-3</v>
      </c>
      <c r="Q3" s="8">
        <f>+Indicator_db2_S5!B3*Weighting!Q2+Indicator_db2_S5!C3*Weighting!Q3+Indicator_db2_S5!D3*Weighting!Q4+Indicator_db2_S5!E3*Weighting!Q5+Indicator_db2_S5!F3*Weighting!Q6+Indicator_db2_S5!G3*Weighting!Q7+Indicator_db2_S5!H3*Weighting!Q8+Indicator_db2_S5!I3*Weighting!Q9+Indicator_db2_S5!J3*Weighting!Q10+Indicator_db2_S5!K3*Weighting!Q11+Indicator_db2_S5!L3*Weighting!Q12+Indicator_db2_S5!M3*Weighting!Q13+Indicator_db2_S5!N3*Weighting!Q14+Indicator_db2_S5!O3*Weighting!Q15+Indicator_db2_S5!P3*Weighting!Q16+Indicator_db2_S5!Q3*Weighting!Q17</f>
        <v>-1.4040146390348729E-2</v>
      </c>
      <c r="R3" s="8">
        <f>+Indicator_db2_S5!B3*Weighting!R2+Indicator_db2_S5!C3*Weighting!R3+Indicator_db2_S5!D3*Weighting!R4+Indicator_db2_S5!E3*Weighting!R5+Indicator_db2_S5!F3*Weighting!R6+Indicator_db2_S5!G3*Weighting!R7+Indicator_db2_S5!H3*Weighting!R8+Indicator_db2_S5!I3*Weighting!R9+Indicator_db2_S5!J3*Weighting!R10+Indicator_db2_S5!K3*Weighting!R11+Indicator_db2_S5!L3*Weighting!R12+Indicator_db2_S5!M3*Weighting!R13+Indicator_db2_S5!N3*Weighting!R14+Indicator_db2_S5!O3*Weighting!R15+Indicator_db2_S5!P3*Weighting!R16+Indicator_db2_S5!Q3*Weighting!R17</f>
        <v>-5.3893866413004634</v>
      </c>
      <c r="S3" s="8">
        <f>+Indicator_db2_S5!B3*Weighting!S2+Indicator_db2_S5!C3*Weighting!S3+Indicator_db2_S5!D3*Weighting!S4+Indicator_db2_S5!E3*Weighting!S5+Indicator_db2_S5!F3*Weighting!S6+Indicator_db2_S5!G3*Weighting!S7+Indicator_db2_S5!H3*Weighting!S8+Indicator_db2_S5!I3*Weighting!S9+Indicator_db2_S5!J3*Weighting!S10+Indicator_db2_S5!K3*Weighting!S11+Indicator_db2_S5!L3*Weighting!S12+Indicator_db2_S5!M3*Weighting!S13+Indicator_db2_S5!N3*Weighting!S14+Indicator_db2_S5!O3*Weighting!S15+Indicator_db2_S5!P3*Weighting!S16+Indicator_db2_S5!Q3*Weighting!S17</f>
        <v>-2.7118217985500025E-2</v>
      </c>
      <c r="T3" s="8">
        <f>+Indicator_db2_S5!B3*Weighting!T2+Indicator_db2_S5!C3*Weighting!T3+Indicator_db2_S5!D3*Weighting!T4+Indicator_db2_S5!E3*Weighting!T5+Indicator_db2_S5!F3*Weighting!T6+Indicator_db2_S5!G3*Weighting!T7+Indicator_db2_S5!H3*Weighting!T8+Indicator_db2_S5!I3*Weighting!T9+Indicator_db2_S5!J3*Weighting!T10+Indicator_db2_S5!K3*Weighting!T11+Indicator_db2_S5!L3*Weighting!T12+Indicator_db2_S5!M3*Weighting!T13+Indicator_db2_S5!N3*Weighting!T14+Indicator_db2_S5!O3*Weighting!T15+Indicator_db2_S5!P3*Weighting!T16+Indicator_db2_S5!Q3*Weighting!T17</f>
        <v>-2.8564542397953554E-2</v>
      </c>
      <c r="U3" s="8">
        <f>+Indicator_db2_S5!B3*Weighting!U2+Indicator_db2_S5!C3*Weighting!U3+Indicator_db2_S5!D3*Weighting!U4+Indicator_db2_S5!E3*Weighting!U5+Indicator_db2_S5!F3*Weighting!U6+Indicator_db2_S5!G3*Weighting!U7+Indicator_db2_S5!H3*Weighting!U8+Indicator_db2_S5!I3*Weighting!U9+Indicator_db2_S5!J3*Weighting!U10+Indicator_db2_S5!K3*Weighting!U11+Indicator_db2_S5!L3*Weighting!U12+Indicator_db2_S5!M3*Weighting!U13+Indicator_db2_S5!N3*Weighting!U14+Indicator_db2_S5!O3*Weighting!U15+Indicator_db2_S5!P3*Weighting!U16+Indicator_db2_S5!Q3*Weighting!U17</f>
        <v>-8.0808576815303331E-4</v>
      </c>
      <c r="V3" s="8">
        <f>+Indicator_db2_S5!B3*Weighting!V2+Indicator_db2_S5!C3*Weighting!V3+Indicator_db2_S5!D3*Weighting!V4+Indicator_db2_S5!E3*Weighting!V5+Indicator_db2_S5!F3*Weighting!V6+Indicator_db2_S5!G3*Weighting!V7+Indicator_db2_S5!H3*Weighting!V8+Indicator_db2_S5!I3*Weighting!V9+Indicator_db2_S5!J3*Weighting!V10+Indicator_db2_S5!K3*Weighting!V11+Indicator_db2_S5!L3*Weighting!V12+Indicator_db2_S5!M3*Weighting!V13+Indicator_db2_S5!N3*Weighting!V14+Indicator_db2_S5!O3*Weighting!V15+Indicator_db2_S5!P3*Weighting!V16+Indicator_db2_S5!Q3*Weighting!V17</f>
        <v>-1.2695432423080444E-3</v>
      </c>
      <c r="W3" s="8">
        <f>+Indicator_db2_S5!B3*Weighting!W2+Indicator_db2_S5!C3*Weighting!W3+Indicator_db2_S5!D3*Weighting!W4+Indicator_db2_S5!E3*Weighting!W5+Indicator_db2_S5!F3*Weighting!W6+Indicator_db2_S5!G3*Weighting!W7+Indicator_db2_S5!H3*Weighting!W8+Indicator_db2_S5!I3*Weighting!W9+Indicator_db2_S5!J3*Weighting!W10+Indicator_db2_S5!K3*Weighting!W11+Indicator_db2_S5!L3*Weighting!W12+Indicator_db2_S5!M3*Weighting!W13+Indicator_db2_S5!N3*Weighting!W14+Indicator_db2_S5!O3*Weighting!W15+Indicator_db2_S5!P3*Weighting!W16+Indicator_db2_S5!Q3*Weighting!W17</f>
        <v>4.8037335228863753E-4</v>
      </c>
      <c r="X3" s="8">
        <f>+Indicator_db2_S5!B3*Weighting!X2+Indicator_db2_S5!C3*Weighting!X3+Indicator_db2_S5!D3*Weighting!X4+Indicator_db2_S5!E3*Weighting!X5+Indicator_db2_S5!F3*Weighting!X6+Indicator_db2_S5!G3*Weighting!X7+Indicator_db2_S5!H3*Weighting!X8+Indicator_db2_S5!I3*Weighting!X9+Indicator_db2_S5!J3*Weighting!X10+Indicator_db2_S5!K3*Weighting!X11+Indicator_db2_S5!L3*Weighting!X12+Indicator_db2_S5!M3*Weighting!X13+Indicator_db2_S5!N3*Weighting!X14+Indicator_db2_S5!O3*Weighting!X15+Indicator_db2_S5!P3*Weighting!X16+Indicator_db2_S5!Q3*Weighting!X17</f>
        <v>6.7244962785394143E-5</v>
      </c>
      <c r="Y3" s="8">
        <f>+Indicator_db2_S5!B3*Weighting!Y2+Indicator_db2_S5!C3*Weighting!Y3+Indicator_db2_S5!D3*Weighting!Y4+Indicator_db2_S5!E3*Weighting!Y5+Indicator_db2_S5!F3*Weighting!Y6+Indicator_db2_S5!G3*Weighting!Y7+Indicator_db2_S5!H3*Weighting!Y8+Indicator_db2_S5!I3*Weighting!Y9+Indicator_db2_S5!J3*Weighting!Y10+Indicator_db2_S5!K3*Weighting!Y11+Indicator_db2_S5!L3*Weighting!Y12+Indicator_db2_S5!M3*Weighting!Y13+Indicator_db2_S5!N3*Weighting!Y14+Indicator_db2_S5!O3*Weighting!Y15+Indicator_db2_S5!P3*Weighting!Y16+Indicator_db2_S5!Q3*Weighting!Y17</f>
        <v>-3.3227905507083842E-3</v>
      </c>
      <c r="Z3" s="8">
        <f>+Indicator_db2_S5!B3*Weighting!Z2+Indicator_db2_S5!C3*Weighting!Z3+Indicator_db2_S5!D3*Weighting!Z4+Indicator_db2_S5!E3*Weighting!Z5+Indicator_db2_S5!F3*Weighting!Z6+Indicator_db2_S5!G3*Weighting!Z7+Indicator_db2_S5!H3*Weighting!Z8+Indicator_db2_S5!I3*Weighting!Z9+Indicator_db2_S5!J3*Weighting!Z10+Indicator_db2_S5!K3*Weighting!Z11+Indicator_db2_S5!L3*Weighting!Z12+Indicator_db2_S5!M3*Weighting!Z13+Indicator_db2_S5!N3*Weighting!Z14+Indicator_db2_S5!O3*Weighting!Z15+Indicator_db2_S5!P3*Weighting!Z16+Indicator_db2_S5!Q3*Weighting!Z17</f>
        <v>-6.8347612417227514E-4</v>
      </c>
      <c r="AA3" s="8">
        <f>+Indicator_db2_S5!B3*Weighting!AA2+Indicator_db2_S5!C3*Weighting!AA3+Indicator_db2_S5!D3*Weighting!AA4+Indicator_db2_S5!E3*Weighting!AA5+Indicator_db2_S5!F3*Weighting!AA6+Indicator_db2_S5!G3*Weighting!AA7+Indicator_db2_S5!H3*Weighting!AA8+Indicator_db2_S5!I3*Weighting!AA9+Indicator_db2_S5!J3*Weighting!AA10+Indicator_db2_S5!K3*Weighting!AA11+Indicator_db2_S5!L3*Weighting!AA12+Indicator_db2_S5!M3*Weighting!AA13+Indicator_db2_S5!N3*Weighting!AA14+Indicator_db2_S5!O3*Weighting!AA15+Indicator_db2_S5!P3*Weighting!AA16+Indicator_db2_S5!Q3*Weighting!AA17</f>
        <v>-3.3677518296901042E-2</v>
      </c>
    </row>
    <row r="4" spans="1:27" x14ac:dyDescent="0.35">
      <c r="A4" s="5" t="s">
        <v>3</v>
      </c>
      <c r="B4" s="8">
        <f ca="1">+Indicator_db2_S5!B4*Weighting!B2+Indicator_db2_S5!C4*Weighting!B3+Indicator_db2_S5!D4*Weighting!B4+Indicator_db2_S5!E4*Weighting!B5+Indicator_db2_S5!F4*Weighting!B6+Indicator_db2_S5!G4*Weighting!B7+Indicator_db2_S5!H4*Weighting!B8+Indicator_db2_S5!I4*Weighting!B9+Indicator_db2_S5!J4*Weighting!B10+Indicator_db2_S5!K4*Weighting!B11+Indicator_db2_S5!L4*Weighting!B12+Indicator_db2_S5!M4*Weighting!B13+Indicator_db2_S5!N4*Weighting!B14+Indicator_db2_S5!O4*Weighting!B15+Indicator_db2_S5!P4*Weighting!B16+Indicator_db2_S5!Q4*Weighting!B17</f>
        <v>-0.21268291807005171</v>
      </c>
      <c r="C4" s="8">
        <f ca="1">+Indicator_db2_S5!B4*Weighting!C2+Indicator_db2_S5!C4*Weighting!C3+Indicator_db2_S5!D4*Weighting!C4+Indicator_db2_S5!E4*Weighting!C5+Indicator_db2_S5!F4*Weighting!C6+Indicator_db2_S5!G4*Weighting!C7+Indicator_db2_S5!H4*Weighting!C8+Indicator_db2_S5!I4*Weighting!C9+Indicator_db2_S5!J4*Weighting!C10+Indicator_db2_S5!K4*Weighting!C11+Indicator_db2_S5!L4*Weighting!C12+Indicator_db2_S5!M4*Weighting!C13+Indicator_db2_S5!N4*Weighting!C14+Indicator_db2_S5!O4*Weighting!C15+Indicator_db2_S5!P4*Weighting!C16+Indicator_db2_S5!Q4*Weighting!C17</f>
        <v>-0.25983079559290911</v>
      </c>
      <c r="D4" s="8">
        <f ca="1">+Indicator_db2_S5!B4*Weighting!D2+Indicator_db2_S5!C4*Weighting!D3+Indicator_db2_S5!D4*Weighting!D4+Indicator_db2_S5!E4*Weighting!D5+Indicator_db2_S5!F4*Weighting!D6+Indicator_db2_S5!G4*Weighting!D7+Indicator_db2_S5!H4*Weighting!D8+Indicator_db2_S5!I4*Weighting!D9+Indicator_db2_S5!J4*Weighting!D10+Indicator_db2_S5!K4*Weighting!D11+Indicator_db2_S5!L4*Weighting!D12+Indicator_db2_S5!M4*Weighting!D13+Indicator_db2_S5!N4*Weighting!D14+Indicator_db2_S5!O4*Weighting!D15+Indicator_db2_S5!P4*Weighting!D16+Indicator_db2_S5!Q4*Weighting!D17</f>
        <v>-0.21620120806857393</v>
      </c>
      <c r="E4" s="8">
        <f ca="1">+Indicator_db2_S5!B4*Weighting!E2+Indicator_db2_S5!C4*Weighting!E3+Indicator_db2_S5!D4*Weighting!E4+Indicator_db2_S5!E4*Weighting!E5+Indicator_db2_S5!F4*Weighting!E6+Indicator_db2_S5!G4*Weighting!E7+Indicator_db2_S5!H4*Weighting!E8+Indicator_db2_S5!I4*Weighting!E9+Indicator_db2_S5!J4*Weighting!E10+Indicator_db2_S5!K4*Weighting!E11+Indicator_db2_S5!L4*Weighting!E12+Indicator_db2_S5!M4*Weighting!E13+Indicator_db2_S5!N4*Weighting!E14+Indicator_db2_S5!O4*Weighting!E15+Indicator_db2_S5!P4*Weighting!E16+Indicator_db2_S5!Q4*Weighting!E17</f>
        <v>-0.20578056640705403</v>
      </c>
      <c r="F4" s="8">
        <f ca="1">+Indicator_db2_S5!B4*Weighting!F2+Indicator_db2_S5!C4*Weighting!F3+Indicator_db2_S5!D4*Weighting!F4+Indicator_db2_S5!E4*Weighting!F5+Indicator_db2_S5!F4*Weighting!F6+Indicator_db2_S5!G4*Weighting!F7+Indicator_db2_S5!H4*Weighting!F8+Indicator_db2_S5!I4*Weighting!F9+Indicator_db2_S5!J4*Weighting!F10+Indicator_db2_S5!K4*Weighting!F11+Indicator_db2_S5!L4*Weighting!F12+Indicator_db2_S5!M4*Weighting!F13+Indicator_db2_S5!N4*Weighting!F14+Indicator_db2_S5!O4*Weighting!F15+Indicator_db2_S5!P4*Weighting!F16+Indicator_db2_S5!Q4*Weighting!F17</f>
        <v>-0.23617804080464366</v>
      </c>
      <c r="G4" s="8">
        <f>+Indicator_db2_S5!B4*Weighting!G2+Indicator_db2_S5!C4*Weighting!G3+Indicator_db2_S5!D4*Weighting!G4+Indicator_db2_S5!E4*Weighting!G5+Indicator_db2_S5!F4*Weighting!G6+Indicator_db2_S5!G4*Weighting!G7+Indicator_db2_S5!H4*Weighting!G8+Indicator_db2_S5!I4*Weighting!G9+Indicator_db2_S5!J4*Weighting!G10+Indicator_db2_S5!K4*Weighting!G11+Indicator_db2_S5!L4*Weighting!G12+Indicator_db2_S5!M4*Weighting!G13+Indicator_db2_S5!N4*Weighting!G14+Indicator_db2_S5!O4*Weighting!G15+Indicator_db2_S5!P4*Weighting!G16+Indicator_db2_S5!Q4*Weighting!G17</f>
        <v>-0.15906908623260396</v>
      </c>
      <c r="H4" s="8">
        <f>+Indicator_db2_S5!B4*Weighting!H2+Indicator_db2_S5!C4*Weighting!H3+Indicator_db2_S5!D4*Weighting!H4+Indicator_db2_S5!E4*Weighting!H5+Indicator_db2_S5!F4*Weighting!H6+Indicator_db2_S5!G4*Weighting!H7+Indicator_db2_S5!H4*Weighting!H8+Indicator_db2_S5!I4*Weighting!H9+Indicator_db2_S5!J4*Weighting!H10+Indicator_db2_S5!K4*Weighting!H11+Indicator_db2_S5!L4*Weighting!H12+Indicator_db2_S5!M4*Weighting!H13+Indicator_db2_S5!N4*Weighting!H14+Indicator_db2_S5!O4*Weighting!H15+Indicator_db2_S5!P4*Weighting!H16+Indicator_db2_S5!Q4*Weighting!H17</f>
        <v>-0.20930083173193623</v>
      </c>
      <c r="I4" s="8">
        <f>+Indicator_db2_S5!B4*Weighting!I2+Indicator_db2_S5!C4*Weighting!I3+Indicator_db2_S5!D4*Weighting!I4+Indicator_db2_S5!E4*Weighting!I5+Indicator_db2_S5!F4*Weighting!I6+Indicator_db2_S5!G4*Weighting!I7+Indicator_db2_S5!H4*Weighting!I8+Indicator_db2_S5!I4*Weighting!I9+Indicator_db2_S5!J4*Weighting!I10+Indicator_db2_S5!K4*Weighting!I11+Indicator_db2_S5!L4*Weighting!I12+Indicator_db2_S5!M4*Weighting!I13+Indicator_db2_S5!N4*Weighting!I14+Indicator_db2_S5!O4*Weighting!I15+Indicator_db2_S5!P4*Weighting!I16+Indicator_db2_S5!Q4*Weighting!I17</f>
        <v>-0.16655881369917561</v>
      </c>
      <c r="J4" s="8">
        <f>+Indicator_db2_S5!B4*Weighting!J2+Indicator_db2_S5!C4*Weighting!J3+Indicator_db2_S5!D4*Weighting!J4+Indicator_db2_S5!E4*Weighting!J5+Indicator_db2_S5!F4*Weighting!J6+Indicator_db2_S5!G4*Weighting!J7+Indicator_db2_S5!H4*Weighting!J8+Indicator_db2_S5!I4*Weighting!J9+Indicator_db2_S5!J4*Weighting!J10+Indicator_db2_S5!K4*Weighting!J11+Indicator_db2_S5!L4*Weighting!J12+Indicator_db2_S5!M4*Weighting!J13+Indicator_db2_S5!N4*Weighting!J14+Indicator_db2_S5!O4*Weighting!J15+Indicator_db2_S5!P4*Weighting!J16+Indicator_db2_S5!Q4*Weighting!J17</f>
        <v>-0.17337051157533548</v>
      </c>
      <c r="K4" s="8">
        <f>+Indicator_db2_S5!B4*Weighting!K2+Indicator_db2_S5!C4*Weighting!K3+Indicator_db2_S5!D4*Weighting!K4+Indicator_db2_S5!E4*Weighting!K5+Indicator_db2_S5!F4*Weighting!K6+Indicator_db2_S5!G4*Weighting!K7+Indicator_db2_S5!H4*Weighting!K8+Indicator_db2_S5!I4*Weighting!K9+Indicator_db2_S5!J4*Weighting!K10+Indicator_db2_S5!K4*Weighting!K11+Indicator_db2_S5!L4*Weighting!K12+Indicator_db2_S5!M4*Weighting!K13+Indicator_db2_S5!N4*Weighting!K14+Indicator_db2_S5!O4*Weighting!K15+Indicator_db2_S5!P4*Weighting!K16+Indicator_db2_S5!Q4*Weighting!K17</f>
        <v>-0.19916211013189736</v>
      </c>
      <c r="L4" s="8">
        <f>+Indicator_db2_S5!B4*Weighting!L2+Indicator_db2_S5!C4*Weighting!L3+Indicator_db2_S5!D4*Weighting!L4+Indicator_db2_S5!E4*Weighting!L5+Indicator_db2_S5!F4*Weighting!L6+Indicator_db2_S5!G4*Weighting!L7+Indicator_db2_S5!H4*Weighting!L8+Indicator_db2_S5!I4*Weighting!L9+Indicator_db2_S5!J4*Weighting!L10+Indicator_db2_S5!K4*Weighting!L11+Indicator_db2_S5!L4*Weighting!L12+Indicator_db2_S5!M4*Weighting!L13+Indicator_db2_S5!N4*Weighting!L14+Indicator_db2_S5!O4*Weighting!L15+Indicator_db2_S5!P4*Weighting!L16+Indicator_db2_S5!Q4*Weighting!L17</f>
        <v>-0.37701921811419997</v>
      </c>
      <c r="M4" s="8">
        <f>+Indicator_db2_S5!B4*Weighting!M2+Indicator_db2_S5!C4*Weighting!M3+Indicator_db2_S5!D4*Weighting!M4+Indicator_db2_S5!E4*Weighting!M5+Indicator_db2_S5!F4*Weighting!M6+Indicator_db2_S5!G4*Weighting!M7+Indicator_db2_S5!H4*Weighting!M8+Indicator_db2_S5!I4*Weighting!M9+Indicator_db2_S5!J4*Weighting!M10+Indicator_db2_S5!K4*Weighting!M11+Indicator_db2_S5!L4*Weighting!M12+Indicator_db2_S5!M4*Weighting!M13+Indicator_db2_S5!N4*Weighting!M14+Indicator_db2_S5!O4*Weighting!M15+Indicator_db2_S5!P4*Weighting!M16+Indicator_db2_S5!Q4*Weighting!M17</f>
        <v>-0.29564602185767419</v>
      </c>
      <c r="N4" s="8">
        <f>+Indicator_db2_S5!B4*Weighting!N2+Indicator_db2_S5!C4*Weighting!N3+Indicator_db2_S5!D4*Weighting!N4+Indicator_db2_S5!E4*Weighting!N5+Indicator_db2_S5!F4*Weighting!N6+Indicator_db2_S5!G4*Weighting!N7+Indicator_db2_S5!H4*Weighting!N8+Indicator_db2_S5!I4*Weighting!N9+Indicator_db2_S5!J4*Weighting!N10+Indicator_db2_S5!K4*Weighting!N11+Indicator_db2_S5!L4*Weighting!N12+Indicator_db2_S5!M4*Weighting!N13+Indicator_db2_S5!N4*Weighting!N14+Indicator_db2_S5!O4*Weighting!N15+Indicator_db2_S5!P4*Weighting!N16+Indicator_db2_S5!Q4*Weighting!N17</f>
        <v>-9.3925334534965418E-2</v>
      </c>
      <c r="O4" s="8">
        <f>+Indicator_db2_S5!B4*Weighting!O2+Indicator_db2_S5!C4*Weighting!O3+Indicator_db2_S5!D4*Weighting!O4+Indicator_db2_S5!E4*Weighting!O5+Indicator_db2_S5!F4*Weighting!O6+Indicator_db2_S5!G4*Weighting!O7+Indicator_db2_S5!H4*Weighting!O8+Indicator_db2_S5!I4*Weighting!O9+Indicator_db2_S5!J4*Weighting!O10+Indicator_db2_S5!K4*Weighting!O11+Indicator_db2_S5!L4*Weighting!O12+Indicator_db2_S5!M4*Weighting!O13+Indicator_db2_S5!N4*Weighting!O14+Indicator_db2_S5!O4*Weighting!O15+Indicator_db2_S5!P4*Weighting!O16+Indicator_db2_S5!Q4*Weighting!O17</f>
        <v>7.3958517323771261E-2</v>
      </c>
      <c r="P4" s="8">
        <f>+Indicator_db2_S5!B4*Weighting!P2+Indicator_db2_S5!C4*Weighting!P3+Indicator_db2_S5!D4*Weighting!P4+Indicator_db2_S5!E4*Weighting!P5+Indicator_db2_S5!F4*Weighting!P6+Indicator_db2_S5!G4*Weighting!P7+Indicator_db2_S5!H4*Weighting!P8+Indicator_db2_S5!I4*Weighting!P9+Indicator_db2_S5!J4*Weighting!P10+Indicator_db2_S5!K4*Weighting!P11+Indicator_db2_S5!L4*Weighting!P12+Indicator_db2_S5!M4*Weighting!P13+Indicator_db2_S5!N4*Weighting!P14+Indicator_db2_S5!O4*Weighting!P15+Indicator_db2_S5!P4*Weighting!P16+Indicator_db2_S5!Q4*Weighting!P17</f>
        <v>-0.32280779915781915</v>
      </c>
      <c r="Q4" s="8">
        <f>+Indicator_db2_S5!B4*Weighting!Q2+Indicator_db2_S5!C4*Weighting!Q3+Indicator_db2_S5!D4*Weighting!Q4+Indicator_db2_S5!E4*Weighting!Q5+Indicator_db2_S5!F4*Weighting!Q6+Indicator_db2_S5!G4*Weighting!Q7+Indicator_db2_S5!H4*Weighting!Q8+Indicator_db2_S5!I4*Weighting!Q9+Indicator_db2_S5!J4*Weighting!Q10+Indicator_db2_S5!K4*Weighting!Q11+Indicator_db2_S5!L4*Weighting!Q12+Indicator_db2_S5!M4*Weighting!Q13+Indicator_db2_S5!N4*Weighting!Q14+Indicator_db2_S5!O4*Weighting!Q15+Indicator_db2_S5!P4*Weighting!Q16+Indicator_db2_S5!Q4*Weighting!Q17</f>
        <v>-0.21398106592054011</v>
      </c>
      <c r="R4" s="8">
        <f>+Indicator_db2_S5!B4*Weighting!R2+Indicator_db2_S5!C4*Weighting!R3+Indicator_db2_S5!D4*Weighting!R4+Indicator_db2_S5!E4*Weighting!R5+Indicator_db2_S5!F4*Weighting!R6+Indicator_db2_S5!G4*Weighting!R7+Indicator_db2_S5!H4*Weighting!R8+Indicator_db2_S5!I4*Weighting!R9+Indicator_db2_S5!J4*Weighting!R10+Indicator_db2_S5!K4*Weighting!R11+Indicator_db2_S5!L4*Weighting!R12+Indicator_db2_S5!M4*Weighting!R13+Indicator_db2_S5!N4*Weighting!R14+Indicator_db2_S5!O4*Weighting!R15+Indicator_db2_S5!P4*Weighting!R16+Indicator_db2_S5!Q4*Weighting!R17</f>
        <v>-0.19147081301184923</v>
      </c>
      <c r="S4" s="8">
        <f>+Indicator_db2_S5!B4*Weighting!S2+Indicator_db2_S5!C4*Weighting!S3+Indicator_db2_S5!D4*Weighting!S4+Indicator_db2_S5!E4*Weighting!S5+Indicator_db2_S5!F4*Weighting!S6+Indicator_db2_S5!G4*Weighting!S7+Indicator_db2_S5!H4*Weighting!S8+Indicator_db2_S5!I4*Weighting!S9+Indicator_db2_S5!J4*Weighting!S10+Indicator_db2_S5!K4*Weighting!S11+Indicator_db2_S5!L4*Weighting!S12+Indicator_db2_S5!M4*Weighting!S13+Indicator_db2_S5!N4*Weighting!S14+Indicator_db2_S5!O4*Weighting!S15+Indicator_db2_S5!P4*Weighting!S16+Indicator_db2_S5!Q4*Weighting!S17</f>
        <v>-0.38798424586765451</v>
      </c>
      <c r="T4" s="8">
        <f>+Indicator_db2_S5!B4*Weighting!T2+Indicator_db2_S5!C4*Weighting!T3+Indicator_db2_S5!D4*Weighting!T4+Indicator_db2_S5!E4*Weighting!T5+Indicator_db2_S5!F4*Weighting!T6+Indicator_db2_S5!G4*Weighting!T7+Indicator_db2_S5!H4*Weighting!T8+Indicator_db2_S5!I4*Weighting!T9+Indicator_db2_S5!J4*Weighting!T10+Indicator_db2_S5!K4*Weighting!T11+Indicator_db2_S5!L4*Weighting!T12+Indicator_db2_S5!M4*Weighting!T13+Indicator_db2_S5!N4*Weighting!T14+Indicator_db2_S5!O4*Weighting!T15+Indicator_db2_S5!P4*Weighting!T16+Indicator_db2_S5!Q4*Weighting!T17</f>
        <v>-0.42327434825629684</v>
      </c>
      <c r="U4" s="8">
        <f>+Indicator_db2_S5!B4*Weighting!U2+Indicator_db2_S5!C4*Weighting!U3+Indicator_db2_S5!D4*Weighting!U4+Indicator_db2_S5!E4*Weighting!U5+Indicator_db2_S5!F4*Weighting!U6+Indicator_db2_S5!G4*Weighting!U7+Indicator_db2_S5!H4*Weighting!U8+Indicator_db2_S5!I4*Weighting!U9+Indicator_db2_S5!J4*Weighting!U10+Indicator_db2_S5!K4*Weighting!U11+Indicator_db2_S5!L4*Weighting!U12+Indicator_db2_S5!M4*Weighting!U13+Indicator_db2_S5!N4*Weighting!U14+Indicator_db2_S5!O4*Weighting!U15+Indicator_db2_S5!P4*Weighting!U16+Indicator_db2_S5!Q4*Weighting!U17</f>
        <v>-1.1610789522613338E-2</v>
      </c>
      <c r="V4" s="8">
        <f>+Indicator_db2_S5!B4*Weighting!V2+Indicator_db2_S5!C4*Weighting!V3+Indicator_db2_S5!D4*Weighting!V4+Indicator_db2_S5!E4*Weighting!V5+Indicator_db2_S5!F4*Weighting!V6+Indicator_db2_S5!G4*Weighting!V7+Indicator_db2_S5!H4*Weighting!V8+Indicator_db2_S5!I4*Weighting!V9+Indicator_db2_S5!J4*Weighting!V10+Indicator_db2_S5!K4*Weighting!V11+Indicator_db2_S5!L4*Weighting!V12+Indicator_db2_S5!M4*Weighting!V13+Indicator_db2_S5!N4*Weighting!V14+Indicator_db2_S5!O4*Weighting!V15+Indicator_db2_S5!P4*Weighting!V16+Indicator_db2_S5!Q4*Weighting!V17</f>
        <v>-4.5590831485114128E-2</v>
      </c>
      <c r="W4" s="8">
        <f>+Indicator_db2_S5!B4*Weighting!W2+Indicator_db2_S5!C4*Weighting!W3+Indicator_db2_S5!D4*Weighting!W4+Indicator_db2_S5!E4*Weighting!W5+Indicator_db2_S5!F4*Weighting!W6+Indicator_db2_S5!G4*Weighting!W7+Indicator_db2_S5!H4*Weighting!W8+Indicator_db2_S5!I4*Weighting!W9+Indicator_db2_S5!J4*Weighting!W10+Indicator_db2_S5!K4*Weighting!W11+Indicator_db2_S5!L4*Weighting!W12+Indicator_db2_S5!M4*Weighting!W13+Indicator_db2_S5!N4*Weighting!W14+Indicator_db2_S5!O4*Weighting!W15+Indicator_db2_S5!P4*Weighting!W16+Indicator_db2_S5!Q4*Weighting!W17</f>
        <v>-4.90754903981551E-3</v>
      </c>
      <c r="X4" s="8">
        <f>+Indicator_db2_S5!B4*Weighting!X2+Indicator_db2_S5!C4*Weighting!X3+Indicator_db2_S5!D4*Weighting!X4+Indicator_db2_S5!E4*Weighting!X5+Indicator_db2_S5!F4*Weighting!X6+Indicator_db2_S5!G4*Weighting!X7+Indicator_db2_S5!H4*Weighting!X8+Indicator_db2_S5!I4*Weighting!X9+Indicator_db2_S5!J4*Weighting!X10+Indicator_db2_S5!K4*Weighting!X11+Indicator_db2_S5!L4*Weighting!X12+Indicator_db2_S5!M4*Weighting!X13+Indicator_db2_S5!N4*Weighting!X14+Indicator_db2_S5!O4*Weighting!X15+Indicator_db2_S5!P4*Weighting!X16+Indicator_db2_S5!Q4*Weighting!X17</f>
        <v>-1.0495405323506089E-2</v>
      </c>
      <c r="Y4" s="8">
        <f>+Indicator_db2_S5!B4*Weighting!Y2+Indicator_db2_S5!C4*Weighting!Y3+Indicator_db2_S5!D4*Weighting!Y4+Indicator_db2_S5!E4*Weighting!Y5+Indicator_db2_S5!F4*Weighting!Y6+Indicator_db2_S5!G4*Weighting!Y7+Indicator_db2_S5!H4*Weighting!Y8+Indicator_db2_S5!I4*Weighting!Y9+Indicator_db2_S5!J4*Weighting!Y10+Indicator_db2_S5!K4*Weighting!Y11+Indicator_db2_S5!L4*Weighting!Y12+Indicator_db2_S5!M4*Weighting!Y13+Indicator_db2_S5!N4*Weighting!Y14+Indicator_db2_S5!O4*Weighting!Y15+Indicator_db2_S5!P4*Weighting!Y16+Indicator_db2_S5!Q4*Weighting!Y17</f>
        <v>-8.9097246301569585E-4</v>
      </c>
      <c r="Z4" s="8">
        <f>+Indicator_db2_S5!B4*Weighting!Z2+Indicator_db2_S5!C4*Weighting!Z3+Indicator_db2_S5!D4*Weighting!Z4+Indicator_db2_S5!E4*Weighting!Z5+Indicator_db2_S5!F4*Weighting!Z6+Indicator_db2_S5!G4*Weighting!Z7+Indicator_db2_S5!H4*Weighting!Z8+Indicator_db2_S5!I4*Weighting!Z9+Indicator_db2_S5!J4*Weighting!Z10+Indicator_db2_S5!K4*Weighting!Z11+Indicator_db2_S5!L4*Weighting!Z12+Indicator_db2_S5!M4*Weighting!Z13+Indicator_db2_S5!N4*Weighting!Z14+Indicator_db2_S5!O4*Weighting!Z15+Indicator_db2_S5!P4*Weighting!Z16+Indicator_db2_S5!Q4*Weighting!Z17</f>
        <v>-2.7779659813870008E-2</v>
      </c>
      <c r="AA4" s="8">
        <f>+Indicator_db2_S5!B4*Weighting!AA2+Indicator_db2_S5!C4*Weighting!AA3+Indicator_db2_S5!D4*Weighting!AA4+Indicator_db2_S5!E4*Weighting!AA5+Indicator_db2_S5!F4*Weighting!AA6+Indicator_db2_S5!G4*Weighting!AA7+Indicator_db2_S5!H4*Weighting!AA8+Indicator_db2_S5!I4*Weighting!AA9+Indicator_db2_S5!J4*Weighting!AA10+Indicator_db2_S5!K4*Weighting!AA11+Indicator_db2_S5!L4*Weighting!AA12+Indicator_db2_S5!M4*Weighting!AA13+Indicator_db2_S5!N4*Weighting!AA14+Indicator_db2_S5!O4*Weighting!AA15+Indicator_db2_S5!P4*Weighting!AA16+Indicator_db2_S5!Q4*Weighting!AA17</f>
        <v>-0.21167984267650036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AA17"/>
  <sheetViews>
    <sheetView workbookViewId="0"/>
  </sheetViews>
  <sheetFormatPr baseColWidth="10" defaultColWidth="8.7265625" defaultRowHeight="14.5" x14ac:dyDescent="0.35"/>
  <cols>
    <col min="1" max="28" width="14.26953125" customWidth="1"/>
  </cols>
  <sheetData>
    <row r="1" spans="1:27" ht="91.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0</v>
      </c>
      <c r="B2" s="8">
        <f ca="1">ABS(Figure3_Data!B6)/SUMPRODUCT(ABS(Figure3_Data!B6:Q6))</f>
        <v>5.3973932159481243E-2</v>
      </c>
      <c r="C2" s="8">
        <f ca="1">B2*H2/SUMPRODUCT(B2:B17,H2:H17)</f>
        <v>0.20778632036579167</v>
      </c>
      <c r="D2" s="8">
        <f ca="1">B2*I2/SUMPRODUCT(B2:B17,I2:I17)</f>
        <v>5.4013543999588562E-2</v>
      </c>
      <c r="E2" s="8">
        <f ca="1">B2*J2/SUMPRODUCT(B2:B17,J2:J17)</f>
        <v>0.11069499135786103</v>
      </c>
      <c r="F2" s="8">
        <f ca="1">B2*K2/SUMPRODUCT(B2:B17,K2:K17)</f>
        <v>0.10226219691410941</v>
      </c>
      <c r="G2" s="8">
        <v>6.25E-2</v>
      </c>
      <c r="H2" s="8">
        <v>0.21060000000000001</v>
      </c>
      <c r="I2" s="8">
        <v>6.7199999999999996E-2</v>
      </c>
      <c r="J2" s="8">
        <v>0.25</v>
      </c>
      <c r="K2" s="8">
        <v>0.112781954887218</v>
      </c>
      <c r="L2" s="8">
        <v>1</v>
      </c>
      <c r="M2" s="8">
        <v>0</v>
      </c>
      <c r="N2" s="8">
        <v>0</v>
      </c>
      <c r="O2" s="8">
        <v>0</v>
      </c>
      <c r="P2" s="8">
        <v>0</v>
      </c>
      <c r="Q2" s="8">
        <v>0</v>
      </c>
      <c r="R2" s="8">
        <v>0</v>
      </c>
      <c r="S2" s="8">
        <v>0</v>
      </c>
      <c r="T2" s="8">
        <v>0</v>
      </c>
      <c r="U2" s="8">
        <v>0</v>
      </c>
      <c r="V2" s="8">
        <v>0</v>
      </c>
      <c r="W2" s="8">
        <v>0</v>
      </c>
      <c r="X2" s="8">
        <v>0</v>
      </c>
      <c r="Y2" s="8">
        <v>0</v>
      </c>
      <c r="Z2" s="8">
        <v>0</v>
      </c>
      <c r="AA2" s="8">
        <v>0</v>
      </c>
    </row>
    <row r="3" spans="1:27" x14ac:dyDescent="0.35">
      <c r="A3" s="5" t="s">
        <v>4</v>
      </c>
      <c r="B3" s="8">
        <f ca="1">ABS(Figure3_Data!C6)/SUMPRODUCT(ABS(Figure3_Data!B6:Q6))</f>
        <v>2.1388033292048694E-3</v>
      </c>
      <c r="C3" s="8">
        <f ca="1">B3*H3/SUMPRODUCT(B2:B17,H2:H17)</f>
        <v>2.4670317417932845E-3</v>
      </c>
      <c r="D3" s="8">
        <f ca="1">B3*I3/SUMPRODUCT(B2:B17,I2:I17)</f>
        <v>1.9206025685176396E-3</v>
      </c>
      <c r="E3" s="8">
        <f ca="1">B3*J3/SUMPRODUCT(B2:B17,J2:J17)</f>
        <v>1.7545863832409942E-4</v>
      </c>
      <c r="F3" s="8">
        <f ca="1">B3*K3/SUMPRODUCT(B2:B17,K2:K17)</f>
        <v>4.0523030000007192E-3</v>
      </c>
      <c r="G3" s="8">
        <v>6.25E-2</v>
      </c>
      <c r="H3" s="8">
        <v>6.3099999999999989E-2</v>
      </c>
      <c r="I3" s="8">
        <v>6.0299999999999999E-2</v>
      </c>
      <c r="J3" s="8">
        <v>0.01</v>
      </c>
      <c r="K3" s="8">
        <v>0.112781954887218</v>
      </c>
      <c r="L3" s="8">
        <v>0</v>
      </c>
      <c r="M3" s="8">
        <v>1</v>
      </c>
      <c r="N3" s="8">
        <v>0</v>
      </c>
      <c r="O3" s="8">
        <v>0</v>
      </c>
      <c r="P3" s="8">
        <v>0</v>
      </c>
      <c r="Q3" s="8">
        <v>0</v>
      </c>
      <c r="R3" s="8">
        <v>0</v>
      </c>
      <c r="S3" s="8">
        <v>0</v>
      </c>
      <c r="T3" s="8">
        <v>0</v>
      </c>
      <c r="U3" s="8">
        <v>0</v>
      </c>
      <c r="V3" s="8">
        <v>0</v>
      </c>
      <c r="W3" s="8">
        <v>0</v>
      </c>
      <c r="X3" s="8">
        <v>0</v>
      </c>
      <c r="Y3" s="8">
        <v>0</v>
      </c>
      <c r="Z3" s="8">
        <v>0</v>
      </c>
      <c r="AA3" s="8">
        <v>0</v>
      </c>
    </row>
    <row r="4" spans="1:27" x14ac:dyDescent="0.35">
      <c r="A4" s="5" t="s">
        <v>5</v>
      </c>
      <c r="B4" s="8">
        <f ca="1">ABS(Figure3_Data!D6)/SUMPRODUCT(ABS(Figure3_Data!B6:Q6))</f>
        <v>0.20168752283361777</v>
      </c>
      <c r="C4" s="8">
        <f ca="1">B4*H4/SUMPRODUCT(B2:B17,H2:H17)</f>
        <v>7.8529559617518077E-2</v>
      </c>
      <c r="D4" s="8">
        <f ca="1">B4*I4/SUMPRODUCT(B2:B17,I2:I17)</f>
        <v>0.19402642943507009</v>
      </c>
      <c r="E4" s="8">
        <f ca="1">B4*J4/SUMPRODUCT(B2:B17,J2:J17)</f>
        <v>0</v>
      </c>
      <c r="F4" s="8">
        <f ca="1">B4*K4/SUMPRODUCT(B2:B17,K2:K17)</f>
        <v>0.15285163300081936</v>
      </c>
      <c r="G4" s="8">
        <v>6.25E-2</v>
      </c>
      <c r="H4" s="8">
        <v>2.1299999999999999E-2</v>
      </c>
      <c r="I4" s="8">
        <v>6.4600000000000005E-2</v>
      </c>
      <c r="J4" s="8">
        <v>0</v>
      </c>
      <c r="K4" s="8">
        <v>4.5112781954887222E-2</v>
      </c>
      <c r="L4" s="8">
        <v>0</v>
      </c>
      <c r="M4" s="8">
        <v>0</v>
      </c>
      <c r="N4" s="8">
        <v>1</v>
      </c>
      <c r="O4" s="8">
        <v>0</v>
      </c>
      <c r="P4" s="8">
        <v>0</v>
      </c>
      <c r="Q4" s="8">
        <v>0</v>
      </c>
      <c r="R4" s="8">
        <v>0</v>
      </c>
      <c r="S4" s="8">
        <v>0</v>
      </c>
      <c r="T4" s="8">
        <v>0</v>
      </c>
      <c r="U4" s="8">
        <v>0</v>
      </c>
      <c r="V4" s="8">
        <v>0</v>
      </c>
      <c r="W4" s="8">
        <v>0</v>
      </c>
      <c r="X4" s="8">
        <v>0</v>
      </c>
      <c r="Y4" s="8">
        <v>0</v>
      </c>
      <c r="Z4" s="8">
        <v>0</v>
      </c>
      <c r="AA4" s="8">
        <v>0</v>
      </c>
    </row>
    <row r="5" spans="1:27" x14ac:dyDescent="0.35">
      <c r="A5" s="5" t="s">
        <v>6</v>
      </c>
      <c r="B5" s="8">
        <f ca="1">ABS(Figure3_Data!E6)/SUMPRODUCT(ABS(Figure3_Data!B6:Q6))</f>
        <v>5.3774155318899293E-2</v>
      </c>
      <c r="C5" s="8">
        <f ca="1">B5*H5/SUMPRODUCT(B2:B17,H2:H17)</f>
        <v>1.8086975358007899E-2</v>
      </c>
      <c r="D5" s="8">
        <f ca="1">B5*I5/SUMPRODUCT(B2:B17,I2:I17)</f>
        <v>4.6846678596315888E-2</v>
      </c>
      <c r="E5" s="8">
        <f ca="1">B5*J5/SUMPRODUCT(B2:B17,J2:J17)</f>
        <v>0</v>
      </c>
      <c r="F5" s="8">
        <f ca="1">B5*K5/SUMPRODUCT(B2:B17,K2:K17)</f>
        <v>4.075347516918093E-2</v>
      </c>
      <c r="G5" s="8">
        <v>6.25E-2</v>
      </c>
      <c r="H5" s="8">
        <v>1.84E-2</v>
      </c>
      <c r="I5" s="8">
        <v>5.8500000000000003E-2</v>
      </c>
      <c r="J5" s="8">
        <v>0</v>
      </c>
      <c r="K5" s="8">
        <v>4.5112781954887222E-2</v>
      </c>
      <c r="L5" s="8">
        <v>0</v>
      </c>
      <c r="M5" s="8">
        <v>0</v>
      </c>
      <c r="N5" s="8">
        <v>0</v>
      </c>
      <c r="O5" s="8">
        <v>1</v>
      </c>
      <c r="P5" s="8">
        <v>0</v>
      </c>
      <c r="Q5" s="8">
        <v>0</v>
      </c>
      <c r="R5" s="8">
        <v>0</v>
      </c>
      <c r="S5" s="8">
        <v>0</v>
      </c>
      <c r="T5" s="8">
        <v>0</v>
      </c>
      <c r="U5" s="8">
        <v>0</v>
      </c>
      <c r="V5" s="8">
        <v>0</v>
      </c>
      <c r="W5" s="8">
        <v>0</v>
      </c>
      <c r="X5" s="8">
        <v>0</v>
      </c>
      <c r="Y5" s="8">
        <v>0</v>
      </c>
      <c r="Z5" s="8">
        <v>0</v>
      </c>
      <c r="AA5" s="8">
        <v>0</v>
      </c>
    </row>
    <row r="6" spans="1:27" x14ac:dyDescent="0.35">
      <c r="A6" s="5" t="s">
        <v>7</v>
      </c>
      <c r="B6" s="8">
        <f ca="1">ABS(Figure3_Data!F6)/SUMPRODUCT(ABS(Figure3_Data!B6:Q6))</f>
        <v>5.7834655426793447E-2</v>
      </c>
      <c r="C6" s="8">
        <f ca="1">B6*H6/SUMPRODUCT(B2:B17,H2:H17)</f>
        <v>9.4726324998433323E-2</v>
      </c>
      <c r="D6" s="8">
        <f ca="1">B6*I6/SUMPRODUCT(B2:B17,I2:I17)</f>
        <v>6.0202519901945493E-2</v>
      </c>
      <c r="E6" s="8">
        <f ca="1">B6*J6/SUMPRODUCT(B2:B17,J2:J17)</f>
        <v>0</v>
      </c>
      <c r="F6" s="8">
        <f ca="1">B6*K6/SUMPRODUCT(B2:B17,K2:K17)</f>
        <v>0.10957695104071628</v>
      </c>
      <c r="G6" s="8">
        <v>6.25E-2</v>
      </c>
      <c r="H6" s="8">
        <v>8.9600000000000013E-2</v>
      </c>
      <c r="I6" s="8">
        <v>6.9900000000000004E-2</v>
      </c>
      <c r="J6" s="8">
        <v>0</v>
      </c>
      <c r="K6" s="8">
        <v>0.112781954887218</v>
      </c>
      <c r="L6" s="8">
        <v>0</v>
      </c>
      <c r="M6" s="8">
        <v>0</v>
      </c>
      <c r="N6" s="8">
        <v>0</v>
      </c>
      <c r="O6" s="8">
        <v>0</v>
      </c>
      <c r="P6" s="8">
        <v>1</v>
      </c>
      <c r="Q6" s="8">
        <v>0</v>
      </c>
      <c r="R6" s="8">
        <v>0</v>
      </c>
      <c r="S6" s="8">
        <v>0</v>
      </c>
      <c r="T6" s="8">
        <v>0</v>
      </c>
      <c r="U6" s="8">
        <v>0</v>
      </c>
      <c r="V6" s="8">
        <v>0</v>
      </c>
      <c r="W6" s="8">
        <v>0</v>
      </c>
      <c r="X6" s="8">
        <v>0</v>
      </c>
      <c r="Y6" s="8">
        <v>0</v>
      </c>
      <c r="Z6" s="8">
        <v>0</v>
      </c>
      <c r="AA6" s="8">
        <v>0</v>
      </c>
    </row>
    <row r="7" spans="1:27" x14ac:dyDescent="0.35">
      <c r="A7" s="5" t="s">
        <v>8</v>
      </c>
      <c r="B7" s="8">
        <f ca="1">ABS(Figure3_Data!G6)/SUMPRODUCT(ABS(Figure3_Data!B6:Q6))</f>
        <v>3.6526186157941473E-3</v>
      </c>
      <c r="C7" s="8">
        <f ca="1">B7*H7/SUMPRODUCT(B2:B17,H2:H17)</f>
        <v>3.3451575788557269E-3</v>
      </c>
      <c r="D7" s="8">
        <f ca="1">B7*I7/SUMPRODUCT(B2:B17,I2:I17)</f>
        <v>3.1385531172415291E-3</v>
      </c>
      <c r="E7" s="8">
        <f ca="1">B7*J7/SUMPRODUCT(B2:B17,J2:J17)</f>
        <v>0</v>
      </c>
      <c r="F7" s="8">
        <f ca="1">B7*K7/SUMPRODUCT(B2:B17,K2:K17)</f>
        <v>3.4602333867097025E-3</v>
      </c>
      <c r="G7" s="8">
        <v>6.25E-2</v>
      </c>
      <c r="H7" s="8">
        <v>5.0099999999999999E-2</v>
      </c>
      <c r="I7" s="8">
        <v>5.7699999999999987E-2</v>
      </c>
      <c r="J7" s="8">
        <v>0</v>
      </c>
      <c r="K7" s="8">
        <v>5.6390977443609019E-2</v>
      </c>
      <c r="L7" s="8">
        <v>0</v>
      </c>
      <c r="M7" s="8">
        <v>0</v>
      </c>
      <c r="N7" s="8">
        <v>0</v>
      </c>
      <c r="O7" s="8">
        <v>0</v>
      </c>
      <c r="P7" s="8">
        <v>0</v>
      </c>
      <c r="Q7" s="8">
        <v>1</v>
      </c>
      <c r="R7" s="8">
        <v>0</v>
      </c>
      <c r="S7" s="8">
        <v>0</v>
      </c>
      <c r="T7" s="8">
        <v>0</v>
      </c>
      <c r="U7" s="8">
        <v>0</v>
      </c>
      <c r="V7" s="8">
        <v>0</v>
      </c>
      <c r="W7" s="8">
        <v>0</v>
      </c>
      <c r="X7" s="8">
        <v>0</v>
      </c>
      <c r="Y7" s="8">
        <v>0</v>
      </c>
      <c r="Z7" s="8">
        <v>0</v>
      </c>
      <c r="AA7" s="8">
        <v>0</v>
      </c>
    </row>
    <row r="8" spans="1:27" x14ac:dyDescent="0.35">
      <c r="A8" s="5" t="s">
        <v>9</v>
      </c>
      <c r="B8" s="8">
        <f ca="1">ABS(Figure3_Data!H6)/SUMPRODUCT(ABS(Figure3_Data!B6:Q6))</f>
        <v>0.29278513746420726</v>
      </c>
      <c r="C8" s="8">
        <f ca="1">B8*H8/SUMPRODUCT(B2:B17,H2:H17)</f>
        <v>0.25582998789490874</v>
      </c>
      <c r="D8" s="8">
        <f ca="1">B8*I8/SUMPRODUCT(B2:B17,I2:I17)</f>
        <v>0.3213407897018638</v>
      </c>
      <c r="E8" s="8">
        <f ca="1">B8*J8/SUMPRODUCT(B2:B17,J2:J17)</f>
        <v>0.81664225435981319</v>
      </c>
      <c r="F8" s="8">
        <f ca="1">B8*K8/SUMPRODUCT(B2:B17,K2:K17)</f>
        <v>0.27736399946200563</v>
      </c>
      <c r="G8" s="8">
        <v>6.25E-2</v>
      </c>
      <c r="H8" s="8">
        <v>4.7800000000000002E-2</v>
      </c>
      <c r="I8" s="8">
        <v>7.3700000000000002E-2</v>
      </c>
      <c r="J8" s="8">
        <v>0.34</v>
      </c>
      <c r="K8" s="8">
        <v>5.6390977443609019E-2</v>
      </c>
      <c r="L8" s="8">
        <v>0</v>
      </c>
      <c r="M8" s="8">
        <v>0</v>
      </c>
      <c r="N8" s="8">
        <v>0</v>
      </c>
      <c r="O8" s="8">
        <v>0</v>
      </c>
      <c r="P8" s="8">
        <v>0</v>
      </c>
      <c r="Q8" s="8">
        <v>0</v>
      </c>
      <c r="R8" s="8">
        <v>1</v>
      </c>
      <c r="S8" s="8">
        <v>0</v>
      </c>
      <c r="T8" s="8">
        <v>0</v>
      </c>
      <c r="U8" s="8">
        <v>0</v>
      </c>
      <c r="V8" s="8">
        <v>0</v>
      </c>
      <c r="W8" s="8">
        <v>0</v>
      </c>
      <c r="X8" s="8">
        <v>0</v>
      </c>
      <c r="Y8" s="8">
        <v>0</v>
      </c>
      <c r="Z8" s="8">
        <v>0</v>
      </c>
      <c r="AA8" s="8">
        <v>0</v>
      </c>
    </row>
    <row r="9" spans="1:27" x14ac:dyDescent="0.35">
      <c r="A9" s="5" t="s">
        <v>10</v>
      </c>
      <c r="B9" s="8">
        <f ca="1">ABS(Figure3_Data!I6)/SUMPRODUCT(ABS(Figure3_Data!B6:Q6))</f>
        <v>9.2115809142056901E-2</v>
      </c>
      <c r="C9" s="8">
        <f ca="1">B9*H9/SUMPRODUCT(B2:B17,H2:H17)</f>
        <v>0.10439997325852768</v>
      </c>
      <c r="D9" s="8">
        <f ca="1">B9*I9/SUMPRODUCT(B2:B17,I2:I17)</f>
        <v>9.3280835158161948E-2</v>
      </c>
      <c r="E9" s="8">
        <f ca="1">B9*J9/SUMPRODUCT(B2:B17,J2:J17)</f>
        <v>7.5568025444380507E-3</v>
      </c>
      <c r="F9" s="8">
        <f ca="1">B9*K9/SUMPRODUCT(B2:B17,K2:K17)</f>
        <v>8.7264023913929373E-2</v>
      </c>
      <c r="G9" s="8">
        <v>6.25E-2</v>
      </c>
      <c r="H9" s="8">
        <v>6.2E-2</v>
      </c>
      <c r="I9" s="8">
        <v>6.8000000000000005E-2</v>
      </c>
      <c r="J9" s="8">
        <v>0.01</v>
      </c>
      <c r="K9" s="8">
        <v>5.6390977443609019E-2</v>
      </c>
      <c r="L9" s="8">
        <v>0</v>
      </c>
      <c r="M9" s="8">
        <v>0</v>
      </c>
      <c r="N9" s="8">
        <v>0</v>
      </c>
      <c r="O9" s="8">
        <v>0</v>
      </c>
      <c r="P9" s="8">
        <v>0</v>
      </c>
      <c r="Q9" s="8">
        <v>0</v>
      </c>
      <c r="R9" s="8">
        <v>0</v>
      </c>
      <c r="S9" s="8">
        <v>1</v>
      </c>
      <c r="T9" s="8">
        <v>0</v>
      </c>
      <c r="U9" s="8">
        <v>0</v>
      </c>
      <c r="V9" s="8">
        <v>0</v>
      </c>
      <c r="W9" s="8">
        <v>0</v>
      </c>
      <c r="X9" s="8">
        <v>0</v>
      </c>
      <c r="Y9" s="8">
        <v>0</v>
      </c>
      <c r="Z9" s="8">
        <v>0</v>
      </c>
      <c r="AA9" s="8">
        <v>0</v>
      </c>
    </row>
    <row r="10" spans="1:27" x14ac:dyDescent="0.35">
      <c r="A10" s="5" t="s">
        <v>11</v>
      </c>
      <c r="B10" s="8">
        <f ca="1">ABS(Figure3_Data!J6)/SUMPRODUCT(ABS(Figure3_Data!B6:Q6))</f>
        <v>0.12521460945000001</v>
      </c>
      <c r="C10" s="8">
        <f ca="1">B10*H10/SUMPRODUCT(B2:B17,H2:H17)</f>
        <v>8.4918720039386358E-2</v>
      </c>
      <c r="D10" s="8">
        <f ca="1">B10*I10/SUMPRODUCT(B2:B17,I2:I17)</f>
        <v>0.12250948510536212</v>
      </c>
      <c r="E10" s="8">
        <f ca="1">B10*J10/SUMPRODUCT(B2:B17,J2:J17)</f>
        <v>1.0272092142548032E-2</v>
      </c>
      <c r="F10" s="8">
        <f ca="1">B10*K10/SUMPRODUCT(B2:B17,K2:K17)</f>
        <v>0.11861949403893757</v>
      </c>
      <c r="G10" s="8">
        <v>6.25E-2</v>
      </c>
      <c r="H10" s="8">
        <v>3.7100000000000001E-2</v>
      </c>
      <c r="I10" s="8">
        <v>6.5700000000000008E-2</v>
      </c>
      <c r="J10" s="8">
        <v>0.01</v>
      </c>
      <c r="K10" s="8">
        <v>5.6390977443609019E-2</v>
      </c>
      <c r="L10" s="8">
        <v>0</v>
      </c>
      <c r="M10" s="8">
        <v>0</v>
      </c>
      <c r="N10" s="8">
        <v>0</v>
      </c>
      <c r="O10" s="8">
        <v>0</v>
      </c>
      <c r="P10" s="8">
        <v>0</v>
      </c>
      <c r="Q10" s="8">
        <v>0</v>
      </c>
      <c r="R10" s="8">
        <v>0</v>
      </c>
      <c r="S10" s="8">
        <v>0</v>
      </c>
      <c r="T10" s="8">
        <v>1</v>
      </c>
      <c r="U10" s="8">
        <v>0</v>
      </c>
      <c r="V10" s="8">
        <v>0</v>
      </c>
      <c r="W10" s="8">
        <v>0</v>
      </c>
      <c r="X10" s="8">
        <v>0</v>
      </c>
      <c r="Y10" s="8">
        <v>0</v>
      </c>
      <c r="Z10" s="8">
        <v>0</v>
      </c>
      <c r="AA10" s="8">
        <v>0</v>
      </c>
    </row>
    <row r="11" spans="1:27" x14ac:dyDescent="0.35">
      <c r="A11" s="5" t="s">
        <v>12</v>
      </c>
      <c r="B11" s="8">
        <f ca="1">ABS(Figure3_Data!K6)/SUMPRODUCT(ABS(Figure3_Data!B6:Q6))</f>
        <v>3.5459657124067233E-3</v>
      </c>
      <c r="C11" s="8">
        <f ca="1">B11*H11/SUMPRODUCT(B2:B17,H2:H17)</f>
        <v>1.8149601330507339E-3</v>
      </c>
      <c r="D11" s="8">
        <f ca="1">B11*I11/SUMPRODUCT(B2:B17,I2:I17)</f>
        <v>3.073313461968969E-3</v>
      </c>
      <c r="E11" s="8">
        <f ca="1">B11*J11/SUMPRODUCT(B2:B17,J2:J17)</f>
        <v>2.6180681330186467E-3</v>
      </c>
      <c r="F11" s="8">
        <f ca="1">B11*K11/SUMPRODUCT(B2:B17,K2:K17)</f>
        <v>3.3591979444943776E-3</v>
      </c>
      <c r="G11" s="8">
        <v>6.25E-2</v>
      </c>
      <c r="H11" s="8">
        <v>2.8000000000000001E-2</v>
      </c>
      <c r="I11" s="8">
        <v>5.8200000000000002E-2</v>
      </c>
      <c r="J11" s="8">
        <v>0.09</v>
      </c>
      <c r="K11" s="8">
        <v>5.6390977443609019E-2</v>
      </c>
      <c r="L11" s="8">
        <v>0</v>
      </c>
      <c r="M11" s="8">
        <v>0</v>
      </c>
      <c r="N11" s="8">
        <v>0</v>
      </c>
      <c r="O11" s="8">
        <v>0</v>
      </c>
      <c r="P11" s="8">
        <v>0</v>
      </c>
      <c r="Q11" s="8">
        <v>0</v>
      </c>
      <c r="R11" s="8">
        <v>0</v>
      </c>
      <c r="S11" s="8">
        <v>0</v>
      </c>
      <c r="T11" s="8">
        <v>0</v>
      </c>
      <c r="U11" s="8">
        <v>1</v>
      </c>
      <c r="V11" s="8">
        <v>0</v>
      </c>
      <c r="W11" s="8">
        <v>0</v>
      </c>
      <c r="X11" s="8">
        <v>0</v>
      </c>
      <c r="Y11" s="8">
        <v>0</v>
      </c>
      <c r="Z11" s="8">
        <v>0</v>
      </c>
      <c r="AA11" s="8">
        <v>0</v>
      </c>
    </row>
    <row r="12" spans="1:27" x14ac:dyDescent="0.35">
      <c r="A12" s="5" t="s">
        <v>13</v>
      </c>
      <c r="B12" s="8">
        <f ca="1">ABS(Figure3_Data!L6)/SUMPRODUCT(ABS(Figure3_Data!B6:Q6))</f>
        <v>1.9789743582166675E-2</v>
      </c>
      <c r="C12" s="8">
        <f ca="1">B12*H12/SUMPRODUCT(B2:B17,H2:H17)</f>
        <v>1.0707951729181034E-2</v>
      </c>
      <c r="D12" s="8">
        <f ca="1">B12*I12/SUMPRODUCT(B2:B17,I2:I17)</f>
        <v>1.9244325326577945E-2</v>
      </c>
      <c r="E12" s="8">
        <f ca="1">B12*J12/SUMPRODUCT(B2:B17,J2:J17)</f>
        <v>1.6234692616646151E-3</v>
      </c>
      <c r="F12" s="8">
        <f ca="1">B12*K12/SUMPRODUCT(B2:B17,K2:K17)</f>
        <v>1.8747407999657524E-2</v>
      </c>
      <c r="G12" s="8">
        <v>6.25E-2</v>
      </c>
      <c r="H12" s="8">
        <v>2.9600000000000001E-2</v>
      </c>
      <c r="I12" s="8">
        <v>6.5299999999999997E-2</v>
      </c>
      <c r="J12" s="8">
        <v>0.01</v>
      </c>
      <c r="K12" s="8">
        <v>5.6390977443609019E-2</v>
      </c>
      <c r="L12" s="8">
        <v>0</v>
      </c>
      <c r="M12" s="8">
        <v>0</v>
      </c>
      <c r="N12" s="8">
        <v>0</v>
      </c>
      <c r="O12" s="8">
        <v>0</v>
      </c>
      <c r="P12" s="8">
        <v>0</v>
      </c>
      <c r="Q12" s="8">
        <v>0</v>
      </c>
      <c r="R12" s="8">
        <v>0</v>
      </c>
      <c r="S12" s="8">
        <v>0</v>
      </c>
      <c r="T12" s="8">
        <v>0</v>
      </c>
      <c r="U12" s="8">
        <v>0</v>
      </c>
      <c r="V12" s="8">
        <v>1</v>
      </c>
      <c r="W12" s="8">
        <v>0</v>
      </c>
      <c r="X12" s="8">
        <v>0</v>
      </c>
      <c r="Y12" s="8">
        <v>0</v>
      </c>
      <c r="Z12" s="8">
        <v>0</v>
      </c>
      <c r="AA12" s="8">
        <v>0</v>
      </c>
    </row>
    <row r="13" spans="1:27" x14ac:dyDescent="0.35">
      <c r="A13" s="5" t="s">
        <v>14</v>
      </c>
      <c r="B13" s="8">
        <f ca="1">ABS(Figure3_Data!M6)/SUMPRODUCT(ABS(Figure3_Data!B6:Q6))</f>
        <v>2.4225770281179067E-2</v>
      </c>
      <c r="C13" s="8">
        <f ca="1">B13*H13/SUMPRODUCT(B2:B17,H2:H17)</f>
        <v>3.5161923426472182E-2</v>
      </c>
      <c r="D13" s="8">
        <f ca="1">B13*I13/SUMPRODUCT(B2:B17,I2:I17)</f>
        <v>2.0816262202901954E-2</v>
      </c>
      <c r="E13" s="8">
        <f ca="1">B13*J13/SUMPRODUCT(B2:B17,J2:J17)</f>
        <v>4.968456669024756E-2</v>
      </c>
      <c r="F13" s="8">
        <f ca="1">B13*K13/SUMPRODUCT(B2:B17,K2:K17)</f>
        <v>1.8359829582694057E-2</v>
      </c>
      <c r="G13" s="8">
        <v>6.25E-2</v>
      </c>
      <c r="H13" s="8">
        <v>7.9399999999999998E-2</v>
      </c>
      <c r="I13" s="8">
        <v>5.7699999999999987E-2</v>
      </c>
      <c r="J13" s="8">
        <v>0.25</v>
      </c>
      <c r="K13" s="8">
        <v>4.5112781954887222E-2</v>
      </c>
      <c r="L13" s="8">
        <v>0</v>
      </c>
      <c r="M13" s="8">
        <v>0</v>
      </c>
      <c r="N13" s="8">
        <v>0</v>
      </c>
      <c r="O13" s="8">
        <v>0</v>
      </c>
      <c r="P13" s="8">
        <v>0</v>
      </c>
      <c r="Q13" s="8">
        <v>0</v>
      </c>
      <c r="R13" s="8">
        <v>0</v>
      </c>
      <c r="S13" s="8">
        <v>0</v>
      </c>
      <c r="T13" s="8">
        <v>0</v>
      </c>
      <c r="U13" s="8">
        <v>0</v>
      </c>
      <c r="V13" s="8">
        <v>0</v>
      </c>
      <c r="W13" s="8">
        <v>1</v>
      </c>
      <c r="X13" s="8">
        <v>0</v>
      </c>
      <c r="Y13" s="8">
        <v>0</v>
      </c>
      <c r="Z13" s="8">
        <v>0</v>
      </c>
      <c r="AA13" s="8">
        <v>0</v>
      </c>
    </row>
    <row r="14" spans="1:27" x14ac:dyDescent="0.35">
      <c r="A14" s="5" t="s">
        <v>15</v>
      </c>
      <c r="B14" s="8">
        <f ca="1">ABS(Figure3_Data!N6)/SUMPRODUCT(ABS(Figure3_Data!B6:Q6))</f>
        <v>1.6935899783116334E-3</v>
      </c>
      <c r="C14" s="8">
        <f ca="1">B14*H14/SUMPRODUCT(B2:B17,H2:H17)</f>
        <v>5.9440715771941969E-4</v>
      </c>
      <c r="D14" s="8">
        <f ca="1">B14*I14/SUMPRODUCT(B2:B17,I2:I17)</f>
        <v>1.5283761114318478E-3</v>
      </c>
      <c r="E14" s="8">
        <f ca="1">B14*J14/SUMPRODUCT(B2:B17,J2:J17)</f>
        <v>2.7787032815623287E-4</v>
      </c>
      <c r="F14" s="8">
        <f ca="1">B14*K14/SUMPRODUCT(B2:B17,K2:K17)</f>
        <v>1.0695918376679018E-3</v>
      </c>
      <c r="G14" s="8">
        <v>6.25E-2</v>
      </c>
      <c r="H14" s="8">
        <v>1.9199999999999998E-2</v>
      </c>
      <c r="I14" s="8">
        <v>6.0599999999999987E-2</v>
      </c>
      <c r="J14" s="8">
        <v>0.02</v>
      </c>
      <c r="K14" s="8">
        <v>3.7593984962406013E-2</v>
      </c>
      <c r="L14" s="8">
        <v>0</v>
      </c>
      <c r="M14" s="8">
        <v>0</v>
      </c>
      <c r="N14" s="8">
        <v>0</v>
      </c>
      <c r="O14" s="8">
        <v>0</v>
      </c>
      <c r="P14" s="8">
        <v>0</v>
      </c>
      <c r="Q14" s="8">
        <v>0</v>
      </c>
      <c r="R14" s="8">
        <v>0</v>
      </c>
      <c r="S14" s="8">
        <v>0</v>
      </c>
      <c r="T14" s="8">
        <v>0</v>
      </c>
      <c r="U14" s="8">
        <v>0</v>
      </c>
      <c r="V14" s="8">
        <v>0</v>
      </c>
      <c r="W14" s="8">
        <v>0</v>
      </c>
      <c r="X14" s="8">
        <v>1</v>
      </c>
      <c r="Y14" s="8">
        <v>0</v>
      </c>
      <c r="Z14" s="8">
        <v>0</v>
      </c>
      <c r="AA14" s="8">
        <v>0</v>
      </c>
    </row>
    <row r="15" spans="1:27" x14ac:dyDescent="0.35">
      <c r="A15" s="5" t="s">
        <v>16</v>
      </c>
      <c r="B15" s="8">
        <f ca="1">ABS(Figure3_Data!O6)/SUMPRODUCT(ABS(Figure3_Data!B6:Q6))</f>
        <v>5.5393625205146773E-3</v>
      </c>
      <c r="C15" s="8">
        <f ca="1">B15*H15/SUMPRODUCT(B2:B17,H2:H17)</f>
        <v>8.6171544073959869E-3</v>
      </c>
      <c r="D15" s="8">
        <f ca="1">B15*I15/SUMPRODUCT(B2:B17,I2:I17)</f>
        <v>4.7597587744627658E-3</v>
      </c>
      <c r="E15" s="8">
        <f ca="1">B15*J15/SUMPRODUCT(B2:B17,J2:J17)</f>
        <v>4.5442654392836802E-4</v>
      </c>
      <c r="F15" s="8">
        <f ca="1">B15*K15/SUMPRODUCT(B2:B17,K2:K17)</f>
        <v>3.498401037854852E-3</v>
      </c>
      <c r="G15" s="8">
        <v>6.25E-2</v>
      </c>
      <c r="H15" s="8">
        <v>8.5099999999999995E-2</v>
      </c>
      <c r="I15" s="8">
        <v>5.7699999999999987E-2</v>
      </c>
      <c r="J15" s="8">
        <v>0.01</v>
      </c>
      <c r="K15" s="8">
        <v>3.7593984962406013E-2</v>
      </c>
      <c r="L15" s="8">
        <v>0</v>
      </c>
      <c r="M15" s="8">
        <v>0</v>
      </c>
      <c r="N15" s="8">
        <v>0</v>
      </c>
      <c r="O15" s="8">
        <v>0</v>
      </c>
      <c r="P15" s="8">
        <v>0</v>
      </c>
      <c r="Q15" s="8">
        <v>0</v>
      </c>
      <c r="R15" s="8">
        <v>0</v>
      </c>
      <c r="S15" s="8">
        <v>0</v>
      </c>
      <c r="T15" s="8">
        <v>0</v>
      </c>
      <c r="U15" s="8">
        <v>0</v>
      </c>
      <c r="V15" s="8">
        <v>0</v>
      </c>
      <c r="W15" s="8">
        <v>0</v>
      </c>
      <c r="X15" s="8">
        <v>0</v>
      </c>
      <c r="Y15" s="8">
        <v>1</v>
      </c>
      <c r="Z15" s="8">
        <v>0</v>
      </c>
      <c r="AA15" s="8">
        <v>0</v>
      </c>
    </row>
    <row r="16" spans="1:27" x14ac:dyDescent="0.35">
      <c r="A16" s="5" t="s">
        <v>17</v>
      </c>
      <c r="B16" s="8">
        <f ca="1">ABS(Figure3_Data!P6)/SUMPRODUCT(ABS(Figure3_Data!B6:Q6))</f>
        <v>9.4114730704232524E-3</v>
      </c>
      <c r="C16" s="8">
        <f ca="1">B16*H16/SUMPRODUCT(B2:B17,H2:H17)</f>
        <v>1.2989100653004031E-2</v>
      </c>
      <c r="D16" s="8">
        <f ca="1">B16*I16/SUMPRODUCT(B2:B17,I2:I17)</f>
        <v>8.0869127741083381E-3</v>
      </c>
      <c r="E16" s="8">
        <f ca="1">B16*J16/SUMPRODUCT(B2:B17,J2:J17)</f>
        <v>0</v>
      </c>
      <c r="F16" s="8">
        <f ca="1">B16*K16/SUMPRODUCT(B2:B17,K2:K17)</f>
        <v>8.915766128875565E-3</v>
      </c>
      <c r="G16" s="8">
        <v>6.25E-2</v>
      </c>
      <c r="H16" s="8">
        <v>7.5499999999999998E-2</v>
      </c>
      <c r="I16" s="8">
        <v>5.7699999999999987E-2</v>
      </c>
      <c r="J16" s="8">
        <v>0</v>
      </c>
      <c r="K16" s="8">
        <v>5.6390977443609019E-2</v>
      </c>
      <c r="L16" s="8">
        <v>0</v>
      </c>
      <c r="M16" s="8">
        <v>0</v>
      </c>
      <c r="N16" s="8">
        <v>0</v>
      </c>
      <c r="O16" s="8">
        <v>0</v>
      </c>
      <c r="P16" s="8">
        <v>0</v>
      </c>
      <c r="Q16" s="8">
        <v>0</v>
      </c>
      <c r="R16" s="8">
        <v>0</v>
      </c>
      <c r="S16" s="8">
        <v>0</v>
      </c>
      <c r="T16" s="8">
        <v>0</v>
      </c>
      <c r="U16" s="8">
        <v>0</v>
      </c>
      <c r="V16" s="8">
        <v>0</v>
      </c>
      <c r="W16" s="8">
        <v>0</v>
      </c>
      <c r="X16" s="8">
        <v>0</v>
      </c>
      <c r="Y16" s="8">
        <v>0</v>
      </c>
      <c r="Z16" s="8">
        <v>1</v>
      </c>
      <c r="AA16" s="8">
        <v>0</v>
      </c>
    </row>
    <row r="17" spans="1:27" x14ac:dyDescent="0.35">
      <c r="A17" s="5" t="s">
        <v>18</v>
      </c>
      <c r="B17" s="8">
        <f ca="1">ABS(Figure3_Data!Q6)/SUMPRODUCT(ABS(Figure3_Data!B6:Q6))</f>
        <v>5.2616851114943033E-2</v>
      </c>
      <c r="C17" s="8">
        <f ca="1">B17*H17/SUMPRODUCT(B2:B17,H2:H17)</f>
        <v>8.0024451639953795E-2</v>
      </c>
      <c r="D17" s="8">
        <f ca="1">B17*I17/SUMPRODUCT(B2:B17,I2:I17)</f>
        <v>4.5211613764480914E-2</v>
      </c>
      <c r="E17" s="8">
        <f ca="1">B17*J17/SUMPRODUCT(B2:B17,J2:J17)</f>
        <v>0</v>
      </c>
      <c r="F17" s="8">
        <f ca="1">B17*K17/SUMPRODUCT(B2:B17,K2:K17)</f>
        <v>4.9845495542346636E-2</v>
      </c>
      <c r="G17" s="8">
        <v>6.25E-2</v>
      </c>
      <c r="H17" s="8">
        <v>8.3199999999999996E-2</v>
      </c>
      <c r="I17" s="8">
        <v>5.7699999999999987E-2</v>
      </c>
      <c r="J17" s="8">
        <v>0</v>
      </c>
      <c r="K17" s="8">
        <v>5.6390977443609019E-2</v>
      </c>
      <c r="L17" s="8">
        <v>0</v>
      </c>
      <c r="M17" s="8">
        <v>0</v>
      </c>
      <c r="N17" s="8">
        <v>0</v>
      </c>
      <c r="O17" s="8">
        <v>0</v>
      </c>
      <c r="P17" s="8">
        <v>0</v>
      </c>
      <c r="Q17" s="8">
        <v>0</v>
      </c>
      <c r="R17" s="8">
        <v>0</v>
      </c>
      <c r="S17" s="8">
        <v>0</v>
      </c>
      <c r="T17" s="8">
        <v>0</v>
      </c>
      <c r="U17" s="8">
        <v>0</v>
      </c>
      <c r="V17" s="8">
        <v>0</v>
      </c>
      <c r="W17" s="8">
        <v>0</v>
      </c>
      <c r="X17" s="8">
        <v>0</v>
      </c>
      <c r="Y17" s="8">
        <v>0</v>
      </c>
      <c r="Z17" s="8">
        <v>0</v>
      </c>
      <c r="AA17" s="8">
        <v>1</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LCI_default_default!AC2/LCIA_Methods!D2</f>
        <v>1.0335283866464528E-5</v>
      </c>
      <c r="C2" s="6">
        <f>LCI_default_default!AD2/LCIA_Methods!D3</f>
        <v>4.0955214225555815E-7</v>
      </c>
      <c r="D2" s="6">
        <f>LCI_default_default!AE2/LCIA_Methods!D4</f>
        <v>3.8620454678941083E-5</v>
      </c>
      <c r="E2" s="6">
        <f>LCI_default_default!AF2/LCIA_Methods!D5</f>
        <v>1.0297029281802084E-5</v>
      </c>
      <c r="F2" s="6">
        <f>LCI_default_default!AG2/LCIA_Methods!D6</f>
        <v>1.1074560574702779E-5</v>
      </c>
      <c r="G2" s="6">
        <f>LCI_default_default!AH2/LCIA_Methods!D7</f>
        <v>6.9942745951174512E-7</v>
      </c>
      <c r="H2" s="6">
        <f>LCI_default_default!AI2/LCIA_Methods!D8</f>
        <v>5.6064425668176187E-5</v>
      </c>
      <c r="I2" s="6">
        <f>LCI_default_default!AJ2/LCIA_Methods!D9</f>
        <v>1.7638941577559072E-5</v>
      </c>
      <c r="J2" s="6">
        <f>LCI_default_default!AK2/LCIA_Methods!D10</f>
        <v>2.3976917765975866E-5</v>
      </c>
      <c r="K2" s="6">
        <f>LCI_default_default!AL2/LCIA_Methods!D11</f>
        <v>6.7900485942334275E-7</v>
      </c>
      <c r="L2" s="6">
        <f>LCI_default_default!AM2/LCIA_Methods!D12</f>
        <v>3.789470386591211E-6</v>
      </c>
      <c r="M2" s="6">
        <f>LCI_default_default!AN2/LCIA_Methods!D13</f>
        <v>4.6389099834328678E-6</v>
      </c>
      <c r="N2" s="6">
        <f>LCI_default_default!AO2/LCIA_Methods!D14</f>
        <v>3.2429975877115095E-7</v>
      </c>
      <c r="O2" s="6">
        <f>LCI_default_default!AP2/LCIA_Methods!D15</f>
        <v>1.0607136037376284E-6</v>
      </c>
      <c r="P2" s="6">
        <f>LCI_default_default!AQ2/LCIA_Methods!D16</f>
        <v>1.8021708238154369E-6</v>
      </c>
      <c r="Q2" s="6">
        <f>LCI_default_default!AR2/LCIA_Methods!D17</f>
        <v>1.0075421053733794E-5</v>
      </c>
    </row>
    <row r="3" spans="1:17" x14ac:dyDescent="0.35">
      <c r="A3" s="5" t="s">
        <v>2</v>
      </c>
      <c r="B3" s="6">
        <f>LCI_default_default!AC5/LCIA_Methods!D2</f>
        <v>2.9094717211797866E-6</v>
      </c>
      <c r="C3" s="6">
        <f>LCI_default_default!AD5/LCIA_Methods!D3</f>
        <v>-1.08222952778324E-9</v>
      </c>
      <c r="D3" s="6">
        <f>LCI_default_default!AE5/LCIA_Methods!D4</f>
        <v>9.100644828126686E-7</v>
      </c>
      <c r="E3" s="6">
        <f>LCI_default_default!AF5/LCIA_Methods!D5</f>
        <v>2.1765944241276201E-7</v>
      </c>
      <c r="F3" s="6">
        <f>LCI_default_default!AG5/LCIA_Methods!D6</f>
        <v>4.6756909341686646E-7</v>
      </c>
      <c r="G3" s="6">
        <f>LCI_default_default!AH5/LCIA_Methods!D7</f>
        <v>2.6894893549576456E-8</v>
      </c>
      <c r="H3" s="6">
        <f>LCI_default_default!AI5/LCIA_Methods!D8</f>
        <v>2.4248745144471917E-4</v>
      </c>
      <c r="I3" s="6">
        <f>LCI_default_default!AJ5/LCIA_Methods!D9</f>
        <v>1.4343979786247171E-6</v>
      </c>
      <c r="J3" s="6">
        <f>LCI_default_default!AK5/LCIA_Methods!D10</f>
        <v>1.8058665717289846E-6</v>
      </c>
      <c r="K3" s="6">
        <f>LCI_default_default!AL5/LCIA_Methods!D11</f>
        <v>1.5948467410824148E-7</v>
      </c>
      <c r="L3" s="6">
        <f>LCI_default_default!AM5/LCIA_Methods!D12</f>
        <v>8.8322913116255184E-8</v>
      </c>
      <c r="M3" s="6">
        <f>LCI_default_default!AN5/LCIA_Methods!D13</f>
        <v>1.7596779422020032E-7</v>
      </c>
      <c r="N3" s="6">
        <f>LCI_default_default!AO5/LCIA_Methods!D14</f>
        <v>2.0410029649341041E-9</v>
      </c>
      <c r="O3" s="6">
        <f>LCI_default_default!AP5/LCIA_Methods!D15</f>
        <v>2.2377375721649335E-6</v>
      </c>
      <c r="P3" s="6">
        <f>LCI_default_default!AQ5/LCIA_Methods!D16</f>
        <v>2.556336381018441E-7</v>
      </c>
      <c r="Q3" s="6">
        <f>LCI_default_default!AR5/LCIA_Methods!D17</f>
        <v>1.4435705218324332E-6</v>
      </c>
    </row>
    <row r="4" spans="1:17" x14ac:dyDescent="0.35">
      <c r="A4" s="5" t="s">
        <v>3</v>
      </c>
      <c r="B4" s="6">
        <f>LCI_default_default!AC12/LCIA_Methods!D2</f>
        <v>1.2191736902785712E-5</v>
      </c>
      <c r="C4" s="6">
        <f>LCI_default_default!AD12/LCIA_Methods!D3</f>
        <v>5.1221073520139344E-7</v>
      </c>
      <c r="D4" s="6">
        <f>LCI_default_default!AE12/LCIA_Methods!D4</f>
        <v>4.8048052227973179E-5</v>
      </c>
      <c r="E4" s="6">
        <f>LCI_default_default!AF12/LCIA_Methods!D5</f>
        <v>1.2816871741649414E-5</v>
      </c>
      <c r="F4" s="6">
        <f>LCI_default_default!AG12/LCIA_Methods!D6</f>
        <v>1.3726308445024254E-5</v>
      </c>
      <c r="G4" s="6">
        <f>LCI_default_default!AH12/LCIA_Methods!D7</f>
        <v>8.6756060100228718E-7</v>
      </c>
      <c r="H4" s="6">
        <f>LCI_default_default!AI12/LCIA_Methods!D8</f>
        <v>9.4586692240404517E-6</v>
      </c>
      <c r="I4" s="6">
        <f>LCI_default_default!AJ12/LCIA_Methods!D9</f>
        <v>2.1690077477292655E-5</v>
      </c>
      <c r="J4" s="6">
        <f>LCI_default_default!AK12/LCIA_Methods!D10</f>
        <v>2.951968056453759E-5</v>
      </c>
      <c r="K4" s="6">
        <f>LCI_default_default!AL12/LCIA_Methods!D11</f>
        <v>8.0888490575211801E-7</v>
      </c>
      <c r="L4" s="6">
        <f>LCI_default_default!AM12/LCIA_Methods!D12</f>
        <v>4.7147572549599495E-6</v>
      </c>
      <c r="M4" s="6">
        <f>LCI_default_default!AN12/LCIA_Methods!D13</f>
        <v>5.7546455307360341E-6</v>
      </c>
      <c r="N4" s="6">
        <f>LCI_default_default!AO12/LCIA_Methods!D14</f>
        <v>4.0486444772270511E-7</v>
      </c>
      <c r="O4" s="6">
        <f>LCI_default_default!AP12/LCIA_Methods!D15</f>
        <v>7.6645761163080212E-7</v>
      </c>
      <c r="P4" s="6">
        <f>LCI_default_default!AQ12/LCIA_Methods!D16</f>
        <v>2.1888051202438354E-6</v>
      </c>
      <c r="Q4" s="6">
        <f>LCI_default_default!AR12/LCIA_Methods!D17</f>
        <v>1.2233383686709132E-5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LCI_default_S1!AC2/LCIA_Methods!D2</f>
        <v>9.4070573483039332E-6</v>
      </c>
      <c r="C2" s="6">
        <f>LCI_default_S1!AD2/LCIA_Methods!D3</f>
        <v>3.5822284578264043E-7</v>
      </c>
      <c r="D2" s="6">
        <f>LCI_default_S1!AE2/LCIA_Methods!D4</f>
        <v>3.3906655904425022E-5</v>
      </c>
      <c r="E2" s="6">
        <f>LCI_default_S1!AF2/LCIA_Methods!D5</f>
        <v>9.0371080518784171E-6</v>
      </c>
      <c r="F2" s="6">
        <f>LCI_default_S1!AG2/LCIA_Methods!D6</f>
        <v>9.7486866395420374E-6</v>
      </c>
      <c r="G2" s="6">
        <f>LCI_default_S1!AH2/LCIA_Methods!D7</f>
        <v>6.1536088876647394E-7</v>
      </c>
      <c r="H2" s="6">
        <f>LCI_default_S1!AI2/LCIA_Methods!D8</f>
        <v>7.9367303890244065E-5</v>
      </c>
      <c r="I2" s="6">
        <f>LCI_default_S1!AJ2/LCIA_Methods!D9</f>
        <v>1.5613373627692273E-5</v>
      </c>
      <c r="J2" s="6">
        <f>LCI_default_S1!AK2/LCIA_Methods!D10</f>
        <v>2.1205536366695007E-5</v>
      </c>
      <c r="K2" s="6">
        <f>LCI_default_S1!AL2/LCIA_Methods!D11</f>
        <v>6.1406483625895502E-7</v>
      </c>
      <c r="L2" s="6">
        <f>LCI_default_S1!AM2/LCIA_Methods!D12</f>
        <v>3.3268269524068414E-6</v>
      </c>
      <c r="M2" s="6">
        <f>LCI_default_S1!AN2/LCIA_Methods!D13</f>
        <v>4.0810422097812834E-6</v>
      </c>
      <c r="N2" s="6">
        <f>LCI_default_S1!AO2/LCIA_Methods!D14</f>
        <v>2.840174142953738E-7</v>
      </c>
      <c r="O2" s="6">
        <f>LCI_default_S1!AP2/LCIA_Methods!D15</f>
        <v>1.2078415997910414E-6</v>
      </c>
      <c r="P2" s="6">
        <f>LCI_default_S1!AQ2/LCIA_Methods!D16</f>
        <v>1.6088536756012379E-6</v>
      </c>
      <c r="Q2" s="6">
        <f>LCI_default_S1!AR2/LCIA_Methods!D17</f>
        <v>8.9964397372461211E-6</v>
      </c>
    </row>
    <row r="3" spans="1:17" x14ac:dyDescent="0.35">
      <c r="A3" s="5" t="s">
        <v>2</v>
      </c>
      <c r="B3" s="6">
        <f>LCI_default_S1!AC5/LCIA_Methods!D2</f>
        <v>2.9094717211797866E-6</v>
      </c>
      <c r="C3" s="6">
        <f>LCI_default_S1!AD5/LCIA_Methods!D3</f>
        <v>-1.08222952778324E-9</v>
      </c>
      <c r="D3" s="6">
        <f>LCI_default_S1!AE5/LCIA_Methods!D4</f>
        <v>9.100644828126686E-7</v>
      </c>
      <c r="E3" s="6">
        <f>LCI_default_S1!AF5/LCIA_Methods!D5</f>
        <v>2.1765944241276201E-7</v>
      </c>
      <c r="F3" s="6">
        <f>LCI_default_S1!AG5/LCIA_Methods!D6</f>
        <v>4.6756909341686646E-7</v>
      </c>
      <c r="G3" s="6">
        <f>LCI_default_S1!AH5/LCIA_Methods!D7</f>
        <v>2.6894893549576456E-8</v>
      </c>
      <c r="H3" s="6">
        <f>LCI_default_S1!AI5/LCIA_Methods!D8</f>
        <v>2.4248745144471917E-4</v>
      </c>
      <c r="I3" s="6">
        <f>LCI_default_S1!AJ5/LCIA_Methods!D9</f>
        <v>1.4343979786247171E-6</v>
      </c>
      <c r="J3" s="6">
        <f>LCI_default_S1!AK5/LCIA_Methods!D10</f>
        <v>1.8058665717289846E-6</v>
      </c>
      <c r="K3" s="6">
        <f>LCI_default_S1!AL5/LCIA_Methods!D11</f>
        <v>1.5948467410824148E-7</v>
      </c>
      <c r="L3" s="6">
        <f>LCI_default_S1!AM5/LCIA_Methods!D12</f>
        <v>8.8322913116255184E-8</v>
      </c>
      <c r="M3" s="6">
        <f>LCI_default_S1!AN5/LCIA_Methods!D13</f>
        <v>1.7596779422020032E-7</v>
      </c>
      <c r="N3" s="6">
        <f>LCI_default_S1!AO5/LCIA_Methods!D14</f>
        <v>2.0410029649341041E-9</v>
      </c>
      <c r="O3" s="6">
        <f>LCI_default_S1!AP5/LCIA_Methods!D15</f>
        <v>2.2377375721649335E-6</v>
      </c>
      <c r="P3" s="6">
        <f>LCI_default_S1!AQ5/LCIA_Methods!D16</f>
        <v>2.556336381018441E-7</v>
      </c>
      <c r="Q3" s="6">
        <f>LCI_default_S1!AR5/LCIA_Methods!D17</f>
        <v>1.4435705218324332E-6</v>
      </c>
    </row>
    <row r="4" spans="1:17" x14ac:dyDescent="0.35">
      <c r="A4" s="5" t="s">
        <v>3</v>
      </c>
      <c r="B4" s="6">
        <f>LCI_default_S1!AC12/LCIA_Methods!D2</f>
        <v>1.2191736902785712E-5</v>
      </c>
      <c r="C4" s="6">
        <f>LCI_default_S1!AD12/LCIA_Methods!D3</f>
        <v>5.1221073520139344E-7</v>
      </c>
      <c r="D4" s="6">
        <f>LCI_default_S1!AE12/LCIA_Methods!D4</f>
        <v>4.8048052227973179E-5</v>
      </c>
      <c r="E4" s="6">
        <f>LCI_default_S1!AF12/LCIA_Methods!D5</f>
        <v>1.2816871741649414E-5</v>
      </c>
      <c r="F4" s="6">
        <f>LCI_default_S1!AG12/LCIA_Methods!D6</f>
        <v>1.3726308445024254E-5</v>
      </c>
      <c r="G4" s="6">
        <f>LCI_default_S1!AH12/LCIA_Methods!D7</f>
        <v>8.6756060100228718E-7</v>
      </c>
      <c r="H4" s="6">
        <f>LCI_default_S1!AI12/LCIA_Methods!D8</f>
        <v>9.4586692240404517E-6</v>
      </c>
      <c r="I4" s="6">
        <f>LCI_default_S1!AJ12/LCIA_Methods!D9</f>
        <v>2.1690077477292655E-5</v>
      </c>
      <c r="J4" s="6">
        <f>LCI_default_S1!AK12/LCIA_Methods!D10</f>
        <v>2.951968056453759E-5</v>
      </c>
      <c r="K4" s="6">
        <f>LCI_default_S1!AL12/LCIA_Methods!D11</f>
        <v>8.0888490575211801E-7</v>
      </c>
      <c r="L4" s="6">
        <f>LCI_default_S1!AM12/LCIA_Methods!D12</f>
        <v>4.7147572549599495E-6</v>
      </c>
      <c r="M4" s="6">
        <f>LCI_default_S1!AN12/LCIA_Methods!D13</f>
        <v>5.7546455307360341E-6</v>
      </c>
      <c r="N4" s="6">
        <f>LCI_default_S1!AO12/LCIA_Methods!D14</f>
        <v>4.0486444772270511E-7</v>
      </c>
      <c r="O4" s="6">
        <f>LCI_default_S1!AP12/LCIA_Methods!D15</f>
        <v>7.6645761163080212E-7</v>
      </c>
      <c r="P4" s="6">
        <f>LCI_default_S1!AQ12/LCIA_Methods!D16</f>
        <v>2.1888051202438354E-6</v>
      </c>
      <c r="Q4" s="6">
        <f>LCI_default_S1!AR12/LCIA_Methods!D17</f>
        <v>1.2233383686709132E-5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LCI_default_S2!AC2/LCIA_Methods!D2</f>
        <v>1.2191736902785712E-5</v>
      </c>
      <c r="C2" s="6">
        <f>LCI_default_S2!AD2/LCIA_Methods!D3</f>
        <v>5.1221073520139344E-7</v>
      </c>
      <c r="D2" s="6">
        <f>LCI_default_S2!AE2/LCIA_Methods!D4</f>
        <v>4.8048052227973179E-5</v>
      </c>
      <c r="E2" s="6">
        <f>LCI_default_S2!AF2/LCIA_Methods!D5</f>
        <v>1.2816871741649414E-5</v>
      </c>
      <c r="F2" s="6">
        <f>LCI_default_S2!AG2/LCIA_Methods!D6</f>
        <v>1.3726308445024254E-5</v>
      </c>
      <c r="G2" s="6">
        <f>LCI_default_S2!AH2/LCIA_Methods!D7</f>
        <v>8.6756060100228718E-7</v>
      </c>
      <c r="H2" s="6">
        <f>LCI_default_S2!AI2/LCIA_Methods!D8</f>
        <v>9.4586692240404517E-6</v>
      </c>
      <c r="I2" s="6">
        <f>LCI_default_S2!AJ2/LCIA_Methods!D9</f>
        <v>2.1690077477292655E-5</v>
      </c>
      <c r="J2" s="6">
        <f>LCI_default_S2!AK2/LCIA_Methods!D10</f>
        <v>2.951968056453759E-5</v>
      </c>
      <c r="K2" s="6">
        <f>LCI_default_S2!AL2/LCIA_Methods!D11</f>
        <v>8.0888490575211801E-7</v>
      </c>
      <c r="L2" s="6">
        <f>LCI_default_S2!AM2/LCIA_Methods!D12</f>
        <v>4.7147572549599495E-6</v>
      </c>
      <c r="M2" s="6">
        <f>LCI_default_S2!AN2/LCIA_Methods!D13</f>
        <v>5.7546455307360341E-6</v>
      </c>
      <c r="N2" s="6">
        <f>LCI_default_S2!AO2/LCIA_Methods!D14</f>
        <v>4.0486444772270511E-7</v>
      </c>
      <c r="O2" s="6">
        <f>LCI_default_S2!AP2/LCIA_Methods!D15</f>
        <v>7.6645761163080212E-7</v>
      </c>
      <c r="P2" s="6">
        <f>LCI_default_S2!AQ2/LCIA_Methods!D16</f>
        <v>2.1888051202438354E-6</v>
      </c>
      <c r="Q2" s="6">
        <f>LCI_default_S2!AR2/LCIA_Methods!D17</f>
        <v>1.2233383686709132E-5</v>
      </c>
    </row>
    <row r="3" spans="1:17" x14ac:dyDescent="0.35">
      <c r="A3" s="5" t="s">
        <v>2</v>
      </c>
      <c r="B3" s="6">
        <f>LCI_default_S2!AC5/LCIA_Methods!D2</f>
        <v>2.9094717211797866E-6</v>
      </c>
      <c r="C3" s="6">
        <f>LCI_default_S2!AD5/LCIA_Methods!D3</f>
        <v>-1.08222952778324E-9</v>
      </c>
      <c r="D3" s="6">
        <f>LCI_default_S2!AE5/LCIA_Methods!D4</f>
        <v>9.100644828126686E-7</v>
      </c>
      <c r="E3" s="6">
        <f>LCI_default_S2!AF5/LCIA_Methods!D5</f>
        <v>2.1765944241276201E-7</v>
      </c>
      <c r="F3" s="6">
        <f>LCI_default_S2!AG5/LCIA_Methods!D6</f>
        <v>4.6756909341686646E-7</v>
      </c>
      <c r="G3" s="6">
        <f>LCI_default_S2!AH5/LCIA_Methods!D7</f>
        <v>2.6894893549576456E-8</v>
      </c>
      <c r="H3" s="6">
        <f>LCI_default_S2!AI5/LCIA_Methods!D8</f>
        <v>2.4248745144471917E-4</v>
      </c>
      <c r="I3" s="6">
        <f>LCI_default_S2!AJ5/LCIA_Methods!D9</f>
        <v>1.4343979786247171E-6</v>
      </c>
      <c r="J3" s="6">
        <f>LCI_default_S2!AK5/LCIA_Methods!D10</f>
        <v>1.8058665717289846E-6</v>
      </c>
      <c r="K3" s="6">
        <f>LCI_default_S2!AL5/LCIA_Methods!D11</f>
        <v>1.5948467410824148E-7</v>
      </c>
      <c r="L3" s="6">
        <f>LCI_default_S2!AM5/LCIA_Methods!D12</f>
        <v>8.8322913116255184E-8</v>
      </c>
      <c r="M3" s="6">
        <f>LCI_default_S2!AN5/LCIA_Methods!D13</f>
        <v>1.7596779422020032E-7</v>
      </c>
      <c r="N3" s="6">
        <f>LCI_default_S2!AO5/LCIA_Methods!D14</f>
        <v>2.0410029649341041E-9</v>
      </c>
      <c r="O3" s="6">
        <f>LCI_default_S2!AP5/LCIA_Methods!D15</f>
        <v>2.2377375721649335E-6</v>
      </c>
      <c r="P3" s="6">
        <f>LCI_default_S2!AQ5/LCIA_Methods!D16</f>
        <v>2.556336381018441E-7</v>
      </c>
      <c r="Q3" s="6">
        <f>LCI_default_S2!AR5/LCIA_Methods!D17</f>
        <v>1.4435705218324332E-6</v>
      </c>
    </row>
    <row r="4" spans="1:17" x14ac:dyDescent="0.35">
      <c r="A4" s="5" t="s">
        <v>3</v>
      </c>
      <c r="B4" s="6">
        <f>LCI_default_S2!AC12/LCIA_Methods!D2</f>
        <v>1.2191736902785712E-5</v>
      </c>
      <c r="C4" s="6">
        <f>LCI_default_S2!AD12/LCIA_Methods!D3</f>
        <v>5.1221073520139344E-7</v>
      </c>
      <c r="D4" s="6">
        <f>LCI_default_S2!AE12/LCIA_Methods!D4</f>
        <v>4.8048052227973179E-5</v>
      </c>
      <c r="E4" s="6">
        <f>LCI_default_S2!AF12/LCIA_Methods!D5</f>
        <v>1.2816871741649414E-5</v>
      </c>
      <c r="F4" s="6">
        <f>LCI_default_S2!AG12/LCIA_Methods!D6</f>
        <v>1.3726308445024254E-5</v>
      </c>
      <c r="G4" s="6">
        <f>LCI_default_S2!AH12/LCIA_Methods!D7</f>
        <v>8.6756060100228718E-7</v>
      </c>
      <c r="H4" s="6">
        <f>LCI_default_S2!AI12/LCIA_Methods!D8</f>
        <v>9.4586692240404517E-6</v>
      </c>
      <c r="I4" s="6">
        <f>LCI_default_S2!AJ12/LCIA_Methods!D9</f>
        <v>2.1690077477292655E-5</v>
      </c>
      <c r="J4" s="6">
        <f>LCI_default_S2!AK12/LCIA_Methods!D10</f>
        <v>2.951968056453759E-5</v>
      </c>
      <c r="K4" s="6">
        <f>LCI_default_S2!AL12/LCIA_Methods!D11</f>
        <v>8.0888490575211801E-7</v>
      </c>
      <c r="L4" s="6">
        <f>LCI_default_S2!AM12/LCIA_Methods!D12</f>
        <v>4.7147572549599495E-6</v>
      </c>
      <c r="M4" s="6">
        <f>LCI_default_S2!AN12/LCIA_Methods!D13</f>
        <v>5.7546455307360341E-6</v>
      </c>
      <c r="N4" s="6">
        <f>LCI_default_S2!AO12/LCIA_Methods!D14</f>
        <v>4.0486444772270511E-7</v>
      </c>
      <c r="O4" s="6">
        <f>LCI_default_S2!AP12/LCIA_Methods!D15</f>
        <v>7.6645761163080212E-7</v>
      </c>
      <c r="P4" s="6">
        <f>LCI_default_S2!AQ12/LCIA_Methods!D16</f>
        <v>2.1888051202438354E-6</v>
      </c>
      <c r="Q4" s="6">
        <f>LCI_default_S2!AR12/LCIA_Methods!D17</f>
        <v>1.2233383686709132E-5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LCI_default_S3!AC2/LCIA_Methods!D2</f>
        <v>1.0799145439006747E-5</v>
      </c>
      <c r="C2" s="6">
        <f>LCI_default_S3!AD2/LCIA_Methods!D3</f>
        <v>3.9760568794043733E-7</v>
      </c>
      <c r="D2" s="6">
        <f>LCI_default_S3!AE2/LCIA_Methods!D4</f>
        <v>2.5101109086363487E-5</v>
      </c>
      <c r="E2" s="6">
        <f>LCI_default_S3!AF2/LCIA_Methods!D5</f>
        <v>1.0131197574698699E-5</v>
      </c>
      <c r="F2" s="6">
        <f>LCI_default_S3!AG2/LCIA_Methods!D6</f>
        <v>4.7401543784970519E-6</v>
      </c>
      <c r="G2" s="6">
        <f>LCI_default_S3!AH2/LCIA_Methods!D7</f>
        <v>5.1755831201256584E-7</v>
      </c>
      <c r="H2" s="6">
        <f>LCI_default_S3!AI2/LCIA_Methods!D8</f>
        <v>5.5915379831061185E-5</v>
      </c>
      <c r="I2" s="6">
        <f>LCI_default_S3!AJ2/LCIA_Methods!D9</f>
        <v>3.1364998792781449E-7</v>
      </c>
      <c r="J2" s="6">
        <f>LCI_default_S3!AK2/LCIA_Methods!D10</f>
        <v>-1.7791386490799886E-7</v>
      </c>
      <c r="K2" s="6">
        <f>LCI_default_S3!AL2/LCIA_Methods!D11</f>
        <v>5.5865050471703813E-7</v>
      </c>
      <c r="L2" s="6">
        <f>LCI_default_S3!AM2/LCIA_Methods!D12</f>
        <v>2.6938157035077338E-6</v>
      </c>
      <c r="M2" s="6">
        <f>LCI_default_S3!AN2/LCIA_Methods!D13</f>
        <v>4.0902636124356013E-6</v>
      </c>
      <c r="N2" s="6">
        <f>LCI_default_S3!AO2/LCIA_Methods!D14</f>
        <v>2.2626637200685747E-7</v>
      </c>
      <c r="O2" s="6">
        <f>LCI_default_S3!AP2/LCIA_Methods!D15</f>
        <v>5.1116043924258074E-7</v>
      </c>
      <c r="P2" s="6">
        <f>LCI_default_S3!AQ2/LCIA_Methods!D16</f>
        <v>1.1877095646837695E-6</v>
      </c>
      <c r="Q2" s="6">
        <f>LCI_default_S3!AR2/LCIA_Methods!D17</f>
        <v>9.2011442150942213E-6</v>
      </c>
    </row>
    <row r="3" spans="1:17" x14ac:dyDescent="0.35">
      <c r="A3" s="5" t="s">
        <v>2</v>
      </c>
      <c r="B3" s="6">
        <f>LCI_default_S3!AC5/LCIA_Methods!D2</f>
        <v>2.9094717211797866E-6</v>
      </c>
      <c r="C3" s="6">
        <f>LCI_default_S3!AD5/LCIA_Methods!D3</f>
        <v>-1.08222952778324E-9</v>
      </c>
      <c r="D3" s="6">
        <f>LCI_default_S3!AE5/LCIA_Methods!D4</f>
        <v>9.100644828126686E-7</v>
      </c>
      <c r="E3" s="6">
        <f>LCI_default_S3!AF5/LCIA_Methods!D5</f>
        <v>2.1765944241276201E-7</v>
      </c>
      <c r="F3" s="6">
        <f>LCI_default_S3!AG5/LCIA_Methods!D6</f>
        <v>4.6756909341686646E-7</v>
      </c>
      <c r="G3" s="6">
        <f>LCI_default_S3!AH5/LCIA_Methods!D7</f>
        <v>2.6894893549576456E-8</v>
      </c>
      <c r="H3" s="6">
        <f>LCI_default_S3!AI5/LCIA_Methods!D8</f>
        <v>2.4248745144471917E-4</v>
      </c>
      <c r="I3" s="6">
        <f>LCI_default_S3!AJ5/LCIA_Methods!D9</f>
        <v>1.4343979786247171E-6</v>
      </c>
      <c r="J3" s="6">
        <f>LCI_default_S3!AK5/LCIA_Methods!D10</f>
        <v>1.8058665717289846E-6</v>
      </c>
      <c r="K3" s="6">
        <f>LCI_default_S3!AL5/LCIA_Methods!D11</f>
        <v>1.5948467410824148E-7</v>
      </c>
      <c r="L3" s="6">
        <f>LCI_default_S3!AM5/LCIA_Methods!D12</f>
        <v>8.8322913116255184E-8</v>
      </c>
      <c r="M3" s="6">
        <f>LCI_default_S3!AN5/LCIA_Methods!D13</f>
        <v>1.7596779422020032E-7</v>
      </c>
      <c r="N3" s="6">
        <f>LCI_default_S3!AO5/LCIA_Methods!D14</f>
        <v>2.0410029649341041E-9</v>
      </c>
      <c r="O3" s="6">
        <f>LCI_default_S3!AP5/LCIA_Methods!D15</f>
        <v>2.2377375721649335E-6</v>
      </c>
      <c r="P3" s="6">
        <f>LCI_default_S3!AQ5/LCIA_Methods!D16</f>
        <v>2.556336381018441E-7</v>
      </c>
      <c r="Q3" s="6">
        <f>LCI_default_S3!AR5/LCIA_Methods!D17</f>
        <v>1.4435705218324332E-6</v>
      </c>
    </row>
    <row r="4" spans="1:17" x14ac:dyDescent="0.35">
      <c r="A4" s="5" t="s">
        <v>3</v>
      </c>
      <c r="B4" s="6">
        <f>LCI_default_S3!AC12/LCIA_Methods!D2</f>
        <v>1.2771563868463486E-5</v>
      </c>
      <c r="C4" s="6">
        <f>LCI_default_S3!AD12/LCIA_Methods!D3</f>
        <v>4.9727766730749241E-7</v>
      </c>
      <c r="D4" s="6">
        <f>LCI_default_S3!AE12/LCIA_Methods!D4</f>
        <v>3.1148870237251191E-5</v>
      </c>
      <c r="E4" s="6">
        <f>LCI_default_S3!AF12/LCIA_Methods!D5</f>
        <v>1.2609582107770183E-5</v>
      </c>
      <c r="F4" s="6">
        <f>LCI_default_S3!AG12/LCIA_Methods!D6</f>
        <v>5.8083006997670993E-6</v>
      </c>
      <c r="G4" s="6">
        <f>LCI_default_S3!AH12/LCIA_Methods!D7</f>
        <v>6.4022416662831308E-7</v>
      </c>
      <c r="H4" s="6">
        <f>LCI_default_S3!AI12/LCIA_Methods!D8</f>
        <v>9.2723619276466936E-6</v>
      </c>
      <c r="I4" s="6">
        <f>LCI_default_S3!AJ12/LCIA_Methods!D9</f>
        <v>3.346299025358887E-8</v>
      </c>
      <c r="J4" s="6">
        <f>LCI_default_S3!AK12/LCIA_Methods!D10</f>
        <v>-6.7385897406724463E-7</v>
      </c>
      <c r="K4" s="6">
        <f>LCI_default_S3!AL12/LCIA_Methods!D11</f>
        <v>6.5844196236923721E-7</v>
      </c>
      <c r="L4" s="6">
        <f>LCI_default_S3!AM12/LCIA_Methods!D12</f>
        <v>3.345188901105603E-6</v>
      </c>
      <c r="M4" s="6">
        <f>LCI_default_S3!AN12/LCIA_Methods!D13</f>
        <v>5.0688375669894511E-6</v>
      </c>
      <c r="N4" s="6">
        <f>LCI_default_S3!AO12/LCIA_Methods!D14</f>
        <v>2.8232271426733832E-7</v>
      </c>
      <c r="O4" s="6">
        <f>LCI_default_S3!AP12/LCIA_Methods!D15</f>
        <v>7.9516156011992536E-8</v>
      </c>
      <c r="P4" s="6">
        <f>LCI_default_S3!AQ12/LCIA_Methods!D16</f>
        <v>1.420728546329251E-6</v>
      </c>
      <c r="Q4" s="6">
        <f>LCI_default_S3!AR12/LCIA_Methods!D17</f>
        <v>1.1140537638409668E-5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LCI_default_S4!AC2/LCIA_Methods!D2</f>
        <v>9.8714222939223117E-6</v>
      </c>
      <c r="C2" s="6">
        <f>LCI_default_S4!AD2/LCIA_Methods!D3</f>
        <v>4.2149859657067902E-7</v>
      </c>
      <c r="D2" s="6">
        <f>LCI_default_S4!AE2/LCIA_Methods!D4</f>
        <v>5.2139800271518673E-5</v>
      </c>
      <c r="E2" s="6">
        <f>LCI_default_S4!AF2/LCIA_Methods!D5</f>
        <v>1.0462860988905469E-5</v>
      </c>
      <c r="F2" s="6">
        <f>LCI_default_S4!AG2/LCIA_Methods!D6</f>
        <v>1.7408966770908506E-5</v>
      </c>
      <c r="G2" s="6">
        <f>LCI_default_S4!AH2/LCIA_Methods!D7</f>
        <v>8.8129660701092441E-7</v>
      </c>
      <c r="H2" s="6">
        <f>LCI_default_S4!AI2/LCIA_Methods!D8</f>
        <v>5.6213471505291203E-5</v>
      </c>
      <c r="I2" s="6">
        <f>LCI_default_S4!AJ2/LCIA_Methods!D9</f>
        <v>3.4964233167190328E-5</v>
      </c>
      <c r="J2" s="6">
        <f>LCI_default_S4!AK2/LCIA_Methods!D10</f>
        <v>4.8131749396859743E-5</v>
      </c>
      <c r="K2" s="6">
        <f>LCI_default_S4!AL2/LCIA_Methods!D11</f>
        <v>7.9935921412964727E-7</v>
      </c>
      <c r="L2" s="6">
        <f>LCI_default_S4!AM2/LCIA_Methods!D12</f>
        <v>4.8851250696746882E-6</v>
      </c>
      <c r="M2" s="6">
        <f>LCI_default_S4!AN2/LCIA_Methods!D13</f>
        <v>5.1875563544301335E-6</v>
      </c>
      <c r="N2" s="6">
        <f>LCI_default_S4!AO2/LCIA_Methods!D14</f>
        <v>4.2233314553544449E-7</v>
      </c>
      <c r="O2" s="6">
        <f>LCI_default_S4!AP2/LCIA_Methods!D15</f>
        <v>1.6102667682326761E-6</v>
      </c>
      <c r="P2" s="6">
        <f>LCI_default_S4!AQ2/LCIA_Methods!D16</f>
        <v>2.416632082947104E-6</v>
      </c>
      <c r="Q2" s="6">
        <f>LCI_default_S4!AR2/LCIA_Methods!D17</f>
        <v>1.0949697892373367E-5</v>
      </c>
    </row>
    <row r="3" spans="1:17" x14ac:dyDescent="0.35">
      <c r="A3" s="5" t="s">
        <v>2</v>
      </c>
      <c r="B3" s="6">
        <f>LCI_default_S4!AC5/LCIA_Methods!D2</f>
        <v>2.9094717211797866E-6</v>
      </c>
      <c r="C3" s="6">
        <f>LCI_default_S4!AD5/LCIA_Methods!D3</f>
        <v>-1.08222952778324E-9</v>
      </c>
      <c r="D3" s="6">
        <f>LCI_default_S4!AE5/LCIA_Methods!D4</f>
        <v>9.100644828126686E-7</v>
      </c>
      <c r="E3" s="6">
        <f>LCI_default_S4!AF5/LCIA_Methods!D5</f>
        <v>2.1765944241276201E-7</v>
      </c>
      <c r="F3" s="6">
        <f>LCI_default_S4!AG5/LCIA_Methods!D6</f>
        <v>4.6756909341686646E-7</v>
      </c>
      <c r="G3" s="6">
        <f>LCI_default_S4!AH5/LCIA_Methods!D7</f>
        <v>2.6894893549576456E-8</v>
      </c>
      <c r="H3" s="6">
        <f>LCI_default_S4!AI5/LCIA_Methods!D8</f>
        <v>2.4248745144471917E-4</v>
      </c>
      <c r="I3" s="6">
        <f>LCI_default_S4!AJ5/LCIA_Methods!D9</f>
        <v>1.4343979786247171E-6</v>
      </c>
      <c r="J3" s="6">
        <f>LCI_default_S4!AK5/LCIA_Methods!D10</f>
        <v>1.8058665717289846E-6</v>
      </c>
      <c r="K3" s="6">
        <f>LCI_default_S4!AL5/LCIA_Methods!D11</f>
        <v>1.5948467410824148E-7</v>
      </c>
      <c r="L3" s="6">
        <f>LCI_default_S4!AM5/LCIA_Methods!D12</f>
        <v>8.8322913116255184E-8</v>
      </c>
      <c r="M3" s="6">
        <f>LCI_default_S4!AN5/LCIA_Methods!D13</f>
        <v>1.7596779422020032E-7</v>
      </c>
      <c r="N3" s="6">
        <f>LCI_default_S4!AO5/LCIA_Methods!D14</f>
        <v>2.0410029649341041E-9</v>
      </c>
      <c r="O3" s="6">
        <f>LCI_default_S4!AP5/LCIA_Methods!D15</f>
        <v>2.2377375721649335E-6</v>
      </c>
      <c r="P3" s="6">
        <f>LCI_default_S4!AQ5/LCIA_Methods!D16</f>
        <v>2.556336381018441E-7</v>
      </c>
      <c r="Q3" s="6">
        <f>LCI_default_S4!AR5/LCIA_Methods!D17</f>
        <v>1.4435705218324332E-6</v>
      </c>
    </row>
    <row r="4" spans="1:17" x14ac:dyDescent="0.35">
      <c r="A4" s="5" t="s">
        <v>3</v>
      </c>
      <c r="B4" s="6">
        <f>LCI_default_S4!AC12/LCIA_Methods!D2</f>
        <v>1.161190993710794E-5</v>
      </c>
      <c r="C4" s="6">
        <f>LCI_default_S4!AD12/LCIA_Methods!D3</f>
        <v>5.2714380309529446E-7</v>
      </c>
      <c r="D4" s="6">
        <f>LCI_default_S4!AE12/LCIA_Methods!D4</f>
        <v>6.4947234218695166E-5</v>
      </c>
      <c r="E4" s="6">
        <f>LCI_default_S4!AF12/LCIA_Methods!D5</f>
        <v>1.3024161375528643E-5</v>
      </c>
      <c r="F4" s="6">
        <f>LCI_default_S4!AG12/LCIA_Methods!D6</f>
        <v>2.1644316190281414E-5</v>
      </c>
      <c r="G4" s="6">
        <f>LCI_default_S4!AH12/LCIA_Methods!D7</f>
        <v>1.0948970353762614E-6</v>
      </c>
      <c r="H4" s="6">
        <f>LCI_default_S4!AI12/LCIA_Methods!D8</f>
        <v>9.6449765204342098E-6</v>
      </c>
      <c r="I4" s="6">
        <f>LCI_default_S4!AJ12/LCIA_Methods!D9</f>
        <v>4.3346691964331728E-5</v>
      </c>
      <c r="J4" s="6">
        <f>LCI_default_S4!AK12/LCIA_Methods!D10</f>
        <v>5.9713220103142427E-5</v>
      </c>
      <c r="K4" s="6">
        <f>LCI_default_S4!AL12/LCIA_Methods!D11</f>
        <v>9.5932784913499882E-7</v>
      </c>
      <c r="L4" s="6">
        <f>LCI_default_S4!AM12/LCIA_Methods!D12</f>
        <v>6.0843256088142969E-6</v>
      </c>
      <c r="M4" s="6">
        <f>LCI_default_S4!AN12/LCIA_Methods!D13</f>
        <v>6.4404534944826162E-6</v>
      </c>
      <c r="N4" s="6">
        <f>LCI_default_S4!AO12/LCIA_Methods!D14</f>
        <v>5.2740618117807205E-7</v>
      </c>
      <c r="O4" s="6">
        <f>LCI_default_S4!AP12/LCIA_Methods!D15</f>
        <v>1.4533990672496118E-6</v>
      </c>
      <c r="P4" s="6">
        <f>LCI_default_S4!AQ12/LCIA_Methods!D16</f>
        <v>2.9568816941584192E-6</v>
      </c>
      <c r="Q4" s="6">
        <f>LCI_default_S4!AR12/LCIA_Methods!D17</f>
        <v>1.3326229735008599E-5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LCI_default_S5!AC2/LCIA_Methods!D2</f>
        <v>8.8502037796876161E-6</v>
      </c>
      <c r="C2" s="6">
        <f>LCI_default_S5!AD2/LCIA_Methods!D3</f>
        <v>2.9413253610017789E-7</v>
      </c>
      <c r="D2" s="6">
        <f>LCI_default_S5!AE2/LCIA_Methods!D4</f>
        <v>3.2389849798801394E-5</v>
      </c>
      <c r="E2" s="6">
        <f>LCI_default_S5!AF2/LCIA_Methods!D5</f>
        <v>6.5655335806497593E-6</v>
      </c>
      <c r="F2" s="6">
        <f>LCI_default_S5!AG2/LCIA_Methods!D6</f>
        <v>9.8839409112140005E-6</v>
      </c>
      <c r="G2" s="6">
        <f>LCI_default_S5!AH2/LCIA_Methods!D7</f>
        <v>5.1836997808311567E-7</v>
      </c>
      <c r="H2" s="6">
        <f>LCI_default_S5!AI2/LCIA_Methods!D8</f>
        <v>5.4819676294920447E-5</v>
      </c>
      <c r="I2" s="6">
        <f>LCI_default_S5!AJ2/LCIA_Methods!D9</f>
        <v>1.6723179623662033E-5</v>
      </c>
      <c r="J2" s="6">
        <f>LCI_default_S5!AK2/LCIA_Methods!D10</f>
        <v>2.3036732404942634E-5</v>
      </c>
      <c r="K2" s="6">
        <f>LCI_default_S5!AL2/LCIA_Methods!D11</f>
        <v>5.3175836159385086E-7</v>
      </c>
      <c r="L2" s="6">
        <f>LCI_default_S5!AM2/LCIA_Methods!D12</f>
        <v>3.2559157805007308E-6</v>
      </c>
      <c r="M2" s="6">
        <f>LCI_default_S5!AN2/LCIA_Methods!D13</f>
        <v>1.9372848400895557E-6</v>
      </c>
      <c r="N2" s="6">
        <f>LCI_default_S5!AO2/LCIA_Methods!D14</f>
        <v>1.934682752922992E-7</v>
      </c>
      <c r="O2" s="6">
        <f>LCI_default_S5!AP2/LCIA_Methods!D15</f>
        <v>9.9222944072858287E-7</v>
      </c>
      <c r="P2" s="6">
        <f>LCI_default_S5!AQ2/LCIA_Methods!D16</f>
        <v>1.1190807143538668E-6</v>
      </c>
      <c r="Q2" s="6">
        <f>LCI_default_S5!AR2/LCIA_Methods!D17</f>
        <v>7.2189622198304465E-6</v>
      </c>
    </row>
    <row r="3" spans="1:17" x14ac:dyDescent="0.35">
      <c r="A3" s="5" t="s">
        <v>2</v>
      </c>
      <c r="B3" s="6">
        <f>LCI_default_S5!AC5/LCIA_Methods!D2</f>
        <v>2.9094717211797866E-6</v>
      </c>
      <c r="C3" s="6">
        <f>LCI_default_S5!AD5/LCIA_Methods!D3</f>
        <v>-1.08222952778324E-9</v>
      </c>
      <c r="D3" s="6">
        <f>LCI_default_S5!AE5/LCIA_Methods!D4</f>
        <v>9.100644828126686E-7</v>
      </c>
      <c r="E3" s="6">
        <f>LCI_default_S5!AF5/LCIA_Methods!D5</f>
        <v>2.1765944241276201E-7</v>
      </c>
      <c r="F3" s="6">
        <f>LCI_default_S5!AG5/LCIA_Methods!D6</f>
        <v>4.6756909341686646E-7</v>
      </c>
      <c r="G3" s="6">
        <f>LCI_default_S5!AH5/LCIA_Methods!D7</f>
        <v>2.6894893549576456E-8</v>
      </c>
      <c r="H3" s="6">
        <f>LCI_default_S5!AI5/LCIA_Methods!D8</f>
        <v>2.4248745144471917E-4</v>
      </c>
      <c r="I3" s="6">
        <f>LCI_default_S5!AJ5/LCIA_Methods!D9</f>
        <v>1.4343979786247171E-6</v>
      </c>
      <c r="J3" s="6">
        <f>LCI_default_S5!AK5/LCIA_Methods!D10</f>
        <v>1.8058665717289846E-6</v>
      </c>
      <c r="K3" s="6">
        <f>LCI_default_S5!AL5/LCIA_Methods!D11</f>
        <v>1.5948467410824148E-7</v>
      </c>
      <c r="L3" s="6">
        <f>LCI_default_S5!AM5/LCIA_Methods!D12</f>
        <v>8.8322913116255184E-8</v>
      </c>
      <c r="M3" s="6">
        <f>LCI_default_S5!AN5/LCIA_Methods!D13</f>
        <v>1.7596779422020032E-7</v>
      </c>
      <c r="N3" s="6">
        <f>LCI_default_S5!AO5/LCIA_Methods!D14</f>
        <v>2.0410029649341041E-9</v>
      </c>
      <c r="O3" s="6">
        <f>LCI_default_S5!AP5/LCIA_Methods!D15</f>
        <v>2.2377375721649335E-6</v>
      </c>
      <c r="P3" s="6">
        <f>LCI_default_S5!AQ5/LCIA_Methods!D16</f>
        <v>2.556336381018441E-7</v>
      </c>
      <c r="Q3" s="6">
        <f>LCI_default_S5!AR5/LCIA_Methods!D17</f>
        <v>1.4435705218324332E-6</v>
      </c>
    </row>
    <row r="4" spans="1:17" x14ac:dyDescent="0.35">
      <c r="A4" s="5" t="s">
        <v>3</v>
      </c>
      <c r="B4" s="6">
        <f>LCI_default_S5!AC12/LCIA_Methods!D2</f>
        <v>1.0335386794314571E-5</v>
      </c>
      <c r="C4" s="6">
        <f>LCI_default_S5!AD12/LCIA_Methods!D3</f>
        <v>3.6793622750716815E-7</v>
      </c>
      <c r="D4" s="6">
        <f>LCI_default_S5!AE12/LCIA_Methods!D4</f>
        <v>4.0259796127798575E-5</v>
      </c>
      <c r="E4" s="6">
        <f>LCI_default_S5!AF12/LCIA_Methods!D5</f>
        <v>8.1525021152090075E-6</v>
      </c>
      <c r="F4" s="6">
        <f>LCI_default_S5!AG12/LCIA_Methods!D6</f>
        <v>1.2238033865663283E-5</v>
      </c>
      <c r="G4" s="6">
        <f>LCI_default_S5!AH12/LCIA_Methods!D7</f>
        <v>6.4123874921650051E-7</v>
      </c>
      <c r="H4" s="6">
        <f>LCI_default_S5!AI12/LCIA_Methods!D8</f>
        <v>7.9027325074707716E-6</v>
      </c>
      <c r="I4" s="6">
        <f>LCI_default_S5!AJ12/LCIA_Methods!D9</f>
        <v>2.0545375034921362E-5</v>
      </c>
      <c r="J4" s="6">
        <f>LCI_default_S5!AK12/LCIA_Methods!D10</f>
        <v>2.8344448863246046E-5</v>
      </c>
      <c r="K4" s="6">
        <f>LCI_default_S5!AL12/LCIA_Methods!D11</f>
        <v>6.2482678346525317E-7</v>
      </c>
      <c r="L4" s="6">
        <f>LCI_default_S5!AM12/LCIA_Methods!D12</f>
        <v>4.0478139973468501E-6</v>
      </c>
      <c r="M4" s="6">
        <f>LCI_default_S5!AN12/LCIA_Methods!D13</f>
        <v>2.3776141015568942E-6</v>
      </c>
      <c r="N4" s="6">
        <f>LCI_default_S5!AO12/LCIA_Methods!D14</f>
        <v>2.4132509337414048E-7</v>
      </c>
      <c r="O4" s="6">
        <f>LCI_default_S5!AP12/LCIA_Methods!D15</f>
        <v>6.8085240786949516E-7</v>
      </c>
      <c r="P4" s="6">
        <f>LCI_default_S5!AQ12/LCIA_Methods!D16</f>
        <v>1.3349424834168723E-6</v>
      </c>
      <c r="Q4" s="6">
        <f>LCI_default_S5!AR12/LCIA_Methods!D17</f>
        <v>8.6628101443299488E-6</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LCI_db1_default!AC2/LCIA_Methods!D2</f>
        <v>1.0049923050222586E-5</v>
      </c>
      <c r="C2" s="6">
        <f>LCI_db1_default!AD2/LCIA_Methods!D3</f>
        <v>3.994789800767859E-7</v>
      </c>
      <c r="D2" s="6">
        <f>LCI_db1_default!AE2/LCIA_Methods!D4</f>
        <v>2.7860460243424817E-5</v>
      </c>
      <c r="E2" s="6">
        <f>LCI_db1_default!AF2/LCIA_Methods!D5</f>
        <v>1.0159307489839594E-5</v>
      </c>
      <c r="F2" s="6">
        <f>LCI_db1_default!AG2/LCIA_Methods!D6</f>
        <v>1.0993636292174685E-5</v>
      </c>
      <c r="G2" s="6">
        <f>LCI_db1_default!AH2/LCIA_Methods!D7</f>
        <v>7.5213486142991486E-7</v>
      </c>
      <c r="H2" s="6">
        <f>LCI_db1_default!AI2/LCIA_Methods!D8</f>
        <v>5.5980690270552884E-5</v>
      </c>
      <c r="I2" s="6">
        <f>LCI_db1_default!AJ2/LCIA_Methods!D9</f>
        <v>1.7424603065352187E-5</v>
      </c>
      <c r="J2" s="6">
        <f>LCI_db1_default!AK2/LCIA_Methods!D10</f>
        <v>2.3887089691725025E-5</v>
      </c>
      <c r="K2" s="6">
        <f>LCI_db1_default!AL2/LCIA_Methods!D11</f>
        <v>4.8966652746016914E-7</v>
      </c>
      <c r="L2" s="6">
        <f>LCI_db1_default!AM2/LCIA_Methods!D12</f>
        <v>3.7374399338836594E-6</v>
      </c>
      <c r="M2" s="6">
        <f>LCI_db1_default!AN2/LCIA_Methods!D13</f>
        <v>4.1997232311754263E-6</v>
      </c>
      <c r="N2" s="6">
        <f>LCI_db1_default!AO2/LCIA_Methods!D14</f>
        <v>3.1370809971101116E-7</v>
      </c>
      <c r="O2" s="6">
        <f>LCI_db1_default!AP2/LCIA_Methods!D15</f>
        <v>1.0038153943444364E-6</v>
      </c>
      <c r="P2" s="6">
        <f>LCI_db1_default!AQ2/LCIA_Methods!D16</f>
        <v>1.8877348005665202E-6</v>
      </c>
      <c r="Q2" s="6">
        <f>LCI_db1_default!AR2/LCIA_Methods!D17</f>
        <v>9.8114367461817511E-6</v>
      </c>
    </row>
    <row r="3" spans="1:17" x14ac:dyDescent="0.35">
      <c r="A3" s="5" t="s">
        <v>2</v>
      </c>
      <c r="B3" s="6">
        <f>LCI_db1_default!AC5/LCIA_Methods!D2</f>
        <v>2.8181792185547106E-6</v>
      </c>
      <c r="C3" s="6">
        <f>LCI_db1_default!AD5/LCIA_Methods!D3</f>
        <v>-2.2921891058196617E-9</v>
      </c>
      <c r="D3" s="6">
        <f>LCI_db1_default!AE5/LCIA_Methods!D4</f>
        <v>7.394600033009121E-7</v>
      </c>
      <c r="E3" s="6">
        <f>LCI_db1_default!AF5/LCIA_Methods!D5</f>
        <v>-2.1676245165867798E-7</v>
      </c>
      <c r="F3" s="6">
        <f>LCI_db1_default!AG5/LCIA_Methods!D6</f>
        <v>3.4214206226886952E-7</v>
      </c>
      <c r="G3" s="6">
        <f>LCI_db1_default!AH5/LCIA_Methods!D7</f>
        <v>5.0242860816158838E-8</v>
      </c>
      <c r="H3" s="6">
        <f>LCI_db1_default!AI5/LCIA_Methods!D8</f>
        <v>2.425179407569011E-4</v>
      </c>
      <c r="I3" s="6">
        <f>LCI_db1_default!AJ5/LCIA_Methods!D9</f>
        <v>1.3806878108308745E-6</v>
      </c>
      <c r="J3" s="6">
        <f>LCI_db1_default!AK5/LCIA_Methods!D10</f>
        <v>1.8303201589723203E-6</v>
      </c>
      <c r="K3" s="6">
        <f>LCI_db1_default!AL5/LCIA_Methods!D11</f>
        <v>4.8795494055295105E-8</v>
      </c>
      <c r="L3" s="6">
        <f>LCI_db1_default!AM5/LCIA_Methods!D12</f>
        <v>1.0285922961922402E-7</v>
      </c>
      <c r="M3" s="6">
        <f>LCI_db1_default!AN5/LCIA_Methods!D13</f>
        <v>-3.8459023662666752E-7</v>
      </c>
      <c r="N3" s="6">
        <f>LCI_db1_default!AO5/LCIA_Methods!D14</f>
        <v>-2.3342375411967167E-9</v>
      </c>
      <c r="O3" s="6">
        <f>LCI_db1_default!AP5/LCIA_Methods!D15</f>
        <v>2.2341028123062837E-6</v>
      </c>
      <c r="P3" s="6">
        <f>LCI_db1_default!AQ5/LCIA_Methods!D16</f>
        <v>1.4071080392458016E-7</v>
      </c>
      <c r="Q3" s="6">
        <f>LCI_db1_default!AR5/LCIA_Methods!D17</f>
        <v>1.3465607864443143E-6</v>
      </c>
    </row>
    <row r="4" spans="1:17" x14ac:dyDescent="0.35">
      <c r="A4" s="5" t="s">
        <v>3</v>
      </c>
      <c r="B4" s="6">
        <f>LCI_db1_default!AC12/LCIA_Methods!D2</f>
        <v>1.1857859008139555E-5</v>
      </c>
      <c r="C4" s="6">
        <f>LCI_db1_default!AD12/LCIA_Methods!D3</f>
        <v>4.9992177237243728E-7</v>
      </c>
      <c r="D4" s="6">
        <f>LCI_db1_default!AE12/LCIA_Methods!D4</f>
        <v>3.464071030345579E-5</v>
      </c>
      <c r="E4" s="6">
        <f>LCI_db1_default!AF12/LCIA_Methods!D5</f>
        <v>1.2753324975214161E-5</v>
      </c>
      <c r="F4" s="6">
        <f>LCI_db1_default!AG12/LCIA_Methods!D6</f>
        <v>1.3656509849651138E-5</v>
      </c>
      <c r="G4" s="6">
        <f>LCI_db1_default!AH12/LCIA_Methods!D7</f>
        <v>9.2760786158335387E-7</v>
      </c>
      <c r="H4" s="6">
        <f>LCI_db1_default!AI12/LCIA_Methods!D8</f>
        <v>9.3463776489658355E-6</v>
      </c>
      <c r="I4" s="6">
        <f>LCI_db1_default!AJ12/LCIA_Methods!D9</f>
        <v>2.1435581878982518E-5</v>
      </c>
      <c r="J4" s="6">
        <f>LCI_db1_default!AK12/LCIA_Methods!D10</f>
        <v>2.9401282074913203E-5</v>
      </c>
      <c r="K4" s="6">
        <f>LCI_db1_default!AL12/LCIA_Methods!D11</f>
        <v>5.9988428581138761E-7</v>
      </c>
      <c r="L4" s="6">
        <f>LCI_db1_default!AM12/LCIA_Methods!D12</f>
        <v>4.6460851099497683E-6</v>
      </c>
      <c r="M4" s="6">
        <f>LCI_db1_default!AN12/LCIA_Methods!D13</f>
        <v>5.3458015981259502E-6</v>
      </c>
      <c r="N4" s="6">
        <f>LCI_db1_default!AO12/LCIA_Methods!D14</f>
        <v>3.9271868402406312E-7</v>
      </c>
      <c r="O4" s="6">
        <f>LCI_db1_default!AP12/LCIA_Methods!D15</f>
        <v>6.9624353985397435E-7</v>
      </c>
      <c r="P4" s="6">
        <f>LCI_db1_default!AQ12/LCIA_Methods!D16</f>
        <v>2.3244907997270051E-6</v>
      </c>
      <c r="Q4" s="6">
        <f>LCI_db1_default!AR12/LCIA_Methods!D17</f>
        <v>1.192765573611611E-5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LCI_db1_S1!AC2/LCIA_Methods!D2</f>
        <v>9.145955071264101E-6</v>
      </c>
      <c r="C2" s="6">
        <f>LCI_db1_S1!AD2/LCIA_Methods!D3</f>
        <v>3.4925758392896016E-7</v>
      </c>
      <c r="D2" s="6">
        <f>LCI_db1_S1!AE2/LCIA_Methods!D4</f>
        <v>2.4470335213409325E-5</v>
      </c>
      <c r="E2" s="6">
        <f>LCI_db1_S1!AF2/LCIA_Methods!D5</f>
        <v>8.8622987471523089E-6</v>
      </c>
      <c r="F2" s="6">
        <f>LCI_db1_S1!AG2/LCIA_Methods!D6</f>
        <v>9.6621995134364573E-6</v>
      </c>
      <c r="G2" s="6">
        <f>LCI_db1_S1!AH2/LCIA_Methods!D7</f>
        <v>6.643983613531953E-7</v>
      </c>
      <c r="H2" s="6">
        <f>LCI_db1_S1!AI2/LCIA_Methods!D8</f>
        <v>7.9297846581346404E-5</v>
      </c>
      <c r="I2" s="6">
        <f>LCI_db1_S1!AJ2/LCIA_Methods!D9</f>
        <v>1.5419113658537025E-5</v>
      </c>
      <c r="J2" s="6">
        <f>LCI_db1_S1!AK2/LCIA_Methods!D10</f>
        <v>2.1129993500130936E-5</v>
      </c>
      <c r="K2" s="6">
        <f>LCI_db1_S1!AL2/LCIA_Methods!D11</f>
        <v>4.3455764828455986E-7</v>
      </c>
      <c r="L2" s="6">
        <f>LCI_db1_S1!AM2/LCIA_Methods!D12</f>
        <v>3.2831173458506046E-6</v>
      </c>
      <c r="M2" s="6">
        <f>LCI_db1_S1!AN2/LCIA_Methods!D13</f>
        <v>3.6266840477001648E-6</v>
      </c>
      <c r="N2" s="6">
        <f>LCI_db1_S1!AO2/LCIA_Methods!D14</f>
        <v>2.742028075544851E-7</v>
      </c>
      <c r="O2" s="6">
        <f>LCI_db1_S1!AP2/LCIA_Methods!D15</f>
        <v>1.157601321589667E-6</v>
      </c>
      <c r="P2" s="6">
        <f>LCI_db1_S1!AQ2/LCIA_Methods!D16</f>
        <v>1.6693568009862774E-6</v>
      </c>
      <c r="Q2" s="6">
        <f>LCI_db1_S1!AR2/LCIA_Methods!D17</f>
        <v>8.7533272512145699E-6</v>
      </c>
    </row>
    <row r="3" spans="1:17" x14ac:dyDescent="0.35">
      <c r="A3" s="5" t="s">
        <v>2</v>
      </c>
      <c r="B3" s="6">
        <f>LCI_db1_S1!AC5/LCIA_Methods!D2</f>
        <v>2.8181792185547106E-6</v>
      </c>
      <c r="C3" s="6">
        <f>LCI_db1_S1!AD5/LCIA_Methods!D3</f>
        <v>-2.2921891058196617E-9</v>
      </c>
      <c r="D3" s="6">
        <f>LCI_db1_S1!AE5/LCIA_Methods!D4</f>
        <v>7.394600033009121E-7</v>
      </c>
      <c r="E3" s="6">
        <f>LCI_db1_S1!AF5/LCIA_Methods!D5</f>
        <v>-2.1676245165867798E-7</v>
      </c>
      <c r="F3" s="6">
        <f>LCI_db1_S1!AG5/LCIA_Methods!D6</f>
        <v>3.4214206226886952E-7</v>
      </c>
      <c r="G3" s="6">
        <f>LCI_db1_S1!AH5/LCIA_Methods!D7</f>
        <v>5.0242860816158838E-8</v>
      </c>
      <c r="H3" s="6">
        <f>LCI_db1_S1!AI5/LCIA_Methods!D8</f>
        <v>2.425179407569011E-4</v>
      </c>
      <c r="I3" s="6">
        <f>LCI_db1_S1!AJ5/LCIA_Methods!D9</f>
        <v>1.3806878108308745E-6</v>
      </c>
      <c r="J3" s="6">
        <f>LCI_db1_S1!AK5/LCIA_Methods!D10</f>
        <v>1.8303201589723203E-6</v>
      </c>
      <c r="K3" s="6">
        <f>LCI_db1_S1!AL5/LCIA_Methods!D11</f>
        <v>4.8795494055295105E-8</v>
      </c>
      <c r="L3" s="6">
        <f>LCI_db1_S1!AM5/LCIA_Methods!D12</f>
        <v>1.0285922961922402E-7</v>
      </c>
      <c r="M3" s="6">
        <f>LCI_db1_S1!AN5/LCIA_Methods!D13</f>
        <v>-3.8459023662666752E-7</v>
      </c>
      <c r="N3" s="6">
        <f>LCI_db1_S1!AO5/LCIA_Methods!D14</f>
        <v>-2.3342375411967167E-9</v>
      </c>
      <c r="O3" s="6">
        <f>LCI_db1_S1!AP5/LCIA_Methods!D15</f>
        <v>2.2341028123062837E-6</v>
      </c>
      <c r="P3" s="6">
        <f>LCI_db1_S1!AQ5/LCIA_Methods!D16</f>
        <v>1.4071080392458016E-7</v>
      </c>
      <c r="Q3" s="6">
        <f>LCI_db1_S1!AR5/LCIA_Methods!D17</f>
        <v>1.3465607864443143E-6</v>
      </c>
    </row>
    <row r="4" spans="1:17" x14ac:dyDescent="0.35">
      <c r="A4" s="5" t="s">
        <v>3</v>
      </c>
      <c r="B4" s="6">
        <f>LCI_db1_S1!AC12/LCIA_Methods!D2</f>
        <v>1.1857859008139555E-5</v>
      </c>
      <c r="C4" s="6">
        <f>LCI_db1_S1!AD12/LCIA_Methods!D3</f>
        <v>4.9992177237243728E-7</v>
      </c>
      <c r="D4" s="6">
        <f>LCI_db1_S1!AE12/LCIA_Methods!D4</f>
        <v>3.464071030345579E-5</v>
      </c>
      <c r="E4" s="6">
        <f>LCI_db1_S1!AF12/LCIA_Methods!D5</f>
        <v>1.2753324975214161E-5</v>
      </c>
      <c r="F4" s="6">
        <f>LCI_db1_S1!AG12/LCIA_Methods!D6</f>
        <v>1.3656509849651138E-5</v>
      </c>
      <c r="G4" s="6">
        <f>LCI_db1_S1!AH12/LCIA_Methods!D7</f>
        <v>9.2760786158335387E-7</v>
      </c>
      <c r="H4" s="6">
        <f>LCI_db1_S1!AI12/LCIA_Methods!D8</f>
        <v>9.3463776489658355E-6</v>
      </c>
      <c r="I4" s="6">
        <f>LCI_db1_S1!AJ12/LCIA_Methods!D9</f>
        <v>2.1435581878982518E-5</v>
      </c>
      <c r="J4" s="6">
        <f>LCI_db1_S1!AK12/LCIA_Methods!D10</f>
        <v>2.9401282074913203E-5</v>
      </c>
      <c r="K4" s="6">
        <f>LCI_db1_S1!AL12/LCIA_Methods!D11</f>
        <v>5.9988428581138761E-7</v>
      </c>
      <c r="L4" s="6">
        <f>LCI_db1_S1!AM12/LCIA_Methods!D12</f>
        <v>4.6460851099497683E-6</v>
      </c>
      <c r="M4" s="6">
        <f>LCI_db1_S1!AN12/LCIA_Methods!D13</f>
        <v>5.3458015981259502E-6</v>
      </c>
      <c r="N4" s="6">
        <f>LCI_db1_S1!AO12/LCIA_Methods!D14</f>
        <v>3.9271868402406312E-7</v>
      </c>
      <c r="O4" s="6">
        <f>LCI_db1_S1!AP12/LCIA_Methods!D15</f>
        <v>6.9624353985397435E-7</v>
      </c>
      <c r="P4" s="6">
        <f>LCI_db1_S1!AQ12/LCIA_Methods!D16</f>
        <v>2.3244907997270051E-6</v>
      </c>
      <c r="Q4" s="6">
        <f>LCI_db1_S1!AR12/LCIA_Methods!D17</f>
        <v>1.192765573611611E-5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LCI_db1_S2!AC2/LCIA_Methods!D2</f>
        <v>1.1857859008139555E-5</v>
      </c>
      <c r="C2" s="6">
        <f>LCI_db1_S2!AD2/LCIA_Methods!D3</f>
        <v>4.9992177237243728E-7</v>
      </c>
      <c r="D2" s="6">
        <f>LCI_db1_S2!AE2/LCIA_Methods!D4</f>
        <v>3.464071030345579E-5</v>
      </c>
      <c r="E2" s="6">
        <f>LCI_db1_S2!AF2/LCIA_Methods!D5</f>
        <v>1.2753324975214161E-5</v>
      </c>
      <c r="F2" s="6">
        <f>LCI_db1_S2!AG2/LCIA_Methods!D6</f>
        <v>1.3656509849651138E-5</v>
      </c>
      <c r="G2" s="6">
        <f>LCI_db1_S2!AH2/LCIA_Methods!D7</f>
        <v>9.2760786158335387E-7</v>
      </c>
      <c r="H2" s="6">
        <f>LCI_db1_S2!AI2/LCIA_Methods!D8</f>
        <v>9.3463776489658355E-6</v>
      </c>
      <c r="I2" s="6">
        <f>LCI_db1_S2!AJ2/LCIA_Methods!D9</f>
        <v>2.1435581878982518E-5</v>
      </c>
      <c r="J2" s="6">
        <f>LCI_db1_S2!AK2/LCIA_Methods!D10</f>
        <v>2.9401282074913203E-5</v>
      </c>
      <c r="K2" s="6">
        <f>LCI_db1_S2!AL2/LCIA_Methods!D11</f>
        <v>5.9988428581138761E-7</v>
      </c>
      <c r="L2" s="6">
        <f>LCI_db1_S2!AM2/LCIA_Methods!D12</f>
        <v>4.6460851099497683E-6</v>
      </c>
      <c r="M2" s="6">
        <f>LCI_db1_S2!AN2/LCIA_Methods!D13</f>
        <v>5.3458015981259502E-6</v>
      </c>
      <c r="N2" s="6">
        <f>LCI_db1_S2!AO2/LCIA_Methods!D14</f>
        <v>3.9271868402406312E-7</v>
      </c>
      <c r="O2" s="6">
        <f>LCI_db1_S2!AP2/LCIA_Methods!D15</f>
        <v>6.9624353985397435E-7</v>
      </c>
      <c r="P2" s="6">
        <f>LCI_db1_S2!AQ2/LCIA_Methods!D16</f>
        <v>2.3244907997270051E-6</v>
      </c>
      <c r="Q2" s="6">
        <f>LCI_db1_S2!AR2/LCIA_Methods!D17</f>
        <v>1.192765573611611E-5</v>
      </c>
    </row>
    <row r="3" spans="1:17" x14ac:dyDescent="0.35">
      <c r="A3" s="5" t="s">
        <v>2</v>
      </c>
      <c r="B3" s="6">
        <f>LCI_db1_S2!AC5/LCIA_Methods!D2</f>
        <v>2.8181792185547106E-6</v>
      </c>
      <c r="C3" s="6">
        <f>LCI_db1_S2!AD5/LCIA_Methods!D3</f>
        <v>-2.2921891058196617E-9</v>
      </c>
      <c r="D3" s="6">
        <f>LCI_db1_S2!AE5/LCIA_Methods!D4</f>
        <v>7.394600033009121E-7</v>
      </c>
      <c r="E3" s="6">
        <f>LCI_db1_S2!AF5/LCIA_Methods!D5</f>
        <v>-2.1676245165867798E-7</v>
      </c>
      <c r="F3" s="6">
        <f>LCI_db1_S2!AG5/LCIA_Methods!D6</f>
        <v>3.4214206226886952E-7</v>
      </c>
      <c r="G3" s="6">
        <f>LCI_db1_S2!AH5/LCIA_Methods!D7</f>
        <v>5.0242860816158838E-8</v>
      </c>
      <c r="H3" s="6">
        <f>LCI_db1_S2!AI5/LCIA_Methods!D8</f>
        <v>2.425179407569011E-4</v>
      </c>
      <c r="I3" s="6">
        <f>LCI_db1_S2!AJ5/LCIA_Methods!D9</f>
        <v>1.3806878108308745E-6</v>
      </c>
      <c r="J3" s="6">
        <f>LCI_db1_S2!AK5/LCIA_Methods!D10</f>
        <v>1.8303201589723203E-6</v>
      </c>
      <c r="K3" s="6">
        <f>LCI_db1_S2!AL5/LCIA_Methods!D11</f>
        <v>4.8795494055295105E-8</v>
      </c>
      <c r="L3" s="6">
        <f>LCI_db1_S2!AM5/LCIA_Methods!D12</f>
        <v>1.0285922961922402E-7</v>
      </c>
      <c r="M3" s="6">
        <f>LCI_db1_S2!AN5/LCIA_Methods!D13</f>
        <v>-3.8459023662666752E-7</v>
      </c>
      <c r="N3" s="6">
        <f>LCI_db1_S2!AO5/LCIA_Methods!D14</f>
        <v>-2.3342375411967167E-9</v>
      </c>
      <c r="O3" s="6">
        <f>LCI_db1_S2!AP5/LCIA_Methods!D15</f>
        <v>2.2341028123062837E-6</v>
      </c>
      <c r="P3" s="6">
        <f>LCI_db1_S2!AQ5/LCIA_Methods!D16</f>
        <v>1.4071080392458016E-7</v>
      </c>
      <c r="Q3" s="6">
        <f>LCI_db1_S2!AR5/LCIA_Methods!D17</f>
        <v>1.3465607864443143E-6</v>
      </c>
    </row>
    <row r="4" spans="1:17" x14ac:dyDescent="0.35">
      <c r="A4" s="5" t="s">
        <v>3</v>
      </c>
      <c r="B4" s="6">
        <f>LCI_db1_S2!AC12/LCIA_Methods!D2</f>
        <v>1.1857859008139555E-5</v>
      </c>
      <c r="C4" s="6">
        <f>LCI_db1_S2!AD12/LCIA_Methods!D3</f>
        <v>4.9992177237243728E-7</v>
      </c>
      <c r="D4" s="6">
        <f>LCI_db1_S2!AE12/LCIA_Methods!D4</f>
        <v>3.464071030345579E-5</v>
      </c>
      <c r="E4" s="6">
        <f>LCI_db1_S2!AF12/LCIA_Methods!D5</f>
        <v>1.2753324975214161E-5</v>
      </c>
      <c r="F4" s="6">
        <f>LCI_db1_S2!AG12/LCIA_Methods!D6</f>
        <v>1.3656509849651138E-5</v>
      </c>
      <c r="G4" s="6">
        <f>LCI_db1_S2!AH12/LCIA_Methods!D7</f>
        <v>9.2760786158335387E-7</v>
      </c>
      <c r="H4" s="6">
        <f>LCI_db1_S2!AI12/LCIA_Methods!D8</f>
        <v>9.3463776489658355E-6</v>
      </c>
      <c r="I4" s="6">
        <f>LCI_db1_S2!AJ12/LCIA_Methods!D9</f>
        <v>2.1435581878982518E-5</v>
      </c>
      <c r="J4" s="6">
        <f>LCI_db1_S2!AK12/LCIA_Methods!D10</f>
        <v>2.9401282074913203E-5</v>
      </c>
      <c r="K4" s="6">
        <f>LCI_db1_S2!AL12/LCIA_Methods!D11</f>
        <v>5.9988428581138761E-7</v>
      </c>
      <c r="L4" s="6">
        <f>LCI_db1_S2!AM12/LCIA_Methods!D12</f>
        <v>4.6460851099497683E-6</v>
      </c>
      <c r="M4" s="6">
        <f>LCI_db1_S2!AN12/LCIA_Methods!D13</f>
        <v>5.3458015981259502E-6</v>
      </c>
      <c r="N4" s="6">
        <f>LCI_db1_S2!AO12/LCIA_Methods!D14</f>
        <v>3.9271868402406312E-7</v>
      </c>
      <c r="O4" s="6">
        <f>LCI_db1_S2!AP12/LCIA_Methods!D15</f>
        <v>6.9624353985397435E-7</v>
      </c>
      <c r="P4" s="6">
        <f>LCI_db1_S2!AQ12/LCIA_Methods!D16</f>
        <v>2.3244907997270051E-6</v>
      </c>
      <c r="Q4" s="6">
        <f>LCI_db1_S2!AR12/LCIA_Methods!D17</f>
        <v>1.192765573611611E-5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LCI_db1_S3!AC2/LCIA_Methods!D2</f>
        <v>1.0535115440607711E-5</v>
      </c>
      <c r="C2" s="6">
        <f>LCI_db1_S3!AD2/LCIA_Methods!D3</f>
        <v>3.8702442472155167E-7</v>
      </c>
      <c r="D2" s="6">
        <f>LCI_db1_S3!AE2/LCIA_Methods!D4</f>
        <v>1.9076839626386597E-5</v>
      </c>
      <c r="E2" s="6">
        <f>LCI_db1_S3!AF2/LCIA_Methods!D5</f>
        <v>9.9956873031156133E-6</v>
      </c>
      <c r="F2" s="6">
        <f>LCI_db1_S3!AG2/LCIA_Methods!D6</f>
        <v>4.6272459104152336E-6</v>
      </c>
      <c r="G2" s="6">
        <f>LCI_db1_S3!AH2/LCIA_Methods!D7</f>
        <v>5.4542511807200675E-7</v>
      </c>
      <c r="H2" s="6">
        <f>LCI_db1_S3!AI2/LCIA_Methods!D8</f>
        <v>5.5841692672351419E-5</v>
      </c>
      <c r="I2" s="6">
        <f>LCI_db1_S3!AJ2/LCIA_Methods!D9</f>
        <v>1.4784435066672609E-7</v>
      </c>
      <c r="J2" s="6">
        <f>LCI_db1_S3!AK2/LCIA_Methods!D10</f>
        <v>-2.3478505014204194E-7</v>
      </c>
      <c r="K2" s="6">
        <f>LCI_db1_S3!AL2/LCIA_Methods!D11</f>
        <v>4.1882358137885169E-7</v>
      </c>
      <c r="L2" s="6">
        <f>LCI_db1_S3!AM2/LCIA_Methods!D12</f>
        <v>2.6608628449151544E-6</v>
      </c>
      <c r="M2" s="6">
        <f>LCI_db1_S3!AN2/LCIA_Methods!D13</f>
        <v>3.6923190489841602E-6</v>
      </c>
      <c r="N2" s="6">
        <f>LCI_db1_S3!AO2/LCIA_Methods!D14</f>
        <v>1.7138613935977917E-7</v>
      </c>
      <c r="O2" s="6">
        <f>LCI_db1_S3!AP2/LCIA_Methods!D15</f>
        <v>5.8343633020079886E-7</v>
      </c>
      <c r="P2" s="6">
        <f>LCI_db1_S3!AQ2/LCIA_Methods!D16</f>
        <v>1.1665791719421331E-6</v>
      </c>
      <c r="Q2" s="6">
        <f>LCI_db1_S3!AR2/LCIA_Methods!D17</f>
        <v>8.6733995193014831E-6</v>
      </c>
    </row>
    <row r="3" spans="1:17" x14ac:dyDescent="0.35">
      <c r="A3" s="5" t="s">
        <v>2</v>
      </c>
      <c r="B3" s="6">
        <f>LCI_db1_S3!AC5/LCIA_Methods!D2</f>
        <v>2.8181792185547106E-6</v>
      </c>
      <c r="C3" s="6">
        <f>LCI_db1_S3!AD5/LCIA_Methods!D3</f>
        <v>-2.2921891058196617E-9</v>
      </c>
      <c r="D3" s="6">
        <f>LCI_db1_S3!AE5/LCIA_Methods!D4</f>
        <v>7.394600033009121E-7</v>
      </c>
      <c r="E3" s="6">
        <f>LCI_db1_S3!AF5/LCIA_Methods!D5</f>
        <v>-2.1676245165867798E-7</v>
      </c>
      <c r="F3" s="6">
        <f>LCI_db1_S3!AG5/LCIA_Methods!D6</f>
        <v>3.4214206226886952E-7</v>
      </c>
      <c r="G3" s="6">
        <f>LCI_db1_S3!AH5/LCIA_Methods!D7</f>
        <v>5.0242860816158838E-8</v>
      </c>
      <c r="H3" s="6">
        <f>LCI_db1_S3!AI5/LCIA_Methods!D8</f>
        <v>2.425179407569011E-4</v>
      </c>
      <c r="I3" s="6">
        <f>LCI_db1_S3!AJ5/LCIA_Methods!D9</f>
        <v>1.3806878108308745E-6</v>
      </c>
      <c r="J3" s="6">
        <f>LCI_db1_S3!AK5/LCIA_Methods!D10</f>
        <v>1.8303201589723203E-6</v>
      </c>
      <c r="K3" s="6">
        <f>LCI_db1_S3!AL5/LCIA_Methods!D11</f>
        <v>4.8795494055295105E-8</v>
      </c>
      <c r="L3" s="6">
        <f>LCI_db1_S3!AM5/LCIA_Methods!D12</f>
        <v>1.0285922961922402E-7</v>
      </c>
      <c r="M3" s="6">
        <f>LCI_db1_S3!AN5/LCIA_Methods!D13</f>
        <v>-3.8459023662666752E-7</v>
      </c>
      <c r="N3" s="6">
        <f>LCI_db1_S3!AO5/LCIA_Methods!D14</f>
        <v>-2.3342375411967167E-9</v>
      </c>
      <c r="O3" s="6">
        <f>LCI_db1_S3!AP5/LCIA_Methods!D15</f>
        <v>2.2341028123062837E-6</v>
      </c>
      <c r="P3" s="6">
        <f>LCI_db1_S3!AQ5/LCIA_Methods!D16</f>
        <v>1.4071080392458016E-7</v>
      </c>
      <c r="Q3" s="6">
        <f>LCI_db1_S3!AR5/LCIA_Methods!D17</f>
        <v>1.3465607864443143E-6</v>
      </c>
    </row>
    <row r="4" spans="1:17" x14ac:dyDescent="0.35">
      <c r="A4" s="5" t="s">
        <v>3</v>
      </c>
      <c r="B4" s="6">
        <f>LCI_db1_S3!AC12/LCIA_Methods!D2</f>
        <v>1.2464349496120957E-5</v>
      </c>
      <c r="C4" s="6">
        <f>LCI_db1_S3!AD12/LCIA_Methods!D3</f>
        <v>4.8435357817839459E-7</v>
      </c>
      <c r="D4" s="6">
        <f>LCI_db1_S3!AE12/LCIA_Methods!D4</f>
        <v>2.3661184532158016E-5</v>
      </c>
      <c r="E4" s="6">
        <f>LCI_db1_S3!AF12/LCIA_Methods!D5</f>
        <v>1.2548799741809186E-5</v>
      </c>
      <c r="F4" s="6">
        <f>LCI_db1_S3!AG12/LCIA_Methods!D6</f>
        <v>5.6985218724518246E-6</v>
      </c>
      <c r="G4" s="6">
        <f>LCI_db1_S3!AH12/LCIA_Methods!D7</f>
        <v>6.6922068238596871E-7</v>
      </c>
      <c r="H4" s="6">
        <f>LCI_db1_S3!AI12/LCIA_Methods!D8</f>
        <v>9.1726306512139931E-6</v>
      </c>
      <c r="I4" s="6">
        <f>LCI_db1_S3!AJ12/LCIA_Methods!D9</f>
        <v>-1.6036651437431101E-7</v>
      </c>
      <c r="J4" s="6">
        <f>LCI_db1_S3!AK12/LCIA_Methods!D10</f>
        <v>-7.5106135242063252E-7</v>
      </c>
      <c r="K4" s="6">
        <f>LCI_db1_S3!AL12/LCIA_Methods!D11</f>
        <v>5.1133060320974085E-7</v>
      </c>
      <c r="L4" s="6">
        <f>LCI_db1_S3!AM12/LCIA_Methods!D12</f>
        <v>3.3003637487391362E-6</v>
      </c>
      <c r="M4" s="6">
        <f>LCI_db1_S3!AN12/LCIA_Methods!D13</f>
        <v>4.711546370386867E-6</v>
      </c>
      <c r="N4" s="6">
        <f>LCI_db1_S3!AO12/LCIA_Methods!D14</f>
        <v>2.1481623358502311E-7</v>
      </c>
      <c r="O4" s="6">
        <f>LCI_db1_S3!AP12/LCIA_Methods!D15</f>
        <v>1.7076970967442766E-7</v>
      </c>
      <c r="P4" s="6">
        <f>LCI_db1_S3!AQ12/LCIA_Methods!D16</f>
        <v>1.4230462639465212E-6</v>
      </c>
      <c r="Q4" s="6">
        <f>LCI_db1_S3!AR12/LCIA_Methods!D17</f>
        <v>1.0505109202515776E-5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LCI_db1_S4!AC2/LCIA_Methods!D2</f>
        <v>9.5647306598374619E-6</v>
      </c>
      <c r="C2" s="6">
        <f>LCI_db1_S4!AD2/LCIA_Methods!D3</f>
        <v>4.1193353543202018E-7</v>
      </c>
      <c r="D2" s="6">
        <f>LCI_db1_S4!AE2/LCIA_Methods!D4</f>
        <v>3.6644080860463036E-5</v>
      </c>
      <c r="E2" s="6">
        <f>LCI_db1_S4!AF2/LCIA_Methods!D5</f>
        <v>1.0322927676563572E-5</v>
      </c>
      <c r="F2" s="6">
        <f>LCI_db1_S4!AG2/LCIA_Methods!D6</f>
        <v>1.7360026673934139E-5</v>
      </c>
      <c r="G2" s="6">
        <f>LCI_db1_S4!AH2/LCIA_Methods!D7</f>
        <v>9.5884460478782286E-7</v>
      </c>
      <c r="H2" s="6">
        <f>LCI_db1_S4!AI2/LCIA_Methods!D8</f>
        <v>5.6119687868754364E-5</v>
      </c>
      <c r="I2" s="6">
        <f>LCI_db1_S4!AJ2/LCIA_Methods!D9</f>
        <v>3.4701361780037655E-5</v>
      </c>
      <c r="J2" s="6">
        <f>LCI_db1_S4!AK2/LCIA_Methods!D10</f>
        <v>4.8008964433592089E-5</v>
      </c>
      <c r="K2" s="6">
        <f>LCI_db1_S4!AL2/LCIA_Methods!D11</f>
        <v>5.6050947354148649E-7</v>
      </c>
      <c r="L2" s="6">
        <f>LCI_db1_S4!AM2/LCIA_Methods!D12</f>
        <v>4.8140170228521644E-6</v>
      </c>
      <c r="M2" s="6">
        <f>LCI_db1_S4!AN2/LCIA_Methods!D13</f>
        <v>4.7071274133666929E-6</v>
      </c>
      <c r="N2" s="6">
        <f>LCI_db1_S4!AO2/LCIA_Methods!D14</f>
        <v>4.5603006006224326E-7</v>
      </c>
      <c r="O2" s="6">
        <f>LCI_db1_S4!AP2/LCIA_Methods!D15</f>
        <v>1.4241944584880738E-6</v>
      </c>
      <c r="P2" s="6">
        <f>LCI_db1_S4!AQ2/LCIA_Methods!D16</f>
        <v>2.6088904291909073E-6</v>
      </c>
      <c r="Q2" s="6">
        <f>LCI_db1_S4!AR2/LCIA_Methods!D17</f>
        <v>1.0949473973062019E-5</v>
      </c>
    </row>
    <row r="3" spans="1:17" x14ac:dyDescent="0.35">
      <c r="A3" s="5" t="s">
        <v>2</v>
      </c>
      <c r="B3" s="6">
        <f>LCI_db1_S4!AC5/LCIA_Methods!D2</f>
        <v>2.8181792185547106E-6</v>
      </c>
      <c r="C3" s="6">
        <f>LCI_db1_S4!AD5/LCIA_Methods!D3</f>
        <v>-2.2921891058196617E-9</v>
      </c>
      <c r="D3" s="6">
        <f>LCI_db1_S4!AE5/LCIA_Methods!D4</f>
        <v>7.394600033009121E-7</v>
      </c>
      <c r="E3" s="6">
        <f>LCI_db1_S4!AF5/LCIA_Methods!D5</f>
        <v>-2.1676245165867798E-7</v>
      </c>
      <c r="F3" s="6">
        <f>LCI_db1_S4!AG5/LCIA_Methods!D6</f>
        <v>3.4214206226886952E-7</v>
      </c>
      <c r="G3" s="6">
        <f>LCI_db1_S4!AH5/LCIA_Methods!D7</f>
        <v>5.0242860816158838E-8</v>
      </c>
      <c r="H3" s="6">
        <f>LCI_db1_S4!AI5/LCIA_Methods!D8</f>
        <v>2.425179407569011E-4</v>
      </c>
      <c r="I3" s="6">
        <f>LCI_db1_S4!AJ5/LCIA_Methods!D9</f>
        <v>1.3806878108308745E-6</v>
      </c>
      <c r="J3" s="6">
        <f>LCI_db1_S4!AK5/LCIA_Methods!D10</f>
        <v>1.8303201589723203E-6</v>
      </c>
      <c r="K3" s="6">
        <f>LCI_db1_S4!AL5/LCIA_Methods!D11</f>
        <v>4.8795494055295105E-8</v>
      </c>
      <c r="L3" s="6">
        <f>LCI_db1_S4!AM5/LCIA_Methods!D12</f>
        <v>1.0285922961922402E-7</v>
      </c>
      <c r="M3" s="6">
        <f>LCI_db1_S4!AN5/LCIA_Methods!D13</f>
        <v>-3.8459023662666752E-7</v>
      </c>
      <c r="N3" s="6">
        <f>LCI_db1_S4!AO5/LCIA_Methods!D14</f>
        <v>-2.3342375411967167E-9</v>
      </c>
      <c r="O3" s="6">
        <f>LCI_db1_S4!AP5/LCIA_Methods!D15</f>
        <v>2.2341028123062837E-6</v>
      </c>
      <c r="P3" s="6">
        <f>LCI_db1_S4!AQ5/LCIA_Methods!D16</f>
        <v>1.4071080392458016E-7</v>
      </c>
      <c r="Q3" s="6">
        <f>LCI_db1_S4!AR5/LCIA_Methods!D17</f>
        <v>1.3465607864443143E-6</v>
      </c>
    </row>
    <row r="4" spans="1:17" x14ac:dyDescent="0.35">
      <c r="A4" s="5" t="s">
        <v>3</v>
      </c>
      <c r="B4" s="6">
        <f>LCI_db1_S4!AC12/LCIA_Methods!D2</f>
        <v>1.125136852015815E-5</v>
      </c>
      <c r="C4" s="6">
        <f>LCI_db1_S4!AD12/LCIA_Methods!D3</f>
        <v>5.1548996656648018E-7</v>
      </c>
      <c r="D4" s="6">
        <f>LCI_db1_S4!AE12/LCIA_Methods!D4</f>
        <v>4.5620236074753564E-5</v>
      </c>
      <c r="E4" s="6">
        <f>LCI_db1_S4!AF12/LCIA_Methods!D5</f>
        <v>1.2957850208619134E-5</v>
      </c>
      <c r="F4" s="6">
        <f>LCI_db1_S4!AG12/LCIA_Methods!D6</f>
        <v>2.1614497826850452E-5</v>
      </c>
      <c r="G4" s="6">
        <f>LCI_db1_S4!AH12/LCIA_Methods!D7</f>
        <v>1.185995040780739E-6</v>
      </c>
      <c r="H4" s="6">
        <f>LCI_db1_S4!AI12/LCIA_Methods!D8</f>
        <v>9.5201246467176795E-6</v>
      </c>
      <c r="I4" s="6">
        <f>LCI_db1_S4!AJ12/LCIA_Methods!D9</f>
        <v>4.3031530272339353E-5</v>
      </c>
      <c r="J4" s="6">
        <f>LCI_db1_S4!AK12/LCIA_Methods!D10</f>
        <v>5.9553625502247028E-5</v>
      </c>
      <c r="K4" s="6">
        <f>LCI_db1_S4!AL12/LCIA_Methods!D11</f>
        <v>6.8843796841303436E-7</v>
      </c>
      <c r="L4" s="6">
        <f>LCI_db1_S4!AM12/LCIA_Methods!D12</f>
        <v>5.9918064711603995E-6</v>
      </c>
      <c r="M4" s="6">
        <f>LCI_db1_S4!AN12/LCIA_Methods!D13</f>
        <v>5.9800568258650334E-6</v>
      </c>
      <c r="N4" s="6">
        <f>LCI_db1_S4!AO12/LCIA_Methods!D14</f>
        <v>5.7062113446310319E-7</v>
      </c>
      <c r="O4" s="6">
        <f>LCI_db1_S4!AP12/LCIA_Methods!D15</f>
        <v>1.2217173700335211E-6</v>
      </c>
      <c r="P4" s="6">
        <f>LCI_db1_S4!AQ12/LCIA_Methods!D16</f>
        <v>3.2259353355074886E-6</v>
      </c>
      <c r="Q4" s="6">
        <f>LCI_db1_S4!AR12/LCIA_Methods!D17</f>
        <v>1.3350202269716444E-5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LCI_db1_S5!AC2/LCIA_Methods!D2</f>
        <v>8.7172367017947475E-6</v>
      </c>
      <c r="C2" s="6">
        <f>LCI_db1_S5!AD2/LCIA_Methods!D3</f>
        <v>2.9054713299345492E-7</v>
      </c>
      <c r="D2" s="6">
        <f>LCI_db1_S5!AE2/LCIA_Methods!D4</f>
        <v>2.3665873819569353E-5</v>
      </c>
      <c r="E2" s="6">
        <f>LCI_db1_S5!AF2/LCIA_Methods!D5</f>
        <v>6.5265947450443246E-6</v>
      </c>
      <c r="F2" s="6">
        <f>LCI_db1_S5!AG2/LCIA_Methods!D6</f>
        <v>9.8448044678090414E-6</v>
      </c>
      <c r="G2" s="6">
        <f>LCI_db1_S5!AH2/LCIA_Methods!D7</f>
        <v>5.6010298413434828E-7</v>
      </c>
      <c r="H2" s="6">
        <f>LCI_db1_S5!AI2/LCIA_Methods!D8</f>
        <v>5.482703260637813E-5</v>
      </c>
      <c r="I2" s="6">
        <f>LCI_db1_S5!AJ2/LCIA_Methods!D9</f>
        <v>1.6649461824933028E-5</v>
      </c>
      <c r="J2" s="6">
        <f>LCI_db1_S5!AK2/LCIA_Methods!D10</f>
        <v>2.3029239688347169E-5</v>
      </c>
      <c r="K2" s="6">
        <f>LCI_db1_S5!AL2/LCIA_Methods!D11</f>
        <v>4.2373399585803128E-7</v>
      </c>
      <c r="L2" s="6">
        <f>LCI_db1_S5!AM2/LCIA_Methods!D12</f>
        <v>3.2506063866140332E-6</v>
      </c>
      <c r="M2" s="6">
        <f>LCI_db1_S5!AN2/LCIA_Methods!D13</f>
        <v>1.4943320075500911E-6</v>
      </c>
      <c r="N2" s="6">
        <f>LCI_db1_S5!AO2/LCIA_Methods!D14</f>
        <v>1.718238375667915E-7</v>
      </c>
      <c r="O2" s="6">
        <f>LCI_db1_S5!AP2/LCIA_Methods!D15</f>
        <v>9.4055144307475371E-7</v>
      </c>
      <c r="P2" s="6">
        <f>LCI_db1_S5!AQ2/LCIA_Methods!D16</f>
        <v>1.1806256229800524E-6</v>
      </c>
      <c r="Q2" s="6">
        <f>LCI_db1_S5!AR2/LCIA_Methods!D17</f>
        <v>7.2235906337120565E-6</v>
      </c>
    </row>
    <row r="3" spans="1:17" x14ac:dyDescent="0.35">
      <c r="A3" s="5" t="s">
        <v>2</v>
      </c>
      <c r="B3" s="6">
        <f>LCI_db1_S5!AC5/LCIA_Methods!D2</f>
        <v>2.8181792185547106E-6</v>
      </c>
      <c r="C3" s="6">
        <f>LCI_db1_S5!AD5/LCIA_Methods!D3</f>
        <v>-2.2921891058196617E-9</v>
      </c>
      <c r="D3" s="6">
        <f>LCI_db1_S5!AE5/LCIA_Methods!D4</f>
        <v>7.394600033009121E-7</v>
      </c>
      <c r="E3" s="6">
        <f>LCI_db1_S5!AF5/LCIA_Methods!D5</f>
        <v>-2.1676245165867798E-7</v>
      </c>
      <c r="F3" s="6">
        <f>LCI_db1_S5!AG5/LCIA_Methods!D6</f>
        <v>3.4214206226886952E-7</v>
      </c>
      <c r="G3" s="6">
        <f>LCI_db1_S5!AH5/LCIA_Methods!D7</f>
        <v>5.0242860816158838E-8</v>
      </c>
      <c r="H3" s="6">
        <f>LCI_db1_S5!AI5/LCIA_Methods!D8</f>
        <v>2.425179407569011E-4</v>
      </c>
      <c r="I3" s="6">
        <f>LCI_db1_S5!AJ5/LCIA_Methods!D9</f>
        <v>1.3806878108308745E-6</v>
      </c>
      <c r="J3" s="6">
        <f>LCI_db1_S5!AK5/LCIA_Methods!D10</f>
        <v>1.8303201589723203E-6</v>
      </c>
      <c r="K3" s="6">
        <f>LCI_db1_S5!AL5/LCIA_Methods!D11</f>
        <v>4.8795494055295105E-8</v>
      </c>
      <c r="L3" s="6">
        <f>LCI_db1_S5!AM5/LCIA_Methods!D12</f>
        <v>1.0285922961922402E-7</v>
      </c>
      <c r="M3" s="6">
        <f>LCI_db1_S5!AN5/LCIA_Methods!D13</f>
        <v>-3.8459023662666752E-7</v>
      </c>
      <c r="N3" s="6">
        <f>LCI_db1_S5!AO5/LCIA_Methods!D14</f>
        <v>-2.3342375411967167E-9</v>
      </c>
      <c r="O3" s="6">
        <f>LCI_db1_S5!AP5/LCIA_Methods!D15</f>
        <v>2.2341028123062837E-6</v>
      </c>
      <c r="P3" s="6">
        <f>LCI_db1_S5!AQ5/LCIA_Methods!D16</f>
        <v>1.4071080392458016E-7</v>
      </c>
      <c r="Q3" s="6">
        <f>LCI_db1_S5!AR5/LCIA_Methods!D17</f>
        <v>1.3465607864443143E-6</v>
      </c>
    </row>
    <row r="4" spans="1:17" x14ac:dyDescent="0.35">
      <c r="A4" s="5" t="s">
        <v>3</v>
      </c>
      <c r="B4" s="6">
        <f>LCI_db1_S5!AC12/LCIA_Methods!D2</f>
        <v>1.0192001072604757E-5</v>
      </c>
      <c r="C4" s="6">
        <f>LCI_db1_S5!AD12/LCIA_Methods!D3</f>
        <v>3.6375696351827354E-7</v>
      </c>
      <c r="D4" s="6">
        <f>LCI_db1_S5!AE12/LCIA_Methods!D4</f>
        <v>2.9397477273636462E-5</v>
      </c>
      <c r="E4" s="6">
        <f>LCI_db1_S5!AF12/LCIA_Methods!D5</f>
        <v>8.2124340442200742E-6</v>
      </c>
      <c r="F4" s="6">
        <f>LCI_db1_S5!AG12/LCIA_Methods!D6</f>
        <v>1.2220470069194086E-5</v>
      </c>
      <c r="G4" s="6">
        <f>LCI_db1_S5!AH12/LCIA_Methods!D7</f>
        <v>6.8756801496389565E-7</v>
      </c>
      <c r="H4" s="6">
        <f>LCI_db1_S5!AI12/LCIA_Methods!D8</f>
        <v>7.9043055687473928E-6</v>
      </c>
      <c r="I4" s="6">
        <f>LCI_db1_S5!AJ12/LCIA_Methods!D9</f>
        <v>2.0466655328458569E-5</v>
      </c>
      <c r="J4" s="6">
        <f>LCI_db1_S5!AK12/LCIA_Methods!D10</f>
        <v>2.8328969570690882E-5</v>
      </c>
      <c r="K4" s="6">
        <f>LCI_db1_S5!AL12/LCIA_Methods!D11</f>
        <v>5.1746862130871536E-7</v>
      </c>
      <c r="L4" s="6">
        <f>LCI_db1_S5!AM12/LCIA_Methods!D12</f>
        <v>4.0375431758627356E-6</v>
      </c>
      <c r="M4" s="6">
        <f>LCI_db1_S5!AN12/LCIA_Methods!D13</f>
        <v>1.9640625685942806E-6</v>
      </c>
      <c r="N4" s="6">
        <f>LCI_db1_S5!AO12/LCIA_Methods!D14</f>
        <v>2.1536335634378853E-7</v>
      </c>
      <c r="O4" s="6">
        <f>LCI_db1_S5!AP12/LCIA_Methods!D15</f>
        <v>6.17163600766871E-7</v>
      </c>
      <c r="P4" s="6">
        <f>LCI_db1_S5!AQ12/LCIA_Methods!D16</f>
        <v>1.4406043277439204E-6</v>
      </c>
      <c r="Q4" s="6">
        <f>LCI_db1_S5!AR12/LCIA_Methods!D17</f>
        <v>8.6928480955289929E-6</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LCI_db2_default!AC2/LCIA_Methods!D2</f>
        <v>9.575830882966805E-6</v>
      </c>
      <c r="C2" s="6">
        <f>LCI_db2_default!AD2/LCIA_Methods!D3</f>
        <v>3.7151834140808861E-7</v>
      </c>
      <c r="D2" s="6">
        <f>LCI_db2_default!AE2/LCIA_Methods!D4</f>
        <v>2.9582449790472621E-5</v>
      </c>
      <c r="E2" s="6">
        <f>LCI_db2_default!AF2/LCIA_Methods!D5</f>
        <v>1.0464514685067369E-5</v>
      </c>
      <c r="F2" s="6">
        <f>LCI_db2_default!AG2/LCIA_Methods!D6</f>
        <v>1.0988801667233277E-5</v>
      </c>
      <c r="G2" s="6">
        <f>LCI_db2_default!AH2/LCIA_Methods!D7</f>
        <v>6.9065621925353963E-7</v>
      </c>
      <c r="H2" s="6">
        <f>LCI_db2_default!AI2/LCIA_Methods!D8</f>
        <v>5.5950110770508642E-5</v>
      </c>
      <c r="I2" s="6">
        <f>LCI_db2_default!AJ2/LCIA_Methods!D9</f>
        <v>1.7333575810744305E-5</v>
      </c>
      <c r="J2" s="6">
        <f>LCI_db2_default!AK2/LCIA_Methods!D10</f>
        <v>2.3879579952752908E-5</v>
      </c>
      <c r="K2" s="6">
        <f>LCI_db2_default!AL2/LCIA_Methods!D11</f>
        <v>4.8891894740854189E-7</v>
      </c>
      <c r="L2" s="6">
        <f>LCI_db2_default!AM2/LCIA_Methods!D12</f>
        <v>3.7319722331428508E-6</v>
      </c>
      <c r="M2" s="6">
        <f>LCI_db2_default!AN2/LCIA_Methods!D13</f>
        <v>4.3211515521943558E-6</v>
      </c>
      <c r="N2" s="6">
        <f>LCI_db2_default!AO2/LCIA_Methods!D14</f>
        <v>7.1868290182492456E-7</v>
      </c>
      <c r="O2" s="6">
        <f>LCI_db2_default!AP2/LCIA_Methods!D15</f>
        <v>9.8717656892123575E-7</v>
      </c>
      <c r="P2" s="6">
        <f>LCI_db2_default!AQ2/LCIA_Methods!D16</f>
        <v>1.9865583448854216E-6</v>
      </c>
      <c r="Q2" s="6">
        <f>LCI_db2_default!AR2/LCIA_Methods!D17</f>
        <v>9.1329722969985035E-6</v>
      </c>
    </row>
    <row r="3" spans="1:17" x14ac:dyDescent="0.35">
      <c r="A3" s="5" t="s">
        <v>2</v>
      </c>
      <c r="B3" s="6">
        <f>LCI_db2_default!AC5/LCIA_Methods!D2</f>
        <v>2.8289939264620138E-6</v>
      </c>
      <c r="C3" s="6">
        <f>LCI_db2_default!AD5/LCIA_Methods!D3</f>
        <v>6.9235198323084332E-10</v>
      </c>
      <c r="D3" s="6">
        <f>LCI_db2_default!AE5/LCIA_Methods!D4</f>
        <v>8.3082291433879185E-7</v>
      </c>
      <c r="E3" s="6">
        <f>LCI_db2_default!AF5/LCIA_Methods!D5</f>
        <v>-1.164297466053131E-7</v>
      </c>
      <c r="F3" s="6">
        <f>LCI_db2_default!AG5/LCIA_Methods!D6</f>
        <v>3.5798137039673845E-7</v>
      </c>
      <c r="G3" s="6">
        <f>LCI_db2_default!AH5/LCIA_Methods!D7</f>
        <v>4.3164219408817582E-8</v>
      </c>
      <c r="H3" s="6">
        <f>LCI_db2_default!AI5/LCIA_Methods!D8</f>
        <v>2.4253193251496058E-4</v>
      </c>
      <c r="I3" s="6">
        <f>LCI_db2_default!AJ5/LCIA_Methods!D9</f>
        <v>1.389170208850782E-6</v>
      </c>
      <c r="J3" s="6">
        <f>LCI_db2_default!AK5/LCIA_Methods!D10</f>
        <v>1.8433297011789519E-6</v>
      </c>
      <c r="K3" s="6">
        <f>LCI_db2_default!AL5/LCIA_Methods!D11</f>
        <v>3.7081614929134021E-8</v>
      </c>
      <c r="L3" s="6">
        <f>LCI_db2_default!AM5/LCIA_Methods!D12</f>
        <v>1.0852938944621082E-7</v>
      </c>
      <c r="M3" s="6">
        <f>LCI_db2_default!AN5/LCIA_Methods!D13</f>
        <v>-2.6327398292555581E-7</v>
      </c>
      <c r="N3" s="6">
        <f>LCI_db2_default!AO5/LCIA_Methods!D14</f>
        <v>-4.2295917498204325E-9</v>
      </c>
      <c r="O3" s="6">
        <f>LCI_db2_default!AP5/LCIA_Methods!D15</f>
        <v>2.2248120486124357E-6</v>
      </c>
      <c r="P3" s="6">
        <f>LCI_db2_default!AQ5/LCIA_Methods!D16</f>
        <v>3.968985005777114E-8</v>
      </c>
      <c r="Q3" s="6">
        <f>LCI_db2_default!AR5/LCIA_Methods!D17</f>
        <v>1.3670316466729594E-6</v>
      </c>
    </row>
    <row r="4" spans="1:17" x14ac:dyDescent="0.35">
      <c r="A4" s="5" t="s">
        <v>3</v>
      </c>
      <c r="B4" s="6">
        <f>LCI_db2_default!AC12/LCIA_Methods!D2</f>
        <v>1.1262540122093E-5</v>
      </c>
      <c r="C4" s="6">
        <f>LCI_db2_default!AD12/LCIA_Methods!D3</f>
        <v>4.6422483876430301E-7</v>
      </c>
      <c r="D4" s="6">
        <f>LCI_db2_default!AE12/LCIA_Methods!D4</f>
        <v>3.6770356509506082E-5</v>
      </c>
      <c r="E4" s="6">
        <f>LCI_db2_default!AF12/LCIA_Methods!D5</f>
        <v>1.3109750792985536E-5</v>
      </c>
      <c r="F4" s="6">
        <f>LCI_db2_default!AG12/LCIA_Methods!D6</f>
        <v>1.3646506741442412E-5</v>
      </c>
      <c r="G4" s="6">
        <f>LCI_db2_default!AH12/LCIA_Methods!D7</f>
        <v>8.525292192147201E-7</v>
      </c>
      <c r="H4" s="6">
        <f>LCI_db2_default!AI12/LCIA_Methods!D8</f>
        <v>9.3046553343956542E-6</v>
      </c>
      <c r="I4" s="6">
        <f>LCI_db2_default!AJ12/LCIA_Methods!D9</f>
        <v>2.1319677211217686E-5</v>
      </c>
      <c r="J4" s="6">
        <f>LCI_db2_default!AK12/LCIA_Methods!D10</f>
        <v>2.9388642515646397E-5</v>
      </c>
      <c r="K4" s="6">
        <f>LCI_db2_default!AL12/LCIA_Methods!D11</f>
        <v>6.0187828052839376E-7</v>
      </c>
      <c r="L4" s="6">
        <f>LCI_db2_default!AM12/LCIA_Methods!D12</f>
        <v>4.6378329440670104E-6</v>
      </c>
      <c r="M4" s="6">
        <f>LCI_db2_default!AN12/LCIA_Methods!D13</f>
        <v>5.4672579359743332E-6</v>
      </c>
      <c r="N4" s="6">
        <f>LCI_db2_default!AO12/LCIA_Methods!D14</f>
        <v>8.9941102521861083E-7</v>
      </c>
      <c r="O4" s="6">
        <f>LCI_db2_default!AP12/LCIA_Methods!D15</f>
        <v>6.7776769899843588E-7</v>
      </c>
      <c r="P4" s="6">
        <f>LCI_db2_default!AQ12/LCIA_Methods!D16</f>
        <v>2.473275468592334E-6</v>
      </c>
      <c r="Q4" s="6">
        <f>LCI_db2_default!AR12/LCIA_Methods!D17</f>
        <v>1.107445745957989E-5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LCI_db2_S1!AC2/LCIA_Methods!D2</f>
        <v>8.7324762634037033E-6</v>
      </c>
      <c r="C2" s="6">
        <f>LCI_db2_S1!AD2/LCIA_Methods!D3</f>
        <v>3.2516509272998134E-7</v>
      </c>
      <c r="D2" s="6">
        <f>LCI_db2_S1!AE2/LCIA_Methods!D4</f>
        <v>2.5988496430955896E-5</v>
      </c>
      <c r="E2" s="6">
        <f>LCI_db2_S1!AF2/LCIA_Methods!D5</f>
        <v>9.1418966311082811E-6</v>
      </c>
      <c r="F2" s="6">
        <f>LCI_db2_S1!AG2/LCIA_Methods!D6</f>
        <v>9.6599491301287089E-6</v>
      </c>
      <c r="G2" s="6">
        <f>LCI_db2_S1!AH2/LCIA_Methods!D7</f>
        <v>6.097197192729493E-7</v>
      </c>
      <c r="H2" s="6">
        <f>LCI_db2_S1!AI2/LCIA_Methods!D8</f>
        <v>7.9272838488565129E-5</v>
      </c>
      <c r="I2" s="6">
        <f>LCI_db2_S1!AJ2/LCIA_Methods!D9</f>
        <v>1.5340525110507613E-5</v>
      </c>
      <c r="J2" s="6">
        <f>LCI_db2_S1!AK2/LCIA_Methods!D10</f>
        <v>2.1125048671306164E-5</v>
      </c>
      <c r="K2" s="6">
        <f>LCI_db2_S1!AL2/LCIA_Methods!D11</f>
        <v>4.324392808486158E-7</v>
      </c>
      <c r="L2" s="6">
        <f>LCI_db2_S1!AM2/LCIA_Methods!D12</f>
        <v>3.2790418776807706E-6</v>
      </c>
      <c r="M2" s="6">
        <f>LCI_db2_S1!AN2/LCIA_Methods!D13</f>
        <v>3.7480983603043662E-6</v>
      </c>
      <c r="N2" s="6">
        <f>LCI_db2_S1!AO2/LCIA_Methods!D14</f>
        <v>6.2831884012808137E-7</v>
      </c>
      <c r="O2" s="6">
        <f>LCI_db2_S1!AP2/LCIA_Methods!D15</f>
        <v>1.1418810038826359E-6</v>
      </c>
      <c r="P2" s="6">
        <f>LCI_db2_S1!AQ2/LCIA_Methods!D16</f>
        <v>1.7431997830319652E-6</v>
      </c>
      <c r="Q2" s="6">
        <f>LCI_db2_S1!AR2/LCIA_Methods!D17</f>
        <v>8.1622297157078094E-6</v>
      </c>
    </row>
    <row r="3" spans="1:17" x14ac:dyDescent="0.35">
      <c r="A3" s="5" t="s">
        <v>2</v>
      </c>
      <c r="B3" s="6">
        <f>LCI_db2_S1!AC5/LCIA_Methods!D2</f>
        <v>2.8289939264620138E-6</v>
      </c>
      <c r="C3" s="6">
        <f>LCI_db2_S1!AD5/LCIA_Methods!D3</f>
        <v>6.9235198323084332E-10</v>
      </c>
      <c r="D3" s="6">
        <f>LCI_db2_S1!AE5/LCIA_Methods!D4</f>
        <v>8.3082291433879185E-7</v>
      </c>
      <c r="E3" s="6">
        <f>LCI_db2_S1!AF5/LCIA_Methods!D5</f>
        <v>-1.164297466053131E-7</v>
      </c>
      <c r="F3" s="6">
        <f>LCI_db2_S1!AG5/LCIA_Methods!D6</f>
        <v>3.5798137039673845E-7</v>
      </c>
      <c r="G3" s="6">
        <f>LCI_db2_S1!AH5/LCIA_Methods!D7</f>
        <v>4.3164219408817582E-8</v>
      </c>
      <c r="H3" s="6">
        <f>LCI_db2_S1!AI5/LCIA_Methods!D8</f>
        <v>2.4253193251496058E-4</v>
      </c>
      <c r="I3" s="6">
        <f>LCI_db2_S1!AJ5/LCIA_Methods!D9</f>
        <v>1.389170208850782E-6</v>
      </c>
      <c r="J3" s="6">
        <f>LCI_db2_S1!AK5/LCIA_Methods!D10</f>
        <v>1.8433297011789519E-6</v>
      </c>
      <c r="K3" s="6">
        <f>LCI_db2_S1!AL5/LCIA_Methods!D11</f>
        <v>3.7081614929134021E-8</v>
      </c>
      <c r="L3" s="6">
        <f>LCI_db2_S1!AM5/LCIA_Methods!D12</f>
        <v>1.0852938944621082E-7</v>
      </c>
      <c r="M3" s="6">
        <f>LCI_db2_S1!AN5/LCIA_Methods!D13</f>
        <v>-2.6327398292555581E-7</v>
      </c>
      <c r="N3" s="6">
        <f>LCI_db2_S1!AO5/LCIA_Methods!D14</f>
        <v>-4.2295917498204325E-9</v>
      </c>
      <c r="O3" s="6">
        <f>LCI_db2_S1!AP5/LCIA_Methods!D15</f>
        <v>2.2248120486124357E-6</v>
      </c>
      <c r="P3" s="6">
        <f>LCI_db2_S1!AQ5/LCIA_Methods!D16</f>
        <v>3.968985005777114E-8</v>
      </c>
      <c r="Q3" s="6">
        <f>LCI_db2_S1!AR5/LCIA_Methods!D17</f>
        <v>1.3670316466729594E-6</v>
      </c>
    </row>
    <row r="4" spans="1:17" x14ac:dyDescent="0.35">
      <c r="A4" s="5" t="s">
        <v>3</v>
      </c>
      <c r="B4" s="6">
        <f>LCI_db2_S1!AC12/LCIA_Methods!D2</f>
        <v>1.1262540122093E-5</v>
      </c>
      <c r="C4" s="6">
        <f>LCI_db2_S1!AD12/LCIA_Methods!D3</f>
        <v>4.6422483876430301E-7</v>
      </c>
      <c r="D4" s="6">
        <f>LCI_db2_S1!AE12/LCIA_Methods!D4</f>
        <v>3.6770356509506082E-5</v>
      </c>
      <c r="E4" s="6">
        <f>LCI_db2_S1!AF12/LCIA_Methods!D5</f>
        <v>1.3109750792985536E-5</v>
      </c>
      <c r="F4" s="6">
        <f>LCI_db2_S1!AG12/LCIA_Methods!D6</f>
        <v>1.3646506741442412E-5</v>
      </c>
      <c r="G4" s="6">
        <f>LCI_db2_S1!AH12/LCIA_Methods!D7</f>
        <v>8.525292192147201E-7</v>
      </c>
      <c r="H4" s="6">
        <f>LCI_db2_S1!AI12/LCIA_Methods!D8</f>
        <v>9.3046553343956542E-6</v>
      </c>
      <c r="I4" s="6">
        <f>LCI_db2_S1!AJ12/LCIA_Methods!D9</f>
        <v>2.1319677211217686E-5</v>
      </c>
      <c r="J4" s="6">
        <f>LCI_db2_S1!AK12/LCIA_Methods!D10</f>
        <v>2.9388642515646397E-5</v>
      </c>
      <c r="K4" s="6">
        <f>LCI_db2_S1!AL12/LCIA_Methods!D11</f>
        <v>6.0187828052839376E-7</v>
      </c>
      <c r="L4" s="6">
        <f>LCI_db2_S1!AM12/LCIA_Methods!D12</f>
        <v>4.6378329440670104E-6</v>
      </c>
      <c r="M4" s="6">
        <f>LCI_db2_S1!AN12/LCIA_Methods!D13</f>
        <v>5.4672579359743332E-6</v>
      </c>
      <c r="N4" s="6">
        <f>LCI_db2_S1!AO12/LCIA_Methods!D14</f>
        <v>8.9941102521861083E-7</v>
      </c>
      <c r="O4" s="6">
        <f>LCI_db2_S1!AP12/LCIA_Methods!D15</f>
        <v>6.7776769899843588E-7</v>
      </c>
      <c r="P4" s="6">
        <f>LCI_db2_S1!AQ12/LCIA_Methods!D16</f>
        <v>2.473275468592334E-6</v>
      </c>
      <c r="Q4" s="6">
        <f>LCI_db2_S1!AR12/LCIA_Methods!D17</f>
        <v>1.107445745957989E-5</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LCI_db2_S2!AC2/LCIA_Methods!D2</f>
        <v>1.1262540122093E-5</v>
      </c>
      <c r="C2" s="6">
        <f>LCI_db2_S2!AD2/LCIA_Methods!D3</f>
        <v>4.6422483876430301E-7</v>
      </c>
      <c r="D2" s="6">
        <f>LCI_db2_S2!AE2/LCIA_Methods!D4</f>
        <v>3.6770356509506082E-5</v>
      </c>
      <c r="E2" s="6">
        <f>LCI_db2_S2!AF2/LCIA_Methods!D5</f>
        <v>1.3109750792985536E-5</v>
      </c>
      <c r="F2" s="6">
        <f>LCI_db2_S2!AG2/LCIA_Methods!D6</f>
        <v>1.3646506741442412E-5</v>
      </c>
      <c r="G2" s="6">
        <f>LCI_db2_S2!AH2/LCIA_Methods!D7</f>
        <v>8.525292192147201E-7</v>
      </c>
      <c r="H2" s="6">
        <f>LCI_db2_S2!AI2/LCIA_Methods!D8</f>
        <v>9.3046553343956542E-6</v>
      </c>
      <c r="I2" s="6">
        <f>LCI_db2_S2!AJ2/LCIA_Methods!D9</f>
        <v>2.1319677211217686E-5</v>
      </c>
      <c r="J2" s="6">
        <f>LCI_db2_S2!AK2/LCIA_Methods!D10</f>
        <v>2.9388642515646397E-5</v>
      </c>
      <c r="K2" s="6">
        <f>LCI_db2_S2!AL2/LCIA_Methods!D11</f>
        <v>6.0187828052839376E-7</v>
      </c>
      <c r="L2" s="6">
        <f>LCI_db2_S2!AM2/LCIA_Methods!D12</f>
        <v>4.6378329440670104E-6</v>
      </c>
      <c r="M2" s="6">
        <f>LCI_db2_S2!AN2/LCIA_Methods!D13</f>
        <v>5.4672579359743332E-6</v>
      </c>
      <c r="N2" s="6">
        <f>LCI_db2_S2!AO2/LCIA_Methods!D14</f>
        <v>8.9941102521861083E-7</v>
      </c>
      <c r="O2" s="6">
        <f>LCI_db2_S2!AP2/LCIA_Methods!D15</f>
        <v>6.7776769899843588E-7</v>
      </c>
      <c r="P2" s="6">
        <f>LCI_db2_S2!AQ2/LCIA_Methods!D16</f>
        <v>2.473275468592334E-6</v>
      </c>
      <c r="Q2" s="6">
        <f>LCI_db2_S2!AR2/LCIA_Methods!D17</f>
        <v>1.107445745957989E-5</v>
      </c>
    </row>
    <row r="3" spans="1:17" x14ac:dyDescent="0.35">
      <c r="A3" s="5" t="s">
        <v>2</v>
      </c>
      <c r="B3" s="6">
        <f>LCI_db2_S2!AC5/LCIA_Methods!D2</f>
        <v>2.8289939264620138E-6</v>
      </c>
      <c r="C3" s="6">
        <f>LCI_db2_S2!AD5/LCIA_Methods!D3</f>
        <v>6.9235198323084332E-10</v>
      </c>
      <c r="D3" s="6">
        <f>LCI_db2_S2!AE5/LCIA_Methods!D4</f>
        <v>8.3082291433879185E-7</v>
      </c>
      <c r="E3" s="6">
        <f>LCI_db2_S2!AF5/LCIA_Methods!D5</f>
        <v>-1.164297466053131E-7</v>
      </c>
      <c r="F3" s="6">
        <f>LCI_db2_S2!AG5/LCIA_Methods!D6</f>
        <v>3.5798137039673845E-7</v>
      </c>
      <c r="G3" s="6">
        <f>LCI_db2_S2!AH5/LCIA_Methods!D7</f>
        <v>4.3164219408817582E-8</v>
      </c>
      <c r="H3" s="6">
        <f>LCI_db2_S2!AI5/LCIA_Methods!D8</f>
        <v>2.4253193251496058E-4</v>
      </c>
      <c r="I3" s="6">
        <f>LCI_db2_S2!AJ5/LCIA_Methods!D9</f>
        <v>1.389170208850782E-6</v>
      </c>
      <c r="J3" s="6">
        <f>LCI_db2_S2!AK5/LCIA_Methods!D10</f>
        <v>1.8433297011789519E-6</v>
      </c>
      <c r="K3" s="6">
        <f>LCI_db2_S2!AL5/LCIA_Methods!D11</f>
        <v>3.7081614929134021E-8</v>
      </c>
      <c r="L3" s="6">
        <f>LCI_db2_S2!AM5/LCIA_Methods!D12</f>
        <v>1.0852938944621082E-7</v>
      </c>
      <c r="M3" s="6">
        <f>LCI_db2_S2!AN5/LCIA_Methods!D13</f>
        <v>-2.6327398292555581E-7</v>
      </c>
      <c r="N3" s="6">
        <f>LCI_db2_S2!AO5/LCIA_Methods!D14</f>
        <v>-4.2295917498204325E-9</v>
      </c>
      <c r="O3" s="6">
        <f>LCI_db2_S2!AP5/LCIA_Methods!D15</f>
        <v>2.2248120486124357E-6</v>
      </c>
      <c r="P3" s="6">
        <f>LCI_db2_S2!AQ5/LCIA_Methods!D16</f>
        <v>3.968985005777114E-8</v>
      </c>
      <c r="Q3" s="6">
        <f>LCI_db2_S2!AR5/LCIA_Methods!D17</f>
        <v>1.3670316466729594E-6</v>
      </c>
    </row>
    <row r="4" spans="1:17" x14ac:dyDescent="0.35">
      <c r="A4" s="5" t="s">
        <v>3</v>
      </c>
      <c r="B4" s="6">
        <f>LCI_db2_S2!AC12/LCIA_Methods!D2</f>
        <v>1.1262540122093E-5</v>
      </c>
      <c r="C4" s="6">
        <f>LCI_db2_S2!AD12/LCIA_Methods!D3</f>
        <v>4.6422483876430301E-7</v>
      </c>
      <c r="D4" s="6">
        <f>LCI_db2_S2!AE12/LCIA_Methods!D4</f>
        <v>3.6770356509506082E-5</v>
      </c>
      <c r="E4" s="6">
        <f>LCI_db2_S2!AF12/LCIA_Methods!D5</f>
        <v>1.3109750792985536E-5</v>
      </c>
      <c r="F4" s="6">
        <f>LCI_db2_S2!AG12/LCIA_Methods!D6</f>
        <v>1.3646506741442412E-5</v>
      </c>
      <c r="G4" s="6">
        <f>LCI_db2_S2!AH12/LCIA_Methods!D7</f>
        <v>8.525292192147201E-7</v>
      </c>
      <c r="H4" s="6">
        <f>LCI_db2_S2!AI12/LCIA_Methods!D8</f>
        <v>9.3046553343956542E-6</v>
      </c>
      <c r="I4" s="6">
        <f>LCI_db2_S2!AJ12/LCIA_Methods!D9</f>
        <v>2.1319677211217686E-5</v>
      </c>
      <c r="J4" s="6">
        <f>LCI_db2_S2!AK12/LCIA_Methods!D10</f>
        <v>2.9388642515646397E-5</v>
      </c>
      <c r="K4" s="6">
        <f>LCI_db2_S2!AL12/LCIA_Methods!D11</f>
        <v>6.0187828052839376E-7</v>
      </c>
      <c r="L4" s="6">
        <f>LCI_db2_S2!AM12/LCIA_Methods!D12</f>
        <v>4.6378329440670104E-6</v>
      </c>
      <c r="M4" s="6">
        <f>LCI_db2_S2!AN12/LCIA_Methods!D13</f>
        <v>5.4672579359743332E-6</v>
      </c>
      <c r="N4" s="6">
        <f>LCI_db2_S2!AO12/LCIA_Methods!D14</f>
        <v>8.9941102521861083E-7</v>
      </c>
      <c r="O4" s="6">
        <f>LCI_db2_S2!AP12/LCIA_Methods!D15</f>
        <v>6.7776769899843588E-7</v>
      </c>
      <c r="P4" s="6">
        <f>LCI_db2_S2!AQ12/LCIA_Methods!D16</f>
        <v>2.473275468592334E-6</v>
      </c>
      <c r="Q4" s="6">
        <f>LCI_db2_S2!AR12/LCIA_Methods!D17</f>
        <v>1.107445745957989E-5</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LCI_db2_S3!AC2/LCIA_Methods!D2</f>
        <v>1.0134361528138357E-5</v>
      </c>
      <c r="C2" s="6">
        <f>LCI_db2_S3!AD2/LCIA_Methods!D3</f>
        <v>3.5755245333779772E-7</v>
      </c>
      <c r="D2" s="6">
        <f>LCI_db2_S3!AE2/LCIA_Methods!D4</f>
        <v>2.0172541004563691E-5</v>
      </c>
      <c r="E2" s="6">
        <f>LCI_db2_S3!AF2/LCIA_Methods!D5</f>
        <v>1.0125783487940674E-5</v>
      </c>
      <c r="F2" s="6">
        <f>LCI_db2_S3!AG2/LCIA_Methods!D6</f>
        <v>4.6093441401251606E-6</v>
      </c>
      <c r="G2" s="6">
        <f>LCI_db2_S3!AH2/LCIA_Methods!D7</f>
        <v>5.2511559677949731E-7</v>
      </c>
      <c r="H2" s="6">
        <f>LCI_db2_S3!AI2/LCIA_Methods!D8</f>
        <v>5.5803257447300987E-5</v>
      </c>
      <c r="I2" s="6">
        <f>LCI_db2_S3!AJ2/LCIA_Methods!D9</f>
        <v>5.291472789669393E-8</v>
      </c>
      <c r="J2" s="6">
        <f>LCI_db2_S3!AK2/LCIA_Methods!D10</f>
        <v>-2.6186839512727406E-7</v>
      </c>
      <c r="K2" s="6">
        <f>LCI_db2_S3!AL2/LCIA_Methods!D11</f>
        <v>4.3701674359644431E-7</v>
      </c>
      <c r="L2" s="6">
        <f>LCI_db2_S3!AM2/LCIA_Methods!D12</f>
        <v>2.6495963185604864E-6</v>
      </c>
      <c r="M2" s="6">
        <f>LCI_db2_S3!AN2/LCIA_Methods!D13</f>
        <v>3.7966110995947272E-6</v>
      </c>
      <c r="N2" s="6">
        <f>LCI_db2_S3!AO2/LCIA_Methods!D14</f>
        <v>5.5962271504594744E-7</v>
      </c>
      <c r="O2" s="6">
        <f>LCI_db2_S3!AP2/LCIA_Methods!D15</f>
        <v>5.9683597620598222E-7</v>
      </c>
      <c r="P2" s="6">
        <f>LCI_db2_S3!AQ2/LCIA_Methods!D16</f>
        <v>1.1950572634980993E-6</v>
      </c>
      <c r="Q2" s="6">
        <f>LCI_db2_S3!AR2/LCIA_Methods!D17</f>
        <v>8.0988859803892049E-6</v>
      </c>
    </row>
    <row r="3" spans="1:17" x14ac:dyDescent="0.35">
      <c r="A3" s="5" t="s">
        <v>2</v>
      </c>
      <c r="B3" s="6">
        <f>LCI_db2_S3!AC5/LCIA_Methods!D2</f>
        <v>2.8289939264620138E-6</v>
      </c>
      <c r="C3" s="6">
        <f>LCI_db2_S3!AD5/LCIA_Methods!D3</f>
        <v>6.9235198323084332E-10</v>
      </c>
      <c r="D3" s="6">
        <f>LCI_db2_S3!AE5/LCIA_Methods!D4</f>
        <v>8.3082291433879185E-7</v>
      </c>
      <c r="E3" s="6">
        <f>LCI_db2_S3!AF5/LCIA_Methods!D5</f>
        <v>-1.164297466053131E-7</v>
      </c>
      <c r="F3" s="6">
        <f>LCI_db2_S3!AG5/LCIA_Methods!D6</f>
        <v>3.5798137039673845E-7</v>
      </c>
      <c r="G3" s="6">
        <f>LCI_db2_S3!AH5/LCIA_Methods!D7</f>
        <v>4.3164219408817582E-8</v>
      </c>
      <c r="H3" s="6">
        <f>LCI_db2_S3!AI5/LCIA_Methods!D8</f>
        <v>2.4253193251496058E-4</v>
      </c>
      <c r="I3" s="6">
        <f>LCI_db2_S3!AJ5/LCIA_Methods!D9</f>
        <v>1.389170208850782E-6</v>
      </c>
      <c r="J3" s="6">
        <f>LCI_db2_S3!AK5/LCIA_Methods!D10</f>
        <v>1.8433297011789519E-6</v>
      </c>
      <c r="K3" s="6">
        <f>LCI_db2_S3!AL5/LCIA_Methods!D11</f>
        <v>3.7081614929134021E-8</v>
      </c>
      <c r="L3" s="6">
        <f>LCI_db2_S3!AM5/LCIA_Methods!D12</f>
        <v>1.0852938944621082E-7</v>
      </c>
      <c r="M3" s="6">
        <f>LCI_db2_S3!AN5/LCIA_Methods!D13</f>
        <v>-2.6327398292555581E-7</v>
      </c>
      <c r="N3" s="6">
        <f>LCI_db2_S3!AO5/LCIA_Methods!D14</f>
        <v>-4.2295917498204325E-9</v>
      </c>
      <c r="O3" s="6">
        <f>LCI_db2_S3!AP5/LCIA_Methods!D15</f>
        <v>2.2248120486124357E-6</v>
      </c>
      <c r="P3" s="6">
        <f>LCI_db2_S3!AQ5/LCIA_Methods!D16</f>
        <v>3.968985005777114E-8</v>
      </c>
      <c r="Q3" s="6">
        <f>LCI_db2_S3!AR5/LCIA_Methods!D17</f>
        <v>1.3670316466729594E-6</v>
      </c>
    </row>
    <row r="4" spans="1:17" x14ac:dyDescent="0.35">
      <c r="A4" s="5" t="s">
        <v>3</v>
      </c>
      <c r="B4" s="6">
        <f>LCI_db2_S3!AC12/LCIA_Methods!D2</f>
        <v>1.1960703428557442E-5</v>
      </c>
      <c r="C4" s="6">
        <f>LCI_db2_S3!AD12/LCIA_Methods!D3</f>
        <v>4.4676747867643933E-7</v>
      </c>
      <c r="D4" s="6">
        <f>LCI_db2_S3!AE12/LCIA_Methods!D4</f>
        <v>2.5007970527119912E-5</v>
      </c>
      <c r="E4" s="6">
        <f>LCI_db2_S3!AF12/LCIA_Methods!D5</f>
        <v>1.2686336796577169E-5</v>
      </c>
      <c r="F4" s="6">
        <f>LCI_db2_S3!AG12/LCIA_Methods!D6</f>
        <v>5.6721848325572661E-6</v>
      </c>
      <c r="G4" s="6">
        <f>LCI_db2_S3!AH12/LCIA_Methods!D7</f>
        <v>6.4560344112216724E-7</v>
      </c>
      <c r="H4" s="6">
        <f>LCI_db2_S3!AI12/LCIA_Methods!D8</f>
        <v>9.1210886803860846E-6</v>
      </c>
      <c r="I4" s="6">
        <f>LCI_db2_S3!AJ12/LCIA_Methods!D9</f>
        <v>-2.8114914234182804E-7</v>
      </c>
      <c r="J4" s="6">
        <f>LCI_db2_S3!AK12/LCIA_Methods!D10</f>
        <v>-7.8816791920383045E-7</v>
      </c>
      <c r="K4" s="6">
        <f>LCI_db2_S3!AL12/LCIA_Methods!D11</f>
        <v>5.3700052576327177E-7</v>
      </c>
      <c r="L4" s="6">
        <f>LCI_db2_S3!AM12/LCIA_Methods!D12</f>
        <v>3.2848630508390553E-6</v>
      </c>
      <c r="M4" s="6">
        <f>LCI_db2_S3!AN12/LCIA_Methods!D13</f>
        <v>4.8115823702247983E-6</v>
      </c>
      <c r="N4" s="6">
        <f>LCI_db2_S3!AO12/LCIA_Methods!D14</f>
        <v>7.0058579174488949E-7</v>
      </c>
      <c r="O4" s="6">
        <f>LCI_db2_S3!AP12/LCIA_Methods!D15</f>
        <v>1.898419581043688E-7</v>
      </c>
      <c r="P4" s="6">
        <f>LCI_db2_S3!AQ12/LCIA_Methods!D16</f>
        <v>1.4838991168581812E-6</v>
      </c>
      <c r="Q4" s="6">
        <f>LCI_db2_S3!AR12/LCIA_Methods!D17</f>
        <v>9.7818495638182647E-6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LCI_db2_S4!AC2/LCIA_Methods!D2</f>
        <v>9.0173002377952495E-6</v>
      </c>
      <c r="C2" s="6">
        <f>LCI_db2_S4!AD2/LCIA_Methods!D3</f>
        <v>3.8548422947837956E-7</v>
      </c>
      <c r="D2" s="6">
        <f>LCI_db2_S4!AE2/LCIA_Methods!D4</f>
        <v>3.8992358576381561E-5</v>
      </c>
      <c r="E2" s="6">
        <f>LCI_db2_S4!AF2/LCIA_Methods!D5</f>
        <v>1.0803245882194059E-5</v>
      </c>
      <c r="F2" s="6">
        <f>LCI_db2_S4!AG2/LCIA_Methods!D6</f>
        <v>1.7368259194341399E-5</v>
      </c>
      <c r="G2" s="6">
        <f>LCI_db2_S4!AH2/LCIA_Methods!D7</f>
        <v>8.5619684172758185E-7</v>
      </c>
      <c r="H2" s="6">
        <f>LCI_db2_S4!AI2/LCIA_Methods!D8</f>
        <v>5.6096964093716291E-5</v>
      </c>
      <c r="I2" s="6">
        <f>LCI_db2_S4!AJ2/LCIA_Methods!D9</f>
        <v>3.4614236893591919E-5</v>
      </c>
      <c r="J2" s="6">
        <f>LCI_db2_S4!AK2/LCIA_Methods!D10</f>
        <v>4.8021028300633084E-5</v>
      </c>
      <c r="K2" s="6">
        <f>LCI_db2_S4!AL2/LCIA_Methods!D11</f>
        <v>5.4082115122063942E-7</v>
      </c>
      <c r="L2" s="6">
        <f>LCI_db2_S4!AM2/LCIA_Methods!D12</f>
        <v>4.8143481477252144E-6</v>
      </c>
      <c r="M2" s="6">
        <f>LCI_db2_S4!AN2/LCIA_Methods!D13</f>
        <v>4.8456920047939835E-6</v>
      </c>
      <c r="N2" s="6">
        <f>LCI_db2_S4!AO2/LCIA_Methods!D14</f>
        <v>8.7774308860390167E-7</v>
      </c>
      <c r="O2" s="6">
        <f>LCI_db2_S4!AP2/LCIA_Methods!D15</f>
        <v>1.3775171616364898E-6</v>
      </c>
      <c r="P2" s="6">
        <f>LCI_db2_S4!AQ2/LCIA_Methods!D16</f>
        <v>2.7780594262727435E-6</v>
      </c>
      <c r="Q2" s="6">
        <f>LCI_db2_S4!AR2/LCIA_Methods!D17</f>
        <v>1.0167058613607807E-5</v>
      </c>
    </row>
    <row r="3" spans="1:17" x14ac:dyDescent="0.35">
      <c r="A3" s="5" t="s">
        <v>2</v>
      </c>
      <c r="B3" s="6">
        <f>LCI_db2_S4!AC5/LCIA_Methods!D2</f>
        <v>2.8289939264620138E-6</v>
      </c>
      <c r="C3" s="6">
        <f>LCI_db2_S4!AD5/LCIA_Methods!D3</f>
        <v>6.9235198323084332E-10</v>
      </c>
      <c r="D3" s="6">
        <f>LCI_db2_S4!AE5/LCIA_Methods!D4</f>
        <v>8.3082291433879185E-7</v>
      </c>
      <c r="E3" s="6">
        <f>LCI_db2_S4!AF5/LCIA_Methods!D5</f>
        <v>-1.164297466053131E-7</v>
      </c>
      <c r="F3" s="6">
        <f>LCI_db2_S4!AG5/LCIA_Methods!D6</f>
        <v>3.5798137039673845E-7</v>
      </c>
      <c r="G3" s="6">
        <f>LCI_db2_S4!AH5/LCIA_Methods!D7</f>
        <v>4.3164219408817582E-8</v>
      </c>
      <c r="H3" s="6">
        <f>LCI_db2_S4!AI5/LCIA_Methods!D8</f>
        <v>2.4253193251496058E-4</v>
      </c>
      <c r="I3" s="6">
        <f>LCI_db2_S4!AJ5/LCIA_Methods!D9</f>
        <v>1.389170208850782E-6</v>
      </c>
      <c r="J3" s="6">
        <f>LCI_db2_S4!AK5/LCIA_Methods!D10</f>
        <v>1.8433297011789519E-6</v>
      </c>
      <c r="K3" s="6">
        <f>LCI_db2_S4!AL5/LCIA_Methods!D11</f>
        <v>3.7081614929134021E-8</v>
      </c>
      <c r="L3" s="6">
        <f>LCI_db2_S4!AM5/LCIA_Methods!D12</f>
        <v>1.0852938944621082E-7</v>
      </c>
      <c r="M3" s="6">
        <f>LCI_db2_S4!AN5/LCIA_Methods!D13</f>
        <v>-2.6327398292555581E-7</v>
      </c>
      <c r="N3" s="6">
        <f>LCI_db2_S4!AO5/LCIA_Methods!D14</f>
        <v>-4.2295917498204325E-9</v>
      </c>
      <c r="O3" s="6">
        <f>LCI_db2_S4!AP5/LCIA_Methods!D15</f>
        <v>2.2248120486124357E-6</v>
      </c>
      <c r="P3" s="6">
        <f>LCI_db2_S4!AQ5/LCIA_Methods!D16</f>
        <v>3.968985005777114E-8</v>
      </c>
      <c r="Q3" s="6">
        <f>LCI_db2_S4!AR5/LCIA_Methods!D17</f>
        <v>1.3670316466729594E-6</v>
      </c>
    </row>
    <row r="4" spans="1:17" x14ac:dyDescent="0.35">
      <c r="A4" s="5" t="s">
        <v>3</v>
      </c>
      <c r="B4" s="6">
        <f>LCI_db2_S4!AC12/LCIA_Methods!D2</f>
        <v>1.056437681562856E-5</v>
      </c>
      <c r="C4" s="6">
        <f>LCI_db2_S4!AD12/LCIA_Methods!D3</f>
        <v>4.816821988521667E-7</v>
      </c>
      <c r="D4" s="6">
        <f>LCI_db2_S4!AE12/LCIA_Methods!D4</f>
        <v>4.8532742491892251E-5</v>
      </c>
      <c r="E4" s="6">
        <f>LCI_db2_S4!AF12/LCIA_Methods!D5</f>
        <v>1.3533164789393899E-5</v>
      </c>
      <c r="F4" s="6">
        <f>LCI_db2_S4!AG12/LCIA_Methods!D6</f>
        <v>2.1620828650327561E-5</v>
      </c>
      <c r="G4" s="6">
        <f>LCI_db2_S4!AH12/LCIA_Methods!D7</f>
        <v>1.0594549973072729E-6</v>
      </c>
      <c r="H4" s="6">
        <f>LCI_db2_S4!AI12/LCIA_Methods!D8</f>
        <v>9.488221988405222E-6</v>
      </c>
      <c r="I4" s="6">
        <f>LCI_db2_S4!AJ12/LCIA_Methods!D9</f>
        <v>4.29205035647772E-5</v>
      </c>
      <c r="J4" s="6">
        <f>LCI_db2_S4!AK12/LCIA_Methods!D10</f>
        <v>5.9565452950496619E-5</v>
      </c>
      <c r="K4" s="6">
        <f>LCI_db2_S4!AL12/LCIA_Methods!D11</f>
        <v>6.6675603529351564E-7</v>
      </c>
      <c r="L4" s="6">
        <f>LCI_db2_S4!AM12/LCIA_Methods!D12</f>
        <v>5.990802837294966E-6</v>
      </c>
      <c r="M4" s="6">
        <f>LCI_db2_S4!AN12/LCIA_Methods!D13</f>
        <v>6.1229335017238682E-6</v>
      </c>
      <c r="N4" s="6">
        <f>LCI_db2_S4!AO12/LCIA_Methods!D14</f>
        <v>1.0982362586923323E-6</v>
      </c>
      <c r="O4" s="6">
        <f>LCI_db2_S4!AP12/LCIA_Methods!D15</f>
        <v>1.1656934398925031E-6</v>
      </c>
      <c r="P4" s="6">
        <f>LCI_db2_S4!AQ12/LCIA_Methods!D16</f>
        <v>3.4626518203264868E-6</v>
      </c>
      <c r="Q4" s="6">
        <f>LCI_db2_S4!AR12/LCIA_Methods!D17</f>
        <v>1.2367065355341517E-5</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LCI_db2_S5!AC2/LCIA_Methods!D2</f>
        <v>8.3753590184123235E-6</v>
      </c>
      <c r="C2" s="6">
        <f>LCI_db2_S5!AD2/LCIA_Methods!D3</f>
        <v>2.7081725770196748E-7</v>
      </c>
      <c r="D2" s="6">
        <f>LCI_db2_S5!AE2/LCIA_Methods!D4</f>
        <v>2.5087411552677949E-5</v>
      </c>
      <c r="E2" s="6">
        <f>LCI_db2_S5!AF2/LCIA_Methods!D5</f>
        <v>6.7823158684691875E-6</v>
      </c>
      <c r="F2" s="6">
        <f>LCI_db2_S5!AG2/LCIA_Methods!D6</f>
        <v>9.848523825600627E-6</v>
      </c>
      <c r="G2" s="6">
        <f>LCI_db2_S5!AH2/LCIA_Methods!D7</f>
        <v>5.1254372252230186E-7</v>
      </c>
      <c r="H2" s="6">
        <f>LCI_db2_S5!AI2/LCIA_Methods!D8</f>
        <v>5.4809990473924629E-5</v>
      </c>
      <c r="I2" s="6">
        <f>LCI_db2_S5!AJ2/LCIA_Methods!D9</f>
        <v>1.6589321687860831E-5</v>
      </c>
      <c r="J2" s="6">
        <f>LCI_db2_S5!AK2/LCIA_Methods!D10</f>
        <v>2.302864353687967E-5</v>
      </c>
      <c r="K2" s="6">
        <f>LCI_db2_S5!AL2/LCIA_Methods!D11</f>
        <v>4.2693028281790279E-7</v>
      </c>
      <c r="L2" s="6">
        <f>LCI_db2_S5!AM2/LCIA_Methods!D12</f>
        <v>3.2493641667560032E-6</v>
      </c>
      <c r="M2" s="6">
        <f>LCI_db2_S5!AN2/LCIA_Methods!D13</f>
        <v>1.6176794282742302E-6</v>
      </c>
      <c r="N2" s="6">
        <f>LCI_db2_S5!AO2/LCIA_Methods!D14</f>
        <v>4.6319461619617275E-7</v>
      </c>
      <c r="O2" s="6">
        <f>LCI_db2_S5!AP2/LCIA_Methods!D15</f>
        <v>9.271657185569511E-7</v>
      </c>
      <c r="P2" s="6">
        <f>LCI_db2_S5!AQ2/LCIA_Methods!D16</f>
        <v>1.2313903339682272E-6</v>
      </c>
      <c r="Q2" s="6">
        <f>LCI_db2_S5!AR2/LCIA_Methods!D17</f>
        <v>6.7394416645330986E-6</v>
      </c>
    </row>
    <row r="3" spans="1:17" x14ac:dyDescent="0.35">
      <c r="A3" s="5" t="s">
        <v>2</v>
      </c>
      <c r="B3" s="6">
        <f>LCI_db2_S5!AC5/LCIA_Methods!D2</f>
        <v>2.8289939264620138E-6</v>
      </c>
      <c r="C3" s="6">
        <f>LCI_db2_S5!AD5/LCIA_Methods!D3</f>
        <v>6.9235198323084332E-10</v>
      </c>
      <c r="D3" s="6">
        <f>LCI_db2_S5!AE5/LCIA_Methods!D4</f>
        <v>8.3082291433879185E-7</v>
      </c>
      <c r="E3" s="6">
        <f>LCI_db2_S5!AF5/LCIA_Methods!D5</f>
        <v>-1.164297466053131E-7</v>
      </c>
      <c r="F3" s="6">
        <f>LCI_db2_S5!AG5/LCIA_Methods!D6</f>
        <v>3.5798137039673845E-7</v>
      </c>
      <c r="G3" s="6">
        <f>LCI_db2_S5!AH5/LCIA_Methods!D7</f>
        <v>4.3164219408817582E-8</v>
      </c>
      <c r="H3" s="6">
        <f>LCI_db2_S5!AI5/LCIA_Methods!D8</f>
        <v>2.4253193251496058E-4</v>
      </c>
      <c r="I3" s="6">
        <f>LCI_db2_S5!AJ5/LCIA_Methods!D9</f>
        <v>1.389170208850782E-6</v>
      </c>
      <c r="J3" s="6">
        <f>LCI_db2_S5!AK5/LCIA_Methods!D10</f>
        <v>1.8433297011789519E-6</v>
      </c>
      <c r="K3" s="6">
        <f>LCI_db2_S5!AL5/LCIA_Methods!D11</f>
        <v>3.7081614929134021E-8</v>
      </c>
      <c r="L3" s="6">
        <f>LCI_db2_S5!AM5/LCIA_Methods!D12</f>
        <v>1.0852938944621082E-7</v>
      </c>
      <c r="M3" s="6">
        <f>LCI_db2_S5!AN5/LCIA_Methods!D13</f>
        <v>-2.6327398292555581E-7</v>
      </c>
      <c r="N3" s="6">
        <f>LCI_db2_S5!AO5/LCIA_Methods!D14</f>
        <v>-4.2295917498204325E-9</v>
      </c>
      <c r="O3" s="6">
        <f>LCI_db2_S5!AP5/LCIA_Methods!D15</f>
        <v>2.2248120486124357E-6</v>
      </c>
      <c r="P3" s="6">
        <f>LCI_db2_S5!AQ5/LCIA_Methods!D16</f>
        <v>3.968985005777114E-8</v>
      </c>
      <c r="Q3" s="6">
        <f>LCI_db2_S5!AR5/LCIA_Methods!D17</f>
        <v>1.3670316466729594E-6</v>
      </c>
    </row>
    <row r="4" spans="1:17" x14ac:dyDescent="0.35">
      <c r="A4" s="5" t="s">
        <v>3</v>
      </c>
      <c r="B4" s="6">
        <f>LCI_db2_S5!AC12/LCIA_Methods!D2</f>
        <v>9.7619502913999004E-6</v>
      </c>
      <c r="C4" s="6">
        <f>LCI_db2_S5!AD12/LCIA_Methods!D3</f>
        <v>3.3834848413165165E-7</v>
      </c>
      <c r="D4" s="6">
        <f>LCI_db2_S5!AE12/LCIA_Methods!D4</f>
        <v>3.1151558712262741E-5</v>
      </c>
      <c r="E4" s="6">
        <f>LCI_db2_S5!AF12/LCIA_Methods!D5</f>
        <v>8.5070022722378128E-6</v>
      </c>
      <c r="F4" s="6">
        <f>LCI_db2_S5!AG12/LCIA_Methods!D6</f>
        <v>1.2221159439401599E-5</v>
      </c>
      <c r="G4" s="6">
        <f>LCI_db2_S5!AH12/LCIA_Methods!D7</f>
        <v>6.2988859830067291E-7</v>
      </c>
      <c r="H4" s="6">
        <f>LCI_db2_S5!AI12/LCIA_Methods!D8</f>
        <v>7.8795049636656527E-6</v>
      </c>
      <c r="I4" s="6">
        <f>LCI_db2_S5!AJ12/LCIA_Methods!D9</f>
        <v>2.0389359557613342E-5</v>
      </c>
      <c r="J4" s="6">
        <f>LCI_db2_S5!AK12/LCIA_Methods!D10</f>
        <v>2.8324971995804846E-5</v>
      </c>
      <c r="K4" s="6">
        <f>LCI_db2_S5!AL12/LCIA_Methods!D11</f>
        <v>5.2439244979009491E-7</v>
      </c>
      <c r="L4" s="6">
        <f>LCI_db2_S5!AM12/LCIA_Methods!D12</f>
        <v>4.0345728610834505E-6</v>
      </c>
      <c r="M4" s="6">
        <f>LCI_db2_S5!AN12/LCIA_Methods!D13</f>
        <v>2.0879177810741768E-6</v>
      </c>
      <c r="N4" s="6">
        <f>LCI_db2_S5!AO12/LCIA_Methods!D14</f>
        <v>5.8005066818267107E-7</v>
      </c>
      <c r="O4" s="6">
        <f>LCI_db2_S5!AP12/LCIA_Methods!D15</f>
        <v>6.0275413604307993E-7</v>
      </c>
      <c r="P4" s="6">
        <f>LCI_db2_S5!AQ12/LCIA_Methods!D16</f>
        <v>1.5293154549458413E-6</v>
      </c>
      <c r="Q4" s="6">
        <f>LCI_db2_S5!AR12/LCIA_Methods!D17</f>
        <v>8.0825441689981329E-6</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LCA_default_default!B2*Waste_Generation_default!C2</f>
        <v>15.502925799696792</v>
      </c>
      <c r="C2" s="6">
        <f>LCA_default_default!C2*Waste_Generation_default!C2</f>
        <v>0.61432821338333721</v>
      </c>
      <c r="D2" s="6">
        <f>LCA_default_default!D2*Waste_Generation_default!C2</f>
        <v>57.930682018411623</v>
      </c>
      <c r="E2" s="6">
        <f>LCA_default_default!E2*Waste_Generation_default!C2</f>
        <v>15.445543922703125</v>
      </c>
      <c r="F2" s="6">
        <f>LCA_default_default!F2*Waste_Generation_default!C2</f>
        <v>16.611840862054169</v>
      </c>
      <c r="G2" s="6">
        <f>LCA_default_default!G2*Waste_Generation_default!C2</f>
        <v>1.0491411892676177</v>
      </c>
      <c r="H2" s="6">
        <f>LCA_default_default!H2*Waste_Generation_default!C2</f>
        <v>84.096638502264284</v>
      </c>
      <c r="I2" s="6">
        <f>LCA_default_default!I2*Waste_Generation_default!C2</f>
        <v>26.458412366338607</v>
      </c>
      <c r="J2" s="6">
        <f>LCA_default_default!J2*Waste_Generation_default!C2</f>
        <v>35.965376648963797</v>
      </c>
      <c r="K2" s="6">
        <f>LCA_default_default!K2*Waste_Generation_default!C2</f>
        <v>1.0185072891350142</v>
      </c>
      <c r="L2" s="6">
        <f>LCA_default_default!L2*Waste_Generation_default!C2</f>
        <v>5.6842055798868163</v>
      </c>
      <c r="M2" s="6">
        <f>LCA_default_default!M2*Waste_Generation_default!C2</f>
        <v>6.9583649751493013</v>
      </c>
      <c r="N2" s="6">
        <f>LCA_default_default!N2*Waste_Generation_default!C2</f>
        <v>0.48644963815672643</v>
      </c>
      <c r="O2" s="6">
        <f>LCA_default_default!O2*Waste_Generation_default!C2</f>
        <v>1.5910704056064426</v>
      </c>
      <c r="P2" s="6">
        <f>LCA_default_default!P2*Waste_Generation_default!C2</f>
        <v>2.7032562357231553</v>
      </c>
      <c r="Q2" s="6">
        <f>LCA_default_default!Q2*Waste_Generation_default!C2</f>
        <v>15.113131580600692</v>
      </c>
    </row>
    <row r="3" spans="1:17" x14ac:dyDescent="0.35">
      <c r="A3" s="5" t="s">
        <v>2</v>
      </c>
      <c r="B3" s="6">
        <f>LCA_default_default!B3*Waste_Generation_default!C3</f>
        <v>0.87284151635393603</v>
      </c>
      <c r="C3" s="6">
        <f>LCA_default_default!C3*Waste_Generation_default!C3</f>
        <v>-3.2466885833497202E-4</v>
      </c>
      <c r="D3" s="6">
        <f>LCA_default_default!D3*Waste_Generation_default!C3</f>
        <v>0.27301934484380058</v>
      </c>
      <c r="E3" s="6">
        <f>LCA_default_default!E3*Waste_Generation_default!C3</f>
        <v>6.5297832723828608E-2</v>
      </c>
      <c r="F3" s="6">
        <f>LCA_default_default!F3*Waste_Generation_default!C3</f>
        <v>0.14027072802505994</v>
      </c>
      <c r="G3" s="6">
        <f>LCA_default_default!G3*Waste_Generation_default!C3</f>
        <v>8.0684680648729374E-3</v>
      </c>
      <c r="H3" s="6">
        <f>LCA_default_default!H3*Waste_Generation_default!C3</f>
        <v>72.746235433415748</v>
      </c>
      <c r="I3" s="6">
        <f>LCA_default_default!I3*Waste_Generation_default!C3</f>
        <v>0.43031939358741517</v>
      </c>
      <c r="J3" s="6">
        <f>LCA_default_default!J3*Waste_Generation_default!C3</f>
        <v>0.54175997151869537</v>
      </c>
      <c r="K3" s="6">
        <f>LCA_default_default!K3*Waste_Generation_default!C3</f>
        <v>4.7845402232472446E-2</v>
      </c>
      <c r="L3" s="6">
        <f>LCA_default_default!L3*Waste_Generation_default!C3</f>
        <v>2.6496873934876555E-2</v>
      </c>
      <c r="M3" s="6">
        <f>LCA_default_default!M3*Waste_Generation_default!C3</f>
        <v>5.2790338266060097E-2</v>
      </c>
      <c r="N3" s="6">
        <f>LCA_default_default!N3*Waste_Generation_default!C3</f>
        <v>6.123008894802312E-4</v>
      </c>
      <c r="O3" s="6">
        <f>LCA_default_default!O3*Waste_Generation_default!C3</f>
        <v>0.67132127164948008</v>
      </c>
      <c r="P3" s="6">
        <f>LCA_default_default!P3*Waste_Generation_default!C3</f>
        <v>7.6690091430553234E-2</v>
      </c>
      <c r="Q3" s="6">
        <f>LCA_default_default!Q3*Waste_Generation_default!C3</f>
        <v>0.43307115654972994</v>
      </c>
    </row>
    <row r="4" spans="1:17" x14ac:dyDescent="0.35">
      <c r="A4" s="5" t="s">
        <v>3</v>
      </c>
      <c r="B4" s="6">
        <f>LCA_default_default!B4*Waste_Generation_default!C4</f>
        <v>14.630084283342855</v>
      </c>
      <c r="C4" s="6">
        <f>LCA_default_default!C4*Waste_Generation_default!C4</f>
        <v>0.61465288224167214</v>
      </c>
      <c r="D4" s="6">
        <f>LCA_default_default!D4*Waste_Generation_default!C4</f>
        <v>57.657662673567813</v>
      </c>
      <c r="E4" s="6">
        <f>LCA_default_default!E4*Waste_Generation_default!C4</f>
        <v>15.380246089979297</v>
      </c>
      <c r="F4" s="6">
        <f>LCA_default_default!F4*Waste_Generation_default!C4</f>
        <v>16.471570134029104</v>
      </c>
      <c r="G4" s="6">
        <f>LCA_default_default!G4*Waste_Generation_default!C4</f>
        <v>1.0410727212027446</v>
      </c>
      <c r="H4" s="6">
        <f>LCA_default_default!H4*Waste_Generation_default!C4</f>
        <v>11.350403068848543</v>
      </c>
      <c r="I4" s="6">
        <f>LCA_default_default!I4*Waste_Generation_default!C4</f>
        <v>26.028092972751185</v>
      </c>
      <c r="J4" s="6">
        <f>LCA_default_default!J4*Waste_Generation_default!C4</f>
        <v>35.423616677445111</v>
      </c>
      <c r="K4" s="6">
        <f>LCA_default_default!K4*Waste_Generation_default!C4</f>
        <v>0.97066188690254163</v>
      </c>
      <c r="L4" s="6">
        <f>LCA_default_default!L4*Waste_Generation_default!C4</f>
        <v>5.6577087059519391</v>
      </c>
      <c r="M4" s="6">
        <f>LCA_default_default!M4*Waste_Generation_default!C4</f>
        <v>6.9055746368832409</v>
      </c>
      <c r="N4" s="6">
        <f>LCA_default_default!N4*Waste_Generation_default!C4</f>
        <v>0.48583733726724615</v>
      </c>
      <c r="O4" s="6">
        <f>LCA_default_default!O4*Waste_Generation_default!C4</f>
        <v>0.91974913395696256</v>
      </c>
      <c r="P4" s="6">
        <f>LCA_default_default!P4*Waste_Generation_default!C4</f>
        <v>2.6265661442926027</v>
      </c>
      <c r="Q4" s="6">
        <f>LCA_default_default!Q4*Waste_Generation_default!C4</f>
        <v>14.680060424050959</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LCA_default_S1!B2*Waste_Generation_S1!C2</f>
        <v>14.1105860224559</v>
      </c>
      <c r="C2" s="6">
        <f>LCA_default_S1!C2*Waste_Generation_S1!C2</f>
        <v>0.53733426867396061</v>
      </c>
      <c r="D2" s="6">
        <f>LCA_default_S1!D2*Waste_Generation_S1!C2</f>
        <v>50.859983856637534</v>
      </c>
      <c r="E2" s="6">
        <f>LCA_default_S1!E2*Waste_Generation_S1!C2</f>
        <v>13.555662077817626</v>
      </c>
      <c r="F2" s="6">
        <f>LCA_default_S1!F2*Waste_Generation_S1!C2</f>
        <v>14.623029959313056</v>
      </c>
      <c r="G2" s="6">
        <f>LCA_default_S1!G2*Waste_Generation_S1!C2</f>
        <v>0.92304133314971093</v>
      </c>
      <c r="H2" s="6">
        <f>LCA_default_S1!H2*Waste_Generation_S1!C2</f>
        <v>119.0509558353661</v>
      </c>
      <c r="I2" s="6">
        <f>LCA_default_S1!I2*Waste_Generation_S1!C2</f>
        <v>23.420060441538411</v>
      </c>
      <c r="J2" s="6">
        <f>LCA_default_S1!J2*Waste_Generation_S1!C2</f>
        <v>31.808304550042511</v>
      </c>
      <c r="K2" s="6">
        <f>LCA_default_S1!K2*Waste_Generation_S1!C2</f>
        <v>0.92109725438843248</v>
      </c>
      <c r="L2" s="6">
        <f>LCA_default_S1!L2*Waste_Generation_S1!C2</f>
        <v>4.990240428610262</v>
      </c>
      <c r="M2" s="6">
        <f>LCA_default_S1!M2*Waste_Generation_S1!C2</f>
        <v>6.121563314671925</v>
      </c>
      <c r="N2" s="6">
        <f>LCA_default_S1!N2*Waste_Generation_S1!C2</f>
        <v>0.42602612144306068</v>
      </c>
      <c r="O2" s="6">
        <f>LCA_default_S1!O2*Waste_Generation_S1!C2</f>
        <v>1.8117623996865622</v>
      </c>
      <c r="P2" s="6">
        <f>LCA_default_S1!P2*Waste_Generation_S1!C2</f>
        <v>2.4132805134018569</v>
      </c>
      <c r="Q2" s="6">
        <f>LCA_default_S1!Q2*Waste_Generation_S1!C2</f>
        <v>13.494659605869181</v>
      </c>
    </row>
    <row r="3" spans="1:17" x14ac:dyDescent="0.35">
      <c r="A3" s="5" t="s">
        <v>2</v>
      </c>
      <c r="B3" s="6">
        <f>LCA_default_S1!B3*Waste_Generation_S1!C3</f>
        <v>1.3092622745309039</v>
      </c>
      <c r="C3" s="6">
        <f>LCA_default_S1!C3*Waste_Generation_S1!C3</f>
        <v>-4.87003287502458E-4</v>
      </c>
      <c r="D3" s="6">
        <f>LCA_default_S1!D3*Waste_Generation_S1!C3</f>
        <v>0.40952901726570085</v>
      </c>
      <c r="E3" s="6">
        <f>LCA_default_S1!E3*Waste_Generation_S1!C3</f>
        <v>9.7946749085742899E-2</v>
      </c>
      <c r="F3" s="6">
        <f>LCA_default_S1!F3*Waste_Generation_S1!C3</f>
        <v>0.21040609203758992</v>
      </c>
      <c r="G3" s="6">
        <f>LCA_default_S1!G3*Waste_Generation_S1!C3</f>
        <v>1.2102702097309405E-2</v>
      </c>
      <c r="H3" s="6">
        <f>LCA_default_S1!H3*Waste_Generation_S1!C3</f>
        <v>109.11935315012363</v>
      </c>
      <c r="I3" s="6">
        <f>LCA_default_S1!I3*Waste_Generation_S1!C3</f>
        <v>0.64547909038112272</v>
      </c>
      <c r="J3" s="6">
        <f>LCA_default_S1!J3*Waste_Generation_S1!C3</f>
        <v>0.81263995727804306</v>
      </c>
      <c r="K3" s="6">
        <f>LCA_default_S1!K3*Waste_Generation_S1!C3</f>
        <v>7.1768103348708659E-2</v>
      </c>
      <c r="L3" s="6">
        <f>LCA_default_S1!L3*Waste_Generation_S1!C3</f>
        <v>3.9745310902314833E-2</v>
      </c>
      <c r="M3" s="6">
        <f>LCA_default_S1!M3*Waste_Generation_S1!C3</f>
        <v>7.9185507399090138E-2</v>
      </c>
      <c r="N3" s="6">
        <f>LCA_default_S1!N3*Waste_Generation_S1!C3</f>
        <v>9.1845133422034685E-4</v>
      </c>
      <c r="O3" s="6">
        <f>LCA_default_S1!O3*Waste_Generation_S1!C3</f>
        <v>1.0069819074742201</v>
      </c>
      <c r="P3" s="6">
        <f>LCA_default_S1!P3*Waste_Generation_S1!C3</f>
        <v>0.11503513714582984</v>
      </c>
      <c r="Q3" s="6">
        <f>LCA_default_S1!Q3*Waste_Generation_S1!C3</f>
        <v>0.64960673482459497</v>
      </c>
    </row>
    <row r="4" spans="1:17" x14ac:dyDescent="0.35">
      <c r="A4" s="5" t="s">
        <v>3</v>
      </c>
      <c r="B4" s="6">
        <f>LCA_default_S1!B4*Waste_Generation_S1!C4</f>
        <v>12.801323747924998</v>
      </c>
      <c r="C4" s="6">
        <f>LCA_default_S1!C4*Waste_Generation_S1!C4</f>
        <v>0.53782127196146312</v>
      </c>
      <c r="D4" s="6">
        <f>LCA_default_S1!D4*Waste_Generation_S1!C4</f>
        <v>50.450454839371837</v>
      </c>
      <c r="E4" s="6">
        <f>LCA_default_S1!E4*Waste_Generation_S1!C4</f>
        <v>13.457715328731885</v>
      </c>
      <c r="F4" s="6">
        <f>LCA_default_S1!F4*Waste_Generation_S1!C4</f>
        <v>14.412623867275467</v>
      </c>
      <c r="G4" s="6">
        <f>LCA_default_S1!G4*Waste_Generation_S1!C4</f>
        <v>0.91093863105240158</v>
      </c>
      <c r="H4" s="6">
        <f>LCA_default_S1!H4*Waste_Generation_S1!C4</f>
        <v>9.9316026852424741</v>
      </c>
      <c r="I4" s="6">
        <f>LCA_default_S1!I4*Waste_Generation_S1!C4</f>
        <v>22.774581351157288</v>
      </c>
      <c r="J4" s="6">
        <f>LCA_default_S1!J4*Waste_Generation_S1!C4</f>
        <v>30.99566459276447</v>
      </c>
      <c r="K4" s="6">
        <f>LCA_default_S1!K4*Waste_Generation_S1!C4</f>
        <v>0.84932915103972395</v>
      </c>
      <c r="L4" s="6">
        <f>LCA_default_S1!L4*Waste_Generation_S1!C4</f>
        <v>4.9504951177079466</v>
      </c>
      <c r="M4" s="6">
        <f>LCA_default_S1!M4*Waste_Generation_S1!C4</f>
        <v>6.0423778072728354</v>
      </c>
      <c r="N4" s="6">
        <f>LCA_default_S1!N4*Waste_Generation_S1!C4</f>
        <v>0.42510767010884037</v>
      </c>
      <c r="O4" s="6">
        <f>LCA_default_S1!O4*Waste_Generation_S1!C4</f>
        <v>0.80478049221234227</v>
      </c>
      <c r="P4" s="6">
        <f>LCA_default_S1!P4*Waste_Generation_S1!C4</f>
        <v>2.2982453762560273</v>
      </c>
      <c r="Q4" s="6">
        <f>LCA_default_S1!Q4*Waste_Generation_S1!C4</f>
        <v>12.845052871044588</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LCA_default_S2!B2*Waste_Generation_S2!C2</f>
        <v>18.287605354178567</v>
      </c>
      <c r="C2" s="6">
        <f>LCA_default_S2!C2*Waste_Generation_S2!C2</f>
        <v>0.76831610280209017</v>
      </c>
      <c r="D2" s="6">
        <f>LCA_default_S2!D2*Waste_Generation_S2!C2</f>
        <v>72.072078341959767</v>
      </c>
      <c r="E2" s="6">
        <f>LCA_default_S2!E2*Waste_Generation_S2!C2</f>
        <v>19.225307612474122</v>
      </c>
      <c r="F2" s="6">
        <f>LCA_default_S2!F2*Waste_Generation_S2!C2</f>
        <v>20.589462667536381</v>
      </c>
      <c r="G2" s="6">
        <f>LCA_default_S2!G2*Waste_Generation_S2!C2</f>
        <v>1.3013409015034307</v>
      </c>
      <c r="H2" s="6">
        <f>LCA_default_S2!H2*Waste_Generation_S2!C2</f>
        <v>14.188003836060677</v>
      </c>
      <c r="I2" s="6">
        <f>LCA_default_S2!I2*Waste_Generation_S2!C2</f>
        <v>32.535116215938984</v>
      </c>
      <c r="J2" s="6">
        <f>LCA_default_S2!J2*Waste_Generation_S2!C2</f>
        <v>44.279520846806385</v>
      </c>
      <c r="K2" s="6">
        <f>LCA_default_S2!K2*Waste_Generation_S2!C2</f>
        <v>1.213327358628177</v>
      </c>
      <c r="L2" s="6">
        <f>LCA_default_S2!L2*Waste_Generation_S2!C2</f>
        <v>7.0721358824399241</v>
      </c>
      <c r="M2" s="6">
        <f>LCA_default_S2!M2*Waste_Generation_S2!C2</f>
        <v>8.6319682961040503</v>
      </c>
      <c r="N2" s="6">
        <f>LCA_default_S2!N2*Waste_Generation_S2!C2</f>
        <v>0.60729667158405765</v>
      </c>
      <c r="O2" s="6">
        <f>LCA_default_S2!O2*Waste_Generation_S2!C2</f>
        <v>1.1496864174462031</v>
      </c>
      <c r="P2" s="6">
        <f>LCA_default_S2!P2*Waste_Generation_S2!C2</f>
        <v>3.2832076803657531</v>
      </c>
      <c r="Q2" s="6">
        <f>LCA_default_S2!Q2*Waste_Generation_S2!C2</f>
        <v>18.350075530063698</v>
      </c>
    </row>
    <row r="3" spans="1:17" x14ac:dyDescent="0.35">
      <c r="A3" s="5" t="s">
        <v>2</v>
      </c>
      <c r="B3" s="6">
        <f>LCA_default_S2!B3*Waste_Generation_S2!C3</f>
        <v>0</v>
      </c>
      <c r="C3" s="6">
        <f>LCA_default_S2!C3*Waste_Generation_S2!C3</f>
        <v>0</v>
      </c>
      <c r="D3" s="6">
        <f>LCA_default_S2!D3*Waste_Generation_S2!C3</f>
        <v>0</v>
      </c>
      <c r="E3" s="6">
        <f>LCA_default_S2!E3*Waste_Generation_S2!C3</f>
        <v>0</v>
      </c>
      <c r="F3" s="6">
        <f>LCA_default_S2!F3*Waste_Generation_S2!C3</f>
        <v>0</v>
      </c>
      <c r="G3" s="6">
        <f>LCA_default_S2!G3*Waste_Generation_S2!C3</f>
        <v>0</v>
      </c>
      <c r="H3" s="6">
        <f>LCA_default_S2!H3*Waste_Generation_S2!C3</f>
        <v>0</v>
      </c>
      <c r="I3" s="6">
        <f>LCA_default_S2!I3*Waste_Generation_S2!C3</f>
        <v>0</v>
      </c>
      <c r="J3" s="6">
        <f>LCA_default_S2!J3*Waste_Generation_S2!C3</f>
        <v>0</v>
      </c>
      <c r="K3" s="6">
        <f>LCA_default_S2!K3*Waste_Generation_S2!C3</f>
        <v>0</v>
      </c>
      <c r="L3" s="6">
        <f>LCA_default_S2!L3*Waste_Generation_S2!C3</f>
        <v>0</v>
      </c>
      <c r="M3" s="6">
        <f>LCA_default_S2!M3*Waste_Generation_S2!C3</f>
        <v>0</v>
      </c>
      <c r="N3" s="6">
        <f>LCA_default_S2!N3*Waste_Generation_S2!C3</f>
        <v>0</v>
      </c>
      <c r="O3" s="6">
        <f>LCA_default_S2!O3*Waste_Generation_S2!C3</f>
        <v>0</v>
      </c>
      <c r="P3" s="6">
        <f>LCA_default_S2!P3*Waste_Generation_S2!C3</f>
        <v>0</v>
      </c>
      <c r="Q3" s="6">
        <f>LCA_default_S2!Q3*Waste_Generation_S2!C3</f>
        <v>0</v>
      </c>
    </row>
    <row r="4" spans="1:17" x14ac:dyDescent="0.35">
      <c r="A4" s="5" t="s">
        <v>3</v>
      </c>
      <c r="B4" s="6">
        <f>LCA_default_S2!B4*Waste_Generation_S2!C4</f>
        <v>18.287605354178567</v>
      </c>
      <c r="C4" s="6">
        <f>LCA_default_S2!C4*Waste_Generation_S2!C4</f>
        <v>0.76831610280209017</v>
      </c>
      <c r="D4" s="6">
        <f>LCA_default_S2!D4*Waste_Generation_S2!C4</f>
        <v>72.072078341959767</v>
      </c>
      <c r="E4" s="6">
        <f>LCA_default_S2!E4*Waste_Generation_S2!C4</f>
        <v>19.225307612474122</v>
      </c>
      <c r="F4" s="6">
        <f>LCA_default_S2!F4*Waste_Generation_S2!C4</f>
        <v>20.589462667536381</v>
      </c>
      <c r="G4" s="6">
        <f>LCA_default_S2!G4*Waste_Generation_S2!C4</f>
        <v>1.3013409015034307</v>
      </c>
      <c r="H4" s="6">
        <f>LCA_default_S2!H4*Waste_Generation_S2!C4</f>
        <v>14.188003836060677</v>
      </c>
      <c r="I4" s="6">
        <f>LCA_default_S2!I4*Waste_Generation_S2!C4</f>
        <v>32.535116215938984</v>
      </c>
      <c r="J4" s="6">
        <f>LCA_default_S2!J4*Waste_Generation_S2!C4</f>
        <v>44.279520846806385</v>
      </c>
      <c r="K4" s="6">
        <f>LCA_default_S2!K4*Waste_Generation_S2!C4</f>
        <v>1.213327358628177</v>
      </c>
      <c r="L4" s="6">
        <f>LCA_default_S2!L4*Waste_Generation_S2!C4</f>
        <v>7.0721358824399241</v>
      </c>
      <c r="M4" s="6">
        <f>LCA_default_S2!M4*Waste_Generation_S2!C4</f>
        <v>8.6319682961040503</v>
      </c>
      <c r="N4" s="6">
        <f>LCA_default_S2!N4*Waste_Generation_S2!C4</f>
        <v>0.60729667158405765</v>
      </c>
      <c r="O4" s="6">
        <f>LCA_default_S2!O4*Waste_Generation_S2!C4</f>
        <v>1.1496864174462031</v>
      </c>
      <c r="P4" s="6">
        <f>LCA_default_S2!P4*Waste_Generation_S2!C4</f>
        <v>3.2832076803657531</v>
      </c>
      <c r="Q4" s="6">
        <f>LCA_default_S2!Q4*Waste_Generation_S2!C4</f>
        <v>18.350075530063698</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LCA_default_S3!B2*Waste_Generation_S3!C2</f>
        <v>16.198718158510122</v>
      </c>
      <c r="C2" s="6">
        <f>LCA_default_S3!C2*Waste_Generation_S3!C2</f>
        <v>0.59640853191065601</v>
      </c>
      <c r="D2" s="6">
        <f>LCA_default_S3!D2*Waste_Generation_S3!C2</f>
        <v>37.651663629545233</v>
      </c>
      <c r="E2" s="6">
        <f>LCA_default_S3!E2*Waste_Generation_S3!C2</f>
        <v>15.196796362048049</v>
      </c>
      <c r="F2" s="6">
        <f>LCA_default_S3!F2*Waste_Generation_S3!C2</f>
        <v>7.1102315677455774</v>
      </c>
      <c r="G2" s="6">
        <f>LCA_default_S3!G2*Waste_Generation_S3!C2</f>
        <v>0.77633746801884873</v>
      </c>
      <c r="H2" s="6">
        <f>LCA_default_S3!H2*Waste_Generation_S3!C2</f>
        <v>83.873069746591781</v>
      </c>
      <c r="I2" s="6">
        <f>LCA_default_S3!I2*Waste_Generation_S3!C2</f>
        <v>0.47047498189172171</v>
      </c>
      <c r="J2" s="6">
        <f>LCA_default_S3!J2*Waste_Generation_S3!C2</f>
        <v>-0.26687079736199826</v>
      </c>
      <c r="K2" s="6">
        <f>LCA_default_S3!K2*Waste_Generation_S3!C2</f>
        <v>0.83797575707555716</v>
      </c>
      <c r="L2" s="6">
        <f>LCA_default_S3!L2*Waste_Generation_S3!C2</f>
        <v>4.040723555261601</v>
      </c>
      <c r="M2" s="6">
        <f>LCA_default_S3!M2*Waste_Generation_S3!C2</f>
        <v>6.1353954186534017</v>
      </c>
      <c r="N2" s="6">
        <f>LCA_default_S3!N2*Waste_Generation_S3!C2</f>
        <v>0.33939955801028621</v>
      </c>
      <c r="O2" s="6">
        <f>LCA_default_S3!O2*Waste_Generation_S3!C2</f>
        <v>0.76674065886387111</v>
      </c>
      <c r="P2" s="6">
        <f>LCA_default_S3!P2*Waste_Generation_S3!C2</f>
        <v>1.7815643470256544</v>
      </c>
      <c r="Q2" s="6">
        <f>LCA_default_S3!Q2*Waste_Generation_S3!C2</f>
        <v>13.801716322641331</v>
      </c>
    </row>
    <row r="3" spans="1:17" x14ac:dyDescent="0.35">
      <c r="A3" s="5" t="s">
        <v>2</v>
      </c>
      <c r="B3" s="6">
        <f>LCA_default_S3!B3*Waste_Generation_S3!C3</f>
        <v>0.87284151635393603</v>
      </c>
      <c r="C3" s="6">
        <f>LCA_default_S3!C3*Waste_Generation_S3!C3</f>
        <v>-3.2466885833497202E-4</v>
      </c>
      <c r="D3" s="6">
        <f>LCA_default_S3!D3*Waste_Generation_S3!C3</f>
        <v>0.27301934484380058</v>
      </c>
      <c r="E3" s="6">
        <f>LCA_default_S3!E3*Waste_Generation_S3!C3</f>
        <v>6.5297832723828608E-2</v>
      </c>
      <c r="F3" s="6">
        <f>LCA_default_S3!F3*Waste_Generation_S3!C3</f>
        <v>0.14027072802505994</v>
      </c>
      <c r="G3" s="6">
        <f>LCA_default_S3!G3*Waste_Generation_S3!C3</f>
        <v>8.0684680648729374E-3</v>
      </c>
      <c r="H3" s="6">
        <f>LCA_default_S3!H3*Waste_Generation_S3!C3</f>
        <v>72.746235433415748</v>
      </c>
      <c r="I3" s="6">
        <f>LCA_default_S3!I3*Waste_Generation_S3!C3</f>
        <v>0.43031939358741517</v>
      </c>
      <c r="J3" s="6">
        <f>LCA_default_S3!J3*Waste_Generation_S3!C3</f>
        <v>0.54175997151869537</v>
      </c>
      <c r="K3" s="6">
        <f>LCA_default_S3!K3*Waste_Generation_S3!C3</f>
        <v>4.7845402232472446E-2</v>
      </c>
      <c r="L3" s="6">
        <f>LCA_default_S3!L3*Waste_Generation_S3!C3</f>
        <v>2.6496873934876555E-2</v>
      </c>
      <c r="M3" s="6">
        <f>LCA_default_S3!M3*Waste_Generation_S3!C3</f>
        <v>5.2790338266060097E-2</v>
      </c>
      <c r="N3" s="6">
        <f>LCA_default_S3!N3*Waste_Generation_S3!C3</f>
        <v>6.123008894802312E-4</v>
      </c>
      <c r="O3" s="6">
        <f>LCA_default_S3!O3*Waste_Generation_S3!C3</f>
        <v>0.67132127164948008</v>
      </c>
      <c r="P3" s="6">
        <f>LCA_default_S3!P3*Waste_Generation_S3!C3</f>
        <v>7.6690091430553234E-2</v>
      </c>
      <c r="Q3" s="6">
        <f>LCA_default_S3!Q3*Waste_Generation_S3!C3</f>
        <v>0.43307115654972994</v>
      </c>
    </row>
    <row r="4" spans="1:17" x14ac:dyDescent="0.35">
      <c r="A4" s="5" t="s">
        <v>3</v>
      </c>
      <c r="B4" s="6">
        <f>LCA_default_S3!B4*Waste_Generation_S3!C4</f>
        <v>15.325876642156183</v>
      </c>
      <c r="C4" s="6">
        <f>LCA_default_S3!C4*Waste_Generation_S3!C4</f>
        <v>0.59673320076899095</v>
      </c>
      <c r="D4" s="6">
        <f>LCA_default_S3!D4*Waste_Generation_S3!C4</f>
        <v>37.37864428470143</v>
      </c>
      <c r="E4" s="6">
        <f>LCA_default_S3!E4*Waste_Generation_S3!C4</f>
        <v>15.131498529324221</v>
      </c>
      <c r="F4" s="6">
        <f>LCA_default_S3!F4*Waste_Generation_S3!C4</f>
        <v>6.9699608397205193</v>
      </c>
      <c r="G4" s="6">
        <f>LCA_default_S3!G4*Waste_Generation_S3!C4</f>
        <v>0.76826899995397568</v>
      </c>
      <c r="H4" s="6">
        <f>LCA_default_S3!H4*Waste_Generation_S3!C4</f>
        <v>11.126834313176031</v>
      </c>
      <c r="I4" s="6">
        <f>LCA_default_S3!I4*Waste_Generation_S3!C4</f>
        <v>4.0155588304306641E-2</v>
      </c>
      <c r="J4" s="6">
        <f>LCA_default_S3!J4*Waste_Generation_S3!C4</f>
        <v>-0.80863076888069352</v>
      </c>
      <c r="K4" s="6">
        <f>LCA_default_S3!K4*Waste_Generation_S3!C4</f>
        <v>0.79013035484308469</v>
      </c>
      <c r="L4" s="6">
        <f>LCA_default_S3!L4*Waste_Generation_S3!C4</f>
        <v>4.0142266813267238</v>
      </c>
      <c r="M4" s="6">
        <f>LCA_default_S3!M4*Waste_Generation_S3!C4</f>
        <v>6.0826050803873413</v>
      </c>
      <c r="N4" s="6">
        <f>LCA_default_S3!N4*Waste_Generation_S3!C4</f>
        <v>0.33878725712080598</v>
      </c>
      <c r="O4" s="6">
        <f>LCA_default_S3!O4*Waste_Generation_S3!C4</f>
        <v>9.5419387214391041E-2</v>
      </c>
      <c r="P4" s="6">
        <f>LCA_default_S3!P4*Waste_Generation_S3!C4</f>
        <v>1.7048742555951013</v>
      </c>
      <c r="Q4" s="6">
        <f>LCA_default_S3!Q4*Waste_Generation_S3!C4</f>
        <v>13.368645166091602</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LCA_default_S4!B2*Waste_Generation_S4!C2</f>
        <v>14.807133440883467</v>
      </c>
      <c r="C2" s="6">
        <f>LCA_default_S4!C2*Waste_Generation_S4!C2</f>
        <v>0.63224789485601851</v>
      </c>
      <c r="D2" s="6">
        <f>LCA_default_S4!D2*Waste_Generation_S4!C2</f>
        <v>78.209700407278007</v>
      </c>
      <c r="E2" s="6">
        <f>LCA_default_S4!E2*Waste_Generation_S4!C2</f>
        <v>15.694291483358203</v>
      </c>
      <c r="F2" s="6">
        <f>LCA_default_S4!F2*Waste_Generation_S4!C2</f>
        <v>26.113450156362759</v>
      </c>
      <c r="G2" s="6">
        <f>LCA_default_S4!G2*Waste_Generation_S4!C2</f>
        <v>1.3219449105163865</v>
      </c>
      <c r="H2" s="6">
        <f>LCA_default_S4!H2*Waste_Generation_S4!C2</f>
        <v>84.320207257936801</v>
      </c>
      <c r="I2" s="6">
        <f>LCA_default_S4!I2*Waste_Generation_S4!C2</f>
        <v>52.446349750785494</v>
      </c>
      <c r="J2" s="6">
        <f>LCA_default_S4!J2*Waste_Generation_S4!C2</f>
        <v>72.197624095289612</v>
      </c>
      <c r="K2" s="6">
        <f>LCA_default_S4!K2*Waste_Generation_S4!C2</f>
        <v>1.1990388211944709</v>
      </c>
      <c r="L2" s="6">
        <f>LCA_default_S4!L2*Waste_Generation_S4!C2</f>
        <v>7.3276876045120325</v>
      </c>
      <c r="M2" s="6">
        <f>LCA_default_S4!M2*Waste_Generation_S4!C2</f>
        <v>7.7813345316452001</v>
      </c>
      <c r="N2" s="6">
        <f>LCA_default_S4!N2*Waste_Generation_S4!C2</f>
        <v>0.63349971830316676</v>
      </c>
      <c r="O2" s="6">
        <f>LCA_default_S4!O2*Waste_Generation_S4!C2</f>
        <v>2.4154001523490143</v>
      </c>
      <c r="P2" s="6">
        <f>LCA_default_S4!P2*Waste_Generation_S4!C2</f>
        <v>3.6249481244206558</v>
      </c>
      <c r="Q2" s="6">
        <f>LCA_default_S4!Q2*Waste_Generation_S4!C2</f>
        <v>16.424546838560051</v>
      </c>
    </row>
    <row r="3" spans="1:17" x14ac:dyDescent="0.35">
      <c r="A3" s="5" t="s">
        <v>2</v>
      </c>
      <c r="B3" s="6">
        <f>LCA_default_S4!B3*Waste_Generation_S4!C3</f>
        <v>0.87284151635393603</v>
      </c>
      <c r="C3" s="6">
        <f>LCA_default_S4!C3*Waste_Generation_S4!C3</f>
        <v>-3.2466885833497202E-4</v>
      </c>
      <c r="D3" s="6">
        <f>LCA_default_S4!D3*Waste_Generation_S4!C3</f>
        <v>0.27301934484380058</v>
      </c>
      <c r="E3" s="6">
        <f>LCA_default_S4!E3*Waste_Generation_S4!C3</f>
        <v>6.5297832723828608E-2</v>
      </c>
      <c r="F3" s="6">
        <f>LCA_default_S4!F3*Waste_Generation_S4!C3</f>
        <v>0.14027072802505994</v>
      </c>
      <c r="G3" s="6">
        <f>LCA_default_S4!G3*Waste_Generation_S4!C3</f>
        <v>8.0684680648729374E-3</v>
      </c>
      <c r="H3" s="6">
        <f>LCA_default_S4!H3*Waste_Generation_S4!C3</f>
        <v>72.746235433415748</v>
      </c>
      <c r="I3" s="6">
        <f>LCA_default_S4!I3*Waste_Generation_S4!C3</f>
        <v>0.43031939358741517</v>
      </c>
      <c r="J3" s="6">
        <f>LCA_default_S4!J3*Waste_Generation_S4!C3</f>
        <v>0.54175997151869537</v>
      </c>
      <c r="K3" s="6">
        <f>LCA_default_S4!K3*Waste_Generation_S4!C3</f>
        <v>4.7845402232472446E-2</v>
      </c>
      <c r="L3" s="6">
        <f>LCA_default_S4!L3*Waste_Generation_S4!C3</f>
        <v>2.6496873934876555E-2</v>
      </c>
      <c r="M3" s="6">
        <f>LCA_default_S4!M3*Waste_Generation_S4!C3</f>
        <v>5.2790338266060097E-2</v>
      </c>
      <c r="N3" s="6">
        <f>LCA_default_S4!N3*Waste_Generation_S4!C3</f>
        <v>6.123008894802312E-4</v>
      </c>
      <c r="O3" s="6">
        <f>LCA_default_S4!O3*Waste_Generation_S4!C3</f>
        <v>0.67132127164948008</v>
      </c>
      <c r="P3" s="6">
        <f>LCA_default_S4!P3*Waste_Generation_S4!C3</f>
        <v>7.6690091430553234E-2</v>
      </c>
      <c r="Q3" s="6">
        <f>LCA_default_S4!Q3*Waste_Generation_S4!C3</f>
        <v>0.43307115654972994</v>
      </c>
    </row>
    <row r="4" spans="1:17" x14ac:dyDescent="0.35">
      <c r="A4" s="5" t="s">
        <v>3</v>
      </c>
      <c r="B4" s="6">
        <f>LCA_default_S4!B4*Waste_Generation_S4!C4</f>
        <v>13.934291924529527</v>
      </c>
      <c r="C4" s="6">
        <f>LCA_default_S4!C4*Waste_Generation_S4!C4</f>
        <v>0.63257256371435333</v>
      </c>
      <c r="D4" s="6">
        <f>LCA_default_S4!D4*Waste_Generation_S4!C4</f>
        <v>77.936681062434204</v>
      </c>
      <c r="E4" s="6">
        <f>LCA_default_S4!E4*Waste_Generation_S4!C4</f>
        <v>15.628993650634373</v>
      </c>
      <c r="F4" s="6">
        <f>LCA_default_S4!F4*Waste_Generation_S4!C4</f>
        <v>25.973179428337698</v>
      </c>
      <c r="G4" s="6">
        <f>LCA_default_S4!G4*Waste_Generation_S4!C4</f>
        <v>1.3138764424515137</v>
      </c>
      <c r="H4" s="6">
        <f>LCA_default_S4!H4*Waste_Generation_S4!C4</f>
        <v>11.573971824521053</v>
      </c>
      <c r="I4" s="6">
        <f>LCA_default_S4!I4*Waste_Generation_S4!C4</f>
        <v>52.016030357198076</v>
      </c>
      <c r="J4" s="6">
        <f>LCA_default_S4!J4*Waste_Generation_S4!C4</f>
        <v>71.655864123770911</v>
      </c>
      <c r="K4" s="6">
        <f>LCA_default_S4!K4*Waste_Generation_S4!C4</f>
        <v>1.1511934189619986</v>
      </c>
      <c r="L4" s="6">
        <f>LCA_default_S4!L4*Waste_Generation_S4!C4</f>
        <v>7.3011907305771562</v>
      </c>
      <c r="M4" s="6">
        <f>LCA_default_S4!M4*Waste_Generation_S4!C4</f>
        <v>7.7285441933791397</v>
      </c>
      <c r="N4" s="6">
        <f>LCA_default_S4!N4*Waste_Generation_S4!C4</f>
        <v>0.63288741741368648</v>
      </c>
      <c r="O4" s="6">
        <f>LCA_default_S4!O4*Waste_Generation_S4!C4</f>
        <v>1.7440788806995342</v>
      </c>
      <c r="P4" s="6">
        <f>LCA_default_S4!P4*Waste_Generation_S4!C4</f>
        <v>3.5482580329901032</v>
      </c>
      <c r="Q4" s="6">
        <f>LCA_default_S4!Q4*Waste_Generation_S4!C4</f>
        <v>15.991475682010318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LCA_default_S5!B2*Waste_Generation_S5!C2</f>
        <v>13.275305669531424</v>
      </c>
      <c r="C2" s="6">
        <f>LCA_default_S5!C2*Waste_Generation_S5!C2</f>
        <v>0.44119880415026685</v>
      </c>
      <c r="D2" s="6">
        <f>LCA_default_S5!D2*Waste_Generation_S5!C2</f>
        <v>48.584774698202089</v>
      </c>
      <c r="E2" s="6">
        <f>LCA_default_S5!E2*Waste_Generation_S5!C2</f>
        <v>9.8483003709746395</v>
      </c>
      <c r="F2" s="6">
        <f>LCA_default_S5!F2*Waste_Generation_S5!C2</f>
        <v>14.825911366821002</v>
      </c>
      <c r="G2" s="6">
        <f>LCA_default_S5!G2*Waste_Generation_S5!C2</f>
        <v>0.77755496712467354</v>
      </c>
      <c r="H2" s="6">
        <f>LCA_default_S5!H2*Waste_Generation_S5!C2</f>
        <v>82.229514442380676</v>
      </c>
      <c r="I2" s="6">
        <f>LCA_default_S5!I2*Waste_Generation_S5!C2</f>
        <v>25.084769435493051</v>
      </c>
      <c r="J2" s="6">
        <f>LCA_default_S5!J2*Waste_Generation_S5!C2</f>
        <v>34.555098607413953</v>
      </c>
      <c r="K2" s="6">
        <f>LCA_default_S5!K2*Waste_Generation_S5!C2</f>
        <v>0.79763754239077633</v>
      </c>
      <c r="L2" s="6">
        <f>LCA_default_S5!L2*Waste_Generation_S5!C2</f>
        <v>4.8838736707510959</v>
      </c>
      <c r="M2" s="6">
        <f>LCA_default_S5!M2*Waste_Generation_S5!C2</f>
        <v>2.9059272601343333</v>
      </c>
      <c r="N2" s="6">
        <f>LCA_default_S5!N2*Waste_Generation_S5!C2</f>
        <v>0.29020241293844878</v>
      </c>
      <c r="O2" s="6">
        <f>LCA_default_S5!O2*Waste_Generation_S5!C2</f>
        <v>1.4883441610928743</v>
      </c>
      <c r="P2" s="6">
        <f>LCA_default_S5!P2*Waste_Generation_S5!C2</f>
        <v>1.6786210715308001</v>
      </c>
      <c r="Q2" s="6">
        <f>LCA_default_S5!Q2*Waste_Generation_S5!C2</f>
        <v>10.828443329745669</v>
      </c>
    </row>
    <row r="3" spans="1:17" x14ac:dyDescent="0.35">
      <c r="A3" s="5" t="s">
        <v>2</v>
      </c>
      <c r="B3" s="6">
        <f>LCA_default_S5!B3*Waste_Generation_S5!C3</f>
        <v>0.87284151635393603</v>
      </c>
      <c r="C3" s="6">
        <f>LCA_default_S5!C3*Waste_Generation_S5!C3</f>
        <v>-3.2466885833497202E-4</v>
      </c>
      <c r="D3" s="6">
        <f>LCA_default_S5!D3*Waste_Generation_S5!C3</f>
        <v>0.27301934484380058</v>
      </c>
      <c r="E3" s="6">
        <f>LCA_default_S5!E3*Waste_Generation_S5!C3</f>
        <v>6.5297832723828608E-2</v>
      </c>
      <c r="F3" s="6">
        <f>LCA_default_S5!F3*Waste_Generation_S5!C3</f>
        <v>0.14027072802505994</v>
      </c>
      <c r="G3" s="6">
        <f>LCA_default_S5!G3*Waste_Generation_S5!C3</f>
        <v>8.0684680648729374E-3</v>
      </c>
      <c r="H3" s="6">
        <f>LCA_default_S5!H3*Waste_Generation_S5!C3</f>
        <v>72.746235433415748</v>
      </c>
      <c r="I3" s="6">
        <f>LCA_default_S5!I3*Waste_Generation_S5!C3</f>
        <v>0.43031939358741517</v>
      </c>
      <c r="J3" s="6">
        <f>LCA_default_S5!J3*Waste_Generation_S5!C3</f>
        <v>0.54175997151869537</v>
      </c>
      <c r="K3" s="6">
        <f>LCA_default_S5!K3*Waste_Generation_S5!C3</f>
        <v>4.7845402232472446E-2</v>
      </c>
      <c r="L3" s="6">
        <f>LCA_default_S5!L3*Waste_Generation_S5!C3</f>
        <v>2.6496873934876555E-2</v>
      </c>
      <c r="M3" s="6">
        <f>LCA_default_S5!M3*Waste_Generation_S5!C3</f>
        <v>5.2790338266060097E-2</v>
      </c>
      <c r="N3" s="6">
        <f>LCA_default_S5!N3*Waste_Generation_S5!C3</f>
        <v>6.123008894802312E-4</v>
      </c>
      <c r="O3" s="6">
        <f>LCA_default_S5!O3*Waste_Generation_S5!C3</f>
        <v>0.67132127164948008</v>
      </c>
      <c r="P3" s="6">
        <f>LCA_default_S5!P3*Waste_Generation_S5!C3</f>
        <v>7.6690091430553234E-2</v>
      </c>
      <c r="Q3" s="6">
        <f>LCA_default_S5!Q3*Waste_Generation_S5!C3</f>
        <v>0.43307115654972994</v>
      </c>
    </row>
    <row r="4" spans="1:17" x14ac:dyDescent="0.35">
      <c r="A4" s="5" t="s">
        <v>3</v>
      </c>
      <c r="B4" s="6">
        <f>LCA_default_S5!B4*Waste_Generation_S5!C4</f>
        <v>12.402464153177485</v>
      </c>
      <c r="C4" s="6">
        <f>LCA_default_S5!C4*Waste_Generation_S5!C4</f>
        <v>0.44152347300860179</v>
      </c>
      <c r="D4" s="6">
        <f>LCA_default_S5!D4*Waste_Generation_S5!C4</f>
        <v>48.311755353358294</v>
      </c>
      <c r="E4" s="6">
        <f>LCA_default_S5!E4*Waste_Generation_S5!C4</f>
        <v>9.783002538250809</v>
      </c>
      <c r="F4" s="6">
        <f>LCA_default_S5!F4*Waste_Generation_S5!C4</f>
        <v>14.68564063879594</v>
      </c>
      <c r="G4" s="6">
        <f>LCA_default_S5!G4*Waste_Generation_S5!C4</f>
        <v>0.7694864990598006</v>
      </c>
      <c r="H4" s="6">
        <f>LCA_default_S5!H4*Waste_Generation_S5!C4</f>
        <v>9.4832790089649261</v>
      </c>
      <c r="I4" s="6">
        <f>LCA_default_S5!I4*Waste_Generation_S5!C4</f>
        <v>24.654450041905633</v>
      </c>
      <c r="J4" s="6">
        <f>LCA_default_S5!J4*Waste_Generation_S5!C4</f>
        <v>34.013338635895252</v>
      </c>
      <c r="K4" s="6">
        <f>LCA_default_S5!K4*Waste_Generation_S5!C4</f>
        <v>0.74979214015830375</v>
      </c>
      <c r="L4" s="6">
        <f>LCA_default_S5!L4*Waste_Generation_S5!C4</f>
        <v>4.8573767968162205</v>
      </c>
      <c r="M4" s="6">
        <f>LCA_default_S5!M4*Waste_Generation_S5!C4</f>
        <v>2.8531369218682729</v>
      </c>
      <c r="N4" s="6">
        <f>LCA_default_S5!N4*Waste_Generation_S5!C4</f>
        <v>0.28959011204896856</v>
      </c>
      <c r="O4" s="6">
        <f>LCA_default_S5!O4*Waste_Generation_S5!C4</f>
        <v>0.81702288944339418</v>
      </c>
      <c r="P4" s="6">
        <f>LCA_default_S5!P4*Waste_Generation_S5!C4</f>
        <v>1.6019309801002468</v>
      </c>
      <c r="Q4" s="6">
        <f>LCA_default_S5!Q4*Waste_Generation_S5!C4</f>
        <v>10.395372173195939</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LCA_db1_default!B2*Waste_Generation_default!C2</f>
        <v>15.074884575333879</v>
      </c>
      <c r="C2" s="6">
        <f>LCA_db1_default!C2*Waste_Generation_default!C2</f>
        <v>0.59921847011517881</v>
      </c>
      <c r="D2" s="6">
        <f>LCA_db1_default!D2*Waste_Generation_default!C2</f>
        <v>41.790690365137223</v>
      </c>
      <c r="E2" s="6">
        <f>LCA_db1_default!E2*Waste_Generation_default!C2</f>
        <v>15.23896123475939</v>
      </c>
      <c r="F2" s="6">
        <f>LCA_db1_default!F2*Waste_Generation_default!C2</f>
        <v>16.490454438262027</v>
      </c>
      <c r="G2" s="6">
        <f>LCA_db1_default!G2*Waste_Generation_default!C2</f>
        <v>1.1282022921448722</v>
      </c>
      <c r="H2" s="6">
        <f>LCA_db1_default!H2*Waste_Generation_default!C2</f>
        <v>83.971035405829326</v>
      </c>
      <c r="I2" s="6">
        <f>LCA_db1_default!I2*Waste_Generation_default!C2</f>
        <v>26.136904598028281</v>
      </c>
      <c r="J2" s="6">
        <f>LCA_db1_default!J2*Waste_Generation_default!C2</f>
        <v>35.830634537587535</v>
      </c>
      <c r="K2" s="6">
        <f>LCA_db1_default!K2*Waste_Generation_default!C2</f>
        <v>0.73449979119025366</v>
      </c>
      <c r="L2" s="6">
        <f>LCA_db1_default!L2*Waste_Generation_default!C2</f>
        <v>5.6061599008254888</v>
      </c>
      <c r="M2" s="6">
        <f>LCA_db1_default!M2*Waste_Generation_default!C2</f>
        <v>6.2995848467631399</v>
      </c>
      <c r="N2" s="6">
        <f>LCA_db1_default!N2*Waste_Generation_default!C2</f>
        <v>0.47056214956651676</v>
      </c>
      <c r="O2" s="6">
        <f>LCA_db1_default!O2*Waste_Generation_default!C2</f>
        <v>1.5057230915166546</v>
      </c>
      <c r="P2" s="6">
        <f>LCA_db1_default!P2*Waste_Generation_default!C2</f>
        <v>2.8316022008497801</v>
      </c>
      <c r="Q2" s="6">
        <f>LCA_db1_default!Q2*Waste_Generation_default!C2</f>
        <v>14.717155119272627</v>
      </c>
    </row>
    <row r="3" spans="1:17" x14ac:dyDescent="0.35">
      <c r="A3" s="5" t="s">
        <v>2</v>
      </c>
      <c r="B3" s="6">
        <f>LCA_db1_default!B3*Waste_Generation_default!C3</f>
        <v>0.84545376556641316</v>
      </c>
      <c r="C3" s="6">
        <f>LCA_db1_default!C3*Waste_Generation_default!C3</f>
        <v>-6.876567317458985E-4</v>
      </c>
      <c r="D3" s="6">
        <f>LCA_db1_default!D3*Waste_Generation_default!C3</f>
        <v>0.22183800099027362</v>
      </c>
      <c r="E3" s="6">
        <f>LCA_db1_default!E3*Waste_Generation_default!C3</f>
        <v>-6.5028735497603393E-2</v>
      </c>
      <c r="F3" s="6">
        <f>LCA_db1_default!F3*Waste_Generation_default!C3</f>
        <v>0.10264261868066085</v>
      </c>
      <c r="G3" s="6">
        <f>LCA_db1_default!G3*Waste_Generation_default!C3</f>
        <v>1.5072858244847652E-2</v>
      </c>
      <c r="H3" s="6">
        <f>LCA_db1_default!H3*Waste_Generation_default!C3</f>
        <v>72.755382227070328</v>
      </c>
      <c r="I3" s="6">
        <f>LCA_db1_default!I3*Waste_Generation_default!C3</f>
        <v>0.41420634324926237</v>
      </c>
      <c r="J3" s="6">
        <f>LCA_db1_default!J3*Waste_Generation_default!C3</f>
        <v>0.54909604769169607</v>
      </c>
      <c r="K3" s="6">
        <f>LCA_db1_default!K3*Waste_Generation_default!C3</f>
        <v>1.4638648216588531E-2</v>
      </c>
      <c r="L3" s="6">
        <f>LCA_db1_default!L3*Waste_Generation_default!C3</f>
        <v>3.0857768885767207E-2</v>
      </c>
      <c r="M3" s="6">
        <f>LCA_db1_default!M3*Waste_Generation_default!C3</f>
        <v>-0.11537707098800025</v>
      </c>
      <c r="N3" s="6">
        <f>LCA_db1_default!N3*Waste_Generation_default!C3</f>
        <v>-7.0027126235901497E-4</v>
      </c>
      <c r="O3" s="6">
        <f>LCA_db1_default!O3*Waste_Generation_default!C3</f>
        <v>0.67023084369188513</v>
      </c>
      <c r="P3" s="6">
        <f>LCA_db1_default!P3*Waste_Generation_default!C3</f>
        <v>4.2213241177374045E-2</v>
      </c>
      <c r="Q3" s="6">
        <f>LCA_db1_default!Q3*Waste_Generation_default!C3</f>
        <v>0.40396823593329428</v>
      </c>
    </row>
    <row r="4" spans="1:17" x14ac:dyDescent="0.35">
      <c r="A4" s="5" t="s">
        <v>3</v>
      </c>
      <c r="B4" s="6">
        <f>LCA_db1_default!B4*Waste_Generation_default!C4</f>
        <v>14.229430809767466</v>
      </c>
      <c r="C4" s="6">
        <f>LCA_db1_default!C4*Waste_Generation_default!C4</f>
        <v>0.59990612684692468</v>
      </c>
      <c r="D4" s="6">
        <f>LCA_db1_default!D4*Waste_Generation_default!C4</f>
        <v>41.568852364146949</v>
      </c>
      <c r="E4" s="6">
        <f>LCA_db1_default!E4*Waste_Generation_default!C4</f>
        <v>15.303989970256994</v>
      </c>
      <c r="F4" s="6">
        <f>LCA_db1_default!F4*Waste_Generation_default!C4</f>
        <v>16.387811819581366</v>
      </c>
      <c r="G4" s="6">
        <f>LCA_db1_default!G4*Waste_Generation_default!C4</f>
        <v>1.1131294339000246</v>
      </c>
      <c r="H4" s="6">
        <f>LCA_db1_default!H4*Waste_Generation_default!C4</f>
        <v>11.215653178759002</v>
      </c>
      <c r="I4" s="6">
        <f>LCA_db1_default!I4*Waste_Generation_default!C4</f>
        <v>25.722698254779022</v>
      </c>
      <c r="J4" s="6">
        <f>LCA_db1_default!J4*Waste_Generation_default!C4</f>
        <v>35.281538489895844</v>
      </c>
      <c r="K4" s="6">
        <f>LCA_db1_default!K4*Waste_Generation_default!C4</f>
        <v>0.7198611429736651</v>
      </c>
      <c r="L4" s="6">
        <f>LCA_db1_default!L4*Waste_Generation_default!C4</f>
        <v>5.575302131939722</v>
      </c>
      <c r="M4" s="6">
        <f>LCA_db1_default!M4*Waste_Generation_default!C4</f>
        <v>6.4149619177511399</v>
      </c>
      <c r="N4" s="6">
        <f>LCA_db1_default!N4*Waste_Generation_default!C4</f>
        <v>0.47126242082887576</v>
      </c>
      <c r="O4" s="6">
        <f>LCA_db1_default!O4*Waste_Generation_default!C4</f>
        <v>0.83549224782476916</v>
      </c>
      <c r="P4" s="6">
        <f>LCA_db1_default!P4*Waste_Generation_default!C4</f>
        <v>2.7893889596724062</v>
      </c>
      <c r="Q4" s="6">
        <f>LCA_db1_default!Q4*Waste_Generation_default!C4</f>
        <v>14.313186883339332</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LCA_db1_S1!B2*Waste_Generation_S1!C2</f>
        <v>13.718932606896152</v>
      </c>
      <c r="C2" s="6">
        <f>LCA_db1_S1!C2*Waste_Generation_S1!C2</f>
        <v>0.52388637589344023</v>
      </c>
      <c r="D2" s="6">
        <f>LCA_db1_S1!D2*Waste_Generation_S1!C2</f>
        <v>36.705502820113985</v>
      </c>
      <c r="E2" s="6">
        <f>LCA_db1_S1!E2*Waste_Generation_S1!C2</f>
        <v>13.293448120728463</v>
      </c>
      <c r="F2" s="6">
        <f>LCA_db1_S1!F2*Waste_Generation_S1!C2</f>
        <v>14.493299270154687</v>
      </c>
      <c r="G2" s="6">
        <f>LCA_db1_S1!G2*Waste_Generation_S1!C2</f>
        <v>0.996597542029793</v>
      </c>
      <c r="H2" s="6">
        <f>LCA_db1_S1!H2*Waste_Generation_S1!C2</f>
        <v>118.9467698720196</v>
      </c>
      <c r="I2" s="6">
        <f>LCA_db1_S1!I2*Waste_Generation_S1!C2</f>
        <v>23.12867048780554</v>
      </c>
      <c r="J2" s="6">
        <f>LCA_db1_S1!J2*Waste_Generation_S1!C2</f>
        <v>31.694990250196405</v>
      </c>
      <c r="K2" s="6">
        <f>LCA_db1_S1!K2*Waste_Generation_S1!C2</f>
        <v>0.65183647242683984</v>
      </c>
      <c r="L2" s="6">
        <f>LCA_db1_S1!L2*Waste_Generation_S1!C2</f>
        <v>4.9246760187759069</v>
      </c>
      <c r="M2" s="6">
        <f>LCA_db1_S1!M2*Waste_Generation_S1!C2</f>
        <v>5.4400260715502471</v>
      </c>
      <c r="N2" s="6">
        <f>LCA_db1_S1!N2*Waste_Generation_S1!C2</f>
        <v>0.41130421133172768</v>
      </c>
      <c r="O2" s="6">
        <f>LCA_db1_S1!O2*Waste_Generation_S1!C2</f>
        <v>1.7364019823845005</v>
      </c>
      <c r="P2" s="6">
        <f>LCA_db1_S1!P2*Waste_Generation_S1!C2</f>
        <v>2.5040352014794163</v>
      </c>
      <c r="Q2" s="6">
        <f>LCA_db1_S1!Q2*Waste_Generation_S1!C2</f>
        <v>13.129990876821855</v>
      </c>
    </row>
    <row r="3" spans="1:17" x14ac:dyDescent="0.35">
      <c r="A3" s="5" t="s">
        <v>2</v>
      </c>
      <c r="B3" s="6">
        <f>LCA_db1_S1!B3*Waste_Generation_S1!C3</f>
        <v>1.2681806483496199</v>
      </c>
      <c r="C3" s="6">
        <f>LCA_db1_S1!C3*Waste_Generation_S1!C3</f>
        <v>-1.0314850976188479E-3</v>
      </c>
      <c r="D3" s="6">
        <f>LCA_db1_S1!D3*Waste_Generation_S1!C3</f>
        <v>0.33275700148541043</v>
      </c>
      <c r="E3" s="6">
        <f>LCA_db1_S1!E3*Waste_Generation_S1!C3</f>
        <v>-9.7543103246405097E-2</v>
      </c>
      <c r="F3" s="6">
        <f>LCA_db1_S1!F3*Waste_Generation_S1!C3</f>
        <v>0.15396392802099129</v>
      </c>
      <c r="G3" s="6">
        <f>LCA_db1_S1!G3*Waste_Generation_S1!C3</f>
        <v>2.2609287367271476E-2</v>
      </c>
      <c r="H3" s="6">
        <f>LCA_db1_S1!H3*Waste_Generation_S1!C3</f>
        <v>109.13307334060549</v>
      </c>
      <c r="I3" s="6">
        <f>LCA_db1_S1!I3*Waste_Generation_S1!C3</f>
        <v>0.62130951487389352</v>
      </c>
      <c r="J3" s="6">
        <f>LCA_db1_S1!J3*Waste_Generation_S1!C3</f>
        <v>0.82364407153754415</v>
      </c>
      <c r="K3" s="6">
        <f>LCA_db1_S1!K3*Waste_Generation_S1!C3</f>
        <v>2.1957972324882797E-2</v>
      </c>
      <c r="L3" s="6">
        <f>LCA_db1_S1!L3*Waste_Generation_S1!C3</f>
        <v>4.6286653328650812E-2</v>
      </c>
      <c r="M3" s="6">
        <f>LCA_db1_S1!M3*Waste_Generation_S1!C3</f>
        <v>-0.17306560648200039</v>
      </c>
      <c r="N3" s="6">
        <f>LCA_db1_S1!N3*Waste_Generation_S1!C3</f>
        <v>-1.0504068935385225E-3</v>
      </c>
      <c r="O3" s="6">
        <f>LCA_db1_S1!O3*Waste_Generation_S1!C3</f>
        <v>1.0053462655378276</v>
      </c>
      <c r="P3" s="6">
        <f>LCA_db1_S1!P3*Waste_Generation_S1!C3</f>
        <v>6.3319861766061067E-2</v>
      </c>
      <c r="Q3" s="6">
        <f>LCA_db1_S1!Q3*Waste_Generation_S1!C3</f>
        <v>0.6059523538999414</v>
      </c>
    </row>
    <row r="4" spans="1:17" x14ac:dyDescent="0.35">
      <c r="A4" s="5" t="s">
        <v>3</v>
      </c>
      <c r="B4" s="6">
        <f>LCA_db1_S1!B4*Waste_Generation_S1!C4</f>
        <v>12.450751958546533</v>
      </c>
      <c r="C4" s="6">
        <f>LCA_db1_S1!C4*Waste_Generation_S1!C4</f>
        <v>0.52491786099105919</v>
      </c>
      <c r="D4" s="6">
        <f>LCA_db1_S1!D4*Waste_Generation_S1!C4</f>
        <v>36.37274581862858</v>
      </c>
      <c r="E4" s="6">
        <f>LCA_db1_S1!E4*Waste_Generation_S1!C4</f>
        <v>13.390991223974869</v>
      </c>
      <c r="F4" s="6">
        <f>LCA_db1_S1!F4*Waste_Generation_S1!C4</f>
        <v>14.339335342133696</v>
      </c>
      <c r="G4" s="6">
        <f>LCA_db1_S1!G4*Waste_Generation_S1!C4</f>
        <v>0.97398825466252159</v>
      </c>
      <c r="H4" s="6">
        <f>LCA_db1_S1!H4*Waste_Generation_S1!C4</f>
        <v>9.8136965314141271</v>
      </c>
      <c r="I4" s="6">
        <f>LCA_db1_S1!I4*Waste_Generation_S1!C4</f>
        <v>22.507360972931643</v>
      </c>
      <c r="J4" s="6">
        <f>LCA_db1_S1!J4*Waste_Generation_S1!C4</f>
        <v>30.871346178658865</v>
      </c>
      <c r="K4" s="6">
        <f>LCA_db1_S1!K4*Waste_Generation_S1!C4</f>
        <v>0.62987850010195701</v>
      </c>
      <c r="L4" s="6">
        <f>LCA_db1_S1!L4*Waste_Generation_S1!C4</f>
        <v>4.8783893654472568</v>
      </c>
      <c r="M4" s="6">
        <f>LCA_db1_S1!M4*Waste_Generation_S1!C4</f>
        <v>5.613091678032248</v>
      </c>
      <c r="N4" s="6">
        <f>LCA_db1_S1!N4*Waste_Generation_S1!C4</f>
        <v>0.41235461822526626</v>
      </c>
      <c r="O4" s="6">
        <f>LCA_db1_S1!O4*Waste_Generation_S1!C4</f>
        <v>0.73105571684667303</v>
      </c>
      <c r="P4" s="6">
        <f>LCA_db1_S1!P4*Waste_Generation_S1!C4</f>
        <v>2.4407153397133552</v>
      </c>
      <c r="Q4" s="6">
        <f>LCA_db1_S1!Q4*Waste_Generation_S1!C4</f>
        <v>12.524038522921916</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LCA_db1_S2!B2*Waste_Generation_S2!C2</f>
        <v>17.786788512209331</v>
      </c>
      <c r="C2" s="6">
        <f>LCA_db1_S2!C2*Waste_Generation_S2!C2</f>
        <v>0.74988265855865588</v>
      </c>
      <c r="D2" s="6">
        <f>LCA_db1_S2!D2*Waste_Generation_S2!C2</f>
        <v>51.961065455183686</v>
      </c>
      <c r="E2" s="6">
        <f>LCA_db1_S2!E2*Waste_Generation_S2!C2</f>
        <v>19.129987462821241</v>
      </c>
      <c r="F2" s="6">
        <f>LCA_db1_S2!F2*Waste_Generation_S2!C2</f>
        <v>20.484764774476709</v>
      </c>
      <c r="G2" s="6">
        <f>LCA_db1_S2!G2*Waste_Generation_S2!C2</f>
        <v>1.3914117923750309</v>
      </c>
      <c r="H2" s="6">
        <f>LCA_db1_S2!H2*Waste_Generation_S2!C2</f>
        <v>14.019566473448753</v>
      </c>
      <c r="I2" s="6">
        <f>LCA_db1_S2!I2*Waste_Generation_S2!C2</f>
        <v>32.153372818473777</v>
      </c>
      <c r="J2" s="6">
        <f>LCA_db1_S2!J2*Waste_Generation_S2!C2</f>
        <v>44.101923112369803</v>
      </c>
      <c r="K2" s="6">
        <f>LCA_db1_S2!K2*Waste_Generation_S2!C2</f>
        <v>0.89982642871708141</v>
      </c>
      <c r="L2" s="6">
        <f>LCA_db1_S2!L2*Waste_Generation_S2!C2</f>
        <v>6.9691276649246525</v>
      </c>
      <c r="M2" s="6">
        <f>LCA_db1_S2!M2*Waste_Generation_S2!C2</f>
        <v>8.0187023971889246</v>
      </c>
      <c r="N2" s="6">
        <f>LCA_db1_S2!N2*Waste_Generation_S2!C2</f>
        <v>0.58907802603609472</v>
      </c>
      <c r="O2" s="6">
        <f>LCA_db1_S2!O2*Waste_Generation_S2!C2</f>
        <v>1.0443653097809615</v>
      </c>
      <c r="P2" s="6">
        <f>LCA_db1_S2!P2*Waste_Generation_S2!C2</f>
        <v>3.4867361995905077</v>
      </c>
      <c r="Q2" s="6">
        <f>LCA_db1_S2!Q2*Waste_Generation_S2!C2</f>
        <v>17.891483604174166</v>
      </c>
    </row>
    <row r="3" spans="1:17" x14ac:dyDescent="0.35">
      <c r="A3" s="5" t="s">
        <v>2</v>
      </c>
      <c r="B3" s="6">
        <f>LCA_db1_S2!B3*Waste_Generation_S2!C3</f>
        <v>0</v>
      </c>
      <c r="C3" s="6">
        <f>LCA_db1_S2!C3*Waste_Generation_S2!C3</f>
        <v>0</v>
      </c>
      <c r="D3" s="6">
        <f>LCA_db1_S2!D3*Waste_Generation_S2!C3</f>
        <v>0</v>
      </c>
      <c r="E3" s="6">
        <f>LCA_db1_S2!E3*Waste_Generation_S2!C3</f>
        <v>0</v>
      </c>
      <c r="F3" s="6">
        <f>LCA_db1_S2!F3*Waste_Generation_S2!C3</f>
        <v>0</v>
      </c>
      <c r="G3" s="6">
        <f>LCA_db1_S2!G3*Waste_Generation_S2!C3</f>
        <v>0</v>
      </c>
      <c r="H3" s="6">
        <f>LCA_db1_S2!H3*Waste_Generation_S2!C3</f>
        <v>0</v>
      </c>
      <c r="I3" s="6">
        <f>LCA_db1_S2!I3*Waste_Generation_S2!C3</f>
        <v>0</v>
      </c>
      <c r="J3" s="6">
        <f>LCA_db1_S2!J3*Waste_Generation_S2!C3</f>
        <v>0</v>
      </c>
      <c r="K3" s="6">
        <f>LCA_db1_S2!K3*Waste_Generation_S2!C3</f>
        <v>0</v>
      </c>
      <c r="L3" s="6">
        <f>LCA_db1_S2!L3*Waste_Generation_S2!C3</f>
        <v>0</v>
      </c>
      <c r="M3" s="6">
        <f>LCA_db1_S2!M3*Waste_Generation_S2!C3</f>
        <v>0</v>
      </c>
      <c r="N3" s="6">
        <f>LCA_db1_S2!N3*Waste_Generation_S2!C3</f>
        <v>0</v>
      </c>
      <c r="O3" s="6">
        <f>LCA_db1_S2!O3*Waste_Generation_S2!C3</f>
        <v>0</v>
      </c>
      <c r="P3" s="6">
        <f>LCA_db1_S2!P3*Waste_Generation_S2!C3</f>
        <v>0</v>
      </c>
      <c r="Q3" s="6">
        <f>LCA_db1_S2!Q3*Waste_Generation_S2!C3</f>
        <v>0</v>
      </c>
    </row>
    <row r="4" spans="1:17" x14ac:dyDescent="0.35">
      <c r="A4" s="5" t="s">
        <v>3</v>
      </c>
      <c r="B4" s="6">
        <f>LCA_db1_S2!B4*Waste_Generation_S2!C4</f>
        <v>17.786788512209331</v>
      </c>
      <c r="C4" s="6">
        <f>LCA_db1_S2!C4*Waste_Generation_S2!C4</f>
        <v>0.74988265855865588</v>
      </c>
      <c r="D4" s="6">
        <f>LCA_db1_S2!D4*Waste_Generation_S2!C4</f>
        <v>51.961065455183686</v>
      </c>
      <c r="E4" s="6">
        <f>LCA_db1_S2!E4*Waste_Generation_S2!C4</f>
        <v>19.129987462821241</v>
      </c>
      <c r="F4" s="6">
        <f>LCA_db1_S2!F4*Waste_Generation_S2!C4</f>
        <v>20.484764774476709</v>
      </c>
      <c r="G4" s="6">
        <f>LCA_db1_S2!G4*Waste_Generation_S2!C4</f>
        <v>1.3914117923750309</v>
      </c>
      <c r="H4" s="6">
        <f>LCA_db1_S2!H4*Waste_Generation_S2!C4</f>
        <v>14.019566473448753</v>
      </c>
      <c r="I4" s="6">
        <f>LCA_db1_S2!I4*Waste_Generation_S2!C4</f>
        <v>32.153372818473777</v>
      </c>
      <c r="J4" s="6">
        <f>LCA_db1_S2!J4*Waste_Generation_S2!C4</f>
        <v>44.101923112369803</v>
      </c>
      <c r="K4" s="6">
        <f>LCA_db1_S2!K4*Waste_Generation_S2!C4</f>
        <v>0.89982642871708141</v>
      </c>
      <c r="L4" s="6">
        <f>LCA_db1_S2!L4*Waste_Generation_S2!C4</f>
        <v>6.9691276649246525</v>
      </c>
      <c r="M4" s="6">
        <f>LCA_db1_S2!M4*Waste_Generation_S2!C4</f>
        <v>8.0187023971889246</v>
      </c>
      <c r="N4" s="6">
        <f>LCA_db1_S2!N4*Waste_Generation_S2!C4</f>
        <v>0.58907802603609472</v>
      </c>
      <c r="O4" s="6">
        <f>LCA_db1_S2!O4*Waste_Generation_S2!C4</f>
        <v>1.0443653097809615</v>
      </c>
      <c r="P4" s="6">
        <f>LCA_db1_S2!P4*Waste_Generation_S2!C4</f>
        <v>3.4867361995905077</v>
      </c>
      <c r="Q4" s="6">
        <f>LCA_db1_S2!Q4*Waste_Generation_S2!C4</f>
        <v>17.891483604174166</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LCA_db1_S3!B2*Waste_Generation_S3!C2</f>
        <v>15.802673160911565</v>
      </c>
      <c r="C2" s="6">
        <f>LCA_db1_S3!C2*Waste_Generation_S3!C2</f>
        <v>0.5805366370823275</v>
      </c>
      <c r="D2" s="6">
        <f>LCA_db1_S3!D2*Waste_Generation_S3!C2</f>
        <v>28.615259439579894</v>
      </c>
      <c r="E2" s="6">
        <f>LCA_db1_S3!E2*Waste_Generation_S3!C2</f>
        <v>14.993530954673419</v>
      </c>
      <c r="F2" s="6">
        <f>LCA_db1_S3!F2*Waste_Generation_S3!C2</f>
        <v>6.9408688656228508</v>
      </c>
      <c r="G2" s="6">
        <f>LCA_db1_S3!G2*Waste_Generation_S3!C2</f>
        <v>0.81813767710801011</v>
      </c>
      <c r="H2" s="6">
        <f>LCA_db1_S3!H2*Waste_Generation_S3!C2</f>
        <v>83.762539008527128</v>
      </c>
      <c r="I2" s="6">
        <f>LCA_db1_S3!I2*Waste_Generation_S3!C2</f>
        <v>0.22176652600008911</v>
      </c>
      <c r="J2" s="6">
        <f>LCA_db1_S3!J2*Waste_Generation_S3!C2</f>
        <v>-0.35217757521306292</v>
      </c>
      <c r="K2" s="6">
        <f>LCA_db1_S3!K2*Waste_Generation_S3!C2</f>
        <v>0.62823537206827751</v>
      </c>
      <c r="L2" s="6">
        <f>LCA_db1_S3!L2*Waste_Generation_S3!C2</f>
        <v>3.9912942673727314</v>
      </c>
      <c r="M2" s="6">
        <f>LCA_db1_S3!M2*Waste_Generation_S3!C2</f>
        <v>5.5384785734762403</v>
      </c>
      <c r="N2" s="6">
        <f>LCA_db1_S3!N2*Waste_Generation_S3!C2</f>
        <v>0.25707920903966874</v>
      </c>
      <c r="O2" s="6">
        <f>LCA_db1_S3!O2*Waste_Generation_S3!C2</f>
        <v>0.87515449530119827</v>
      </c>
      <c r="P2" s="6">
        <f>LCA_db1_S3!P2*Waste_Generation_S3!C2</f>
        <v>1.7498687579131995</v>
      </c>
      <c r="Q2" s="6">
        <f>LCA_db1_S3!Q2*Waste_Generation_S3!C2</f>
        <v>13.010099278952225</v>
      </c>
    </row>
    <row r="3" spans="1:17" x14ac:dyDescent="0.35">
      <c r="A3" s="5" t="s">
        <v>2</v>
      </c>
      <c r="B3" s="6">
        <f>LCA_db1_S3!B3*Waste_Generation_S3!C3</f>
        <v>0.84545376556641316</v>
      </c>
      <c r="C3" s="6">
        <f>LCA_db1_S3!C3*Waste_Generation_S3!C3</f>
        <v>-6.876567317458985E-4</v>
      </c>
      <c r="D3" s="6">
        <f>LCA_db1_S3!D3*Waste_Generation_S3!C3</f>
        <v>0.22183800099027362</v>
      </c>
      <c r="E3" s="6">
        <f>LCA_db1_S3!E3*Waste_Generation_S3!C3</f>
        <v>-6.5028735497603393E-2</v>
      </c>
      <c r="F3" s="6">
        <f>LCA_db1_S3!F3*Waste_Generation_S3!C3</f>
        <v>0.10264261868066085</v>
      </c>
      <c r="G3" s="6">
        <f>LCA_db1_S3!G3*Waste_Generation_S3!C3</f>
        <v>1.5072858244847652E-2</v>
      </c>
      <c r="H3" s="6">
        <f>LCA_db1_S3!H3*Waste_Generation_S3!C3</f>
        <v>72.755382227070328</v>
      </c>
      <c r="I3" s="6">
        <f>LCA_db1_S3!I3*Waste_Generation_S3!C3</f>
        <v>0.41420634324926237</v>
      </c>
      <c r="J3" s="6">
        <f>LCA_db1_S3!J3*Waste_Generation_S3!C3</f>
        <v>0.54909604769169607</v>
      </c>
      <c r="K3" s="6">
        <f>LCA_db1_S3!K3*Waste_Generation_S3!C3</f>
        <v>1.4638648216588531E-2</v>
      </c>
      <c r="L3" s="6">
        <f>LCA_db1_S3!L3*Waste_Generation_S3!C3</f>
        <v>3.0857768885767207E-2</v>
      </c>
      <c r="M3" s="6">
        <f>LCA_db1_S3!M3*Waste_Generation_S3!C3</f>
        <v>-0.11537707098800025</v>
      </c>
      <c r="N3" s="6">
        <f>LCA_db1_S3!N3*Waste_Generation_S3!C3</f>
        <v>-7.0027126235901497E-4</v>
      </c>
      <c r="O3" s="6">
        <f>LCA_db1_S3!O3*Waste_Generation_S3!C3</f>
        <v>0.67023084369188513</v>
      </c>
      <c r="P3" s="6">
        <f>LCA_db1_S3!P3*Waste_Generation_S3!C3</f>
        <v>4.2213241177374045E-2</v>
      </c>
      <c r="Q3" s="6">
        <f>LCA_db1_S3!Q3*Waste_Generation_S3!C3</f>
        <v>0.40396823593329428</v>
      </c>
    </row>
    <row r="4" spans="1:17" x14ac:dyDescent="0.35">
      <c r="A4" s="5" t="s">
        <v>3</v>
      </c>
      <c r="B4" s="6">
        <f>LCA_db1_S3!B4*Waste_Generation_S3!C4</f>
        <v>14.957219395345149</v>
      </c>
      <c r="C4" s="6">
        <f>LCA_db1_S3!C4*Waste_Generation_S3!C4</f>
        <v>0.58122429381407348</v>
      </c>
      <c r="D4" s="6">
        <f>LCA_db1_S3!D4*Waste_Generation_S3!C4</f>
        <v>28.39342143858962</v>
      </c>
      <c r="E4" s="6">
        <f>LCA_db1_S3!E4*Waste_Generation_S3!C4</f>
        <v>15.058559690171023</v>
      </c>
      <c r="F4" s="6">
        <f>LCA_db1_S3!F4*Waste_Generation_S3!C4</f>
        <v>6.8382262469421899</v>
      </c>
      <c r="G4" s="6">
        <f>LCA_db1_S3!G4*Waste_Generation_S3!C4</f>
        <v>0.8030648188631625</v>
      </c>
      <c r="H4" s="6">
        <f>LCA_db1_S3!H4*Waste_Generation_S3!C4</f>
        <v>11.007156781456791</v>
      </c>
      <c r="I4" s="6">
        <f>LCA_db1_S3!I4*Waste_Generation_S3!C4</f>
        <v>-0.19243981724917322</v>
      </c>
      <c r="J4" s="6">
        <f>LCA_db1_S3!J4*Waste_Generation_S3!C4</f>
        <v>-0.90127362290475899</v>
      </c>
      <c r="K4" s="6">
        <f>LCA_db1_S3!K4*Waste_Generation_S3!C4</f>
        <v>0.61359672385168906</v>
      </c>
      <c r="L4" s="6">
        <f>LCA_db1_S3!L4*Waste_Generation_S3!C4</f>
        <v>3.9604364984869633</v>
      </c>
      <c r="M4" s="6">
        <f>LCA_db1_S3!M4*Waste_Generation_S3!C4</f>
        <v>5.6538556444642403</v>
      </c>
      <c r="N4" s="6">
        <f>LCA_db1_S3!N4*Waste_Generation_S3!C4</f>
        <v>0.25777948030202774</v>
      </c>
      <c r="O4" s="6">
        <f>LCA_db1_S3!O4*Waste_Generation_S3!C4</f>
        <v>0.2049236516093132</v>
      </c>
      <c r="P4" s="6">
        <f>LCA_db1_S3!P4*Waste_Generation_S3!C4</f>
        <v>1.7076555167358254</v>
      </c>
      <c r="Q4" s="6">
        <f>LCA_db1_S3!Q4*Waste_Generation_S3!C4</f>
        <v>12.60613104301893</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LCA_db1_S4!B2*Waste_Generation_S4!C2</f>
        <v>14.347095989756193</v>
      </c>
      <c r="C2" s="6">
        <f>LCA_db1_S4!C2*Waste_Generation_S4!C2</f>
        <v>0.61790030314803024</v>
      </c>
      <c r="D2" s="6">
        <f>LCA_db1_S4!D2*Waste_Generation_S4!C2</f>
        <v>54.966121290694552</v>
      </c>
      <c r="E2" s="6">
        <f>LCA_db1_S4!E2*Waste_Generation_S4!C2</f>
        <v>15.484391514845358</v>
      </c>
      <c r="F2" s="6">
        <f>LCA_db1_S4!F2*Waste_Generation_S4!C2</f>
        <v>26.040040010901208</v>
      </c>
      <c r="G2" s="6">
        <f>LCA_db1_S4!G2*Waste_Generation_S4!C2</f>
        <v>1.4382669071817342</v>
      </c>
      <c r="H2" s="6">
        <f>LCA_db1_S4!H2*Waste_Generation_S4!C2</f>
        <v>84.179531803131539</v>
      </c>
      <c r="I2" s="6">
        <f>LCA_db1_S4!I2*Waste_Generation_S4!C2</f>
        <v>52.05204267005648</v>
      </c>
      <c r="J2" s="6">
        <f>LCA_db1_S4!J2*Waste_Generation_S4!C2</f>
        <v>72.013446650388133</v>
      </c>
      <c r="K2" s="6">
        <f>LCA_db1_S4!K2*Waste_Generation_S4!C2</f>
        <v>0.8407642103122297</v>
      </c>
      <c r="L2" s="6">
        <f>LCA_db1_S4!L2*Waste_Generation_S4!C2</f>
        <v>7.2210255342782466</v>
      </c>
      <c r="M2" s="6">
        <f>LCA_db1_S4!M2*Waste_Generation_S4!C2</f>
        <v>7.0606911200500395</v>
      </c>
      <c r="N2" s="6">
        <f>LCA_db1_S4!N2*Waste_Generation_S4!C2</f>
        <v>0.68404509009336489</v>
      </c>
      <c r="O2" s="6">
        <f>LCA_db1_S4!O2*Waste_Generation_S4!C2</f>
        <v>2.1362916877321108</v>
      </c>
      <c r="P2" s="6">
        <f>LCA_db1_S4!P2*Waste_Generation_S4!C2</f>
        <v>3.9133356437863611</v>
      </c>
      <c r="Q2" s="6">
        <f>LCA_db1_S4!Q2*Waste_Generation_S4!C2</f>
        <v>16.424210959593029</v>
      </c>
    </row>
    <row r="3" spans="1:17" x14ac:dyDescent="0.35">
      <c r="A3" s="5" t="s">
        <v>2</v>
      </c>
      <c r="B3" s="6">
        <f>LCA_db1_S4!B3*Waste_Generation_S4!C3</f>
        <v>0.84545376556641316</v>
      </c>
      <c r="C3" s="6">
        <f>LCA_db1_S4!C3*Waste_Generation_S4!C3</f>
        <v>-6.876567317458985E-4</v>
      </c>
      <c r="D3" s="6">
        <f>LCA_db1_S4!D3*Waste_Generation_S4!C3</f>
        <v>0.22183800099027362</v>
      </c>
      <c r="E3" s="6">
        <f>LCA_db1_S4!E3*Waste_Generation_S4!C3</f>
        <v>-6.5028735497603393E-2</v>
      </c>
      <c r="F3" s="6">
        <f>LCA_db1_S4!F3*Waste_Generation_S4!C3</f>
        <v>0.10264261868066085</v>
      </c>
      <c r="G3" s="6">
        <f>LCA_db1_S4!G3*Waste_Generation_S4!C3</f>
        <v>1.5072858244847652E-2</v>
      </c>
      <c r="H3" s="6">
        <f>LCA_db1_S4!H3*Waste_Generation_S4!C3</f>
        <v>72.755382227070328</v>
      </c>
      <c r="I3" s="6">
        <f>LCA_db1_S4!I3*Waste_Generation_S4!C3</f>
        <v>0.41420634324926237</v>
      </c>
      <c r="J3" s="6">
        <f>LCA_db1_S4!J3*Waste_Generation_S4!C3</f>
        <v>0.54909604769169607</v>
      </c>
      <c r="K3" s="6">
        <f>LCA_db1_S4!K3*Waste_Generation_S4!C3</f>
        <v>1.4638648216588531E-2</v>
      </c>
      <c r="L3" s="6">
        <f>LCA_db1_S4!L3*Waste_Generation_S4!C3</f>
        <v>3.0857768885767207E-2</v>
      </c>
      <c r="M3" s="6">
        <f>LCA_db1_S4!M3*Waste_Generation_S4!C3</f>
        <v>-0.11537707098800025</v>
      </c>
      <c r="N3" s="6">
        <f>LCA_db1_S4!N3*Waste_Generation_S4!C3</f>
        <v>-7.0027126235901497E-4</v>
      </c>
      <c r="O3" s="6">
        <f>LCA_db1_S4!O3*Waste_Generation_S4!C3</f>
        <v>0.67023084369188513</v>
      </c>
      <c r="P3" s="6">
        <f>LCA_db1_S4!P3*Waste_Generation_S4!C3</f>
        <v>4.2213241177374045E-2</v>
      </c>
      <c r="Q3" s="6">
        <f>LCA_db1_S4!Q3*Waste_Generation_S4!C3</f>
        <v>0.40396823593329428</v>
      </c>
    </row>
    <row r="4" spans="1:17" x14ac:dyDescent="0.35">
      <c r="A4" s="5" t="s">
        <v>3</v>
      </c>
      <c r="B4" s="6">
        <f>LCA_db1_S4!B4*Waste_Generation_S4!C4</f>
        <v>13.50164222418978</v>
      </c>
      <c r="C4" s="6">
        <f>LCA_db1_S4!C4*Waste_Generation_S4!C4</f>
        <v>0.61858795987977622</v>
      </c>
      <c r="D4" s="6">
        <f>LCA_db1_S4!D4*Waste_Generation_S4!C4</f>
        <v>54.744283289704278</v>
      </c>
      <c r="E4" s="6">
        <f>LCA_db1_S4!E4*Waste_Generation_S4!C4</f>
        <v>15.549420250342962</v>
      </c>
      <c r="F4" s="6">
        <f>LCA_db1_S4!F4*Waste_Generation_S4!C4</f>
        <v>25.937397392220543</v>
      </c>
      <c r="G4" s="6">
        <f>LCA_db1_S4!G4*Waste_Generation_S4!C4</f>
        <v>1.4231940489368868</v>
      </c>
      <c r="H4" s="6">
        <f>LCA_db1_S4!H4*Waste_Generation_S4!C4</f>
        <v>11.424149576061215</v>
      </c>
      <c r="I4" s="6">
        <f>LCA_db1_S4!I4*Waste_Generation_S4!C4</f>
        <v>51.637836326807225</v>
      </c>
      <c r="J4" s="6">
        <f>LCA_db1_S4!J4*Waste_Generation_S4!C4</f>
        <v>71.464350602696427</v>
      </c>
      <c r="K4" s="6">
        <f>LCA_db1_S4!K4*Waste_Generation_S4!C4</f>
        <v>0.82612556209564125</v>
      </c>
      <c r="L4" s="6">
        <f>LCA_db1_S4!L4*Waste_Generation_S4!C4</f>
        <v>7.1901677653924798</v>
      </c>
      <c r="M4" s="6">
        <f>LCA_db1_S4!M4*Waste_Generation_S4!C4</f>
        <v>7.1760681910380404</v>
      </c>
      <c r="N4" s="6">
        <f>LCA_db1_S4!N4*Waste_Generation_S4!C4</f>
        <v>0.68474536135572384</v>
      </c>
      <c r="O4" s="6">
        <f>LCA_db1_S4!O4*Waste_Generation_S4!C4</f>
        <v>1.4660608440402254</v>
      </c>
      <c r="P4" s="6">
        <f>LCA_db1_S4!P4*Waste_Generation_S4!C4</f>
        <v>3.8711224026089863</v>
      </c>
      <c r="Q4" s="6">
        <f>LCA_db1_S4!Q4*Waste_Generation_S4!C4</f>
        <v>16.020242723659734</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LCA_db1_S5!B2*Waste_Generation_S5!C2</f>
        <v>13.075855052692122</v>
      </c>
      <c r="C2" s="6">
        <f>LCA_db1_S5!C2*Waste_Generation_S5!C2</f>
        <v>0.43582069949018237</v>
      </c>
      <c r="D2" s="6">
        <f>LCA_db1_S5!D2*Waste_Generation_S5!C2</f>
        <v>35.498810729354027</v>
      </c>
      <c r="E2" s="6">
        <f>LCA_db1_S5!E2*Waste_Generation_S5!C2</f>
        <v>9.7898921175664864</v>
      </c>
      <c r="F2" s="6">
        <f>LCA_db1_S5!F2*Waste_Generation_S5!C2</f>
        <v>14.767206701713562</v>
      </c>
      <c r="G2" s="6">
        <f>LCA_db1_S5!G2*Waste_Generation_S5!C2</f>
        <v>0.84015447620152239</v>
      </c>
      <c r="H2" s="6">
        <f>LCA_db1_S5!H2*Waste_Generation_S5!C2</f>
        <v>82.240548909567195</v>
      </c>
      <c r="I2" s="6">
        <f>LCA_db1_S5!I2*Waste_Generation_S5!C2</f>
        <v>24.974192737399541</v>
      </c>
      <c r="J2" s="6">
        <f>LCA_db1_S5!J2*Waste_Generation_S5!C2</f>
        <v>34.543859532520756</v>
      </c>
      <c r="K2" s="6">
        <f>LCA_db1_S5!K2*Waste_Generation_S5!C2</f>
        <v>0.63560099378704693</v>
      </c>
      <c r="L2" s="6">
        <f>LCA_db1_S5!L2*Waste_Generation_S5!C2</f>
        <v>4.8759095799210499</v>
      </c>
      <c r="M2" s="6">
        <f>LCA_db1_S5!M2*Waste_Generation_S5!C2</f>
        <v>2.2414980113251368</v>
      </c>
      <c r="N2" s="6">
        <f>LCA_db1_S5!N2*Waste_Generation_S5!C2</f>
        <v>0.25773575635018725</v>
      </c>
      <c r="O2" s="6">
        <f>LCA_db1_S5!O2*Waste_Generation_S5!C2</f>
        <v>1.4108271646121306</v>
      </c>
      <c r="P2" s="6">
        <f>LCA_db1_S5!P2*Waste_Generation_S5!C2</f>
        <v>1.7709384344700787</v>
      </c>
      <c r="Q2" s="6">
        <f>LCA_db1_S5!Q2*Waste_Generation_S5!C2</f>
        <v>10.835385950568085</v>
      </c>
    </row>
    <row r="3" spans="1:17" x14ac:dyDescent="0.35">
      <c r="A3" s="5" t="s">
        <v>2</v>
      </c>
      <c r="B3" s="6">
        <f>LCA_db1_S5!B3*Waste_Generation_S5!C3</f>
        <v>0.84545376556641316</v>
      </c>
      <c r="C3" s="6">
        <f>LCA_db1_S5!C3*Waste_Generation_S5!C3</f>
        <v>-6.876567317458985E-4</v>
      </c>
      <c r="D3" s="6">
        <f>LCA_db1_S5!D3*Waste_Generation_S5!C3</f>
        <v>0.22183800099027362</v>
      </c>
      <c r="E3" s="6">
        <f>LCA_db1_S5!E3*Waste_Generation_S5!C3</f>
        <v>-6.5028735497603393E-2</v>
      </c>
      <c r="F3" s="6">
        <f>LCA_db1_S5!F3*Waste_Generation_S5!C3</f>
        <v>0.10264261868066085</v>
      </c>
      <c r="G3" s="6">
        <f>LCA_db1_S5!G3*Waste_Generation_S5!C3</f>
        <v>1.5072858244847652E-2</v>
      </c>
      <c r="H3" s="6">
        <f>LCA_db1_S5!H3*Waste_Generation_S5!C3</f>
        <v>72.755382227070328</v>
      </c>
      <c r="I3" s="6">
        <f>LCA_db1_S5!I3*Waste_Generation_S5!C3</f>
        <v>0.41420634324926237</v>
      </c>
      <c r="J3" s="6">
        <f>LCA_db1_S5!J3*Waste_Generation_S5!C3</f>
        <v>0.54909604769169607</v>
      </c>
      <c r="K3" s="6">
        <f>LCA_db1_S5!K3*Waste_Generation_S5!C3</f>
        <v>1.4638648216588531E-2</v>
      </c>
      <c r="L3" s="6">
        <f>LCA_db1_S5!L3*Waste_Generation_S5!C3</f>
        <v>3.0857768885767207E-2</v>
      </c>
      <c r="M3" s="6">
        <f>LCA_db1_S5!M3*Waste_Generation_S5!C3</f>
        <v>-0.11537707098800025</v>
      </c>
      <c r="N3" s="6">
        <f>LCA_db1_S5!N3*Waste_Generation_S5!C3</f>
        <v>-7.0027126235901497E-4</v>
      </c>
      <c r="O3" s="6">
        <f>LCA_db1_S5!O3*Waste_Generation_S5!C3</f>
        <v>0.67023084369188513</v>
      </c>
      <c r="P3" s="6">
        <f>LCA_db1_S5!P3*Waste_Generation_S5!C3</f>
        <v>4.2213241177374045E-2</v>
      </c>
      <c r="Q3" s="6">
        <f>LCA_db1_S5!Q3*Waste_Generation_S5!C3</f>
        <v>0.40396823593329428</v>
      </c>
    </row>
    <row r="4" spans="1:17" x14ac:dyDescent="0.35">
      <c r="A4" s="5" t="s">
        <v>3</v>
      </c>
      <c r="B4" s="6">
        <f>LCA_db1_S5!B4*Waste_Generation_S5!C4</f>
        <v>12.230401287125709</v>
      </c>
      <c r="C4" s="6">
        <f>LCA_db1_S5!C4*Waste_Generation_S5!C4</f>
        <v>0.43650835622192824</v>
      </c>
      <c r="D4" s="6">
        <f>LCA_db1_S5!D4*Waste_Generation_S5!C4</f>
        <v>35.276972728363752</v>
      </c>
      <c r="E4" s="6">
        <f>LCA_db1_S5!E4*Waste_Generation_S5!C4</f>
        <v>9.8549208530640886</v>
      </c>
      <c r="F4" s="6">
        <f>LCA_db1_S5!F4*Waste_Generation_S5!C4</f>
        <v>14.664564083032904</v>
      </c>
      <c r="G4" s="6">
        <f>LCA_db1_S5!G4*Waste_Generation_S5!C4</f>
        <v>0.82508161795667478</v>
      </c>
      <c r="H4" s="6">
        <f>LCA_db1_S5!H4*Waste_Generation_S5!C4</f>
        <v>9.485166682496871</v>
      </c>
      <c r="I4" s="6">
        <f>LCA_db1_S5!I4*Waste_Generation_S5!C4</f>
        <v>24.559986394150283</v>
      </c>
      <c r="J4" s="6">
        <f>LCA_db1_S5!J4*Waste_Generation_S5!C4</f>
        <v>33.994763484829058</v>
      </c>
      <c r="K4" s="6">
        <f>LCA_db1_S5!K4*Waste_Generation_S5!C4</f>
        <v>0.62096234557045848</v>
      </c>
      <c r="L4" s="6">
        <f>LCA_db1_S5!L4*Waste_Generation_S5!C4</f>
        <v>4.8450518110352823</v>
      </c>
      <c r="M4" s="6">
        <f>LCA_db1_S5!M4*Waste_Generation_S5!C4</f>
        <v>2.3568750823131368</v>
      </c>
      <c r="N4" s="6">
        <f>LCA_db1_S5!N4*Waste_Generation_S5!C4</f>
        <v>0.25843602761254625</v>
      </c>
      <c r="O4" s="6">
        <f>LCA_db1_S5!O4*Waste_Generation_S5!C4</f>
        <v>0.74059632092024519</v>
      </c>
      <c r="P4" s="6">
        <f>LCA_db1_S5!P4*Waste_Generation_S5!C4</f>
        <v>1.7287251932927046</v>
      </c>
      <c r="Q4" s="6">
        <f>LCA_db1_S5!Q4*Waste_Generation_S5!C4</f>
        <v>10.431417714634792</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LCA_db2_default!B2*Waste_Generation_default!C2</f>
        <v>14.363746324450208</v>
      </c>
      <c r="C2" s="6">
        <f>LCA_db2_default!C2*Waste_Generation_default!C2</f>
        <v>0.55727751211213294</v>
      </c>
      <c r="D2" s="6">
        <f>LCA_db2_default!D2*Waste_Generation_default!C2</f>
        <v>44.373674685708934</v>
      </c>
      <c r="E2" s="6">
        <f>LCA_db2_default!E2*Waste_Generation_default!C2</f>
        <v>15.696772027601053</v>
      </c>
      <c r="F2" s="6">
        <f>LCA_db2_default!F2*Waste_Generation_default!C2</f>
        <v>16.483202500849917</v>
      </c>
      <c r="G2" s="6">
        <f>LCA_db2_default!G2*Waste_Generation_default!C2</f>
        <v>1.0359843288803094</v>
      </c>
      <c r="H2" s="6">
        <f>LCA_db2_default!H2*Waste_Generation_default!C2</f>
        <v>83.925166155762966</v>
      </c>
      <c r="I2" s="6">
        <f>LCA_db2_default!I2*Waste_Generation_default!C2</f>
        <v>26.000363716116457</v>
      </c>
      <c r="J2" s="6">
        <f>LCA_db2_default!J2*Waste_Generation_default!C2</f>
        <v>35.819369929129365</v>
      </c>
      <c r="K2" s="6">
        <f>LCA_db2_default!K2*Waste_Generation_default!C2</f>
        <v>0.73337842111281282</v>
      </c>
      <c r="L2" s="6">
        <f>LCA_db2_default!L2*Waste_Generation_default!C2</f>
        <v>5.5979583497142764</v>
      </c>
      <c r="M2" s="6">
        <f>LCA_db2_default!M2*Waste_Generation_default!C2</f>
        <v>6.4817273282915338</v>
      </c>
      <c r="N2" s="6">
        <f>LCA_db2_default!N2*Waste_Generation_default!C2</f>
        <v>1.0780243527373867</v>
      </c>
      <c r="O2" s="6">
        <f>LCA_db2_default!O2*Waste_Generation_default!C2</f>
        <v>1.4807648533818536</v>
      </c>
      <c r="P2" s="6">
        <f>LCA_db2_default!P2*Waste_Generation_default!C2</f>
        <v>2.9798375173281322</v>
      </c>
      <c r="Q2" s="6">
        <f>LCA_db2_default!Q2*Waste_Generation_default!C2</f>
        <v>13.699458445497756</v>
      </c>
    </row>
    <row r="3" spans="1:17" x14ac:dyDescent="0.35">
      <c r="A3" s="5" t="s">
        <v>2</v>
      </c>
      <c r="B3" s="6">
        <f>LCA_db2_default!B3*Waste_Generation_default!C3</f>
        <v>0.84869817793860414</v>
      </c>
      <c r="C3" s="6">
        <f>LCA_db2_default!C3*Waste_Generation_default!C3</f>
        <v>2.0770559496925299E-4</v>
      </c>
      <c r="D3" s="6">
        <f>LCA_db2_default!D3*Waste_Generation_default!C3</f>
        <v>0.24924687430163756</v>
      </c>
      <c r="E3" s="6">
        <f>LCA_db2_default!E3*Waste_Generation_default!C3</f>
        <v>-3.4928923981593932E-2</v>
      </c>
      <c r="F3" s="6">
        <f>LCA_db2_default!F3*Waste_Generation_default!C3</f>
        <v>0.10739441111902154</v>
      </c>
      <c r="G3" s="6">
        <f>LCA_db2_default!G3*Waste_Generation_default!C3</f>
        <v>1.2949265822645275E-2</v>
      </c>
      <c r="H3" s="6">
        <f>LCA_db2_default!H3*Waste_Generation_default!C3</f>
        <v>72.759579754488172</v>
      </c>
      <c r="I3" s="6">
        <f>LCA_db2_default!I3*Waste_Generation_default!C3</f>
        <v>0.41675106265523459</v>
      </c>
      <c r="J3" s="6">
        <f>LCA_db2_default!J3*Waste_Generation_default!C3</f>
        <v>0.55299891035368554</v>
      </c>
      <c r="K3" s="6">
        <f>LCA_db2_default!K3*Waste_Generation_default!C3</f>
        <v>1.1124484478740206E-2</v>
      </c>
      <c r="L3" s="6">
        <f>LCA_db2_default!L3*Waste_Generation_default!C3</f>
        <v>3.2558816833863247E-2</v>
      </c>
      <c r="M3" s="6">
        <f>LCA_db2_default!M3*Waste_Generation_default!C3</f>
        <v>-7.8982194877666737E-2</v>
      </c>
      <c r="N3" s="6">
        <f>LCA_db2_default!N3*Waste_Generation_default!C3</f>
        <v>-1.2688775249461298E-3</v>
      </c>
      <c r="O3" s="6">
        <f>LCA_db2_default!O3*Waste_Generation_default!C3</f>
        <v>0.66744361458373069</v>
      </c>
      <c r="P3" s="6">
        <f>LCA_db2_default!P3*Waste_Generation_default!C3</f>
        <v>1.1906955017331342E-2</v>
      </c>
      <c r="Q3" s="6">
        <f>LCA_db2_default!Q3*Waste_Generation_default!C3</f>
        <v>0.41010949400188784</v>
      </c>
    </row>
    <row r="4" spans="1:17" x14ac:dyDescent="0.35">
      <c r="A4" s="5" t="s">
        <v>3</v>
      </c>
      <c r="B4" s="6">
        <f>LCA_db2_default!B4*Waste_Generation_default!C4</f>
        <v>13.515048146511599</v>
      </c>
      <c r="C4" s="6">
        <f>LCA_db2_default!C4*Waste_Generation_default!C4</f>
        <v>0.55706980651716365</v>
      </c>
      <c r="D4" s="6">
        <f>LCA_db2_default!D4*Waste_Generation_default!C4</f>
        <v>44.124427811407301</v>
      </c>
      <c r="E4" s="6">
        <f>LCA_db2_default!E4*Waste_Generation_default!C4</f>
        <v>15.731700951582644</v>
      </c>
      <c r="F4" s="6">
        <f>LCA_db2_default!F4*Waste_Generation_default!C4</f>
        <v>16.375808089730892</v>
      </c>
      <c r="G4" s="6">
        <f>LCA_db2_default!G4*Waste_Generation_default!C4</f>
        <v>1.0230350630576641</v>
      </c>
      <c r="H4" s="6">
        <f>LCA_db2_default!H4*Waste_Generation_default!C4</f>
        <v>11.165586401274785</v>
      </c>
      <c r="I4" s="6">
        <f>LCA_db2_default!I4*Waste_Generation_default!C4</f>
        <v>25.583612653461223</v>
      </c>
      <c r="J4" s="6">
        <f>LCA_db2_default!J4*Waste_Generation_default!C4</f>
        <v>35.266371018775679</v>
      </c>
      <c r="K4" s="6">
        <f>LCA_db2_default!K4*Waste_Generation_default!C4</f>
        <v>0.72225393663407256</v>
      </c>
      <c r="L4" s="6">
        <f>LCA_db2_default!L4*Waste_Generation_default!C4</f>
        <v>5.5653995328804129</v>
      </c>
      <c r="M4" s="6">
        <f>LCA_db2_default!M4*Waste_Generation_default!C4</f>
        <v>6.5607095231691996</v>
      </c>
      <c r="N4" s="6">
        <f>LCA_db2_default!N4*Waste_Generation_default!C4</f>
        <v>1.079293230262333</v>
      </c>
      <c r="O4" s="6">
        <f>LCA_db2_default!O4*Waste_Generation_default!C4</f>
        <v>0.81332123879812301</v>
      </c>
      <c r="P4" s="6">
        <f>LCA_db2_default!P4*Waste_Generation_default!C4</f>
        <v>2.967930562310801</v>
      </c>
      <c r="Q4" s="6">
        <f>LCA_db2_default!Q4*Waste_Generation_default!C4</f>
        <v>13.289348951495867</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LCA_db2_S1!B2*Waste_Generation_S1!C2</f>
        <v>13.098714395105555</v>
      </c>
      <c r="C2" s="6">
        <f>LCA_db2_S1!C2*Waste_Generation_S1!C2</f>
        <v>0.48774763909497199</v>
      </c>
      <c r="D2" s="6">
        <f>LCA_db2_S1!D2*Waste_Generation_S1!C2</f>
        <v>38.982744646433844</v>
      </c>
      <c r="E2" s="6">
        <f>LCA_db2_S1!E2*Waste_Generation_S1!C2</f>
        <v>13.712844946662422</v>
      </c>
      <c r="F2" s="6">
        <f>LCA_db2_S1!F2*Waste_Generation_S1!C2</f>
        <v>14.489923695193063</v>
      </c>
      <c r="G2" s="6">
        <f>LCA_db2_S1!G2*Waste_Generation_S1!C2</f>
        <v>0.91457957890942398</v>
      </c>
      <c r="H2" s="6">
        <f>LCA_db2_S1!H2*Waste_Generation_S1!C2</f>
        <v>118.90925773284769</v>
      </c>
      <c r="I2" s="6">
        <f>LCA_db2_S1!I2*Waste_Generation_S1!C2</f>
        <v>23.01078766576142</v>
      </c>
      <c r="J2" s="6">
        <f>LCA_db2_S1!J2*Waste_Generation_S1!C2</f>
        <v>31.687573006959244</v>
      </c>
      <c r="K2" s="6">
        <f>LCA_db2_S1!K2*Waste_Generation_S1!C2</f>
        <v>0.64865892127292368</v>
      </c>
      <c r="L2" s="6">
        <f>LCA_db2_S1!L2*Waste_Generation_S1!C2</f>
        <v>4.9185628165211561</v>
      </c>
      <c r="M2" s="6">
        <f>LCA_db2_S1!M2*Waste_Generation_S1!C2</f>
        <v>5.6221475404565489</v>
      </c>
      <c r="N2" s="6">
        <f>LCA_db2_S1!N2*Waste_Generation_S1!C2</f>
        <v>0.942478260192122</v>
      </c>
      <c r="O2" s="6">
        <f>LCA_db2_S1!O2*Waste_Generation_S1!C2</f>
        <v>1.7128215058239538</v>
      </c>
      <c r="P2" s="6">
        <f>LCA_db2_S1!P2*Waste_Generation_S1!C2</f>
        <v>2.6147996745479478</v>
      </c>
      <c r="Q2" s="6">
        <f>LCA_db2_S1!Q2*Waste_Generation_S1!C2</f>
        <v>12.243344573561714</v>
      </c>
    </row>
    <row r="3" spans="1:17" x14ac:dyDescent="0.35">
      <c r="A3" s="5" t="s">
        <v>2</v>
      </c>
      <c r="B3" s="6">
        <f>LCA_db2_S1!B3*Waste_Generation_S1!C3</f>
        <v>1.2730472669079063</v>
      </c>
      <c r="C3" s="6">
        <f>LCA_db2_S1!C3*Waste_Generation_S1!C3</f>
        <v>3.1155839245387948E-4</v>
      </c>
      <c r="D3" s="6">
        <f>LCA_db2_S1!D3*Waste_Generation_S1!C3</f>
        <v>0.37387031145245631</v>
      </c>
      <c r="E3" s="6">
        <f>LCA_db2_S1!E3*Waste_Generation_S1!C3</f>
        <v>-5.2393385972390898E-2</v>
      </c>
      <c r="F3" s="6">
        <f>LCA_db2_S1!F3*Waste_Generation_S1!C3</f>
        <v>0.16109161667853231</v>
      </c>
      <c r="G3" s="6">
        <f>LCA_db2_S1!G3*Waste_Generation_S1!C3</f>
        <v>1.9423898733967913E-2</v>
      </c>
      <c r="H3" s="6">
        <f>LCA_db2_S1!H3*Waste_Generation_S1!C3</f>
        <v>109.13936963173227</v>
      </c>
      <c r="I3" s="6">
        <f>LCA_db2_S1!I3*Waste_Generation_S1!C3</f>
        <v>0.62512659398285186</v>
      </c>
      <c r="J3" s="6">
        <f>LCA_db2_S1!J3*Waste_Generation_S1!C3</f>
        <v>0.82949836553052836</v>
      </c>
      <c r="K3" s="6">
        <f>LCA_db2_S1!K3*Waste_Generation_S1!C3</f>
        <v>1.668672671811031E-2</v>
      </c>
      <c r="L3" s="6">
        <f>LCA_db2_S1!L3*Waste_Generation_S1!C3</f>
        <v>4.883822525079487E-2</v>
      </c>
      <c r="M3" s="6">
        <f>LCA_db2_S1!M3*Waste_Generation_S1!C3</f>
        <v>-0.11847329231650011</v>
      </c>
      <c r="N3" s="6">
        <f>LCA_db2_S1!N3*Waste_Generation_S1!C3</f>
        <v>-1.9033162874191947E-3</v>
      </c>
      <c r="O3" s="6">
        <f>LCA_db2_S1!O3*Waste_Generation_S1!C3</f>
        <v>1.0011654218755961</v>
      </c>
      <c r="P3" s="6">
        <f>LCA_db2_S1!P3*Waste_Generation_S1!C3</f>
        <v>1.7860432525997012E-2</v>
      </c>
      <c r="Q3" s="6">
        <f>LCA_db2_S1!Q3*Waste_Generation_S1!C3</f>
        <v>0.61516424100283174</v>
      </c>
    </row>
    <row r="4" spans="1:17" x14ac:dyDescent="0.35">
      <c r="A4" s="5" t="s">
        <v>3</v>
      </c>
      <c r="B4" s="6">
        <f>LCA_db2_S1!B4*Waste_Generation_S1!C4</f>
        <v>11.825667128197649</v>
      </c>
      <c r="C4" s="6">
        <f>LCA_db2_S1!C4*Waste_Generation_S1!C4</f>
        <v>0.48743608070251815</v>
      </c>
      <c r="D4" s="6">
        <f>LCA_db2_S1!D4*Waste_Generation_S1!C4</f>
        <v>38.608874334981387</v>
      </c>
      <c r="E4" s="6">
        <f>LCA_db2_S1!E4*Waste_Generation_S1!C4</f>
        <v>13.765238332634812</v>
      </c>
      <c r="F4" s="6">
        <f>LCA_db2_S1!F4*Waste_Generation_S1!C4</f>
        <v>14.328832078514532</v>
      </c>
      <c r="G4" s="6">
        <f>LCA_db2_S1!G4*Waste_Generation_S1!C4</f>
        <v>0.8951556801754561</v>
      </c>
      <c r="H4" s="6">
        <f>LCA_db2_S1!H4*Waste_Generation_S1!C4</f>
        <v>9.7698881011154377</v>
      </c>
      <c r="I4" s="6">
        <f>LCA_db2_S1!I4*Waste_Generation_S1!C4</f>
        <v>22.385661071778571</v>
      </c>
      <c r="J4" s="6">
        <f>LCA_db2_S1!J4*Waste_Generation_S1!C4</f>
        <v>30.858074641428718</v>
      </c>
      <c r="K4" s="6">
        <f>LCA_db2_S1!K4*Waste_Generation_S1!C4</f>
        <v>0.63197219455481346</v>
      </c>
      <c r="L4" s="6">
        <f>LCA_db2_S1!L4*Waste_Generation_S1!C4</f>
        <v>4.8697245912703613</v>
      </c>
      <c r="M4" s="6">
        <f>LCA_db2_S1!M4*Waste_Generation_S1!C4</f>
        <v>5.7406208327730495</v>
      </c>
      <c r="N4" s="6">
        <f>LCA_db2_S1!N4*Waste_Generation_S1!C4</f>
        <v>0.94438157647954135</v>
      </c>
      <c r="O4" s="6">
        <f>LCA_db2_S1!O4*Waste_Generation_S1!C4</f>
        <v>0.71165608394835767</v>
      </c>
      <c r="P4" s="6">
        <f>LCA_db2_S1!P4*Waste_Generation_S1!C4</f>
        <v>2.5969392420219508</v>
      </c>
      <c r="Q4" s="6">
        <f>LCA_db2_S1!Q4*Waste_Generation_S1!C4</f>
        <v>11.628180332558884</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LCA_db2_S2!B2*Waste_Generation_S2!C2</f>
        <v>16.8938101831395</v>
      </c>
      <c r="C2" s="6">
        <f>LCA_db2_S2!C2*Waste_Generation_S2!C2</f>
        <v>0.69633725814645453</v>
      </c>
      <c r="D2" s="6">
        <f>LCA_db2_S2!D2*Waste_Generation_S2!C2</f>
        <v>55.155534764259123</v>
      </c>
      <c r="E2" s="6">
        <f>LCA_db2_S2!E2*Waste_Generation_S2!C2</f>
        <v>19.664626189478305</v>
      </c>
      <c r="F2" s="6">
        <f>LCA_db2_S2!F2*Waste_Generation_S2!C2</f>
        <v>20.469760112163616</v>
      </c>
      <c r="G2" s="6">
        <f>LCA_db2_S2!G2*Waste_Generation_S2!C2</f>
        <v>1.2787938288220801</v>
      </c>
      <c r="H2" s="6">
        <f>LCA_db2_S2!H2*Waste_Generation_S2!C2</f>
        <v>13.956983001593482</v>
      </c>
      <c r="I2" s="6">
        <f>LCA_db2_S2!I2*Waste_Generation_S2!C2</f>
        <v>31.979515816826531</v>
      </c>
      <c r="J2" s="6">
        <f>LCA_db2_S2!J2*Waste_Generation_S2!C2</f>
        <v>44.082963773469594</v>
      </c>
      <c r="K2" s="6">
        <f>LCA_db2_S2!K2*Waste_Generation_S2!C2</f>
        <v>0.90281742079259064</v>
      </c>
      <c r="L2" s="6">
        <f>LCA_db2_S2!L2*Waste_Generation_S2!C2</f>
        <v>6.9567494161005152</v>
      </c>
      <c r="M2" s="6">
        <f>LCA_db2_S2!M2*Waste_Generation_S2!C2</f>
        <v>8.2008869039615</v>
      </c>
      <c r="N2" s="6">
        <f>LCA_db2_S2!N2*Waste_Generation_S2!C2</f>
        <v>1.3491165378279162</v>
      </c>
      <c r="O2" s="6">
        <f>LCA_db2_S2!O2*Waste_Generation_S2!C2</f>
        <v>1.0166515484976537</v>
      </c>
      <c r="P2" s="6">
        <f>LCA_db2_S2!P2*Waste_Generation_S2!C2</f>
        <v>3.7099132028885009</v>
      </c>
      <c r="Q2" s="6">
        <f>LCA_db2_S2!Q2*Waste_Generation_S2!C2</f>
        <v>16.611686189369834</v>
      </c>
    </row>
    <row r="3" spans="1:17" x14ac:dyDescent="0.35">
      <c r="A3" s="5" t="s">
        <v>2</v>
      </c>
      <c r="B3" s="6">
        <f>LCA_db2_S2!B3*Waste_Generation_S2!C3</f>
        <v>0</v>
      </c>
      <c r="C3" s="6">
        <f>LCA_db2_S2!C3*Waste_Generation_S2!C3</f>
        <v>0</v>
      </c>
      <c r="D3" s="6">
        <f>LCA_db2_S2!D3*Waste_Generation_S2!C3</f>
        <v>0</v>
      </c>
      <c r="E3" s="6">
        <f>LCA_db2_S2!E3*Waste_Generation_S2!C3</f>
        <v>0</v>
      </c>
      <c r="F3" s="6">
        <f>LCA_db2_S2!F3*Waste_Generation_S2!C3</f>
        <v>0</v>
      </c>
      <c r="G3" s="6">
        <f>LCA_db2_S2!G3*Waste_Generation_S2!C3</f>
        <v>0</v>
      </c>
      <c r="H3" s="6">
        <f>LCA_db2_S2!H3*Waste_Generation_S2!C3</f>
        <v>0</v>
      </c>
      <c r="I3" s="6">
        <f>LCA_db2_S2!I3*Waste_Generation_S2!C3</f>
        <v>0</v>
      </c>
      <c r="J3" s="6">
        <f>LCA_db2_S2!J3*Waste_Generation_S2!C3</f>
        <v>0</v>
      </c>
      <c r="K3" s="6">
        <f>LCA_db2_S2!K3*Waste_Generation_S2!C3</f>
        <v>0</v>
      </c>
      <c r="L3" s="6">
        <f>LCA_db2_S2!L3*Waste_Generation_S2!C3</f>
        <v>0</v>
      </c>
      <c r="M3" s="6">
        <f>LCA_db2_S2!M3*Waste_Generation_S2!C3</f>
        <v>0</v>
      </c>
      <c r="N3" s="6">
        <f>LCA_db2_S2!N3*Waste_Generation_S2!C3</f>
        <v>0</v>
      </c>
      <c r="O3" s="6">
        <f>LCA_db2_S2!O3*Waste_Generation_S2!C3</f>
        <v>0</v>
      </c>
      <c r="P3" s="6">
        <f>LCA_db2_S2!P3*Waste_Generation_S2!C3</f>
        <v>0</v>
      </c>
      <c r="Q3" s="6">
        <f>LCA_db2_S2!Q3*Waste_Generation_S2!C3</f>
        <v>0</v>
      </c>
    </row>
    <row r="4" spans="1:17" x14ac:dyDescent="0.35">
      <c r="A4" s="5" t="s">
        <v>3</v>
      </c>
      <c r="B4" s="6">
        <f>LCA_db2_S2!B4*Waste_Generation_S2!C4</f>
        <v>16.8938101831395</v>
      </c>
      <c r="C4" s="6">
        <f>LCA_db2_S2!C4*Waste_Generation_S2!C4</f>
        <v>0.69633725814645453</v>
      </c>
      <c r="D4" s="6">
        <f>LCA_db2_S2!D4*Waste_Generation_S2!C4</f>
        <v>55.155534764259123</v>
      </c>
      <c r="E4" s="6">
        <f>LCA_db2_S2!E4*Waste_Generation_S2!C4</f>
        <v>19.664626189478305</v>
      </c>
      <c r="F4" s="6">
        <f>LCA_db2_S2!F4*Waste_Generation_S2!C4</f>
        <v>20.469760112163616</v>
      </c>
      <c r="G4" s="6">
        <f>LCA_db2_S2!G4*Waste_Generation_S2!C4</f>
        <v>1.2787938288220801</v>
      </c>
      <c r="H4" s="6">
        <f>LCA_db2_S2!H4*Waste_Generation_S2!C4</f>
        <v>13.956983001593482</v>
      </c>
      <c r="I4" s="6">
        <f>LCA_db2_S2!I4*Waste_Generation_S2!C4</f>
        <v>31.979515816826531</v>
      </c>
      <c r="J4" s="6">
        <f>LCA_db2_S2!J4*Waste_Generation_S2!C4</f>
        <v>44.082963773469594</v>
      </c>
      <c r="K4" s="6">
        <f>LCA_db2_S2!K4*Waste_Generation_S2!C4</f>
        <v>0.90281742079259064</v>
      </c>
      <c r="L4" s="6">
        <f>LCA_db2_S2!L4*Waste_Generation_S2!C4</f>
        <v>6.9567494161005152</v>
      </c>
      <c r="M4" s="6">
        <f>LCA_db2_S2!M4*Waste_Generation_S2!C4</f>
        <v>8.2008869039615</v>
      </c>
      <c r="N4" s="6">
        <f>LCA_db2_S2!N4*Waste_Generation_S2!C4</f>
        <v>1.3491165378279162</v>
      </c>
      <c r="O4" s="6">
        <f>LCA_db2_S2!O4*Waste_Generation_S2!C4</f>
        <v>1.0166515484976537</v>
      </c>
      <c r="P4" s="6">
        <f>LCA_db2_S2!P4*Waste_Generation_S2!C4</f>
        <v>3.7099132028885009</v>
      </c>
      <c r="Q4" s="6">
        <f>LCA_db2_S2!Q4*Waste_Generation_S2!C4</f>
        <v>16.611686189369834</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LCA_db2_S3!B2*Waste_Generation_S3!C2</f>
        <v>15.201542292207536</v>
      </c>
      <c r="C2" s="6">
        <f>LCA_db2_S3!C2*Waste_Generation_S3!C2</f>
        <v>0.53632868000669653</v>
      </c>
      <c r="D2" s="6">
        <f>LCA_db2_S3!D2*Waste_Generation_S3!C2</f>
        <v>30.258811506845536</v>
      </c>
      <c r="E2" s="6">
        <f>LCA_db2_S3!E2*Waste_Generation_S3!C2</f>
        <v>15.188675231911011</v>
      </c>
      <c r="F2" s="6">
        <f>LCA_db2_S3!F2*Waste_Generation_S3!C2</f>
        <v>6.9140162101877412</v>
      </c>
      <c r="G2" s="6">
        <f>LCA_db2_S3!G2*Waste_Generation_S3!C2</f>
        <v>0.78767339516924595</v>
      </c>
      <c r="H2" s="6">
        <f>LCA_db2_S3!H2*Waste_Generation_S3!C2</f>
        <v>83.704886170951482</v>
      </c>
      <c r="I2" s="6">
        <f>LCA_db2_S3!I2*Waste_Generation_S3!C2</f>
        <v>7.937209184504089E-2</v>
      </c>
      <c r="J2" s="6">
        <f>LCA_db2_S3!J2*Waste_Generation_S3!C2</f>
        <v>-0.39280259269091111</v>
      </c>
      <c r="K2" s="6">
        <f>LCA_db2_S3!K2*Waste_Generation_S3!C2</f>
        <v>0.65552511539466651</v>
      </c>
      <c r="L2" s="6">
        <f>LCA_db2_S3!L2*Waste_Generation_S3!C2</f>
        <v>3.9743944778407294</v>
      </c>
      <c r="M2" s="6">
        <f>LCA_db2_S3!M2*Waste_Generation_S3!C2</f>
        <v>5.6949166493920904</v>
      </c>
      <c r="N2" s="6">
        <f>LCA_db2_S3!N2*Waste_Generation_S3!C2</f>
        <v>0.83943407256892111</v>
      </c>
      <c r="O2" s="6">
        <f>LCA_db2_S3!O2*Waste_Generation_S3!C2</f>
        <v>0.8952539643089733</v>
      </c>
      <c r="P2" s="6">
        <f>LCA_db2_S3!P2*Waste_Generation_S3!C2</f>
        <v>1.792585895247149</v>
      </c>
      <c r="Q2" s="6">
        <f>LCA_db2_S3!Q2*Waste_Generation_S3!C2</f>
        <v>12.148328970583808</v>
      </c>
    </row>
    <row r="3" spans="1:17" x14ac:dyDescent="0.35">
      <c r="A3" s="5" t="s">
        <v>2</v>
      </c>
      <c r="B3" s="6">
        <f>LCA_db2_S3!B3*Waste_Generation_S3!C3</f>
        <v>0.84869817793860414</v>
      </c>
      <c r="C3" s="6">
        <f>LCA_db2_S3!C3*Waste_Generation_S3!C3</f>
        <v>2.0770559496925299E-4</v>
      </c>
      <c r="D3" s="6">
        <f>LCA_db2_S3!D3*Waste_Generation_S3!C3</f>
        <v>0.24924687430163756</v>
      </c>
      <c r="E3" s="6">
        <f>LCA_db2_S3!E3*Waste_Generation_S3!C3</f>
        <v>-3.4928923981593932E-2</v>
      </c>
      <c r="F3" s="6">
        <f>LCA_db2_S3!F3*Waste_Generation_S3!C3</f>
        <v>0.10739441111902154</v>
      </c>
      <c r="G3" s="6">
        <f>LCA_db2_S3!G3*Waste_Generation_S3!C3</f>
        <v>1.2949265822645275E-2</v>
      </c>
      <c r="H3" s="6">
        <f>LCA_db2_S3!H3*Waste_Generation_S3!C3</f>
        <v>72.759579754488172</v>
      </c>
      <c r="I3" s="6">
        <f>LCA_db2_S3!I3*Waste_Generation_S3!C3</f>
        <v>0.41675106265523459</v>
      </c>
      <c r="J3" s="6">
        <f>LCA_db2_S3!J3*Waste_Generation_S3!C3</f>
        <v>0.55299891035368554</v>
      </c>
      <c r="K3" s="6">
        <f>LCA_db2_S3!K3*Waste_Generation_S3!C3</f>
        <v>1.1124484478740206E-2</v>
      </c>
      <c r="L3" s="6">
        <f>LCA_db2_S3!L3*Waste_Generation_S3!C3</f>
        <v>3.2558816833863247E-2</v>
      </c>
      <c r="M3" s="6">
        <f>LCA_db2_S3!M3*Waste_Generation_S3!C3</f>
        <v>-7.8982194877666737E-2</v>
      </c>
      <c r="N3" s="6">
        <f>LCA_db2_S3!N3*Waste_Generation_S3!C3</f>
        <v>-1.2688775249461298E-3</v>
      </c>
      <c r="O3" s="6">
        <f>LCA_db2_S3!O3*Waste_Generation_S3!C3</f>
        <v>0.66744361458373069</v>
      </c>
      <c r="P3" s="6">
        <f>LCA_db2_S3!P3*Waste_Generation_S3!C3</f>
        <v>1.1906955017331342E-2</v>
      </c>
      <c r="Q3" s="6">
        <f>LCA_db2_S3!Q3*Waste_Generation_S3!C3</f>
        <v>0.41010949400188784</v>
      </c>
    </row>
    <row r="4" spans="1:17" x14ac:dyDescent="0.35">
      <c r="A4" s="5" t="s">
        <v>3</v>
      </c>
      <c r="B4" s="6">
        <f>LCA_db2_S3!B4*Waste_Generation_S3!C4</f>
        <v>14.35284411426893</v>
      </c>
      <c r="C4" s="6">
        <f>LCA_db2_S3!C4*Waste_Generation_S3!C4</f>
        <v>0.53612097441172724</v>
      </c>
      <c r="D4" s="6">
        <f>LCA_db2_S3!D4*Waste_Generation_S3!C4</f>
        <v>30.009564632543896</v>
      </c>
      <c r="E4" s="6">
        <f>LCA_db2_S3!E4*Waste_Generation_S3!C4</f>
        <v>15.223604155892604</v>
      </c>
      <c r="F4" s="6">
        <f>LCA_db2_S3!F4*Waste_Generation_S3!C4</f>
        <v>6.8066217990687194</v>
      </c>
      <c r="G4" s="6">
        <f>LCA_db2_S3!G4*Waste_Generation_S3!C4</f>
        <v>0.77472412934660073</v>
      </c>
      <c r="H4" s="6">
        <f>LCA_db2_S3!H4*Waste_Generation_S3!C4</f>
        <v>10.945306416463302</v>
      </c>
      <c r="I4" s="6">
        <f>LCA_db2_S3!I4*Waste_Generation_S3!C4</f>
        <v>-0.33737897081019363</v>
      </c>
      <c r="J4" s="6">
        <f>LCA_db2_S3!J4*Waste_Generation_S3!C4</f>
        <v>-0.94580150304459654</v>
      </c>
      <c r="K4" s="6">
        <f>LCA_db2_S3!K4*Waste_Generation_S3!C4</f>
        <v>0.64440063091592614</v>
      </c>
      <c r="L4" s="6">
        <f>LCA_db2_S3!L4*Waste_Generation_S3!C4</f>
        <v>3.9418356610068663</v>
      </c>
      <c r="M4" s="6">
        <f>LCA_db2_S3!M4*Waste_Generation_S3!C4</f>
        <v>5.7738988442697581</v>
      </c>
      <c r="N4" s="6">
        <f>LCA_db2_S3!N4*Waste_Generation_S3!C4</f>
        <v>0.84070295009386742</v>
      </c>
      <c r="O4" s="6">
        <f>LCA_db2_S3!O4*Waste_Generation_S3!C4</f>
        <v>0.22781034972524256</v>
      </c>
      <c r="P4" s="6">
        <f>LCA_db2_S3!P4*Waste_Generation_S3!C4</f>
        <v>1.7806789402298175</v>
      </c>
      <c r="Q4" s="6">
        <f>LCA_db2_S3!Q4*Waste_Generation_S3!C4</f>
        <v>11.738219476581918</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LCA_db2_S4!B2*Waste_Generation_S4!C2</f>
        <v>13.525950356692874</v>
      </c>
      <c r="C2" s="6">
        <f>LCA_db2_S4!C2*Waste_Generation_S4!C2</f>
        <v>0.57822634421756935</v>
      </c>
      <c r="D2" s="6">
        <f>LCA_db2_S4!D2*Waste_Generation_S4!C2</f>
        <v>58.488537864572343</v>
      </c>
      <c r="E2" s="6">
        <f>LCA_db2_S4!E2*Waste_Generation_S4!C2</f>
        <v>16.20486882329109</v>
      </c>
      <c r="F2" s="6">
        <f>LCA_db2_S4!F2*Waste_Generation_S4!C2</f>
        <v>26.052388791512097</v>
      </c>
      <c r="G2" s="6">
        <f>LCA_db2_S4!G2*Waste_Generation_S4!C2</f>
        <v>1.2842952625913728</v>
      </c>
      <c r="H2" s="6">
        <f>LCA_db2_S4!H2*Waste_Generation_S4!C2</f>
        <v>84.145446140574435</v>
      </c>
      <c r="I2" s="6">
        <f>LCA_db2_S4!I2*Waste_Generation_S4!C2</f>
        <v>51.921355340387876</v>
      </c>
      <c r="J2" s="6">
        <f>LCA_db2_S4!J2*Waste_Generation_S4!C2</f>
        <v>72.03154245094963</v>
      </c>
      <c r="K2" s="6">
        <f>LCA_db2_S4!K2*Waste_Generation_S4!C2</f>
        <v>0.81123172683095912</v>
      </c>
      <c r="L2" s="6">
        <f>LCA_db2_S4!L2*Waste_Generation_S4!C2</f>
        <v>7.2215222215878221</v>
      </c>
      <c r="M2" s="6">
        <f>LCA_db2_S4!M2*Waste_Generation_S4!C2</f>
        <v>7.2685380071909753</v>
      </c>
      <c r="N2" s="6">
        <f>LCA_db2_S4!N2*Waste_Generation_S4!C2</f>
        <v>1.3166146329058526</v>
      </c>
      <c r="O2" s="6">
        <f>LCA_db2_S4!O2*Waste_Generation_S4!C2</f>
        <v>2.0662757424547347</v>
      </c>
      <c r="P2" s="6">
        <f>LCA_db2_S4!P2*Waste_Generation_S4!C2</f>
        <v>4.1670891394091152</v>
      </c>
      <c r="Q2" s="6">
        <f>LCA_db2_S4!Q2*Waste_Generation_S4!C2</f>
        <v>15.250587920411711</v>
      </c>
    </row>
    <row r="3" spans="1:17" x14ac:dyDescent="0.35">
      <c r="A3" s="5" t="s">
        <v>2</v>
      </c>
      <c r="B3" s="6">
        <f>LCA_db2_S4!B3*Waste_Generation_S4!C3</f>
        <v>0.84869817793860414</v>
      </c>
      <c r="C3" s="6">
        <f>LCA_db2_S4!C3*Waste_Generation_S4!C3</f>
        <v>2.0770559496925299E-4</v>
      </c>
      <c r="D3" s="6">
        <f>LCA_db2_S4!D3*Waste_Generation_S4!C3</f>
        <v>0.24924687430163756</v>
      </c>
      <c r="E3" s="6">
        <f>LCA_db2_S4!E3*Waste_Generation_S4!C3</f>
        <v>-3.4928923981593932E-2</v>
      </c>
      <c r="F3" s="6">
        <f>LCA_db2_S4!F3*Waste_Generation_S4!C3</f>
        <v>0.10739441111902154</v>
      </c>
      <c r="G3" s="6">
        <f>LCA_db2_S4!G3*Waste_Generation_S4!C3</f>
        <v>1.2949265822645275E-2</v>
      </c>
      <c r="H3" s="6">
        <f>LCA_db2_S4!H3*Waste_Generation_S4!C3</f>
        <v>72.759579754488172</v>
      </c>
      <c r="I3" s="6">
        <f>LCA_db2_S4!I3*Waste_Generation_S4!C3</f>
        <v>0.41675106265523459</v>
      </c>
      <c r="J3" s="6">
        <f>LCA_db2_S4!J3*Waste_Generation_S4!C3</f>
        <v>0.55299891035368554</v>
      </c>
      <c r="K3" s="6">
        <f>LCA_db2_S4!K3*Waste_Generation_S4!C3</f>
        <v>1.1124484478740206E-2</v>
      </c>
      <c r="L3" s="6">
        <f>LCA_db2_S4!L3*Waste_Generation_S4!C3</f>
        <v>3.2558816833863247E-2</v>
      </c>
      <c r="M3" s="6">
        <f>LCA_db2_S4!M3*Waste_Generation_S4!C3</f>
        <v>-7.8982194877666737E-2</v>
      </c>
      <c r="N3" s="6">
        <f>LCA_db2_S4!N3*Waste_Generation_S4!C3</f>
        <v>-1.2688775249461298E-3</v>
      </c>
      <c r="O3" s="6">
        <f>LCA_db2_S4!O3*Waste_Generation_S4!C3</f>
        <v>0.66744361458373069</v>
      </c>
      <c r="P3" s="6">
        <f>LCA_db2_S4!P3*Waste_Generation_S4!C3</f>
        <v>1.1906955017331342E-2</v>
      </c>
      <c r="Q3" s="6">
        <f>LCA_db2_S4!Q3*Waste_Generation_S4!C3</f>
        <v>0.41010949400188784</v>
      </c>
    </row>
    <row r="4" spans="1:17" x14ac:dyDescent="0.35">
      <c r="A4" s="5" t="s">
        <v>3</v>
      </c>
      <c r="B4" s="6">
        <f>LCA_db2_S4!B4*Waste_Generation_S4!C4</f>
        <v>12.677252178754271</v>
      </c>
      <c r="C4" s="6">
        <f>LCA_db2_S4!C4*Waste_Generation_S4!C4</f>
        <v>0.57801863862260006</v>
      </c>
      <c r="D4" s="6">
        <f>LCA_db2_S4!D4*Waste_Generation_S4!C4</f>
        <v>58.239290990270703</v>
      </c>
      <c r="E4" s="6">
        <f>LCA_db2_S4!E4*Waste_Generation_S4!C4</f>
        <v>16.239797747272679</v>
      </c>
      <c r="F4" s="6">
        <f>LCA_db2_S4!F4*Waste_Generation_S4!C4</f>
        <v>25.944994380393073</v>
      </c>
      <c r="G4" s="6">
        <f>LCA_db2_S4!G4*Waste_Generation_S4!C4</f>
        <v>1.2713459967687275</v>
      </c>
      <c r="H4" s="6">
        <f>LCA_db2_S4!H4*Waste_Generation_S4!C4</f>
        <v>11.385866386086267</v>
      </c>
      <c r="I4" s="6">
        <f>LCA_db2_S4!I4*Waste_Generation_S4!C4</f>
        <v>51.504604277732639</v>
      </c>
      <c r="J4" s="6">
        <f>LCA_db2_S4!J4*Waste_Generation_S4!C4</f>
        <v>71.478543540595936</v>
      </c>
      <c r="K4" s="6">
        <f>LCA_db2_S4!K4*Waste_Generation_S4!C4</f>
        <v>0.80010724235221875</v>
      </c>
      <c r="L4" s="6">
        <f>LCA_db2_S4!L4*Waste_Generation_S4!C4</f>
        <v>7.1889634047539595</v>
      </c>
      <c r="M4" s="6">
        <f>LCA_db2_S4!M4*Waste_Generation_S4!C4</f>
        <v>7.3475202020686421</v>
      </c>
      <c r="N4" s="6">
        <f>LCA_db2_S4!N4*Waste_Generation_S4!C4</f>
        <v>1.3178835104307987</v>
      </c>
      <c r="O4" s="6">
        <f>LCA_db2_S4!O4*Waste_Generation_S4!C4</f>
        <v>1.3988321278710036</v>
      </c>
      <c r="P4" s="6">
        <f>LCA_db2_S4!P4*Waste_Generation_S4!C4</f>
        <v>4.1551821843917844</v>
      </c>
      <c r="Q4" s="6">
        <f>LCA_db2_S4!Q4*Waste_Generation_S4!C4</f>
        <v>14.84047842640982</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LCA_db2_S5!B2*Waste_Generation_S5!C2</f>
        <v>12.563038527618485</v>
      </c>
      <c r="C2" s="6">
        <f>LCA_db2_S5!C2*Waste_Generation_S5!C2</f>
        <v>0.40622588655295122</v>
      </c>
      <c r="D2" s="6">
        <f>LCA_db2_S5!D2*Waste_Generation_S5!C2</f>
        <v>37.631117329016924</v>
      </c>
      <c r="E2" s="6">
        <f>LCA_db2_S5!E2*Waste_Generation_S5!C2</f>
        <v>10.17347380270378</v>
      </c>
      <c r="F2" s="6">
        <f>LCA_db2_S5!F2*Waste_Generation_S5!C2</f>
        <v>14.772785738400941</v>
      </c>
      <c r="G2" s="6">
        <f>LCA_db2_S5!G2*Waste_Generation_S5!C2</f>
        <v>0.76881558378345283</v>
      </c>
      <c r="H2" s="6">
        <f>LCA_db2_S5!H2*Waste_Generation_S5!C2</f>
        <v>82.21498571088695</v>
      </c>
      <c r="I2" s="6">
        <f>LCA_db2_S5!I2*Waste_Generation_S5!C2</f>
        <v>24.883982531791247</v>
      </c>
      <c r="J2" s="6">
        <f>LCA_db2_S5!J2*Waste_Generation_S5!C2</f>
        <v>34.542965305319505</v>
      </c>
      <c r="K2" s="6">
        <f>LCA_db2_S5!K2*Waste_Generation_S5!C2</f>
        <v>0.64039542422685414</v>
      </c>
      <c r="L2" s="6">
        <f>LCA_db2_S5!L2*Waste_Generation_S5!C2</f>
        <v>4.8740462501340049</v>
      </c>
      <c r="M2" s="6">
        <f>LCA_db2_S5!M2*Waste_Generation_S5!C2</f>
        <v>2.4265191424113453</v>
      </c>
      <c r="N2" s="6">
        <f>LCA_db2_S5!N2*Waste_Generation_S5!C2</f>
        <v>0.69479192429425907</v>
      </c>
      <c r="O2" s="6">
        <f>LCA_db2_S5!O2*Waste_Generation_S5!C2</f>
        <v>1.3907485778354267</v>
      </c>
      <c r="P2" s="6">
        <f>LCA_db2_S5!P2*Waste_Generation_S5!C2</f>
        <v>1.8470855009523408</v>
      </c>
      <c r="Q2" s="6">
        <f>LCA_db2_S5!Q2*Waste_Generation_S5!C2</f>
        <v>10.109162496799648</v>
      </c>
    </row>
    <row r="3" spans="1:17" x14ac:dyDescent="0.35">
      <c r="A3" s="5" t="s">
        <v>2</v>
      </c>
      <c r="B3" s="6">
        <f>LCA_db2_S5!B3*Waste_Generation_S5!C3</f>
        <v>0.84869817793860414</v>
      </c>
      <c r="C3" s="6">
        <f>LCA_db2_S5!C3*Waste_Generation_S5!C3</f>
        <v>2.0770559496925299E-4</v>
      </c>
      <c r="D3" s="6">
        <f>LCA_db2_S5!D3*Waste_Generation_S5!C3</f>
        <v>0.24924687430163756</v>
      </c>
      <c r="E3" s="6">
        <f>LCA_db2_S5!E3*Waste_Generation_S5!C3</f>
        <v>-3.4928923981593932E-2</v>
      </c>
      <c r="F3" s="6">
        <f>LCA_db2_S5!F3*Waste_Generation_S5!C3</f>
        <v>0.10739441111902154</v>
      </c>
      <c r="G3" s="6">
        <f>LCA_db2_S5!G3*Waste_Generation_S5!C3</f>
        <v>1.2949265822645275E-2</v>
      </c>
      <c r="H3" s="6">
        <f>LCA_db2_S5!H3*Waste_Generation_S5!C3</f>
        <v>72.759579754488172</v>
      </c>
      <c r="I3" s="6">
        <f>LCA_db2_S5!I3*Waste_Generation_S5!C3</f>
        <v>0.41675106265523459</v>
      </c>
      <c r="J3" s="6">
        <f>LCA_db2_S5!J3*Waste_Generation_S5!C3</f>
        <v>0.55299891035368554</v>
      </c>
      <c r="K3" s="6">
        <f>LCA_db2_S5!K3*Waste_Generation_S5!C3</f>
        <v>1.1124484478740206E-2</v>
      </c>
      <c r="L3" s="6">
        <f>LCA_db2_S5!L3*Waste_Generation_S5!C3</f>
        <v>3.2558816833863247E-2</v>
      </c>
      <c r="M3" s="6">
        <f>LCA_db2_S5!M3*Waste_Generation_S5!C3</f>
        <v>-7.8982194877666737E-2</v>
      </c>
      <c r="N3" s="6">
        <f>LCA_db2_S5!N3*Waste_Generation_S5!C3</f>
        <v>-1.2688775249461298E-3</v>
      </c>
      <c r="O3" s="6">
        <f>LCA_db2_S5!O3*Waste_Generation_S5!C3</f>
        <v>0.66744361458373069</v>
      </c>
      <c r="P3" s="6">
        <f>LCA_db2_S5!P3*Waste_Generation_S5!C3</f>
        <v>1.1906955017331342E-2</v>
      </c>
      <c r="Q3" s="6">
        <f>LCA_db2_S5!Q3*Waste_Generation_S5!C3</f>
        <v>0.41010949400188784</v>
      </c>
    </row>
    <row r="4" spans="1:17" x14ac:dyDescent="0.35">
      <c r="A4" s="5" t="s">
        <v>3</v>
      </c>
      <c r="B4" s="6">
        <f>LCA_db2_S5!B4*Waste_Generation_S5!C4</f>
        <v>11.71434034967988</v>
      </c>
      <c r="C4" s="6">
        <f>LCA_db2_S5!C4*Waste_Generation_S5!C4</f>
        <v>0.40601818095798198</v>
      </c>
      <c r="D4" s="6">
        <f>LCA_db2_S5!D4*Waste_Generation_S5!C4</f>
        <v>37.38187045471529</v>
      </c>
      <c r="E4" s="6">
        <f>LCA_db2_S5!E4*Waste_Generation_S5!C4</f>
        <v>10.208402726685375</v>
      </c>
      <c r="F4" s="6">
        <f>LCA_db2_S5!F4*Waste_Generation_S5!C4</f>
        <v>14.665391327281919</v>
      </c>
      <c r="G4" s="6">
        <f>LCA_db2_S5!G4*Waste_Generation_S5!C4</f>
        <v>0.7558663179608075</v>
      </c>
      <c r="H4" s="6">
        <f>LCA_db2_S5!H4*Waste_Generation_S5!C4</f>
        <v>9.4554059563987831</v>
      </c>
      <c r="I4" s="6">
        <f>LCA_db2_S5!I4*Waste_Generation_S5!C4</f>
        <v>24.46723146913601</v>
      </c>
      <c r="J4" s="6">
        <f>LCA_db2_S5!J4*Waste_Generation_S5!C4</f>
        <v>33.989966394965819</v>
      </c>
      <c r="K4" s="6">
        <f>LCA_db2_S5!K4*Waste_Generation_S5!C4</f>
        <v>0.62927093974811388</v>
      </c>
      <c r="L4" s="6">
        <f>LCA_db2_S5!L4*Waste_Generation_S5!C4</f>
        <v>4.8414874333001405</v>
      </c>
      <c r="M4" s="6">
        <f>LCA_db2_S5!M4*Waste_Generation_S5!C4</f>
        <v>2.505501337289012</v>
      </c>
      <c r="N4" s="6">
        <f>LCA_db2_S5!N4*Waste_Generation_S5!C4</f>
        <v>0.69606080181920527</v>
      </c>
      <c r="O4" s="6">
        <f>LCA_db2_S5!O4*Waste_Generation_S5!C4</f>
        <v>0.72330496325169591</v>
      </c>
      <c r="P4" s="6">
        <f>LCA_db2_S5!P4*Waste_Generation_S5!C4</f>
        <v>1.8351785459350096</v>
      </c>
      <c r="Q4" s="6">
        <f>LCA_db2_S5!Q4*Waste_Generation_S5!C4</f>
        <v>9.6990530027977595</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45</v>
      </c>
      <c r="B2" s="6">
        <f>(supply_chain_default_BWM!B7*(LCI_default_default!AC25-LCI_default_default!AC29)/LCI_default_default!AB25+supply_chain_default_BWM!B8*(LCI_default_default!AC69-LCI_default_default!AC73)/LCI_default_default!AB69)/LCIA_Methods!D2</f>
        <v>0.91216331781636206</v>
      </c>
      <c r="C2" s="6">
        <f>(supply_chain_default_BWM!B7*(LCI_default_default!AD25-LCI_default_default!AD29)/LCI_default_default!AB25+supply_chain_default_BWM!B8*(LCI_default_default!AD69-LCI_default_default!AD73)/LCI_default_default!AB69)/LCIA_Methods!D3</f>
        <v>2.5929922077000365E-3</v>
      </c>
      <c r="D2" s="6">
        <f>(supply_chain_default_BWM!B7*(LCI_default_default!AE25-LCI_default_default!AE29)/LCI_default_default!AB25+supply_chain_default_BWM!B8*(LCI_default_default!AE69-LCI_default_default!AE73)/LCI_default_default!AB69)/LCIA_Methods!D4</f>
        <v>0.54590037480100917</v>
      </c>
      <c r="E2" s="6">
        <f>(supply_chain_default_BWM!B7*(LCI_default_default!AF25-LCI_default_default!AF29)/LCI_default_default!AB25+supply_chain_default_BWM!B8*(LCI_default_default!AF69-LCI_default_default!AF73)/LCI_default_default!AB69)/LCIA_Methods!D5</f>
        <v>0.16353452321598821</v>
      </c>
      <c r="F2" s="6">
        <f>(supply_chain_default_BWM!B7*(LCI_default_default!AG25-LCI_default_default!AG29)/LCI_default_default!AB25+supply_chain_default_BWM!B8*(LCI_default_default!AG69-LCI_default_default!AG73)/LCI_default_default!AB69)/LCIA_Methods!D6</f>
        <v>0.18423491067664569</v>
      </c>
      <c r="G2" s="6">
        <f>(supply_chain_default_BWM!B7*(LCI_default_default!AH25-LCI_default_default!AH29)/LCI_default_default!AB25+supply_chain_default_BWM!B8*(LCI_default_default!AH69-LCI_default_default!AH73)/LCI_default_default!AB69)/LCIA_Methods!D7</f>
        <v>1.2866198189633755E-2</v>
      </c>
      <c r="H2" s="6">
        <f>(supply_chain_default_BWM!B7*(LCI_default_default!AI25-LCI_default_default!AI29)/LCI_default_default!AB25+supply_chain_default_BWM!B8*(LCI_default_default!AI69-LCI_default_default!AI73)/LCI_default_default!AB69)/LCIA_Methods!D8</f>
        <v>72.804805568920713</v>
      </c>
      <c r="I2" s="6">
        <f>(supply_chain_default_BWM!B7*(LCI_default_default!AJ25-LCI_default_default!AJ29)/LCI_default_default!AB25+supply_chain_default_BWM!B8*(LCI_default_default!AJ69-LCI_default_default!AJ73)/LCI_default_default!AB69)/LCIA_Methods!D9</f>
        <v>0.4684733918855416</v>
      </c>
      <c r="J2" s="6">
        <f>(supply_chain_default_BWM!B7*(LCI_default_default!AK25-LCI_default_default!AK29)/LCI_default_default!AB25+supply_chain_default_BWM!B8*(LCI_default_default!AK69-LCI_default_default!AK73)/LCI_default_default!AB69)/LCIA_Methods!D10</f>
        <v>0.58960813866950912</v>
      </c>
      <c r="K2" s="6">
        <f>(supply_chain_default_BWM!B7*(LCI_default_default!AL25-LCI_default_default!AL29)/LCI_default_default!AB25+supply_chain_default_BWM!B8*(LCI_default_default!AL69-LCI_default_default!AL73)/LCI_default_default!AB69)/LCIA_Methods!D11</f>
        <v>5.3106326921101787E-2</v>
      </c>
      <c r="L2" s="6">
        <f>(supply_chain_default_BWM!B7*(LCI_default_default!AM25-LCI_default_default!AM29)/LCI_default_default!AB25+supply_chain_default_BWM!B8*(LCI_default_default!AM69-LCI_default_default!AM73)/LCI_default_default!AB69)/LCIA_Methods!D12</f>
        <v>5.3728132382257918E-2</v>
      </c>
      <c r="M2" s="6">
        <f>(supply_chain_default_BWM!B7*(LCI_default_default!AN25-LCI_default_default!AN29)/LCI_default_default!AB25+supply_chain_default_BWM!B8*(LCI_default_default!AN69-LCI_default_default!AN73)/LCI_default_default!AB69)/LCIA_Methods!D13</f>
        <v>0.12430188552777489</v>
      </c>
      <c r="N2" s="6">
        <f>(supply_chain_default_BWM!B7*(LCI_default_default!AO25-LCI_default_default!AO29)/LCI_default_default!AB25+supply_chain_default_BWM!B8*(LCI_default_default!AO69-LCI_default_default!AO73)/LCI_default_default!AB69)/LCIA_Methods!D14</f>
        <v>5.03586884725274E-3</v>
      </c>
      <c r="O2" s="6">
        <f>(supply_chain_default_BWM!B7*(LCI_default_default!AP25-LCI_default_default!AP29)/LCI_default_default!AB25+supply_chain_default_BWM!B8*(LCI_default_default!AP69-LCI_default_default!AP73)/LCI_default_default!AB69)/LCIA_Methods!D15</f>
        <v>0.67369977364772715</v>
      </c>
      <c r="P2" s="6">
        <f>(supply_chain_default_BWM!B7*(LCI_default_default!AQ25-LCI_default_default!AQ29)/LCI_default_default!AB25+supply_chain_default_BWM!B8*(LCI_default_default!AQ69-LCI_default_default!AQ73)/LCI_default_default!AB69)/LCIA_Methods!D16</f>
        <v>9.5044028388710303E-2</v>
      </c>
      <c r="Q2" s="6">
        <f>(supply_chain_default_BWM!B7*(LCI_default_default!AR25-LCI_default_default!AR29)/LCI_default_default!AB25+supply_chain_default_BWM!B8*(LCI_default_default!AR69-LCI_default_default!AR73)/LCI_default_default!AB69)/LCIA_Methods!D17</f>
        <v>0.50931829834040687</v>
      </c>
    </row>
    <row r="3" spans="1:17" ht="52.5" x14ac:dyDescent="0.35">
      <c r="A3" s="5" t="s">
        <v>46</v>
      </c>
      <c r="B3" s="6">
        <f>(supply_chain_default_BWM!B11*(LCI_default_default!AC38-LCI_default_default!AC44)/LCI_default_default!AB38+supply_chain_default_BWM!B15*(LCI_default_default!AC82-LCI_default_default!AC88)/LCI_default_default!AB82)/LCIA_Methods!D2</f>
        <v>4.0057716370285394</v>
      </c>
      <c r="C3" s="6">
        <f>(supply_chain_default_BWM!B11*(LCI_default_default!AD38-LCI_default_default!AD44)/LCI_default_default!AB38+supply_chain_default_BWM!B15*(LCI_default_default!AD82-LCI_default_default!AD88)/LCI_default_default!AB82)/LCIA_Methods!D3</f>
        <v>8.4778589327543619E-2</v>
      </c>
      <c r="D3" s="6">
        <f>(supply_chain_default_BWM!B11*(LCI_default_default!AE38-LCI_default_default!AE44)/LCI_default_default!AB38+supply_chain_default_BWM!B15*(LCI_default_default!AE82-LCI_default_default!AE88)/LCI_default_default!AB82)/LCIA_Methods!D4</f>
        <v>32.09859109635682</v>
      </c>
      <c r="E3" s="6">
        <f>(supply_chain_default_BWM!B11*(LCI_default_default!AF38-LCI_default_default!AF44)/LCI_default_default!AB38+supply_chain_default_BWM!B15*(LCI_default_default!AF82-LCI_default_default!AF88)/LCI_default_default!AB82)/LCIA_Methods!D5</f>
        <v>3.193513342665554</v>
      </c>
      <c r="F3" s="6">
        <f>(supply_chain_default_BWM!B11*(LCI_default_default!AG38-LCI_default_default!AG44)/LCI_default_default!AB38+supply_chain_default_BWM!B15*(LCI_default_default!AG82-LCI_default_default!AG88)/LCI_default_default!AB82)/LCIA_Methods!D6</f>
        <v>9.2178865611084557</v>
      </c>
      <c r="G3" s="6">
        <f>(supply_chain_default_BWM!B11*(LCI_default_default!AH38-LCI_default_default!AH44)/LCI_default_default!AB38+supply_chain_default_BWM!B15*(LCI_default_default!AH82-LCI_default_default!AH88)/LCI_default_default!AB82)/LCIA_Methods!D7</f>
        <v>0.30327736707506914</v>
      </c>
      <c r="H3" s="6">
        <f>(supply_chain_default_BWM!B11*(LCI_default_default!AI38-LCI_default_default!AI44)/LCI_default_default!AB38+supply_chain_default_BWM!B15*(LCI_default_default!AI82-LCI_default_default!AI88)/LCI_default_default!AB82)/LCIA_Methods!D8</f>
        <v>1.1910773716430911</v>
      </c>
      <c r="I3" s="6">
        <f>(supply_chain_default_BWM!B11*(LCI_default_default!AJ38-LCI_default_default!AJ44)/LCI_default_default!AB38+supply_chain_default_BWM!B15*(LCI_default_default!AJ82-LCI_default_default!AJ88)/LCI_default_default!AB82)/LCIA_Methods!D9</f>
        <v>23.598999957197236</v>
      </c>
      <c r="J3" s="6">
        <f>(supply_chain_default_BWM!B11*(LCI_default_default!AK38-LCI_default_default!AK44)/LCI_default_default!AB38+supply_chain_default_BWM!B15*(LCI_default_default!AK82-LCI_default_default!AK88)/LCI_default_default!AB82)/LCIA_Methods!D10</f>
        <v>32.75083590889674</v>
      </c>
      <c r="K3" s="6">
        <f>(supply_chain_default_BWM!B11*(LCI_default_default!AL38-LCI_default_default!AL44)/LCI_default_default!AB38+supply_chain_default_BWM!B15*(LCI_default_default!AL82-LCI_default_default!AL88)/LCI_default_default!AB82)/LCIA_Methods!D11</f>
        <v>0.42216431297794876</v>
      </c>
      <c r="L3" s="6">
        <f>(supply_chain_default_BWM!B11*(LCI_default_default!AM38-LCI_default_default!AM44)/LCI_default_default!AB38+supply_chain_default_BWM!B15*(LCI_default_default!AM82-LCI_default_default!AM88)/LCI_default_default!AB82)/LCIA_Methods!D12</f>
        <v>1.9001543702839083</v>
      </c>
      <c r="M3" s="6">
        <f>(supply_chain_default_BWM!B11*(LCI_default_default!AN38-LCI_default_default!AN44)/LCI_default_default!AB38+supply_chain_default_BWM!B15*(LCI_default_default!AN82-LCI_default_default!AN88)/LCI_default_default!AB82)/LCIA_Methods!D13</f>
        <v>1.4590363041372716</v>
      </c>
      <c r="N3" s="6">
        <f>(supply_chain_default_BWM!B11*(LCI_default_default!AO38-LCI_default_default!AO44)/LCI_default_default!AB38+supply_chain_default_BWM!B15*(LCI_default_default!AO82-LCI_default_default!AO88)/LCI_default_default!AB82)/LCIA_Methods!D14</f>
        <v>0.19901933970566923</v>
      </c>
      <c r="O3" s="6">
        <f>(supply_chain_default_BWM!B11*(LCI_default_default!AP38-LCI_default_default!AP44)/LCI_default_default!AB38+supply_chain_default_BWM!B15*(LCI_default_default!AP82-LCI_default_default!AP88)/LCI_default_default!AB82)/LCIA_Methods!D15</f>
        <v>0.78956353142049718</v>
      </c>
      <c r="P3" s="6">
        <f>(supply_chain_default_BWM!B11*(LCI_default_default!AQ38-LCI_default_default!AQ44)/LCI_default_default!AB38+supply_chain_default_BWM!B15*(LCI_default_default!AQ82-LCI_default_default!AQ88)/LCI_default_default!AB82)/LCIA_Methods!D16</f>
        <v>1.0396309278083535</v>
      </c>
      <c r="Q3" s="6">
        <f>(supply_chain_default_BWM!B11*(LCI_default_default!AR38-LCI_default_default!AR44)/LCI_default_default!AB38+supply_chain_default_BWM!B15*(LCI_default_default!AR82-LCI_default_default!AR88)/LCI_default_default!AB82)/LCIA_Methods!D17</f>
        <v>2.6501801659606765</v>
      </c>
    </row>
    <row r="4" spans="1:17" ht="39.5" x14ac:dyDescent="0.35">
      <c r="A4" s="5" t="s">
        <v>47</v>
      </c>
      <c r="B4" s="6">
        <f>(supply_chain_default_BWM!B12*(LCI_default_default!AC51-LCI_default_default!AC59)/LCI_default_default!AB51+supply_chain_default_BWM!B16*(LCI_default_default!AC95-LCI_default_default!AC103)/LCI_default_default!AB95)/LCIA_Methods!D2</f>
        <v>8.1282354748977248</v>
      </c>
      <c r="C4" s="6">
        <f>(supply_chain_default_BWM!B12*(LCI_default_default!AD51-LCI_default_default!AD59)/LCI_default_default!AB51+supply_chain_default_BWM!B16*(LCI_default_default!AD95-LCI_default_default!AD103)/LCI_default_default!AB95)/LCIA_Methods!D3</f>
        <v>0.11444830295093014</v>
      </c>
      <c r="D4" s="6">
        <f>(supply_chain_default_BWM!B12*(LCI_default_default!AE51-LCI_default_default!AE59)/LCI_default_default!AB51+supply_chain_default_BWM!B16*(LCI_default_default!AE95-LCI_default_default!AE103)/LCI_default_default!AB95)/LCIA_Methods!D4</f>
        <v>18.505067084034327</v>
      </c>
      <c r="E4" s="6">
        <f>(supply_chain_default_BWM!B12*(LCI_default_default!AF51-LCI_default_default!AF59)/LCI_default_default!AB51+supply_chain_default_BWM!B16*(LCI_default_default!AF95-LCI_default_default!AF103)/LCI_default_default!AB95)/LCIA_Methods!D5</f>
        <v>7.0129530053605595</v>
      </c>
      <c r="F4" s="6">
        <f>(supply_chain_default_BWM!B12*(LCI_default_default!AG51-LCI_default_default!AG59)/LCI_default_default!AB51+supply_chain_default_BWM!B16*(LCI_default_default!AG95-LCI_default_default!AG103)/LCI_default_default!AB95)/LCIA_Methods!D6</f>
        <v>3.3215459542407619</v>
      </c>
      <c r="G4" s="6">
        <f>(supply_chain_default_BWM!B12*(LCI_default_default!AH51-LCI_default_default!AH59)/LCI_default_default!AB51+supply_chain_default_BWM!B16*(LCI_default_default!AH95-LCI_default_default!AH103)/LCI_default_default!AB95)/LCIA_Methods!D7</f>
        <v>0.22657168400924033</v>
      </c>
      <c r="H4" s="6">
        <f>(supply_chain_default_BWM!B12*(LCI_default_default!AI51-LCI_default_default!AI59)/LCI_default_default!AB51+supply_chain_default_BWM!B16*(LCI_default_default!AI95-LCI_default_default!AI103)/LCI_default_default!AB95)/LCIA_Methods!D8</f>
        <v>1.6363016993778507</v>
      </c>
      <c r="I4" s="6">
        <f>(supply_chain_default_BWM!B12*(LCI_default_default!AJ51-LCI_default_default!AJ59)/LCI_default_default!AB51+supply_chain_default_BWM!B16*(LCI_default_default!AJ95-LCI_default_default!AJ103)/LCI_default_default!AB95)/LCIA_Methods!D9</f>
        <v>0.92237582919820549</v>
      </c>
      <c r="J4" s="6">
        <f>(supply_chain_default_BWM!B12*(LCI_default_default!AK51-LCI_default_default!AK59)/LCI_default_default!AB51+supply_chain_default_BWM!B16*(LCI_default_default!AK95-LCI_default_default!AK103)/LCI_default_default!AB95)/LCIA_Methods!D10</f>
        <v>0.91282423652723721</v>
      </c>
      <c r="K4" s="6">
        <f>(supply_chain_default_BWM!B12*(LCI_default_default!AL51-LCI_default_default!AL59)/LCI_default_default!AB51+supply_chain_default_BWM!B16*(LCI_default_default!AL95-LCI_default_default!AL103)/LCI_default_default!AB95)/LCIA_Methods!D11</f>
        <v>0.42320499333071787</v>
      </c>
      <c r="L4" s="6">
        <f>(supply_chain_default_BWM!B12*(LCI_default_default!AM51-LCI_default_default!AM59)/LCI_default_default!AB51+supply_chain_default_BWM!B16*(LCI_default_default!AM95-LCI_default_default!AM103)/LCI_default_default!AB95)/LCIA_Methods!D12</f>
        <v>0.6231326593591151</v>
      </c>
      <c r="M4" s="6">
        <f>(supply_chain_default_BWM!B12*(LCI_default_default!AN51-LCI_default_default!AN59)/LCI_default_default!AB51+supply_chain_default_BWM!B16*(LCI_default_default!AN95-LCI_default_default!AN103)/LCI_default_default!AB95)/LCIA_Methods!D13</f>
        <v>1.0194929110319708</v>
      </c>
      <c r="N4" s="6">
        <f>(supply_chain_default_BWM!B12*(LCI_default_default!AO51-LCI_default_default!AO59)/LCI_default_default!AB51+supply_chain_default_BWM!B16*(LCI_default_default!AO95-LCI_default_default!AO103)/LCI_default_default!AB95)/LCIA_Methods!D14</f>
        <v>0.43813245573304943</v>
      </c>
      <c r="O4" s="6">
        <f>(supply_chain_default_BWM!B12*(LCI_default_default!AP51-LCI_default_default!AP59)/LCI_default_default!AB51+supply_chain_default_BWM!B16*(LCI_default_default!AP95-LCI_default_default!AP103)/LCI_default_default!AB95)/LCIA_Methods!D15</f>
        <v>0.20263160782511919</v>
      </c>
      <c r="P4" s="6">
        <f>(supply_chain_default_BWM!B12*(LCI_default_default!AQ51-LCI_default_default!AQ59)/LCI_default_default!AB51+supply_chain_default_BWM!B16*(LCI_default_default!AQ95-LCI_default_default!AQ103)/LCI_default_default!AB95)/LCIA_Methods!D16</f>
        <v>1.1109091514760681</v>
      </c>
      <c r="Q4" s="6">
        <f>(supply_chain_default_BWM!B12*(LCI_default_default!AR51-LCI_default_default!AR59)/LCI_default_default!AB51+supply_chain_default_BWM!B16*(LCI_default_default!AR95-LCI_default_default!AR103)/LCI_default_default!AB95)/LCIA_Methods!D17</f>
        <v>2.8315752909104126</v>
      </c>
    </row>
    <row r="5" spans="1:17" x14ac:dyDescent="0.35">
      <c r="A5" s="5" t="s">
        <v>48</v>
      </c>
      <c r="B5" s="6">
        <f>(supply_chain_default_BWM!B20*LCI_default_default!L29)/LCIA_Methods!D2</f>
        <v>-0.14043500522295027</v>
      </c>
      <c r="C5" s="6">
        <f>(supply_chain_default_BWM!B20*LCI_default_default!M29)/LCIA_Methods!D3</f>
        <v>-1.0420218092982176E-2</v>
      </c>
      <c r="D5" s="6">
        <f>(supply_chain_default_BWM!B20*LCI_default_default!N29)/LCIA_Methods!D4</f>
        <v>-0.97457510699003069</v>
      </c>
      <c r="E5" s="6">
        <f>(supply_chain_default_BWM!B20*LCI_default_default!O29)/LCIA_Methods!D5</f>
        <v>-0.35084532318628442</v>
      </c>
      <c r="F5" s="6">
        <f>(supply_chain_default_BWM!B20*LCI_default_default!P29)/LCIA_Methods!D6</f>
        <v>-0.1570149380413777</v>
      </c>
      <c r="G5" s="6">
        <f>(supply_chain_default_BWM!B20*LCI_default_default!Q29)/LCIA_Methods!D7</f>
        <v>-1.7134750445574349E-2</v>
      </c>
      <c r="H5" s="6">
        <f>(supply_chain_default_BWM!B20*LCI_default_default!R29)/LCIA_Methods!D8</f>
        <v>-0.20917905537490575</v>
      </c>
      <c r="I5" s="6">
        <f>(supply_chain_default_BWM!B20*LCI_default_default!S29)/LCIA_Methods!D9</f>
        <v>-0.13626427963616608</v>
      </c>
      <c r="J5" s="6">
        <f>(supply_chain_default_BWM!B20*LCI_default_default!T29)/LCIA_Methods!D10</f>
        <v>-0.17088631125290649</v>
      </c>
      <c r="K5" s="6">
        <f>(supply_chain_default_BWM!B20*LCI_default_default!U29)/LCIA_Methods!D11</f>
        <v>-1.8789016745104782E-2</v>
      </c>
      <c r="L5" s="6">
        <f>(supply_chain_default_BWM!B20*LCI_default_default!V29)/LCIA_Methods!D12</f>
        <v>-9.7254494454933449E-2</v>
      </c>
      <c r="M5" s="6">
        <f>(supply_chain_default_BWM!B20*LCI_default_default!W29)/LCIA_Methods!D13</f>
        <v>-0.2553983830775528</v>
      </c>
      <c r="N5" s="6">
        <f>(supply_chain_default_BWM!B20*LCI_default_default!X29)/LCIA_Methods!D14</f>
        <v>-1.5798456992044674E-2</v>
      </c>
      <c r="O5" s="6">
        <f>(supply_chain_default_BWM!B20*LCI_default_default!Y29)/LCIA_Methods!D15</f>
        <v>-8.4946499937397953E-3</v>
      </c>
      <c r="P5" s="6">
        <f>(supply_chain_default_BWM!B20*LCI_default_default!Z29)/LCIA_Methods!D16</f>
        <v>-6.5549774850561085E-2</v>
      </c>
      <c r="Q5" s="6">
        <f>(supply_chain_default_BWM!B20*LCI_default_default!AA29)/LCIA_Methods!D17</f>
        <v>-0.27231122068098906</v>
      </c>
    </row>
    <row r="6" spans="1:17" x14ac:dyDescent="0.35">
      <c r="A6" s="5" t="s">
        <v>49</v>
      </c>
      <c r="B6" s="6">
        <f>(supply_chain_default_BWM!B40*LCI_default_default!L59)/LCIA_Methods!D2</f>
        <v>-3.5277846828163821</v>
      </c>
      <c r="C6" s="6">
        <f>(supply_chain_default_BWM!B40*LCI_default_default!M59)/LCIA_Methods!D3</f>
        <v>-5.5091952123014966E-2</v>
      </c>
      <c r="D6" s="6">
        <f>(supply_chain_default_BWM!B40*LCI_default_default!N59)/LCIA_Methods!D4</f>
        <v>-7.3871884535767176</v>
      </c>
      <c r="E6" s="6">
        <f>(supply_chain_default_BWM!B40*LCI_default_default!O59)/LCIA_Methods!D5</f>
        <v>-4.3207958560442066</v>
      </c>
      <c r="F6" s="6">
        <f>(supply_chain_default_BWM!B40*LCI_default_default!P59)/LCIA_Methods!D6</f>
        <v>-3.7183194428306847</v>
      </c>
      <c r="G6" s="6">
        <f>(supply_chain_default_BWM!B40*LCI_default_default!Q59)/LCIA_Methods!D7</f>
        <v>-0.20843505850375363</v>
      </c>
      <c r="H6" s="6">
        <f>(supply_chain_default_BWM!B40*LCI_default_default!R59)/LCIA_Methods!D8</f>
        <v>-0.81940200327720103</v>
      </c>
      <c r="I6" s="6">
        <f>(supply_chain_default_BWM!B40*LCI_default_default!S59)/LCIA_Methods!D9</f>
        <v>-3.4094235377858895</v>
      </c>
      <c r="J6" s="6">
        <f>(supply_chain_default_BWM!B40*LCI_default_default!T59)/LCIA_Methods!D10</f>
        <v>-4.5172739180583932</v>
      </c>
      <c r="K6" s="6">
        <f>(supply_chain_default_BWM!B40*LCI_default_default!U59)/LCIA_Methods!D11</f>
        <v>-0.19510030446870155</v>
      </c>
      <c r="L6" s="6">
        <f>(supply_chain_default_BWM!B40*LCI_default_default!V59)/LCIA_Methods!D12</f>
        <v>-0.4364835497079752</v>
      </c>
      <c r="M6" s="6">
        <f>(supply_chain_default_BWM!B40*LCI_default_default!W59)/LCIA_Methods!D13</f>
        <v>-0.56731299920643663</v>
      </c>
      <c r="N6" s="6">
        <f>(supply_chain_default_BWM!B40*LCI_default_default!X59)/LCIA_Methods!D14</f>
        <v>-0.39753808520809258</v>
      </c>
      <c r="O6" s="6">
        <f>(supply_chain_default_BWM!B40*LCI_default_default!Y59)/LCIA_Methods!D15</f>
        <v>-0.2435139711426863</v>
      </c>
      <c r="P6" s="6">
        <f>(supply_chain_default_BWM!B40*LCI_default_default!Z59)/LCIA_Methods!D16</f>
        <v>-1.0401659502576199</v>
      </c>
      <c r="Q6" s="6">
        <f>(supply_chain_default_BWM!B40*LCI_default_default!AA59)/LCIA_Methods!D17</f>
        <v>-1.688874461799406</v>
      </c>
    </row>
    <row r="7" spans="1:17" x14ac:dyDescent="0.35">
      <c r="A7" s="5" t="s">
        <v>50</v>
      </c>
      <c r="B7" s="6">
        <f>LCA_default_default!B2*ABS(supply_chain_default_BWM!B2)-SUM(B2:B6)</f>
        <v>6.1249750579934972</v>
      </c>
      <c r="C7" s="6">
        <f>LCA_default_default!C2*ABS(supply_chain_default_BWM!B2)-SUM(C2:C6)</f>
        <v>0.47802049911316058</v>
      </c>
      <c r="D7" s="6">
        <f>LCA_default_default!D2*ABS(supply_chain_default_BWM!B2)-SUM(D2:D6)</f>
        <v>15.142887023786216</v>
      </c>
      <c r="E7" s="6">
        <f>LCA_default_default!E2*ABS(supply_chain_default_BWM!B2)-SUM(E2:E6)</f>
        <v>9.7471842306915146</v>
      </c>
      <c r="F7" s="6">
        <f>LCA_default_default!F2*ABS(supply_chain_default_BWM!B2)-SUM(F2:F6)</f>
        <v>7.7635078169003702</v>
      </c>
      <c r="G7" s="6">
        <f>LCA_default_default!G2*ABS(supply_chain_default_BWM!B2)-SUM(G2:G6)</f>
        <v>0.73199574894300246</v>
      </c>
      <c r="H7" s="6">
        <f>LCA_default_default!H2*ABS(supply_chain_default_BWM!B2)-SUM(H2:H6)</f>
        <v>9.4930349209747362</v>
      </c>
      <c r="I7" s="6">
        <f>LCA_default_default!I2*ABS(supply_chain_default_BWM!B2)-SUM(I2:I6)</f>
        <v>5.0142510054796787</v>
      </c>
      <c r="J7" s="6">
        <f>LCA_default_default!J2*ABS(supply_chain_default_BWM!B2)-SUM(J2:J6)</f>
        <v>6.4002685941816111</v>
      </c>
      <c r="K7" s="6">
        <f>LCA_default_default!K2*ABS(supply_chain_default_BWM!B2)-SUM(K2:K6)</f>
        <v>0.33392097711905211</v>
      </c>
      <c r="L7" s="6">
        <f>LCA_default_default!L2*ABS(supply_chain_default_BWM!B2)-SUM(L2:L6)</f>
        <v>3.6409284620244433</v>
      </c>
      <c r="M7" s="6">
        <f>LCA_default_default!M2*ABS(supply_chain_default_BWM!B2)-SUM(M2:M6)</f>
        <v>5.1782452567362736</v>
      </c>
      <c r="N7" s="6">
        <f>LCA_default_default!N2*ABS(supply_chain_default_BWM!B2)-SUM(N2:N6)</f>
        <v>0.25759851607089224</v>
      </c>
      <c r="O7" s="6">
        <f>LCA_default_default!O2*ABS(supply_chain_default_BWM!B2)-SUM(O2:O6)</f>
        <v>0.17718411384952515</v>
      </c>
      <c r="P7" s="6">
        <f>LCA_default_default!P2*ABS(supply_chain_default_BWM!B2)-SUM(P2:P6)</f>
        <v>1.5633878531582044</v>
      </c>
      <c r="Q7" s="6">
        <f>LCA_default_default!Q2*ABS(supply_chain_default_BWM!B2)-SUM(Q2:Q6)</f>
        <v>11.083243507869591</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45</v>
      </c>
      <c r="B2" s="6">
        <f>(supply_chain_S1_BWM!B7*(LCI_default_S1!AC25-LCI_default_S1!AC29)/LCI_default_S1!AB25+supply_chain_S1_BWM!B8*(LCI_default_S1!AC69-LCI_default_S1!AC73)/LCI_default_S1!AB69)/LCIA_Methods!D2</f>
        <v>1.368244976724543</v>
      </c>
      <c r="C2" s="6">
        <f>(supply_chain_S1_BWM!B7*(LCI_default_S1!AD25-LCI_default_S1!AD29)/LCI_default_S1!AB25+supply_chain_S1_BWM!B8*(LCI_default_S1!AD69-LCI_default_S1!AD73)/LCI_default_S1!AB69)/LCIA_Methods!D3</f>
        <v>3.8894883115500553E-3</v>
      </c>
      <c r="D2" s="6">
        <f>(supply_chain_S1_BWM!B7*(LCI_default_S1!AE25-LCI_default_S1!AE29)/LCI_default_S1!AB25+supply_chain_S1_BWM!B8*(LCI_default_S1!AE69-LCI_default_S1!AE73)/LCI_default_S1!AB69)/LCIA_Methods!D4</f>
        <v>0.81885056220151387</v>
      </c>
      <c r="E2" s="6">
        <f>(supply_chain_S1_BWM!B7*(LCI_default_S1!AF25-LCI_default_S1!AF29)/LCI_default_S1!AB25+supply_chain_S1_BWM!B8*(LCI_default_S1!AF69-LCI_default_S1!AF73)/LCI_default_S1!AB69)/LCIA_Methods!D5</f>
        <v>0.24530178482398232</v>
      </c>
      <c r="F2" s="6">
        <f>(supply_chain_S1_BWM!B7*(LCI_default_S1!AG25-LCI_default_S1!AG29)/LCI_default_S1!AB25+supply_chain_S1_BWM!B8*(LCI_default_S1!AG69-LCI_default_S1!AG73)/LCI_default_S1!AB69)/LCIA_Methods!D6</f>
        <v>0.27635236601496854</v>
      </c>
      <c r="G2" s="6">
        <f>(supply_chain_S1_BWM!B7*(LCI_default_S1!AH25-LCI_default_S1!AH29)/LCI_default_S1!AB25+supply_chain_S1_BWM!B8*(LCI_default_S1!AH69-LCI_default_S1!AH73)/LCI_default_S1!AB69)/LCIA_Methods!D7</f>
        <v>1.929929728445063E-2</v>
      </c>
      <c r="H2" s="6">
        <f>(supply_chain_S1_BWM!B7*(LCI_default_S1!AI25-LCI_default_S1!AI29)/LCI_default_S1!AB25+supply_chain_S1_BWM!B8*(LCI_default_S1!AI69-LCI_default_S1!AI73)/LCI_default_S1!AB69)/LCIA_Methods!D8</f>
        <v>109.20720835338108</v>
      </c>
      <c r="I2" s="6">
        <f>(supply_chain_S1_BWM!B7*(LCI_default_S1!AJ25-LCI_default_S1!AJ29)/LCI_default_S1!AB25+supply_chain_S1_BWM!B8*(LCI_default_S1!AJ69-LCI_default_S1!AJ73)/LCI_default_S1!AB69)/LCIA_Methods!D9</f>
        <v>0.70271008782831235</v>
      </c>
      <c r="J2" s="6">
        <f>(supply_chain_S1_BWM!B7*(LCI_default_S1!AK25-LCI_default_S1!AK29)/LCI_default_S1!AB25+supply_chain_S1_BWM!B8*(LCI_default_S1!AK69-LCI_default_S1!AK73)/LCI_default_S1!AB69)/LCIA_Methods!D10</f>
        <v>0.88441220800426368</v>
      </c>
      <c r="K2" s="6">
        <f>(supply_chain_S1_BWM!B7*(LCI_default_S1!AL25-LCI_default_S1!AL29)/LCI_default_S1!AB25+supply_chain_S1_BWM!B8*(LCI_default_S1!AL69-LCI_default_S1!AL73)/LCI_default_S1!AB69)/LCIA_Methods!D11</f>
        <v>7.9659490381652667E-2</v>
      </c>
      <c r="L2" s="6">
        <f>(supply_chain_S1_BWM!B7*(LCI_default_S1!AM25-LCI_default_S1!AM29)/LCI_default_S1!AB25+supply_chain_S1_BWM!B8*(LCI_default_S1!AM69-LCI_default_S1!AM73)/LCI_default_S1!AB69)/LCIA_Methods!D12</f>
        <v>8.059219857338687E-2</v>
      </c>
      <c r="M2" s="6">
        <f>(supply_chain_S1_BWM!B7*(LCI_default_S1!AN25-LCI_default_S1!AN29)/LCI_default_S1!AB25+supply_chain_S1_BWM!B8*(LCI_default_S1!AN69-LCI_default_S1!AN73)/LCI_default_S1!AB69)/LCIA_Methods!D13</f>
        <v>0.18645282829166232</v>
      </c>
      <c r="N2" s="6">
        <f>(supply_chain_S1_BWM!B7*(LCI_default_S1!AO25-LCI_default_S1!AO29)/LCI_default_S1!AB25+supply_chain_S1_BWM!B8*(LCI_default_S1!AO69-LCI_default_S1!AO73)/LCI_default_S1!AB69)/LCIA_Methods!D14</f>
        <v>7.5538032708791095E-3</v>
      </c>
      <c r="O2" s="6">
        <f>(supply_chain_S1_BWM!B7*(LCI_default_S1!AP25-LCI_default_S1!AP29)/LCI_default_S1!AB25+supply_chain_S1_BWM!B8*(LCI_default_S1!AP69-LCI_default_S1!AP73)/LCI_default_S1!AB69)/LCIA_Methods!D15</f>
        <v>1.0105496604715907</v>
      </c>
      <c r="P2" s="6">
        <f>(supply_chain_S1_BWM!B7*(LCI_default_S1!AQ25-LCI_default_S1!AQ29)/LCI_default_S1!AB25+supply_chain_S1_BWM!B8*(LCI_default_S1!AQ69-LCI_default_S1!AQ73)/LCI_default_S1!AB69)/LCIA_Methods!D16</f>
        <v>0.14256604258306546</v>
      </c>
      <c r="Q2" s="6">
        <f>(supply_chain_S1_BWM!B7*(LCI_default_S1!AR25-LCI_default_S1!AR29)/LCI_default_S1!AB25+supply_chain_S1_BWM!B8*(LCI_default_S1!AR69-LCI_default_S1!AR73)/LCI_default_S1!AB69)/LCIA_Methods!D17</f>
        <v>0.76397744751061025</v>
      </c>
    </row>
    <row r="3" spans="1:17" ht="52.5" x14ac:dyDescent="0.35">
      <c r="A3" s="5" t="s">
        <v>46</v>
      </c>
      <c r="B3" s="6">
        <f>(supply_chain_S1_BWM!B11*(LCI_default_S1!AC38-LCI_default_S1!AC44)/LCI_default_S1!AB38+supply_chain_S1_BWM!B15*(LCI_default_S1!AC82-LCI_default_S1!AC88)/LCI_default_S1!AB82)/LCIA_Methods!D2</f>
        <v>3.5050501823999722</v>
      </c>
      <c r="C3" s="6">
        <f>(supply_chain_S1_BWM!B11*(LCI_default_S1!AD38-LCI_default_S1!AD44)/LCI_default_S1!AB38+supply_chain_S1_BWM!B15*(LCI_default_S1!AD82-LCI_default_S1!AD88)/LCI_default_S1!AB82)/LCIA_Methods!D3</f>
        <v>7.4181265661600659E-2</v>
      </c>
      <c r="D3" s="6">
        <f>(supply_chain_S1_BWM!B11*(LCI_default_S1!AE38-LCI_default_S1!AE44)/LCI_default_S1!AB38+supply_chain_S1_BWM!B15*(LCI_default_S1!AE82-LCI_default_S1!AE88)/LCI_default_S1!AB82)/LCIA_Methods!D4</f>
        <v>28.086267209312215</v>
      </c>
      <c r="E3" s="6">
        <f>(supply_chain_S1_BWM!B11*(LCI_default_S1!AF38-LCI_default_S1!AF44)/LCI_default_S1!AB38+supply_chain_S1_BWM!B15*(LCI_default_S1!AF82-LCI_default_S1!AF88)/LCI_default_S1!AB82)/LCIA_Methods!D5</f>
        <v>2.7943241748323597</v>
      </c>
      <c r="F3" s="6">
        <f>(supply_chain_S1_BWM!B11*(LCI_default_S1!AG38-LCI_default_S1!AG44)/LCI_default_S1!AB38+supply_chain_S1_BWM!B15*(LCI_default_S1!AG82-LCI_default_S1!AG88)/LCI_default_S1!AB82)/LCIA_Methods!D6</f>
        <v>8.0656507409699003</v>
      </c>
      <c r="G3" s="6">
        <f>(supply_chain_S1_BWM!B11*(LCI_default_S1!AH38-LCI_default_S1!AH44)/LCI_default_S1!AB38+supply_chain_S1_BWM!B15*(LCI_default_S1!AH82-LCI_default_S1!AH88)/LCI_default_S1!AB82)/LCIA_Methods!D7</f>
        <v>0.26536769619068545</v>
      </c>
      <c r="H3" s="6">
        <f>(supply_chain_S1_BWM!B11*(LCI_default_S1!AI38-LCI_default_S1!AI44)/LCI_default_S1!AB38+supply_chain_S1_BWM!B15*(LCI_default_S1!AI82-LCI_default_S1!AI88)/LCI_default_S1!AB82)/LCIA_Methods!D8</f>
        <v>1.0421927001877049</v>
      </c>
      <c r="I3" s="6">
        <f>(supply_chain_S1_BWM!B11*(LCI_default_S1!AJ38-LCI_default_S1!AJ44)/LCI_default_S1!AB38+supply_chain_S1_BWM!B15*(LCI_default_S1!AJ82-LCI_default_S1!AJ88)/LCI_default_S1!AB82)/LCIA_Methods!D9</f>
        <v>20.649124962547585</v>
      </c>
      <c r="J3" s="6">
        <f>(supply_chain_S1_BWM!B11*(LCI_default_S1!AK38-LCI_default_S1!AK44)/LCI_default_S1!AB38+supply_chain_S1_BWM!B15*(LCI_default_S1!AK82-LCI_default_S1!AK88)/LCI_default_S1!AB82)/LCIA_Methods!D10</f>
        <v>28.656981420284644</v>
      </c>
      <c r="K3" s="6">
        <f>(supply_chain_S1_BWM!B11*(LCI_default_S1!AL38-LCI_default_S1!AL44)/LCI_default_S1!AB38+supply_chain_S1_BWM!B15*(LCI_default_S1!AL82-LCI_default_S1!AL88)/LCI_default_S1!AB82)/LCIA_Methods!D11</f>
        <v>0.3693937738557051</v>
      </c>
      <c r="L3" s="6">
        <f>(supply_chain_S1_BWM!B11*(LCI_default_S1!AM38-LCI_default_S1!AM44)/LCI_default_S1!AB38+supply_chain_S1_BWM!B15*(LCI_default_S1!AM82-LCI_default_S1!AM88)/LCI_default_S1!AB82)/LCIA_Methods!D12</f>
        <v>1.6626350739984199</v>
      </c>
      <c r="M3" s="6">
        <f>(supply_chain_S1_BWM!B11*(LCI_default_S1!AN38-LCI_default_S1!AN44)/LCI_default_S1!AB38+supply_chain_S1_BWM!B15*(LCI_default_S1!AN82-LCI_default_S1!AN88)/LCI_default_S1!AB82)/LCIA_Methods!D13</f>
        <v>1.2766567661201127</v>
      </c>
      <c r="N3" s="6">
        <f>(supply_chain_S1_BWM!B11*(LCI_default_S1!AO38-LCI_default_S1!AO44)/LCI_default_S1!AB38+supply_chain_S1_BWM!B15*(LCI_default_S1!AO82-LCI_default_S1!AO88)/LCI_default_S1!AB82)/LCIA_Methods!D14</f>
        <v>0.17414192224246056</v>
      </c>
      <c r="O3" s="6">
        <f>(supply_chain_S1_BWM!B11*(LCI_default_S1!AP38-LCI_default_S1!AP44)/LCI_default_S1!AB38+supply_chain_S1_BWM!B15*(LCI_default_S1!AP82-LCI_default_S1!AP88)/LCI_default_S1!AB82)/LCIA_Methods!D15</f>
        <v>0.69086808999293503</v>
      </c>
      <c r="P3" s="6">
        <f>(supply_chain_S1_BWM!B11*(LCI_default_S1!AQ38-LCI_default_S1!AQ44)/LCI_default_S1!AB38+supply_chain_S1_BWM!B15*(LCI_default_S1!AQ82-LCI_default_S1!AQ88)/LCI_default_S1!AB82)/LCIA_Methods!D16</f>
        <v>0.90967706183230923</v>
      </c>
      <c r="Q3" s="6">
        <f>(supply_chain_S1_BWM!B11*(LCI_default_S1!AR38-LCI_default_S1!AR44)/LCI_default_S1!AB38+supply_chain_S1_BWM!B15*(LCI_default_S1!AR82-LCI_default_S1!AR88)/LCI_default_S1!AB82)/LCIA_Methods!D17</f>
        <v>2.3189076452155919</v>
      </c>
    </row>
    <row r="4" spans="1:17" ht="39.5" x14ac:dyDescent="0.35">
      <c r="A4" s="5" t="s">
        <v>47</v>
      </c>
      <c r="B4" s="6">
        <f>(supply_chain_S1_BWM!B12*(LCI_default_S1!AC51-LCI_default_S1!AC59)/LCI_default_S1!AB51+supply_chain_S1_BWM!B16*(LCI_default_S1!AC95-LCI_default_S1!AC103)/LCI_default_S1!AB95)/LCIA_Methods!D2</f>
        <v>7.1122060405355105</v>
      </c>
      <c r="C4" s="6">
        <f>(supply_chain_S1_BWM!B12*(LCI_default_S1!AD51-LCI_default_S1!AD59)/LCI_default_S1!AB51+supply_chain_S1_BWM!B16*(LCI_default_S1!AD95-LCI_default_S1!AD103)/LCI_default_S1!AB95)/LCIA_Methods!D3</f>
        <v>0.10014226508206389</v>
      </c>
      <c r="D4" s="6">
        <f>(supply_chain_S1_BWM!B12*(LCI_default_S1!AE51-LCI_default_S1!AE59)/LCI_default_S1!AB51+supply_chain_S1_BWM!B16*(LCI_default_S1!AE95-LCI_default_S1!AE103)/LCI_default_S1!AB95)/LCIA_Methods!D4</f>
        <v>16.191933698530036</v>
      </c>
      <c r="E4" s="6">
        <f>(supply_chain_S1_BWM!B12*(LCI_default_S1!AF51-LCI_default_S1!AF59)/LCI_default_S1!AB51+supply_chain_S1_BWM!B16*(LCI_default_S1!AF95-LCI_default_S1!AF103)/LCI_default_S1!AB95)/LCIA_Methods!D5</f>
        <v>6.136333879690488</v>
      </c>
      <c r="F4" s="6">
        <f>(supply_chain_S1_BWM!B12*(LCI_default_S1!AG51-LCI_default_S1!AG59)/LCI_default_S1!AB51+supply_chain_S1_BWM!B16*(LCI_default_S1!AG95-LCI_default_S1!AG103)/LCI_default_S1!AB95)/LCIA_Methods!D6</f>
        <v>2.9063527099606667</v>
      </c>
      <c r="G4" s="6">
        <f>(supply_chain_S1_BWM!B12*(LCI_default_S1!AH51-LCI_default_S1!AH59)/LCI_default_S1!AB51+supply_chain_S1_BWM!B16*(LCI_default_S1!AH95-LCI_default_S1!AH103)/LCI_default_S1!AB95)/LCIA_Methods!D7</f>
        <v>0.1982502235080853</v>
      </c>
      <c r="H4" s="6">
        <f>(supply_chain_S1_BWM!B12*(LCI_default_S1!AI51-LCI_default_S1!AI59)/LCI_default_S1!AB51+supply_chain_S1_BWM!B16*(LCI_default_S1!AI95-LCI_default_S1!AI103)/LCI_default_S1!AB95)/LCIA_Methods!D8</f>
        <v>1.4317639869556196</v>
      </c>
      <c r="I4" s="6">
        <f>(supply_chain_S1_BWM!B12*(LCI_default_S1!AJ51-LCI_default_S1!AJ59)/LCI_default_S1!AB51+supply_chain_S1_BWM!B16*(LCI_default_S1!AJ95-LCI_default_S1!AJ103)/LCI_default_S1!AB95)/LCIA_Methods!D9</f>
        <v>0.80707885054842976</v>
      </c>
      <c r="J4" s="6">
        <f>(supply_chain_S1_BWM!B12*(LCI_default_S1!AK51-LCI_default_S1!AK59)/LCI_default_S1!AB51+supply_chain_S1_BWM!B16*(LCI_default_S1!AK95-LCI_default_S1!AK103)/LCI_default_S1!AB95)/LCIA_Methods!D10</f>
        <v>0.79872120696133264</v>
      </c>
      <c r="K4" s="6">
        <f>(supply_chain_S1_BWM!B12*(LCI_default_S1!AL51-LCI_default_S1!AL59)/LCI_default_S1!AB51+supply_chain_S1_BWM!B16*(LCI_default_S1!AL95-LCI_default_S1!AL103)/LCI_default_S1!AB95)/LCIA_Methods!D11</f>
        <v>0.37030436916437809</v>
      </c>
      <c r="L4" s="6">
        <f>(supply_chain_S1_BWM!B12*(LCI_default_S1!AM51-LCI_default_S1!AM59)/LCI_default_S1!AB51+supply_chain_S1_BWM!B16*(LCI_default_S1!AM95-LCI_default_S1!AM103)/LCI_default_S1!AB95)/LCIA_Methods!D12</f>
        <v>0.54524107693922574</v>
      </c>
      <c r="M4" s="6">
        <f>(supply_chain_S1_BWM!B12*(LCI_default_S1!AN51-LCI_default_S1!AN59)/LCI_default_S1!AB51+supply_chain_S1_BWM!B16*(LCI_default_S1!AN95-LCI_default_S1!AN103)/LCI_default_S1!AB95)/LCIA_Methods!D13</f>
        <v>0.89205629715297463</v>
      </c>
      <c r="N4" s="6">
        <f>(supply_chain_S1_BWM!B12*(LCI_default_S1!AO51-LCI_default_S1!AO59)/LCI_default_S1!AB51+supply_chain_S1_BWM!B16*(LCI_default_S1!AO95-LCI_default_S1!AO103)/LCI_default_S1!AB95)/LCIA_Methods!D14</f>
        <v>0.38336589876641819</v>
      </c>
      <c r="O4" s="6">
        <f>(supply_chain_S1_BWM!B12*(LCI_default_S1!AP51-LCI_default_S1!AP59)/LCI_default_S1!AB51+supply_chain_S1_BWM!B16*(LCI_default_S1!AP95-LCI_default_S1!AP103)/LCI_default_S1!AB95)/LCIA_Methods!D15</f>
        <v>0.17730265684697932</v>
      </c>
      <c r="P4" s="6">
        <f>(supply_chain_S1_BWM!B12*(LCI_default_S1!AQ51-LCI_default_S1!AQ59)/LCI_default_S1!AB51+supply_chain_S1_BWM!B16*(LCI_default_S1!AQ95-LCI_default_S1!AQ103)/LCI_default_S1!AB95)/LCIA_Methods!D16</f>
        <v>0.97204550754155972</v>
      </c>
      <c r="Q4" s="6">
        <f>(supply_chain_S1_BWM!B12*(LCI_default_S1!AR51-LCI_default_S1!AR59)/LCI_default_S1!AB51+supply_chain_S1_BWM!B16*(LCI_default_S1!AR95-LCI_default_S1!AR103)/LCI_default_S1!AB95)/LCIA_Methods!D17</f>
        <v>2.4776283795466107</v>
      </c>
    </row>
    <row r="5" spans="1:17" x14ac:dyDescent="0.35">
      <c r="A5" s="5" t="s">
        <v>48</v>
      </c>
      <c r="B5" s="6">
        <f>(supply_chain_S1_BWM!B20*LCI_default_S1!L29)/LCIA_Methods!D2</f>
        <v>-0.14745675548409778</v>
      </c>
      <c r="C5" s="6">
        <f>(supply_chain_S1_BWM!B20*LCI_default_S1!M29)/LCIA_Methods!D3</f>
        <v>-1.0941228997631284E-2</v>
      </c>
      <c r="D5" s="6">
        <f>(supply_chain_S1_BWM!B20*LCI_default_S1!N29)/LCIA_Methods!D4</f>
        <v>-1.0233038623395323</v>
      </c>
      <c r="E5" s="6">
        <f>(supply_chain_S1_BWM!B20*LCI_default_S1!O29)/LCIA_Methods!D5</f>
        <v>-0.36838758934559857</v>
      </c>
      <c r="F5" s="6">
        <f>(supply_chain_S1_BWM!B20*LCI_default_S1!P29)/LCIA_Methods!D6</f>
        <v>-0.16486568494344658</v>
      </c>
      <c r="G5" s="6">
        <f>(supply_chain_S1_BWM!B20*LCI_default_S1!Q29)/LCIA_Methods!D7</f>
        <v>-1.7991487967853066E-2</v>
      </c>
      <c r="H5" s="6">
        <f>(supply_chain_S1_BWM!B20*LCI_default_S1!R29)/LCIA_Methods!D8</f>
        <v>-0.21963800814365103</v>
      </c>
      <c r="I5" s="6">
        <f>(supply_chain_S1_BWM!B20*LCI_default_S1!S29)/LCIA_Methods!D9</f>
        <v>-0.14307749361797439</v>
      </c>
      <c r="J5" s="6">
        <f>(supply_chain_S1_BWM!B20*LCI_default_S1!T29)/LCIA_Methods!D10</f>
        <v>-0.17943062681555183</v>
      </c>
      <c r="K5" s="6">
        <f>(supply_chain_S1_BWM!B20*LCI_default_S1!U29)/LCIA_Methods!D11</f>
        <v>-1.9728467582360021E-2</v>
      </c>
      <c r="L5" s="6">
        <f>(supply_chain_S1_BWM!B20*LCI_default_S1!V29)/LCIA_Methods!D12</f>
        <v>-0.10211721917768012</v>
      </c>
      <c r="M5" s="6">
        <f>(supply_chain_S1_BWM!B20*LCI_default_S1!W29)/LCIA_Methods!D13</f>
        <v>-0.2681683022314304</v>
      </c>
      <c r="N5" s="6">
        <f>(supply_chain_S1_BWM!B20*LCI_default_S1!X29)/LCIA_Methods!D14</f>
        <v>-1.6588379841646909E-2</v>
      </c>
      <c r="O5" s="6">
        <f>(supply_chain_S1_BWM!B20*LCI_default_S1!Y29)/LCIA_Methods!D15</f>
        <v>-8.9193824934267838E-3</v>
      </c>
      <c r="P5" s="6">
        <f>(supply_chain_S1_BWM!B20*LCI_default_S1!Z29)/LCIA_Methods!D16</f>
        <v>-6.8827263593089133E-2</v>
      </c>
      <c r="Q5" s="6">
        <f>(supply_chain_S1_BWM!B20*LCI_default_S1!AA29)/LCIA_Methods!D17</f>
        <v>-0.28592678171503855</v>
      </c>
    </row>
    <row r="6" spans="1:17" x14ac:dyDescent="0.35">
      <c r="A6" s="5" t="s">
        <v>49</v>
      </c>
      <c r="B6" s="6">
        <f>(supply_chain_S1_BWM!B40*LCI_default_S1!L59)/LCIA_Methods!D2</f>
        <v>-3.0868115974643344</v>
      </c>
      <c r="C6" s="6">
        <f>(supply_chain_S1_BWM!B40*LCI_default_S1!M59)/LCIA_Methods!D3</f>
        <v>-4.8205458107638099E-2</v>
      </c>
      <c r="D6" s="6">
        <f>(supply_chain_S1_BWM!B40*LCI_default_S1!N59)/LCIA_Methods!D4</f>
        <v>-6.4637898968796277</v>
      </c>
      <c r="E6" s="6">
        <f>(supply_chain_S1_BWM!B40*LCI_default_S1!O59)/LCIA_Methods!D5</f>
        <v>-3.7806963740386808</v>
      </c>
      <c r="F6" s="6">
        <f>(supply_chain_S1_BWM!B40*LCI_default_S1!P59)/LCIA_Methods!D6</f>
        <v>-3.2535295124768493</v>
      </c>
      <c r="G6" s="6">
        <f>(supply_chain_S1_BWM!B40*LCI_default_S1!Q59)/LCIA_Methods!D7</f>
        <v>-0.18238067619078444</v>
      </c>
      <c r="H6" s="6">
        <f>(supply_chain_S1_BWM!B40*LCI_default_S1!R59)/LCIA_Methods!D8</f>
        <v>-0.7169767528675508</v>
      </c>
      <c r="I6" s="6">
        <f>(supply_chain_S1_BWM!B40*LCI_default_S1!S59)/LCIA_Methods!D9</f>
        <v>-2.9832455955626536</v>
      </c>
      <c r="J6" s="6">
        <f>(supply_chain_S1_BWM!B40*LCI_default_S1!T59)/LCIA_Methods!D10</f>
        <v>-3.9526146783010936</v>
      </c>
      <c r="K6" s="6">
        <f>(supply_chain_S1_BWM!B40*LCI_default_S1!U59)/LCIA_Methods!D11</f>
        <v>-0.17071276641011388</v>
      </c>
      <c r="L6" s="6">
        <f>(supply_chain_S1_BWM!B40*LCI_default_S1!V59)/LCIA_Methods!D12</f>
        <v>-0.38192310599447832</v>
      </c>
      <c r="M6" s="6">
        <f>(supply_chain_S1_BWM!B40*LCI_default_S1!W59)/LCIA_Methods!D13</f>
        <v>-0.49639887430563201</v>
      </c>
      <c r="N6" s="6">
        <f>(supply_chain_S1_BWM!B40*LCI_default_S1!X59)/LCIA_Methods!D14</f>
        <v>-0.34784582455708096</v>
      </c>
      <c r="O6" s="6">
        <f>(supply_chain_S1_BWM!B40*LCI_default_S1!Y59)/LCIA_Methods!D15</f>
        <v>-0.21307472474985054</v>
      </c>
      <c r="P6" s="6">
        <f>(supply_chain_S1_BWM!B40*LCI_default_S1!Z59)/LCIA_Methods!D16</f>
        <v>-0.91014520647541741</v>
      </c>
      <c r="Q6" s="6">
        <f>(supply_chain_S1_BWM!B40*LCI_default_S1!AA59)/LCIA_Methods!D17</f>
        <v>-1.4777651540744803</v>
      </c>
    </row>
    <row r="7" spans="1:17" x14ac:dyDescent="0.35">
      <c r="A7" s="5" t="s">
        <v>50</v>
      </c>
      <c r="B7" s="6">
        <f>LCA_default_S1!B2*ABS(supply_chain_S1_BWM!B2)-SUM(B2:B6)</f>
        <v>5.3593531757443085</v>
      </c>
      <c r="C7" s="6">
        <f>LCA_default_S1!C2*ABS(supply_chain_S1_BWM!B2)-SUM(C2:C6)</f>
        <v>0.41826793672401541</v>
      </c>
      <c r="D7" s="6">
        <f>LCA_default_S1!D2*ABS(supply_chain_S1_BWM!B2)-SUM(D2:D6)</f>
        <v>13.250026145812924</v>
      </c>
      <c r="E7" s="6">
        <f>LCA_default_S1!E2*ABS(supply_chain_S1_BWM!B2)-SUM(E2:E6)</f>
        <v>8.5287862018550733</v>
      </c>
      <c r="F7" s="6">
        <f>LCA_default_S1!F2*ABS(supply_chain_S1_BWM!B2)-SUM(F2:F6)</f>
        <v>6.7930693397878166</v>
      </c>
      <c r="G7" s="6">
        <f>LCA_default_S1!G2*ABS(supply_chain_S1_BWM!B2)-SUM(G2:G6)</f>
        <v>0.64049628032512707</v>
      </c>
      <c r="H7" s="6">
        <f>LCA_default_S1!H2*ABS(supply_chain_S1_BWM!B2)-SUM(H2:H6)</f>
        <v>8.3064055558529049</v>
      </c>
      <c r="I7" s="6">
        <f>LCA_default_S1!I2*ABS(supply_chain_S1_BWM!B2)-SUM(I2:I6)</f>
        <v>4.3874696297947118</v>
      </c>
      <c r="J7" s="6">
        <f>LCA_default_S1!J2*ABS(supply_chain_S1_BWM!B2)-SUM(J2:J6)</f>
        <v>5.600235019908915</v>
      </c>
      <c r="K7" s="6">
        <f>LCA_default_S1!K2*ABS(supply_chain_S1_BWM!B2)-SUM(K2:K6)</f>
        <v>0.29218085497917057</v>
      </c>
      <c r="L7" s="6">
        <f>LCA_default_S1!L2*ABS(supply_chain_S1_BWM!B2)-SUM(L2:L6)</f>
        <v>3.1858124042713882</v>
      </c>
      <c r="M7" s="6">
        <f>LCA_default_S1!M2*ABS(supply_chain_S1_BWM!B2)-SUM(M2:M6)</f>
        <v>4.5309645996442374</v>
      </c>
      <c r="N7" s="6">
        <f>LCA_default_S1!N2*ABS(supply_chain_S1_BWM!B2)-SUM(N2:N6)</f>
        <v>0.22539870156203068</v>
      </c>
      <c r="O7" s="6">
        <f>LCA_default_S1!O2*ABS(supply_chain_S1_BWM!B2)-SUM(O2:O6)</f>
        <v>0.15503609961833442</v>
      </c>
      <c r="P7" s="6">
        <f>LCA_default_S1!P2*ABS(supply_chain_S1_BWM!B2)-SUM(P2:P6)</f>
        <v>1.3679643715134291</v>
      </c>
      <c r="Q7" s="6">
        <f>LCA_default_S1!Q2*ABS(supply_chain_S1_BWM!B2)-SUM(Q2:Q6)</f>
        <v>9.6978380693858863</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45</v>
      </c>
      <c r="B2" s="6">
        <f>(supply_chain_S2_BWM!B7*(LCI_default_S2!AC25-LCI_default_S2!AC29)/LCI_default_S2!AB25+supply_chain_S2_BWM!B8*(LCI_default_S2!AC69-LCI_default_S2!AC73)/LCI_default_S2!AB69)/LCIA_Methods!D2</f>
        <v>0</v>
      </c>
      <c r="C2" s="6">
        <f>(supply_chain_S2_BWM!B7*(LCI_default_S2!AD25-LCI_default_S2!AD29)/LCI_default_S2!AB25+supply_chain_S2_BWM!B8*(LCI_default_S2!AD69-LCI_default_S2!AD73)/LCI_default_S2!AB69)/LCIA_Methods!D3</f>
        <v>0</v>
      </c>
      <c r="D2" s="6">
        <f>(supply_chain_S2_BWM!B7*(LCI_default_S2!AE25-LCI_default_S2!AE29)/LCI_default_S2!AB25+supply_chain_S2_BWM!B8*(LCI_default_S2!AE69-LCI_default_S2!AE73)/LCI_default_S2!AB69)/LCIA_Methods!D4</f>
        <v>0</v>
      </c>
      <c r="E2" s="6">
        <f>(supply_chain_S2_BWM!B7*(LCI_default_S2!AF25-LCI_default_S2!AF29)/LCI_default_S2!AB25+supply_chain_S2_BWM!B8*(LCI_default_S2!AF69-LCI_default_S2!AF73)/LCI_default_S2!AB69)/LCIA_Methods!D5</f>
        <v>0</v>
      </c>
      <c r="F2" s="6">
        <f>(supply_chain_S2_BWM!B7*(LCI_default_S2!AG25-LCI_default_S2!AG29)/LCI_default_S2!AB25+supply_chain_S2_BWM!B8*(LCI_default_S2!AG69-LCI_default_S2!AG73)/LCI_default_S2!AB69)/LCIA_Methods!D6</f>
        <v>0</v>
      </c>
      <c r="G2" s="6">
        <f>(supply_chain_S2_BWM!B7*(LCI_default_S2!AH25-LCI_default_S2!AH29)/LCI_default_S2!AB25+supply_chain_S2_BWM!B8*(LCI_default_S2!AH69-LCI_default_S2!AH73)/LCI_default_S2!AB69)/LCIA_Methods!D7</f>
        <v>0</v>
      </c>
      <c r="H2" s="6">
        <f>(supply_chain_S2_BWM!B7*(LCI_default_S2!AI25-LCI_default_S2!AI29)/LCI_default_S2!AB25+supply_chain_S2_BWM!B8*(LCI_default_S2!AI69-LCI_default_S2!AI73)/LCI_default_S2!AB69)/LCIA_Methods!D8</f>
        <v>0</v>
      </c>
      <c r="I2" s="6">
        <f>(supply_chain_S2_BWM!B7*(LCI_default_S2!AJ25-LCI_default_S2!AJ29)/LCI_default_S2!AB25+supply_chain_S2_BWM!B8*(LCI_default_S2!AJ69-LCI_default_S2!AJ73)/LCI_default_S2!AB69)/LCIA_Methods!D9</f>
        <v>0</v>
      </c>
      <c r="J2" s="6">
        <f>(supply_chain_S2_BWM!B7*(LCI_default_S2!AK25-LCI_default_S2!AK29)/LCI_default_S2!AB25+supply_chain_S2_BWM!B8*(LCI_default_S2!AK69-LCI_default_S2!AK73)/LCI_default_S2!AB69)/LCIA_Methods!D10</f>
        <v>0</v>
      </c>
      <c r="K2" s="6">
        <f>(supply_chain_S2_BWM!B7*(LCI_default_S2!AL25-LCI_default_S2!AL29)/LCI_default_S2!AB25+supply_chain_S2_BWM!B8*(LCI_default_S2!AL69-LCI_default_S2!AL73)/LCI_default_S2!AB69)/LCIA_Methods!D11</f>
        <v>0</v>
      </c>
      <c r="L2" s="6">
        <f>(supply_chain_S2_BWM!B7*(LCI_default_S2!AM25-LCI_default_S2!AM29)/LCI_default_S2!AB25+supply_chain_S2_BWM!B8*(LCI_default_S2!AM69-LCI_default_S2!AM73)/LCI_default_S2!AB69)/LCIA_Methods!D12</f>
        <v>0</v>
      </c>
      <c r="M2" s="6">
        <f>(supply_chain_S2_BWM!B7*(LCI_default_S2!AN25-LCI_default_S2!AN29)/LCI_default_S2!AB25+supply_chain_S2_BWM!B8*(LCI_default_S2!AN69-LCI_default_S2!AN73)/LCI_default_S2!AB69)/LCIA_Methods!D13</f>
        <v>0</v>
      </c>
      <c r="N2" s="6">
        <f>(supply_chain_S2_BWM!B7*(LCI_default_S2!AO25-LCI_default_S2!AO29)/LCI_default_S2!AB25+supply_chain_S2_BWM!B8*(LCI_default_S2!AO69-LCI_default_S2!AO73)/LCI_default_S2!AB69)/LCIA_Methods!D14</f>
        <v>0</v>
      </c>
      <c r="O2" s="6">
        <f>(supply_chain_S2_BWM!B7*(LCI_default_S2!AP25-LCI_default_S2!AP29)/LCI_default_S2!AB25+supply_chain_S2_BWM!B8*(LCI_default_S2!AP69-LCI_default_S2!AP73)/LCI_default_S2!AB69)/LCIA_Methods!D15</f>
        <v>0</v>
      </c>
      <c r="P2" s="6">
        <f>(supply_chain_S2_BWM!B7*(LCI_default_S2!AQ25-LCI_default_S2!AQ29)/LCI_default_S2!AB25+supply_chain_S2_BWM!B8*(LCI_default_S2!AQ69-LCI_default_S2!AQ73)/LCI_default_S2!AB69)/LCIA_Methods!D16</f>
        <v>0</v>
      </c>
      <c r="Q2" s="6">
        <f>(supply_chain_S2_BWM!B7*(LCI_default_S2!AR25-LCI_default_S2!AR29)/LCI_default_S2!AB25+supply_chain_S2_BWM!B8*(LCI_default_S2!AR69-LCI_default_S2!AR73)/LCI_default_S2!AB69)/LCIA_Methods!D17</f>
        <v>0</v>
      </c>
    </row>
    <row r="3" spans="1:17" ht="52.5" x14ac:dyDescent="0.35">
      <c r="A3" s="5" t="s">
        <v>46</v>
      </c>
      <c r="B3" s="6">
        <f>(supply_chain_S2_BWM!B11*(LCI_default_S2!AC38-LCI_default_S2!AC44)/LCI_default_S2!AB38+supply_chain_S2_BWM!B15*(LCI_default_S2!AC82-LCI_default_S2!AC88)/LCI_default_S2!AB82)/LCIA_Methods!D2</f>
        <v>5.0072145462856739</v>
      </c>
      <c r="C3" s="6">
        <f>(supply_chain_S2_BWM!B11*(LCI_default_S2!AD38-LCI_default_S2!AD44)/LCI_default_S2!AB38+supply_chain_S2_BWM!B15*(LCI_default_S2!AD82-LCI_default_S2!AD88)/LCI_default_S2!AB82)/LCIA_Methods!D3</f>
        <v>0.10597323665942952</v>
      </c>
      <c r="D3" s="6">
        <f>(supply_chain_S2_BWM!B11*(LCI_default_S2!AE38-LCI_default_S2!AE44)/LCI_default_S2!AB38+supply_chain_S2_BWM!B15*(LCI_default_S2!AE82-LCI_default_S2!AE88)/LCI_default_S2!AB82)/LCIA_Methods!D4</f>
        <v>40.123238870446023</v>
      </c>
      <c r="E3" s="6">
        <f>(supply_chain_S2_BWM!B11*(LCI_default_S2!AF38-LCI_default_S2!AF44)/LCI_default_S2!AB38+supply_chain_S2_BWM!B15*(LCI_default_S2!AF82-LCI_default_S2!AF88)/LCI_default_S2!AB82)/LCIA_Methods!D5</f>
        <v>3.9918916783319425</v>
      </c>
      <c r="F3" s="6">
        <f>(supply_chain_S2_BWM!B11*(LCI_default_S2!AG38-LCI_default_S2!AG44)/LCI_default_S2!AB38+supply_chain_S2_BWM!B15*(LCI_default_S2!AG82-LCI_default_S2!AG88)/LCI_default_S2!AB82)/LCIA_Methods!D6</f>
        <v>11.522358201385572</v>
      </c>
      <c r="G3" s="6">
        <f>(supply_chain_S2_BWM!B11*(LCI_default_S2!AH38-LCI_default_S2!AH44)/LCI_default_S2!AB38+supply_chain_S2_BWM!B15*(LCI_default_S2!AH82-LCI_default_S2!AH88)/LCI_default_S2!AB82)/LCIA_Methods!D7</f>
        <v>0.37909670884383639</v>
      </c>
      <c r="H3" s="6">
        <f>(supply_chain_S2_BWM!B11*(LCI_default_S2!AI38-LCI_default_S2!AI44)/LCI_default_S2!AB38+supply_chain_S2_BWM!B15*(LCI_default_S2!AI82-LCI_default_S2!AI88)/LCI_default_S2!AB82)/LCIA_Methods!D8</f>
        <v>1.4888467145538642</v>
      </c>
      <c r="I3" s="6">
        <f>(supply_chain_S2_BWM!B11*(LCI_default_S2!AJ38-LCI_default_S2!AJ44)/LCI_default_S2!AB38+supply_chain_S2_BWM!B15*(LCI_default_S2!AJ82-LCI_default_S2!AJ88)/LCI_default_S2!AB82)/LCIA_Methods!D9</f>
        <v>29.498749946496549</v>
      </c>
      <c r="J3" s="6">
        <f>(supply_chain_S2_BWM!B11*(LCI_default_S2!AK38-LCI_default_S2!AK44)/LCI_default_S2!AB38+supply_chain_S2_BWM!B15*(LCI_default_S2!AK82-LCI_default_S2!AK88)/LCI_default_S2!AB82)/LCIA_Methods!D10</f>
        <v>40.938544886120916</v>
      </c>
      <c r="K3" s="6">
        <f>(supply_chain_S2_BWM!B11*(LCI_default_S2!AL38-LCI_default_S2!AL44)/LCI_default_S2!AB38+supply_chain_S2_BWM!B15*(LCI_default_S2!AL82-LCI_default_S2!AL88)/LCI_default_S2!AB82)/LCIA_Methods!D11</f>
        <v>0.52770539122243598</v>
      </c>
      <c r="L3" s="6">
        <f>(supply_chain_S2_BWM!B11*(LCI_default_S2!AM38-LCI_default_S2!AM44)/LCI_default_S2!AB38+supply_chain_S2_BWM!B15*(LCI_default_S2!AM82-LCI_default_S2!AM88)/LCI_default_S2!AB82)/LCIA_Methods!D12</f>
        <v>2.3751929628548858</v>
      </c>
      <c r="M3" s="6">
        <f>(supply_chain_S2_BWM!B11*(LCI_default_S2!AN38-LCI_default_S2!AN44)/LCI_default_S2!AB38+supply_chain_S2_BWM!B15*(LCI_default_S2!AN82-LCI_default_S2!AN88)/LCI_default_S2!AB82)/LCIA_Methods!D13</f>
        <v>1.8237953801715896</v>
      </c>
      <c r="N3" s="6">
        <f>(supply_chain_S2_BWM!B11*(LCI_default_S2!AO38-LCI_default_S2!AO44)/LCI_default_S2!AB38+supply_chain_S2_BWM!B15*(LCI_default_S2!AO82-LCI_default_S2!AO88)/LCI_default_S2!AB82)/LCIA_Methods!D14</f>
        <v>0.24877417463208654</v>
      </c>
      <c r="O3" s="6">
        <f>(supply_chain_S2_BWM!B11*(LCI_default_S2!AP38-LCI_default_S2!AP44)/LCI_default_S2!AB38+supply_chain_S2_BWM!B15*(LCI_default_S2!AP82-LCI_default_S2!AP88)/LCI_default_S2!AB82)/LCIA_Methods!D15</f>
        <v>0.98695441427562136</v>
      </c>
      <c r="P3" s="6">
        <f>(supply_chain_S2_BWM!B11*(LCI_default_S2!AQ38-LCI_default_S2!AQ44)/LCI_default_S2!AB38+supply_chain_S2_BWM!B15*(LCI_default_S2!AQ82-LCI_default_S2!AQ88)/LCI_default_S2!AB82)/LCIA_Methods!D16</f>
        <v>1.2995386597604419</v>
      </c>
      <c r="Q3" s="6">
        <f>(supply_chain_S2_BWM!B11*(LCI_default_S2!AR38-LCI_default_S2!AR44)/LCI_default_S2!AB38+supply_chain_S2_BWM!B15*(LCI_default_S2!AR82-LCI_default_S2!AR88)/LCI_default_S2!AB82)/LCIA_Methods!D17</f>
        <v>3.3127252074508458</v>
      </c>
    </row>
    <row r="4" spans="1:17" ht="39.5" x14ac:dyDescent="0.35">
      <c r="A4" s="5" t="s">
        <v>47</v>
      </c>
      <c r="B4" s="6">
        <f>(supply_chain_S2_BWM!B12*(LCI_default_S2!AC51-LCI_default_S2!AC59)/LCI_default_S2!AB51+supply_chain_S2_BWM!B16*(LCI_default_S2!AC95-LCI_default_S2!AC103)/LCI_default_S2!AB95)/LCIA_Methods!D2</f>
        <v>10.160294343622157</v>
      </c>
      <c r="C4" s="6">
        <f>(supply_chain_S2_BWM!B12*(LCI_default_S2!AD51-LCI_default_S2!AD59)/LCI_default_S2!AB51+supply_chain_S2_BWM!B16*(LCI_default_S2!AD95-LCI_default_S2!AD103)/LCI_default_S2!AB95)/LCIA_Methods!D3</f>
        <v>0.14306037868866267</v>
      </c>
      <c r="D4" s="6">
        <f>(supply_chain_S2_BWM!B12*(LCI_default_S2!AE51-LCI_default_S2!AE59)/LCI_default_S2!AB51+supply_chain_S2_BWM!B16*(LCI_default_S2!AE95-LCI_default_S2!AE103)/LCI_default_S2!AB95)/LCIA_Methods!D4</f>
        <v>23.131333855042911</v>
      </c>
      <c r="E4" s="6">
        <f>(supply_chain_S2_BWM!B12*(LCI_default_S2!AF51-LCI_default_S2!AF59)/LCI_default_S2!AB51+supply_chain_S2_BWM!B16*(LCI_default_S2!AF95-LCI_default_S2!AF103)/LCI_default_S2!AB95)/LCIA_Methods!D5</f>
        <v>8.766191256700699</v>
      </c>
      <c r="F4" s="6">
        <f>(supply_chain_S2_BWM!B12*(LCI_default_S2!AG51-LCI_default_S2!AG59)/LCI_default_S2!AB51+supply_chain_S2_BWM!B16*(LCI_default_S2!AG95-LCI_default_S2!AG103)/LCI_default_S2!AB95)/LCIA_Methods!D6</f>
        <v>4.1519324428009527</v>
      </c>
      <c r="G4" s="6">
        <f>(supply_chain_S2_BWM!B12*(LCI_default_S2!AH51-LCI_default_S2!AH59)/LCI_default_S2!AB51+supply_chain_S2_BWM!B16*(LCI_default_S2!AH95-LCI_default_S2!AH103)/LCI_default_S2!AB95)/LCIA_Methods!D7</f>
        <v>0.28321460501155038</v>
      </c>
      <c r="H4" s="6">
        <f>(supply_chain_S2_BWM!B12*(LCI_default_S2!AI51-LCI_default_S2!AI59)/LCI_default_S2!AB51+supply_chain_S2_BWM!B16*(LCI_default_S2!AI95-LCI_default_S2!AI103)/LCI_default_S2!AB95)/LCIA_Methods!D8</f>
        <v>2.045377124222314</v>
      </c>
      <c r="I4" s="6">
        <f>(supply_chain_S2_BWM!B12*(LCI_default_S2!AJ51-LCI_default_S2!AJ59)/LCI_default_S2!AB51+supply_chain_S2_BWM!B16*(LCI_default_S2!AJ95-LCI_default_S2!AJ103)/LCI_default_S2!AB95)/LCIA_Methods!D9</f>
        <v>1.1529697864977568</v>
      </c>
      <c r="J4" s="6">
        <f>(supply_chain_S2_BWM!B12*(LCI_default_S2!AK51-LCI_default_S2!AK59)/LCI_default_S2!AB51+supply_chain_S2_BWM!B16*(LCI_default_S2!AK95-LCI_default_S2!AK103)/LCI_default_S2!AB95)/LCIA_Methods!D10</f>
        <v>1.1410302956590468</v>
      </c>
      <c r="K4" s="6">
        <f>(supply_chain_S2_BWM!B12*(LCI_default_S2!AL51-LCI_default_S2!AL59)/LCI_default_S2!AB51+supply_chain_S2_BWM!B16*(LCI_default_S2!AL95-LCI_default_S2!AL103)/LCI_default_S2!AB95)/LCIA_Methods!D11</f>
        <v>0.52900624166339738</v>
      </c>
      <c r="L4" s="6">
        <f>(supply_chain_S2_BWM!B12*(LCI_default_S2!AM51-LCI_default_S2!AM59)/LCI_default_S2!AB51+supply_chain_S2_BWM!B16*(LCI_default_S2!AM95-LCI_default_S2!AM103)/LCI_default_S2!AB95)/LCIA_Methods!D12</f>
        <v>0.77891582419889394</v>
      </c>
      <c r="M4" s="6">
        <f>(supply_chain_S2_BWM!B12*(LCI_default_S2!AN51-LCI_default_S2!AN59)/LCI_default_S2!AB51+supply_chain_S2_BWM!B16*(LCI_default_S2!AN95-LCI_default_S2!AN103)/LCI_default_S2!AB95)/LCIA_Methods!D13</f>
        <v>1.2743661387899636</v>
      </c>
      <c r="N4" s="6">
        <f>(supply_chain_S2_BWM!B12*(LCI_default_S2!AO51-LCI_default_S2!AO59)/LCI_default_S2!AB51+supply_chain_S2_BWM!B16*(LCI_default_S2!AO95-LCI_default_S2!AO103)/LCI_default_S2!AB95)/LCIA_Methods!D14</f>
        <v>0.54766556966631175</v>
      </c>
      <c r="O4" s="6">
        <f>(supply_chain_S2_BWM!B12*(LCI_default_S2!AP51-LCI_default_S2!AP59)/LCI_default_S2!AB51+supply_chain_S2_BWM!B16*(LCI_default_S2!AP95-LCI_default_S2!AP103)/LCI_default_S2!AB95)/LCIA_Methods!D15</f>
        <v>0.25328950978139902</v>
      </c>
      <c r="P4" s="6">
        <f>(supply_chain_S2_BWM!B12*(LCI_default_S2!AQ51-LCI_default_S2!AQ59)/LCI_default_S2!AB51+supply_chain_S2_BWM!B16*(LCI_default_S2!AQ95-LCI_default_S2!AQ103)/LCI_default_S2!AB95)/LCIA_Methods!D16</f>
        <v>1.3886364393450854</v>
      </c>
      <c r="Q4" s="6">
        <f>(supply_chain_S2_BWM!B12*(LCI_default_S2!AR51-LCI_default_S2!AR59)/LCI_default_S2!AB51+supply_chain_S2_BWM!B16*(LCI_default_S2!AR95-LCI_default_S2!AR103)/LCI_default_S2!AB95)/LCIA_Methods!D17</f>
        <v>3.5394691136380159</v>
      </c>
    </row>
    <row r="5" spans="1:17" x14ac:dyDescent="0.35">
      <c r="A5" s="5" t="s">
        <v>48</v>
      </c>
      <c r="B5" s="6">
        <f>(supply_chain_S2_BWM!B20*LCI_default_S2!L29)/LCIA_Methods!D2</f>
        <v>-0.12639150470065524</v>
      </c>
      <c r="C5" s="6">
        <f>(supply_chain_S2_BWM!B20*LCI_default_S2!M29)/LCIA_Methods!D3</f>
        <v>-9.3781962836839566E-3</v>
      </c>
      <c r="D5" s="6">
        <f>(supply_chain_S2_BWM!B20*LCI_default_S2!N29)/LCIA_Methods!D4</f>
        <v>-0.8771175962910277</v>
      </c>
      <c r="E5" s="6">
        <f>(supply_chain_S2_BWM!B20*LCI_default_S2!O29)/LCIA_Methods!D5</f>
        <v>-0.31576079086765596</v>
      </c>
      <c r="F5" s="6">
        <f>(supply_chain_S2_BWM!B20*LCI_default_S2!P29)/LCIA_Methods!D6</f>
        <v>-0.14131344423723993</v>
      </c>
      <c r="G5" s="6">
        <f>(supply_chain_S2_BWM!B20*LCI_default_S2!Q29)/LCIA_Methods!D7</f>
        <v>-1.5421275401016911E-2</v>
      </c>
      <c r="H5" s="6">
        <f>(supply_chain_S2_BWM!B20*LCI_default_S2!R29)/LCIA_Methods!D8</f>
        <v>-0.18826114983741518</v>
      </c>
      <c r="I5" s="6">
        <f>(supply_chain_S2_BWM!B20*LCI_default_S2!S29)/LCIA_Methods!D9</f>
        <v>-0.12263785167254947</v>
      </c>
      <c r="J5" s="6">
        <f>(supply_chain_S2_BWM!B20*LCI_default_S2!T29)/LCIA_Methods!D10</f>
        <v>-0.15379768012761585</v>
      </c>
      <c r="K5" s="6">
        <f>(supply_chain_S2_BWM!B20*LCI_default_S2!U29)/LCIA_Methods!D11</f>
        <v>-1.6910115070594301E-2</v>
      </c>
      <c r="L5" s="6">
        <f>(supply_chain_S2_BWM!B20*LCI_default_S2!V29)/LCIA_Methods!D12</f>
        <v>-8.7529045009440101E-2</v>
      </c>
      <c r="M5" s="6">
        <f>(supply_chain_S2_BWM!B20*LCI_default_S2!W29)/LCIA_Methods!D13</f>
        <v>-0.2298585447697975</v>
      </c>
      <c r="N5" s="6">
        <f>(supply_chain_S2_BWM!B20*LCI_default_S2!X29)/LCIA_Methods!D14</f>
        <v>-1.4218611292840206E-2</v>
      </c>
      <c r="O5" s="6">
        <f>(supply_chain_S2_BWM!B20*LCI_default_S2!Y29)/LCIA_Methods!D15</f>
        <v>-7.6451849943658156E-3</v>
      </c>
      <c r="P5" s="6">
        <f>(supply_chain_S2_BWM!B20*LCI_default_S2!Z29)/LCIA_Methods!D16</f>
        <v>-5.8994797365504975E-2</v>
      </c>
      <c r="Q5" s="6">
        <f>(supply_chain_S2_BWM!B20*LCI_default_S2!AA29)/LCIA_Methods!D17</f>
        <v>-0.24508009861289018</v>
      </c>
    </row>
    <row r="6" spans="1:17" x14ac:dyDescent="0.35">
      <c r="A6" s="5" t="s">
        <v>49</v>
      </c>
      <c r="B6" s="6">
        <f>(supply_chain_S2_BWM!B40*LCI_default_S2!L59)/LCIA_Methods!D2</f>
        <v>-4.409730853520478</v>
      </c>
      <c r="C6" s="6">
        <f>(supply_chain_S2_BWM!B40*LCI_default_S2!M59)/LCIA_Methods!D3</f>
        <v>-6.8864940153768706E-2</v>
      </c>
      <c r="D6" s="6">
        <f>(supply_chain_S2_BWM!B40*LCI_default_S2!N59)/LCIA_Methods!D4</f>
        <v>-9.2339855669708957</v>
      </c>
      <c r="E6" s="6">
        <f>(supply_chain_S2_BWM!B40*LCI_default_S2!O59)/LCIA_Methods!D5</f>
        <v>-5.4009948200552582</v>
      </c>
      <c r="F6" s="6">
        <f>(supply_chain_S2_BWM!B40*LCI_default_S2!P59)/LCIA_Methods!D6</f>
        <v>-4.647899303538356</v>
      </c>
      <c r="G6" s="6">
        <f>(supply_chain_S2_BWM!B40*LCI_default_S2!Q59)/LCIA_Methods!D7</f>
        <v>-0.26054382312969204</v>
      </c>
      <c r="H6" s="6">
        <f>(supply_chain_S2_BWM!B40*LCI_default_S2!R59)/LCIA_Methods!D8</f>
        <v>-1.0242525040965011</v>
      </c>
      <c r="I6" s="6">
        <f>(supply_chain_S2_BWM!B40*LCI_default_S2!S59)/LCIA_Methods!D9</f>
        <v>-4.2617794222323617</v>
      </c>
      <c r="J6" s="6">
        <f>(supply_chain_S2_BWM!B40*LCI_default_S2!T59)/LCIA_Methods!D10</f>
        <v>-5.6465923975729915</v>
      </c>
      <c r="K6" s="6">
        <f>(supply_chain_S2_BWM!B40*LCI_default_S2!U59)/LCIA_Methods!D11</f>
        <v>-0.24387538058587693</v>
      </c>
      <c r="L6" s="6">
        <f>(supply_chain_S2_BWM!B40*LCI_default_S2!V59)/LCIA_Methods!D12</f>
        <v>-0.54560443713496909</v>
      </c>
      <c r="M6" s="6">
        <f>(supply_chain_S2_BWM!B40*LCI_default_S2!W59)/LCIA_Methods!D13</f>
        <v>-0.70914124900804587</v>
      </c>
      <c r="N6" s="6">
        <f>(supply_chain_S2_BWM!B40*LCI_default_S2!X59)/LCIA_Methods!D14</f>
        <v>-0.49692260651011566</v>
      </c>
      <c r="O6" s="6">
        <f>(supply_chain_S2_BWM!B40*LCI_default_S2!Y59)/LCIA_Methods!D15</f>
        <v>-0.30439246392835789</v>
      </c>
      <c r="P6" s="6">
        <f>(supply_chain_S2_BWM!B40*LCI_default_S2!Z59)/LCIA_Methods!D16</f>
        <v>-1.3002074378220247</v>
      </c>
      <c r="Q6" s="6">
        <f>(supply_chain_S2_BWM!B40*LCI_default_S2!AA59)/LCIA_Methods!D17</f>
        <v>-2.1110930772492575</v>
      </c>
    </row>
    <row r="7" spans="1:17" x14ac:dyDescent="0.35">
      <c r="A7" s="5" t="s">
        <v>50</v>
      </c>
      <c r="B7" s="6">
        <f>LCA_default_S2!B2*ABS(supply_chain_S2_BWM!B2)-SUM(B2:B6)</f>
        <v>7.6562188224918692</v>
      </c>
      <c r="C7" s="6">
        <f>LCA_default_S2!C2*ABS(supply_chain_S2_BWM!B2)-SUM(C2:C6)</f>
        <v>0.59752562389145059</v>
      </c>
      <c r="D7" s="6">
        <f>LCA_default_S2!D2*ABS(supply_chain_S2_BWM!B2)-SUM(D2:D6)</f>
        <v>18.928608779732755</v>
      </c>
      <c r="E7" s="6">
        <f>LCA_default_S2!E2*ABS(supply_chain_S2_BWM!B2)-SUM(E2:E6)</f>
        <v>12.183980288364396</v>
      </c>
      <c r="F7" s="6">
        <f>LCA_default_S2!F2*ABS(supply_chain_S2_BWM!B2)-SUM(F2:F6)</f>
        <v>9.7043847711254525</v>
      </c>
      <c r="G7" s="6">
        <f>LCA_default_S2!G2*ABS(supply_chain_S2_BWM!B2)-SUM(G2:G6)</f>
        <v>0.9149946861787529</v>
      </c>
      <c r="H7" s="6">
        <f>LCA_default_S2!H2*ABS(supply_chain_S2_BWM!B2)-SUM(H2:H6)</f>
        <v>11.866293651218415</v>
      </c>
      <c r="I7" s="6">
        <f>LCA_default_S2!I2*ABS(supply_chain_S2_BWM!B2)-SUM(I2:I6)</f>
        <v>6.2678137568495913</v>
      </c>
      <c r="J7" s="6">
        <f>LCA_default_S2!J2*ABS(supply_chain_S2_BWM!B2)-SUM(J2:J6)</f>
        <v>8.0003357427270245</v>
      </c>
      <c r="K7" s="6">
        <f>LCA_default_S2!K2*ABS(supply_chain_S2_BWM!B2)-SUM(K2:K6)</f>
        <v>0.41740122139881475</v>
      </c>
      <c r="L7" s="6">
        <f>LCA_default_S2!L2*ABS(supply_chain_S2_BWM!B2)-SUM(L2:L6)</f>
        <v>4.5511605775305535</v>
      </c>
      <c r="M7" s="6">
        <f>LCA_default_S2!M2*ABS(supply_chain_S2_BWM!B2)-SUM(M2:M6)</f>
        <v>6.4728065709203406</v>
      </c>
      <c r="N7" s="6">
        <f>LCA_default_S2!N2*ABS(supply_chain_S2_BWM!B2)-SUM(N2:N6)</f>
        <v>0.32199814508861524</v>
      </c>
      <c r="O7" s="6">
        <f>LCA_default_S2!O2*ABS(supply_chain_S2_BWM!B2)-SUM(O2:O6)</f>
        <v>0.22148014231190638</v>
      </c>
      <c r="P7" s="6">
        <f>LCA_default_S2!P2*ABS(supply_chain_S2_BWM!B2)-SUM(P2:P6)</f>
        <v>1.9542348164477552</v>
      </c>
      <c r="Q7" s="6">
        <f>LCA_default_S2!Q2*ABS(supply_chain_S2_BWM!B2)-SUM(Q2:Q6)</f>
        <v>13.854054384836985</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45</v>
      </c>
      <c r="B2" s="6">
        <f>(supply_chain_S3_BWM!B7*(LCI_default_S3!AC25-LCI_default_S3!AC29)/LCI_default_S3!AB25+supply_chain_S3_BWM!B8*(LCI_default_S3!AC69-LCI_default_S3!AC73)/LCI_default_S3!AB69)/LCIA_Methods!D2</f>
        <v>0.91216331781636206</v>
      </c>
      <c r="C2" s="6">
        <f>(supply_chain_S3_BWM!B7*(LCI_default_S3!AD25-LCI_default_S3!AD29)/LCI_default_S3!AB25+supply_chain_S3_BWM!B8*(LCI_default_S3!AD69-LCI_default_S3!AD73)/LCI_default_S3!AB69)/LCIA_Methods!D3</f>
        <v>2.5929922077000365E-3</v>
      </c>
      <c r="D2" s="6">
        <f>(supply_chain_S3_BWM!B7*(LCI_default_S3!AE25-LCI_default_S3!AE29)/LCI_default_S3!AB25+supply_chain_S3_BWM!B8*(LCI_default_S3!AE69-LCI_default_S3!AE73)/LCI_default_S3!AB69)/LCIA_Methods!D4</f>
        <v>0.54590037480100917</v>
      </c>
      <c r="E2" s="6">
        <f>(supply_chain_S3_BWM!B7*(LCI_default_S3!AF25-LCI_default_S3!AF29)/LCI_default_S3!AB25+supply_chain_S3_BWM!B8*(LCI_default_S3!AF69-LCI_default_S3!AF73)/LCI_default_S3!AB69)/LCIA_Methods!D5</f>
        <v>0.16353452321598821</v>
      </c>
      <c r="F2" s="6">
        <f>(supply_chain_S3_BWM!B7*(LCI_default_S3!AG25-LCI_default_S3!AG29)/LCI_default_S3!AB25+supply_chain_S3_BWM!B8*(LCI_default_S3!AG69-LCI_default_S3!AG73)/LCI_default_S3!AB69)/LCIA_Methods!D6</f>
        <v>0.18423491067664569</v>
      </c>
      <c r="G2" s="6">
        <f>(supply_chain_S3_BWM!B7*(LCI_default_S3!AH25-LCI_default_S3!AH29)/LCI_default_S3!AB25+supply_chain_S3_BWM!B8*(LCI_default_S3!AH69-LCI_default_S3!AH73)/LCI_default_S3!AB69)/LCIA_Methods!D7</f>
        <v>1.2866198189633755E-2</v>
      </c>
      <c r="H2" s="6">
        <f>(supply_chain_S3_BWM!B7*(LCI_default_S3!AI25-LCI_default_S3!AI29)/LCI_default_S3!AB25+supply_chain_S3_BWM!B8*(LCI_default_S3!AI69-LCI_default_S3!AI73)/LCI_default_S3!AB69)/LCIA_Methods!D8</f>
        <v>72.804805568920713</v>
      </c>
      <c r="I2" s="6">
        <f>(supply_chain_S3_BWM!B7*(LCI_default_S3!AJ25-LCI_default_S3!AJ29)/LCI_default_S3!AB25+supply_chain_S3_BWM!B8*(LCI_default_S3!AJ69-LCI_default_S3!AJ73)/LCI_default_S3!AB69)/LCIA_Methods!D9</f>
        <v>0.4684733918855416</v>
      </c>
      <c r="J2" s="6">
        <f>(supply_chain_S3_BWM!B7*(LCI_default_S3!AK25-LCI_default_S3!AK29)/LCI_default_S3!AB25+supply_chain_S3_BWM!B8*(LCI_default_S3!AK69-LCI_default_S3!AK73)/LCI_default_S3!AB69)/LCIA_Methods!D10</f>
        <v>0.58960813866950912</v>
      </c>
      <c r="K2" s="6">
        <f>(supply_chain_S3_BWM!B7*(LCI_default_S3!AL25-LCI_default_S3!AL29)/LCI_default_S3!AB25+supply_chain_S3_BWM!B8*(LCI_default_S3!AL69-LCI_default_S3!AL73)/LCI_default_S3!AB69)/LCIA_Methods!D11</f>
        <v>5.3106326921101787E-2</v>
      </c>
      <c r="L2" s="6">
        <f>(supply_chain_S3_BWM!B7*(LCI_default_S3!AM25-LCI_default_S3!AM29)/LCI_default_S3!AB25+supply_chain_S3_BWM!B8*(LCI_default_S3!AM69-LCI_default_S3!AM73)/LCI_default_S3!AB69)/LCIA_Methods!D12</f>
        <v>5.3728132382257918E-2</v>
      </c>
      <c r="M2" s="6">
        <f>(supply_chain_S3_BWM!B7*(LCI_default_S3!AN25-LCI_default_S3!AN29)/LCI_default_S3!AB25+supply_chain_S3_BWM!B8*(LCI_default_S3!AN69-LCI_default_S3!AN73)/LCI_default_S3!AB69)/LCIA_Methods!D13</f>
        <v>0.12430188552777489</v>
      </c>
      <c r="N2" s="6">
        <f>(supply_chain_S3_BWM!B7*(LCI_default_S3!AO25-LCI_default_S3!AO29)/LCI_default_S3!AB25+supply_chain_S3_BWM!B8*(LCI_default_S3!AO69-LCI_default_S3!AO73)/LCI_default_S3!AB69)/LCIA_Methods!D14</f>
        <v>5.03586884725274E-3</v>
      </c>
      <c r="O2" s="6">
        <f>(supply_chain_S3_BWM!B7*(LCI_default_S3!AP25-LCI_default_S3!AP29)/LCI_default_S3!AB25+supply_chain_S3_BWM!B8*(LCI_default_S3!AP69-LCI_default_S3!AP73)/LCI_default_S3!AB69)/LCIA_Methods!D15</f>
        <v>0.67369977364772715</v>
      </c>
      <c r="P2" s="6">
        <f>(supply_chain_S3_BWM!B7*(LCI_default_S3!AQ25-LCI_default_S3!AQ29)/LCI_default_S3!AB25+supply_chain_S3_BWM!B8*(LCI_default_S3!AQ69-LCI_default_S3!AQ73)/LCI_default_S3!AB69)/LCIA_Methods!D16</f>
        <v>9.5044028388710303E-2</v>
      </c>
      <c r="Q2" s="6">
        <f>(supply_chain_S3_BWM!B7*(LCI_default_S3!AR25-LCI_default_S3!AR29)/LCI_default_S3!AB25+supply_chain_S3_BWM!B8*(LCI_default_S3!AR69-LCI_default_S3!AR73)/LCI_default_S3!AB69)/LCIA_Methods!D17</f>
        <v>0.50931829834040687</v>
      </c>
    </row>
    <row r="3" spans="1:17" ht="52.5" x14ac:dyDescent="0.35">
      <c r="A3" s="5" t="s">
        <v>46</v>
      </c>
      <c r="B3" s="6">
        <f>(supply_chain_S3_BWM!B11*(LCI_default_S3!AC38-LCI_default_S3!AC44)/LCI_default_S3!AB38+supply_chain_S3_BWM!B15*(LCI_default_S3!AC82-LCI_default_S3!AC88)/LCI_default_S3!AB82)/LCIA_Methods!D2</f>
        <v>0</v>
      </c>
      <c r="C3" s="6">
        <f>(supply_chain_S3_BWM!B11*(LCI_default_S3!AD38-LCI_default_S3!AD44)/LCI_default_S3!AB38+supply_chain_S3_BWM!B15*(LCI_default_S3!AD82-LCI_default_S3!AD88)/LCI_default_S3!AB82)/LCIA_Methods!D3</f>
        <v>0</v>
      </c>
      <c r="D3" s="6">
        <f>(supply_chain_S3_BWM!B11*(LCI_default_S3!AE38-LCI_default_S3!AE44)/LCI_default_S3!AB38+supply_chain_S3_BWM!B15*(LCI_default_S3!AE82-LCI_default_S3!AE88)/LCI_default_S3!AB82)/LCIA_Methods!D4</f>
        <v>0</v>
      </c>
      <c r="E3" s="6">
        <f>(supply_chain_S3_BWM!B11*(LCI_default_S3!AF38-LCI_default_S3!AF44)/LCI_default_S3!AB38+supply_chain_S3_BWM!B15*(LCI_default_S3!AF82-LCI_default_S3!AF88)/LCI_default_S3!AB82)/LCIA_Methods!D5</f>
        <v>0</v>
      </c>
      <c r="F3" s="6">
        <f>(supply_chain_S3_BWM!B11*(LCI_default_S3!AG38-LCI_default_S3!AG44)/LCI_default_S3!AB38+supply_chain_S3_BWM!B15*(LCI_default_S3!AG82-LCI_default_S3!AG88)/LCI_default_S3!AB82)/LCIA_Methods!D6</f>
        <v>0</v>
      </c>
      <c r="G3" s="6">
        <f>(supply_chain_S3_BWM!B11*(LCI_default_S3!AH38-LCI_default_S3!AH44)/LCI_default_S3!AB38+supply_chain_S3_BWM!B15*(LCI_default_S3!AH82-LCI_default_S3!AH88)/LCI_default_S3!AB82)/LCIA_Methods!D7</f>
        <v>0</v>
      </c>
      <c r="H3" s="6">
        <f>(supply_chain_S3_BWM!B11*(LCI_default_S3!AI38-LCI_default_S3!AI44)/LCI_default_S3!AB38+supply_chain_S3_BWM!B15*(LCI_default_S3!AI82-LCI_default_S3!AI88)/LCI_default_S3!AB82)/LCIA_Methods!D8</f>
        <v>0</v>
      </c>
      <c r="I3" s="6">
        <f>(supply_chain_S3_BWM!B11*(LCI_default_S3!AJ38-LCI_default_S3!AJ44)/LCI_default_S3!AB38+supply_chain_S3_BWM!B15*(LCI_default_S3!AJ82-LCI_default_S3!AJ88)/LCI_default_S3!AB82)/LCIA_Methods!D9</f>
        <v>0</v>
      </c>
      <c r="J3" s="6">
        <f>(supply_chain_S3_BWM!B11*(LCI_default_S3!AK38-LCI_default_S3!AK44)/LCI_default_S3!AB38+supply_chain_S3_BWM!B15*(LCI_default_S3!AK82-LCI_default_S3!AK88)/LCI_default_S3!AB82)/LCIA_Methods!D10</f>
        <v>0</v>
      </c>
      <c r="K3" s="6">
        <f>(supply_chain_S3_BWM!B11*(LCI_default_S3!AL38-LCI_default_S3!AL44)/LCI_default_S3!AB38+supply_chain_S3_BWM!B15*(LCI_default_S3!AL82-LCI_default_S3!AL88)/LCI_default_S3!AB82)/LCIA_Methods!D11</f>
        <v>0</v>
      </c>
      <c r="L3" s="6">
        <f>(supply_chain_S3_BWM!B11*(LCI_default_S3!AM38-LCI_default_S3!AM44)/LCI_default_S3!AB38+supply_chain_S3_BWM!B15*(LCI_default_S3!AM82-LCI_default_S3!AM88)/LCI_default_S3!AB82)/LCIA_Methods!D12</f>
        <v>0</v>
      </c>
      <c r="M3" s="6">
        <f>(supply_chain_S3_BWM!B11*(LCI_default_S3!AN38-LCI_default_S3!AN44)/LCI_default_S3!AB38+supply_chain_S3_BWM!B15*(LCI_default_S3!AN82-LCI_default_S3!AN88)/LCI_default_S3!AB82)/LCIA_Methods!D13</f>
        <v>0</v>
      </c>
      <c r="N3" s="6">
        <f>(supply_chain_S3_BWM!B11*(LCI_default_S3!AO38-LCI_default_S3!AO44)/LCI_default_S3!AB38+supply_chain_S3_BWM!B15*(LCI_default_S3!AO82-LCI_default_S3!AO88)/LCI_default_S3!AB82)/LCIA_Methods!D14</f>
        <v>0</v>
      </c>
      <c r="O3" s="6">
        <f>(supply_chain_S3_BWM!B11*(LCI_default_S3!AP38-LCI_default_S3!AP44)/LCI_default_S3!AB38+supply_chain_S3_BWM!B15*(LCI_default_S3!AP82-LCI_default_S3!AP88)/LCI_default_S3!AB82)/LCIA_Methods!D15</f>
        <v>0</v>
      </c>
      <c r="P3" s="6">
        <f>(supply_chain_S3_BWM!B11*(LCI_default_S3!AQ38-LCI_default_S3!AQ44)/LCI_default_S3!AB38+supply_chain_S3_BWM!B15*(LCI_default_S3!AQ82-LCI_default_S3!AQ88)/LCI_default_S3!AB82)/LCIA_Methods!D16</f>
        <v>0</v>
      </c>
      <c r="Q3" s="6">
        <f>(supply_chain_S3_BWM!B11*(LCI_default_S3!AR38-LCI_default_S3!AR44)/LCI_default_S3!AB38+supply_chain_S3_BWM!B15*(LCI_default_S3!AR82-LCI_default_S3!AR88)/LCI_default_S3!AB82)/LCIA_Methods!D17</f>
        <v>0</v>
      </c>
    </row>
    <row r="4" spans="1:17" ht="39.5" x14ac:dyDescent="0.35">
      <c r="A4" s="5" t="s">
        <v>47</v>
      </c>
      <c r="B4" s="6">
        <f>(supply_chain_S3_BWM!B12*(LCI_default_S3!AC51-LCI_default_S3!AC59)/LCI_default_S3!AB51+supply_chain_S3_BWM!B16*(LCI_default_S3!AC95-LCI_default_S3!AC103)/LCI_default_S3!AB95)/LCIA_Methods!D2</f>
        <v>16.25647094979545</v>
      </c>
      <c r="C4" s="6">
        <f>(supply_chain_S3_BWM!B12*(LCI_default_S3!AD51-LCI_default_S3!AD59)/LCI_default_S3!AB51+supply_chain_S3_BWM!B16*(LCI_default_S3!AD95-LCI_default_S3!AD103)/LCI_default_S3!AB95)/LCIA_Methods!D3</f>
        <v>0.22889660590186028</v>
      </c>
      <c r="D4" s="6">
        <f>(supply_chain_S3_BWM!B12*(LCI_default_S3!AE51-LCI_default_S3!AE59)/LCI_default_S3!AB51+supply_chain_S3_BWM!B16*(LCI_default_S3!AE95-LCI_default_S3!AE103)/LCI_default_S3!AB95)/LCIA_Methods!D4</f>
        <v>37.010134168068653</v>
      </c>
      <c r="E4" s="6">
        <f>(supply_chain_S3_BWM!B12*(LCI_default_S3!AF51-LCI_default_S3!AF59)/LCI_default_S3!AB51+supply_chain_S3_BWM!B16*(LCI_default_S3!AF95-LCI_default_S3!AF103)/LCI_default_S3!AB95)/LCIA_Methods!D5</f>
        <v>14.025906010721119</v>
      </c>
      <c r="F4" s="6">
        <f>(supply_chain_S3_BWM!B12*(LCI_default_S3!AG51-LCI_default_S3!AG59)/LCI_default_S3!AB51+supply_chain_S3_BWM!B16*(LCI_default_S3!AG95-LCI_default_S3!AG103)/LCI_default_S3!AB95)/LCIA_Methods!D6</f>
        <v>6.6430919084815239</v>
      </c>
      <c r="G4" s="6">
        <f>(supply_chain_S3_BWM!B12*(LCI_default_S3!AH51-LCI_default_S3!AH59)/LCI_default_S3!AB51+supply_chain_S3_BWM!B16*(LCI_default_S3!AH95-LCI_default_S3!AH103)/LCI_default_S3!AB95)/LCIA_Methods!D7</f>
        <v>0.45314336801848065</v>
      </c>
      <c r="H4" s="6">
        <f>(supply_chain_S3_BWM!B12*(LCI_default_S3!AI51-LCI_default_S3!AI59)/LCI_default_S3!AB51+supply_chain_S3_BWM!B16*(LCI_default_S3!AI95-LCI_default_S3!AI103)/LCI_default_S3!AB95)/LCIA_Methods!D8</f>
        <v>3.2726033987557015</v>
      </c>
      <c r="I4" s="6">
        <f>(supply_chain_S3_BWM!B12*(LCI_default_S3!AJ51-LCI_default_S3!AJ59)/LCI_default_S3!AB51+supply_chain_S3_BWM!B16*(LCI_default_S3!AJ95-LCI_default_S3!AJ103)/LCI_default_S3!AB95)/LCIA_Methods!D9</f>
        <v>1.844751658396411</v>
      </c>
      <c r="J4" s="6">
        <f>(supply_chain_S3_BWM!B12*(LCI_default_S3!AK51-LCI_default_S3!AK59)/LCI_default_S3!AB51+supply_chain_S3_BWM!B16*(LCI_default_S3!AK95-LCI_default_S3!AK103)/LCI_default_S3!AB95)/LCIA_Methods!D10</f>
        <v>1.8256484730544744</v>
      </c>
      <c r="K4" s="6">
        <f>(supply_chain_S3_BWM!B12*(LCI_default_S3!AL51-LCI_default_S3!AL59)/LCI_default_S3!AB51+supply_chain_S3_BWM!B16*(LCI_default_S3!AL95-LCI_default_S3!AL103)/LCI_default_S3!AB95)/LCIA_Methods!D11</f>
        <v>0.84640998666143574</v>
      </c>
      <c r="L4" s="6">
        <f>(supply_chain_S3_BWM!B12*(LCI_default_S3!AM51-LCI_default_S3!AM59)/LCI_default_S3!AB51+supply_chain_S3_BWM!B16*(LCI_default_S3!AM95-LCI_default_S3!AM103)/LCI_default_S3!AB95)/LCIA_Methods!D12</f>
        <v>1.2462653187182302</v>
      </c>
      <c r="M4" s="6">
        <f>(supply_chain_S3_BWM!B12*(LCI_default_S3!AN51-LCI_default_S3!AN59)/LCI_default_S3!AB51+supply_chain_S3_BWM!B16*(LCI_default_S3!AN95-LCI_default_S3!AN103)/LCI_default_S3!AB95)/LCIA_Methods!D13</f>
        <v>2.0389858220639416</v>
      </c>
      <c r="N4" s="6">
        <f>(supply_chain_S3_BWM!B12*(LCI_default_S3!AO51-LCI_default_S3!AO59)/LCI_default_S3!AB51+supply_chain_S3_BWM!B16*(LCI_default_S3!AO95-LCI_default_S3!AO103)/LCI_default_S3!AB95)/LCIA_Methods!D14</f>
        <v>0.87626491146609886</v>
      </c>
      <c r="O4" s="6">
        <f>(supply_chain_S3_BWM!B12*(LCI_default_S3!AP51-LCI_default_S3!AP59)/LCI_default_S3!AB51+supply_chain_S3_BWM!B16*(LCI_default_S3!AP95-LCI_default_S3!AP103)/LCI_default_S3!AB95)/LCIA_Methods!D15</f>
        <v>0.40526321565023837</v>
      </c>
      <c r="P4" s="6">
        <f>(supply_chain_S3_BWM!B12*(LCI_default_S3!AQ51-LCI_default_S3!AQ59)/LCI_default_S3!AB51+supply_chain_S3_BWM!B16*(LCI_default_S3!AQ95-LCI_default_S3!AQ103)/LCI_default_S3!AB95)/LCIA_Methods!D16</f>
        <v>2.2218183029521361</v>
      </c>
      <c r="Q4" s="6">
        <f>(supply_chain_S3_BWM!B12*(LCI_default_S3!AR51-LCI_default_S3!AR59)/LCI_default_S3!AB51+supply_chain_S3_BWM!B16*(LCI_default_S3!AR95-LCI_default_S3!AR103)/LCI_default_S3!AB95)/LCIA_Methods!D17</f>
        <v>5.6631505818208252</v>
      </c>
    </row>
    <row r="5" spans="1:17" x14ac:dyDescent="0.35">
      <c r="A5" s="5" t="s">
        <v>48</v>
      </c>
      <c r="B5" s="6">
        <f>(supply_chain_S3_BWM!B20*LCI_default_S3!L29)/LCIA_Methods!D2</f>
        <v>-3.932180146242608E-2</v>
      </c>
      <c r="C5" s="6">
        <f>(supply_chain_S3_BWM!B20*LCI_default_S3!M29)/LCIA_Methods!D3</f>
        <v>-2.9176610660350093E-3</v>
      </c>
      <c r="D5" s="6">
        <f>(supply_chain_S3_BWM!B20*LCI_default_S3!N29)/LCIA_Methods!D4</f>
        <v>-0.27288102995720864</v>
      </c>
      <c r="E5" s="6">
        <f>(supply_chain_S3_BWM!B20*LCI_default_S3!O29)/LCIA_Methods!D5</f>
        <v>-9.823669049215962E-2</v>
      </c>
      <c r="F5" s="6">
        <f>(supply_chain_S3_BWM!B20*LCI_default_S3!P29)/LCIA_Methods!D6</f>
        <v>-4.3964182651585755E-2</v>
      </c>
      <c r="G5" s="6">
        <f>(supply_chain_S3_BWM!B20*LCI_default_S3!Q29)/LCIA_Methods!D7</f>
        <v>-4.7977301247608172E-3</v>
      </c>
      <c r="H5" s="6">
        <f>(supply_chain_S3_BWM!B20*LCI_default_S3!R29)/LCIA_Methods!D8</f>
        <v>-5.8570135504973614E-2</v>
      </c>
      <c r="I5" s="6">
        <f>(supply_chain_S3_BWM!B20*LCI_default_S3!S29)/LCIA_Methods!D9</f>
        <v>-3.8153998298126497E-2</v>
      </c>
      <c r="J5" s="6">
        <f>(supply_chain_S3_BWM!B20*LCI_default_S3!T29)/LCIA_Methods!D10</f>
        <v>-4.7848167150813817E-2</v>
      </c>
      <c r="K5" s="6">
        <f>(supply_chain_S3_BWM!B20*LCI_default_S3!U29)/LCIA_Methods!D11</f>
        <v>-5.2609246886293386E-3</v>
      </c>
      <c r="L5" s="6">
        <f>(supply_chain_S3_BWM!B20*LCI_default_S3!V29)/LCIA_Methods!D12</f>
        <v>-2.7231258447381366E-2</v>
      </c>
      <c r="M5" s="6">
        <f>(supply_chain_S3_BWM!B20*LCI_default_S3!W29)/LCIA_Methods!D13</f>
        <v>-7.1511547261714783E-2</v>
      </c>
      <c r="N5" s="6">
        <f>(supply_chain_S3_BWM!B20*LCI_default_S3!X29)/LCIA_Methods!D14</f>
        <v>-4.4235679577725086E-3</v>
      </c>
      <c r="O5" s="6">
        <f>(supply_chain_S3_BWM!B20*LCI_default_S3!Y29)/LCIA_Methods!D15</f>
        <v>-2.3785019982471424E-3</v>
      </c>
      <c r="P5" s="6">
        <f>(supply_chain_S3_BWM!B20*LCI_default_S3!Z29)/LCIA_Methods!D16</f>
        <v>-1.8353936958157104E-2</v>
      </c>
      <c r="Q5" s="6">
        <f>(supply_chain_S3_BWM!B20*LCI_default_S3!AA29)/LCIA_Methods!D17</f>
        <v>-7.6247141790676931E-2</v>
      </c>
    </row>
    <row r="6" spans="1:17" x14ac:dyDescent="0.35">
      <c r="A6" s="5" t="s">
        <v>49</v>
      </c>
      <c r="B6" s="6">
        <f>(supply_chain_S3_BWM!B40*LCI_default_S3!L59)/LCIA_Methods!D2</f>
        <v>-7.0555693656327643</v>
      </c>
      <c r="C6" s="6">
        <f>(supply_chain_S3_BWM!B40*LCI_default_S3!M59)/LCIA_Methods!D3</f>
        <v>-0.11018390424602993</v>
      </c>
      <c r="D6" s="6">
        <f>(supply_chain_S3_BWM!B40*LCI_default_S3!N59)/LCIA_Methods!D4</f>
        <v>-14.774376907153435</v>
      </c>
      <c r="E6" s="6">
        <f>(supply_chain_S3_BWM!B40*LCI_default_S3!O59)/LCIA_Methods!D5</f>
        <v>-8.6415917120884131</v>
      </c>
      <c r="F6" s="6">
        <f>(supply_chain_S3_BWM!B40*LCI_default_S3!P59)/LCIA_Methods!D6</f>
        <v>-7.4366388856613694</v>
      </c>
      <c r="G6" s="6">
        <f>(supply_chain_S3_BWM!B40*LCI_default_S3!Q59)/LCIA_Methods!D7</f>
        <v>-0.41687011700750726</v>
      </c>
      <c r="H6" s="6">
        <f>(supply_chain_S3_BWM!B40*LCI_default_S3!R59)/LCIA_Methods!D8</f>
        <v>-1.6388040065544021</v>
      </c>
      <c r="I6" s="6">
        <f>(supply_chain_S3_BWM!B40*LCI_default_S3!S59)/LCIA_Methods!D9</f>
        <v>-6.8188470755717789</v>
      </c>
      <c r="J6" s="6">
        <f>(supply_chain_S3_BWM!B40*LCI_default_S3!T59)/LCIA_Methods!D10</f>
        <v>-9.0345478361167864</v>
      </c>
      <c r="K6" s="6">
        <f>(supply_chain_S3_BWM!B40*LCI_default_S3!U59)/LCIA_Methods!D11</f>
        <v>-0.3902006089374031</v>
      </c>
      <c r="L6" s="6">
        <f>(supply_chain_S3_BWM!B40*LCI_default_S3!V59)/LCIA_Methods!D12</f>
        <v>-0.87296709941595041</v>
      </c>
      <c r="M6" s="6">
        <f>(supply_chain_S3_BWM!B40*LCI_default_S3!W59)/LCIA_Methods!D13</f>
        <v>-1.1346259984128733</v>
      </c>
      <c r="N6" s="6">
        <f>(supply_chain_S3_BWM!B40*LCI_default_S3!X59)/LCIA_Methods!D14</f>
        <v>-0.79507617041618517</v>
      </c>
      <c r="O6" s="6">
        <f>(supply_chain_S3_BWM!B40*LCI_default_S3!Y59)/LCIA_Methods!D15</f>
        <v>-0.48702794228537261</v>
      </c>
      <c r="P6" s="6">
        <f>(supply_chain_S3_BWM!B40*LCI_default_S3!Z59)/LCIA_Methods!D16</f>
        <v>-2.0803319005152399</v>
      </c>
      <c r="Q6" s="6">
        <f>(supply_chain_S3_BWM!B40*LCI_default_S3!AA59)/LCIA_Methods!D17</f>
        <v>-3.3777489235988121</v>
      </c>
    </row>
    <row r="7" spans="1:17" x14ac:dyDescent="0.35">
      <c r="A7" s="5" t="s">
        <v>50</v>
      </c>
      <c r="B7" s="6">
        <f>LCA_default_S3!B2*ABS(supply_chain_S3_BWM!B2)-SUM(B2:B6)</f>
        <v>6.124975057993499</v>
      </c>
      <c r="C7" s="6">
        <f>LCA_default_S3!C2*ABS(supply_chain_S3_BWM!B2)-SUM(C2:C6)</f>
        <v>0.47802049911316064</v>
      </c>
      <c r="D7" s="6">
        <f>LCA_default_S3!D2*ABS(supply_chain_S3_BWM!B2)-SUM(D2:D6)</f>
        <v>15.142887023786219</v>
      </c>
      <c r="E7" s="6">
        <f>LCA_default_S3!E2*ABS(supply_chain_S3_BWM!B2)-SUM(E2:E6)</f>
        <v>9.7471842306915146</v>
      </c>
      <c r="F7" s="6">
        <f>LCA_default_S3!F2*ABS(supply_chain_S3_BWM!B2)-SUM(F2:F6)</f>
        <v>7.7635078169003631</v>
      </c>
      <c r="G7" s="6">
        <f>LCA_default_S3!G2*ABS(supply_chain_S3_BWM!B2)-SUM(G2:G6)</f>
        <v>0.73199574894300246</v>
      </c>
      <c r="H7" s="6">
        <f>LCA_default_S3!H2*ABS(supply_chain_S3_BWM!B2)-SUM(H2:H6)</f>
        <v>9.4930349209747504</v>
      </c>
      <c r="I7" s="6">
        <f>LCA_default_S3!I2*ABS(supply_chain_S3_BWM!B2)-SUM(I2:I6)</f>
        <v>5.0142510054796752</v>
      </c>
      <c r="J7" s="6">
        <f>LCA_default_S3!J2*ABS(supply_chain_S3_BWM!B2)-SUM(J2:J6)</f>
        <v>6.4002685941816173</v>
      </c>
      <c r="K7" s="6">
        <f>LCA_default_S3!K2*ABS(supply_chain_S3_BWM!B2)-SUM(K2:K6)</f>
        <v>0.33392097711905222</v>
      </c>
      <c r="L7" s="6">
        <f>LCA_default_S3!L2*ABS(supply_chain_S3_BWM!B2)-SUM(L2:L6)</f>
        <v>3.6409284620244446</v>
      </c>
      <c r="M7" s="6">
        <f>LCA_default_S3!M2*ABS(supply_chain_S3_BWM!B2)-SUM(M2:M6)</f>
        <v>5.1782452567362727</v>
      </c>
      <c r="N7" s="6">
        <f>LCA_default_S3!N2*ABS(supply_chain_S3_BWM!B2)-SUM(N2:N6)</f>
        <v>0.25759851607089235</v>
      </c>
      <c r="O7" s="6">
        <f>LCA_default_S3!O2*ABS(supply_chain_S3_BWM!B2)-SUM(O2:O6)</f>
        <v>0.17718411384952537</v>
      </c>
      <c r="P7" s="6">
        <f>LCA_default_S3!P2*ABS(supply_chain_S3_BWM!B2)-SUM(P2:P6)</f>
        <v>1.5633878531582051</v>
      </c>
      <c r="Q7" s="6">
        <f>LCA_default_S3!Q2*ABS(supply_chain_S3_BWM!B2)-SUM(Q2:Q6)</f>
        <v>11.083243507869588</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45</v>
      </c>
      <c r="B2" s="6">
        <f>(supply_chain_S4_BWM!B7*(LCI_default_S4!AC25-LCI_default_S4!AC29)/LCI_default_S4!AB25+supply_chain_S4_BWM!B8*(LCI_default_S4!AC69-LCI_default_S4!AC73)/LCI_default_S4!AB69)/LCIA_Methods!D2</f>
        <v>0.91216331781636206</v>
      </c>
      <c r="C2" s="6">
        <f>(supply_chain_S4_BWM!B7*(LCI_default_S4!AD25-LCI_default_S4!AD29)/LCI_default_S4!AB25+supply_chain_S4_BWM!B8*(LCI_default_S4!AD69-LCI_default_S4!AD73)/LCI_default_S4!AB69)/LCIA_Methods!D3</f>
        <v>2.5929922077000365E-3</v>
      </c>
      <c r="D2" s="6">
        <f>(supply_chain_S4_BWM!B7*(LCI_default_S4!AE25-LCI_default_S4!AE29)/LCI_default_S4!AB25+supply_chain_S4_BWM!B8*(LCI_default_S4!AE69-LCI_default_S4!AE73)/LCI_default_S4!AB69)/LCIA_Methods!D4</f>
        <v>0.54590037480100917</v>
      </c>
      <c r="E2" s="6">
        <f>(supply_chain_S4_BWM!B7*(LCI_default_S4!AF25-LCI_default_S4!AF29)/LCI_default_S4!AB25+supply_chain_S4_BWM!B8*(LCI_default_S4!AF69-LCI_default_S4!AF73)/LCI_default_S4!AB69)/LCIA_Methods!D5</f>
        <v>0.16353452321598821</v>
      </c>
      <c r="F2" s="6">
        <f>(supply_chain_S4_BWM!B7*(LCI_default_S4!AG25-LCI_default_S4!AG29)/LCI_default_S4!AB25+supply_chain_S4_BWM!B8*(LCI_default_S4!AG69-LCI_default_S4!AG73)/LCI_default_S4!AB69)/LCIA_Methods!D6</f>
        <v>0.18423491067664569</v>
      </c>
      <c r="G2" s="6">
        <f>(supply_chain_S4_BWM!B7*(LCI_default_S4!AH25-LCI_default_S4!AH29)/LCI_default_S4!AB25+supply_chain_S4_BWM!B8*(LCI_default_S4!AH69-LCI_default_S4!AH73)/LCI_default_S4!AB69)/LCIA_Methods!D7</f>
        <v>1.2866198189633755E-2</v>
      </c>
      <c r="H2" s="6">
        <f>(supply_chain_S4_BWM!B7*(LCI_default_S4!AI25-LCI_default_S4!AI29)/LCI_default_S4!AB25+supply_chain_S4_BWM!B8*(LCI_default_S4!AI69-LCI_default_S4!AI73)/LCI_default_S4!AB69)/LCIA_Methods!D8</f>
        <v>72.804805568920713</v>
      </c>
      <c r="I2" s="6">
        <f>(supply_chain_S4_BWM!B7*(LCI_default_S4!AJ25-LCI_default_S4!AJ29)/LCI_default_S4!AB25+supply_chain_S4_BWM!B8*(LCI_default_S4!AJ69-LCI_default_S4!AJ73)/LCI_default_S4!AB69)/LCIA_Methods!D9</f>
        <v>0.4684733918855416</v>
      </c>
      <c r="J2" s="6">
        <f>(supply_chain_S4_BWM!B7*(LCI_default_S4!AK25-LCI_default_S4!AK29)/LCI_default_S4!AB25+supply_chain_S4_BWM!B8*(LCI_default_S4!AK69-LCI_default_S4!AK73)/LCI_default_S4!AB69)/LCIA_Methods!D10</f>
        <v>0.58960813866950912</v>
      </c>
      <c r="K2" s="6">
        <f>(supply_chain_S4_BWM!B7*(LCI_default_S4!AL25-LCI_default_S4!AL29)/LCI_default_S4!AB25+supply_chain_S4_BWM!B8*(LCI_default_S4!AL69-LCI_default_S4!AL73)/LCI_default_S4!AB69)/LCIA_Methods!D11</f>
        <v>5.3106326921101787E-2</v>
      </c>
      <c r="L2" s="6">
        <f>(supply_chain_S4_BWM!B7*(LCI_default_S4!AM25-LCI_default_S4!AM29)/LCI_default_S4!AB25+supply_chain_S4_BWM!B8*(LCI_default_S4!AM69-LCI_default_S4!AM73)/LCI_default_S4!AB69)/LCIA_Methods!D12</f>
        <v>5.3728132382257918E-2</v>
      </c>
      <c r="M2" s="6">
        <f>(supply_chain_S4_BWM!B7*(LCI_default_S4!AN25-LCI_default_S4!AN29)/LCI_default_S4!AB25+supply_chain_S4_BWM!B8*(LCI_default_S4!AN69-LCI_default_S4!AN73)/LCI_default_S4!AB69)/LCIA_Methods!D13</f>
        <v>0.12430188552777489</v>
      </c>
      <c r="N2" s="6">
        <f>(supply_chain_S4_BWM!B7*(LCI_default_S4!AO25-LCI_default_S4!AO29)/LCI_default_S4!AB25+supply_chain_S4_BWM!B8*(LCI_default_S4!AO69-LCI_default_S4!AO73)/LCI_default_S4!AB69)/LCIA_Methods!D14</f>
        <v>5.03586884725274E-3</v>
      </c>
      <c r="O2" s="6">
        <f>(supply_chain_S4_BWM!B7*(LCI_default_S4!AP25-LCI_default_S4!AP29)/LCI_default_S4!AB25+supply_chain_S4_BWM!B8*(LCI_default_S4!AP69-LCI_default_S4!AP73)/LCI_default_S4!AB69)/LCIA_Methods!D15</f>
        <v>0.67369977364772715</v>
      </c>
      <c r="P2" s="6">
        <f>(supply_chain_S4_BWM!B7*(LCI_default_S4!AQ25-LCI_default_S4!AQ29)/LCI_default_S4!AB25+supply_chain_S4_BWM!B8*(LCI_default_S4!AQ69-LCI_default_S4!AQ73)/LCI_default_S4!AB69)/LCIA_Methods!D16</f>
        <v>9.5044028388710303E-2</v>
      </c>
      <c r="Q2" s="6">
        <f>(supply_chain_S4_BWM!B7*(LCI_default_S4!AR25-LCI_default_S4!AR29)/LCI_default_S4!AB25+supply_chain_S4_BWM!B8*(LCI_default_S4!AR69-LCI_default_S4!AR73)/LCI_default_S4!AB69)/LCIA_Methods!D17</f>
        <v>0.50931829834040687</v>
      </c>
    </row>
    <row r="3" spans="1:17" ht="52.5" x14ac:dyDescent="0.35">
      <c r="A3" s="5" t="s">
        <v>46</v>
      </c>
      <c r="B3" s="6">
        <f>(supply_chain_S4_BWM!B11*(LCI_default_S4!AC38-LCI_default_S4!AC44)/LCI_default_S4!AB38+supply_chain_S4_BWM!B15*(LCI_default_S4!AC82-LCI_default_S4!AC88)/LCI_default_S4!AB82)/LCIA_Methods!D2</f>
        <v>8.0115432740570789</v>
      </c>
      <c r="C3" s="6">
        <f>(supply_chain_S4_BWM!B11*(LCI_default_S4!AD38-LCI_default_S4!AD44)/LCI_default_S4!AB38+supply_chain_S4_BWM!B15*(LCI_default_S4!AD82-LCI_default_S4!AD88)/LCI_default_S4!AB82)/LCIA_Methods!D3</f>
        <v>0.16955717865508724</v>
      </c>
      <c r="D3" s="6">
        <f>(supply_chain_S4_BWM!B11*(LCI_default_S4!AE38-LCI_default_S4!AE44)/LCI_default_S4!AB38+supply_chain_S4_BWM!B15*(LCI_default_S4!AE82-LCI_default_S4!AE88)/LCI_default_S4!AB82)/LCIA_Methods!D4</f>
        <v>64.19718219271364</v>
      </c>
      <c r="E3" s="6">
        <f>(supply_chain_S4_BWM!B11*(LCI_default_S4!AF38-LCI_default_S4!AF44)/LCI_default_S4!AB38+supply_chain_S4_BWM!B15*(LCI_default_S4!AF82-LCI_default_S4!AF88)/LCI_default_S4!AB82)/LCIA_Methods!D5</f>
        <v>6.387026685331108</v>
      </c>
      <c r="F3" s="6">
        <f>(supply_chain_S4_BWM!B11*(LCI_default_S4!AG38-LCI_default_S4!AG44)/LCI_default_S4!AB38+supply_chain_S4_BWM!B15*(LCI_default_S4!AG82-LCI_default_S4!AG88)/LCI_default_S4!AB82)/LCIA_Methods!D6</f>
        <v>18.435773122216911</v>
      </c>
      <c r="G3" s="6">
        <f>(supply_chain_S4_BWM!B11*(LCI_default_S4!AH38-LCI_default_S4!AH44)/LCI_default_S4!AB38+supply_chain_S4_BWM!B15*(LCI_default_S4!AH82-LCI_default_S4!AH88)/LCI_default_S4!AB82)/LCIA_Methods!D7</f>
        <v>0.60655473415013827</v>
      </c>
      <c r="H3" s="6">
        <f>(supply_chain_S4_BWM!B11*(LCI_default_S4!AI38-LCI_default_S4!AI44)/LCI_default_S4!AB38+supply_chain_S4_BWM!B15*(LCI_default_S4!AI82-LCI_default_S4!AI88)/LCI_default_S4!AB82)/LCIA_Methods!D8</f>
        <v>2.3821547432861823</v>
      </c>
      <c r="I3" s="6">
        <f>(supply_chain_S4_BWM!B11*(LCI_default_S4!AJ38-LCI_default_S4!AJ44)/LCI_default_S4!AB38+supply_chain_S4_BWM!B15*(LCI_default_S4!AJ82-LCI_default_S4!AJ88)/LCI_default_S4!AB82)/LCIA_Methods!D9</f>
        <v>47.197999914394472</v>
      </c>
      <c r="J3" s="6">
        <f>(supply_chain_S4_BWM!B11*(LCI_default_S4!AK38-LCI_default_S4!AK44)/LCI_default_S4!AB38+supply_chain_S4_BWM!B15*(LCI_default_S4!AK82-LCI_default_S4!AK88)/LCI_default_S4!AB82)/LCIA_Methods!D10</f>
        <v>65.501671817793479</v>
      </c>
      <c r="K3" s="6">
        <f>(supply_chain_S4_BWM!B11*(LCI_default_S4!AL38-LCI_default_S4!AL44)/LCI_default_S4!AB38+supply_chain_S4_BWM!B15*(LCI_default_S4!AL82-LCI_default_S4!AL88)/LCI_default_S4!AB82)/LCIA_Methods!D11</f>
        <v>0.84432862595589753</v>
      </c>
      <c r="L3" s="6">
        <f>(supply_chain_S4_BWM!B11*(LCI_default_S4!AM38-LCI_default_S4!AM44)/LCI_default_S4!AB38+supply_chain_S4_BWM!B15*(LCI_default_S4!AM82-LCI_default_S4!AM88)/LCI_default_S4!AB82)/LCIA_Methods!D12</f>
        <v>3.8003087405678166</v>
      </c>
      <c r="M3" s="6">
        <f>(supply_chain_S4_BWM!B11*(LCI_default_S4!AN38-LCI_default_S4!AN44)/LCI_default_S4!AB38+supply_chain_S4_BWM!B15*(LCI_default_S4!AN82-LCI_default_S4!AN88)/LCI_default_S4!AB82)/LCIA_Methods!D13</f>
        <v>2.9180726082745432</v>
      </c>
      <c r="N3" s="6">
        <f>(supply_chain_S4_BWM!B11*(LCI_default_S4!AO38-LCI_default_S4!AO44)/LCI_default_S4!AB38+supply_chain_S4_BWM!B15*(LCI_default_S4!AO82-LCI_default_S4!AO88)/LCI_default_S4!AB82)/LCIA_Methods!D14</f>
        <v>0.39803867941133847</v>
      </c>
      <c r="O3" s="6">
        <f>(supply_chain_S4_BWM!B11*(LCI_default_S4!AP38-LCI_default_S4!AP44)/LCI_default_S4!AB38+supply_chain_S4_BWM!B15*(LCI_default_S4!AP82-LCI_default_S4!AP88)/LCI_default_S4!AB82)/LCIA_Methods!D15</f>
        <v>1.5791270628409944</v>
      </c>
      <c r="P3" s="6">
        <f>(supply_chain_S4_BWM!B11*(LCI_default_S4!AQ38-LCI_default_S4!AQ44)/LCI_default_S4!AB38+supply_chain_S4_BWM!B15*(LCI_default_S4!AQ82-LCI_default_S4!AQ88)/LCI_default_S4!AB82)/LCIA_Methods!D16</f>
        <v>2.0792618556167071</v>
      </c>
      <c r="Q3" s="6">
        <f>(supply_chain_S4_BWM!B11*(LCI_default_S4!AR38-LCI_default_S4!AR44)/LCI_default_S4!AB38+supply_chain_S4_BWM!B15*(LCI_default_S4!AR82-LCI_default_S4!AR88)/LCI_default_S4!AB82)/LCIA_Methods!D17</f>
        <v>5.300360331921353</v>
      </c>
    </row>
    <row r="4" spans="1:17" ht="39.5" x14ac:dyDescent="0.35">
      <c r="A4" s="5" t="s">
        <v>47</v>
      </c>
      <c r="B4" s="6">
        <f>(supply_chain_S4_BWM!B12*(LCI_default_S4!AC51-LCI_default_S4!AC59)/LCI_default_S4!AB51+supply_chain_S4_BWM!B16*(LCI_default_S4!AC95-LCI_default_S4!AC103)/LCI_default_S4!AB95)/LCIA_Methods!D2</f>
        <v>0</v>
      </c>
      <c r="C4" s="6">
        <f>(supply_chain_S4_BWM!B12*(LCI_default_S4!AD51-LCI_default_S4!AD59)/LCI_default_S4!AB51+supply_chain_S4_BWM!B16*(LCI_default_S4!AD95-LCI_default_S4!AD103)/LCI_default_S4!AB95)/LCIA_Methods!D3</f>
        <v>0</v>
      </c>
      <c r="D4" s="6">
        <f>(supply_chain_S4_BWM!B12*(LCI_default_S4!AE51-LCI_default_S4!AE59)/LCI_default_S4!AB51+supply_chain_S4_BWM!B16*(LCI_default_S4!AE95-LCI_default_S4!AE103)/LCI_default_S4!AB95)/LCIA_Methods!D4</f>
        <v>0</v>
      </c>
      <c r="E4" s="6">
        <f>(supply_chain_S4_BWM!B12*(LCI_default_S4!AF51-LCI_default_S4!AF59)/LCI_default_S4!AB51+supply_chain_S4_BWM!B16*(LCI_default_S4!AF95-LCI_default_S4!AF103)/LCI_default_S4!AB95)/LCIA_Methods!D5</f>
        <v>0</v>
      </c>
      <c r="F4" s="6">
        <f>(supply_chain_S4_BWM!B12*(LCI_default_S4!AG51-LCI_default_S4!AG59)/LCI_default_S4!AB51+supply_chain_S4_BWM!B16*(LCI_default_S4!AG95-LCI_default_S4!AG103)/LCI_default_S4!AB95)/LCIA_Methods!D6</f>
        <v>0</v>
      </c>
      <c r="G4" s="6">
        <f>(supply_chain_S4_BWM!B12*(LCI_default_S4!AH51-LCI_default_S4!AH59)/LCI_default_S4!AB51+supply_chain_S4_BWM!B16*(LCI_default_S4!AH95-LCI_default_S4!AH103)/LCI_default_S4!AB95)/LCIA_Methods!D7</f>
        <v>0</v>
      </c>
      <c r="H4" s="6">
        <f>(supply_chain_S4_BWM!B12*(LCI_default_S4!AI51-LCI_default_S4!AI59)/LCI_default_S4!AB51+supply_chain_S4_BWM!B16*(LCI_default_S4!AI95-LCI_default_S4!AI103)/LCI_default_S4!AB95)/LCIA_Methods!D8</f>
        <v>0</v>
      </c>
      <c r="I4" s="6">
        <f>(supply_chain_S4_BWM!B12*(LCI_default_S4!AJ51-LCI_default_S4!AJ59)/LCI_default_S4!AB51+supply_chain_S4_BWM!B16*(LCI_default_S4!AJ95-LCI_default_S4!AJ103)/LCI_default_S4!AB95)/LCIA_Methods!D9</f>
        <v>0</v>
      </c>
      <c r="J4" s="6">
        <f>(supply_chain_S4_BWM!B12*(LCI_default_S4!AK51-LCI_default_S4!AK59)/LCI_default_S4!AB51+supply_chain_S4_BWM!B16*(LCI_default_S4!AK95-LCI_default_S4!AK103)/LCI_default_S4!AB95)/LCIA_Methods!D10</f>
        <v>0</v>
      </c>
      <c r="K4" s="6">
        <f>(supply_chain_S4_BWM!B12*(LCI_default_S4!AL51-LCI_default_S4!AL59)/LCI_default_S4!AB51+supply_chain_S4_BWM!B16*(LCI_default_S4!AL95-LCI_default_S4!AL103)/LCI_default_S4!AB95)/LCIA_Methods!D11</f>
        <v>0</v>
      </c>
      <c r="L4" s="6">
        <f>(supply_chain_S4_BWM!B12*(LCI_default_S4!AM51-LCI_default_S4!AM59)/LCI_default_S4!AB51+supply_chain_S4_BWM!B16*(LCI_default_S4!AM95-LCI_default_S4!AM103)/LCI_default_S4!AB95)/LCIA_Methods!D12</f>
        <v>0</v>
      </c>
      <c r="M4" s="6">
        <f>(supply_chain_S4_BWM!B12*(LCI_default_S4!AN51-LCI_default_S4!AN59)/LCI_default_S4!AB51+supply_chain_S4_BWM!B16*(LCI_default_S4!AN95-LCI_default_S4!AN103)/LCI_default_S4!AB95)/LCIA_Methods!D13</f>
        <v>0</v>
      </c>
      <c r="N4" s="6">
        <f>(supply_chain_S4_BWM!B12*(LCI_default_S4!AO51-LCI_default_S4!AO59)/LCI_default_S4!AB51+supply_chain_S4_BWM!B16*(LCI_default_S4!AO95-LCI_default_S4!AO103)/LCI_default_S4!AB95)/LCIA_Methods!D14</f>
        <v>0</v>
      </c>
      <c r="O4" s="6">
        <f>(supply_chain_S4_BWM!B12*(LCI_default_S4!AP51-LCI_default_S4!AP59)/LCI_default_S4!AB51+supply_chain_S4_BWM!B16*(LCI_default_S4!AP95-LCI_default_S4!AP103)/LCI_default_S4!AB95)/LCIA_Methods!D15</f>
        <v>0</v>
      </c>
      <c r="P4" s="6">
        <f>(supply_chain_S4_BWM!B12*(LCI_default_S4!AQ51-LCI_default_S4!AQ59)/LCI_default_S4!AB51+supply_chain_S4_BWM!B16*(LCI_default_S4!AQ95-LCI_default_S4!AQ103)/LCI_default_S4!AB95)/LCIA_Methods!D16</f>
        <v>0</v>
      </c>
      <c r="Q4" s="6">
        <f>(supply_chain_S4_BWM!B12*(LCI_default_S4!AR51-LCI_default_S4!AR59)/LCI_default_S4!AB51+supply_chain_S4_BWM!B16*(LCI_default_S4!AR95-LCI_default_S4!AR103)/LCI_default_S4!AB95)/LCIA_Methods!D17</f>
        <v>0</v>
      </c>
    </row>
    <row r="5" spans="1:17" x14ac:dyDescent="0.35">
      <c r="A5" s="5" t="s">
        <v>48</v>
      </c>
      <c r="B5" s="6">
        <f>(supply_chain_S4_BWM!B20*LCI_default_S4!L29)/LCIA_Methods!D2</f>
        <v>-0.24154820898347448</v>
      </c>
      <c r="C5" s="6">
        <f>(supply_chain_S4_BWM!B20*LCI_default_S4!M29)/LCIA_Methods!D3</f>
        <v>-1.7922775119929343E-2</v>
      </c>
      <c r="D5" s="6">
        <f>(supply_chain_S4_BWM!B20*LCI_default_S4!N29)/LCIA_Methods!D4</f>
        <v>-1.6762691840228527</v>
      </c>
      <c r="E5" s="6">
        <f>(supply_chain_S4_BWM!B20*LCI_default_S4!O29)/LCIA_Methods!D5</f>
        <v>-0.60345395588040907</v>
      </c>
      <c r="F5" s="6">
        <f>(supply_chain_S4_BWM!B20*LCI_default_S4!P29)/LCIA_Methods!D6</f>
        <v>-0.2700656934311696</v>
      </c>
      <c r="G5" s="6">
        <f>(supply_chain_S4_BWM!B20*LCI_default_S4!Q29)/LCIA_Methods!D7</f>
        <v>-2.9471770766387878E-2</v>
      </c>
      <c r="H5" s="6">
        <f>(supply_chain_S4_BWM!B20*LCI_default_S4!R29)/LCIA_Methods!D8</f>
        <v>-0.35978797524483791</v>
      </c>
      <c r="I5" s="6">
        <f>(supply_chain_S4_BWM!B20*LCI_default_S4!S29)/LCIA_Methods!D9</f>
        <v>-0.23437456097420567</v>
      </c>
      <c r="J5" s="6">
        <f>(supply_chain_S4_BWM!B20*LCI_default_S4!T29)/LCIA_Methods!D10</f>
        <v>-0.29392445535499917</v>
      </c>
      <c r="K5" s="6">
        <f>(supply_chain_S4_BWM!B20*LCI_default_S4!U29)/LCIA_Methods!D11</f>
        <v>-3.231710880158023E-2</v>
      </c>
      <c r="L5" s="6">
        <f>(supply_chain_S4_BWM!B20*LCI_default_S4!V29)/LCIA_Methods!D12</f>
        <v>-0.16727773046248554</v>
      </c>
      <c r="M5" s="6">
        <f>(supply_chain_S4_BWM!B20*LCI_default_S4!W29)/LCIA_Methods!D13</f>
        <v>-0.43928521889339078</v>
      </c>
      <c r="N5" s="6">
        <f>(supply_chain_S4_BWM!B20*LCI_default_S4!X29)/LCIA_Methods!D14</f>
        <v>-2.7173346026316842E-2</v>
      </c>
      <c r="O5" s="6">
        <f>(supply_chain_S4_BWM!B20*LCI_default_S4!Y29)/LCIA_Methods!D15</f>
        <v>-1.4610797989232448E-2</v>
      </c>
      <c r="P5" s="6">
        <f>(supply_chain_S4_BWM!B20*LCI_default_S4!Z29)/LCIA_Methods!D16</f>
        <v>-0.11274561274296505</v>
      </c>
      <c r="Q5" s="6">
        <f>(supply_chain_S4_BWM!B20*LCI_default_S4!AA29)/LCIA_Methods!D17</f>
        <v>-0.4683752995713012</v>
      </c>
    </row>
    <row r="6" spans="1:17" x14ac:dyDescent="0.35">
      <c r="A6" s="5" t="s">
        <v>49</v>
      </c>
      <c r="B6" s="6">
        <f>(supply_chain_S4_BWM!B40*LCI_default_S4!L59)/LCIA_Methods!D2</f>
        <v>0</v>
      </c>
      <c r="C6" s="6">
        <f>(supply_chain_S4_BWM!B40*LCI_default_S4!M59)/LCIA_Methods!D3</f>
        <v>0</v>
      </c>
      <c r="D6" s="6">
        <f>(supply_chain_S4_BWM!B40*LCI_default_S4!N59)/LCIA_Methods!D4</f>
        <v>0</v>
      </c>
      <c r="E6" s="6">
        <f>(supply_chain_S4_BWM!B40*LCI_default_S4!O59)/LCIA_Methods!D5</f>
        <v>0</v>
      </c>
      <c r="F6" s="6">
        <f>(supply_chain_S4_BWM!B40*LCI_default_S4!P59)/LCIA_Methods!D6</f>
        <v>0</v>
      </c>
      <c r="G6" s="6">
        <f>(supply_chain_S4_BWM!B40*LCI_default_S4!Q59)/LCIA_Methods!D7</f>
        <v>0</v>
      </c>
      <c r="H6" s="6">
        <f>(supply_chain_S4_BWM!B40*LCI_default_S4!R59)/LCIA_Methods!D8</f>
        <v>0</v>
      </c>
      <c r="I6" s="6">
        <f>(supply_chain_S4_BWM!B40*LCI_default_S4!S59)/LCIA_Methods!D9</f>
        <v>0</v>
      </c>
      <c r="J6" s="6">
        <f>(supply_chain_S4_BWM!B40*LCI_default_S4!T59)/LCIA_Methods!D10</f>
        <v>0</v>
      </c>
      <c r="K6" s="6">
        <f>(supply_chain_S4_BWM!B40*LCI_default_S4!U59)/LCIA_Methods!D11</f>
        <v>0</v>
      </c>
      <c r="L6" s="6">
        <f>(supply_chain_S4_BWM!B40*LCI_default_S4!V59)/LCIA_Methods!D12</f>
        <v>0</v>
      </c>
      <c r="M6" s="6">
        <f>(supply_chain_S4_BWM!B40*LCI_default_S4!W59)/LCIA_Methods!D13</f>
        <v>0</v>
      </c>
      <c r="N6" s="6">
        <f>(supply_chain_S4_BWM!B40*LCI_default_S4!X59)/LCIA_Methods!D14</f>
        <v>0</v>
      </c>
      <c r="O6" s="6">
        <f>(supply_chain_S4_BWM!B40*LCI_default_S4!Y59)/LCIA_Methods!D15</f>
        <v>0</v>
      </c>
      <c r="P6" s="6">
        <f>(supply_chain_S4_BWM!B40*LCI_default_S4!Z59)/LCIA_Methods!D16</f>
        <v>0</v>
      </c>
      <c r="Q6" s="6">
        <f>(supply_chain_S4_BWM!B40*LCI_default_S4!AA59)/LCIA_Methods!D17</f>
        <v>0</v>
      </c>
    </row>
    <row r="7" spans="1:17" x14ac:dyDescent="0.35">
      <c r="A7" s="5" t="s">
        <v>50</v>
      </c>
      <c r="B7" s="6">
        <f>LCA_default_S4!B2*ABS(supply_chain_S4_BWM!B2)-SUM(B2:B6)</f>
        <v>6.1249750579935007</v>
      </c>
      <c r="C7" s="6">
        <f>LCA_default_S4!C2*ABS(supply_chain_S4_BWM!B2)-SUM(C2:C6)</f>
        <v>0.47802049911316058</v>
      </c>
      <c r="D7" s="6">
        <f>LCA_default_S4!D2*ABS(supply_chain_S4_BWM!B2)-SUM(D2:D6)</f>
        <v>15.142887023786209</v>
      </c>
      <c r="E7" s="6">
        <f>LCA_default_S4!E2*ABS(supply_chain_S4_BWM!B2)-SUM(E2:E6)</f>
        <v>9.7471842306915164</v>
      </c>
      <c r="F7" s="6">
        <f>LCA_default_S4!F2*ABS(supply_chain_S4_BWM!B2)-SUM(F2:F6)</f>
        <v>7.7635078169003719</v>
      </c>
      <c r="G7" s="6">
        <f>LCA_default_S4!G2*ABS(supply_chain_S4_BWM!B2)-SUM(G2:G6)</f>
        <v>0.73199574894300234</v>
      </c>
      <c r="H7" s="6">
        <f>LCA_default_S4!H2*ABS(supply_chain_S4_BWM!B2)-SUM(H2:H6)</f>
        <v>9.4930349209747504</v>
      </c>
      <c r="I7" s="6">
        <f>LCA_default_S4!I2*ABS(supply_chain_S4_BWM!B2)-SUM(I2:I6)</f>
        <v>5.0142510054796858</v>
      </c>
      <c r="J7" s="6">
        <f>LCA_default_S4!J2*ABS(supply_chain_S4_BWM!B2)-SUM(J2:J6)</f>
        <v>6.4002685941816253</v>
      </c>
      <c r="K7" s="6">
        <f>LCA_default_S4!K2*ABS(supply_chain_S4_BWM!B2)-SUM(K2:K6)</f>
        <v>0.33392097711905178</v>
      </c>
      <c r="L7" s="6">
        <f>LCA_default_S4!L2*ABS(supply_chain_S4_BWM!B2)-SUM(L2:L6)</f>
        <v>3.6409284620244433</v>
      </c>
      <c r="M7" s="6">
        <f>LCA_default_S4!M2*ABS(supply_chain_S4_BWM!B2)-SUM(M2:M6)</f>
        <v>5.1782452567362727</v>
      </c>
      <c r="N7" s="6">
        <f>LCA_default_S4!N2*ABS(supply_chain_S4_BWM!B2)-SUM(N2:N6)</f>
        <v>0.25759851607089235</v>
      </c>
      <c r="O7" s="6">
        <f>LCA_default_S4!O2*ABS(supply_chain_S4_BWM!B2)-SUM(O2:O6)</f>
        <v>0.17718411384952493</v>
      </c>
      <c r="P7" s="6">
        <f>LCA_default_S4!P2*ABS(supply_chain_S4_BWM!B2)-SUM(P2:P6)</f>
        <v>1.5633878531582037</v>
      </c>
      <c r="Q7" s="6">
        <f>LCA_default_S4!Q2*ABS(supply_chain_S4_BWM!B2)-SUM(Q2:Q6)</f>
        <v>11.083243507869593</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45</v>
      </c>
      <c r="B2" s="6">
        <f>(supply_chain_S5_BWM!B7*(LCI_default_S5!AC25-LCI_default_S5!AC29)/LCI_default_S5!AB25+supply_chain_S5_BWM!B8*(LCI_default_S5!AC69-LCI_default_S5!AC73)/LCI_default_S5!AB69)/LCIA_Methods!D2</f>
        <v>0.91216331781636206</v>
      </c>
      <c r="C2" s="6">
        <f>(supply_chain_S5_BWM!B7*(LCI_default_S5!AD25-LCI_default_S5!AD29)/LCI_default_S5!AB25+supply_chain_S5_BWM!B8*(LCI_default_S5!AD69-LCI_default_S5!AD73)/LCI_default_S5!AB69)/LCIA_Methods!D3</f>
        <v>2.5929922077000365E-3</v>
      </c>
      <c r="D2" s="6">
        <f>(supply_chain_S5_BWM!B7*(LCI_default_S5!AE25-LCI_default_S5!AE29)/LCI_default_S5!AB25+supply_chain_S5_BWM!B8*(LCI_default_S5!AE69-LCI_default_S5!AE73)/LCI_default_S5!AB69)/LCIA_Methods!D4</f>
        <v>0.54590037480100917</v>
      </c>
      <c r="E2" s="6">
        <f>(supply_chain_S5_BWM!B7*(LCI_default_S5!AF25-LCI_default_S5!AF29)/LCI_default_S5!AB25+supply_chain_S5_BWM!B8*(LCI_default_S5!AF69-LCI_default_S5!AF73)/LCI_default_S5!AB69)/LCIA_Methods!D5</f>
        <v>0.16353452321598821</v>
      </c>
      <c r="F2" s="6">
        <f>(supply_chain_S5_BWM!B7*(LCI_default_S5!AG25-LCI_default_S5!AG29)/LCI_default_S5!AB25+supply_chain_S5_BWM!B8*(LCI_default_S5!AG69-LCI_default_S5!AG73)/LCI_default_S5!AB69)/LCIA_Methods!D6</f>
        <v>0.18423491067664569</v>
      </c>
      <c r="G2" s="6">
        <f>(supply_chain_S5_BWM!B7*(LCI_default_S5!AH25-LCI_default_S5!AH29)/LCI_default_S5!AB25+supply_chain_S5_BWM!B8*(LCI_default_S5!AH69-LCI_default_S5!AH73)/LCI_default_S5!AB69)/LCIA_Methods!D7</f>
        <v>1.2866198189633755E-2</v>
      </c>
      <c r="H2" s="6">
        <f>(supply_chain_S5_BWM!B7*(LCI_default_S5!AI25-LCI_default_S5!AI29)/LCI_default_S5!AB25+supply_chain_S5_BWM!B8*(LCI_default_S5!AI69-LCI_default_S5!AI73)/LCI_default_S5!AB69)/LCIA_Methods!D8</f>
        <v>72.804805568920713</v>
      </c>
      <c r="I2" s="6">
        <f>(supply_chain_S5_BWM!B7*(LCI_default_S5!AJ25-LCI_default_S5!AJ29)/LCI_default_S5!AB25+supply_chain_S5_BWM!B8*(LCI_default_S5!AJ69-LCI_default_S5!AJ73)/LCI_default_S5!AB69)/LCIA_Methods!D9</f>
        <v>0.4684733918855416</v>
      </c>
      <c r="J2" s="6">
        <f>(supply_chain_S5_BWM!B7*(LCI_default_S5!AK25-LCI_default_S5!AK29)/LCI_default_S5!AB25+supply_chain_S5_BWM!B8*(LCI_default_S5!AK69-LCI_default_S5!AK73)/LCI_default_S5!AB69)/LCIA_Methods!D10</f>
        <v>0.58960813866950912</v>
      </c>
      <c r="K2" s="6">
        <f>(supply_chain_S5_BWM!B7*(LCI_default_S5!AL25-LCI_default_S5!AL29)/LCI_default_S5!AB25+supply_chain_S5_BWM!B8*(LCI_default_S5!AL69-LCI_default_S5!AL73)/LCI_default_S5!AB69)/LCIA_Methods!D11</f>
        <v>5.3106326921101787E-2</v>
      </c>
      <c r="L2" s="6">
        <f>(supply_chain_S5_BWM!B7*(LCI_default_S5!AM25-LCI_default_S5!AM29)/LCI_default_S5!AB25+supply_chain_S5_BWM!B8*(LCI_default_S5!AM69-LCI_default_S5!AM73)/LCI_default_S5!AB69)/LCIA_Methods!D12</f>
        <v>5.3728132382257918E-2</v>
      </c>
      <c r="M2" s="6">
        <f>(supply_chain_S5_BWM!B7*(LCI_default_S5!AN25-LCI_default_S5!AN29)/LCI_default_S5!AB25+supply_chain_S5_BWM!B8*(LCI_default_S5!AN69-LCI_default_S5!AN73)/LCI_default_S5!AB69)/LCIA_Methods!D13</f>
        <v>0.12430188552777489</v>
      </c>
      <c r="N2" s="6">
        <f>(supply_chain_S5_BWM!B7*(LCI_default_S5!AO25-LCI_default_S5!AO29)/LCI_default_S5!AB25+supply_chain_S5_BWM!B8*(LCI_default_S5!AO69-LCI_default_S5!AO73)/LCI_default_S5!AB69)/LCIA_Methods!D14</f>
        <v>5.03586884725274E-3</v>
      </c>
      <c r="O2" s="6">
        <f>(supply_chain_S5_BWM!B7*(LCI_default_S5!AP25-LCI_default_S5!AP29)/LCI_default_S5!AB25+supply_chain_S5_BWM!B8*(LCI_default_S5!AP69-LCI_default_S5!AP73)/LCI_default_S5!AB69)/LCIA_Methods!D15</f>
        <v>0.67369977364772715</v>
      </c>
      <c r="P2" s="6">
        <f>(supply_chain_S5_BWM!B7*(LCI_default_S5!AQ25-LCI_default_S5!AQ29)/LCI_default_S5!AB25+supply_chain_S5_BWM!B8*(LCI_default_S5!AQ69-LCI_default_S5!AQ73)/LCI_default_S5!AB69)/LCIA_Methods!D16</f>
        <v>9.5044028388710303E-2</v>
      </c>
      <c r="Q2" s="6">
        <f>(supply_chain_S5_BWM!B7*(LCI_default_S5!AR25-LCI_default_S5!AR29)/LCI_default_S5!AB25+supply_chain_S5_BWM!B8*(LCI_default_S5!AR69-LCI_default_S5!AR73)/LCI_default_S5!AB69)/LCIA_Methods!D17</f>
        <v>0.50931829834040687</v>
      </c>
    </row>
    <row r="3" spans="1:17" ht="52.5" x14ac:dyDescent="0.35">
      <c r="A3" s="5" t="s">
        <v>46</v>
      </c>
      <c r="B3" s="6">
        <f>(supply_chain_S5_BWM!B11*(LCI_default_S5!AC38-LCI_default_S5!AC44)/LCI_default_S5!AB38+supply_chain_S5_BWM!B15*(LCI_default_S5!AC82-LCI_default_S5!AC88)/LCI_default_S5!AB82)/LCIA_Methods!D2</f>
        <v>4.0057716370285394</v>
      </c>
      <c r="C3" s="6">
        <f>(supply_chain_S5_BWM!B11*(LCI_default_S5!AD38-LCI_default_S5!AD44)/LCI_default_S5!AB38+supply_chain_S5_BWM!B15*(LCI_default_S5!AD82-LCI_default_S5!AD88)/LCI_default_S5!AB82)/LCIA_Methods!D3</f>
        <v>8.4778589327543619E-2</v>
      </c>
      <c r="D3" s="6">
        <f>(supply_chain_S5_BWM!B11*(LCI_default_S5!AE38-LCI_default_S5!AE44)/LCI_default_S5!AB38+supply_chain_S5_BWM!B15*(LCI_default_S5!AE82-LCI_default_S5!AE88)/LCI_default_S5!AB82)/LCIA_Methods!D4</f>
        <v>32.09859109635682</v>
      </c>
      <c r="E3" s="6">
        <f>(supply_chain_S5_BWM!B11*(LCI_default_S5!AF38-LCI_default_S5!AF44)/LCI_default_S5!AB38+supply_chain_S5_BWM!B15*(LCI_default_S5!AF82-LCI_default_S5!AF88)/LCI_default_S5!AB82)/LCIA_Methods!D5</f>
        <v>3.193513342665554</v>
      </c>
      <c r="F3" s="6">
        <f>(supply_chain_S5_BWM!B11*(LCI_default_S5!AG38-LCI_default_S5!AG44)/LCI_default_S5!AB38+supply_chain_S5_BWM!B15*(LCI_default_S5!AG82-LCI_default_S5!AG88)/LCI_default_S5!AB82)/LCIA_Methods!D6</f>
        <v>9.2178865611084557</v>
      </c>
      <c r="G3" s="6">
        <f>(supply_chain_S5_BWM!B11*(LCI_default_S5!AH38-LCI_default_S5!AH44)/LCI_default_S5!AB38+supply_chain_S5_BWM!B15*(LCI_default_S5!AH82-LCI_default_S5!AH88)/LCI_default_S5!AB82)/LCIA_Methods!D7</f>
        <v>0.30327736707506914</v>
      </c>
      <c r="H3" s="6">
        <f>(supply_chain_S5_BWM!B11*(LCI_default_S5!AI38-LCI_default_S5!AI44)/LCI_default_S5!AB38+supply_chain_S5_BWM!B15*(LCI_default_S5!AI82-LCI_default_S5!AI88)/LCI_default_S5!AB82)/LCIA_Methods!D8</f>
        <v>1.1910773716430911</v>
      </c>
      <c r="I3" s="6">
        <f>(supply_chain_S5_BWM!B11*(LCI_default_S5!AJ38-LCI_default_S5!AJ44)/LCI_default_S5!AB38+supply_chain_S5_BWM!B15*(LCI_default_S5!AJ82-LCI_default_S5!AJ88)/LCI_default_S5!AB82)/LCIA_Methods!D9</f>
        <v>23.598999957197236</v>
      </c>
      <c r="J3" s="6">
        <f>(supply_chain_S5_BWM!B11*(LCI_default_S5!AK38-LCI_default_S5!AK44)/LCI_default_S5!AB38+supply_chain_S5_BWM!B15*(LCI_default_S5!AK82-LCI_default_S5!AK88)/LCI_default_S5!AB82)/LCIA_Methods!D10</f>
        <v>32.75083590889674</v>
      </c>
      <c r="K3" s="6">
        <f>(supply_chain_S5_BWM!B11*(LCI_default_S5!AL38-LCI_default_S5!AL44)/LCI_default_S5!AB38+supply_chain_S5_BWM!B15*(LCI_default_S5!AL82-LCI_default_S5!AL88)/LCI_default_S5!AB82)/LCIA_Methods!D11</f>
        <v>0.42216431297794876</v>
      </c>
      <c r="L3" s="6">
        <f>(supply_chain_S5_BWM!B11*(LCI_default_S5!AM38-LCI_default_S5!AM44)/LCI_default_S5!AB38+supply_chain_S5_BWM!B15*(LCI_default_S5!AM82-LCI_default_S5!AM88)/LCI_default_S5!AB82)/LCIA_Methods!D12</f>
        <v>1.9001543702839083</v>
      </c>
      <c r="M3" s="6">
        <f>(supply_chain_S5_BWM!B11*(LCI_default_S5!AN38-LCI_default_S5!AN44)/LCI_default_S5!AB38+supply_chain_S5_BWM!B15*(LCI_default_S5!AN82-LCI_default_S5!AN88)/LCI_default_S5!AB82)/LCIA_Methods!D13</f>
        <v>1.4590363041372716</v>
      </c>
      <c r="N3" s="6">
        <f>(supply_chain_S5_BWM!B11*(LCI_default_S5!AO38-LCI_default_S5!AO44)/LCI_default_S5!AB38+supply_chain_S5_BWM!B15*(LCI_default_S5!AO82-LCI_default_S5!AO88)/LCI_default_S5!AB82)/LCIA_Methods!D14</f>
        <v>0.19901933970566923</v>
      </c>
      <c r="O3" s="6">
        <f>(supply_chain_S5_BWM!B11*(LCI_default_S5!AP38-LCI_default_S5!AP44)/LCI_default_S5!AB38+supply_chain_S5_BWM!B15*(LCI_default_S5!AP82-LCI_default_S5!AP88)/LCI_default_S5!AB82)/LCIA_Methods!D15</f>
        <v>0.78956353142049718</v>
      </c>
      <c r="P3" s="6">
        <f>(supply_chain_S5_BWM!B11*(LCI_default_S5!AQ38-LCI_default_S5!AQ44)/LCI_default_S5!AB38+supply_chain_S5_BWM!B15*(LCI_default_S5!AQ82-LCI_default_S5!AQ88)/LCI_default_S5!AB82)/LCIA_Methods!D16</f>
        <v>1.0396309278083535</v>
      </c>
      <c r="Q3" s="6">
        <f>(supply_chain_S5_BWM!B11*(LCI_default_S5!AR38-LCI_default_S5!AR44)/LCI_default_S5!AB38+supply_chain_S5_BWM!B15*(LCI_default_S5!AR82-LCI_default_S5!AR88)/LCI_default_S5!AB82)/LCIA_Methods!D17</f>
        <v>2.6501801659606765</v>
      </c>
    </row>
    <row r="4" spans="1:17" ht="39.5" x14ac:dyDescent="0.35">
      <c r="A4" s="5" t="s">
        <v>47</v>
      </c>
      <c r="B4" s="6">
        <f>(supply_chain_S5_BWM!B12*(LCI_default_S5!AC51-LCI_default_S5!AC59)/LCI_default_S5!AB51+supply_chain_S5_BWM!B16*(LCI_default_S5!AC95-LCI_default_S5!AC103)/LCI_default_S5!AB95)/LCIA_Methods!D2</f>
        <v>8.1282354748977248</v>
      </c>
      <c r="C4" s="6">
        <f>(supply_chain_S5_BWM!B12*(LCI_default_S5!AD51-LCI_default_S5!AD59)/LCI_default_S5!AB51+supply_chain_S5_BWM!B16*(LCI_default_S5!AD95-LCI_default_S5!AD103)/LCI_default_S5!AB95)/LCIA_Methods!D3</f>
        <v>0.11444830295093014</v>
      </c>
      <c r="D4" s="6">
        <f>(supply_chain_S5_BWM!B12*(LCI_default_S5!AE51-LCI_default_S5!AE59)/LCI_default_S5!AB51+supply_chain_S5_BWM!B16*(LCI_default_S5!AE95-LCI_default_S5!AE103)/LCI_default_S5!AB95)/LCIA_Methods!D4</f>
        <v>18.505067084034327</v>
      </c>
      <c r="E4" s="6">
        <f>(supply_chain_S5_BWM!B12*(LCI_default_S5!AF51-LCI_default_S5!AF59)/LCI_default_S5!AB51+supply_chain_S5_BWM!B16*(LCI_default_S5!AF95-LCI_default_S5!AF103)/LCI_default_S5!AB95)/LCIA_Methods!D5</f>
        <v>7.0129530053605595</v>
      </c>
      <c r="F4" s="6">
        <f>(supply_chain_S5_BWM!B12*(LCI_default_S5!AG51-LCI_default_S5!AG59)/LCI_default_S5!AB51+supply_chain_S5_BWM!B16*(LCI_default_S5!AG95-LCI_default_S5!AG103)/LCI_default_S5!AB95)/LCIA_Methods!D6</f>
        <v>3.3215459542407619</v>
      </c>
      <c r="G4" s="6">
        <f>(supply_chain_S5_BWM!B12*(LCI_default_S5!AH51-LCI_default_S5!AH59)/LCI_default_S5!AB51+supply_chain_S5_BWM!B16*(LCI_default_S5!AH95-LCI_default_S5!AH103)/LCI_default_S5!AB95)/LCIA_Methods!D7</f>
        <v>0.22657168400924033</v>
      </c>
      <c r="H4" s="6">
        <f>(supply_chain_S5_BWM!B12*(LCI_default_S5!AI51-LCI_default_S5!AI59)/LCI_default_S5!AB51+supply_chain_S5_BWM!B16*(LCI_default_S5!AI95-LCI_default_S5!AI103)/LCI_default_S5!AB95)/LCIA_Methods!D8</f>
        <v>1.6363016993778507</v>
      </c>
      <c r="I4" s="6">
        <f>(supply_chain_S5_BWM!B12*(LCI_default_S5!AJ51-LCI_default_S5!AJ59)/LCI_default_S5!AB51+supply_chain_S5_BWM!B16*(LCI_default_S5!AJ95-LCI_default_S5!AJ103)/LCI_default_S5!AB95)/LCIA_Methods!D9</f>
        <v>0.92237582919820549</v>
      </c>
      <c r="J4" s="6">
        <f>(supply_chain_S5_BWM!B12*(LCI_default_S5!AK51-LCI_default_S5!AK59)/LCI_default_S5!AB51+supply_chain_S5_BWM!B16*(LCI_default_S5!AK95-LCI_default_S5!AK103)/LCI_default_S5!AB95)/LCIA_Methods!D10</f>
        <v>0.91282423652723721</v>
      </c>
      <c r="K4" s="6">
        <f>(supply_chain_S5_BWM!B12*(LCI_default_S5!AL51-LCI_default_S5!AL59)/LCI_default_S5!AB51+supply_chain_S5_BWM!B16*(LCI_default_S5!AL95-LCI_default_S5!AL103)/LCI_default_S5!AB95)/LCIA_Methods!D11</f>
        <v>0.42320499333071787</v>
      </c>
      <c r="L4" s="6">
        <f>(supply_chain_S5_BWM!B12*(LCI_default_S5!AM51-LCI_default_S5!AM59)/LCI_default_S5!AB51+supply_chain_S5_BWM!B16*(LCI_default_S5!AM95-LCI_default_S5!AM103)/LCI_default_S5!AB95)/LCIA_Methods!D12</f>
        <v>0.6231326593591151</v>
      </c>
      <c r="M4" s="6">
        <f>(supply_chain_S5_BWM!B12*(LCI_default_S5!AN51-LCI_default_S5!AN59)/LCI_default_S5!AB51+supply_chain_S5_BWM!B16*(LCI_default_S5!AN95-LCI_default_S5!AN103)/LCI_default_S5!AB95)/LCIA_Methods!D13</f>
        <v>1.0194929110319708</v>
      </c>
      <c r="N4" s="6">
        <f>(supply_chain_S5_BWM!B12*(LCI_default_S5!AO51-LCI_default_S5!AO59)/LCI_default_S5!AB51+supply_chain_S5_BWM!B16*(LCI_default_S5!AO95-LCI_default_S5!AO103)/LCI_default_S5!AB95)/LCIA_Methods!D14</f>
        <v>0.43813245573304943</v>
      </c>
      <c r="O4" s="6">
        <f>(supply_chain_S5_BWM!B12*(LCI_default_S5!AP51-LCI_default_S5!AP59)/LCI_default_S5!AB51+supply_chain_S5_BWM!B16*(LCI_default_S5!AP95-LCI_default_S5!AP103)/LCI_default_S5!AB95)/LCIA_Methods!D15</f>
        <v>0.20263160782511919</v>
      </c>
      <c r="P4" s="6">
        <f>(supply_chain_S5_BWM!B12*(LCI_default_S5!AQ51-LCI_default_S5!AQ59)/LCI_default_S5!AB51+supply_chain_S5_BWM!B16*(LCI_default_S5!AQ95-LCI_default_S5!AQ103)/LCI_default_S5!AB95)/LCIA_Methods!D16</f>
        <v>1.1109091514760681</v>
      </c>
      <c r="Q4" s="6">
        <f>(supply_chain_S5_BWM!B12*(LCI_default_S5!AR51-LCI_default_S5!AR59)/LCI_default_S5!AB51+supply_chain_S5_BWM!B16*(LCI_default_S5!AR95-LCI_default_S5!AR103)/LCI_default_S5!AB95)/LCIA_Methods!D17</f>
        <v>2.8315752909104126</v>
      </c>
    </row>
    <row r="5" spans="1:17" x14ac:dyDescent="0.35">
      <c r="A5" s="5" t="s">
        <v>48</v>
      </c>
      <c r="B5" s="6">
        <f>(supply_chain_S5_BWM!B20*LCI_default_S5!L29)/LCIA_Methods!D2</f>
        <v>-0.14043500522295027</v>
      </c>
      <c r="C5" s="6">
        <f>(supply_chain_S5_BWM!B20*LCI_default_S5!M29)/LCIA_Methods!D3</f>
        <v>-1.0420218092982176E-2</v>
      </c>
      <c r="D5" s="6">
        <f>(supply_chain_S5_BWM!B20*LCI_default_S5!N29)/LCIA_Methods!D4</f>
        <v>-0.97457510699003069</v>
      </c>
      <c r="E5" s="6">
        <f>(supply_chain_S5_BWM!B20*LCI_default_S5!O29)/LCIA_Methods!D5</f>
        <v>-0.35084532318628442</v>
      </c>
      <c r="F5" s="6">
        <f>(supply_chain_S5_BWM!B20*LCI_default_S5!P29)/LCIA_Methods!D6</f>
        <v>-0.1570149380413777</v>
      </c>
      <c r="G5" s="6">
        <f>(supply_chain_S5_BWM!B20*LCI_default_S5!Q29)/LCIA_Methods!D7</f>
        <v>-1.7134750445574349E-2</v>
      </c>
      <c r="H5" s="6">
        <f>(supply_chain_S5_BWM!B20*LCI_default_S5!R29)/LCIA_Methods!D8</f>
        <v>-0.20917905537490575</v>
      </c>
      <c r="I5" s="6">
        <f>(supply_chain_S5_BWM!B20*LCI_default_S5!S29)/LCIA_Methods!D9</f>
        <v>-0.13626427963616608</v>
      </c>
      <c r="J5" s="6">
        <f>(supply_chain_S5_BWM!B20*LCI_default_S5!T29)/LCIA_Methods!D10</f>
        <v>-0.17088631125290649</v>
      </c>
      <c r="K5" s="6">
        <f>(supply_chain_S5_BWM!B20*LCI_default_S5!U29)/LCIA_Methods!D11</f>
        <v>-1.8789016745104782E-2</v>
      </c>
      <c r="L5" s="6">
        <f>(supply_chain_S5_BWM!B20*LCI_default_S5!V29)/LCIA_Methods!D12</f>
        <v>-9.7254494454933449E-2</v>
      </c>
      <c r="M5" s="6">
        <f>(supply_chain_S5_BWM!B20*LCI_default_S5!W29)/LCIA_Methods!D13</f>
        <v>-0.2553983830775528</v>
      </c>
      <c r="N5" s="6">
        <f>(supply_chain_S5_BWM!B20*LCI_default_S5!X29)/LCIA_Methods!D14</f>
        <v>-1.5798456992044674E-2</v>
      </c>
      <c r="O5" s="6">
        <f>(supply_chain_S5_BWM!B20*LCI_default_S5!Y29)/LCIA_Methods!D15</f>
        <v>-8.4946499937397953E-3</v>
      </c>
      <c r="P5" s="6">
        <f>(supply_chain_S5_BWM!B20*LCI_default_S5!Z29)/LCIA_Methods!D16</f>
        <v>-6.5549774850561085E-2</v>
      </c>
      <c r="Q5" s="6">
        <f>(supply_chain_S5_BWM!B20*LCI_default_S5!AA29)/LCIA_Methods!D17</f>
        <v>-0.27231122068098906</v>
      </c>
    </row>
    <row r="6" spans="1:17" x14ac:dyDescent="0.35">
      <c r="A6" s="5" t="s">
        <v>49</v>
      </c>
      <c r="B6" s="6">
        <f>(supply_chain_S5_BWM!B40*LCI_default_S5!L59)/LCIA_Methods!D2</f>
        <v>-3.5277846828163821</v>
      </c>
      <c r="C6" s="6">
        <f>(supply_chain_S5_BWM!B40*LCI_default_S5!M59)/LCIA_Methods!D3</f>
        <v>-5.5091952123014966E-2</v>
      </c>
      <c r="D6" s="6">
        <f>(supply_chain_S5_BWM!B40*LCI_default_S5!N59)/LCIA_Methods!D4</f>
        <v>-7.3871884535767176</v>
      </c>
      <c r="E6" s="6">
        <f>(supply_chain_S5_BWM!B40*LCI_default_S5!O59)/LCIA_Methods!D5</f>
        <v>-4.3207958560442066</v>
      </c>
      <c r="F6" s="6">
        <f>(supply_chain_S5_BWM!B40*LCI_default_S5!P59)/LCIA_Methods!D6</f>
        <v>-3.7183194428306847</v>
      </c>
      <c r="G6" s="6">
        <f>(supply_chain_S5_BWM!B40*LCI_default_S5!Q59)/LCIA_Methods!D7</f>
        <v>-0.20843505850375363</v>
      </c>
      <c r="H6" s="6">
        <f>(supply_chain_S5_BWM!B40*LCI_default_S5!R59)/LCIA_Methods!D8</f>
        <v>-0.81940200327720103</v>
      </c>
      <c r="I6" s="6">
        <f>(supply_chain_S5_BWM!B40*LCI_default_S5!S59)/LCIA_Methods!D9</f>
        <v>-3.4094235377858895</v>
      </c>
      <c r="J6" s="6">
        <f>(supply_chain_S5_BWM!B40*LCI_default_S5!T59)/LCIA_Methods!D10</f>
        <v>-4.5172739180583932</v>
      </c>
      <c r="K6" s="6">
        <f>(supply_chain_S5_BWM!B40*LCI_default_S5!U59)/LCIA_Methods!D11</f>
        <v>-0.19510030446870155</v>
      </c>
      <c r="L6" s="6">
        <f>(supply_chain_S5_BWM!B40*LCI_default_S5!V59)/LCIA_Methods!D12</f>
        <v>-0.4364835497079752</v>
      </c>
      <c r="M6" s="6">
        <f>(supply_chain_S5_BWM!B40*LCI_default_S5!W59)/LCIA_Methods!D13</f>
        <v>-0.56731299920643663</v>
      </c>
      <c r="N6" s="6">
        <f>(supply_chain_S5_BWM!B40*LCI_default_S5!X59)/LCIA_Methods!D14</f>
        <v>-0.39753808520809258</v>
      </c>
      <c r="O6" s="6">
        <f>(supply_chain_S5_BWM!B40*LCI_default_S5!Y59)/LCIA_Methods!D15</f>
        <v>-0.2435139711426863</v>
      </c>
      <c r="P6" s="6">
        <f>(supply_chain_S5_BWM!B40*LCI_default_S5!Z59)/LCIA_Methods!D16</f>
        <v>-1.0401659502576199</v>
      </c>
      <c r="Q6" s="6">
        <f>(supply_chain_S5_BWM!B40*LCI_default_S5!AA59)/LCIA_Methods!D17</f>
        <v>-1.688874461799406</v>
      </c>
    </row>
    <row r="7" spans="1:17" x14ac:dyDescent="0.35">
      <c r="A7" s="5" t="s">
        <v>50</v>
      </c>
      <c r="B7" s="6">
        <f>LCA_default_S5!B2*ABS(supply_chain_S5_BWM!B2)-SUM(B2:B6)</f>
        <v>3.897354927828129</v>
      </c>
      <c r="C7" s="6">
        <f>LCA_default_S5!C2*ABS(supply_chain_S5_BWM!B2)-SUM(C2:C6)</f>
        <v>0.30489108988009017</v>
      </c>
      <c r="D7" s="6">
        <f>LCA_default_S5!D2*ABS(supply_chain_S5_BWM!B2)-SUM(D2:D6)</f>
        <v>5.7969797035766817</v>
      </c>
      <c r="E7" s="6">
        <f>LCA_default_S5!E2*ABS(supply_chain_S5_BWM!B2)-SUM(E2:E6)</f>
        <v>4.1499406789630289</v>
      </c>
      <c r="F7" s="6">
        <f>LCA_default_S5!F2*ABS(supply_chain_S5_BWM!B2)-SUM(F2:F6)</f>
        <v>5.9775783216672025</v>
      </c>
      <c r="G7" s="6">
        <f>LCA_default_S5!G2*ABS(supply_chain_S5_BWM!B2)-SUM(G2:G6)</f>
        <v>0.46040952680005831</v>
      </c>
      <c r="H7" s="6">
        <f>LCA_default_S5!H2*ABS(supply_chain_S5_BWM!B2)-SUM(H2:H6)</f>
        <v>7.6259108610911284</v>
      </c>
      <c r="I7" s="6">
        <f>LCA_default_S5!I2*ABS(supply_chain_S5_BWM!B2)-SUM(I2:I6)</f>
        <v>3.6406080746341232</v>
      </c>
      <c r="J7" s="6">
        <f>LCA_default_S5!J2*ABS(supply_chain_S5_BWM!B2)-SUM(J2:J6)</f>
        <v>4.9899905526317667</v>
      </c>
      <c r="K7" s="6">
        <f>LCA_default_S5!K2*ABS(supply_chain_S5_BWM!B2)-SUM(K2:K6)</f>
        <v>0.11305123037481424</v>
      </c>
      <c r="L7" s="6">
        <f>LCA_default_S5!L2*ABS(supply_chain_S5_BWM!B2)-SUM(L2:L6)</f>
        <v>2.8405965528887229</v>
      </c>
      <c r="M7" s="6">
        <f>LCA_default_S5!M2*ABS(supply_chain_S5_BWM!B2)-SUM(M2:M6)</f>
        <v>1.1258075417213056</v>
      </c>
      <c r="N7" s="6">
        <f>LCA_default_S5!N2*ABS(supply_chain_S5_BWM!B2)-SUM(N2:N6)</f>
        <v>6.1351290852614593E-2</v>
      </c>
      <c r="O7" s="6">
        <f>LCA_default_S5!O2*ABS(supply_chain_S5_BWM!B2)-SUM(O2:O6)</f>
        <v>7.4457869335956772E-2</v>
      </c>
      <c r="P7" s="6">
        <f>LCA_default_S5!P2*ABS(supply_chain_S5_BWM!B2)-SUM(P2:P6)</f>
        <v>0.53875268896584916</v>
      </c>
      <c r="Q7" s="6">
        <f>LCA_default_S5!Q2*ABS(supply_chain_S5_BWM!B2)-SUM(Q2:Q6)</f>
        <v>6.7985552570145682</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45</v>
      </c>
      <c r="B2" s="6">
        <f>(supply_chain_default_BWM!B7*(LCI_db1_default!AC25-LCI_db1_default!AC29)/LCI_db1_default!AB25+supply_chain_default_BWM!B8*(LCI_db1_default!AC69-LCI_db1_default!AC73)/LCI_db1_default!AB69)/LCIA_Methods!D2</f>
        <v>0.88000812399968187</v>
      </c>
      <c r="C2" s="6">
        <f>(supply_chain_default_BWM!B7*(LCI_db1_default!AD25-LCI_db1_default!AD29)/LCI_db1_default!AB25+supply_chain_default_BWM!B8*(LCI_db1_default!AD69-LCI_db1_default!AD73)/LCI_db1_default!AB69)/LCIA_Methods!D3</f>
        <v>2.1057206258629662E-3</v>
      </c>
      <c r="D2" s="6">
        <f>(supply_chain_default_BWM!B7*(LCI_db1_default!AE25-LCI_db1_default!AE29)/LCI_db1_default!AB25+supply_chain_default_BWM!B8*(LCI_db1_default!AE69-LCI_db1_default!AE73)/LCI_db1_default!AB69)/LCIA_Methods!D4</f>
        <v>0.43779767703708428</v>
      </c>
      <c r="E2" s="6">
        <f>(supply_chain_default_BWM!B7*(LCI_db1_default!AF25-LCI_db1_default!AF29)/LCI_db1_default!AB25+supply_chain_default_BWM!B8*(LCI_db1_default!AF69-LCI_db1_default!AF73)/LCI_db1_default!AB69)/LCIA_Methods!D5</f>
        <v>0.13400192098199615</v>
      </c>
      <c r="F2" s="6">
        <f>(supply_chain_default_BWM!B7*(LCI_db1_default!AG25-LCI_db1_default!AG29)/LCI_db1_default!AB25+supply_chain_default_BWM!B8*(LCI_db1_default!AG69-LCI_db1_default!AG73)/LCI_db1_default!AB69)/LCIA_Methods!D6</f>
        <v>0.17977863590692855</v>
      </c>
      <c r="G2" s="6">
        <f>(supply_chain_default_BWM!B7*(LCI_db1_default!AH25-LCI_db1_default!AH29)/LCI_db1_default!AB25+supply_chain_default_BWM!B8*(LCI_db1_default!AH69-LCI_db1_default!AH73)/LCI_db1_default!AB69)/LCIA_Methods!D7</f>
        <v>2.0779674094669919E-2</v>
      </c>
      <c r="H2" s="6">
        <f>(supply_chain_default_BWM!B7*(LCI_db1_default!AI25-LCI_db1_default!AI29)/LCI_db1_default!AB25+supply_chain_default_BWM!B8*(LCI_db1_default!AI69-LCI_db1_default!AI73)/LCI_db1_default!AB69)/LCIA_Methods!D8</f>
        <v>72.790007836508693</v>
      </c>
      <c r="I2" s="6">
        <f>(supply_chain_default_BWM!B7*(LCI_db1_default!AJ25-LCI_db1_default!AJ29)/LCI_db1_default!AB25+supply_chain_default_BWM!B8*(LCI_db1_default!AJ69-LCI_db1_default!AJ73)/LCI_db1_default!AB69)/LCIA_Methods!D9</f>
        <v>0.43787582281585508</v>
      </c>
      <c r="J2" s="6">
        <f>(supply_chain_default_BWM!B7*(LCI_db1_default!AK25-LCI_db1_default!AK29)/LCI_db1_default!AB25+supply_chain_default_BWM!B8*(LCI_db1_default!AK69-LCI_db1_default!AK73)/LCI_db1_default!AB69)/LCIA_Methods!D10</f>
        <v>0.57400337517994193</v>
      </c>
      <c r="K2" s="6">
        <f>(supply_chain_default_BWM!B7*(LCI_db1_default!AL25-LCI_db1_default!AL29)/LCI_db1_default!AB25+supply_chain_default_BWM!B8*(LCI_db1_default!AL69-LCI_db1_default!AL73)/LCI_db1_default!AB69)/LCIA_Methods!D11</f>
        <v>1.7801696633346825E-2</v>
      </c>
      <c r="L2" s="6">
        <f>(supply_chain_default_BWM!B7*(LCI_db1_default!AM25-LCI_db1_default!AM29)/LCI_db1_default!AB25+supply_chain_default_BWM!B8*(LCI_db1_default!AM69-LCI_db1_default!AM73)/LCI_db1_default!AB69)/LCIA_Methods!D12</f>
        <v>4.49104118994572E-2</v>
      </c>
      <c r="M2" s="6">
        <f>(supply_chain_default_BWM!B7*(LCI_db1_default!AN25-LCI_db1_default!AN29)/LCI_db1_default!AB25+supply_chain_default_BWM!B8*(LCI_db1_default!AN69-LCI_db1_default!AN73)/LCI_db1_default!AB69)/LCIA_Methods!D13</f>
        <v>0.13070536931125273</v>
      </c>
      <c r="N2" s="6">
        <f>(supply_chain_default_BWM!B7*(LCI_db1_default!AO25-LCI_db1_default!AO29)/LCI_db1_default!AB25+supply_chain_default_BWM!B8*(LCI_db1_default!AO69-LCI_db1_default!AO73)/LCI_db1_default!AB69)/LCIA_Methods!D14</f>
        <v>4.724964951097998E-3</v>
      </c>
      <c r="O2" s="6">
        <f>(supply_chain_default_BWM!B7*(LCI_db1_default!AP25-LCI_db1_default!AP29)/LCI_db1_default!AB25+supply_chain_default_BWM!B8*(LCI_db1_default!AP69-LCI_db1_default!AP73)/LCI_db1_default!AB69)/LCIA_Methods!D15</f>
        <v>0.67331083101629696</v>
      </c>
      <c r="P2" s="6">
        <f>(supply_chain_default_BWM!B7*(LCI_db1_default!AQ25-LCI_db1_default!AQ29)/LCI_db1_default!AB25+supply_chain_default_BWM!B8*(LCI_db1_default!AQ69-LCI_db1_default!AQ73)/LCI_db1_default!AB69)/LCIA_Methods!D16</f>
        <v>9.9277944113901131E-2</v>
      </c>
      <c r="Q2" s="6">
        <f>(supply_chain_default_BWM!B7*(LCI_db1_default!AR25-LCI_db1_default!AR29)/LCI_db1_default!AB25+supply_chain_default_BWM!B8*(LCI_db1_default!AR69-LCI_db1_default!AR73)/LCI_db1_default!AB69)/LCIA_Methods!D17</f>
        <v>0.47573316210810285</v>
      </c>
    </row>
    <row r="3" spans="1:17" ht="52.5" x14ac:dyDescent="0.35">
      <c r="A3" s="5" t="s">
        <v>46</v>
      </c>
      <c r="B3" s="6">
        <f>(supply_chain_default_BWM!B11*(LCI_db1_default!AC38-LCI_db1_default!AC44)/LCI_db1_default!AB38+supply_chain_default_BWM!B15*(LCI_db1_default!AC82-LCI_db1_default!AC88)/LCI_db1_default!AB82)/LCIA_Methods!D2</f>
        <v>3.9426940961460719</v>
      </c>
      <c r="C3" s="6">
        <f>(supply_chain_default_BWM!B11*(LCI_db1_default!AD38-LCI_db1_default!AD44)/LCI_db1_default!AB38+supply_chain_default_BWM!B15*(LCI_db1_default!AD82-LCI_db1_default!AD88)/LCI_db1_default!AB82)/LCIA_Methods!D3</f>
        <v>8.4799992029456248E-2</v>
      </c>
      <c r="D3" s="6">
        <f>(supply_chain_default_BWM!B11*(LCI_db1_default!AE38-LCI_db1_default!AE44)/LCI_db1_default!AB38+supply_chain_default_BWM!B15*(LCI_db1_default!AE82-LCI_db1_default!AE88)/LCI_db1_default!AB82)/LCIA_Methods!D4</f>
        <v>22.797610571214385</v>
      </c>
      <c r="E3" s="6">
        <f>(supply_chain_default_BWM!B11*(LCI_db1_default!AF38-LCI_db1_default!AF44)/LCI_db1_default!AB38+supply_chain_default_BWM!B15*(LCI_db1_default!AF82-LCI_db1_default!AF88)/LCI_db1_default!AB82)/LCIA_Methods!D5</f>
        <v>3.4981444513369562</v>
      </c>
      <c r="F3" s="6">
        <f>(supply_chain_default_BWM!B11*(LCI_db1_default!AG38-LCI_db1_default!AG44)/LCI_db1_default!AB38+supply_chain_default_BWM!B15*(LCI_db1_default!AG82-LCI_db1_default!AG88)/LCI_db1_default!AB82)/LCIA_Methods!D6</f>
        <v>9.3201097701700348</v>
      </c>
      <c r="G3" s="6">
        <f>(supply_chain_default_BWM!B11*(LCI_db1_default!AH38-LCI_db1_default!AH44)/LCI_db1_default!AB38+supply_chain_default_BWM!B15*(LCI_db1_default!AH82-LCI_db1_default!AH88)/LCI_db1_default!AB82)/LCIA_Methods!D7</f>
        <v>0.34168366295192165</v>
      </c>
      <c r="H3" s="6">
        <f>(supply_chain_default_BWM!B11*(LCI_db1_default!AI38-LCI_db1_default!AI44)/LCI_db1_default!AB38+supply_chain_default_BWM!B15*(LCI_db1_default!AI82-LCI_db1_default!AI88)/LCI_db1_default!AB82)/LCIA_Methods!D8</f>
        <v>1.1458826449108948</v>
      </c>
      <c r="I3" s="6">
        <f>(supply_chain_default_BWM!B11*(LCI_db1_default!AJ38-LCI_db1_default!AJ44)/LCI_db1_default!AB38+supply_chain_default_BWM!B15*(LCI_db1_default!AJ82-LCI_db1_default!AJ88)/LCI_db1_default!AB82)/LCIA_Methods!D9</f>
        <v>23.514875188037827</v>
      </c>
      <c r="J3" s="6">
        <f>(supply_chain_default_BWM!B11*(LCI_db1_default!AK38-LCI_db1_default!AK44)/LCI_db1_default!AB38+supply_chain_default_BWM!B15*(LCI_db1_default!AK82-LCI_db1_default!AK88)/LCI_db1_default!AB82)/LCIA_Methods!D10</f>
        <v>32.682696380601563</v>
      </c>
      <c r="K3" s="6">
        <f>(supply_chain_default_BWM!B11*(LCI_db1_default!AL38-LCI_db1_default!AL44)/LCI_db1_default!AB38+supply_chain_default_BWM!B15*(LCI_db1_default!AL82-LCI_db1_default!AL88)/LCI_db1_default!AB82)/LCIA_Methods!D11</f>
        <v>0.33967116198089448</v>
      </c>
      <c r="L3" s="6">
        <f>(supply_chain_default_BWM!B11*(LCI_db1_default!AM38-LCI_db1_default!AM44)/LCI_db1_default!AB38+supply_chain_default_BWM!B15*(LCI_db1_default!AM82-LCI_db1_default!AM88)/LCI_db1_default!AB82)/LCIA_Methods!D12</f>
        <v>1.8599592851550242</v>
      </c>
      <c r="M3" s="6">
        <f>(supply_chain_default_BWM!B11*(LCI_db1_default!AN38-LCI_db1_default!AN44)/LCI_db1_default!AB38+supply_chain_default_BWM!B15*(LCI_db1_default!AN82-LCI_db1_default!AN88)/LCI_db1_default!AB82)/LCIA_Methods!D13</f>
        <v>1.6186954539323271</v>
      </c>
      <c r="N3" s="6">
        <f>(supply_chain_default_BWM!B11*(LCI_db1_default!AO38-LCI_db1_default!AO44)/LCI_db1_default!AB38+supply_chain_default_BWM!B15*(LCI_db1_default!AO82-LCI_db1_default!AO88)/LCI_db1_default!AB82)/LCIA_Methods!D14</f>
        <v>0.20255718112949556</v>
      </c>
      <c r="O3" s="6">
        <f>(supply_chain_default_BWM!B11*(LCI_db1_default!AP38-LCI_db1_default!AP44)/LCI_db1_default!AB38+supply_chain_default_BWM!B15*(LCI_db1_default!AP82-LCI_db1_default!AP88)/LCI_db1_default!AB82)/LCIA_Methods!D15</f>
        <v>0.65626439576999596</v>
      </c>
      <c r="P3" s="6">
        <f>(supply_chain_default_BWM!B11*(LCI_db1_default!AQ38-LCI_db1_default!AQ44)/LCI_db1_default!AB38+supply_chain_default_BWM!B15*(LCI_db1_default!AQ82-LCI_db1_default!AQ88)/LCI_db1_default!AB82)/LCIA_Methods!D16</f>
        <v>1.2659381685445781</v>
      </c>
      <c r="Q3" s="6">
        <f>(supply_chain_default_BWM!B11*(LCI_db1_default!AR38-LCI_db1_default!AR44)/LCI_db1_default!AB38+supply_chain_default_BWM!B15*(LCI_db1_default!AR82-LCI_db1_default!AR88)/LCI_db1_default!AB82)/LCIA_Methods!D17</f>
        <v>2.9193118737296397</v>
      </c>
    </row>
    <row r="4" spans="1:17" ht="39.5" x14ac:dyDescent="0.35">
      <c r="A4" s="5" t="s">
        <v>47</v>
      </c>
      <c r="B4" s="6">
        <f>(supply_chain_default_BWM!B12*(LCI_db1_default!AC51-LCI_db1_default!AC59)/LCI_db1_default!AB51+supply_chain_default_BWM!B16*(LCI_db1_default!AC95-LCI_db1_default!AC103)/LCI_db1_default!AB95)/LCIA_Methods!D2</f>
        <v>8.1223565394205206</v>
      </c>
      <c r="C4" s="6">
        <f>(supply_chain_default_BWM!B12*(LCI_db1_default!AD51-LCI_db1_default!AD59)/LCI_db1_default!AB51+supply_chain_default_BWM!B16*(LCI_db1_default!AD95-LCI_db1_default!AD103)/LCI_db1_default!AB95)/LCIA_Methods!D3</f>
        <v>0.11698567920690274</v>
      </c>
      <c r="D4" s="6">
        <f>(supply_chain_default_BWM!B12*(LCI_db1_default!AE51-LCI_db1_default!AE59)/LCI_db1_default!AB51+supply_chain_default_BWM!B16*(LCI_db1_default!AE95-LCI_db1_default!AE103)/LCI_db1_default!AB95)/LCIA_Methods!D4</f>
        <v>14.450821594571183</v>
      </c>
      <c r="E4" s="6">
        <f>(supply_chain_default_BWM!B12*(LCI_db1_default!AF51-LCI_db1_default!AF59)/LCI_db1_default!AB51+supply_chain_default_BWM!B16*(LCI_db1_default!AF95-LCI_db1_default!AF103)/LCI_db1_default!AB95)/LCIA_Methods!D5</f>
        <v>7.7470986312537047</v>
      </c>
      <c r="F4" s="6">
        <f>(supply_chain_default_BWM!B12*(LCI_db1_default!AG51-LCI_db1_default!AG59)/LCI_db1_default!AB51+supply_chain_default_BWM!B16*(LCI_db1_default!AG95-LCI_db1_default!AG103)/LCI_db1_default!AB95)/LCIA_Methods!D6</f>
        <v>3.3892526911440122</v>
      </c>
      <c r="G4" s="6">
        <f>(supply_chain_default_BWM!B12*(LCI_db1_default!AH51-LCI_db1_default!AH59)/LCI_db1_default!AB51+supply_chain_default_BWM!B16*(LCI_db1_default!AH95-LCI_db1_default!AH103)/LCI_db1_default!AB95)/LCIA_Methods!D7</f>
        <v>0.25407330973315301</v>
      </c>
      <c r="H4" s="6">
        <f>(supply_chain_default_BWM!B12*(LCI_db1_default!AI51-LCI_db1_default!AI59)/LCI_db1_default!AB51+supply_chain_default_BWM!B16*(LCI_db1_default!AI95-LCI_db1_default!AI103)/LCI_db1_default!AB95)/LCIA_Methods!D8</f>
        <v>1.7069748233314399</v>
      </c>
      <c r="I4" s="6">
        <f>(supply_chain_default_BWM!B12*(LCI_db1_default!AJ51-LCI_db1_default!AJ59)/LCI_db1_default!AB51+supply_chain_default_BWM!B16*(LCI_db1_default!AJ95-LCI_db1_default!AJ103)/LCI_db1_default!AB95)/LCIA_Methods!D9</f>
        <v>0.94882582423610262</v>
      </c>
      <c r="J4" s="6">
        <f>(supply_chain_default_BWM!B12*(LCI_db1_default!AK51-LCI_db1_default!AK59)/LCI_db1_default!AB51+supply_chain_default_BWM!B16*(LCI_db1_default!AK95-LCI_db1_default!AK103)/LCI_db1_default!AB95)/LCIA_Methods!D10</f>
        <v>0.98901303400433394</v>
      </c>
      <c r="K4" s="6">
        <f>(supply_chain_default_BWM!B12*(LCI_db1_default!AL51-LCI_db1_default!AL59)/LCI_db1_default!AB51+supply_chain_default_BWM!B16*(LCI_db1_default!AL95-LCI_db1_default!AL103)/LCI_db1_default!AB95)/LCIA_Methods!D11</f>
        <v>0.33995839689740909</v>
      </c>
      <c r="L4" s="6">
        <f>(supply_chain_default_BWM!B12*(LCI_db1_default!AM51-LCI_db1_default!AM59)/LCI_db1_default!AB51+supply_chain_default_BWM!B16*(LCI_db1_default!AM95-LCI_db1_default!AM103)/LCI_db1_default!AB95)/LCIA_Methods!D12</f>
        <v>0.66505651482102035</v>
      </c>
      <c r="M4" s="6">
        <f>(supply_chain_default_BWM!B12*(LCI_db1_default!AN51-LCI_db1_default!AN59)/LCI_db1_default!AB51+supply_chain_default_BWM!B16*(LCI_db1_default!AN95-LCI_db1_default!AN103)/LCI_db1_default!AB95)/LCIA_Methods!D13</f>
        <v>1.1324233840396207</v>
      </c>
      <c r="N4" s="6">
        <f>(supply_chain_default_BWM!B12*(LCI_db1_default!AO51-LCI_db1_default!AO59)/LCI_db1_default!AB51+supply_chain_default_BWM!B16*(LCI_db1_default!AO95-LCI_db1_default!AO103)/LCI_db1_default!AB95)/LCIA_Methods!D14</f>
        <v>0.17044184804141443</v>
      </c>
      <c r="O4" s="6">
        <f>(supply_chain_default_BWM!B12*(LCI_db1_default!AP51-LCI_db1_default!AP59)/LCI_db1_default!AB51+supply_chain_default_BWM!B16*(LCI_db1_default!AP95-LCI_db1_default!AP103)/LCI_db1_default!AB95)/LCIA_Methods!D15</f>
        <v>0.16508914706477684</v>
      </c>
      <c r="P4" s="6">
        <f>(supply_chain_default_BWM!B12*(LCI_db1_default!AQ51-LCI_db1_default!AQ59)/LCI_db1_default!AB51+supply_chain_default_BWM!B16*(LCI_db1_default!AQ95-LCI_db1_default!AQ103)/LCI_db1_default!AB95)/LCIA_Methods!D16</f>
        <v>1.2316962035907471</v>
      </c>
      <c r="Q4" s="6">
        <f>(supply_chain_default_BWM!B12*(LCI_db1_default!AR51-LCI_db1_default!AR59)/LCI_db1_default!AB51+supply_chain_default_BWM!B16*(LCI_db1_default!AR95-LCI_db1_default!AR103)/LCI_db1_default!AB95)/LCIA_Methods!D17</f>
        <v>2.9798370959291609</v>
      </c>
    </row>
    <row r="5" spans="1:17" x14ac:dyDescent="0.35">
      <c r="A5" s="5" t="s">
        <v>48</v>
      </c>
      <c r="B5" s="6">
        <f>(supply_chain_default_BWM!B20*LCI_db1_default!L29)/LCIA_Methods!D2</f>
        <v>-0.12340842297595973</v>
      </c>
      <c r="C5" s="6">
        <f>(supply_chain_default_BWM!B20*LCI_db1_default!M29)/LCIA_Methods!D3</f>
        <v>-9.9763477057459461E-3</v>
      </c>
      <c r="D5" s="6">
        <f>(supply_chain_default_BWM!B20*LCI_db1_default!N29)/LCIA_Methods!D4</f>
        <v>-0.77128455731003798</v>
      </c>
      <c r="E5" s="6">
        <f>(supply_chain_default_BWM!B20*LCI_db1_default!O29)/LCIA_Methods!D5</f>
        <v>-0.71082377314142708</v>
      </c>
      <c r="F5" s="6">
        <f>(supply_chain_default_BWM!B20*LCI_db1_default!P29)/LCIA_Methods!D6</f>
        <v>-0.27548577580809896</v>
      </c>
      <c r="G5" s="6">
        <f>(supply_chain_default_BWM!B20*LCI_db1_default!Q29)/LCIA_Methods!D7</f>
        <v>-2.0381485177936663E-2</v>
      </c>
      <c r="H5" s="6">
        <f>(supply_chain_default_BWM!B20*LCI_db1_default!R29)/LCIA_Methods!D8</f>
        <v>-0.12366289085129659</v>
      </c>
      <c r="I5" s="6">
        <f>(supply_chain_default_BWM!B20*LCI_db1_default!S29)/LCIA_Methods!D9</f>
        <v>-8.4533855594973784E-2</v>
      </c>
      <c r="J5" s="6">
        <f>(supply_chain_default_BWM!B20*LCI_db1_default!T29)/LCIA_Methods!D10</f>
        <v>-8.8954741029449808E-2</v>
      </c>
      <c r="K5" s="6">
        <f>(supply_chain_default_BWM!B20*LCI_db1_default!U29)/LCIA_Methods!D11</f>
        <v>-1.1296601488422481E-2</v>
      </c>
      <c r="L5" s="6">
        <f>(supply_chain_default_BWM!B20*LCI_db1_default!V29)/LCIA_Methods!D12</f>
        <v>-5.0188010763178581E-2</v>
      </c>
      <c r="M5" s="6">
        <f>(supply_chain_default_BWM!B20*LCI_db1_default!W29)/LCIA_Methods!D13</f>
        <v>-0.878865858211618</v>
      </c>
      <c r="N5" s="6">
        <f>(supply_chain_default_BWM!B20*LCI_db1_default!X29)/LCIA_Methods!D14</f>
        <v>-1.9375843619489332E-2</v>
      </c>
      <c r="O5" s="6">
        <f>(supply_chain_default_BWM!B20*LCI_db1_default!Y29)/LCIA_Methods!D15</f>
        <v>-1.0999954730042541E-2</v>
      </c>
      <c r="P5" s="6">
        <f>(supply_chain_default_BWM!B20*LCI_db1_default!Z29)/LCIA_Methods!D16</f>
        <v>-0.20380251048759676</v>
      </c>
      <c r="Q5" s="6">
        <f>(supply_chain_default_BWM!B20*LCI_db1_default!AA29)/LCIA_Methods!D17</f>
        <v>-0.25630330776717336</v>
      </c>
    </row>
    <row r="6" spans="1:17" x14ac:dyDescent="0.35">
      <c r="A6" s="5" t="s">
        <v>49</v>
      </c>
      <c r="B6" s="6">
        <f>(supply_chain_default_BWM!B40*LCI_db1_default!L59)/LCIA_Methods!D2</f>
        <v>-3.5407279222394537</v>
      </c>
      <c r="C6" s="6">
        <f>(supply_chain_default_BWM!B40*LCI_db1_default!M59)/LCIA_Methods!D3</f>
        <v>-5.8050490558434947E-2</v>
      </c>
      <c r="D6" s="6">
        <f>(supply_chain_default_BWM!B40*LCI_db1_default!N59)/LCIA_Methods!D4</f>
        <v>-5.3839668301773536</v>
      </c>
      <c r="E6" s="6">
        <f>(supply_chain_default_BWM!B40*LCI_db1_default!O59)/LCIA_Methods!D5</f>
        <v>-5.0061775766645438</v>
      </c>
      <c r="F6" s="6">
        <f>(supply_chain_default_BWM!B40*LCI_db1_default!P59)/LCIA_Methods!D6</f>
        <v>-3.8170782521949844</v>
      </c>
      <c r="G6" s="6">
        <f>(supply_chain_default_BWM!B40*LCI_db1_default!Q59)/LCIA_Methods!D7</f>
        <v>-0.23712893114620795</v>
      </c>
      <c r="H6" s="6">
        <f>(supply_chain_default_BWM!B40*LCI_db1_default!R59)/LCIA_Methods!D8</f>
        <v>-0.85862585713568973</v>
      </c>
      <c r="I6" s="6">
        <f>(supply_chain_default_BWM!B40*LCI_db1_default!S59)/LCIA_Methods!D9</f>
        <v>-3.4099530842548509</v>
      </c>
      <c r="J6" s="6">
        <f>(supply_chain_default_BWM!B40*LCI_db1_default!T59)/LCIA_Methods!D10</f>
        <v>-4.55317617974457</v>
      </c>
      <c r="K6" s="6">
        <f>(supply_chain_default_BWM!B40*LCI_db1_default!U59)/LCIA_Methods!D11</f>
        <v>-0.11468520711015498</v>
      </c>
      <c r="L6" s="6">
        <f>(supply_chain_default_BWM!B40*LCI_db1_default!V59)/LCIA_Methods!D12</f>
        <v>-0.45609823086824292</v>
      </c>
      <c r="M6" s="6">
        <f>(supply_chain_default_BWM!B40*LCI_db1_default!W59)/LCIA_Methods!D13</f>
        <v>-0.90761762130655821</v>
      </c>
      <c r="N6" s="6">
        <f>(supply_chain_default_BWM!B40*LCI_db1_default!X59)/LCIA_Methods!D14</f>
        <v>-0.19531821484479919</v>
      </c>
      <c r="O6" s="6">
        <f>(supply_chain_default_BWM!B40*LCI_db1_default!Y59)/LCIA_Methods!D15</f>
        <v>-0.14731331491586763</v>
      </c>
      <c r="P6" s="6">
        <f>(supply_chain_default_BWM!B40*LCI_db1_default!Z59)/LCIA_Methods!D16</f>
        <v>-1.1942292855338188</v>
      </c>
      <c r="Q6" s="6">
        <f>(supply_chain_default_BWM!B40*LCI_db1_default!AA59)/LCIA_Methods!D17</f>
        <v>-1.9521194441122853</v>
      </c>
    </row>
    <row r="7" spans="1:17" x14ac:dyDescent="0.35">
      <c r="A7" s="5" t="s">
        <v>50</v>
      </c>
      <c r="B7" s="6">
        <f>LCA_db1_default!B2*ABS(supply_chain_default_BWM!B2)-SUM(B2:B6)</f>
        <v>5.7939621609830176</v>
      </c>
      <c r="C7" s="6">
        <f>LCA_db1_default!C2*ABS(supply_chain_default_BWM!B2)-SUM(C2:C6)</f>
        <v>0.46335391651713775</v>
      </c>
      <c r="D7" s="6">
        <f>LCA_db1_default!D2*ABS(supply_chain_default_BWM!B2)-SUM(D2:D6)</f>
        <v>10.259711909801961</v>
      </c>
      <c r="E7" s="6">
        <f>LCA_db1_default!E2*ABS(supply_chain_default_BWM!B2)-SUM(E2:E6)</f>
        <v>9.5767175809927068</v>
      </c>
      <c r="F7" s="6">
        <f>LCA_db1_default!F2*ABS(supply_chain_default_BWM!B2)-SUM(F2:F6)</f>
        <v>7.6938773690441344</v>
      </c>
      <c r="G7" s="6">
        <f>LCA_db1_default!G2*ABS(supply_chain_default_BWM!B2)-SUM(G2:G6)</f>
        <v>0.76917606168927222</v>
      </c>
      <c r="H7" s="6">
        <f>LCA_db1_default!H2*ABS(supply_chain_default_BWM!B2)-SUM(H2:H6)</f>
        <v>9.3104588490652844</v>
      </c>
      <c r="I7" s="6">
        <f>LCA_db1_default!I2*ABS(supply_chain_default_BWM!B2)-SUM(I2:I6)</f>
        <v>4.7298147027883211</v>
      </c>
      <c r="J7" s="6">
        <f>LCA_db1_default!J2*ABS(supply_chain_default_BWM!B2)-SUM(J2:J6)</f>
        <v>6.227052668575709</v>
      </c>
      <c r="K7" s="6">
        <f>LCA_db1_default!K2*ABS(supply_chain_default_BWM!B2)-SUM(K2:K6)</f>
        <v>0.16305034427718068</v>
      </c>
      <c r="L7" s="6">
        <f>LCA_db1_default!L2*ABS(supply_chain_default_BWM!B2)-SUM(L2:L6)</f>
        <v>3.5425199305814088</v>
      </c>
      <c r="M7" s="6">
        <f>LCA_db1_default!M2*ABS(supply_chain_default_BWM!B2)-SUM(M2:M6)</f>
        <v>5.2042441189981155</v>
      </c>
      <c r="N7" s="6">
        <f>LCA_db1_default!N2*ABS(supply_chain_default_BWM!B2)-SUM(N2:N6)</f>
        <v>0.30753221390879737</v>
      </c>
      <c r="O7" s="6">
        <f>LCA_db1_default!O2*ABS(supply_chain_default_BWM!B2)-SUM(O2:O6)</f>
        <v>0.16937198731149494</v>
      </c>
      <c r="P7" s="6">
        <f>LCA_db1_default!P2*ABS(supply_chain_default_BWM!B2)-SUM(P2:P6)</f>
        <v>1.6327216806219691</v>
      </c>
      <c r="Q7" s="6">
        <f>LCA_db1_default!Q2*ABS(supply_chain_default_BWM!B2)-SUM(Q2:Q6)</f>
        <v>10.550695739385183</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45</v>
      </c>
      <c r="B2" s="6">
        <f>(supply_chain_S1_BWM!B7*(LCI_db1_S1!AC25-LCI_db1_S1!AC29)/LCI_db1_S1!AB25+supply_chain_S1_BWM!B8*(LCI_db1_S1!AC69-LCI_db1_S1!AC73)/LCI_db1_S1!AB69)/LCIA_Methods!D2</f>
        <v>1.3200121859995229</v>
      </c>
      <c r="C2" s="6">
        <f>(supply_chain_S1_BWM!B7*(LCI_db1_S1!AD25-LCI_db1_S1!AD29)/LCI_db1_S1!AB25+supply_chain_S1_BWM!B8*(LCI_db1_S1!AD69-LCI_db1_S1!AD73)/LCI_db1_S1!AB69)/LCIA_Methods!D3</f>
        <v>3.1585809387944491E-3</v>
      </c>
      <c r="D2" s="6">
        <f>(supply_chain_S1_BWM!B7*(LCI_db1_S1!AE25-LCI_db1_S1!AE29)/LCI_db1_S1!AB25+supply_chain_S1_BWM!B8*(LCI_db1_S1!AE69-LCI_db1_S1!AE73)/LCI_db1_S1!AB69)/LCIA_Methods!D4</f>
        <v>0.65669651555562636</v>
      </c>
      <c r="E2" s="6">
        <f>(supply_chain_S1_BWM!B7*(LCI_db1_S1!AF25-LCI_db1_S1!AF29)/LCI_db1_S1!AB25+supply_chain_S1_BWM!B8*(LCI_db1_S1!AF69-LCI_db1_S1!AF73)/LCI_db1_S1!AB69)/LCIA_Methods!D5</f>
        <v>0.20100288147299425</v>
      </c>
      <c r="F2" s="6">
        <f>(supply_chain_S1_BWM!B7*(LCI_db1_S1!AG25-LCI_db1_S1!AG29)/LCI_db1_S1!AB25+supply_chain_S1_BWM!B8*(LCI_db1_S1!AG69-LCI_db1_S1!AG73)/LCI_db1_S1!AB69)/LCIA_Methods!D6</f>
        <v>0.26966795386039283</v>
      </c>
      <c r="G2" s="6">
        <f>(supply_chain_S1_BWM!B7*(LCI_db1_S1!AH25-LCI_db1_S1!AH29)/LCI_db1_S1!AB25+supply_chain_S1_BWM!B8*(LCI_db1_S1!AH69-LCI_db1_S1!AH73)/LCI_db1_S1!AB69)/LCIA_Methods!D7</f>
        <v>3.1169511142004874E-2</v>
      </c>
      <c r="H2" s="6">
        <f>(supply_chain_S1_BWM!B7*(LCI_db1_S1!AI25-LCI_db1_S1!AI29)/LCI_db1_S1!AB25+supply_chain_S1_BWM!B8*(LCI_db1_S1!AI69-LCI_db1_S1!AI73)/LCI_db1_S1!AB69)/LCIA_Methods!D8</f>
        <v>109.18501175476304</v>
      </c>
      <c r="I2" s="6">
        <f>(supply_chain_S1_BWM!B7*(LCI_db1_S1!AJ25-LCI_db1_S1!AJ29)/LCI_db1_S1!AB25+supply_chain_S1_BWM!B8*(LCI_db1_S1!AJ69-LCI_db1_S1!AJ73)/LCI_db1_S1!AB69)/LCIA_Methods!D9</f>
        <v>0.65681373422378253</v>
      </c>
      <c r="J2" s="6">
        <f>(supply_chain_S1_BWM!B7*(LCI_db1_S1!AK25-LCI_db1_S1!AK29)/LCI_db1_S1!AB25+supply_chain_S1_BWM!B8*(LCI_db1_S1!AK69-LCI_db1_S1!AK73)/LCI_db1_S1!AB69)/LCIA_Methods!D10</f>
        <v>0.86100506276991295</v>
      </c>
      <c r="K2" s="6">
        <f>(supply_chain_S1_BWM!B7*(LCI_db1_S1!AL25-LCI_db1_S1!AL29)/LCI_db1_S1!AB25+supply_chain_S1_BWM!B8*(LCI_db1_S1!AL69-LCI_db1_S1!AL73)/LCI_db1_S1!AB69)/LCIA_Methods!D11</f>
        <v>2.6702544950020238E-2</v>
      </c>
      <c r="L2" s="6">
        <f>(supply_chain_S1_BWM!B7*(LCI_db1_S1!AM25-LCI_db1_S1!AM29)/LCI_db1_S1!AB25+supply_chain_S1_BWM!B8*(LCI_db1_S1!AM69-LCI_db1_S1!AM73)/LCI_db1_S1!AB69)/LCIA_Methods!D12</f>
        <v>6.7365617849185808E-2</v>
      </c>
      <c r="M2" s="6">
        <f>(supply_chain_S1_BWM!B7*(LCI_db1_S1!AN25-LCI_db1_S1!AN29)/LCI_db1_S1!AB25+supply_chain_S1_BWM!B8*(LCI_db1_S1!AN69-LCI_db1_S1!AN73)/LCI_db1_S1!AB69)/LCIA_Methods!D13</f>
        <v>0.19605805396687909</v>
      </c>
      <c r="N2" s="6">
        <f>(supply_chain_S1_BWM!B7*(LCI_db1_S1!AO25-LCI_db1_S1!AO29)/LCI_db1_S1!AB25+supply_chain_S1_BWM!B8*(LCI_db1_S1!AO69-LCI_db1_S1!AO73)/LCI_db1_S1!AB69)/LCIA_Methods!D14</f>
        <v>7.0874474266469966E-3</v>
      </c>
      <c r="O2" s="6">
        <f>(supply_chain_S1_BWM!B7*(LCI_db1_S1!AP25-LCI_db1_S1!AP29)/LCI_db1_S1!AB25+supply_chain_S1_BWM!B8*(LCI_db1_S1!AP69-LCI_db1_S1!AP73)/LCI_db1_S1!AB69)/LCIA_Methods!D15</f>
        <v>1.0099662465244452</v>
      </c>
      <c r="P2" s="6">
        <f>(supply_chain_S1_BWM!B7*(LCI_db1_S1!AQ25-LCI_db1_S1!AQ29)/LCI_db1_S1!AB25+supply_chain_S1_BWM!B8*(LCI_db1_S1!AQ69-LCI_db1_S1!AQ73)/LCI_db1_S1!AB69)/LCIA_Methods!D16</f>
        <v>0.14891691617085168</v>
      </c>
      <c r="Q2" s="6">
        <f>(supply_chain_S1_BWM!B7*(LCI_db1_S1!AR25-LCI_db1_S1!AR29)/LCI_db1_S1!AB25+supply_chain_S1_BWM!B8*(LCI_db1_S1!AR69-LCI_db1_S1!AR73)/LCI_db1_S1!AB69)/LCIA_Methods!D17</f>
        <v>0.71359974316215424</v>
      </c>
    </row>
    <row r="3" spans="1:17" ht="52.5" x14ac:dyDescent="0.35">
      <c r="A3" s="5" t="s">
        <v>46</v>
      </c>
      <c r="B3" s="6">
        <f>(supply_chain_S1_BWM!B11*(LCI_db1_S1!AC38-LCI_db1_S1!AC44)/LCI_db1_S1!AB38+supply_chain_S1_BWM!B15*(LCI_db1_S1!AC82-LCI_db1_S1!AC88)/LCI_db1_S1!AB82)/LCIA_Methods!D2</f>
        <v>3.4498573341278131</v>
      </c>
      <c r="C3" s="6">
        <f>(supply_chain_S1_BWM!B11*(LCI_db1_S1!AD38-LCI_db1_S1!AD44)/LCI_db1_S1!AB38+supply_chain_S1_BWM!B15*(LCI_db1_S1!AD82-LCI_db1_S1!AD88)/LCI_db1_S1!AB82)/LCIA_Methods!D3</f>
        <v>7.4199993025774236E-2</v>
      </c>
      <c r="D3" s="6">
        <f>(supply_chain_S1_BWM!B11*(LCI_db1_S1!AE38-LCI_db1_S1!AE44)/LCI_db1_S1!AB38+supply_chain_S1_BWM!B15*(LCI_db1_S1!AE82-LCI_db1_S1!AE88)/LCI_db1_S1!AB82)/LCIA_Methods!D4</f>
        <v>19.947909249812586</v>
      </c>
      <c r="E3" s="6">
        <f>(supply_chain_S1_BWM!B11*(LCI_db1_S1!AF38-LCI_db1_S1!AF44)/LCI_db1_S1!AB38+supply_chain_S1_BWM!B15*(LCI_db1_S1!AF82-LCI_db1_S1!AF88)/LCI_db1_S1!AB82)/LCIA_Methods!D5</f>
        <v>3.0608763949198372</v>
      </c>
      <c r="F3" s="6">
        <f>(supply_chain_S1_BWM!B11*(LCI_db1_S1!AG38-LCI_db1_S1!AG44)/LCI_db1_S1!AB38+supply_chain_S1_BWM!B15*(LCI_db1_S1!AG82-LCI_db1_S1!AG88)/LCI_db1_S1!AB82)/LCIA_Methods!D6</f>
        <v>8.1550960488987805</v>
      </c>
      <c r="G3" s="6">
        <f>(supply_chain_S1_BWM!B11*(LCI_db1_S1!AH38-LCI_db1_S1!AH44)/LCI_db1_S1!AB38+supply_chain_S1_BWM!B15*(LCI_db1_S1!AH82-LCI_db1_S1!AH88)/LCI_db1_S1!AB82)/LCIA_Methods!D7</f>
        <v>0.29897320508293146</v>
      </c>
      <c r="H3" s="6">
        <f>(supply_chain_S1_BWM!B11*(LCI_db1_S1!AI38-LCI_db1_S1!AI44)/LCI_db1_S1!AB38+supply_chain_S1_BWM!B15*(LCI_db1_S1!AI82-LCI_db1_S1!AI88)/LCI_db1_S1!AB82)/LCIA_Methods!D8</f>
        <v>1.0026473142970329</v>
      </c>
      <c r="I3" s="6">
        <f>(supply_chain_S1_BWM!B11*(LCI_db1_S1!AJ38-LCI_db1_S1!AJ44)/LCI_db1_S1!AB38+supply_chain_S1_BWM!B15*(LCI_db1_S1!AJ82-LCI_db1_S1!AJ88)/LCI_db1_S1!AB82)/LCIA_Methods!D9</f>
        <v>20.5755157895331</v>
      </c>
      <c r="J3" s="6">
        <f>(supply_chain_S1_BWM!B11*(LCI_db1_S1!AK38-LCI_db1_S1!AK44)/LCI_db1_S1!AB38+supply_chain_S1_BWM!B15*(LCI_db1_S1!AK82-LCI_db1_S1!AK88)/LCI_db1_S1!AB82)/LCIA_Methods!D10</f>
        <v>28.597359333026372</v>
      </c>
      <c r="K3" s="6">
        <f>(supply_chain_S1_BWM!B11*(LCI_db1_S1!AL38-LCI_db1_S1!AL44)/LCI_db1_S1!AB38+supply_chain_S1_BWM!B15*(LCI_db1_S1!AL82-LCI_db1_S1!AL88)/LCI_db1_S1!AB82)/LCIA_Methods!D11</f>
        <v>0.29721226673328266</v>
      </c>
      <c r="L3" s="6">
        <f>(supply_chain_S1_BWM!B11*(LCI_db1_S1!AM38-LCI_db1_S1!AM44)/LCI_db1_S1!AB38+supply_chain_S1_BWM!B15*(LCI_db1_S1!AM82-LCI_db1_S1!AM88)/LCI_db1_S1!AB82)/LCIA_Methods!D12</f>
        <v>1.6274643745106461</v>
      </c>
      <c r="M3" s="6">
        <f>(supply_chain_S1_BWM!B11*(LCI_db1_S1!AN38-LCI_db1_S1!AN44)/LCI_db1_S1!AB38+supply_chain_S1_BWM!B15*(LCI_db1_S1!AN82-LCI_db1_S1!AN88)/LCI_db1_S1!AB82)/LCIA_Methods!D13</f>
        <v>1.4163585221907862</v>
      </c>
      <c r="N3" s="6">
        <f>(supply_chain_S1_BWM!B11*(LCI_db1_S1!AO38-LCI_db1_S1!AO44)/LCI_db1_S1!AB38+supply_chain_S1_BWM!B15*(LCI_db1_S1!AO82-LCI_db1_S1!AO88)/LCI_db1_S1!AB82)/LCIA_Methods!D14</f>
        <v>0.17723753348830862</v>
      </c>
      <c r="O3" s="6">
        <f>(supply_chain_S1_BWM!B11*(LCI_db1_S1!AP38-LCI_db1_S1!AP44)/LCI_db1_S1!AB38+supply_chain_S1_BWM!B15*(LCI_db1_S1!AP82-LCI_db1_S1!AP88)/LCI_db1_S1!AB82)/LCIA_Methods!D15</f>
        <v>0.5742313462987465</v>
      </c>
      <c r="P3" s="6">
        <f>(supply_chain_S1_BWM!B11*(LCI_db1_S1!AQ38-LCI_db1_S1!AQ44)/LCI_db1_S1!AB38+supply_chain_S1_BWM!B15*(LCI_db1_S1!AQ82-LCI_db1_S1!AQ88)/LCI_db1_S1!AB82)/LCIA_Methods!D16</f>
        <v>1.1076958974765057</v>
      </c>
      <c r="Q3" s="6">
        <f>(supply_chain_S1_BWM!B11*(LCI_db1_S1!AR38-LCI_db1_S1!AR44)/LCI_db1_S1!AB38+supply_chain_S1_BWM!B15*(LCI_db1_S1!AR82-LCI_db1_S1!AR88)/LCI_db1_S1!AB82)/LCIA_Methods!D17</f>
        <v>2.5543978895134352</v>
      </c>
    </row>
    <row r="4" spans="1:17" ht="39.5" x14ac:dyDescent="0.35">
      <c r="A4" s="5" t="s">
        <v>47</v>
      </c>
      <c r="B4" s="6">
        <f>(supply_chain_S1_BWM!B12*(LCI_db1_S1!AC51-LCI_db1_S1!AC59)/LCI_db1_S1!AB51+supply_chain_S1_BWM!B16*(LCI_db1_S1!AC95-LCI_db1_S1!AC103)/LCI_db1_S1!AB95)/LCIA_Methods!D2</f>
        <v>7.1070619719929553</v>
      </c>
      <c r="C4" s="6">
        <f>(supply_chain_S1_BWM!B12*(LCI_db1_S1!AD51-LCI_db1_S1!AD59)/LCI_db1_S1!AB51+supply_chain_S1_BWM!B16*(LCI_db1_S1!AD95-LCI_db1_S1!AD103)/LCI_db1_S1!AB95)/LCIA_Methods!D3</f>
        <v>0.1023624693060399</v>
      </c>
      <c r="D4" s="6">
        <f>(supply_chain_S1_BWM!B12*(LCI_db1_S1!AE51-LCI_db1_S1!AE59)/LCI_db1_S1!AB51+supply_chain_S1_BWM!B16*(LCI_db1_S1!AE95-LCI_db1_S1!AE103)/LCI_db1_S1!AB95)/LCIA_Methods!D4</f>
        <v>12.644468895249787</v>
      </c>
      <c r="E4" s="6">
        <f>(supply_chain_S1_BWM!B12*(LCI_db1_S1!AF51-LCI_db1_S1!AF59)/LCI_db1_S1!AB51+supply_chain_S1_BWM!B16*(LCI_db1_S1!AF95-LCI_db1_S1!AF103)/LCI_db1_S1!AB95)/LCIA_Methods!D5</f>
        <v>6.7787113023469914</v>
      </c>
      <c r="F4" s="6">
        <f>(supply_chain_S1_BWM!B12*(LCI_db1_S1!AG51-LCI_db1_S1!AG59)/LCI_db1_S1!AB51+supply_chain_S1_BWM!B16*(LCI_db1_S1!AG95-LCI_db1_S1!AG103)/LCI_db1_S1!AB95)/LCIA_Methods!D6</f>
        <v>2.9655961047510107</v>
      </c>
      <c r="G4" s="6">
        <f>(supply_chain_S1_BWM!B12*(LCI_db1_S1!AH51-LCI_db1_S1!AH59)/LCI_db1_S1!AB51+supply_chain_S1_BWM!B16*(LCI_db1_S1!AH95-LCI_db1_S1!AH103)/LCI_db1_S1!AB95)/LCIA_Methods!D7</f>
        <v>0.2223141460165089</v>
      </c>
      <c r="H4" s="6">
        <f>(supply_chain_S1_BWM!B12*(LCI_db1_S1!AI51-LCI_db1_S1!AI59)/LCI_db1_S1!AB51+supply_chain_S1_BWM!B16*(LCI_db1_S1!AI95-LCI_db1_S1!AI103)/LCI_db1_S1!AB95)/LCIA_Methods!D8</f>
        <v>1.4936029704150098</v>
      </c>
      <c r="I4" s="6">
        <f>(supply_chain_S1_BWM!B12*(LCI_db1_S1!AJ51-LCI_db1_S1!AJ59)/LCI_db1_S1!AB51+supply_chain_S1_BWM!B16*(LCI_db1_S1!AJ95-LCI_db1_S1!AJ103)/LCI_db1_S1!AB95)/LCIA_Methods!D9</f>
        <v>0.83022259620658978</v>
      </c>
      <c r="J4" s="6">
        <f>(supply_chain_S1_BWM!B12*(LCI_db1_S1!AK51-LCI_db1_S1!AK59)/LCI_db1_S1!AB51+supply_chain_S1_BWM!B16*(LCI_db1_S1!AK95-LCI_db1_S1!AK103)/LCI_db1_S1!AB95)/LCIA_Methods!D10</f>
        <v>0.86538640475379225</v>
      </c>
      <c r="K4" s="6">
        <f>(supply_chain_S1_BWM!B12*(LCI_db1_S1!AL51-LCI_db1_S1!AL59)/LCI_db1_S1!AB51+supply_chain_S1_BWM!B16*(LCI_db1_S1!AL95-LCI_db1_S1!AL103)/LCI_db1_S1!AB95)/LCIA_Methods!D11</f>
        <v>0.29746359728523292</v>
      </c>
      <c r="L4" s="6">
        <f>(supply_chain_S1_BWM!B12*(LCI_db1_S1!AM51-LCI_db1_S1!AM59)/LCI_db1_S1!AB51+supply_chain_S1_BWM!B16*(LCI_db1_S1!AM95-LCI_db1_S1!AM103)/LCI_db1_S1!AB95)/LCIA_Methods!D12</f>
        <v>0.58192445046839281</v>
      </c>
      <c r="M4" s="6">
        <f>(supply_chain_S1_BWM!B12*(LCI_db1_S1!AN51-LCI_db1_S1!AN59)/LCI_db1_S1!AB51+supply_chain_S1_BWM!B16*(LCI_db1_S1!AN95-LCI_db1_S1!AN103)/LCI_db1_S1!AB95)/LCIA_Methods!D13</f>
        <v>0.99087046103466836</v>
      </c>
      <c r="N4" s="6">
        <f>(supply_chain_S1_BWM!B12*(LCI_db1_S1!AO51-LCI_db1_S1!AO59)/LCI_db1_S1!AB51+supply_chain_S1_BWM!B16*(LCI_db1_S1!AO95-LCI_db1_S1!AO103)/LCI_db1_S1!AB95)/LCIA_Methods!D14</f>
        <v>0.14913661703623762</v>
      </c>
      <c r="O4" s="6">
        <f>(supply_chain_S1_BWM!B12*(LCI_db1_S1!AP51-LCI_db1_S1!AP59)/LCI_db1_S1!AB51+supply_chain_S1_BWM!B16*(LCI_db1_S1!AP95-LCI_db1_S1!AP103)/LCI_db1_S1!AB95)/LCIA_Methods!D15</f>
        <v>0.14445300368167974</v>
      </c>
      <c r="P4" s="6">
        <f>(supply_chain_S1_BWM!B12*(LCI_db1_S1!AQ51-LCI_db1_S1!AQ59)/LCI_db1_S1!AB51+supply_chain_S1_BWM!B16*(LCI_db1_S1!AQ95-LCI_db1_S1!AQ103)/LCI_db1_S1!AB95)/LCIA_Methods!D16</f>
        <v>1.0777341781419034</v>
      </c>
      <c r="Q4" s="6">
        <f>(supply_chain_S1_BWM!B12*(LCI_db1_S1!AR51-LCI_db1_S1!AR59)/LCI_db1_S1!AB51+supply_chain_S1_BWM!B16*(LCI_db1_S1!AR95-LCI_db1_S1!AR103)/LCI_db1_S1!AB95)/LCIA_Methods!D17</f>
        <v>2.6073574589380155</v>
      </c>
    </row>
    <row r="5" spans="1:17" x14ac:dyDescent="0.35">
      <c r="A5" s="5" t="s">
        <v>48</v>
      </c>
      <c r="B5" s="6">
        <f>(supply_chain_S1_BWM!B20*LCI_db1_S1!L29)/LCIA_Methods!D2</f>
        <v>-0.12957884412475773</v>
      </c>
      <c r="C5" s="6">
        <f>(supply_chain_S1_BWM!B20*LCI_db1_S1!M29)/LCIA_Methods!D3</f>
        <v>-1.0475165091033243E-2</v>
      </c>
      <c r="D5" s="6">
        <f>(supply_chain_S1_BWM!B20*LCI_db1_S1!N29)/LCIA_Methods!D4</f>
        <v>-0.80984878517553982</v>
      </c>
      <c r="E5" s="6">
        <f>(supply_chain_S1_BWM!B20*LCI_db1_S1!O29)/LCIA_Methods!D5</f>
        <v>-0.74636496179849832</v>
      </c>
      <c r="F5" s="6">
        <f>(supply_chain_S1_BWM!B20*LCI_db1_S1!P29)/LCIA_Methods!D6</f>
        <v>-0.28926006459850395</v>
      </c>
      <c r="G5" s="6">
        <f>(supply_chain_S1_BWM!B20*LCI_db1_S1!Q29)/LCIA_Methods!D7</f>
        <v>-2.1400559436833496E-2</v>
      </c>
      <c r="H5" s="6">
        <f>(supply_chain_S1_BWM!B20*LCI_db1_S1!R29)/LCIA_Methods!D8</f>
        <v>-0.12984603539386139</v>
      </c>
      <c r="I5" s="6">
        <f>(supply_chain_S1_BWM!B20*LCI_db1_S1!S29)/LCIA_Methods!D9</f>
        <v>-8.876054837472247E-2</v>
      </c>
      <c r="J5" s="6">
        <f>(supply_chain_S1_BWM!B20*LCI_db1_S1!T29)/LCIA_Methods!D10</f>
        <v>-9.3402478080922308E-2</v>
      </c>
      <c r="K5" s="6">
        <f>(supply_chain_S1_BWM!B20*LCI_db1_S1!U29)/LCIA_Methods!D11</f>
        <v>-1.1861431562843605E-2</v>
      </c>
      <c r="L5" s="6">
        <f>(supply_chain_S1_BWM!B20*LCI_db1_S1!V29)/LCIA_Methods!D12</f>
        <v>-5.2697411301337503E-2</v>
      </c>
      <c r="M5" s="6">
        <f>(supply_chain_S1_BWM!B20*LCI_db1_S1!W29)/LCIA_Methods!D13</f>
        <v>-0.92280915112219886</v>
      </c>
      <c r="N5" s="6">
        <f>(supply_chain_S1_BWM!B20*LCI_db1_S1!X29)/LCIA_Methods!D14</f>
        <v>-2.0344635800463799E-2</v>
      </c>
      <c r="O5" s="6">
        <f>(supply_chain_S1_BWM!B20*LCI_db1_S1!Y29)/LCIA_Methods!D15</f>
        <v>-1.1549952466544668E-2</v>
      </c>
      <c r="P5" s="6">
        <f>(supply_chain_S1_BWM!B20*LCI_db1_S1!Z29)/LCIA_Methods!D16</f>
        <v>-0.2139926360119766</v>
      </c>
      <c r="Q5" s="6">
        <f>(supply_chain_S1_BWM!B20*LCI_db1_S1!AA29)/LCIA_Methods!D17</f>
        <v>-0.26911847315553206</v>
      </c>
    </row>
    <row r="6" spans="1:17" x14ac:dyDescent="0.35">
      <c r="A6" s="5" t="s">
        <v>49</v>
      </c>
      <c r="B6" s="6">
        <f>(supply_chain_S1_BWM!B40*LCI_db1_S1!L59)/LCIA_Methods!D2</f>
        <v>-3.0981369319595222</v>
      </c>
      <c r="C6" s="6">
        <f>(supply_chain_S1_BWM!B40*LCI_db1_S1!M59)/LCIA_Methods!D3</f>
        <v>-5.0794179238630575E-2</v>
      </c>
      <c r="D6" s="6">
        <f>(supply_chain_S1_BWM!B40*LCI_db1_S1!N59)/LCIA_Methods!D4</f>
        <v>-4.7109709764051848</v>
      </c>
      <c r="E6" s="6">
        <f>(supply_chain_S1_BWM!B40*LCI_db1_S1!O59)/LCIA_Methods!D5</f>
        <v>-4.3804053795814761</v>
      </c>
      <c r="F6" s="6">
        <f>(supply_chain_S1_BWM!B40*LCI_db1_S1!P59)/LCIA_Methods!D6</f>
        <v>-3.3399434706706113</v>
      </c>
      <c r="G6" s="6">
        <f>(supply_chain_S1_BWM!B40*LCI_db1_S1!Q59)/LCIA_Methods!D7</f>
        <v>-0.20748781475293193</v>
      </c>
      <c r="H6" s="6">
        <f>(supply_chain_S1_BWM!B40*LCI_db1_S1!R59)/LCIA_Methods!D8</f>
        <v>-0.75129762499372854</v>
      </c>
      <c r="I6" s="6">
        <f>(supply_chain_S1_BWM!B40*LCI_db1_S1!S59)/LCIA_Methods!D9</f>
        <v>-2.9837089487229949</v>
      </c>
      <c r="J6" s="6">
        <f>(supply_chain_S1_BWM!B40*LCI_db1_S1!T59)/LCIA_Methods!D10</f>
        <v>-3.9840291572764985</v>
      </c>
      <c r="K6" s="6">
        <f>(supply_chain_S1_BWM!B40*LCI_db1_S1!U59)/LCIA_Methods!D11</f>
        <v>-0.10034955622138562</v>
      </c>
      <c r="L6" s="6">
        <f>(supply_chain_S1_BWM!B40*LCI_db1_S1!V59)/LCIA_Methods!D12</f>
        <v>-0.39908595200971253</v>
      </c>
      <c r="M6" s="6">
        <f>(supply_chain_S1_BWM!B40*LCI_db1_S1!W59)/LCIA_Methods!D13</f>
        <v>-0.79416541864323842</v>
      </c>
      <c r="N6" s="6">
        <f>(supply_chain_S1_BWM!B40*LCI_db1_S1!X59)/LCIA_Methods!D14</f>
        <v>-0.1709034379891993</v>
      </c>
      <c r="O6" s="6">
        <f>(supply_chain_S1_BWM!B40*LCI_db1_S1!Y59)/LCIA_Methods!D15</f>
        <v>-0.12889915055138418</v>
      </c>
      <c r="P6" s="6">
        <f>(supply_chain_S1_BWM!B40*LCI_db1_S1!Z59)/LCIA_Methods!D16</f>
        <v>-1.0449506248420914</v>
      </c>
      <c r="Q6" s="6">
        <f>(supply_chain_S1_BWM!B40*LCI_db1_S1!AA59)/LCIA_Methods!D17</f>
        <v>-1.7081045135982498</v>
      </c>
    </row>
    <row r="7" spans="1:17" x14ac:dyDescent="0.35">
      <c r="A7" s="5" t="s">
        <v>50</v>
      </c>
      <c r="B7" s="6">
        <f>LCA_db1_S1!B2*ABS(supply_chain_S1_BWM!B2)-SUM(B2:B6)</f>
        <v>5.0697168908601409</v>
      </c>
      <c r="C7" s="6">
        <f>LCA_db1_S1!C2*ABS(supply_chain_S1_BWM!B2)-SUM(C2:C6)</f>
        <v>0.40543467695249547</v>
      </c>
      <c r="D7" s="6">
        <f>LCA_db1_S1!D2*ABS(supply_chain_S1_BWM!B2)-SUM(D2:D6)</f>
        <v>8.9772479210767102</v>
      </c>
      <c r="E7" s="6">
        <f>LCA_db1_S1!E2*ABS(supply_chain_S1_BWM!B2)-SUM(E2:E6)</f>
        <v>8.3796278833686166</v>
      </c>
      <c r="F7" s="6">
        <f>LCA_db1_S1!F2*ABS(supply_chain_S1_BWM!B2)-SUM(F2:F6)</f>
        <v>6.7321426979136163</v>
      </c>
      <c r="G7" s="6">
        <f>LCA_db1_S1!G2*ABS(supply_chain_S1_BWM!B2)-SUM(G2:G6)</f>
        <v>0.67302905397811319</v>
      </c>
      <c r="H7" s="6">
        <f>LCA_db1_S1!H2*ABS(supply_chain_S1_BWM!B2)-SUM(H2:H6)</f>
        <v>8.1466514929321079</v>
      </c>
      <c r="I7" s="6">
        <f>LCA_db1_S1!I2*ABS(supply_chain_S1_BWM!B2)-SUM(I2:I6)</f>
        <v>4.1385878649397867</v>
      </c>
      <c r="J7" s="6">
        <f>LCA_db1_S1!J2*ABS(supply_chain_S1_BWM!B2)-SUM(J2:J6)</f>
        <v>5.448671085003749</v>
      </c>
      <c r="K7" s="6">
        <f>LCA_db1_S1!K2*ABS(supply_chain_S1_BWM!B2)-SUM(K2:K6)</f>
        <v>0.14266905124253326</v>
      </c>
      <c r="L7" s="6">
        <f>LCA_db1_S1!L2*ABS(supply_chain_S1_BWM!B2)-SUM(L2:L6)</f>
        <v>3.0997049392587321</v>
      </c>
      <c r="M7" s="6">
        <f>LCA_db1_S1!M2*ABS(supply_chain_S1_BWM!B2)-SUM(M2:M6)</f>
        <v>4.5537136041233506</v>
      </c>
      <c r="N7" s="6">
        <f>LCA_db1_S1!N2*ABS(supply_chain_S1_BWM!B2)-SUM(N2:N6)</f>
        <v>0.26909068717019757</v>
      </c>
      <c r="O7" s="6">
        <f>LCA_db1_S1!O2*ABS(supply_chain_S1_BWM!B2)-SUM(O2:O6)</f>
        <v>0.14820048889755788</v>
      </c>
      <c r="P7" s="6">
        <f>LCA_db1_S1!P2*ABS(supply_chain_S1_BWM!B2)-SUM(P2:P6)</f>
        <v>1.4286314705442238</v>
      </c>
      <c r="Q7" s="6">
        <f>LCA_db1_S1!Q2*ABS(supply_chain_S1_BWM!B2)-SUM(Q2:Q6)</f>
        <v>9.2318587719620329</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45</v>
      </c>
      <c r="B2" s="6">
        <f>(supply_chain_S2_BWM!B7*(LCI_db1_S2!AC25-LCI_db1_S2!AC29)/LCI_db1_S2!AB25+supply_chain_S2_BWM!B8*(LCI_db1_S2!AC69-LCI_db1_S2!AC73)/LCI_db1_S2!AB69)/LCIA_Methods!D2</f>
        <v>0</v>
      </c>
      <c r="C2" s="6">
        <f>(supply_chain_S2_BWM!B7*(LCI_db1_S2!AD25-LCI_db1_S2!AD29)/LCI_db1_S2!AB25+supply_chain_S2_BWM!B8*(LCI_db1_S2!AD69-LCI_db1_S2!AD73)/LCI_db1_S2!AB69)/LCIA_Methods!D3</f>
        <v>0</v>
      </c>
      <c r="D2" s="6">
        <f>(supply_chain_S2_BWM!B7*(LCI_db1_S2!AE25-LCI_db1_S2!AE29)/LCI_db1_S2!AB25+supply_chain_S2_BWM!B8*(LCI_db1_S2!AE69-LCI_db1_S2!AE73)/LCI_db1_S2!AB69)/LCIA_Methods!D4</f>
        <v>0</v>
      </c>
      <c r="E2" s="6">
        <f>(supply_chain_S2_BWM!B7*(LCI_db1_S2!AF25-LCI_db1_S2!AF29)/LCI_db1_S2!AB25+supply_chain_S2_BWM!B8*(LCI_db1_S2!AF69-LCI_db1_S2!AF73)/LCI_db1_S2!AB69)/LCIA_Methods!D5</f>
        <v>0</v>
      </c>
      <c r="F2" s="6">
        <f>(supply_chain_S2_BWM!B7*(LCI_db1_S2!AG25-LCI_db1_S2!AG29)/LCI_db1_S2!AB25+supply_chain_S2_BWM!B8*(LCI_db1_S2!AG69-LCI_db1_S2!AG73)/LCI_db1_S2!AB69)/LCIA_Methods!D6</f>
        <v>0</v>
      </c>
      <c r="G2" s="6">
        <f>(supply_chain_S2_BWM!B7*(LCI_db1_S2!AH25-LCI_db1_S2!AH29)/LCI_db1_S2!AB25+supply_chain_S2_BWM!B8*(LCI_db1_S2!AH69-LCI_db1_S2!AH73)/LCI_db1_S2!AB69)/LCIA_Methods!D7</f>
        <v>0</v>
      </c>
      <c r="H2" s="6">
        <f>(supply_chain_S2_BWM!B7*(LCI_db1_S2!AI25-LCI_db1_S2!AI29)/LCI_db1_S2!AB25+supply_chain_S2_BWM!B8*(LCI_db1_S2!AI69-LCI_db1_S2!AI73)/LCI_db1_S2!AB69)/LCIA_Methods!D8</f>
        <v>0</v>
      </c>
      <c r="I2" s="6">
        <f>(supply_chain_S2_BWM!B7*(LCI_db1_S2!AJ25-LCI_db1_S2!AJ29)/LCI_db1_S2!AB25+supply_chain_S2_BWM!B8*(LCI_db1_S2!AJ69-LCI_db1_S2!AJ73)/LCI_db1_S2!AB69)/LCIA_Methods!D9</f>
        <v>0</v>
      </c>
      <c r="J2" s="6">
        <f>(supply_chain_S2_BWM!B7*(LCI_db1_S2!AK25-LCI_db1_S2!AK29)/LCI_db1_S2!AB25+supply_chain_S2_BWM!B8*(LCI_db1_S2!AK69-LCI_db1_S2!AK73)/LCI_db1_S2!AB69)/LCIA_Methods!D10</f>
        <v>0</v>
      </c>
      <c r="K2" s="6">
        <f>(supply_chain_S2_BWM!B7*(LCI_db1_S2!AL25-LCI_db1_S2!AL29)/LCI_db1_S2!AB25+supply_chain_S2_BWM!B8*(LCI_db1_S2!AL69-LCI_db1_S2!AL73)/LCI_db1_S2!AB69)/LCIA_Methods!D11</f>
        <v>0</v>
      </c>
      <c r="L2" s="6">
        <f>(supply_chain_S2_BWM!B7*(LCI_db1_S2!AM25-LCI_db1_S2!AM29)/LCI_db1_S2!AB25+supply_chain_S2_BWM!B8*(LCI_db1_S2!AM69-LCI_db1_S2!AM73)/LCI_db1_S2!AB69)/LCIA_Methods!D12</f>
        <v>0</v>
      </c>
      <c r="M2" s="6">
        <f>(supply_chain_S2_BWM!B7*(LCI_db1_S2!AN25-LCI_db1_S2!AN29)/LCI_db1_S2!AB25+supply_chain_S2_BWM!B8*(LCI_db1_S2!AN69-LCI_db1_S2!AN73)/LCI_db1_S2!AB69)/LCIA_Methods!D13</f>
        <v>0</v>
      </c>
      <c r="N2" s="6">
        <f>(supply_chain_S2_BWM!B7*(LCI_db1_S2!AO25-LCI_db1_S2!AO29)/LCI_db1_S2!AB25+supply_chain_S2_BWM!B8*(LCI_db1_S2!AO69-LCI_db1_S2!AO73)/LCI_db1_S2!AB69)/LCIA_Methods!D14</f>
        <v>0</v>
      </c>
      <c r="O2" s="6">
        <f>(supply_chain_S2_BWM!B7*(LCI_db1_S2!AP25-LCI_db1_S2!AP29)/LCI_db1_S2!AB25+supply_chain_S2_BWM!B8*(LCI_db1_S2!AP69-LCI_db1_S2!AP73)/LCI_db1_S2!AB69)/LCIA_Methods!D15</f>
        <v>0</v>
      </c>
      <c r="P2" s="6">
        <f>(supply_chain_S2_BWM!B7*(LCI_db1_S2!AQ25-LCI_db1_S2!AQ29)/LCI_db1_S2!AB25+supply_chain_S2_BWM!B8*(LCI_db1_S2!AQ69-LCI_db1_S2!AQ73)/LCI_db1_S2!AB69)/LCIA_Methods!D16</f>
        <v>0</v>
      </c>
      <c r="Q2" s="6">
        <f>(supply_chain_S2_BWM!B7*(LCI_db1_S2!AR25-LCI_db1_S2!AR29)/LCI_db1_S2!AB25+supply_chain_S2_BWM!B8*(LCI_db1_S2!AR69-LCI_db1_S2!AR73)/LCI_db1_S2!AB69)/LCIA_Methods!D17</f>
        <v>0</v>
      </c>
    </row>
    <row r="3" spans="1:17" ht="52.5" x14ac:dyDescent="0.35">
      <c r="A3" s="5" t="s">
        <v>46</v>
      </c>
      <c r="B3" s="6">
        <f>(supply_chain_S2_BWM!B11*(LCI_db1_S2!AC38-LCI_db1_S2!AC44)/LCI_db1_S2!AB38+supply_chain_S2_BWM!B15*(LCI_db1_S2!AC82-LCI_db1_S2!AC88)/LCI_db1_S2!AB82)/LCIA_Methods!D2</f>
        <v>4.9283676201825903</v>
      </c>
      <c r="C3" s="6">
        <f>(supply_chain_S2_BWM!B11*(LCI_db1_S2!AD38-LCI_db1_S2!AD44)/LCI_db1_S2!AB38+supply_chain_S2_BWM!B15*(LCI_db1_S2!AD82-LCI_db1_S2!AD88)/LCI_db1_S2!AB82)/LCIA_Methods!D3</f>
        <v>0.10599999003682031</v>
      </c>
      <c r="D3" s="6">
        <f>(supply_chain_S2_BWM!B11*(LCI_db1_S2!AE38-LCI_db1_S2!AE44)/LCI_db1_S2!AB38+supply_chain_S2_BWM!B15*(LCI_db1_S2!AE82-LCI_db1_S2!AE88)/LCI_db1_S2!AB82)/LCIA_Methods!D4</f>
        <v>28.497013214017983</v>
      </c>
      <c r="E3" s="6">
        <f>(supply_chain_S2_BWM!B11*(LCI_db1_S2!AF38-LCI_db1_S2!AF44)/LCI_db1_S2!AB38+supply_chain_S2_BWM!B15*(LCI_db1_S2!AF82-LCI_db1_S2!AF88)/LCI_db1_S2!AB82)/LCIA_Methods!D5</f>
        <v>4.372680564171195</v>
      </c>
      <c r="F3" s="6">
        <f>(supply_chain_S2_BWM!B11*(LCI_db1_S2!AG38-LCI_db1_S2!AG44)/LCI_db1_S2!AB38+supply_chain_S2_BWM!B15*(LCI_db1_S2!AG82-LCI_db1_S2!AG88)/LCI_db1_S2!AB82)/LCIA_Methods!D6</f>
        <v>11.650137212712544</v>
      </c>
      <c r="G3" s="6">
        <f>(supply_chain_S2_BWM!B11*(LCI_db1_S2!AH38-LCI_db1_S2!AH44)/LCI_db1_S2!AB38+supply_chain_S2_BWM!B15*(LCI_db1_S2!AH82-LCI_db1_S2!AH88)/LCI_db1_S2!AB82)/LCIA_Methods!D7</f>
        <v>0.42710457868990204</v>
      </c>
      <c r="H3" s="6">
        <f>(supply_chain_S2_BWM!B11*(LCI_db1_S2!AI38-LCI_db1_S2!AI44)/LCI_db1_S2!AB38+supply_chain_S2_BWM!B15*(LCI_db1_S2!AI82-LCI_db1_S2!AI88)/LCI_db1_S2!AB82)/LCIA_Methods!D8</f>
        <v>1.4323533061386187</v>
      </c>
      <c r="I3" s="6">
        <f>(supply_chain_S2_BWM!B11*(LCI_db1_S2!AJ38-LCI_db1_S2!AJ44)/LCI_db1_S2!AB38+supply_chain_S2_BWM!B15*(LCI_db1_S2!AJ82-LCI_db1_S2!AJ88)/LCI_db1_S2!AB82)/LCIA_Methods!D9</f>
        <v>29.393593985047289</v>
      </c>
      <c r="J3" s="6">
        <f>(supply_chain_S2_BWM!B11*(LCI_db1_S2!AK38-LCI_db1_S2!AK44)/LCI_db1_S2!AB38+supply_chain_S2_BWM!B15*(LCI_db1_S2!AK82-LCI_db1_S2!AK88)/LCI_db1_S2!AB82)/LCIA_Methods!D10</f>
        <v>40.853370475751959</v>
      </c>
      <c r="K3" s="6">
        <f>(supply_chain_S2_BWM!B11*(LCI_db1_S2!AL38-LCI_db1_S2!AL44)/LCI_db1_S2!AB38+supply_chain_S2_BWM!B15*(LCI_db1_S2!AL82-LCI_db1_S2!AL88)/LCI_db1_S2!AB82)/LCIA_Methods!D11</f>
        <v>0.42458895247611816</v>
      </c>
      <c r="L3" s="6">
        <f>(supply_chain_S2_BWM!B11*(LCI_db1_S2!AM38-LCI_db1_S2!AM44)/LCI_db1_S2!AB38+supply_chain_S2_BWM!B15*(LCI_db1_S2!AM82-LCI_db1_S2!AM88)/LCI_db1_S2!AB82)/LCIA_Methods!D12</f>
        <v>2.3249491064437802</v>
      </c>
      <c r="M3" s="6">
        <f>(supply_chain_S2_BWM!B11*(LCI_db1_S2!AN38-LCI_db1_S2!AN44)/LCI_db1_S2!AB38+supply_chain_S2_BWM!B15*(LCI_db1_S2!AN82-LCI_db1_S2!AN88)/LCI_db1_S2!AB82)/LCIA_Methods!D13</f>
        <v>2.0233693174154088</v>
      </c>
      <c r="N3" s="6">
        <f>(supply_chain_S2_BWM!B11*(LCI_db1_S2!AO38-LCI_db1_S2!AO44)/LCI_db1_S2!AB38+supply_chain_S2_BWM!B15*(LCI_db1_S2!AO82-LCI_db1_S2!AO88)/LCI_db1_S2!AB82)/LCIA_Methods!D14</f>
        <v>0.25319647641186949</v>
      </c>
      <c r="O3" s="6">
        <f>(supply_chain_S2_BWM!B11*(LCI_db1_S2!AP38-LCI_db1_S2!AP44)/LCI_db1_S2!AB38+supply_chain_S2_BWM!B15*(LCI_db1_S2!AP82-LCI_db1_S2!AP88)/LCI_db1_S2!AB82)/LCIA_Methods!D15</f>
        <v>0.82033049471249486</v>
      </c>
      <c r="P3" s="6">
        <f>(supply_chain_S2_BWM!B11*(LCI_db1_S2!AQ38-LCI_db1_S2!AQ44)/LCI_db1_S2!AB38+supply_chain_S2_BWM!B15*(LCI_db1_S2!AQ82-LCI_db1_S2!AQ88)/LCI_db1_S2!AB82)/LCIA_Methods!D16</f>
        <v>1.5824227106807227</v>
      </c>
      <c r="Q3" s="6">
        <f>(supply_chain_S2_BWM!B11*(LCI_db1_S2!AR38-LCI_db1_S2!AR44)/LCI_db1_S2!AB38+supply_chain_S2_BWM!B15*(LCI_db1_S2!AR82-LCI_db1_S2!AR88)/LCI_db1_S2!AB82)/LCIA_Methods!D17</f>
        <v>3.6491398421620502</v>
      </c>
    </row>
    <row r="4" spans="1:17" ht="39.5" x14ac:dyDescent="0.35">
      <c r="A4" s="5" t="s">
        <v>47</v>
      </c>
      <c r="B4" s="6">
        <f>(supply_chain_S2_BWM!B12*(LCI_db1_S2!AC51-LCI_db1_S2!AC59)/LCI_db1_S2!AB51+supply_chain_S2_BWM!B16*(LCI_db1_S2!AC95-LCI_db1_S2!AC103)/LCI_db1_S2!AB95)/LCIA_Methods!D2</f>
        <v>10.152945674275649</v>
      </c>
      <c r="C4" s="6">
        <f>(supply_chain_S2_BWM!B12*(LCI_db1_S2!AD51-LCI_db1_S2!AD59)/LCI_db1_S2!AB51+supply_chain_S2_BWM!B16*(LCI_db1_S2!AD95-LCI_db1_S2!AD103)/LCI_db1_S2!AB95)/LCIA_Methods!D3</f>
        <v>0.14623209900862841</v>
      </c>
      <c r="D4" s="6">
        <f>(supply_chain_S2_BWM!B12*(LCI_db1_S2!AE51-LCI_db1_S2!AE59)/LCI_db1_S2!AB51+supply_chain_S2_BWM!B16*(LCI_db1_S2!AE95-LCI_db1_S2!AE103)/LCI_db1_S2!AB95)/LCIA_Methods!D4</f>
        <v>18.06352699321398</v>
      </c>
      <c r="E4" s="6">
        <f>(supply_chain_S2_BWM!B12*(LCI_db1_S2!AF51-LCI_db1_S2!AF59)/LCI_db1_S2!AB51+supply_chain_S2_BWM!B16*(LCI_db1_S2!AF95-LCI_db1_S2!AF103)/LCI_db1_S2!AB95)/LCIA_Methods!D5</f>
        <v>9.6838732890671313</v>
      </c>
      <c r="F4" s="6">
        <f>(supply_chain_S2_BWM!B12*(LCI_db1_S2!AG51-LCI_db1_S2!AG59)/LCI_db1_S2!AB51+supply_chain_S2_BWM!B16*(LCI_db1_S2!AG95-LCI_db1_S2!AG103)/LCI_db1_S2!AB95)/LCIA_Methods!D6</f>
        <v>4.2365658639300152</v>
      </c>
      <c r="G4" s="6">
        <f>(supply_chain_S2_BWM!B12*(LCI_db1_S2!AH51-LCI_db1_S2!AH59)/LCI_db1_S2!AB51+supply_chain_S2_BWM!B16*(LCI_db1_S2!AH95-LCI_db1_S2!AH103)/LCI_db1_S2!AB95)/LCIA_Methods!D7</f>
        <v>0.31759163716644123</v>
      </c>
      <c r="H4" s="6">
        <f>(supply_chain_S2_BWM!B12*(LCI_db1_S2!AI51-LCI_db1_S2!AI59)/LCI_db1_S2!AB51+supply_chain_S2_BWM!B16*(LCI_db1_S2!AI95-LCI_db1_S2!AI103)/LCI_db1_S2!AB95)/LCIA_Methods!D8</f>
        <v>2.1337185291642999</v>
      </c>
      <c r="I4" s="6">
        <f>(supply_chain_S2_BWM!B12*(LCI_db1_S2!AJ51-LCI_db1_S2!AJ59)/LCI_db1_S2!AB51+supply_chain_S2_BWM!B16*(LCI_db1_S2!AJ95-LCI_db1_S2!AJ103)/LCI_db1_S2!AB95)/LCIA_Methods!D9</f>
        <v>1.1860322802951284</v>
      </c>
      <c r="J4" s="6">
        <f>(supply_chain_S2_BWM!B12*(LCI_db1_S2!AK51-LCI_db1_S2!AK59)/LCI_db1_S2!AB51+supply_chain_S2_BWM!B16*(LCI_db1_S2!AK95-LCI_db1_S2!AK103)/LCI_db1_S2!AB95)/LCIA_Methods!D10</f>
        <v>1.2362662925054173</v>
      </c>
      <c r="K4" s="6">
        <f>(supply_chain_S2_BWM!B12*(LCI_db1_S2!AL51-LCI_db1_S2!AL59)/LCI_db1_S2!AB51+supply_chain_S2_BWM!B16*(LCI_db1_S2!AL95-LCI_db1_S2!AL103)/LCI_db1_S2!AB95)/LCIA_Methods!D11</f>
        <v>0.42494799612176137</v>
      </c>
      <c r="L4" s="6">
        <f>(supply_chain_S2_BWM!B12*(LCI_db1_S2!AM51-LCI_db1_S2!AM59)/LCI_db1_S2!AB51+supply_chain_S2_BWM!B16*(LCI_db1_S2!AM95-LCI_db1_S2!AM103)/LCI_db1_S2!AB95)/LCIA_Methods!D12</f>
        <v>0.83132064352627544</v>
      </c>
      <c r="M4" s="6">
        <f>(supply_chain_S2_BWM!B12*(LCI_db1_S2!AN51-LCI_db1_S2!AN59)/LCI_db1_S2!AB51+supply_chain_S2_BWM!B16*(LCI_db1_S2!AN95-LCI_db1_S2!AN103)/LCI_db1_S2!AB95)/LCIA_Methods!D13</f>
        <v>1.4155292300495261</v>
      </c>
      <c r="N4" s="6">
        <f>(supply_chain_S2_BWM!B12*(LCI_db1_S2!AO51-LCI_db1_S2!AO59)/LCI_db1_S2!AB51+supply_chain_S2_BWM!B16*(LCI_db1_S2!AO95-LCI_db1_S2!AO103)/LCI_db1_S2!AB95)/LCIA_Methods!D14</f>
        <v>0.21305231005176803</v>
      </c>
      <c r="O4" s="6">
        <f>(supply_chain_S2_BWM!B12*(LCI_db1_S2!AP51-LCI_db1_S2!AP59)/LCI_db1_S2!AB51+supply_chain_S2_BWM!B16*(LCI_db1_S2!AP95-LCI_db1_S2!AP103)/LCI_db1_S2!AB95)/LCIA_Methods!D15</f>
        <v>0.20636143383097102</v>
      </c>
      <c r="P4" s="6">
        <f>(supply_chain_S2_BWM!B12*(LCI_db1_S2!AQ51-LCI_db1_S2!AQ59)/LCI_db1_S2!AB51+supply_chain_S2_BWM!B16*(LCI_db1_S2!AQ95-LCI_db1_S2!AQ103)/LCI_db1_S2!AB95)/LCIA_Methods!D16</f>
        <v>1.5396202544884334</v>
      </c>
      <c r="Q4" s="6">
        <f>(supply_chain_S2_BWM!B12*(LCI_db1_S2!AR51-LCI_db1_S2!AR59)/LCI_db1_S2!AB51+supply_chain_S2_BWM!B16*(LCI_db1_S2!AR95-LCI_db1_S2!AR103)/LCI_db1_S2!AB95)/LCIA_Methods!D17</f>
        <v>3.7247963699114512</v>
      </c>
    </row>
    <row r="5" spans="1:17" x14ac:dyDescent="0.35">
      <c r="A5" s="5" t="s">
        <v>48</v>
      </c>
      <c r="B5" s="6">
        <f>(supply_chain_S2_BWM!B20*LCI_db1_S2!L29)/LCIA_Methods!D2</f>
        <v>-0.11106758067836375</v>
      </c>
      <c r="C5" s="6">
        <f>(supply_chain_S2_BWM!B20*LCI_db1_S2!M29)/LCIA_Methods!D3</f>
        <v>-8.9787129351713499E-3</v>
      </c>
      <c r="D5" s="6">
        <f>(supply_chain_S2_BWM!B20*LCI_db1_S2!N29)/LCIA_Methods!D4</f>
        <v>-0.69415610157903407</v>
      </c>
      <c r="E5" s="6">
        <f>(supply_chain_S2_BWM!B20*LCI_db1_S2!O29)/LCIA_Methods!D5</f>
        <v>-0.63974139582728429</v>
      </c>
      <c r="F5" s="6">
        <f>(supply_chain_S2_BWM!B20*LCI_db1_S2!P29)/LCIA_Methods!D6</f>
        <v>-0.2479371982272891</v>
      </c>
      <c r="G5" s="6">
        <f>(supply_chain_S2_BWM!B20*LCI_db1_S2!Q29)/LCIA_Methods!D7</f>
        <v>-1.8343336660142994E-2</v>
      </c>
      <c r="H5" s="6">
        <f>(supply_chain_S2_BWM!B20*LCI_db1_S2!R29)/LCIA_Methods!D8</f>
        <v>-0.11129660176616692</v>
      </c>
      <c r="I5" s="6">
        <f>(supply_chain_S2_BWM!B20*LCI_db1_S2!S29)/LCIA_Methods!D9</f>
        <v>-7.6080470035476397E-2</v>
      </c>
      <c r="J5" s="6">
        <f>(supply_chain_S2_BWM!B20*LCI_db1_S2!T29)/LCIA_Methods!D10</f>
        <v>-8.0059266926504835E-2</v>
      </c>
      <c r="K5" s="6">
        <f>(supply_chain_S2_BWM!B20*LCI_db1_S2!U29)/LCIA_Methods!D11</f>
        <v>-1.0166941339580234E-2</v>
      </c>
      <c r="L5" s="6">
        <f>(supply_chain_S2_BWM!B20*LCI_db1_S2!V29)/LCIA_Methods!D12</f>
        <v>-4.5169209686860723E-2</v>
      </c>
      <c r="M5" s="6">
        <f>(supply_chain_S2_BWM!B20*LCI_db1_S2!W29)/LCIA_Methods!D13</f>
        <v>-0.79097927239045618</v>
      </c>
      <c r="N5" s="6">
        <f>(supply_chain_S2_BWM!B20*LCI_db1_S2!X29)/LCIA_Methods!D14</f>
        <v>-1.74382592575404E-2</v>
      </c>
      <c r="O5" s="6">
        <f>(supply_chain_S2_BWM!B20*LCI_db1_S2!Y29)/LCIA_Methods!D15</f>
        <v>-9.8999592570382863E-3</v>
      </c>
      <c r="P5" s="6">
        <f>(supply_chain_S2_BWM!B20*LCI_db1_S2!Z29)/LCIA_Methods!D16</f>
        <v>-0.18342225943883708</v>
      </c>
      <c r="Q5" s="6">
        <f>(supply_chain_S2_BWM!B20*LCI_db1_S2!AA29)/LCIA_Methods!D17</f>
        <v>-0.23067297699045602</v>
      </c>
    </row>
    <row r="6" spans="1:17" x14ac:dyDescent="0.35">
      <c r="A6" s="5" t="s">
        <v>49</v>
      </c>
      <c r="B6" s="6">
        <f>(supply_chain_S2_BWM!B40*LCI_db1_S2!L59)/LCIA_Methods!D2</f>
        <v>-4.425909902799317</v>
      </c>
      <c r="C6" s="6">
        <f>(supply_chain_S2_BWM!B40*LCI_db1_S2!M59)/LCIA_Methods!D3</f>
        <v>-7.2563113198043677E-2</v>
      </c>
      <c r="D6" s="6">
        <f>(supply_chain_S2_BWM!B40*LCI_db1_S2!N59)/LCIA_Methods!D4</f>
        <v>-6.7299585377216919</v>
      </c>
      <c r="E6" s="6">
        <f>(supply_chain_S2_BWM!B40*LCI_db1_S2!O59)/LCIA_Methods!D5</f>
        <v>-6.2577219708306799</v>
      </c>
      <c r="F6" s="6">
        <f>(supply_chain_S2_BWM!B40*LCI_db1_S2!P59)/LCIA_Methods!D6</f>
        <v>-4.7713478152437299</v>
      </c>
      <c r="G6" s="6">
        <f>(supply_chain_S2_BWM!B40*LCI_db1_S2!Q59)/LCIA_Methods!D7</f>
        <v>-0.2964111639327599</v>
      </c>
      <c r="H6" s="6">
        <f>(supply_chain_S2_BWM!B40*LCI_db1_S2!R59)/LCIA_Methods!D8</f>
        <v>-1.0732823214196123</v>
      </c>
      <c r="I6" s="6">
        <f>(supply_chain_S2_BWM!B40*LCI_db1_S2!S59)/LCIA_Methods!D9</f>
        <v>-4.2624413553185638</v>
      </c>
      <c r="J6" s="6">
        <f>(supply_chain_S2_BWM!B40*LCI_db1_S2!T59)/LCIA_Methods!D10</f>
        <v>-5.6914702246807121</v>
      </c>
      <c r="K6" s="6">
        <f>(supply_chain_S2_BWM!B40*LCI_db1_S2!U59)/LCIA_Methods!D11</f>
        <v>-0.14335650888769375</v>
      </c>
      <c r="L6" s="6">
        <f>(supply_chain_S2_BWM!B40*LCI_db1_S2!V59)/LCIA_Methods!D12</f>
        <v>-0.57012278858530374</v>
      </c>
      <c r="M6" s="6">
        <f>(supply_chain_S2_BWM!B40*LCI_db1_S2!W59)/LCIA_Methods!D13</f>
        <v>-1.1345220266331979</v>
      </c>
      <c r="N6" s="6">
        <f>(supply_chain_S2_BWM!B40*LCI_db1_S2!X59)/LCIA_Methods!D14</f>
        <v>-0.24414776855599901</v>
      </c>
      <c r="O6" s="6">
        <f>(supply_chain_S2_BWM!B40*LCI_db1_S2!Y59)/LCIA_Methods!D15</f>
        <v>-0.18414164364483457</v>
      </c>
      <c r="P6" s="6">
        <f>(supply_chain_S2_BWM!B40*LCI_db1_S2!Z59)/LCIA_Methods!D16</f>
        <v>-1.4927866069172737</v>
      </c>
      <c r="Q6" s="6">
        <f>(supply_chain_S2_BWM!B40*LCI_db1_S2!AA59)/LCIA_Methods!D17</f>
        <v>-2.4401493051403564</v>
      </c>
    </row>
    <row r="7" spans="1:17" x14ac:dyDescent="0.35">
      <c r="A7" s="5" t="s">
        <v>50</v>
      </c>
      <c r="B7" s="6">
        <f>LCA_db1_S2!B2*ABS(supply_chain_S2_BWM!B2)-SUM(B2:B6)</f>
        <v>7.2424527012287712</v>
      </c>
      <c r="C7" s="6">
        <f>LCA_db1_S2!C2*ABS(supply_chain_S2_BWM!B2)-SUM(C2:C6)</f>
        <v>0.57919239564642222</v>
      </c>
      <c r="D7" s="6">
        <f>LCA_db1_S2!D2*ABS(supply_chain_S2_BWM!B2)-SUM(D2:D6)</f>
        <v>12.824639887252445</v>
      </c>
      <c r="E7" s="6">
        <f>LCA_db1_S2!E2*ABS(supply_chain_S2_BWM!B2)-SUM(E2:E6)</f>
        <v>11.970896976240878</v>
      </c>
      <c r="F7" s="6">
        <f>LCA_db1_S2!F2*ABS(supply_chain_S2_BWM!B2)-SUM(F2:F6)</f>
        <v>9.6173467113051707</v>
      </c>
      <c r="G7" s="6">
        <f>LCA_db1_S2!G2*ABS(supply_chain_S2_BWM!B2)-SUM(G2:G6)</f>
        <v>0.96147007711159049</v>
      </c>
      <c r="H7" s="6">
        <f>LCA_db1_S2!H2*ABS(supply_chain_S2_BWM!B2)-SUM(H2:H6)</f>
        <v>11.638073561331614</v>
      </c>
      <c r="I7" s="6">
        <f>LCA_db1_S2!I2*ABS(supply_chain_S2_BWM!B2)-SUM(I2:I6)</f>
        <v>5.9122683784853969</v>
      </c>
      <c r="J7" s="6">
        <f>LCA_db1_S2!J2*ABS(supply_chain_S2_BWM!B2)-SUM(J2:J6)</f>
        <v>7.7838158357196434</v>
      </c>
      <c r="K7" s="6">
        <f>LCA_db1_S2!K2*ABS(supply_chain_S2_BWM!B2)-SUM(K2:K6)</f>
        <v>0.20381293034647574</v>
      </c>
      <c r="L7" s="6">
        <f>LCA_db1_S2!L2*ABS(supply_chain_S2_BWM!B2)-SUM(L2:L6)</f>
        <v>4.4281499132267612</v>
      </c>
      <c r="M7" s="6">
        <f>LCA_db1_S2!M2*ABS(supply_chain_S2_BWM!B2)-SUM(M2:M6)</f>
        <v>6.5053051487476434</v>
      </c>
      <c r="N7" s="6">
        <f>LCA_db1_S2!N2*ABS(supply_chain_S2_BWM!B2)-SUM(N2:N6)</f>
        <v>0.38441526738599657</v>
      </c>
      <c r="O7" s="6">
        <f>LCA_db1_S2!O2*ABS(supply_chain_S2_BWM!B2)-SUM(O2:O6)</f>
        <v>0.21171498413936851</v>
      </c>
      <c r="P7" s="6">
        <f>LCA_db1_S2!P2*ABS(supply_chain_S2_BWM!B2)-SUM(P2:P6)</f>
        <v>2.0409021007774628</v>
      </c>
      <c r="Q7" s="6">
        <f>LCA_db1_S2!Q2*ABS(supply_chain_S2_BWM!B2)-SUM(Q2:Q6)</f>
        <v>13.188369674231478</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45</v>
      </c>
      <c r="B2" s="6">
        <f>(supply_chain_S3_BWM!B7*(LCI_db1_S3!AC25-LCI_db1_S3!AC29)/LCI_db1_S3!AB25+supply_chain_S3_BWM!B8*(LCI_db1_S3!AC69-LCI_db1_S3!AC73)/LCI_db1_S3!AB69)/LCIA_Methods!D2</f>
        <v>0.88000812399968187</v>
      </c>
      <c r="C2" s="6">
        <f>(supply_chain_S3_BWM!B7*(LCI_db1_S3!AD25-LCI_db1_S3!AD29)/LCI_db1_S3!AB25+supply_chain_S3_BWM!B8*(LCI_db1_S3!AD69-LCI_db1_S3!AD73)/LCI_db1_S3!AB69)/LCIA_Methods!D3</f>
        <v>2.1057206258629662E-3</v>
      </c>
      <c r="D2" s="6">
        <f>(supply_chain_S3_BWM!B7*(LCI_db1_S3!AE25-LCI_db1_S3!AE29)/LCI_db1_S3!AB25+supply_chain_S3_BWM!B8*(LCI_db1_S3!AE69-LCI_db1_S3!AE73)/LCI_db1_S3!AB69)/LCIA_Methods!D4</f>
        <v>0.43779767703708428</v>
      </c>
      <c r="E2" s="6">
        <f>(supply_chain_S3_BWM!B7*(LCI_db1_S3!AF25-LCI_db1_S3!AF29)/LCI_db1_S3!AB25+supply_chain_S3_BWM!B8*(LCI_db1_S3!AF69-LCI_db1_S3!AF73)/LCI_db1_S3!AB69)/LCIA_Methods!D5</f>
        <v>0.13400192098199615</v>
      </c>
      <c r="F2" s="6">
        <f>(supply_chain_S3_BWM!B7*(LCI_db1_S3!AG25-LCI_db1_S3!AG29)/LCI_db1_S3!AB25+supply_chain_S3_BWM!B8*(LCI_db1_S3!AG69-LCI_db1_S3!AG73)/LCI_db1_S3!AB69)/LCIA_Methods!D6</f>
        <v>0.17977863590692855</v>
      </c>
      <c r="G2" s="6">
        <f>(supply_chain_S3_BWM!B7*(LCI_db1_S3!AH25-LCI_db1_S3!AH29)/LCI_db1_S3!AB25+supply_chain_S3_BWM!B8*(LCI_db1_S3!AH69-LCI_db1_S3!AH73)/LCI_db1_S3!AB69)/LCIA_Methods!D7</f>
        <v>2.0779674094669919E-2</v>
      </c>
      <c r="H2" s="6">
        <f>(supply_chain_S3_BWM!B7*(LCI_db1_S3!AI25-LCI_db1_S3!AI29)/LCI_db1_S3!AB25+supply_chain_S3_BWM!B8*(LCI_db1_S3!AI69-LCI_db1_S3!AI73)/LCI_db1_S3!AB69)/LCIA_Methods!D8</f>
        <v>72.790007836508693</v>
      </c>
      <c r="I2" s="6">
        <f>(supply_chain_S3_BWM!B7*(LCI_db1_S3!AJ25-LCI_db1_S3!AJ29)/LCI_db1_S3!AB25+supply_chain_S3_BWM!B8*(LCI_db1_S3!AJ69-LCI_db1_S3!AJ73)/LCI_db1_S3!AB69)/LCIA_Methods!D9</f>
        <v>0.43787582281585508</v>
      </c>
      <c r="J2" s="6">
        <f>(supply_chain_S3_BWM!B7*(LCI_db1_S3!AK25-LCI_db1_S3!AK29)/LCI_db1_S3!AB25+supply_chain_S3_BWM!B8*(LCI_db1_S3!AK69-LCI_db1_S3!AK73)/LCI_db1_S3!AB69)/LCIA_Methods!D10</f>
        <v>0.57400337517994193</v>
      </c>
      <c r="K2" s="6">
        <f>(supply_chain_S3_BWM!B7*(LCI_db1_S3!AL25-LCI_db1_S3!AL29)/LCI_db1_S3!AB25+supply_chain_S3_BWM!B8*(LCI_db1_S3!AL69-LCI_db1_S3!AL73)/LCI_db1_S3!AB69)/LCIA_Methods!D11</f>
        <v>1.7801696633346825E-2</v>
      </c>
      <c r="L2" s="6">
        <f>(supply_chain_S3_BWM!B7*(LCI_db1_S3!AM25-LCI_db1_S3!AM29)/LCI_db1_S3!AB25+supply_chain_S3_BWM!B8*(LCI_db1_S3!AM69-LCI_db1_S3!AM73)/LCI_db1_S3!AB69)/LCIA_Methods!D12</f>
        <v>4.49104118994572E-2</v>
      </c>
      <c r="M2" s="6">
        <f>(supply_chain_S3_BWM!B7*(LCI_db1_S3!AN25-LCI_db1_S3!AN29)/LCI_db1_S3!AB25+supply_chain_S3_BWM!B8*(LCI_db1_S3!AN69-LCI_db1_S3!AN73)/LCI_db1_S3!AB69)/LCIA_Methods!D13</f>
        <v>0.13070536931125273</v>
      </c>
      <c r="N2" s="6">
        <f>(supply_chain_S3_BWM!B7*(LCI_db1_S3!AO25-LCI_db1_S3!AO29)/LCI_db1_S3!AB25+supply_chain_S3_BWM!B8*(LCI_db1_S3!AO69-LCI_db1_S3!AO73)/LCI_db1_S3!AB69)/LCIA_Methods!D14</f>
        <v>4.724964951097998E-3</v>
      </c>
      <c r="O2" s="6">
        <f>(supply_chain_S3_BWM!B7*(LCI_db1_S3!AP25-LCI_db1_S3!AP29)/LCI_db1_S3!AB25+supply_chain_S3_BWM!B8*(LCI_db1_S3!AP69-LCI_db1_S3!AP73)/LCI_db1_S3!AB69)/LCIA_Methods!D15</f>
        <v>0.67331083101629696</v>
      </c>
      <c r="P2" s="6">
        <f>(supply_chain_S3_BWM!B7*(LCI_db1_S3!AQ25-LCI_db1_S3!AQ29)/LCI_db1_S3!AB25+supply_chain_S3_BWM!B8*(LCI_db1_S3!AQ69-LCI_db1_S3!AQ73)/LCI_db1_S3!AB69)/LCIA_Methods!D16</f>
        <v>9.9277944113901131E-2</v>
      </c>
      <c r="Q2" s="6">
        <f>(supply_chain_S3_BWM!B7*(LCI_db1_S3!AR25-LCI_db1_S3!AR29)/LCI_db1_S3!AB25+supply_chain_S3_BWM!B8*(LCI_db1_S3!AR69-LCI_db1_S3!AR73)/LCI_db1_S3!AB69)/LCIA_Methods!D17</f>
        <v>0.47573316210810285</v>
      </c>
    </row>
    <row r="3" spans="1:17" ht="52.5" x14ac:dyDescent="0.35">
      <c r="A3" s="5" t="s">
        <v>46</v>
      </c>
      <c r="B3" s="6">
        <f>(supply_chain_S3_BWM!B11*(LCI_db1_S3!AC38-LCI_db1_S3!AC44)/LCI_db1_S3!AB38+supply_chain_S3_BWM!B15*(LCI_db1_S3!AC82-LCI_db1_S3!AC88)/LCI_db1_S3!AB82)/LCIA_Methods!D2</f>
        <v>0</v>
      </c>
      <c r="C3" s="6">
        <f>(supply_chain_S3_BWM!B11*(LCI_db1_S3!AD38-LCI_db1_S3!AD44)/LCI_db1_S3!AB38+supply_chain_S3_BWM!B15*(LCI_db1_S3!AD82-LCI_db1_S3!AD88)/LCI_db1_S3!AB82)/LCIA_Methods!D3</f>
        <v>0</v>
      </c>
      <c r="D3" s="6">
        <f>(supply_chain_S3_BWM!B11*(LCI_db1_S3!AE38-LCI_db1_S3!AE44)/LCI_db1_S3!AB38+supply_chain_S3_BWM!B15*(LCI_db1_S3!AE82-LCI_db1_S3!AE88)/LCI_db1_S3!AB82)/LCIA_Methods!D4</f>
        <v>0</v>
      </c>
      <c r="E3" s="6">
        <f>(supply_chain_S3_BWM!B11*(LCI_db1_S3!AF38-LCI_db1_S3!AF44)/LCI_db1_S3!AB38+supply_chain_S3_BWM!B15*(LCI_db1_S3!AF82-LCI_db1_S3!AF88)/LCI_db1_S3!AB82)/LCIA_Methods!D5</f>
        <v>0</v>
      </c>
      <c r="F3" s="6">
        <f>(supply_chain_S3_BWM!B11*(LCI_db1_S3!AG38-LCI_db1_S3!AG44)/LCI_db1_S3!AB38+supply_chain_S3_BWM!B15*(LCI_db1_S3!AG82-LCI_db1_S3!AG88)/LCI_db1_S3!AB82)/LCIA_Methods!D6</f>
        <v>0</v>
      </c>
      <c r="G3" s="6">
        <f>(supply_chain_S3_BWM!B11*(LCI_db1_S3!AH38-LCI_db1_S3!AH44)/LCI_db1_S3!AB38+supply_chain_S3_BWM!B15*(LCI_db1_S3!AH82-LCI_db1_S3!AH88)/LCI_db1_S3!AB82)/LCIA_Methods!D7</f>
        <v>0</v>
      </c>
      <c r="H3" s="6">
        <f>(supply_chain_S3_BWM!B11*(LCI_db1_S3!AI38-LCI_db1_S3!AI44)/LCI_db1_S3!AB38+supply_chain_S3_BWM!B15*(LCI_db1_S3!AI82-LCI_db1_S3!AI88)/LCI_db1_S3!AB82)/LCIA_Methods!D8</f>
        <v>0</v>
      </c>
      <c r="I3" s="6">
        <f>(supply_chain_S3_BWM!B11*(LCI_db1_S3!AJ38-LCI_db1_S3!AJ44)/LCI_db1_S3!AB38+supply_chain_S3_BWM!B15*(LCI_db1_S3!AJ82-LCI_db1_S3!AJ88)/LCI_db1_S3!AB82)/LCIA_Methods!D9</f>
        <v>0</v>
      </c>
      <c r="J3" s="6">
        <f>(supply_chain_S3_BWM!B11*(LCI_db1_S3!AK38-LCI_db1_S3!AK44)/LCI_db1_S3!AB38+supply_chain_S3_BWM!B15*(LCI_db1_S3!AK82-LCI_db1_S3!AK88)/LCI_db1_S3!AB82)/LCIA_Methods!D10</f>
        <v>0</v>
      </c>
      <c r="K3" s="6">
        <f>(supply_chain_S3_BWM!B11*(LCI_db1_S3!AL38-LCI_db1_S3!AL44)/LCI_db1_S3!AB38+supply_chain_S3_BWM!B15*(LCI_db1_S3!AL82-LCI_db1_S3!AL88)/LCI_db1_S3!AB82)/LCIA_Methods!D11</f>
        <v>0</v>
      </c>
      <c r="L3" s="6">
        <f>(supply_chain_S3_BWM!B11*(LCI_db1_S3!AM38-LCI_db1_S3!AM44)/LCI_db1_S3!AB38+supply_chain_S3_BWM!B15*(LCI_db1_S3!AM82-LCI_db1_S3!AM88)/LCI_db1_S3!AB82)/LCIA_Methods!D12</f>
        <v>0</v>
      </c>
      <c r="M3" s="6">
        <f>(supply_chain_S3_BWM!B11*(LCI_db1_S3!AN38-LCI_db1_S3!AN44)/LCI_db1_S3!AB38+supply_chain_S3_BWM!B15*(LCI_db1_S3!AN82-LCI_db1_S3!AN88)/LCI_db1_S3!AB82)/LCIA_Methods!D13</f>
        <v>0</v>
      </c>
      <c r="N3" s="6">
        <f>(supply_chain_S3_BWM!B11*(LCI_db1_S3!AO38-LCI_db1_S3!AO44)/LCI_db1_S3!AB38+supply_chain_S3_BWM!B15*(LCI_db1_S3!AO82-LCI_db1_S3!AO88)/LCI_db1_S3!AB82)/LCIA_Methods!D14</f>
        <v>0</v>
      </c>
      <c r="O3" s="6">
        <f>(supply_chain_S3_BWM!B11*(LCI_db1_S3!AP38-LCI_db1_S3!AP44)/LCI_db1_S3!AB38+supply_chain_S3_BWM!B15*(LCI_db1_S3!AP82-LCI_db1_S3!AP88)/LCI_db1_S3!AB82)/LCIA_Methods!D15</f>
        <v>0</v>
      </c>
      <c r="P3" s="6">
        <f>(supply_chain_S3_BWM!B11*(LCI_db1_S3!AQ38-LCI_db1_S3!AQ44)/LCI_db1_S3!AB38+supply_chain_S3_BWM!B15*(LCI_db1_S3!AQ82-LCI_db1_S3!AQ88)/LCI_db1_S3!AB82)/LCIA_Methods!D16</f>
        <v>0</v>
      </c>
      <c r="Q3" s="6">
        <f>(supply_chain_S3_BWM!B11*(LCI_db1_S3!AR38-LCI_db1_S3!AR44)/LCI_db1_S3!AB38+supply_chain_S3_BWM!B15*(LCI_db1_S3!AR82-LCI_db1_S3!AR88)/LCI_db1_S3!AB82)/LCIA_Methods!D17</f>
        <v>0</v>
      </c>
    </row>
    <row r="4" spans="1:17" ht="39.5" x14ac:dyDescent="0.35">
      <c r="A4" s="5" t="s">
        <v>47</v>
      </c>
      <c r="B4" s="6">
        <f>(supply_chain_S3_BWM!B12*(LCI_db1_S3!AC51-LCI_db1_S3!AC59)/LCI_db1_S3!AB51+supply_chain_S3_BWM!B16*(LCI_db1_S3!AC95-LCI_db1_S3!AC103)/LCI_db1_S3!AB95)/LCIA_Methods!D2</f>
        <v>16.244713078841041</v>
      </c>
      <c r="C4" s="6">
        <f>(supply_chain_S3_BWM!B12*(LCI_db1_S3!AD51-LCI_db1_S3!AD59)/LCI_db1_S3!AB51+supply_chain_S3_BWM!B16*(LCI_db1_S3!AD95-LCI_db1_S3!AD103)/LCI_db1_S3!AB95)/LCIA_Methods!D3</f>
        <v>0.23397135841380548</v>
      </c>
      <c r="D4" s="6">
        <f>(supply_chain_S3_BWM!B12*(LCI_db1_S3!AE51-LCI_db1_S3!AE59)/LCI_db1_S3!AB51+supply_chain_S3_BWM!B16*(LCI_db1_S3!AE95-LCI_db1_S3!AE103)/LCI_db1_S3!AB95)/LCIA_Methods!D4</f>
        <v>28.901643189142366</v>
      </c>
      <c r="E4" s="6">
        <f>(supply_chain_S3_BWM!B12*(LCI_db1_S3!AF51-LCI_db1_S3!AF59)/LCI_db1_S3!AB51+supply_chain_S3_BWM!B16*(LCI_db1_S3!AF95-LCI_db1_S3!AF103)/LCI_db1_S3!AB95)/LCIA_Methods!D5</f>
        <v>15.494197262507409</v>
      </c>
      <c r="F4" s="6">
        <f>(supply_chain_S3_BWM!B12*(LCI_db1_S3!AG51-LCI_db1_S3!AG59)/LCI_db1_S3!AB51+supply_chain_S3_BWM!B16*(LCI_db1_S3!AG95-LCI_db1_S3!AG103)/LCI_db1_S3!AB95)/LCIA_Methods!D6</f>
        <v>6.7785053822880244</v>
      </c>
      <c r="G4" s="6">
        <f>(supply_chain_S3_BWM!B12*(LCI_db1_S3!AH51-LCI_db1_S3!AH59)/LCI_db1_S3!AB51+supply_chain_S3_BWM!B16*(LCI_db1_S3!AH95-LCI_db1_S3!AH103)/LCI_db1_S3!AB95)/LCIA_Methods!D7</f>
        <v>0.50814661946630602</v>
      </c>
      <c r="H4" s="6">
        <f>(supply_chain_S3_BWM!B12*(LCI_db1_S3!AI51-LCI_db1_S3!AI59)/LCI_db1_S3!AB51+supply_chain_S3_BWM!B16*(LCI_db1_S3!AI95-LCI_db1_S3!AI103)/LCI_db1_S3!AB95)/LCIA_Methods!D8</f>
        <v>3.4139496466628798</v>
      </c>
      <c r="I4" s="6">
        <f>(supply_chain_S3_BWM!B12*(LCI_db1_S3!AJ51-LCI_db1_S3!AJ59)/LCI_db1_S3!AB51+supply_chain_S3_BWM!B16*(LCI_db1_S3!AJ95-LCI_db1_S3!AJ103)/LCI_db1_S3!AB95)/LCIA_Methods!D9</f>
        <v>1.8976516484722052</v>
      </c>
      <c r="J4" s="6">
        <f>(supply_chain_S3_BWM!B12*(LCI_db1_S3!AK51-LCI_db1_S3!AK59)/LCI_db1_S3!AB51+supply_chain_S3_BWM!B16*(LCI_db1_S3!AK95-LCI_db1_S3!AK103)/LCI_db1_S3!AB95)/LCIA_Methods!D10</f>
        <v>1.9780260680086679</v>
      </c>
      <c r="K4" s="6">
        <f>(supply_chain_S3_BWM!B12*(LCI_db1_S3!AL51-LCI_db1_S3!AL59)/LCI_db1_S3!AB51+supply_chain_S3_BWM!B16*(LCI_db1_S3!AL95-LCI_db1_S3!AL103)/LCI_db1_S3!AB95)/LCIA_Methods!D11</f>
        <v>0.67991679379481818</v>
      </c>
      <c r="L4" s="6">
        <f>(supply_chain_S3_BWM!B12*(LCI_db1_S3!AM51-LCI_db1_S3!AM59)/LCI_db1_S3!AB51+supply_chain_S3_BWM!B16*(LCI_db1_S3!AM95-LCI_db1_S3!AM103)/LCI_db1_S3!AB95)/LCIA_Methods!D12</f>
        <v>1.3301130296420407</v>
      </c>
      <c r="M4" s="6">
        <f>(supply_chain_S3_BWM!B12*(LCI_db1_S3!AN51-LCI_db1_S3!AN59)/LCI_db1_S3!AB51+supply_chain_S3_BWM!B16*(LCI_db1_S3!AN95-LCI_db1_S3!AN103)/LCI_db1_S3!AB95)/LCIA_Methods!D13</f>
        <v>2.2648467680792415</v>
      </c>
      <c r="N4" s="6">
        <f>(supply_chain_S3_BWM!B12*(LCI_db1_S3!AO51-LCI_db1_S3!AO59)/LCI_db1_S3!AB51+supply_chain_S3_BWM!B16*(LCI_db1_S3!AO95-LCI_db1_S3!AO103)/LCI_db1_S3!AB95)/LCIA_Methods!D14</f>
        <v>0.34088369608282887</v>
      </c>
      <c r="O4" s="6">
        <f>(supply_chain_S3_BWM!B12*(LCI_db1_S3!AP51-LCI_db1_S3!AP59)/LCI_db1_S3!AB51+supply_chain_S3_BWM!B16*(LCI_db1_S3!AP95-LCI_db1_S3!AP103)/LCI_db1_S3!AB95)/LCIA_Methods!D15</f>
        <v>0.33017829412955368</v>
      </c>
      <c r="P4" s="6">
        <f>(supply_chain_S3_BWM!B12*(LCI_db1_S3!AQ51-LCI_db1_S3!AQ59)/LCI_db1_S3!AB51+supply_chain_S3_BWM!B16*(LCI_db1_S3!AQ95-LCI_db1_S3!AQ103)/LCI_db1_S3!AB95)/LCIA_Methods!D16</f>
        <v>2.4633924071814941</v>
      </c>
      <c r="Q4" s="6">
        <f>(supply_chain_S3_BWM!B12*(LCI_db1_S3!AR51-LCI_db1_S3!AR59)/LCI_db1_S3!AB51+supply_chain_S3_BWM!B16*(LCI_db1_S3!AR95-LCI_db1_S3!AR103)/LCI_db1_S3!AB95)/LCIA_Methods!D17</f>
        <v>5.9596741918583218</v>
      </c>
    </row>
    <row r="5" spans="1:17" x14ac:dyDescent="0.35">
      <c r="A5" s="5" t="s">
        <v>48</v>
      </c>
      <c r="B5" s="6">
        <f>(supply_chain_S3_BWM!B20*LCI_db1_S3!L29)/LCIA_Methods!D2</f>
        <v>-3.455435843326872E-2</v>
      </c>
      <c r="C5" s="6">
        <f>(supply_chain_S3_BWM!B20*LCI_db1_S3!M29)/LCIA_Methods!D3</f>
        <v>-2.7933773576088649E-3</v>
      </c>
      <c r="D5" s="6">
        <f>(supply_chain_S3_BWM!B20*LCI_db1_S3!N29)/LCIA_Methods!D4</f>
        <v>-0.21595967604681063</v>
      </c>
      <c r="E5" s="6">
        <f>(supply_chain_S3_BWM!B20*LCI_db1_S3!O29)/LCIA_Methods!D5</f>
        <v>-0.19903065647959955</v>
      </c>
      <c r="F5" s="6">
        <f>(supply_chain_S3_BWM!B20*LCI_db1_S3!P29)/LCIA_Methods!D6</f>
        <v>-7.7136017226267714E-2</v>
      </c>
      <c r="G5" s="6">
        <f>(supply_chain_S3_BWM!B20*LCI_db1_S3!Q29)/LCIA_Methods!D7</f>
        <v>-5.7068158498222651E-3</v>
      </c>
      <c r="H5" s="6">
        <f>(supply_chain_S3_BWM!B20*LCI_db1_S3!R29)/LCIA_Methods!D8</f>
        <v>-3.4625609438363042E-2</v>
      </c>
      <c r="I5" s="6">
        <f>(supply_chain_S3_BWM!B20*LCI_db1_S3!S29)/LCIA_Methods!D9</f>
        <v>-2.3669479566592658E-2</v>
      </c>
      <c r="J5" s="6">
        <f>(supply_chain_S3_BWM!B20*LCI_db1_S3!T29)/LCIA_Methods!D10</f>
        <v>-2.4907327488245951E-2</v>
      </c>
      <c r="K5" s="6">
        <f>(supply_chain_S3_BWM!B20*LCI_db1_S3!U29)/LCIA_Methods!D11</f>
        <v>-3.1630484167582949E-3</v>
      </c>
      <c r="L5" s="6">
        <f>(supply_chain_S3_BWM!B20*LCI_db1_S3!V29)/LCIA_Methods!D12</f>
        <v>-1.4052643013690002E-2</v>
      </c>
      <c r="M5" s="6">
        <f>(supply_chain_S3_BWM!B20*LCI_db1_S3!W29)/LCIA_Methods!D13</f>
        <v>-0.24608244029925302</v>
      </c>
      <c r="N5" s="6">
        <f>(supply_chain_S3_BWM!B20*LCI_db1_S3!X29)/LCIA_Methods!D14</f>
        <v>-5.4252362134570133E-3</v>
      </c>
      <c r="O5" s="6">
        <f>(supply_chain_S3_BWM!B20*LCI_db1_S3!Y29)/LCIA_Methods!D15</f>
        <v>-3.0799873244119111E-3</v>
      </c>
      <c r="P5" s="6">
        <f>(supply_chain_S3_BWM!B20*LCI_db1_S3!Z29)/LCIA_Methods!D16</f>
        <v>-5.7064702936527094E-2</v>
      </c>
      <c r="Q5" s="6">
        <f>(supply_chain_S3_BWM!B20*LCI_db1_S3!AA29)/LCIA_Methods!D17</f>
        <v>-7.1764926174808535E-2</v>
      </c>
    </row>
    <row r="6" spans="1:17" x14ac:dyDescent="0.35">
      <c r="A6" s="5" t="s">
        <v>49</v>
      </c>
      <c r="B6" s="6">
        <f>(supply_chain_S3_BWM!B40*LCI_db1_S3!L59)/LCIA_Methods!D2</f>
        <v>-7.0814558444789073</v>
      </c>
      <c r="C6" s="6">
        <f>(supply_chain_S3_BWM!B40*LCI_db1_S3!M59)/LCIA_Methods!D3</f>
        <v>-0.11610098111686989</v>
      </c>
      <c r="D6" s="6">
        <f>(supply_chain_S3_BWM!B40*LCI_db1_S3!N59)/LCIA_Methods!D4</f>
        <v>-10.767933660354707</v>
      </c>
      <c r="E6" s="6">
        <f>(supply_chain_S3_BWM!B40*LCI_db1_S3!O59)/LCIA_Methods!D5</f>
        <v>-10.012355153329088</v>
      </c>
      <c r="F6" s="6">
        <f>(supply_chain_S3_BWM!B40*LCI_db1_S3!P59)/LCIA_Methods!D6</f>
        <v>-7.6341565043899688</v>
      </c>
      <c r="G6" s="6">
        <f>(supply_chain_S3_BWM!B40*LCI_db1_S3!Q59)/LCIA_Methods!D7</f>
        <v>-0.4742578622924159</v>
      </c>
      <c r="H6" s="6">
        <f>(supply_chain_S3_BWM!B40*LCI_db1_S3!R59)/LCIA_Methods!D8</f>
        <v>-1.7172517142713795</v>
      </c>
      <c r="I6" s="6">
        <f>(supply_chain_S3_BWM!B40*LCI_db1_S3!S59)/LCIA_Methods!D9</f>
        <v>-6.8199061685097018</v>
      </c>
      <c r="J6" s="6">
        <f>(supply_chain_S3_BWM!B40*LCI_db1_S3!T59)/LCIA_Methods!D10</f>
        <v>-9.10635235948914</v>
      </c>
      <c r="K6" s="6">
        <f>(supply_chain_S3_BWM!B40*LCI_db1_S3!U59)/LCIA_Methods!D11</f>
        <v>-0.22937041422030996</v>
      </c>
      <c r="L6" s="6">
        <f>(supply_chain_S3_BWM!B40*LCI_db1_S3!V59)/LCIA_Methods!D12</f>
        <v>-0.91219646173648583</v>
      </c>
      <c r="M6" s="6">
        <f>(supply_chain_S3_BWM!B40*LCI_db1_S3!W59)/LCIA_Methods!D13</f>
        <v>-1.8152352426131164</v>
      </c>
      <c r="N6" s="6">
        <f>(supply_chain_S3_BWM!B40*LCI_db1_S3!X59)/LCIA_Methods!D14</f>
        <v>-0.39063642968959839</v>
      </c>
      <c r="O6" s="6">
        <f>(supply_chain_S3_BWM!B40*LCI_db1_S3!Y59)/LCIA_Methods!D15</f>
        <v>-0.29462662983173526</v>
      </c>
      <c r="P6" s="6">
        <f>(supply_chain_S3_BWM!B40*LCI_db1_S3!Z59)/LCIA_Methods!D16</f>
        <v>-2.3884585710676376</v>
      </c>
      <c r="Q6" s="6">
        <f>(supply_chain_S3_BWM!B40*LCI_db1_S3!AA59)/LCIA_Methods!D17</f>
        <v>-3.9042388882245707</v>
      </c>
    </row>
    <row r="7" spans="1:17" x14ac:dyDescent="0.35">
      <c r="A7" s="5" t="s">
        <v>50</v>
      </c>
      <c r="B7" s="6">
        <f>LCA_db1_S3!B2*ABS(supply_chain_S3_BWM!B2)-SUM(B2:B6)</f>
        <v>5.7939621609830159</v>
      </c>
      <c r="C7" s="6">
        <f>LCA_db1_S3!C2*ABS(supply_chain_S3_BWM!B2)-SUM(C2:C6)</f>
        <v>0.46335391651713781</v>
      </c>
      <c r="D7" s="6">
        <f>LCA_db1_S3!D2*ABS(supply_chain_S3_BWM!B2)-SUM(D2:D6)</f>
        <v>10.259711909801961</v>
      </c>
      <c r="E7" s="6">
        <f>LCA_db1_S3!E2*ABS(supply_chain_S3_BWM!B2)-SUM(E2:E6)</f>
        <v>9.5767175809927014</v>
      </c>
      <c r="F7" s="6">
        <f>LCA_db1_S3!F2*ABS(supply_chain_S3_BWM!B2)-SUM(F2:F6)</f>
        <v>7.6938773690441344</v>
      </c>
      <c r="G7" s="6">
        <f>LCA_db1_S3!G2*ABS(supply_chain_S3_BWM!B2)-SUM(G2:G6)</f>
        <v>0.76917606168927222</v>
      </c>
      <c r="H7" s="6">
        <f>LCA_db1_S3!H2*ABS(supply_chain_S3_BWM!B2)-SUM(H2:H6)</f>
        <v>9.3104588490652986</v>
      </c>
      <c r="I7" s="6">
        <f>LCA_db1_S3!I2*ABS(supply_chain_S3_BWM!B2)-SUM(I2:I6)</f>
        <v>4.7298147027883237</v>
      </c>
      <c r="J7" s="6">
        <f>LCA_db1_S3!J2*ABS(supply_chain_S3_BWM!B2)-SUM(J2:J6)</f>
        <v>6.2270526685757135</v>
      </c>
      <c r="K7" s="6">
        <f>LCA_db1_S3!K2*ABS(supply_chain_S3_BWM!B2)-SUM(K2:K6)</f>
        <v>0.16305034427718074</v>
      </c>
      <c r="L7" s="6">
        <f>LCA_db1_S3!L2*ABS(supply_chain_S3_BWM!B2)-SUM(L2:L6)</f>
        <v>3.5425199305814092</v>
      </c>
      <c r="M7" s="6">
        <f>LCA_db1_S3!M2*ABS(supply_chain_S3_BWM!B2)-SUM(M2:M6)</f>
        <v>5.2042441189981155</v>
      </c>
      <c r="N7" s="6">
        <f>LCA_db1_S3!N2*ABS(supply_chain_S3_BWM!B2)-SUM(N2:N6)</f>
        <v>0.30753221390879731</v>
      </c>
      <c r="O7" s="6">
        <f>LCA_db1_S3!O2*ABS(supply_chain_S3_BWM!B2)-SUM(O2:O6)</f>
        <v>0.16937198731149472</v>
      </c>
      <c r="P7" s="6">
        <f>LCA_db1_S3!P2*ABS(supply_chain_S3_BWM!B2)-SUM(P2:P6)</f>
        <v>1.6327216806219691</v>
      </c>
      <c r="Q7" s="6">
        <f>LCA_db1_S3!Q2*ABS(supply_chain_S3_BWM!B2)-SUM(Q2:Q6)</f>
        <v>10.55069573938518</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45</v>
      </c>
      <c r="B2" s="6">
        <f>(supply_chain_S4_BWM!B7*(LCI_db1_S4!AC25-LCI_db1_S4!AC29)/LCI_db1_S4!AB25+supply_chain_S4_BWM!B8*(LCI_db1_S4!AC69-LCI_db1_S4!AC73)/LCI_db1_S4!AB69)/LCIA_Methods!D2</f>
        <v>0.88000812399968187</v>
      </c>
      <c r="C2" s="6">
        <f>(supply_chain_S4_BWM!B7*(LCI_db1_S4!AD25-LCI_db1_S4!AD29)/LCI_db1_S4!AB25+supply_chain_S4_BWM!B8*(LCI_db1_S4!AD69-LCI_db1_S4!AD73)/LCI_db1_S4!AB69)/LCIA_Methods!D3</f>
        <v>2.1057206258629662E-3</v>
      </c>
      <c r="D2" s="6">
        <f>(supply_chain_S4_BWM!B7*(LCI_db1_S4!AE25-LCI_db1_S4!AE29)/LCI_db1_S4!AB25+supply_chain_S4_BWM!B8*(LCI_db1_S4!AE69-LCI_db1_S4!AE73)/LCI_db1_S4!AB69)/LCIA_Methods!D4</f>
        <v>0.43779767703708428</v>
      </c>
      <c r="E2" s="6">
        <f>(supply_chain_S4_BWM!B7*(LCI_db1_S4!AF25-LCI_db1_S4!AF29)/LCI_db1_S4!AB25+supply_chain_S4_BWM!B8*(LCI_db1_S4!AF69-LCI_db1_S4!AF73)/LCI_db1_S4!AB69)/LCIA_Methods!D5</f>
        <v>0.13400192098199615</v>
      </c>
      <c r="F2" s="6">
        <f>(supply_chain_S4_BWM!B7*(LCI_db1_S4!AG25-LCI_db1_S4!AG29)/LCI_db1_S4!AB25+supply_chain_S4_BWM!B8*(LCI_db1_S4!AG69-LCI_db1_S4!AG73)/LCI_db1_S4!AB69)/LCIA_Methods!D6</f>
        <v>0.17977863590692855</v>
      </c>
      <c r="G2" s="6">
        <f>(supply_chain_S4_BWM!B7*(LCI_db1_S4!AH25-LCI_db1_S4!AH29)/LCI_db1_S4!AB25+supply_chain_S4_BWM!B8*(LCI_db1_S4!AH69-LCI_db1_S4!AH73)/LCI_db1_S4!AB69)/LCIA_Methods!D7</f>
        <v>2.0779674094669919E-2</v>
      </c>
      <c r="H2" s="6">
        <f>(supply_chain_S4_BWM!B7*(LCI_db1_S4!AI25-LCI_db1_S4!AI29)/LCI_db1_S4!AB25+supply_chain_S4_BWM!B8*(LCI_db1_S4!AI69-LCI_db1_S4!AI73)/LCI_db1_S4!AB69)/LCIA_Methods!D8</f>
        <v>72.790007836508693</v>
      </c>
      <c r="I2" s="6">
        <f>(supply_chain_S4_BWM!B7*(LCI_db1_S4!AJ25-LCI_db1_S4!AJ29)/LCI_db1_S4!AB25+supply_chain_S4_BWM!B8*(LCI_db1_S4!AJ69-LCI_db1_S4!AJ73)/LCI_db1_S4!AB69)/LCIA_Methods!D9</f>
        <v>0.43787582281585508</v>
      </c>
      <c r="J2" s="6">
        <f>(supply_chain_S4_BWM!B7*(LCI_db1_S4!AK25-LCI_db1_S4!AK29)/LCI_db1_S4!AB25+supply_chain_S4_BWM!B8*(LCI_db1_S4!AK69-LCI_db1_S4!AK73)/LCI_db1_S4!AB69)/LCIA_Methods!D10</f>
        <v>0.57400337517994193</v>
      </c>
      <c r="K2" s="6">
        <f>(supply_chain_S4_BWM!B7*(LCI_db1_S4!AL25-LCI_db1_S4!AL29)/LCI_db1_S4!AB25+supply_chain_S4_BWM!B8*(LCI_db1_S4!AL69-LCI_db1_S4!AL73)/LCI_db1_S4!AB69)/LCIA_Methods!D11</f>
        <v>1.7801696633346825E-2</v>
      </c>
      <c r="L2" s="6">
        <f>(supply_chain_S4_BWM!B7*(LCI_db1_S4!AM25-LCI_db1_S4!AM29)/LCI_db1_S4!AB25+supply_chain_S4_BWM!B8*(LCI_db1_S4!AM69-LCI_db1_S4!AM73)/LCI_db1_S4!AB69)/LCIA_Methods!D12</f>
        <v>4.49104118994572E-2</v>
      </c>
      <c r="M2" s="6">
        <f>(supply_chain_S4_BWM!B7*(LCI_db1_S4!AN25-LCI_db1_S4!AN29)/LCI_db1_S4!AB25+supply_chain_S4_BWM!B8*(LCI_db1_S4!AN69-LCI_db1_S4!AN73)/LCI_db1_S4!AB69)/LCIA_Methods!D13</f>
        <v>0.13070536931125273</v>
      </c>
      <c r="N2" s="6">
        <f>(supply_chain_S4_BWM!B7*(LCI_db1_S4!AO25-LCI_db1_S4!AO29)/LCI_db1_S4!AB25+supply_chain_S4_BWM!B8*(LCI_db1_S4!AO69-LCI_db1_S4!AO73)/LCI_db1_S4!AB69)/LCIA_Methods!D14</f>
        <v>4.724964951097998E-3</v>
      </c>
      <c r="O2" s="6">
        <f>(supply_chain_S4_BWM!B7*(LCI_db1_S4!AP25-LCI_db1_S4!AP29)/LCI_db1_S4!AB25+supply_chain_S4_BWM!B8*(LCI_db1_S4!AP69-LCI_db1_S4!AP73)/LCI_db1_S4!AB69)/LCIA_Methods!D15</f>
        <v>0.67331083101629696</v>
      </c>
      <c r="P2" s="6">
        <f>(supply_chain_S4_BWM!B7*(LCI_db1_S4!AQ25-LCI_db1_S4!AQ29)/LCI_db1_S4!AB25+supply_chain_S4_BWM!B8*(LCI_db1_S4!AQ69-LCI_db1_S4!AQ73)/LCI_db1_S4!AB69)/LCIA_Methods!D16</f>
        <v>9.9277944113901131E-2</v>
      </c>
      <c r="Q2" s="6">
        <f>(supply_chain_S4_BWM!B7*(LCI_db1_S4!AR25-LCI_db1_S4!AR29)/LCI_db1_S4!AB25+supply_chain_S4_BWM!B8*(LCI_db1_S4!AR69-LCI_db1_S4!AR73)/LCI_db1_S4!AB69)/LCIA_Methods!D17</f>
        <v>0.47573316210810285</v>
      </c>
    </row>
    <row r="3" spans="1:17" ht="52.5" x14ac:dyDescent="0.35">
      <c r="A3" s="5" t="s">
        <v>46</v>
      </c>
      <c r="B3" s="6">
        <f>(supply_chain_S4_BWM!B11*(LCI_db1_S4!AC38-LCI_db1_S4!AC44)/LCI_db1_S4!AB38+supply_chain_S4_BWM!B15*(LCI_db1_S4!AC82-LCI_db1_S4!AC88)/LCI_db1_S4!AB82)/LCIA_Methods!D2</f>
        <v>7.8853881922921438</v>
      </c>
      <c r="C3" s="6">
        <f>(supply_chain_S4_BWM!B11*(LCI_db1_S4!AD38-LCI_db1_S4!AD44)/LCI_db1_S4!AB38+supply_chain_S4_BWM!B15*(LCI_db1_S4!AD82-LCI_db1_S4!AD88)/LCI_db1_S4!AB82)/LCIA_Methods!D3</f>
        <v>0.1695999840589125</v>
      </c>
      <c r="D3" s="6">
        <f>(supply_chain_S4_BWM!B11*(LCI_db1_S4!AE38-LCI_db1_S4!AE44)/LCI_db1_S4!AB38+supply_chain_S4_BWM!B15*(LCI_db1_S4!AE82-LCI_db1_S4!AE88)/LCI_db1_S4!AB82)/LCIA_Methods!D4</f>
        <v>45.59522114242877</v>
      </c>
      <c r="E3" s="6">
        <f>(supply_chain_S4_BWM!B11*(LCI_db1_S4!AF38-LCI_db1_S4!AF44)/LCI_db1_S4!AB38+supply_chain_S4_BWM!B15*(LCI_db1_S4!AF82-LCI_db1_S4!AF88)/LCI_db1_S4!AB82)/LCIA_Methods!D5</f>
        <v>6.9962889026739123</v>
      </c>
      <c r="F3" s="6">
        <f>(supply_chain_S4_BWM!B11*(LCI_db1_S4!AG38-LCI_db1_S4!AG44)/LCI_db1_S4!AB38+supply_chain_S4_BWM!B15*(LCI_db1_S4!AG82-LCI_db1_S4!AG88)/LCI_db1_S4!AB82)/LCIA_Methods!D6</f>
        <v>18.64021954034007</v>
      </c>
      <c r="G3" s="6">
        <f>(supply_chain_S4_BWM!B11*(LCI_db1_S4!AH38-LCI_db1_S4!AH44)/LCI_db1_S4!AB38+supply_chain_S4_BWM!B15*(LCI_db1_S4!AH82-LCI_db1_S4!AH88)/LCI_db1_S4!AB82)/LCIA_Methods!D7</f>
        <v>0.6833673259038433</v>
      </c>
      <c r="H3" s="6">
        <f>(supply_chain_S4_BWM!B11*(LCI_db1_S4!AI38-LCI_db1_S4!AI44)/LCI_db1_S4!AB38+supply_chain_S4_BWM!B15*(LCI_db1_S4!AI82-LCI_db1_S4!AI88)/LCI_db1_S4!AB82)/LCIA_Methods!D8</f>
        <v>2.2917652898217895</v>
      </c>
      <c r="I3" s="6">
        <f>(supply_chain_S4_BWM!B11*(LCI_db1_S4!AJ38-LCI_db1_S4!AJ44)/LCI_db1_S4!AB38+supply_chain_S4_BWM!B15*(LCI_db1_S4!AJ82-LCI_db1_S4!AJ88)/LCI_db1_S4!AB82)/LCIA_Methods!D9</f>
        <v>47.029750376075654</v>
      </c>
      <c r="J3" s="6">
        <f>(supply_chain_S4_BWM!B11*(LCI_db1_S4!AK38-LCI_db1_S4!AK44)/LCI_db1_S4!AB38+supply_chain_S4_BWM!B15*(LCI_db1_S4!AK82-LCI_db1_S4!AK88)/LCI_db1_S4!AB82)/LCIA_Methods!D10</f>
        <v>65.365392761203125</v>
      </c>
      <c r="K3" s="6">
        <f>(supply_chain_S4_BWM!B11*(LCI_db1_S4!AL38-LCI_db1_S4!AL44)/LCI_db1_S4!AB38+supply_chain_S4_BWM!B15*(LCI_db1_S4!AL82-LCI_db1_S4!AL88)/LCI_db1_S4!AB82)/LCIA_Methods!D11</f>
        <v>0.67934232396178895</v>
      </c>
      <c r="L3" s="6">
        <f>(supply_chain_S4_BWM!B11*(LCI_db1_S4!AM38-LCI_db1_S4!AM44)/LCI_db1_S4!AB38+supply_chain_S4_BWM!B15*(LCI_db1_S4!AM82-LCI_db1_S4!AM88)/LCI_db1_S4!AB82)/LCIA_Methods!D12</f>
        <v>3.7199185703100484</v>
      </c>
      <c r="M3" s="6">
        <f>(supply_chain_S4_BWM!B11*(LCI_db1_S4!AN38-LCI_db1_S4!AN44)/LCI_db1_S4!AB38+supply_chain_S4_BWM!B15*(LCI_db1_S4!AN82-LCI_db1_S4!AN88)/LCI_db1_S4!AB82)/LCIA_Methods!D13</f>
        <v>3.2373909078646541</v>
      </c>
      <c r="N3" s="6">
        <f>(supply_chain_S4_BWM!B11*(LCI_db1_S4!AO38-LCI_db1_S4!AO44)/LCI_db1_S4!AB38+supply_chain_S4_BWM!B15*(LCI_db1_S4!AO82-LCI_db1_S4!AO88)/LCI_db1_S4!AB82)/LCIA_Methods!D14</f>
        <v>0.40511436225899111</v>
      </c>
      <c r="O3" s="6">
        <f>(supply_chain_S4_BWM!B11*(LCI_db1_S4!AP38-LCI_db1_S4!AP44)/LCI_db1_S4!AB38+supply_chain_S4_BWM!B15*(LCI_db1_S4!AP82-LCI_db1_S4!AP88)/LCI_db1_S4!AB82)/LCIA_Methods!D15</f>
        <v>1.3125287915399919</v>
      </c>
      <c r="P3" s="6">
        <f>(supply_chain_S4_BWM!B11*(LCI_db1_S4!AQ38-LCI_db1_S4!AQ44)/LCI_db1_S4!AB38+supply_chain_S4_BWM!B15*(LCI_db1_S4!AQ82-LCI_db1_S4!AQ88)/LCI_db1_S4!AB82)/LCIA_Methods!D16</f>
        <v>2.5318763370891562</v>
      </c>
      <c r="Q3" s="6">
        <f>(supply_chain_S4_BWM!B11*(LCI_db1_S4!AR38-LCI_db1_S4!AR44)/LCI_db1_S4!AB38+supply_chain_S4_BWM!B15*(LCI_db1_S4!AR82-LCI_db1_S4!AR88)/LCI_db1_S4!AB82)/LCIA_Methods!D17</f>
        <v>5.8386237474592795</v>
      </c>
    </row>
    <row r="4" spans="1:17" ht="39.5" x14ac:dyDescent="0.35">
      <c r="A4" s="5" t="s">
        <v>47</v>
      </c>
      <c r="B4" s="6">
        <f>(supply_chain_S4_BWM!B12*(LCI_db1_S4!AC51-LCI_db1_S4!AC59)/LCI_db1_S4!AB51+supply_chain_S4_BWM!B16*(LCI_db1_S4!AC95-LCI_db1_S4!AC103)/LCI_db1_S4!AB95)/LCIA_Methods!D2</f>
        <v>0</v>
      </c>
      <c r="C4" s="6">
        <f>(supply_chain_S4_BWM!B12*(LCI_db1_S4!AD51-LCI_db1_S4!AD59)/LCI_db1_S4!AB51+supply_chain_S4_BWM!B16*(LCI_db1_S4!AD95-LCI_db1_S4!AD103)/LCI_db1_S4!AB95)/LCIA_Methods!D3</f>
        <v>0</v>
      </c>
      <c r="D4" s="6">
        <f>(supply_chain_S4_BWM!B12*(LCI_db1_S4!AE51-LCI_db1_S4!AE59)/LCI_db1_S4!AB51+supply_chain_S4_BWM!B16*(LCI_db1_S4!AE95-LCI_db1_S4!AE103)/LCI_db1_S4!AB95)/LCIA_Methods!D4</f>
        <v>0</v>
      </c>
      <c r="E4" s="6">
        <f>(supply_chain_S4_BWM!B12*(LCI_db1_S4!AF51-LCI_db1_S4!AF59)/LCI_db1_S4!AB51+supply_chain_S4_BWM!B16*(LCI_db1_S4!AF95-LCI_db1_S4!AF103)/LCI_db1_S4!AB95)/LCIA_Methods!D5</f>
        <v>0</v>
      </c>
      <c r="F4" s="6">
        <f>(supply_chain_S4_BWM!B12*(LCI_db1_S4!AG51-LCI_db1_S4!AG59)/LCI_db1_S4!AB51+supply_chain_S4_BWM!B16*(LCI_db1_S4!AG95-LCI_db1_S4!AG103)/LCI_db1_S4!AB95)/LCIA_Methods!D6</f>
        <v>0</v>
      </c>
      <c r="G4" s="6">
        <f>(supply_chain_S4_BWM!B12*(LCI_db1_S4!AH51-LCI_db1_S4!AH59)/LCI_db1_S4!AB51+supply_chain_S4_BWM!B16*(LCI_db1_S4!AH95-LCI_db1_S4!AH103)/LCI_db1_S4!AB95)/LCIA_Methods!D7</f>
        <v>0</v>
      </c>
      <c r="H4" s="6">
        <f>(supply_chain_S4_BWM!B12*(LCI_db1_S4!AI51-LCI_db1_S4!AI59)/LCI_db1_S4!AB51+supply_chain_S4_BWM!B16*(LCI_db1_S4!AI95-LCI_db1_S4!AI103)/LCI_db1_S4!AB95)/LCIA_Methods!D8</f>
        <v>0</v>
      </c>
      <c r="I4" s="6">
        <f>(supply_chain_S4_BWM!B12*(LCI_db1_S4!AJ51-LCI_db1_S4!AJ59)/LCI_db1_S4!AB51+supply_chain_S4_BWM!B16*(LCI_db1_S4!AJ95-LCI_db1_S4!AJ103)/LCI_db1_S4!AB95)/LCIA_Methods!D9</f>
        <v>0</v>
      </c>
      <c r="J4" s="6">
        <f>(supply_chain_S4_BWM!B12*(LCI_db1_S4!AK51-LCI_db1_S4!AK59)/LCI_db1_S4!AB51+supply_chain_S4_BWM!B16*(LCI_db1_S4!AK95-LCI_db1_S4!AK103)/LCI_db1_S4!AB95)/LCIA_Methods!D10</f>
        <v>0</v>
      </c>
      <c r="K4" s="6">
        <f>(supply_chain_S4_BWM!B12*(LCI_db1_S4!AL51-LCI_db1_S4!AL59)/LCI_db1_S4!AB51+supply_chain_S4_BWM!B16*(LCI_db1_S4!AL95-LCI_db1_S4!AL103)/LCI_db1_S4!AB95)/LCIA_Methods!D11</f>
        <v>0</v>
      </c>
      <c r="L4" s="6">
        <f>(supply_chain_S4_BWM!B12*(LCI_db1_S4!AM51-LCI_db1_S4!AM59)/LCI_db1_S4!AB51+supply_chain_S4_BWM!B16*(LCI_db1_S4!AM95-LCI_db1_S4!AM103)/LCI_db1_S4!AB95)/LCIA_Methods!D12</f>
        <v>0</v>
      </c>
      <c r="M4" s="6">
        <f>(supply_chain_S4_BWM!B12*(LCI_db1_S4!AN51-LCI_db1_S4!AN59)/LCI_db1_S4!AB51+supply_chain_S4_BWM!B16*(LCI_db1_S4!AN95-LCI_db1_S4!AN103)/LCI_db1_S4!AB95)/LCIA_Methods!D13</f>
        <v>0</v>
      </c>
      <c r="N4" s="6">
        <f>(supply_chain_S4_BWM!B12*(LCI_db1_S4!AO51-LCI_db1_S4!AO59)/LCI_db1_S4!AB51+supply_chain_S4_BWM!B16*(LCI_db1_S4!AO95-LCI_db1_S4!AO103)/LCI_db1_S4!AB95)/LCIA_Methods!D14</f>
        <v>0</v>
      </c>
      <c r="O4" s="6">
        <f>(supply_chain_S4_BWM!B12*(LCI_db1_S4!AP51-LCI_db1_S4!AP59)/LCI_db1_S4!AB51+supply_chain_S4_BWM!B16*(LCI_db1_S4!AP95-LCI_db1_S4!AP103)/LCI_db1_S4!AB95)/LCIA_Methods!D15</f>
        <v>0</v>
      </c>
      <c r="P4" s="6">
        <f>(supply_chain_S4_BWM!B12*(LCI_db1_S4!AQ51-LCI_db1_S4!AQ59)/LCI_db1_S4!AB51+supply_chain_S4_BWM!B16*(LCI_db1_S4!AQ95-LCI_db1_S4!AQ103)/LCI_db1_S4!AB95)/LCIA_Methods!D16</f>
        <v>0</v>
      </c>
      <c r="Q4" s="6">
        <f>(supply_chain_S4_BWM!B12*(LCI_db1_S4!AR51-LCI_db1_S4!AR59)/LCI_db1_S4!AB51+supply_chain_S4_BWM!B16*(LCI_db1_S4!AR95-LCI_db1_S4!AR103)/LCI_db1_S4!AB95)/LCIA_Methods!D17</f>
        <v>0</v>
      </c>
    </row>
    <row r="5" spans="1:17" x14ac:dyDescent="0.35">
      <c r="A5" s="5" t="s">
        <v>48</v>
      </c>
      <c r="B5" s="6">
        <f>(supply_chain_S4_BWM!B20*LCI_db1_S4!L29)/LCIA_Methods!D2</f>
        <v>-0.21226248751865073</v>
      </c>
      <c r="C5" s="6">
        <f>(supply_chain_S4_BWM!B20*LCI_db1_S4!M29)/LCIA_Methods!D3</f>
        <v>-1.7159318053883026E-2</v>
      </c>
      <c r="D5" s="6">
        <f>(supply_chain_S4_BWM!B20*LCI_db1_S4!N29)/LCIA_Methods!D4</f>
        <v>-1.3266094385732652</v>
      </c>
      <c r="E5" s="6">
        <f>(supply_chain_S4_BWM!B20*LCI_db1_S4!O29)/LCIA_Methods!D5</f>
        <v>-1.2226168898032546</v>
      </c>
      <c r="F5" s="6">
        <f>(supply_chain_S4_BWM!B20*LCI_db1_S4!P29)/LCIA_Methods!D6</f>
        <v>-0.47383553438993026</v>
      </c>
      <c r="G5" s="6">
        <f>(supply_chain_S4_BWM!B20*LCI_db1_S4!Q29)/LCIA_Methods!D7</f>
        <v>-3.5056154506051061E-2</v>
      </c>
      <c r="H5" s="6">
        <f>(supply_chain_S4_BWM!B20*LCI_db1_S4!R29)/LCIA_Methods!D8</f>
        <v>-0.2127001722642301</v>
      </c>
      <c r="I5" s="6">
        <f>(supply_chain_S4_BWM!B20*LCI_db1_S4!S29)/LCIA_Methods!D9</f>
        <v>-0.14539823162335491</v>
      </c>
      <c r="J5" s="6">
        <f>(supply_chain_S4_BWM!B20*LCI_db1_S4!T29)/LCIA_Methods!D10</f>
        <v>-0.15300215457065369</v>
      </c>
      <c r="K5" s="6">
        <f>(supply_chain_S4_BWM!B20*LCI_db1_S4!U29)/LCIA_Methods!D11</f>
        <v>-1.943015456008667E-2</v>
      </c>
      <c r="L5" s="6">
        <f>(supply_chain_S4_BWM!B20*LCI_db1_S4!V29)/LCIA_Methods!D12</f>
        <v>-8.6323378512667165E-2</v>
      </c>
      <c r="M5" s="6">
        <f>(supply_chain_S4_BWM!B20*LCI_db1_S4!W29)/LCIA_Methods!D13</f>
        <v>-1.5116492761239828</v>
      </c>
      <c r="N5" s="6">
        <f>(supply_chain_S4_BWM!B20*LCI_db1_S4!X29)/LCIA_Methods!D14</f>
        <v>-3.3326451025521654E-2</v>
      </c>
      <c r="O5" s="6">
        <f>(supply_chain_S4_BWM!B20*LCI_db1_S4!Y29)/LCIA_Methods!D15</f>
        <v>-1.8919922135673169E-2</v>
      </c>
      <c r="P5" s="6">
        <f>(supply_chain_S4_BWM!B20*LCI_db1_S4!Z29)/LCIA_Methods!D16</f>
        <v>-0.35054031803866642</v>
      </c>
      <c r="Q5" s="6">
        <f>(supply_chain_S4_BWM!B20*LCI_db1_S4!AA29)/LCIA_Methods!D17</f>
        <v>-0.44084168935953816</v>
      </c>
    </row>
    <row r="6" spans="1:17" x14ac:dyDescent="0.35">
      <c r="A6" s="5" t="s">
        <v>49</v>
      </c>
      <c r="B6" s="6">
        <f>(supply_chain_S4_BWM!B40*LCI_db1_S4!L59)/LCIA_Methods!D2</f>
        <v>0</v>
      </c>
      <c r="C6" s="6">
        <f>(supply_chain_S4_BWM!B40*LCI_db1_S4!M59)/LCIA_Methods!D3</f>
        <v>0</v>
      </c>
      <c r="D6" s="6">
        <f>(supply_chain_S4_BWM!B40*LCI_db1_S4!N59)/LCIA_Methods!D4</f>
        <v>0</v>
      </c>
      <c r="E6" s="6">
        <f>(supply_chain_S4_BWM!B40*LCI_db1_S4!O59)/LCIA_Methods!D5</f>
        <v>0</v>
      </c>
      <c r="F6" s="6">
        <f>(supply_chain_S4_BWM!B40*LCI_db1_S4!P59)/LCIA_Methods!D6</f>
        <v>0</v>
      </c>
      <c r="G6" s="6">
        <f>(supply_chain_S4_BWM!B40*LCI_db1_S4!Q59)/LCIA_Methods!D7</f>
        <v>0</v>
      </c>
      <c r="H6" s="6">
        <f>(supply_chain_S4_BWM!B40*LCI_db1_S4!R59)/LCIA_Methods!D8</f>
        <v>0</v>
      </c>
      <c r="I6" s="6">
        <f>(supply_chain_S4_BWM!B40*LCI_db1_S4!S59)/LCIA_Methods!D9</f>
        <v>0</v>
      </c>
      <c r="J6" s="6">
        <f>(supply_chain_S4_BWM!B40*LCI_db1_S4!T59)/LCIA_Methods!D10</f>
        <v>0</v>
      </c>
      <c r="K6" s="6">
        <f>(supply_chain_S4_BWM!B40*LCI_db1_S4!U59)/LCIA_Methods!D11</f>
        <v>0</v>
      </c>
      <c r="L6" s="6">
        <f>(supply_chain_S4_BWM!B40*LCI_db1_S4!V59)/LCIA_Methods!D12</f>
        <v>0</v>
      </c>
      <c r="M6" s="6">
        <f>(supply_chain_S4_BWM!B40*LCI_db1_S4!W59)/LCIA_Methods!D13</f>
        <v>0</v>
      </c>
      <c r="N6" s="6">
        <f>(supply_chain_S4_BWM!B40*LCI_db1_S4!X59)/LCIA_Methods!D14</f>
        <v>0</v>
      </c>
      <c r="O6" s="6">
        <f>(supply_chain_S4_BWM!B40*LCI_db1_S4!Y59)/LCIA_Methods!D15</f>
        <v>0</v>
      </c>
      <c r="P6" s="6">
        <f>(supply_chain_S4_BWM!B40*LCI_db1_S4!Z59)/LCIA_Methods!D16</f>
        <v>0</v>
      </c>
      <c r="Q6" s="6">
        <f>(supply_chain_S4_BWM!B40*LCI_db1_S4!AA59)/LCIA_Methods!D17</f>
        <v>0</v>
      </c>
    </row>
    <row r="7" spans="1:17" x14ac:dyDescent="0.35">
      <c r="A7" s="5" t="s">
        <v>50</v>
      </c>
      <c r="B7" s="6">
        <f>LCA_db1_S4!B2*ABS(supply_chain_S4_BWM!B2)-SUM(B2:B6)</f>
        <v>5.7939621609830176</v>
      </c>
      <c r="C7" s="6">
        <f>LCA_db1_S4!C2*ABS(supply_chain_S4_BWM!B2)-SUM(C2:C6)</f>
        <v>0.46335391651713775</v>
      </c>
      <c r="D7" s="6">
        <f>LCA_db1_S4!D2*ABS(supply_chain_S4_BWM!B2)-SUM(D2:D6)</f>
        <v>10.259711909801965</v>
      </c>
      <c r="E7" s="6">
        <f>LCA_db1_S4!E2*ABS(supply_chain_S4_BWM!B2)-SUM(E2:E6)</f>
        <v>9.5767175809927032</v>
      </c>
      <c r="F7" s="6">
        <f>LCA_db1_S4!F2*ABS(supply_chain_S4_BWM!B2)-SUM(F2:F6)</f>
        <v>7.6938773690441415</v>
      </c>
      <c r="G7" s="6">
        <f>LCA_db1_S4!G2*ABS(supply_chain_S4_BWM!B2)-SUM(G2:G6)</f>
        <v>0.76917606168927199</v>
      </c>
      <c r="H7" s="6">
        <f>LCA_db1_S4!H2*ABS(supply_chain_S4_BWM!B2)-SUM(H2:H6)</f>
        <v>9.3104588490652844</v>
      </c>
      <c r="I7" s="6">
        <f>LCA_db1_S4!I2*ABS(supply_chain_S4_BWM!B2)-SUM(I2:I6)</f>
        <v>4.7298147027883246</v>
      </c>
      <c r="J7" s="6">
        <f>LCA_db1_S4!J2*ABS(supply_chain_S4_BWM!B2)-SUM(J2:J6)</f>
        <v>6.2270526685757233</v>
      </c>
      <c r="K7" s="6">
        <f>LCA_db1_S4!K2*ABS(supply_chain_S4_BWM!B2)-SUM(K2:K6)</f>
        <v>0.16305034427718057</v>
      </c>
      <c r="L7" s="6">
        <f>LCA_db1_S4!L2*ABS(supply_chain_S4_BWM!B2)-SUM(L2:L6)</f>
        <v>3.5425199305814083</v>
      </c>
      <c r="M7" s="6">
        <f>LCA_db1_S4!M2*ABS(supply_chain_S4_BWM!B2)-SUM(M2:M6)</f>
        <v>5.2042441189981155</v>
      </c>
      <c r="N7" s="6">
        <f>LCA_db1_S4!N2*ABS(supply_chain_S4_BWM!B2)-SUM(N2:N6)</f>
        <v>0.30753221390879748</v>
      </c>
      <c r="O7" s="6">
        <f>LCA_db1_S4!O2*ABS(supply_chain_S4_BWM!B2)-SUM(O2:O6)</f>
        <v>0.16937198731149494</v>
      </c>
      <c r="P7" s="6">
        <f>LCA_db1_S4!P2*ABS(supply_chain_S4_BWM!B2)-SUM(P2:P6)</f>
        <v>1.6327216806219704</v>
      </c>
      <c r="Q7" s="6">
        <f>LCA_db1_S4!Q2*ABS(supply_chain_S4_BWM!B2)-SUM(Q2:Q6)</f>
        <v>10.550695739385185</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45</v>
      </c>
      <c r="B2" s="6">
        <f>(supply_chain_S5_BWM!B7*(LCI_db1_S5!AC25-LCI_db1_S5!AC29)/LCI_db1_S5!AB25+supply_chain_S5_BWM!B8*(LCI_db1_S5!AC69-LCI_db1_S5!AC73)/LCI_db1_S5!AB69)/LCIA_Methods!D2</f>
        <v>0.88000812399968187</v>
      </c>
      <c r="C2" s="6">
        <f>(supply_chain_S5_BWM!B7*(LCI_db1_S5!AD25-LCI_db1_S5!AD29)/LCI_db1_S5!AB25+supply_chain_S5_BWM!B8*(LCI_db1_S5!AD69-LCI_db1_S5!AD73)/LCI_db1_S5!AB69)/LCIA_Methods!D3</f>
        <v>2.1057206258629662E-3</v>
      </c>
      <c r="D2" s="6">
        <f>(supply_chain_S5_BWM!B7*(LCI_db1_S5!AE25-LCI_db1_S5!AE29)/LCI_db1_S5!AB25+supply_chain_S5_BWM!B8*(LCI_db1_S5!AE69-LCI_db1_S5!AE73)/LCI_db1_S5!AB69)/LCIA_Methods!D4</f>
        <v>0.43779767703708428</v>
      </c>
      <c r="E2" s="6">
        <f>(supply_chain_S5_BWM!B7*(LCI_db1_S5!AF25-LCI_db1_S5!AF29)/LCI_db1_S5!AB25+supply_chain_S5_BWM!B8*(LCI_db1_S5!AF69-LCI_db1_S5!AF73)/LCI_db1_S5!AB69)/LCIA_Methods!D5</f>
        <v>0.13400192098199615</v>
      </c>
      <c r="F2" s="6">
        <f>(supply_chain_S5_BWM!B7*(LCI_db1_S5!AG25-LCI_db1_S5!AG29)/LCI_db1_S5!AB25+supply_chain_S5_BWM!B8*(LCI_db1_S5!AG69-LCI_db1_S5!AG73)/LCI_db1_S5!AB69)/LCIA_Methods!D6</f>
        <v>0.17977863590692855</v>
      </c>
      <c r="G2" s="6">
        <f>(supply_chain_S5_BWM!B7*(LCI_db1_S5!AH25-LCI_db1_S5!AH29)/LCI_db1_S5!AB25+supply_chain_S5_BWM!B8*(LCI_db1_S5!AH69-LCI_db1_S5!AH73)/LCI_db1_S5!AB69)/LCIA_Methods!D7</f>
        <v>2.0779674094669919E-2</v>
      </c>
      <c r="H2" s="6">
        <f>(supply_chain_S5_BWM!B7*(LCI_db1_S5!AI25-LCI_db1_S5!AI29)/LCI_db1_S5!AB25+supply_chain_S5_BWM!B8*(LCI_db1_S5!AI69-LCI_db1_S5!AI73)/LCI_db1_S5!AB69)/LCIA_Methods!D8</f>
        <v>72.790007836508693</v>
      </c>
      <c r="I2" s="6">
        <f>(supply_chain_S5_BWM!B7*(LCI_db1_S5!AJ25-LCI_db1_S5!AJ29)/LCI_db1_S5!AB25+supply_chain_S5_BWM!B8*(LCI_db1_S5!AJ69-LCI_db1_S5!AJ73)/LCI_db1_S5!AB69)/LCIA_Methods!D9</f>
        <v>0.43787582281585508</v>
      </c>
      <c r="J2" s="6">
        <f>(supply_chain_S5_BWM!B7*(LCI_db1_S5!AK25-LCI_db1_S5!AK29)/LCI_db1_S5!AB25+supply_chain_S5_BWM!B8*(LCI_db1_S5!AK69-LCI_db1_S5!AK73)/LCI_db1_S5!AB69)/LCIA_Methods!D10</f>
        <v>0.57400337517994193</v>
      </c>
      <c r="K2" s="6">
        <f>(supply_chain_S5_BWM!B7*(LCI_db1_S5!AL25-LCI_db1_S5!AL29)/LCI_db1_S5!AB25+supply_chain_S5_BWM!B8*(LCI_db1_S5!AL69-LCI_db1_S5!AL73)/LCI_db1_S5!AB69)/LCIA_Methods!D11</f>
        <v>1.7801696633346825E-2</v>
      </c>
      <c r="L2" s="6">
        <f>(supply_chain_S5_BWM!B7*(LCI_db1_S5!AM25-LCI_db1_S5!AM29)/LCI_db1_S5!AB25+supply_chain_S5_BWM!B8*(LCI_db1_S5!AM69-LCI_db1_S5!AM73)/LCI_db1_S5!AB69)/LCIA_Methods!D12</f>
        <v>4.49104118994572E-2</v>
      </c>
      <c r="M2" s="6">
        <f>(supply_chain_S5_BWM!B7*(LCI_db1_S5!AN25-LCI_db1_S5!AN29)/LCI_db1_S5!AB25+supply_chain_S5_BWM!B8*(LCI_db1_S5!AN69-LCI_db1_S5!AN73)/LCI_db1_S5!AB69)/LCIA_Methods!D13</f>
        <v>0.13070536931125273</v>
      </c>
      <c r="N2" s="6">
        <f>(supply_chain_S5_BWM!B7*(LCI_db1_S5!AO25-LCI_db1_S5!AO29)/LCI_db1_S5!AB25+supply_chain_S5_BWM!B8*(LCI_db1_S5!AO69-LCI_db1_S5!AO73)/LCI_db1_S5!AB69)/LCIA_Methods!D14</f>
        <v>4.724964951097998E-3</v>
      </c>
      <c r="O2" s="6">
        <f>(supply_chain_S5_BWM!B7*(LCI_db1_S5!AP25-LCI_db1_S5!AP29)/LCI_db1_S5!AB25+supply_chain_S5_BWM!B8*(LCI_db1_S5!AP69-LCI_db1_S5!AP73)/LCI_db1_S5!AB69)/LCIA_Methods!D15</f>
        <v>0.67331083101629696</v>
      </c>
      <c r="P2" s="6">
        <f>(supply_chain_S5_BWM!B7*(LCI_db1_S5!AQ25-LCI_db1_S5!AQ29)/LCI_db1_S5!AB25+supply_chain_S5_BWM!B8*(LCI_db1_S5!AQ69-LCI_db1_S5!AQ73)/LCI_db1_S5!AB69)/LCIA_Methods!D16</f>
        <v>9.9277944113901131E-2</v>
      </c>
      <c r="Q2" s="6">
        <f>(supply_chain_S5_BWM!B7*(LCI_db1_S5!AR25-LCI_db1_S5!AR29)/LCI_db1_S5!AB25+supply_chain_S5_BWM!B8*(LCI_db1_S5!AR69-LCI_db1_S5!AR73)/LCI_db1_S5!AB69)/LCIA_Methods!D17</f>
        <v>0.47573316210810285</v>
      </c>
    </row>
    <row r="3" spans="1:17" ht="52.5" x14ac:dyDescent="0.35">
      <c r="A3" s="5" t="s">
        <v>46</v>
      </c>
      <c r="B3" s="6">
        <f>(supply_chain_S5_BWM!B11*(LCI_db1_S5!AC38-LCI_db1_S5!AC44)/LCI_db1_S5!AB38+supply_chain_S5_BWM!B15*(LCI_db1_S5!AC82-LCI_db1_S5!AC88)/LCI_db1_S5!AB82)/LCIA_Methods!D2</f>
        <v>3.9426940961460719</v>
      </c>
      <c r="C3" s="6">
        <f>(supply_chain_S5_BWM!B11*(LCI_db1_S5!AD38-LCI_db1_S5!AD44)/LCI_db1_S5!AB38+supply_chain_S5_BWM!B15*(LCI_db1_S5!AD82-LCI_db1_S5!AD88)/LCI_db1_S5!AB82)/LCIA_Methods!D3</f>
        <v>8.4799992029456248E-2</v>
      </c>
      <c r="D3" s="6">
        <f>(supply_chain_S5_BWM!B11*(LCI_db1_S5!AE38-LCI_db1_S5!AE44)/LCI_db1_S5!AB38+supply_chain_S5_BWM!B15*(LCI_db1_S5!AE82-LCI_db1_S5!AE88)/LCI_db1_S5!AB82)/LCIA_Methods!D4</f>
        <v>22.797610571214385</v>
      </c>
      <c r="E3" s="6">
        <f>(supply_chain_S5_BWM!B11*(LCI_db1_S5!AF38-LCI_db1_S5!AF44)/LCI_db1_S5!AB38+supply_chain_S5_BWM!B15*(LCI_db1_S5!AF82-LCI_db1_S5!AF88)/LCI_db1_S5!AB82)/LCIA_Methods!D5</f>
        <v>3.4981444513369562</v>
      </c>
      <c r="F3" s="6">
        <f>(supply_chain_S5_BWM!B11*(LCI_db1_S5!AG38-LCI_db1_S5!AG44)/LCI_db1_S5!AB38+supply_chain_S5_BWM!B15*(LCI_db1_S5!AG82-LCI_db1_S5!AG88)/LCI_db1_S5!AB82)/LCIA_Methods!D6</f>
        <v>9.3201097701700348</v>
      </c>
      <c r="G3" s="6">
        <f>(supply_chain_S5_BWM!B11*(LCI_db1_S5!AH38-LCI_db1_S5!AH44)/LCI_db1_S5!AB38+supply_chain_S5_BWM!B15*(LCI_db1_S5!AH82-LCI_db1_S5!AH88)/LCI_db1_S5!AB82)/LCIA_Methods!D7</f>
        <v>0.34168366295192165</v>
      </c>
      <c r="H3" s="6">
        <f>(supply_chain_S5_BWM!B11*(LCI_db1_S5!AI38-LCI_db1_S5!AI44)/LCI_db1_S5!AB38+supply_chain_S5_BWM!B15*(LCI_db1_S5!AI82-LCI_db1_S5!AI88)/LCI_db1_S5!AB82)/LCIA_Methods!D8</f>
        <v>1.1458826449108948</v>
      </c>
      <c r="I3" s="6">
        <f>(supply_chain_S5_BWM!B11*(LCI_db1_S5!AJ38-LCI_db1_S5!AJ44)/LCI_db1_S5!AB38+supply_chain_S5_BWM!B15*(LCI_db1_S5!AJ82-LCI_db1_S5!AJ88)/LCI_db1_S5!AB82)/LCIA_Methods!D9</f>
        <v>23.514875188037827</v>
      </c>
      <c r="J3" s="6">
        <f>(supply_chain_S5_BWM!B11*(LCI_db1_S5!AK38-LCI_db1_S5!AK44)/LCI_db1_S5!AB38+supply_chain_S5_BWM!B15*(LCI_db1_S5!AK82-LCI_db1_S5!AK88)/LCI_db1_S5!AB82)/LCIA_Methods!D10</f>
        <v>32.682696380601563</v>
      </c>
      <c r="K3" s="6">
        <f>(supply_chain_S5_BWM!B11*(LCI_db1_S5!AL38-LCI_db1_S5!AL44)/LCI_db1_S5!AB38+supply_chain_S5_BWM!B15*(LCI_db1_S5!AL82-LCI_db1_S5!AL88)/LCI_db1_S5!AB82)/LCIA_Methods!D11</f>
        <v>0.33967116198089448</v>
      </c>
      <c r="L3" s="6">
        <f>(supply_chain_S5_BWM!B11*(LCI_db1_S5!AM38-LCI_db1_S5!AM44)/LCI_db1_S5!AB38+supply_chain_S5_BWM!B15*(LCI_db1_S5!AM82-LCI_db1_S5!AM88)/LCI_db1_S5!AB82)/LCIA_Methods!D12</f>
        <v>1.8599592851550242</v>
      </c>
      <c r="M3" s="6">
        <f>(supply_chain_S5_BWM!B11*(LCI_db1_S5!AN38-LCI_db1_S5!AN44)/LCI_db1_S5!AB38+supply_chain_S5_BWM!B15*(LCI_db1_S5!AN82-LCI_db1_S5!AN88)/LCI_db1_S5!AB82)/LCIA_Methods!D13</f>
        <v>1.6186954539323271</v>
      </c>
      <c r="N3" s="6">
        <f>(supply_chain_S5_BWM!B11*(LCI_db1_S5!AO38-LCI_db1_S5!AO44)/LCI_db1_S5!AB38+supply_chain_S5_BWM!B15*(LCI_db1_S5!AO82-LCI_db1_S5!AO88)/LCI_db1_S5!AB82)/LCIA_Methods!D14</f>
        <v>0.20255718112949556</v>
      </c>
      <c r="O3" s="6">
        <f>(supply_chain_S5_BWM!B11*(LCI_db1_S5!AP38-LCI_db1_S5!AP44)/LCI_db1_S5!AB38+supply_chain_S5_BWM!B15*(LCI_db1_S5!AP82-LCI_db1_S5!AP88)/LCI_db1_S5!AB82)/LCIA_Methods!D15</f>
        <v>0.65626439576999596</v>
      </c>
      <c r="P3" s="6">
        <f>(supply_chain_S5_BWM!B11*(LCI_db1_S5!AQ38-LCI_db1_S5!AQ44)/LCI_db1_S5!AB38+supply_chain_S5_BWM!B15*(LCI_db1_S5!AQ82-LCI_db1_S5!AQ88)/LCI_db1_S5!AB82)/LCIA_Methods!D16</f>
        <v>1.2659381685445781</v>
      </c>
      <c r="Q3" s="6">
        <f>(supply_chain_S5_BWM!B11*(LCI_db1_S5!AR38-LCI_db1_S5!AR44)/LCI_db1_S5!AB38+supply_chain_S5_BWM!B15*(LCI_db1_S5!AR82-LCI_db1_S5!AR88)/LCI_db1_S5!AB82)/LCIA_Methods!D17</f>
        <v>2.9193118737296397</v>
      </c>
    </row>
    <row r="4" spans="1:17" ht="39.5" x14ac:dyDescent="0.35">
      <c r="A4" s="5" t="s">
        <v>47</v>
      </c>
      <c r="B4" s="6">
        <f>(supply_chain_S5_BWM!B12*(LCI_db1_S5!AC51-LCI_db1_S5!AC59)/LCI_db1_S5!AB51+supply_chain_S5_BWM!B16*(LCI_db1_S5!AC95-LCI_db1_S5!AC103)/LCI_db1_S5!AB95)/LCIA_Methods!D2</f>
        <v>8.1223565394205206</v>
      </c>
      <c r="C4" s="6">
        <f>(supply_chain_S5_BWM!B12*(LCI_db1_S5!AD51-LCI_db1_S5!AD59)/LCI_db1_S5!AB51+supply_chain_S5_BWM!B16*(LCI_db1_S5!AD95-LCI_db1_S5!AD103)/LCI_db1_S5!AB95)/LCIA_Methods!D3</f>
        <v>0.11698567920690274</v>
      </c>
      <c r="D4" s="6">
        <f>(supply_chain_S5_BWM!B12*(LCI_db1_S5!AE51-LCI_db1_S5!AE59)/LCI_db1_S5!AB51+supply_chain_S5_BWM!B16*(LCI_db1_S5!AE95-LCI_db1_S5!AE103)/LCI_db1_S5!AB95)/LCIA_Methods!D4</f>
        <v>14.450821594571183</v>
      </c>
      <c r="E4" s="6">
        <f>(supply_chain_S5_BWM!B12*(LCI_db1_S5!AF51-LCI_db1_S5!AF59)/LCI_db1_S5!AB51+supply_chain_S5_BWM!B16*(LCI_db1_S5!AF95-LCI_db1_S5!AF103)/LCI_db1_S5!AB95)/LCIA_Methods!D5</f>
        <v>7.7470986312537047</v>
      </c>
      <c r="F4" s="6">
        <f>(supply_chain_S5_BWM!B12*(LCI_db1_S5!AG51-LCI_db1_S5!AG59)/LCI_db1_S5!AB51+supply_chain_S5_BWM!B16*(LCI_db1_S5!AG95-LCI_db1_S5!AG103)/LCI_db1_S5!AB95)/LCIA_Methods!D6</f>
        <v>3.3892526911440122</v>
      </c>
      <c r="G4" s="6">
        <f>(supply_chain_S5_BWM!B12*(LCI_db1_S5!AH51-LCI_db1_S5!AH59)/LCI_db1_S5!AB51+supply_chain_S5_BWM!B16*(LCI_db1_S5!AH95-LCI_db1_S5!AH103)/LCI_db1_S5!AB95)/LCIA_Methods!D7</f>
        <v>0.25407330973315301</v>
      </c>
      <c r="H4" s="6">
        <f>(supply_chain_S5_BWM!B12*(LCI_db1_S5!AI51-LCI_db1_S5!AI59)/LCI_db1_S5!AB51+supply_chain_S5_BWM!B16*(LCI_db1_S5!AI95-LCI_db1_S5!AI103)/LCI_db1_S5!AB95)/LCIA_Methods!D8</f>
        <v>1.7069748233314399</v>
      </c>
      <c r="I4" s="6">
        <f>(supply_chain_S5_BWM!B12*(LCI_db1_S5!AJ51-LCI_db1_S5!AJ59)/LCI_db1_S5!AB51+supply_chain_S5_BWM!B16*(LCI_db1_S5!AJ95-LCI_db1_S5!AJ103)/LCI_db1_S5!AB95)/LCIA_Methods!D9</f>
        <v>0.94882582423610262</v>
      </c>
      <c r="J4" s="6">
        <f>(supply_chain_S5_BWM!B12*(LCI_db1_S5!AK51-LCI_db1_S5!AK59)/LCI_db1_S5!AB51+supply_chain_S5_BWM!B16*(LCI_db1_S5!AK95-LCI_db1_S5!AK103)/LCI_db1_S5!AB95)/LCIA_Methods!D10</f>
        <v>0.98901303400433394</v>
      </c>
      <c r="K4" s="6">
        <f>(supply_chain_S5_BWM!B12*(LCI_db1_S5!AL51-LCI_db1_S5!AL59)/LCI_db1_S5!AB51+supply_chain_S5_BWM!B16*(LCI_db1_S5!AL95-LCI_db1_S5!AL103)/LCI_db1_S5!AB95)/LCIA_Methods!D11</f>
        <v>0.33995839689740909</v>
      </c>
      <c r="L4" s="6">
        <f>(supply_chain_S5_BWM!B12*(LCI_db1_S5!AM51-LCI_db1_S5!AM59)/LCI_db1_S5!AB51+supply_chain_S5_BWM!B16*(LCI_db1_S5!AM95-LCI_db1_S5!AM103)/LCI_db1_S5!AB95)/LCIA_Methods!D12</f>
        <v>0.66505651482102035</v>
      </c>
      <c r="M4" s="6">
        <f>(supply_chain_S5_BWM!B12*(LCI_db1_S5!AN51-LCI_db1_S5!AN59)/LCI_db1_S5!AB51+supply_chain_S5_BWM!B16*(LCI_db1_S5!AN95-LCI_db1_S5!AN103)/LCI_db1_S5!AB95)/LCIA_Methods!D13</f>
        <v>1.1324233840396207</v>
      </c>
      <c r="N4" s="6">
        <f>(supply_chain_S5_BWM!B12*(LCI_db1_S5!AO51-LCI_db1_S5!AO59)/LCI_db1_S5!AB51+supply_chain_S5_BWM!B16*(LCI_db1_S5!AO95-LCI_db1_S5!AO103)/LCI_db1_S5!AB95)/LCIA_Methods!D14</f>
        <v>0.17044184804141443</v>
      </c>
      <c r="O4" s="6">
        <f>(supply_chain_S5_BWM!B12*(LCI_db1_S5!AP51-LCI_db1_S5!AP59)/LCI_db1_S5!AB51+supply_chain_S5_BWM!B16*(LCI_db1_S5!AP95-LCI_db1_S5!AP103)/LCI_db1_S5!AB95)/LCIA_Methods!D15</f>
        <v>0.16508914706477684</v>
      </c>
      <c r="P4" s="6">
        <f>(supply_chain_S5_BWM!B12*(LCI_db1_S5!AQ51-LCI_db1_S5!AQ59)/LCI_db1_S5!AB51+supply_chain_S5_BWM!B16*(LCI_db1_S5!AQ95-LCI_db1_S5!AQ103)/LCI_db1_S5!AB95)/LCIA_Methods!D16</f>
        <v>1.2316962035907471</v>
      </c>
      <c r="Q4" s="6">
        <f>(supply_chain_S5_BWM!B12*(LCI_db1_S5!AR51-LCI_db1_S5!AR59)/LCI_db1_S5!AB51+supply_chain_S5_BWM!B16*(LCI_db1_S5!AR95-LCI_db1_S5!AR103)/LCI_db1_S5!AB95)/LCIA_Methods!D17</f>
        <v>2.9798370959291609</v>
      </c>
    </row>
    <row r="5" spans="1:17" x14ac:dyDescent="0.35">
      <c r="A5" s="5" t="s">
        <v>48</v>
      </c>
      <c r="B5" s="6">
        <f>(supply_chain_S5_BWM!B20*LCI_db1_S5!L29)/LCIA_Methods!D2</f>
        <v>-0.12340842297595973</v>
      </c>
      <c r="C5" s="6">
        <f>(supply_chain_S5_BWM!B20*LCI_db1_S5!M29)/LCIA_Methods!D3</f>
        <v>-9.9763477057459461E-3</v>
      </c>
      <c r="D5" s="6">
        <f>(supply_chain_S5_BWM!B20*LCI_db1_S5!N29)/LCIA_Methods!D4</f>
        <v>-0.77128455731003798</v>
      </c>
      <c r="E5" s="6">
        <f>(supply_chain_S5_BWM!B20*LCI_db1_S5!O29)/LCIA_Methods!D5</f>
        <v>-0.71082377314142708</v>
      </c>
      <c r="F5" s="6">
        <f>(supply_chain_S5_BWM!B20*LCI_db1_S5!P29)/LCIA_Methods!D6</f>
        <v>-0.27548577580809896</v>
      </c>
      <c r="G5" s="6">
        <f>(supply_chain_S5_BWM!B20*LCI_db1_S5!Q29)/LCIA_Methods!D7</f>
        <v>-2.0381485177936663E-2</v>
      </c>
      <c r="H5" s="6">
        <f>(supply_chain_S5_BWM!B20*LCI_db1_S5!R29)/LCIA_Methods!D8</f>
        <v>-0.12366289085129659</v>
      </c>
      <c r="I5" s="6">
        <f>(supply_chain_S5_BWM!B20*LCI_db1_S5!S29)/LCIA_Methods!D9</f>
        <v>-8.4533855594973784E-2</v>
      </c>
      <c r="J5" s="6">
        <f>(supply_chain_S5_BWM!B20*LCI_db1_S5!T29)/LCIA_Methods!D10</f>
        <v>-8.8954741029449808E-2</v>
      </c>
      <c r="K5" s="6">
        <f>(supply_chain_S5_BWM!B20*LCI_db1_S5!U29)/LCIA_Methods!D11</f>
        <v>-1.1296601488422481E-2</v>
      </c>
      <c r="L5" s="6">
        <f>(supply_chain_S5_BWM!B20*LCI_db1_S5!V29)/LCIA_Methods!D12</f>
        <v>-5.0188010763178581E-2</v>
      </c>
      <c r="M5" s="6">
        <f>(supply_chain_S5_BWM!B20*LCI_db1_S5!W29)/LCIA_Methods!D13</f>
        <v>-0.878865858211618</v>
      </c>
      <c r="N5" s="6">
        <f>(supply_chain_S5_BWM!B20*LCI_db1_S5!X29)/LCIA_Methods!D14</f>
        <v>-1.9375843619489332E-2</v>
      </c>
      <c r="O5" s="6">
        <f>(supply_chain_S5_BWM!B20*LCI_db1_S5!Y29)/LCIA_Methods!D15</f>
        <v>-1.0999954730042541E-2</v>
      </c>
      <c r="P5" s="6">
        <f>(supply_chain_S5_BWM!B20*LCI_db1_S5!Z29)/LCIA_Methods!D16</f>
        <v>-0.20380251048759676</v>
      </c>
      <c r="Q5" s="6">
        <f>(supply_chain_S5_BWM!B20*LCI_db1_S5!AA29)/LCIA_Methods!D17</f>
        <v>-0.25630330776717336</v>
      </c>
    </row>
    <row r="6" spans="1:17" x14ac:dyDescent="0.35">
      <c r="A6" s="5" t="s">
        <v>49</v>
      </c>
      <c r="B6" s="6">
        <f>(supply_chain_S5_BWM!B40*LCI_db1_S5!L59)/LCIA_Methods!D2</f>
        <v>-3.5407279222394537</v>
      </c>
      <c r="C6" s="6">
        <f>(supply_chain_S5_BWM!B40*LCI_db1_S5!M59)/LCIA_Methods!D3</f>
        <v>-5.8050490558434947E-2</v>
      </c>
      <c r="D6" s="6">
        <f>(supply_chain_S5_BWM!B40*LCI_db1_S5!N59)/LCIA_Methods!D4</f>
        <v>-5.3839668301773536</v>
      </c>
      <c r="E6" s="6">
        <f>(supply_chain_S5_BWM!B40*LCI_db1_S5!O59)/LCIA_Methods!D5</f>
        <v>-5.0061775766645438</v>
      </c>
      <c r="F6" s="6">
        <f>(supply_chain_S5_BWM!B40*LCI_db1_S5!P59)/LCIA_Methods!D6</f>
        <v>-3.8170782521949844</v>
      </c>
      <c r="G6" s="6">
        <f>(supply_chain_S5_BWM!B40*LCI_db1_S5!Q59)/LCIA_Methods!D7</f>
        <v>-0.23712893114620795</v>
      </c>
      <c r="H6" s="6">
        <f>(supply_chain_S5_BWM!B40*LCI_db1_S5!R59)/LCIA_Methods!D8</f>
        <v>-0.85862585713568973</v>
      </c>
      <c r="I6" s="6">
        <f>(supply_chain_S5_BWM!B40*LCI_db1_S5!S59)/LCIA_Methods!D9</f>
        <v>-3.4099530842548509</v>
      </c>
      <c r="J6" s="6">
        <f>(supply_chain_S5_BWM!B40*LCI_db1_S5!T59)/LCIA_Methods!D10</f>
        <v>-4.55317617974457</v>
      </c>
      <c r="K6" s="6">
        <f>(supply_chain_S5_BWM!B40*LCI_db1_S5!U59)/LCIA_Methods!D11</f>
        <v>-0.11468520711015498</v>
      </c>
      <c r="L6" s="6">
        <f>(supply_chain_S5_BWM!B40*LCI_db1_S5!V59)/LCIA_Methods!D12</f>
        <v>-0.45609823086824292</v>
      </c>
      <c r="M6" s="6">
        <f>(supply_chain_S5_BWM!B40*LCI_db1_S5!W59)/LCIA_Methods!D13</f>
        <v>-0.90761762130655821</v>
      </c>
      <c r="N6" s="6">
        <f>(supply_chain_S5_BWM!B40*LCI_db1_S5!X59)/LCIA_Methods!D14</f>
        <v>-0.19531821484479919</v>
      </c>
      <c r="O6" s="6">
        <f>(supply_chain_S5_BWM!B40*LCI_db1_S5!Y59)/LCIA_Methods!D15</f>
        <v>-0.14731331491586763</v>
      </c>
      <c r="P6" s="6">
        <f>(supply_chain_S5_BWM!B40*LCI_db1_S5!Z59)/LCIA_Methods!D16</f>
        <v>-1.1942292855338188</v>
      </c>
      <c r="Q6" s="6">
        <f>(supply_chain_S5_BWM!B40*LCI_db1_S5!AA59)/LCIA_Methods!D17</f>
        <v>-1.9521194441122853</v>
      </c>
    </row>
    <row r="7" spans="1:17" x14ac:dyDescent="0.35">
      <c r="A7" s="5" t="s">
        <v>50</v>
      </c>
      <c r="B7" s="6">
        <f>LCA_db1_S5!B2*ABS(supply_chain_S5_BWM!B2)-SUM(B2:B6)</f>
        <v>3.79493263834126</v>
      </c>
      <c r="C7" s="6">
        <f>LCA_db1_S5!C2*ABS(supply_chain_S5_BWM!B2)-SUM(C2:C6)</f>
        <v>0.29995614589214137</v>
      </c>
      <c r="D7" s="6">
        <f>LCA_db1_S5!D2*ABS(supply_chain_S5_BWM!B2)-SUM(D2:D6)</f>
        <v>3.9678322740187646</v>
      </c>
      <c r="E7" s="6">
        <f>LCA_db1_S5!E2*ABS(supply_chain_S5_BWM!B2)-SUM(E2:E6)</f>
        <v>4.1276484637998019</v>
      </c>
      <c r="F7" s="6">
        <f>LCA_db1_S5!F2*ABS(supply_chain_S5_BWM!B2)-SUM(F2:F6)</f>
        <v>5.9706296324956689</v>
      </c>
      <c r="G7" s="6">
        <f>LCA_db1_S5!G2*ABS(supply_chain_S5_BWM!B2)-SUM(G2:G6)</f>
        <v>0.48112824574592239</v>
      </c>
      <c r="H7" s="6">
        <f>LCA_db1_S5!H2*ABS(supply_chain_S5_BWM!B2)-SUM(H2:H6)</f>
        <v>7.5799723528031535</v>
      </c>
      <c r="I7" s="6">
        <f>LCA_db1_S5!I2*ABS(supply_chain_S5_BWM!B2)-SUM(I2:I6)</f>
        <v>3.5671028421595814</v>
      </c>
      <c r="J7" s="6">
        <f>LCA_db1_S5!J2*ABS(supply_chain_S5_BWM!B2)-SUM(J2:J6)</f>
        <v>4.9402776635089296</v>
      </c>
      <c r="K7" s="6">
        <f>LCA_db1_S5!K2*ABS(supply_chain_S5_BWM!B2)-SUM(K2:K6)</f>
        <v>6.4151546873973953E-2</v>
      </c>
      <c r="L7" s="6">
        <f>LCA_db1_S5!L2*ABS(supply_chain_S5_BWM!B2)-SUM(L2:L6)</f>
        <v>2.8122696096769699</v>
      </c>
      <c r="M7" s="6">
        <f>LCA_db1_S5!M2*ABS(supply_chain_S5_BWM!B2)-SUM(M2:M6)</f>
        <v>1.1461572835601128</v>
      </c>
      <c r="N7" s="6">
        <f>LCA_db1_S5!N2*ABS(supply_chain_S5_BWM!B2)-SUM(N2:N6)</f>
        <v>9.4705820692467829E-2</v>
      </c>
      <c r="O7" s="6">
        <f>LCA_db1_S5!O2*ABS(supply_chain_S5_BWM!B2)-SUM(O2:O6)</f>
        <v>7.4476060406970968E-2</v>
      </c>
      <c r="P7" s="6">
        <f>LCA_db1_S5!P2*ABS(supply_chain_S5_BWM!B2)-SUM(P2:P6)</f>
        <v>0.57205791424226771</v>
      </c>
      <c r="Q7" s="6">
        <f>LCA_db1_S5!Q2*ABS(supply_chain_S5_BWM!B2)-SUM(Q2:Q6)</f>
        <v>6.6689265706806404</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45</v>
      </c>
      <c r="B2" s="6">
        <f>(supply_chain_default_BWM!B7*(LCI_db2_default!AC25-LCI_db2_default!AC29)/LCI_db2_default!AB25+supply_chain_default_BWM!B8*(LCI_db2_default!AC69-LCI_db2_default!AC73)/LCI_db2_default!AB69)/LCIA_Methods!D2</f>
        <v>0.87340133181087432</v>
      </c>
      <c r="C2" s="6">
        <f>(supply_chain_default_BWM!B7*(LCI_db2_default!AD25-LCI_db2_default!AD29)/LCI_db2_default!AB25+supply_chain_default_BWM!B8*(LCI_db2_default!AD69-LCI_db2_default!AD73)/LCI_db2_default!AB69)/LCIA_Methods!D3</f>
        <v>2.2532008972319354E-3</v>
      </c>
      <c r="D2" s="6">
        <f>(supply_chain_default_BWM!B7*(LCI_db2_default!AE25-LCI_db2_default!AE29)/LCI_db2_default!AB25+supply_chain_default_BWM!B8*(LCI_db2_default!AE69-LCI_db2_default!AE73)/LCI_db2_default!AB69)/LCIA_Methods!D4</f>
        <v>0.45100999805635722</v>
      </c>
      <c r="E2" s="6">
        <f>(supply_chain_default_BWM!B7*(LCI_db2_default!AF25-LCI_db2_default!AF29)/LCI_db2_default!AB25+supply_chain_default_BWM!B8*(LCI_db2_default!AF69-LCI_db2_default!AF73)/LCI_db2_default!AB69)/LCIA_Methods!D5</f>
        <v>0.14992756232032869</v>
      </c>
      <c r="F2" s="6">
        <f>(supply_chain_default_BWM!B7*(LCI_db2_default!AG25-LCI_db2_default!AG29)/LCI_db2_default!AB25+supply_chain_default_BWM!B8*(LCI_db2_default!AG69-LCI_db2_default!AG73)/LCI_db2_default!AB69)/LCIA_Methods!D6</f>
        <v>0.18041939351132028</v>
      </c>
      <c r="G2" s="6">
        <f>(supply_chain_default_BWM!B7*(LCI_db2_default!AH25-LCI_db2_default!AH29)/LCI_db2_default!AB25+supply_chain_default_BWM!B8*(LCI_db2_default!AH69-LCI_db2_default!AH73)/LCI_db2_default!AB69)/LCIA_Methods!D7</f>
        <v>1.7640444102846632E-2</v>
      </c>
      <c r="H2" s="6">
        <f>(supply_chain_default_BWM!B7*(LCI_db2_default!AI25-LCI_db2_default!AI29)/LCI_db2_default!AB25+supply_chain_default_BWM!B8*(LCI_db2_default!AI69-LCI_db2_default!AI73)/LCI_db2_default!AB69)/LCIA_Methods!D8</f>
        <v>72.790799825678349</v>
      </c>
      <c r="I2" s="6">
        <f>(supply_chain_default_BWM!B7*(LCI_db2_default!AJ25-LCI_db2_default!AJ29)/LCI_db2_default!AB25+supply_chain_default_BWM!B8*(LCI_db2_default!AJ69-LCI_db2_default!AJ73)/LCI_db2_default!AB69)/LCIA_Methods!D9</f>
        <v>0.4375315146788169</v>
      </c>
      <c r="J2" s="6">
        <f>(supply_chain_default_BWM!B7*(LCI_db2_default!AK25-LCI_db2_default!AK29)/LCI_db2_default!AB25+supply_chain_default_BWM!B8*(LCI_db2_default!AK69-LCI_db2_default!AK73)/LCI_db2_default!AB69)/LCIA_Methods!D10</f>
        <v>0.57585124596514159</v>
      </c>
      <c r="K2" s="6">
        <f>(supply_chain_default_BWM!B7*(LCI_db2_default!AL25-LCI_db2_default!AL29)/LCI_db2_default!AB25+supply_chain_default_BWM!B8*(LCI_db2_default!AL69-LCI_db2_default!AL73)/LCI_db2_default!AB69)/LCIA_Methods!D11</f>
        <v>1.4527962140477371E-2</v>
      </c>
      <c r="L2" s="6">
        <f>(supply_chain_default_BWM!B7*(LCI_db2_default!AM25-LCI_db2_default!AM29)/LCI_db2_default!AB25+supply_chain_default_BWM!B8*(LCI_db2_default!AM69-LCI_db2_default!AM73)/LCI_db2_default!AB69)/LCIA_Methods!D12</f>
        <v>4.5370010093600067E-2</v>
      </c>
      <c r="M2" s="6">
        <f>(supply_chain_default_BWM!B7*(LCI_db2_default!AN25-LCI_db2_default!AN29)/LCI_db2_default!AB25+supply_chain_default_BWM!B8*(LCI_db2_default!AN69-LCI_db2_default!AN73)/LCI_db2_default!AB69)/LCIA_Methods!D13</f>
        <v>0.130933170559313</v>
      </c>
      <c r="N2" s="6">
        <f>(supply_chain_default_BWM!B7*(LCI_db2_default!AO25-LCI_db2_default!AO29)/LCI_db2_default!AB25+supply_chain_default_BWM!B8*(LCI_db2_default!AO69-LCI_db2_default!AO73)/LCI_db2_default!AB69)/LCIA_Methods!D14</f>
        <v>5.8467692880123275E-3</v>
      </c>
      <c r="O2" s="6">
        <f>(supply_chain_default_BWM!B7*(LCI_db2_default!AP25-LCI_db2_default!AP29)/LCI_db2_default!AB25+supply_chain_default_BWM!B8*(LCI_db2_default!AP69-LCI_db2_default!AP73)/LCI_db2_default!AB69)/LCIA_Methods!D15</f>
        <v>0.6706175152862941</v>
      </c>
      <c r="P2" s="6">
        <f>(supply_chain_default_BWM!B7*(LCI_db2_default!AQ25-LCI_db2_default!AQ29)/LCI_db2_default!AB25+supply_chain_default_BWM!B8*(LCI_db2_default!AQ69-LCI_db2_default!AQ73)/LCI_db2_default!AB69)/LCIA_Methods!D16</f>
        <v>0.10470645573813511</v>
      </c>
      <c r="Q2" s="6">
        <f>(supply_chain_default_BWM!B7*(LCI_db2_default!AR25-LCI_db2_default!AR29)/LCI_db2_default!AB25+supply_chain_default_BWM!B8*(LCI_db2_default!AR69-LCI_db2_default!AR73)/LCI_db2_default!AB69)/LCIA_Methods!D17</f>
        <v>0.46651919176410994</v>
      </c>
    </row>
    <row r="3" spans="1:17" ht="52.5" x14ac:dyDescent="0.35">
      <c r="A3" s="5" t="s">
        <v>46</v>
      </c>
      <c r="B3" s="6">
        <f>(supply_chain_default_BWM!B11*(LCI_db2_default!AC38-LCI_db2_default!AC44)/LCI_db2_default!AB38+supply_chain_default_BWM!B15*(LCI_db2_default!AC82-LCI_db2_default!AC88)/LCI_db2_default!AB82)/LCIA_Methods!D2</f>
        <v>3.7708186854898083</v>
      </c>
      <c r="C3" s="6">
        <f>(supply_chain_default_BWM!B11*(LCI_db2_default!AD38-LCI_db2_default!AD44)/LCI_db2_default!AB38+supply_chain_default_BWM!B15*(LCI_db2_default!AD82-LCI_db2_default!AD88)/LCI_db2_default!AB82)/LCIA_Methods!D3</f>
        <v>8.1237183326718213E-2</v>
      </c>
      <c r="D3" s="6">
        <f>(supply_chain_default_BWM!B11*(LCI_db2_default!AE38-LCI_db2_default!AE44)/LCI_db2_default!AB38+supply_chain_default_BWM!B15*(LCI_db2_default!AE82-LCI_db2_default!AE88)/LCI_db2_default!AB82)/LCIA_Methods!D4</f>
        <v>23.973874656420211</v>
      </c>
      <c r="E3" s="6">
        <f>(supply_chain_default_BWM!B11*(LCI_db2_default!AF38-LCI_db2_default!AF44)/LCI_db2_default!AB38+supply_chain_default_BWM!B15*(LCI_db2_default!AF82-LCI_db2_default!AF88)/LCI_db2_default!AB82)/LCIA_Methods!D5</f>
        <v>3.7179403164703051</v>
      </c>
      <c r="F3" s="6">
        <f>(supply_chain_default_BWM!B11*(LCI_db2_default!AG38-LCI_db2_default!AG44)/LCI_db2_default!AB38+supply_chain_default_BWM!B15*(LCI_db2_default!AG82-LCI_db2_default!AG88)/LCI_db2_default!AB82)/LCIA_Methods!D6</f>
        <v>9.325977495517721</v>
      </c>
      <c r="G3" s="6">
        <f>(supply_chain_default_BWM!B11*(LCI_db2_default!AH38-LCI_db2_default!AH44)/LCI_db2_default!AB38+supply_chain_default_BWM!B15*(LCI_db2_default!AH82-LCI_db2_default!AH88)/LCI_db2_default!AB82)/LCIA_Methods!D7</f>
        <v>0.2905677679694606</v>
      </c>
      <c r="H3" s="6">
        <f>(supply_chain_default_BWM!B11*(LCI_db2_default!AI38-LCI_db2_default!AI44)/LCI_db2_default!AB38+supply_chain_default_BWM!B15*(LCI_db2_default!AI82-LCI_db2_default!AI88)/LCI_db2_default!AB82)/LCIA_Methods!D8</f>
        <v>1.1432472300906527</v>
      </c>
      <c r="I3" s="6">
        <f>(supply_chain_default_BWM!B11*(LCI_db2_default!AJ38-LCI_db2_default!AJ44)/LCI_db2_default!AB38+supply_chain_default_BWM!B15*(LCI_db2_default!AJ82-LCI_db2_default!AJ88)/LCI_db2_default!AB82)/LCIA_Methods!D9</f>
        <v>23.501109108776379</v>
      </c>
      <c r="J3" s="6">
        <f>(supply_chain_default_BWM!B11*(LCI_db2_default!AK38-LCI_db2_default!AK44)/LCI_db2_default!AB38+supply_chain_default_BWM!B15*(LCI_db2_default!AK82-LCI_db2_default!AK88)/LCI_db2_default!AB82)/LCIA_Methods!D10</f>
        <v>32.698140607155075</v>
      </c>
      <c r="K3" s="6">
        <f>(supply_chain_default_BWM!B11*(LCI_db2_default!AL38-LCI_db2_default!AL44)/LCI_db2_default!AB38+supply_chain_default_BWM!B15*(LCI_db2_default!AL82-LCI_db2_default!AL88)/LCI_db2_default!AB82)/LCIA_Methods!D11</f>
        <v>0.3211830509354891</v>
      </c>
      <c r="L3" s="6">
        <f>(supply_chain_default_BWM!B11*(LCI_db2_default!AM38-LCI_db2_default!AM44)/LCI_db2_default!AB38+supply_chain_default_BWM!B15*(LCI_db2_default!AM82-LCI_db2_default!AM88)/LCI_db2_default!AB82)/LCIA_Methods!D12</f>
        <v>1.8634049519779685</v>
      </c>
      <c r="M3" s="6">
        <f>(supply_chain_default_BWM!B11*(LCI_db2_default!AN38-LCI_db2_default!AN44)/LCI_db2_default!AB38+supply_chain_default_BWM!B15*(LCI_db2_default!AN82-LCI_db2_default!AN88)/LCI_db2_default!AB82)/LCIA_Methods!D13</f>
        <v>1.5985277294203426</v>
      </c>
      <c r="N3" s="6">
        <f>(supply_chain_default_BWM!B11*(LCI_db2_default!AO38-LCI_db2_default!AO44)/LCI_db2_default!AB38+supply_chain_default_BWM!B15*(LCI_db2_default!AO82-LCI_db2_default!AO88)/LCI_db2_default!AB82)/LCIA_Methods!D14</f>
        <v>0.27073407929442805</v>
      </c>
      <c r="O3" s="6">
        <f>(supply_chain_default_BWM!B11*(LCI_db2_default!AP38-LCI_db2_default!AP44)/LCI_db2_default!AB38+supply_chain_default_BWM!B15*(LCI_db2_default!AP82-LCI_db2_default!AP88)/LCI_db2_default!AB82)/LCIA_Methods!D15</f>
        <v>0.62453646556111342</v>
      </c>
      <c r="P3" s="6">
        <f>(supply_chain_default_BWM!B11*(LCI_db2_default!AQ38-LCI_db2_default!AQ44)/LCI_db2_default!AB38+supply_chain_default_BWM!B15*(LCI_db2_default!AQ82-LCI_db2_default!AQ88)/LCI_db2_default!AB82)/LCIA_Methods!D16</f>
        <v>1.4206078689955945</v>
      </c>
      <c r="Q3" s="6">
        <f>(supply_chain_default_BWM!B11*(LCI_db2_default!AR38-LCI_db2_default!AR44)/LCI_db2_default!AB38+supply_chain_default_BWM!B15*(LCI_db2_default!AR82-LCI_db2_default!AR88)/LCI_db2_default!AB82)/LCIA_Methods!D17</f>
        <v>2.6992516026685656</v>
      </c>
    </row>
    <row r="4" spans="1:17" ht="39.5" x14ac:dyDescent="0.35">
      <c r="A4" s="5" t="s">
        <v>47</v>
      </c>
      <c r="B4" s="6">
        <f>(supply_chain_default_BWM!B12*(LCI_db2_default!AC51-LCI_db2_default!AC59)/LCI_db2_default!AB51+supply_chain_default_BWM!B16*(LCI_db2_default!AC95-LCI_db2_default!AC103)/LCI_db2_default!AB95)/LCIA_Methods!D2</f>
        <v>8.0167604533708534</v>
      </c>
      <c r="C4" s="6">
        <f>(supply_chain_default_BWM!B12*(LCI_db2_default!AD51-LCI_db2_default!AD59)/LCI_db2_default!AB51+supply_chain_default_BWM!B16*(LCI_db2_default!AD95-LCI_db2_default!AD103)/LCI_db2_default!AB95)/LCIA_Methods!D3</f>
        <v>0.11332280948343748</v>
      </c>
      <c r="D4" s="6">
        <f>(supply_chain_default_BWM!B12*(LCI_db2_default!AE51-LCI_db2_default!AE59)/LCI_db2_default!AB51+supply_chain_default_BWM!B16*(LCI_db2_default!AE95-LCI_db2_default!AE103)/LCI_db2_default!AB95)/LCIA_Methods!D4</f>
        <v>15.002178158684856</v>
      </c>
      <c r="E4" s="6">
        <f>(supply_chain_default_BWM!B12*(LCI_db2_default!AF51-LCI_db2_default!AF59)/LCI_db2_default!AB51+supply_chain_default_BWM!B16*(LCI_db2_default!AF95-LCI_db2_default!AF103)/LCI_db2_default!AB95)/LCIA_Methods!D5</f>
        <v>7.9388740980611132</v>
      </c>
      <c r="F4" s="6">
        <f>(supply_chain_default_BWM!B12*(LCI_db2_default!AG51-LCI_db2_default!AG59)/LCI_db2_default!AB51+supply_chain_default_BWM!B16*(LCI_db2_default!AG95-LCI_db2_default!AG103)/LCI_db2_default!AB95)/LCIA_Methods!D6</f>
        <v>3.396642292194457</v>
      </c>
      <c r="G4" s="6">
        <f>(supply_chain_default_BWM!B12*(LCI_db2_default!AH51-LCI_db2_default!AH59)/LCI_db2_default!AB51+supply_chain_default_BWM!B16*(LCI_db2_default!AH95-LCI_db2_default!AH103)/LCI_db2_default!AB95)/LCIA_Methods!D7</f>
        <v>0.23393258041599416</v>
      </c>
      <c r="H4" s="6">
        <f>(supply_chain_default_BWM!B12*(LCI_db2_default!AI51-LCI_db2_default!AI59)/LCI_db2_default!AB51+supply_chain_default_BWM!B16*(LCI_db2_default!AI95-LCI_db2_default!AI103)/LCI_db2_default!AB95)/LCIA_Methods!D8</f>
        <v>1.7164984388028253</v>
      </c>
      <c r="I4" s="6">
        <f>(supply_chain_default_BWM!B12*(LCI_db2_default!AJ51-LCI_db2_default!AJ59)/LCI_db2_default!AB51+supply_chain_default_BWM!B16*(LCI_db2_default!AJ95-LCI_db2_default!AJ103)/LCI_db2_default!AB95)/LCIA_Methods!D9</f>
        <v>0.94362557252204549</v>
      </c>
      <c r="J4" s="6">
        <f>(supply_chain_default_BWM!B12*(LCI_db2_default!AK51-LCI_db2_default!AK59)/LCI_db2_default!AB51+supply_chain_default_BWM!B16*(LCI_db2_default!AK95-LCI_db2_default!AK103)/LCI_db2_default!AB95)/LCIA_Methods!D10</f>
        <v>1.0061820487964968</v>
      </c>
      <c r="K4" s="6">
        <f>(supply_chain_default_BWM!B12*(LCI_db2_default!AL51-LCI_db2_default!AL59)/LCI_db2_default!AB51+supply_chain_default_BWM!B16*(LCI_db2_default!AL95-LCI_db2_default!AL103)/LCI_db2_default!AB95)/LCIA_Methods!D11</f>
        <v>0.3321862777863544</v>
      </c>
      <c r="L4" s="6">
        <f>(supply_chain_default_BWM!B12*(LCI_db2_default!AM51-LCI_db2_default!AM59)/LCI_db2_default!AB51+supply_chain_default_BWM!B16*(LCI_db2_default!AM95-LCI_db2_default!AM103)/LCI_db2_default!AB95)/LCIA_Methods!D12</f>
        <v>0.6731469738989736</v>
      </c>
      <c r="M4" s="6">
        <f>(supply_chain_default_BWM!B12*(LCI_db2_default!AN51-LCI_db2_default!AN59)/LCI_db2_default!AB51+supply_chain_default_BWM!B16*(LCI_db2_default!AN95-LCI_db2_default!AN103)/LCI_db2_default!AB95)/LCIA_Methods!D13</f>
        <v>1.1572956333255975</v>
      </c>
      <c r="N4" s="6">
        <f>(supply_chain_default_BWM!B12*(LCI_db2_default!AO51-LCI_db2_default!AO59)/LCI_db2_default!AB51+supply_chain_default_BWM!B16*(LCI_db2_default!AO95-LCI_db2_default!AO103)/LCI_db2_default!AB95)/LCIA_Methods!D14</f>
        <v>0.19371487420228359</v>
      </c>
      <c r="O4" s="6">
        <f>(supply_chain_default_BWM!B12*(LCI_db2_default!AP51-LCI_db2_default!AP59)/LCI_db2_default!AB51+supply_chain_default_BWM!B16*(LCI_db2_default!AP95-LCI_db2_default!AP103)/LCI_db2_default!AB95)/LCIA_Methods!D15</f>
        <v>0.15465899298698566</v>
      </c>
      <c r="P4" s="6">
        <f>(supply_chain_default_BWM!B12*(LCI_db2_default!AQ51-LCI_db2_default!AQ59)/LCI_db2_default!AB51+supply_chain_default_BWM!B16*(LCI_db2_default!AQ95-LCI_db2_default!AQ103)/LCI_db2_default!AB95)/LCIA_Methods!D16</f>
        <v>1.3109304226110574</v>
      </c>
      <c r="Q4" s="6">
        <f>(supply_chain_default_BWM!B12*(LCI_db2_default!AR51-LCI_db2_default!AR59)/LCI_db2_default!AB51+supply_chain_default_BWM!B16*(LCI_db2_default!AR95-LCI_db2_default!AR103)/LCI_db2_default!AB95)/LCIA_Methods!D17</f>
        <v>2.8551590015967534</v>
      </c>
    </row>
    <row r="5" spans="1:17" x14ac:dyDescent="0.35">
      <c r="A5" s="5" t="s">
        <v>48</v>
      </c>
      <c r="B5" s="6">
        <f>(supply_chain_default_BWM!B20*LCI_db2_default!L29)/LCIA_Methods!D2</f>
        <v>-8.8225549543822876E-2</v>
      </c>
      <c r="C5" s="6">
        <f>(supply_chain_default_BWM!B20*LCI_db2_default!M29)/LCIA_Methods!D3</f>
        <v>-7.3053403652238655E-3</v>
      </c>
      <c r="D5" s="6">
        <f>(supply_chain_default_BWM!B20*LCI_db2_default!N29)/LCIA_Methods!D4</f>
        <v>-0.72058258483828441</v>
      </c>
      <c r="E5" s="6">
        <f>(supply_chain_default_BWM!B20*LCI_db2_default!O29)/LCIA_Methods!D5</f>
        <v>-0.66020173679258076</v>
      </c>
      <c r="F5" s="6">
        <f>(supply_chain_default_BWM!B20*LCI_db2_default!P29)/LCIA_Methods!D6</f>
        <v>-0.26080350854392398</v>
      </c>
      <c r="G5" s="6">
        <f>(supply_chain_default_BWM!B20*LCI_db2_default!Q29)/LCIA_Methods!D7</f>
        <v>-1.6754208143576275E-2</v>
      </c>
      <c r="H5" s="6">
        <f>(supply_chain_default_BWM!B20*LCI_db2_default!R29)/LCIA_Methods!D8</f>
        <v>-0.11150025425067756</v>
      </c>
      <c r="I5" s="6">
        <f>(supply_chain_default_BWM!B20*LCI_db2_default!S29)/LCIA_Methods!D9</f>
        <v>-7.4215900084222561E-2</v>
      </c>
      <c r="J5" s="6">
        <f>(supply_chain_default_BWM!B20*LCI_db2_default!T29)/LCIA_Methods!D10</f>
        <v>-8.1615484326628879E-2</v>
      </c>
      <c r="K5" s="6">
        <f>(supply_chain_default_BWM!B20*LCI_db2_default!U29)/LCIA_Methods!D11</f>
        <v>-1.2155277363347023E-2</v>
      </c>
      <c r="L5" s="6">
        <f>(supply_chain_default_BWM!B20*LCI_db2_default!V29)/LCIA_Methods!D12</f>
        <v>-4.5754261641917225E-2</v>
      </c>
      <c r="M5" s="6">
        <f>(supply_chain_default_BWM!B20*LCI_db2_default!W29)/LCIA_Methods!D13</f>
        <v>-0.74969773370349913</v>
      </c>
      <c r="N5" s="6">
        <f>(supply_chain_default_BWM!B20*LCI_db2_default!X29)/LCIA_Methods!D14</f>
        <v>-2.5413024331994494E-2</v>
      </c>
      <c r="O5" s="6">
        <f>(supply_chain_default_BWM!B20*LCI_db2_default!Y29)/LCIA_Methods!D15</f>
        <v>-1.1335359652012036E-2</v>
      </c>
      <c r="P5" s="6">
        <f>(supply_chain_default_BWM!B20*LCI_db2_default!Z29)/LCIA_Methods!D16</f>
        <v>-0.33142678828858496</v>
      </c>
      <c r="Q5" s="6">
        <f>(supply_chain_default_BWM!B20*LCI_db2_default!AA29)/LCIA_Methods!D17</f>
        <v>-0.20146320629365072</v>
      </c>
    </row>
    <row r="6" spans="1:17" x14ac:dyDescent="0.35">
      <c r="A6" s="5" t="s">
        <v>49</v>
      </c>
      <c r="B6" s="6">
        <f>(supply_chain_default_BWM!B40*LCI_db2_default!L59)/LCIA_Methods!D2</f>
        <v>-3.4716681957952678</v>
      </c>
      <c r="C6" s="6">
        <f>(supply_chain_default_BWM!B40*LCI_db2_default!M59)/LCIA_Methods!D3</f>
        <v>-5.8294303325116842E-2</v>
      </c>
      <c r="D6" s="6">
        <f>(supply_chain_default_BWM!B40*LCI_db2_default!N59)/LCIA_Methods!D4</f>
        <v>-5.6619861422116129</v>
      </c>
      <c r="E6" s="6">
        <f>(supply_chain_default_BWM!B40*LCI_db2_default!O59)/LCIA_Methods!D5</f>
        <v>-5.2043758277715044</v>
      </c>
      <c r="F6" s="6">
        <f>(supply_chain_default_BWM!B40*LCI_db2_default!P59)/LCIA_Methods!D6</f>
        <v>-3.8276296134905383</v>
      </c>
      <c r="G6" s="6">
        <f>(supply_chain_default_BWM!B40*LCI_db2_default!Q59)/LCIA_Methods!D7</f>
        <v>-0.20373877602097182</v>
      </c>
      <c r="H6" s="6">
        <f>(supply_chain_default_BWM!B40*LCI_db2_default!R59)/LCIA_Methods!D8</f>
        <v>-0.87381137658414321</v>
      </c>
      <c r="I6" s="6">
        <f>(supply_chain_default_BWM!B40*LCI_db2_default!S59)/LCIA_Methods!D9</f>
        <v>-3.4169435360777243</v>
      </c>
      <c r="J6" s="6">
        <f>(supply_chain_default_BWM!B40*LCI_db2_default!T59)/LCIA_Methods!D10</f>
        <v>-4.5789771121768679</v>
      </c>
      <c r="K6" s="6">
        <f>(supply_chain_default_BWM!B40*LCI_db2_default!U59)/LCIA_Methods!D11</f>
        <v>-9.7608332270621365E-2</v>
      </c>
      <c r="L6" s="6">
        <f>(supply_chain_default_BWM!B40*LCI_db2_default!V59)/LCIA_Methods!D12</f>
        <v>-0.4662489621767324</v>
      </c>
      <c r="M6" s="6">
        <f>(supply_chain_default_BWM!B40*LCI_db2_default!W59)/LCIA_Methods!D13</f>
        <v>-0.88536095107121648</v>
      </c>
      <c r="N6" s="6">
        <f>(supply_chain_default_BWM!B40*LCI_db2_default!X59)/LCIA_Methods!D14</f>
        <v>-0.17986845259535716</v>
      </c>
      <c r="O6" s="6">
        <f>(supply_chain_default_BWM!B40*LCI_db2_default!Y59)/LCIA_Methods!D15</f>
        <v>-0.12379487544820143</v>
      </c>
      <c r="P6" s="6">
        <f>(supply_chain_default_BWM!B40*LCI_db2_default!Z59)/LCIA_Methods!D16</f>
        <v>-1.3162014632642272</v>
      </c>
      <c r="Q6" s="6">
        <f>(supply_chain_default_BWM!B40*LCI_db2_default!AA59)/LCIA_Methods!D17</f>
        <v>-1.852090382373567</v>
      </c>
    </row>
    <row r="7" spans="1:17" x14ac:dyDescent="0.35">
      <c r="A7" s="5" t="s">
        <v>50</v>
      </c>
      <c r="B7" s="6">
        <f>LCA_db2_default!B2*ABS(supply_chain_default_BWM!B2)-SUM(B2:B6)</f>
        <v>5.2626595991177627</v>
      </c>
      <c r="C7" s="6">
        <f>LCA_db2_default!C2*ABS(supply_chain_default_BWM!B2)-SUM(C2:C6)</f>
        <v>0.42606396209508601</v>
      </c>
      <c r="D7" s="6">
        <f>LCA_db2_default!D2*ABS(supply_chain_default_BWM!B2)-SUM(D2:D6)</f>
        <v>11.3291805995974</v>
      </c>
      <c r="E7" s="6">
        <f>LCA_db2_default!E2*ABS(supply_chain_default_BWM!B2)-SUM(E2:E6)</f>
        <v>9.7546076153133932</v>
      </c>
      <c r="F7" s="6">
        <f>LCA_db2_default!F2*ABS(supply_chain_default_BWM!B2)-SUM(F2:F6)</f>
        <v>7.6685964416608812</v>
      </c>
      <c r="G7" s="6">
        <f>LCA_db2_default!G2*ABS(supply_chain_default_BWM!B2)-SUM(G2:G6)</f>
        <v>0.71433652055655616</v>
      </c>
      <c r="H7" s="6">
        <f>LCA_db2_default!H2*ABS(supply_chain_default_BWM!B2)-SUM(H2:H6)</f>
        <v>9.259932292025951</v>
      </c>
      <c r="I7" s="6">
        <f>LCA_db2_default!I2*ABS(supply_chain_default_BWM!B2)-SUM(I2:I6)</f>
        <v>4.6092569563011629</v>
      </c>
      <c r="J7" s="6">
        <f>LCA_db2_default!J2*ABS(supply_chain_default_BWM!B2)-SUM(J2:J6)</f>
        <v>6.1997886237161488</v>
      </c>
      <c r="K7" s="6">
        <f>LCA_db2_default!K2*ABS(supply_chain_default_BWM!B2)-SUM(K2:K6)</f>
        <v>0.17524473988446032</v>
      </c>
      <c r="L7" s="6">
        <f>LCA_db2_default!L2*ABS(supply_chain_default_BWM!B2)-SUM(L2:L6)</f>
        <v>3.5280396375623835</v>
      </c>
      <c r="M7" s="6">
        <f>LCA_db2_default!M2*ABS(supply_chain_default_BWM!B2)-SUM(M2:M6)</f>
        <v>5.2300294797609954</v>
      </c>
      <c r="N7" s="6">
        <f>LCA_db2_default!N2*ABS(supply_chain_default_BWM!B2)-SUM(N2:N6)</f>
        <v>0.8130101068800144</v>
      </c>
      <c r="O7" s="6">
        <f>LCA_db2_default!O2*ABS(supply_chain_default_BWM!B2)-SUM(O2:O6)</f>
        <v>0.16608211464767386</v>
      </c>
      <c r="P7" s="6">
        <f>LCA_db2_default!P2*ABS(supply_chain_default_BWM!B2)-SUM(P2:P6)</f>
        <v>1.7912210215361573</v>
      </c>
      <c r="Q7" s="6">
        <f>LCA_db2_default!Q2*ABS(supply_chain_default_BWM!B2)-SUM(Q2:Q6)</f>
        <v>9.7320822381355452</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45</v>
      </c>
      <c r="B2" s="6">
        <f>(supply_chain_S1_BWM!B7*(LCI_db2_S1!AC25-LCI_db2_S1!AC29)/LCI_db2_S1!AB25+supply_chain_S1_BWM!B8*(LCI_db2_S1!AC69-LCI_db2_S1!AC73)/LCI_db2_S1!AB69)/LCIA_Methods!D2</f>
        <v>1.3101019977163115</v>
      </c>
      <c r="C2" s="6">
        <f>(supply_chain_S1_BWM!B7*(LCI_db2_S1!AD25-LCI_db2_S1!AD29)/LCI_db2_S1!AB25+supply_chain_S1_BWM!B8*(LCI_db2_S1!AD69-LCI_db2_S1!AD73)/LCI_db2_S1!AB69)/LCIA_Methods!D3</f>
        <v>3.3798013458479033E-3</v>
      </c>
      <c r="D2" s="6">
        <f>(supply_chain_S1_BWM!B7*(LCI_db2_S1!AE25-LCI_db2_S1!AE29)/LCI_db2_S1!AB25+supply_chain_S1_BWM!B8*(LCI_db2_S1!AE69-LCI_db2_S1!AE73)/LCI_db2_S1!AB69)/LCIA_Methods!D4</f>
        <v>0.67651499708453577</v>
      </c>
      <c r="E2" s="6">
        <f>(supply_chain_S1_BWM!B7*(LCI_db2_S1!AF25-LCI_db2_S1!AF29)/LCI_db2_S1!AB25+supply_chain_S1_BWM!B8*(LCI_db2_S1!AF69-LCI_db2_S1!AF73)/LCI_db2_S1!AB69)/LCIA_Methods!D5</f>
        <v>0.224891343480493</v>
      </c>
      <c r="F2" s="6">
        <f>(supply_chain_S1_BWM!B7*(LCI_db2_S1!AG25-LCI_db2_S1!AG29)/LCI_db2_S1!AB25+supply_chain_S1_BWM!B8*(LCI_db2_S1!AG69-LCI_db2_S1!AG73)/LCI_db2_S1!AB69)/LCIA_Methods!D6</f>
        <v>0.2706290902669804</v>
      </c>
      <c r="G2" s="6">
        <f>(supply_chain_S1_BWM!B7*(LCI_db2_S1!AH25-LCI_db2_S1!AH29)/LCI_db2_S1!AB25+supply_chain_S1_BWM!B8*(LCI_db2_S1!AH69-LCI_db2_S1!AH73)/LCI_db2_S1!AB69)/LCIA_Methods!D7</f>
        <v>2.6460666154269948E-2</v>
      </c>
      <c r="H2" s="6">
        <f>(supply_chain_S1_BWM!B7*(LCI_db2_S1!AI25-LCI_db2_S1!AI29)/LCI_db2_S1!AB25+supply_chain_S1_BWM!B8*(LCI_db2_S1!AI69-LCI_db2_S1!AI73)/LCI_db2_S1!AB69)/LCIA_Methods!D8</f>
        <v>109.18619973851753</v>
      </c>
      <c r="I2" s="6">
        <f>(supply_chain_S1_BWM!B7*(LCI_db2_S1!AJ25-LCI_db2_S1!AJ29)/LCI_db2_S1!AB25+supply_chain_S1_BWM!B8*(LCI_db2_S1!AJ69-LCI_db2_S1!AJ73)/LCI_db2_S1!AB69)/LCIA_Methods!D9</f>
        <v>0.6562972720182253</v>
      </c>
      <c r="J2" s="6">
        <f>(supply_chain_S1_BWM!B7*(LCI_db2_S1!AK25-LCI_db2_S1!AK29)/LCI_db2_S1!AB25+supply_chain_S1_BWM!B8*(LCI_db2_S1!AK69-LCI_db2_S1!AK73)/LCI_db2_S1!AB69)/LCIA_Methods!D10</f>
        <v>0.86377686894771233</v>
      </c>
      <c r="K2" s="6">
        <f>(supply_chain_S1_BWM!B7*(LCI_db2_S1!AL25-LCI_db2_S1!AL29)/LCI_db2_S1!AB25+supply_chain_S1_BWM!B8*(LCI_db2_S1!AL69-LCI_db2_S1!AL73)/LCI_db2_S1!AB69)/LCIA_Methods!D11</f>
        <v>2.179194321071606E-2</v>
      </c>
      <c r="L2" s="6">
        <f>(supply_chain_S1_BWM!B7*(LCI_db2_S1!AM25-LCI_db2_S1!AM29)/LCI_db2_S1!AB25+supply_chain_S1_BWM!B8*(LCI_db2_S1!AM69-LCI_db2_S1!AM73)/LCI_db2_S1!AB69)/LCIA_Methods!D12</f>
        <v>6.8055015140400091E-2</v>
      </c>
      <c r="M2" s="6">
        <f>(supply_chain_S1_BWM!B7*(LCI_db2_S1!AN25-LCI_db2_S1!AN29)/LCI_db2_S1!AB25+supply_chain_S1_BWM!B8*(LCI_db2_S1!AN69-LCI_db2_S1!AN73)/LCI_db2_S1!AB69)/LCIA_Methods!D13</f>
        <v>0.19639975583896951</v>
      </c>
      <c r="N2" s="6">
        <f>(supply_chain_S1_BWM!B7*(LCI_db2_S1!AO25-LCI_db2_S1!AO29)/LCI_db2_S1!AB25+supply_chain_S1_BWM!B8*(LCI_db2_S1!AO69-LCI_db2_S1!AO73)/LCI_db2_S1!AB69)/LCIA_Methods!D14</f>
        <v>8.7701539320184912E-3</v>
      </c>
      <c r="O2" s="6">
        <f>(supply_chain_S1_BWM!B7*(LCI_db2_S1!AP25-LCI_db2_S1!AP29)/LCI_db2_S1!AB25+supply_chain_S1_BWM!B8*(LCI_db2_S1!AP69-LCI_db2_S1!AP73)/LCI_db2_S1!AB69)/LCIA_Methods!D15</f>
        <v>1.0059262729294411</v>
      </c>
      <c r="P2" s="6">
        <f>(supply_chain_S1_BWM!B7*(LCI_db2_S1!AQ25-LCI_db2_S1!AQ29)/LCI_db2_S1!AB25+supply_chain_S1_BWM!B8*(LCI_db2_S1!AQ69-LCI_db2_S1!AQ73)/LCI_db2_S1!AB69)/LCIA_Methods!D16</f>
        <v>0.15705968360720265</v>
      </c>
      <c r="Q2" s="6">
        <f>(supply_chain_S1_BWM!B7*(LCI_db2_S1!AR25-LCI_db2_S1!AR29)/LCI_db2_S1!AB25+supply_chain_S1_BWM!B8*(LCI_db2_S1!AR69-LCI_db2_S1!AR73)/LCI_db2_S1!AB69)/LCIA_Methods!D17</f>
        <v>0.69977878764616486</v>
      </c>
    </row>
    <row r="3" spans="1:17" ht="52.5" x14ac:dyDescent="0.35">
      <c r="A3" s="5" t="s">
        <v>46</v>
      </c>
      <c r="B3" s="6">
        <f>(supply_chain_S1_BWM!B11*(LCI_db2_S1!AC38-LCI_db2_S1!AC44)/LCI_db2_S1!AB38+supply_chain_S1_BWM!B15*(LCI_db2_S1!AC82-LCI_db2_S1!AC88)/LCI_db2_S1!AB82)/LCIA_Methods!D2</f>
        <v>3.2994663498035823</v>
      </c>
      <c r="C3" s="6">
        <f>(supply_chain_S1_BWM!B11*(LCI_db2_S1!AD38-LCI_db2_S1!AD44)/LCI_db2_S1!AB38+supply_chain_S1_BWM!B15*(LCI_db2_S1!AD82-LCI_db2_S1!AD88)/LCI_db2_S1!AB82)/LCIA_Methods!D3</f>
        <v>7.1082535410878445E-2</v>
      </c>
      <c r="D3" s="6">
        <f>(supply_chain_S1_BWM!B11*(LCI_db2_S1!AE38-LCI_db2_S1!AE44)/LCI_db2_S1!AB38+supply_chain_S1_BWM!B15*(LCI_db2_S1!AE82-LCI_db2_S1!AE88)/LCI_db2_S1!AB82)/LCIA_Methods!D4</f>
        <v>20.977140324367685</v>
      </c>
      <c r="E3" s="6">
        <f>(supply_chain_S1_BWM!B11*(LCI_db2_S1!AF38-LCI_db2_S1!AF44)/LCI_db2_S1!AB38+supply_chain_S1_BWM!B15*(LCI_db2_S1!AF82-LCI_db2_S1!AF88)/LCI_db2_S1!AB82)/LCIA_Methods!D5</f>
        <v>3.2531977769115175</v>
      </c>
      <c r="F3" s="6">
        <f>(supply_chain_S1_BWM!B11*(LCI_db2_S1!AG38-LCI_db2_S1!AG44)/LCI_db2_S1!AB38+supply_chain_S1_BWM!B15*(LCI_db2_S1!AG82-LCI_db2_S1!AG88)/LCI_db2_S1!AB82)/LCIA_Methods!D6</f>
        <v>8.1602303085780061</v>
      </c>
      <c r="G3" s="6">
        <f>(supply_chain_S1_BWM!B11*(LCI_db2_S1!AH38-LCI_db2_S1!AH44)/LCI_db2_S1!AB38+supply_chain_S1_BWM!B15*(LCI_db2_S1!AH82-LCI_db2_S1!AH88)/LCI_db2_S1!AB82)/LCIA_Methods!D7</f>
        <v>0.25424679697327801</v>
      </c>
      <c r="H3" s="6">
        <f>(supply_chain_S1_BWM!B11*(LCI_db2_S1!AI38-LCI_db2_S1!AI44)/LCI_db2_S1!AB38+supply_chain_S1_BWM!B15*(LCI_db2_S1!AI82-LCI_db2_S1!AI88)/LCI_db2_S1!AB82)/LCIA_Methods!D8</f>
        <v>1.0003413263293213</v>
      </c>
      <c r="I3" s="6">
        <f>(supply_chain_S1_BWM!B11*(LCI_db2_S1!AJ38-LCI_db2_S1!AJ44)/LCI_db2_S1!AB38+supply_chain_S1_BWM!B15*(LCI_db2_S1!AJ82-LCI_db2_S1!AJ88)/LCI_db2_S1!AB82)/LCIA_Methods!D9</f>
        <v>20.563470470179332</v>
      </c>
      <c r="J3" s="6">
        <f>(supply_chain_S1_BWM!B11*(LCI_db2_S1!AK38-LCI_db2_S1!AK44)/LCI_db2_S1!AB38+supply_chain_S1_BWM!B15*(LCI_db2_S1!AK82-LCI_db2_S1!AK88)/LCI_db2_S1!AB82)/LCIA_Methods!D10</f>
        <v>28.610873031260692</v>
      </c>
      <c r="K3" s="6">
        <f>(supply_chain_S1_BWM!B11*(LCI_db2_S1!AL38-LCI_db2_S1!AL44)/LCI_db2_S1!AB38+supply_chain_S1_BWM!B15*(LCI_db2_S1!AL82-LCI_db2_S1!AL88)/LCI_db2_S1!AB82)/LCIA_Methods!D11</f>
        <v>0.28103516956855301</v>
      </c>
      <c r="L3" s="6">
        <f>(supply_chain_S1_BWM!B11*(LCI_db2_S1!AM38-LCI_db2_S1!AM44)/LCI_db2_S1!AB38+supply_chain_S1_BWM!B15*(LCI_db2_S1!AM82-LCI_db2_S1!AM88)/LCI_db2_S1!AB82)/LCIA_Methods!D12</f>
        <v>1.6304793329807226</v>
      </c>
      <c r="M3" s="6">
        <f>(supply_chain_S1_BWM!B11*(LCI_db2_S1!AN38-LCI_db2_S1!AN44)/LCI_db2_S1!AB38+supply_chain_S1_BWM!B15*(LCI_db2_S1!AN82-LCI_db2_S1!AN88)/LCI_db2_S1!AB82)/LCIA_Methods!D13</f>
        <v>1.3987117632427997</v>
      </c>
      <c r="N3" s="6">
        <f>(supply_chain_S1_BWM!B11*(LCI_db2_S1!AO38-LCI_db2_S1!AO44)/LCI_db2_S1!AB38+supply_chain_S1_BWM!B15*(LCI_db2_S1!AO82-LCI_db2_S1!AO88)/LCI_db2_S1!AB82)/LCIA_Methods!D14</f>
        <v>0.23689231938262459</v>
      </c>
      <c r="O3" s="6">
        <f>(supply_chain_S1_BWM!B11*(LCI_db2_S1!AP38-LCI_db2_S1!AP44)/LCI_db2_S1!AB38+supply_chain_S1_BWM!B15*(LCI_db2_S1!AP82-LCI_db2_S1!AP88)/LCI_db2_S1!AB82)/LCIA_Methods!D15</f>
        <v>0.54646940736597416</v>
      </c>
      <c r="P3" s="6">
        <f>(supply_chain_S1_BWM!B11*(LCI_db2_S1!AQ38-LCI_db2_S1!AQ44)/LCI_db2_S1!AB38+supply_chain_S1_BWM!B15*(LCI_db2_S1!AQ82-LCI_db2_S1!AQ88)/LCI_db2_S1!AB82)/LCIA_Methods!D16</f>
        <v>1.2430318853711451</v>
      </c>
      <c r="Q3" s="6">
        <f>(supply_chain_S1_BWM!B11*(LCI_db2_S1!AR38-LCI_db2_S1!AR44)/LCI_db2_S1!AB38+supply_chain_S1_BWM!B15*(LCI_db2_S1!AR82-LCI_db2_S1!AR88)/LCI_db2_S1!AB82)/LCIA_Methods!D17</f>
        <v>2.3618451523349941</v>
      </c>
    </row>
    <row r="4" spans="1:17" ht="39.5" x14ac:dyDescent="0.35">
      <c r="A4" s="5" t="s">
        <v>47</v>
      </c>
      <c r="B4" s="6">
        <f>(supply_chain_S1_BWM!B12*(LCI_db2_S1!AC51-LCI_db2_S1!AC59)/LCI_db2_S1!AB51+supply_chain_S1_BWM!B16*(LCI_db2_S1!AC95-LCI_db2_S1!AC103)/LCI_db2_S1!AB95)/LCIA_Methods!D2</f>
        <v>7.0146653966994963</v>
      </c>
      <c r="C4" s="6">
        <f>(supply_chain_S1_BWM!B12*(LCI_db2_S1!AD51-LCI_db2_S1!AD59)/LCI_db2_S1!AB51+supply_chain_S1_BWM!B16*(LCI_db2_S1!AD95-LCI_db2_S1!AD103)/LCI_db2_S1!AB95)/LCIA_Methods!D3</f>
        <v>9.9157458298007789E-2</v>
      </c>
      <c r="D4" s="6">
        <f>(supply_chain_S1_BWM!B12*(LCI_db2_S1!AE51-LCI_db2_S1!AE59)/LCI_db2_S1!AB51+supply_chain_S1_BWM!B16*(LCI_db2_S1!AE95-LCI_db2_S1!AE103)/LCI_db2_S1!AB95)/LCIA_Methods!D4</f>
        <v>13.126905888849251</v>
      </c>
      <c r="E4" s="6">
        <f>(supply_chain_S1_BWM!B12*(LCI_db2_S1!AF51-LCI_db2_S1!AF59)/LCI_db2_S1!AB51+supply_chain_S1_BWM!B16*(LCI_db2_S1!AF95-LCI_db2_S1!AF103)/LCI_db2_S1!AB95)/LCIA_Methods!D5</f>
        <v>6.9465148358034741</v>
      </c>
      <c r="F4" s="6">
        <f>(supply_chain_S1_BWM!B12*(LCI_db2_S1!AG51-LCI_db2_S1!AG59)/LCI_db2_S1!AB51+supply_chain_S1_BWM!B16*(LCI_db2_S1!AG95-LCI_db2_S1!AG103)/LCI_db2_S1!AB95)/LCIA_Methods!D6</f>
        <v>2.9720620056701499</v>
      </c>
      <c r="G4" s="6">
        <f>(supply_chain_S1_BWM!B12*(LCI_db2_S1!AH51-LCI_db2_S1!AH59)/LCI_db2_S1!AB51+supply_chain_S1_BWM!B16*(LCI_db2_S1!AH95-LCI_db2_S1!AH103)/LCI_db2_S1!AB95)/LCIA_Methods!D7</f>
        <v>0.20469100786399491</v>
      </c>
      <c r="H4" s="6">
        <f>(supply_chain_S1_BWM!B12*(LCI_db2_S1!AI51-LCI_db2_S1!AI59)/LCI_db2_S1!AB51+supply_chain_S1_BWM!B16*(LCI_db2_S1!AI95-LCI_db2_S1!AI103)/LCI_db2_S1!AB95)/LCIA_Methods!D8</f>
        <v>1.5019361339524724</v>
      </c>
      <c r="I4" s="6">
        <f>(supply_chain_S1_BWM!B12*(LCI_db2_S1!AJ51-LCI_db2_S1!AJ59)/LCI_db2_S1!AB51+supply_chain_S1_BWM!B16*(LCI_db2_S1!AJ95-LCI_db2_S1!AJ103)/LCI_db2_S1!AB95)/LCIA_Methods!D9</f>
        <v>0.82567237595678988</v>
      </c>
      <c r="J4" s="6">
        <f>(supply_chain_S1_BWM!B12*(LCI_db2_S1!AK51-LCI_db2_S1!AK59)/LCI_db2_S1!AB51+supply_chain_S1_BWM!B16*(LCI_db2_S1!AK95-LCI_db2_S1!AK103)/LCI_db2_S1!AB95)/LCIA_Methods!D10</f>
        <v>0.88040929269693446</v>
      </c>
      <c r="K4" s="6">
        <f>(supply_chain_S1_BWM!B12*(LCI_db2_S1!AL51-LCI_db2_S1!AL59)/LCI_db2_S1!AB51+supply_chain_S1_BWM!B16*(LCI_db2_S1!AL95-LCI_db2_S1!AL103)/LCI_db2_S1!AB95)/LCIA_Methods!D11</f>
        <v>0.29066299306306009</v>
      </c>
      <c r="L4" s="6">
        <f>(supply_chain_S1_BWM!B12*(LCI_db2_S1!AM51-LCI_db2_S1!AM59)/LCI_db2_S1!AB51+supply_chain_S1_BWM!B16*(LCI_db2_S1!AM95-LCI_db2_S1!AM103)/LCI_db2_S1!AB95)/LCIA_Methods!D12</f>
        <v>0.58900360216160197</v>
      </c>
      <c r="M4" s="6">
        <f>(supply_chain_S1_BWM!B12*(LCI_db2_S1!AN51-LCI_db2_S1!AN59)/LCI_db2_S1!AB51+supply_chain_S1_BWM!B16*(LCI_db2_S1!AN95-LCI_db2_S1!AN103)/LCI_db2_S1!AB95)/LCIA_Methods!D13</f>
        <v>1.0126336791598978</v>
      </c>
      <c r="N4" s="6">
        <f>(supply_chain_S1_BWM!B12*(LCI_db2_S1!AO51-LCI_db2_S1!AO59)/LCI_db2_S1!AB51+supply_chain_S1_BWM!B16*(LCI_db2_S1!AO95-LCI_db2_S1!AO103)/LCI_db2_S1!AB95)/LCIA_Methods!D14</f>
        <v>0.16950051492699816</v>
      </c>
      <c r="O4" s="6">
        <f>(supply_chain_S1_BWM!B12*(LCI_db2_S1!AP51-LCI_db2_S1!AP59)/LCI_db2_S1!AB51+supply_chain_S1_BWM!B16*(LCI_db2_S1!AP95-LCI_db2_S1!AP103)/LCI_db2_S1!AB95)/LCIA_Methods!D15</f>
        <v>0.13532661886361244</v>
      </c>
      <c r="P4" s="6">
        <f>(supply_chain_S1_BWM!B12*(LCI_db2_S1!AQ51-LCI_db2_S1!AQ59)/LCI_db2_S1!AB51+supply_chain_S1_BWM!B16*(LCI_db2_S1!AQ95-LCI_db2_S1!AQ103)/LCI_db2_S1!AB95)/LCIA_Methods!D16</f>
        <v>1.1470641197846752</v>
      </c>
      <c r="Q4" s="6">
        <f>(supply_chain_S1_BWM!B12*(LCI_db2_S1!AR51-LCI_db2_S1!AR59)/LCI_db2_S1!AB51+supply_chain_S1_BWM!B16*(LCI_db2_S1!AR95-LCI_db2_S1!AR103)/LCI_db2_S1!AB95)/LCIA_Methods!D17</f>
        <v>2.4982641263971592</v>
      </c>
    </row>
    <row r="5" spans="1:17" x14ac:dyDescent="0.35">
      <c r="A5" s="5" t="s">
        <v>48</v>
      </c>
      <c r="B5" s="6">
        <f>(supply_chain_S1_BWM!B20*LCI_db2_S1!L29)/LCIA_Methods!D2</f>
        <v>-9.2636827021014015E-2</v>
      </c>
      <c r="C5" s="6">
        <f>(supply_chain_S1_BWM!B20*LCI_db2_S1!M29)/LCIA_Methods!D3</f>
        <v>-7.6706073834850591E-3</v>
      </c>
      <c r="D5" s="6">
        <f>(supply_chain_S1_BWM!B20*LCI_db2_S1!N29)/LCIA_Methods!D4</f>
        <v>-0.75661171408019867</v>
      </c>
      <c r="E5" s="6">
        <f>(supply_chain_S1_BWM!B20*LCI_db2_S1!O29)/LCIA_Methods!D5</f>
        <v>-0.69321182363220979</v>
      </c>
      <c r="F5" s="6">
        <f>(supply_chain_S1_BWM!B20*LCI_db2_S1!P29)/LCIA_Methods!D6</f>
        <v>-0.27384368397112019</v>
      </c>
      <c r="G5" s="6">
        <f>(supply_chain_S1_BWM!B20*LCI_db2_S1!Q29)/LCIA_Methods!D7</f>
        <v>-1.7591918550755089E-2</v>
      </c>
      <c r="H5" s="6">
        <f>(supply_chain_S1_BWM!B20*LCI_db2_S1!R29)/LCIA_Methods!D8</f>
        <v>-0.11707526696321144</v>
      </c>
      <c r="I5" s="6">
        <f>(supply_chain_S1_BWM!B20*LCI_db2_S1!S29)/LCIA_Methods!D9</f>
        <v>-7.7926695088433695E-2</v>
      </c>
      <c r="J5" s="6">
        <f>(supply_chain_S1_BWM!B20*LCI_db2_S1!T29)/LCIA_Methods!D10</f>
        <v>-8.5696258542960327E-2</v>
      </c>
      <c r="K5" s="6">
        <f>(supply_chain_S1_BWM!B20*LCI_db2_S1!U29)/LCIA_Methods!D11</f>
        <v>-1.2763041231514373E-2</v>
      </c>
      <c r="L5" s="6">
        <f>(supply_chain_S1_BWM!B20*LCI_db2_S1!V29)/LCIA_Methods!D12</f>
        <v>-4.8041974724013087E-2</v>
      </c>
      <c r="M5" s="6">
        <f>(supply_chain_S1_BWM!B20*LCI_db2_S1!W29)/LCIA_Methods!D13</f>
        <v>-0.78718262038867404</v>
      </c>
      <c r="N5" s="6">
        <f>(supply_chain_S1_BWM!B20*LCI_db2_S1!X29)/LCIA_Methods!D14</f>
        <v>-2.6683675548594219E-2</v>
      </c>
      <c r="O5" s="6">
        <f>(supply_chain_S1_BWM!B20*LCI_db2_S1!Y29)/LCIA_Methods!D15</f>
        <v>-1.1902127634612639E-2</v>
      </c>
      <c r="P5" s="6">
        <f>(supply_chain_S1_BWM!B20*LCI_db2_S1!Z29)/LCIA_Methods!D16</f>
        <v>-0.34799812770301414</v>
      </c>
      <c r="Q5" s="6">
        <f>(supply_chain_S1_BWM!B20*LCI_db2_S1!AA29)/LCIA_Methods!D17</f>
        <v>-0.21153636660833325</v>
      </c>
    </row>
    <row r="6" spans="1:17" x14ac:dyDescent="0.35">
      <c r="A6" s="5" t="s">
        <v>49</v>
      </c>
      <c r="B6" s="6">
        <f>(supply_chain_S1_BWM!B40*LCI_db2_S1!L59)/LCIA_Methods!D2</f>
        <v>-3.0377096713208589</v>
      </c>
      <c r="C6" s="6">
        <f>(supply_chain_S1_BWM!B40*LCI_db2_S1!M59)/LCIA_Methods!D3</f>
        <v>-5.100751540947724E-2</v>
      </c>
      <c r="D6" s="6">
        <f>(supply_chain_S1_BWM!B40*LCI_db2_S1!N59)/LCIA_Methods!D4</f>
        <v>-4.9542378744351616</v>
      </c>
      <c r="E6" s="6">
        <f>(supply_chain_S1_BWM!B40*LCI_db2_S1!O59)/LCIA_Methods!D5</f>
        <v>-4.553828849300066</v>
      </c>
      <c r="F6" s="6">
        <f>(supply_chain_S1_BWM!B40*LCI_db2_S1!P59)/LCIA_Methods!D6</f>
        <v>-3.3491759118042208</v>
      </c>
      <c r="G6" s="6">
        <f>(supply_chain_S1_BWM!B40*LCI_db2_S1!Q59)/LCIA_Methods!D7</f>
        <v>-0.17827142901835033</v>
      </c>
      <c r="H6" s="6">
        <f>(supply_chain_S1_BWM!B40*LCI_db2_S1!R59)/LCIA_Methods!D8</f>
        <v>-0.7645849545111254</v>
      </c>
      <c r="I6" s="6">
        <f>(supply_chain_S1_BWM!B40*LCI_db2_S1!S59)/LCIA_Methods!D9</f>
        <v>-2.9898255940680087</v>
      </c>
      <c r="J6" s="6">
        <f>(supply_chain_S1_BWM!B40*LCI_db2_S1!T59)/LCIA_Methods!D10</f>
        <v>-4.0066049731547597</v>
      </c>
      <c r="K6" s="6">
        <f>(supply_chain_S1_BWM!B40*LCI_db2_S1!U59)/LCIA_Methods!D11</f>
        <v>-8.5407290736793678E-2</v>
      </c>
      <c r="L6" s="6">
        <f>(supply_chain_S1_BWM!B40*LCI_db2_S1!V59)/LCIA_Methods!D12</f>
        <v>-0.40796784190464086</v>
      </c>
      <c r="M6" s="6">
        <f>(supply_chain_S1_BWM!B40*LCI_db2_S1!W59)/LCIA_Methods!D13</f>
        <v>-0.77469083218731427</v>
      </c>
      <c r="N6" s="6">
        <f>(supply_chain_S1_BWM!B40*LCI_db2_S1!X59)/LCIA_Methods!D14</f>
        <v>-0.15738489602093753</v>
      </c>
      <c r="O6" s="6">
        <f>(supply_chain_S1_BWM!B40*LCI_db2_S1!Y59)/LCIA_Methods!D15</f>
        <v>-0.10832051601717625</v>
      </c>
      <c r="P6" s="6">
        <f>(supply_chain_S1_BWM!B40*LCI_db2_S1!Z59)/LCIA_Methods!D16</f>
        <v>-1.1516762803561988</v>
      </c>
      <c r="Q6" s="6">
        <f>(supply_chain_S1_BWM!B40*LCI_db2_S1!AA59)/LCIA_Methods!D17</f>
        <v>-1.6205790845768711</v>
      </c>
    </row>
    <row r="7" spans="1:17" x14ac:dyDescent="0.35">
      <c r="A7" s="5" t="s">
        <v>50</v>
      </c>
      <c r="B7" s="6">
        <f>LCA_db2_S1!B2*ABS(supply_chain_S1_BWM!B2)-SUM(B2:B6)</f>
        <v>4.6048271492280382</v>
      </c>
      <c r="C7" s="6">
        <f>LCA_db2_S1!C2*ABS(supply_chain_S1_BWM!B2)-SUM(C2:C6)</f>
        <v>0.37280596683320016</v>
      </c>
      <c r="D7" s="6">
        <f>LCA_db2_S1!D2*ABS(supply_chain_S1_BWM!B2)-SUM(D2:D6)</f>
        <v>9.9130330246477349</v>
      </c>
      <c r="E7" s="6">
        <f>LCA_db2_S1!E2*ABS(supply_chain_S1_BWM!B2)-SUM(E2:E6)</f>
        <v>8.5352816633992123</v>
      </c>
      <c r="F7" s="6">
        <f>LCA_db2_S1!F2*ABS(supply_chain_S1_BWM!B2)-SUM(F2:F6)</f>
        <v>6.7100218864532675</v>
      </c>
      <c r="G7" s="6">
        <f>LCA_db2_S1!G2*ABS(supply_chain_S1_BWM!B2)-SUM(G2:G6)</f>
        <v>0.62504445548698651</v>
      </c>
      <c r="H7" s="6">
        <f>LCA_db2_S1!H2*ABS(supply_chain_S1_BWM!B2)-SUM(H2:H6)</f>
        <v>8.1024407555227071</v>
      </c>
      <c r="I7" s="6">
        <f>LCA_db2_S1!I2*ABS(supply_chain_S1_BWM!B2)-SUM(I2:I6)</f>
        <v>4.0330998367635154</v>
      </c>
      <c r="J7" s="6">
        <f>LCA_db2_S1!J2*ABS(supply_chain_S1_BWM!B2)-SUM(J2:J6)</f>
        <v>5.4248150457516253</v>
      </c>
      <c r="K7" s="6">
        <f>LCA_db2_S1!K2*ABS(supply_chain_S1_BWM!B2)-SUM(K2:K6)</f>
        <v>0.15333914739890253</v>
      </c>
      <c r="L7" s="6">
        <f>LCA_db2_S1!L2*ABS(supply_chain_S1_BWM!B2)-SUM(L2:L6)</f>
        <v>3.0870346828670856</v>
      </c>
      <c r="M7" s="6">
        <f>LCA_db2_S1!M2*ABS(supply_chain_S1_BWM!B2)-SUM(M2:M6)</f>
        <v>4.5762757947908703</v>
      </c>
      <c r="N7" s="6">
        <f>LCA_db2_S1!N2*ABS(supply_chain_S1_BWM!B2)-SUM(N2:N6)</f>
        <v>0.7113838435200126</v>
      </c>
      <c r="O7" s="6">
        <f>LCA_db2_S1!O2*ABS(supply_chain_S1_BWM!B2)-SUM(O2:O6)</f>
        <v>0.14532185031671507</v>
      </c>
      <c r="P7" s="6">
        <f>LCA_db2_S1!P2*ABS(supply_chain_S1_BWM!B2)-SUM(P2:P6)</f>
        <v>1.567318393844138</v>
      </c>
      <c r="Q7" s="6">
        <f>LCA_db2_S1!Q2*ABS(supply_chain_S1_BWM!B2)-SUM(Q2:Q6)</f>
        <v>8.5155719583686</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45</v>
      </c>
      <c r="B2" s="6">
        <f>(supply_chain_S2_BWM!B7*(LCI_db2_S2!AC25-LCI_db2_S2!AC29)/LCI_db2_S2!AB25+supply_chain_S2_BWM!B8*(LCI_db2_S2!AC69-LCI_db2_S2!AC73)/LCI_db2_S2!AB69)/LCIA_Methods!D2</f>
        <v>0</v>
      </c>
      <c r="C2" s="6">
        <f>(supply_chain_S2_BWM!B7*(LCI_db2_S2!AD25-LCI_db2_S2!AD29)/LCI_db2_S2!AB25+supply_chain_S2_BWM!B8*(LCI_db2_S2!AD69-LCI_db2_S2!AD73)/LCI_db2_S2!AB69)/LCIA_Methods!D3</f>
        <v>0</v>
      </c>
      <c r="D2" s="6">
        <f>(supply_chain_S2_BWM!B7*(LCI_db2_S2!AE25-LCI_db2_S2!AE29)/LCI_db2_S2!AB25+supply_chain_S2_BWM!B8*(LCI_db2_S2!AE69-LCI_db2_S2!AE73)/LCI_db2_S2!AB69)/LCIA_Methods!D4</f>
        <v>0</v>
      </c>
      <c r="E2" s="6">
        <f>(supply_chain_S2_BWM!B7*(LCI_db2_S2!AF25-LCI_db2_S2!AF29)/LCI_db2_S2!AB25+supply_chain_S2_BWM!B8*(LCI_db2_S2!AF69-LCI_db2_S2!AF73)/LCI_db2_S2!AB69)/LCIA_Methods!D5</f>
        <v>0</v>
      </c>
      <c r="F2" s="6">
        <f>(supply_chain_S2_BWM!B7*(LCI_db2_S2!AG25-LCI_db2_S2!AG29)/LCI_db2_S2!AB25+supply_chain_S2_BWM!B8*(LCI_db2_S2!AG69-LCI_db2_S2!AG73)/LCI_db2_S2!AB69)/LCIA_Methods!D6</f>
        <v>0</v>
      </c>
      <c r="G2" s="6">
        <f>(supply_chain_S2_BWM!B7*(LCI_db2_S2!AH25-LCI_db2_S2!AH29)/LCI_db2_S2!AB25+supply_chain_S2_BWM!B8*(LCI_db2_S2!AH69-LCI_db2_S2!AH73)/LCI_db2_S2!AB69)/LCIA_Methods!D7</f>
        <v>0</v>
      </c>
      <c r="H2" s="6">
        <f>(supply_chain_S2_BWM!B7*(LCI_db2_S2!AI25-LCI_db2_S2!AI29)/LCI_db2_S2!AB25+supply_chain_S2_BWM!B8*(LCI_db2_S2!AI69-LCI_db2_S2!AI73)/LCI_db2_S2!AB69)/LCIA_Methods!D8</f>
        <v>0</v>
      </c>
      <c r="I2" s="6">
        <f>(supply_chain_S2_BWM!B7*(LCI_db2_S2!AJ25-LCI_db2_S2!AJ29)/LCI_db2_S2!AB25+supply_chain_S2_BWM!B8*(LCI_db2_S2!AJ69-LCI_db2_S2!AJ73)/LCI_db2_S2!AB69)/LCIA_Methods!D9</f>
        <v>0</v>
      </c>
      <c r="J2" s="6">
        <f>(supply_chain_S2_BWM!B7*(LCI_db2_S2!AK25-LCI_db2_S2!AK29)/LCI_db2_S2!AB25+supply_chain_S2_BWM!B8*(LCI_db2_S2!AK69-LCI_db2_S2!AK73)/LCI_db2_S2!AB69)/LCIA_Methods!D10</f>
        <v>0</v>
      </c>
      <c r="K2" s="6">
        <f>(supply_chain_S2_BWM!B7*(LCI_db2_S2!AL25-LCI_db2_S2!AL29)/LCI_db2_S2!AB25+supply_chain_S2_BWM!B8*(LCI_db2_S2!AL69-LCI_db2_S2!AL73)/LCI_db2_S2!AB69)/LCIA_Methods!D11</f>
        <v>0</v>
      </c>
      <c r="L2" s="6">
        <f>(supply_chain_S2_BWM!B7*(LCI_db2_S2!AM25-LCI_db2_S2!AM29)/LCI_db2_S2!AB25+supply_chain_S2_BWM!B8*(LCI_db2_S2!AM69-LCI_db2_S2!AM73)/LCI_db2_S2!AB69)/LCIA_Methods!D12</f>
        <v>0</v>
      </c>
      <c r="M2" s="6">
        <f>(supply_chain_S2_BWM!B7*(LCI_db2_S2!AN25-LCI_db2_S2!AN29)/LCI_db2_S2!AB25+supply_chain_S2_BWM!B8*(LCI_db2_S2!AN69-LCI_db2_S2!AN73)/LCI_db2_S2!AB69)/LCIA_Methods!D13</f>
        <v>0</v>
      </c>
      <c r="N2" s="6">
        <f>(supply_chain_S2_BWM!B7*(LCI_db2_S2!AO25-LCI_db2_S2!AO29)/LCI_db2_S2!AB25+supply_chain_S2_BWM!B8*(LCI_db2_S2!AO69-LCI_db2_S2!AO73)/LCI_db2_S2!AB69)/LCIA_Methods!D14</f>
        <v>0</v>
      </c>
      <c r="O2" s="6">
        <f>(supply_chain_S2_BWM!B7*(LCI_db2_S2!AP25-LCI_db2_S2!AP29)/LCI_db2_S2!AB25+supply_chain_S2_BWM!B8*(LCI_db2_S2!AP69-LCI_db2_S2!AP73)/LCI_db2_S2!AB69)/LCIA_Methods!D15</f>
        <v>0</v>
      </c>
      <c r="P2" s="6">
        <f>(supply_chain_S2_BWM!B7*(LCI_db2_S2!AQ25-LCI_db2_S2!AQ29)/LCI_db2_S2!AB25+supply_chain_S2_BWM!B8*(LCI_db2_S2!AQ69-LCI_db2_S2!AQ73)/LCI_db2_S2!AB69)/LCIA_Methods!D16</f>
        <v>0</v>
      </c>
      <c r="Q2" s="6">
        <f>(supply_chain_S2_BWM!B7*(LCI_db2_S2!AR25-LCI_db2_S2!AR29)/LCI_db2_S2!AB25+supply_chain_S2_BWM!B8*(LCI_db2_S2!AR69-LCI_db2_S2!AR73)/LCI_db2_S2!AB69)/LCIA_Methods!D17</f>
        <v>0</v>
      </c>
    </row>
    <row r="3" spans="1:17" ht="52.5" x14ac:dyDescent="0.35">
      <c r="A3" s="5" t="s">
        <v>46</v>
      </c>
      <c r="B3" s="6">
        <f>(supply_chain_S2_BWM!B11*(LCI_db2_S2!AC38-LCI_db2_S2!AC44)/LCI_db2_S2!AB38+supply_chain_S2_BWM!B15*(LCI_db2_S2!AC82-LCI_db2_S2!AC88)/LCI_db2_S2!AB82)/LCIA_Methods!D2</f>
        <v>4.713523356862261</v>
      </c>
      <c r="C3" s="6">
        <f>(supply_chain_S2_BWM!B11*(LCI_db2_S2!AD38-LCI_db2_S2!AD44)/LCI_db2_S2!AB38+supply_chain_S2_BWM!B15*(LCI_db2_S2!AD82-LCI_db2_S2!AD88)/LCI_db2_S2!AB82)/LCIA_Methods!D3</f>
        <v>0.10154647915839778</v>
      </c>
      <c r="D3" s="6">
        <f>(supply_chain_S2_BWM!B11*(LCI_db2_S2!AE38-LCI_db2_S2!AE44)/LCI_db2_S2!AB38+supply_chain_S2_BWM!B15*(LCI_db2_S2!AE82-LCI_db2_S2!AE88)/LCI_db2_S2!AB82)/LCIA_Methods!D4</f>
        <v>29.967343320525266</v>
      </c>
      <c r="E3" s="6">
        <f>(supply_chain_S2_BWM!B11*(LCI_db2_S2!AF38-LCI_db2_S2!AF44)/LCI_db2_S2!AB38+supply_chain_S2_BWM!B15*(LCI_db2_S2!AF82-LCI_db2_S2!AF88)/LCI_db2_S2!AB82)/LCIA_Methods!D5</f>
        <v>4.6474253955878817</v>
      </c>
      <c r="F3" s="6">
        <f>(supply_chain_S2_BWM!B11*(LCI_db2_S2!AG38-LCI_db2_S2!AG44)/LCI_db2_S2!AB38+supply_chain_S2_BWM!B15*(LCI_db2_S2!AG82-LCI_db2_S2!AG88)/LCI_db2_S2!AB82)/LCIA_Methods!D6</f>
        <v>11.657471869397154</v>
      </c>
      <c r="G3" s="6">
        <f>(supply_chain_S2_BWM!B11*(LCI_db2_S2!AH38-LCI_db2_S2!AH44)/LCI_db2_S2!AB38+supply_chain_S2_BWM!B15*(LCI_db2_S2!AH82-LCI_db2_S2!AH88)/LCI_db2_S2!AB82)/LCIA_Methods!D7</f>
        <v>0.36320970996182572</v>
      </c>
      <c r="H3" s="6">
        <f>(supply_chain_S2_BWM!B11*(LCI_db2_S2!AI38-LCI_db2_S2!AI44)/LCI_db2_S2!AB38+supply_chain_S2_BWM!B15*(LCI_db2_S2!AI82-LCI_db2_S2!AI88)/LCI_db2_S2!AB82)/LCIA_Methods!D8</f>
        <v>1.4290590376133163</v>
      </c>
      <c r="I3" s="6">
        <f>(supply_chain_S2_BWM!B11*(LCI_db2_S2!AJ38-LCI_db2_S2!AJ44)/LCI_db2_S2!AB38+supply_chain_S2_BWM!B15*(LCI_db2_S2!AJ82-LCI_db2_S2!AJ88)/LCI_db2_S2!AB82)/LCIA_Methods!D9</f>
        <v>29.376386385970477</v>
      </c>
      <c r="J3" s="6">
        <f>(supply_chain_S2_BWM!B11*(LCI_db2_S2!AK38-LCI_db2_S2!AK44)/LCI_db2_S2!AB38+supply_chain_S2_BWM!B15*(LCI_db2_S2!AK82-LCI_db2_S2!AK88)/LCI_db2_S2!AB82)/LCIA_Methods!D10</f>
        <v>40.872675758943849</v>
      </c>
      <c r="K3" s="6">
        <f>(supply_chain_S2_BWM!B11*(LCI_db2_S2!AL38-LCI_db2_S2!AL44)/LCI_db2_S2!AB38+supply_chain_S2_BWM!B15*(LCI_db2_S2!AL82-LCI_db2_S2!AL88)/LCI_db2_S2!AB82)/LCIA_Methods!D11</f>
        <v>0.40147881366936139</v>
      </c>
      <c r="L3" s="6">
        <f>(supply_chain_S2_BWM!B11*(LCI_db2_S2!AM38-LCI_db2_S2!AM44)/LCI_db2_S2!AB38+supply_chain_S2_BWM!B15*(LCI_db2_S2!AM82-LCI_db2_S2!AM88)/LCI_db2_S2!AB82)/LCIA_Methods!D12</f>
        <v>2.3292561899724609</v>
      </c>
      <c r="M3" s="6">
        <f>(supply_chain_S2_BWM!B11*(LCI_db2_S2!AN38-LCI_db2_S2!AN44)/LCI_db2_S2!AB38+supply_chain_S2_BWM!B15*(LCI_db2_S2!AN82-LCI_db2_S2!AN88)/LCI_db2_S2!AB82)/LCIA_Methods!D13</f>
        <v>1.9981596617754283</v>
      </c>
      <c r="N3" s="6">
        <f>(supply_chain_S2_BWM!B11*(LCI_db2_S2!AO38-LCI_db2_S2!AO44)/LCI_db2_S2!AB38+supply_chain_S2_BWM!B15*(LCI_db2_S2!AO82-LCI_db2_S2!AO88)/LCI_db2_S2!AB82)/LCIA_Methods!D14</f>
        <v>0.3384175991180351</v>
      </c>
      <c r="O3" s="6">
        <f>(supply_chain_S2_BWM!B11*(LCI_db2_S2!AP38-LCI_db2_S2!AP44)/LCI_db2_S2!AB38+supply_chain_S2_BWM!B15*(LCI_db2_S2!AP82-LCI_db2_S2!AP88)/LCI_db2_S2!AB82)/LCIA_Methods!D15</f>
        <v>0.78067058195139161</v>
      </c>
      <c r="P3" s="6">
        <f>(supply_chain_S2_BWM!B11*(LCI_db2_S2!AQ38-LCI_db2_S2!AQ44)/LCI_db2_S2!AB38+supply_chain_S2_BWM!B15*(LCI_db2_S2!AQ82-LCI_db2_S2!AQ88)/LCI_db2_S2!AB82)/LCIA_Methods!D16</f>
        <v>1.7757598362444931</v>
      </c>
      <c r="Q3" s="6">
        <f>(supply_chain_S2_BWM!B11*(LCI_db2_S2!AR38-LCI_db2_S2!AR44)/LCI_db2_S2!AB38+supply_chain_S2_BWM!B15*(LCI_db2_S2!AR82-LCI_db2_S2!AR88)/LCI_db2_S2!AB82)/LCIA_Methods!D17</f>
        <v>3.3740645033357066</v>
      </c>
    </row>
    <row r="4" spans="1:17" ht="39.5" x14ac:dyDescent="0.35">
      <c r="A4" s="5" t="s">
        <v>47</v>
      </c>
      <c r="B4" s="6">
        <f>(supply_chain_S2_BWM!B12*(LCI_db2_S2!AC51-LCI_db2_S2!AC59)/LCI_db2_S2!AB51+supply_chain_S2_BWM!B16*(LCI_db2_S2!AC95-LCI_db2_S2!AC103)/LCI_db2_S2!AB95)/LCIA_Methods!D2</f>
        <v>10.020950566713568</v>
      </c>
      <c r="C4" s="6">
        <f>(supply_chain_S2_BWM!B12*(LCI_db2_S2!AD51-LCI_db2_S2!AD59)/LCI_db2_S2!AB51+supply_chain_S2_BWM!B16*(LCI_db2_S2!AD95-LCI_db2_S2!AD103)/LCI_db2_S2!AB95)/LCIA_Methods!D3</f>
        <v>0.14165351185429684</v>
      </c>
      <c r="D4" s="6">
        <f>(supply_chain_S2_BWM!B12*(LCI_db2_S2!AE51-LCI_db2_S2!AE59)/LCI_db2_S2!AB51+supply_chain_S2_BWM!B16*(LCI_db2_S2!AE95-LCI_db2_S2!AE103)/LCI_db2_S2!AB95)/LCIA_Methods!D4</f>
        <v>18.75272269835607</v>
      </c>
      <c r="E4" s="6">
        <f>(supply_chain_S2_BWM!B12*(LCI_db2_S2!AF51-LCI_db2_S2!AF59)/LCI_db2_S2!AB51+supply_chain_S2_BWM!B16*(LCI_db2_S2!AF95-LCI_db2_S2!AF103)/LCI_db2_S2!AB95)/LCIA_Methods!D5</f>
        <v>9.9235926225763933</v>
      </c>
      <c r="F4" s="6">
        <f>(supply_chain_S2_BWM!B12*(LCI_db2_S2!AG51-LCI_db2_S2!AG59)/LCI_db2_S2!AB51+supply_chain_S2_BWM!B16*(LCI_db2_S2!AG95-LCI_db2_S2!AG103)/LCI_db2_S2!AB95)/LCIA_Methods!D6</f>
        <v>4.2458028652430713</v>
      </c>
      <c r="G4" s="6">
        <f>(supply_chain_S2_BWM!B12*(LCI_db2_S2!AH51-LCI_db2_S2!AH59)/LCI_db2_S2!AB51+supply_chain_S2_BWM!B16*(LCI_db2_S2!AH95-LCI_db2_S2!AH103)/LCI_db2_S2!AB95)/LCIA_Methods!D7</f>
        <v>0.29241572551999273</v>
      </c>
      <c r="H4" s="6">
        <f>(supply_chain_S2_BWM!B12*(LCI_db2_S2!AI51-LCI_db2_S2!AI59)/LCI_db2_S2!AB51+supply_chain_S2_BWM!B16*(LCI_db2_S2!AI95-LCI_db2_S2!AI103)/LCI_db2_S2!AB95)/LCIA_Methods!D8</f>
        <v>2.1456230485035319</v>
      </c>
      <c r="I4" s="6">
        <f>(supply_chain_S2_BWM!B12*(LCI_db2_S2!AJ51-LCI_db2_S2!AJ59)/LCI_db2_S2!AB51+supply_chain_S2_BWM!B16*(LCI_db2_S2!AJ95-LCI_db2_S2!AJ103)/LCI_db2_S2!AB95)/LCIA_Methods!D9</f>
        <v>1.1795319656525571</v>
      </c>
      <c r="J4" s="6">
        <f>(supply_chain_S2_BWM!B12*(LCI_db2_S2!AK51-LCI_db2_S2!AK59)/LCI_db2_S2!AB51+supply_chain_S2_BWM!B16*(LCI_db2_S2!AK95-LCI_db2_S2!AK103)/LCI_db2_S2!AB95)/LCIA_Methods!D10</f>
        <v>1.2577275609956209</v>
      </c>
      <c r="K4" s="6">
        <f>(supply_chain_S2_BWM!B12*(LCI_db2_S2!AL51-LCI_db2_S2!AL59)/LCI_db2_S2!AB51+supply_chain_S2_BWM!B16*(LCI_db2_S2!AL95-LCI_db2_S2!AL103)/LCI_db2_S2!AB95)/LCIA_Methods!D11</f>
        <v>0.4152328472329429</v>
      </c>
      <c r="L4" s="6">
        <f>(supply_chain_S2_BWM!B12*(LCI_db2_S2!AM51-LCI_db2_S2!AM59)/LCI_db2_S2!AB51+supply_chain_S2_BWM!B16*(LCI_db2_S2!AM95-LCI_db2_S2!AM103)/LCI_db2_S2!AB95)/LCIA_Methods!D12</f>
        <v>0.84143371737371697</v>
      </c>
      <c r="M4" s="6">
        <f>(supply_chain_S2_BWM!B12*(LCI_db2_S2!AN51-LCI_db2_S2!AN59)/LCI_db2_S2!AB51+supply_chain_S2_BWM!B16*(LCI_db2_S2!AN95-LCI_db2_S2!AN103)/LCI_db2_S2!AB95)/LCIA_Methods!D13</f>
        <v>1.4466195416569969</v>
      </c>
      <c r="N4" s="6">
        <f>(supply_chain_S2_BWM!B12*(LCI_db2_S2!AO51-LCI_db2_S2!AO59)/LCI_db2_S2!AB51+supply_chain_S2_BWM!B16*(LCI_db2_S2!AO95-LCI_db2_S2!AO103)/LCI_db2_S2!AB95)/LCIA_Methods!D14</f>
        <v>0.24214359275285455</v>
      </c>
      <c r="O4" s="6">
        <f>(supply_chain_S2_BWM!B12*(LCI_db2_S2!AP51-LCI_db2_S2!AP59)/LCI_db2_S2!AB51+supply_chain_S2_BWM!B16*(LCI_db2_S2!AP95-LCI_db2_S2!AP103)/LCI_db2_S2!AB95)/LCIA_Methods!D15</f>
        <v>0.19332374123373211</v>
      </c>
      <c r="P4" s="6">
        <f>(supply_chain_S2_BWM!B12*(LCI_db2_S2!AQ51-LCI_db2_S2!AQ59)/LCI_db2_S2!AB51+supply_chain_S2_BWM!B16*(LCI_db2_S2!AQ95-LCI_db2_S2!AQ103)/LCI_db2_S2!AB95)/LCIA_Methods!D16</f>
        <v>1.6386630282638217</v>
      </c>
      <c r="Q4" s="6">
        <f>(supply_chain_S2_BWM!B12*(LCI_db2_S2!AR51-LCI_db2_S2!AR59)/LCI_db2_S2!AB51+supply_chain_S2_BWM!B16*(LCI_db2_S2!AR95-LCI_db2_S2!AR103)/LCI_db2_S2!AB95)/LCIA_Methods!D17</f>
        <v>3.5689487519959417</v>
      </c>
    </row>
    <row r="5" spans="1:17" x14ac:dyDescent="0.35">
      <c r="A5" s="5" t="s">
        <v>48</v>
      </c>
      <c r="B5" s="6">
        <f>(supply_chain_S2_BWM!B20*LCI_db2_S2!L29)/LCIA_Methods!D2</f>
        <v>-7.9402994589440584E-2</v>
      </c>
      <c r="C5" s="6">
        <f>(supply_chain_S2_BWM!B20*LCI_db2_S2!M29)/LCIA_Methods!D3</f>
        <v>-6.5748063287014791E-3</v>
      </c>
      <c r="D5" s="6">
        <f>(supply_chain_S2_BWM!B20*LCI_db2_S2!N29)/LCIA_Methods!D4</f>
        <v>-0.64852432635445589</v>
      </c>
      <c r="E5" s="6">
        <f>(supply_chain_S2_BWM!B20*LCI_db2_S2!O29)/LCIA_Methods!D5</f>
        <v>-0.5941815631133226</v>
      </c>
      <c r="F5" s="6">
        <f>(supply_chain_S2_BWM!B20*LCI_db2_S2!P29)/LCIA_Methods!D6</f>
        <v>-0.23472315768953156</v>
      </c>
      <c r="G5" s="6">
        <f>(supply_chain_S2_BWM!B20*LCI_db2_S2!Q29)/LCIA_Methods!D7</f>
        <v>-1.5078787329218649E-2</v>
      </c>
      <c r="H5" s="6">
        <f>(supply_chain_S2_BWM!B20*LCI_db2_S2!R29)/LCIA_Methods!D8</f>
        <v>-0.10035022882560979</v>
      </c>
      <c r="I5" s="6">
        <f>(supply_chain_S2_BWM!B20*LCI_db2_S2!S29)/LCIA_Methods!D9</f>
        <v>-6.6794310075800306E-2</v>
      </c>
      <c r="J5" s="6">
        <f>(supply_chain_S2_BWM!B20*LCI_db2_S2!T29)/LCIA_Methods!D10</f>
        <v>-7.3453935893965996E-2</v>
      </c>
      <c r="K5" s="6">
        <f>(supply_chain_S2_BWM!B20*LCI_db2_S2!U29)/LCIA_Methods!D11</f>
        <v>-1.0939749627012321E-2</v>
      </c>
      <c r="L5" s="6">
        <f>(supply_chain_S2_BWM!B20*LCI_db2_S2!V29)/LCIA_Methods!D12</f>
        <v>-4.1178835477725502E-2</v>
      </c>
      <c r="M5" s="6">
        <f>(supply_chain_S2_BWM!B20*LCI_db2_S2!W29)/LCIA_Methods!D13</f>
        <v>-0.67472796033314919</v>
      </c>
      <c r="N5" s="6">
        <f>(supply_chain_S2_BWM!B20*LCI_db2_S2!X29)/LCIA_Methods!D14</f>
        <v>-2.2871721898795046E-2</v>
      </c>
      <c r="O5" s="6">
        <f>(supply_chain_S2_BWM!B20*LCI_db2_S2!Y29)/LCIA_Methods!D15</f>
        <v>-1.0201823686810833E-2</v>
      </c>
      <c r="P5" s="6">
        <f>(supply_chain_S2_BWM!B20*LCI_db2_S2!Z29)/LCIA_Methods!D16</f>
        <v>-0.29828410945972644</v>
      </c>
      <c r="Q5" s="6">
        <f>(supply_chain_S2_BWM!B20*LCI_db2_S2!AA29)/LCIA_Methods!D17</f>
        <v>-0.18131688566428567</v>
      </c>
    </row>
    <row r="6" spans="1:17" x14ac:dyDescent="0.35">
      <c r="A6" s="5" t="s">
        <v>49</v>
      </c>
      <c r="B6" s="6">
        <f>(supply_chain_S2_BWM!B40*LCI_db2_S2!L59)/LCIA_Methods!D2</f>
        <v>-4.339585244744085</v>
      </c>
      <c r="C6" s="6">
        <f>(supply_chain_S2_BWM!B40*LCI_db2_S2!M59)/LCIA_Methods!D3</f>
        <v>-7.2867879156396059E-2</v>
      </c>
      <c r="D6" s="6">
        <f>(supply_chain_S2_BWM!B40*LCI_db2_S2!N59)/LCIA_Methods!D4</f>
        <v>-7.0774826777645163</v>
      </c>
      <c r="E6" s="6">
        <f>(supply_chain_S2_BWM!B40*LCI_db2_S2!O59)/LCIA_Methods!D5</f>
        <v>-6.5054697847143803</v>
      </c>
      <c r="F6" s="6">
        <f>(supply_chain_S2_BWM!B40*LCI_db2_S2!P59)/LCIA_Methods!D6</f>
        <v>-4.7845370168631733</v>
      </c>
      <c r="G6" s="6">
        <f>(supply_chain_S2_BWM!B40*LCI_db2_S2!Q59)/LCIA_Methods!D7</f>
        <v>-0.25467347002621477</v>
      </c>
      <c r="H6" s="6">
        <f>(supply_chain_S2_BWM!B40*LCI_db2_S2!R59)/LCIA_Methods!D8</f>
        <v>-1.0922642207301791</v>
      </c>
      <c r="I6" s="6">
        <f>(supply_chain_S2_BWM!B40*LCI_db2_S2!S59)/LCIA_Methods!D9</f>
        <v>-4.2711794200971562</v>
      </c>
      <c r="J6" s="6">
        <f>(supply_chain_S2_BWM!B40*LCI_db2_S2!T59)/LCIA_Methods!D10</f>
        <v>-5.7237213902210851</v>
      </c>
      <c r="K6" s="6">
        <f>(supply_chain_S2_BWM!B40*LCI_db2_S2!U59)/LCIA_Methods!D11</f>
        <v>-0.1220104153382767</v>
      </c>
      <c r="L6" s="6">
        <f>(supply_chain_S2_BWM!B40*LCI_db2_S2!V59)/LCIA_Methods!D12</f>
        <v>-0.58281120272091558</v>
      </c>
      <c r="M6" s="6">
        <f>(supply_chain_S2_BWM!B40*LCI_db2_S2!W59)/LCIA_Methods!D13</f>
        <v>-1.1067011888390206</v>
      </c>
      <c r="N6" s="6">
        <f>(supply_chain_S2_BWM!B40*LCI_db2_S2!X59)/LCIA_Methods!D14</f>
        <v>-0.22483556574419647</v>
      </c>
      <c r="O6" s="6">
        <f>(supply_chain_S2_BWM!B40*LCI_db2_S2!Y59)/LCIA_Methods!D15</f>
        <v>-0.15474359431025178</v>
      </c>
      <c r="P6" s="6">
        <f>(supply_chain_S2_BWM!B40*LCI_db2_S2!Z59)/LCIA_Methods!D16</f>
        <v>-1.645251829080284</v>
      </c>
      <c r="Q6" s="6">
        <f>(supply_chain_S2_BWM!B40*LCI_db2_S2!AA59)/LCIA_Methods!D17</f>
        <v>-2.3151129779669586</v>
      </c>
    </row>
    <row r="7" spans="1:17" x14ac:dyDescent="0.35">
      <c r="A7" s="5" t="s">
        <v>50</v>
      </c>
      <c r="B7" s="6">
        <f>LCA_db2_S2!B2*ABS(supply_chain_S2_BWM!B2)-SUM(B2:B6)</f>
        <v>6.5783244988971958</v>
      </c>
      <c r="C7" s="6">
        <f>LCA_db2_S2!C2*ABS(supply_chain_S2_BWM!B2)-SUM(C2:C6)</f>
        <v>0.53257995261885749</v>
      </c>
      <c r="D7" s="6">
        <f>LCA_db2_S2!D2*ABS(supply_chain_S2_BWM!B2)-SUM(D2:D6)</f>
        <v>14.161475749496752</v>
      </c>
      <c r="E7" s="6">
        <f>LCA_db2_S2!E2*ABS(supply_chain_S2_BWM!B2)-SUM(E2:E6)</f>
        <v>12.193259519141733</v>
      </c>
      <c r="F7" s="6">
        <f>LCA_db2_S2!F2*ABS(supply_chain_S2_BWM!B2)-SUM(F2:F6)</f>
        <v>9.5857455520760944</v>
      </c>
      <c r="G7" s="6">
        <f>LCA_db2_S2!G2*ABS(supply_chain_S2_BWM!B2)-SUM(G2:G6)</f>
        <v>0.89292065069569504</v>
      </c>
      <c r="H7" s="6">
        <f>LCA_db2_S2!H2*ABS(supply_chain_S2_BWM!B2)-SUM(H2:H6)</f>
        <v>11.574915365032423</v>
      </c>
      <c r="I7" s="6">
        <f>LCA_db2_S2!I2*ABS(supply_chain_S2_BWM!B2)-SUM(I2:I6)</f>
        <v>5.761571195376451</v>
      </c>
      <c r="J7" s="6">
        <f>LCA_db2_S2!J2*ABS(supply_chain_S2_BWM!B2)-SUM(J2:J6)</f>
        <v>7.749735779645178</v>
      </c>
      <c r="K7" s="6">
        <f>LCA_db2_S2!K2*ABS(supply_chain_S2_BWM!B2)-SUM(K2:K6)</f>
        <v>0.21905592485557535</v>
      </c>
      <c r="L7" s="6">
        <f>LCA_db2_S2!L2*ABS(supply_chain_S2_BWM!B2)-SUM(L2:L6)</f>
        <v>4.4100495469529779</v>
      </c>
      <c r="M7" s="6">
        <f>LCA_db2_S2!M2*ABS(supply_chain_S2_BWM!B2)-SUM(M2:M6)</f>
        <v>6.5375368497012447</v>
      </c>
      <c r="N7" s="6">
        <f>LCA_db2_S2!N2*ABS(supply_chain_S2_BWM!B2)-SUM(N2:N6)</f>
        <v>1.016262633600018</v>
      </c>
      <c r="O7" s="6">
        <f>LCA_db2_S2!O2*ABS(supply_chain_S2_BWM!B2)-SUM(O2:O6)</f>
        <v>0.20760264330959266</v>
      </c>
      <c r="P7" s="6">
        <f>LCA_db2_S2!P2*ABS(supply_chain_S2_BWM!B2)-SUM(P2:P6)</f>
        <v>2.2390262769201965</v>
      </c>
      <c r="Q7" s="6">
        <f>LCA_db2_S2!Q2*ABS(supply_chain_S2_BWM!B2)-SUM(Q2:Q6)</f>
        <v>12.16510279766943</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45</v>
      </c>
      <c r="B2" s="6">
        <f>(supply_chain_S3_BWM!B7*(LCI_db2_S3!AC25-LCI_db2_S3!AC29)/LCI_db2_S3!AB25+supply_chain_S3_BWM!B8*(LCI_db2_S3!AC69-LCI_db2_S3!AC73)/LCI_db2_S3!AB69)/LCIA_Methods!D2</f>
        <v>0.87340133181087432</v>
      </c>
      <c r="C2" s="6">
        <f>(supply_chain_S3_BWM!B7*(LCI_db2_S3!AD25-LCI_db2_S3!AD29)/LCI_db2_S3!AB25+supply_chain_S3_BWM!B8*(LCI_db2_S3!AD69-LCI_db2_S3!AD73)/LCI_db2_S3!AB69)/LCIA_Methods!D3</f>
        <v>2.2532008972319354E-3</v>
      </c>
      <c r="D2" s="6">
        <f>(supply_chain_S3_BWM!B7*(LCI_db2_S3!AE25-LCI_db2_S3!AE29)/LCI_db2_S3!AB25+supply_chain_S3_BWM!B8*(LCI_db2_S3!AE69-LCI_db2_S3!AE73)/LCI_db2_S3!AB69)/LCIA_Methods!D4</f>
        <v>0.45100999805635722</v>
      </c>
      <c r="E2" s="6">
        <f>(supply_chain_S3_BWM!B7*(LCI_db2_S3!AF25-LCI_db2_S3!AF29)/LCI_db2_S3!AB25+supply_chain_S3_BWM!B8*(LCI_db2_S3!AF69-LCI_db2_S3!AF73)/LCI_db2_S3!AB69)/LCIA_Methods!D5</f>
        <v>0.14992756232032869</v>
      </c>
      <c r="F2" s="6">
        <f>(supply_chain_S3_BWM!B7*(LCI_db2_S3!AG25-LCI_db2_S3!AG29)/LCI_db2_S3!AB25+supply_chain_S3_BWM!B8*(LCI_db2_S3!AG69-LCI_db2_S3!AG73)/LCI_db2_S3!AB69)/LCIA_Methods!D6</f>
        <v>0.18041939351132028</v>
      </c>
      <c r="G2" s="6">
        <f>(supply_chain_S3_BWM!B7*(LCI_db2_S3!AH25-LCI_db2_S3!AH29)/LCI_db2_S3!AB25+supply_chain_S3_BWM!B8*(LCI_db2_S3!AH69-LCI_db2_S3!AH73)/LCI_db2_S3!AB69)/LCIA_Methods!D7</f>
        <v>1.7640444102846632E-2</v>
      </c>
      <c r="H2" s="6">
        <f>(supply_chain_S3_BWM!B7*(LCI_db2_S3!AI25-LCI_db2_S3!AI29)/LCI_db2_S3!AB25+supply_chain_S3_BWM!B8*(LCI_db2_S3!AI69-LCI_db2_S3!AI73)/LCI_db2_S3!AB69)/LCIA_Methods!D8</f>
        <v>72.790799825678349</v>
      </c>
      <c r="I2" s="6">
        <f>(supply_chain_S3_BWM!B7*(LCI_db2_S3!AJ25-LCI_db2_S3!AJ29)/LCI_db2_S3!AB25+supply_chain_S3_BWM!B8*(LCI_db2_S3!AJ69-LCI_db2_S3!AJ73)/LCI_db2_S3!AB69)/LCIA_Methods!D9</f>
        <v>0.4375315146788169</v>
      </c>
      <c r="J2" s="6">
        <f>(supply_chain_S3_BWM!B7*(LCI_db2_S3!AK25-LCI_db2_S3!AK29)/LCI_db2_S3!AB25+supply_chain_S3_BWM!B8*(LCI_db2_S3!AK69-LCI_db2_S3!AK73)/LCI_db2_S3!AB69)/LCIA_Methods!D10</f>
        <v>0.57585124596514159</v>
      </c>
      <c r="K2" s="6">
        <f>(supply_chain_S3_BWM!B7*(LCI_db2_S3!AL25-LCI_db2_S3!AL29)/LCI_db2_S3!AB25+supply_chain_S3_BWM!B8*(LCI_db2_S3!AL69-LCI_db2_S3!AL73)/LCI_db2_S3!AB69)/LCIA_Methods!D11</f>
        <v>1.4527962140477371E-2</v>
      </c>
      <c r="L2" s="6">
        <f>(supply_chain_S3_BWM!B7*(LCI_db2_S3!AM25-LCI_db2_S3!AM29)/LCI_db2_S3!AB25+supply_chain_S3_BWM!B8*(LCI_db2_S3!AM69-LCI_db2_S3!AM73)/LCI_db2_S3!AB69)/LCIA_Methods!D12</f>
        <v>4.5370010093600067E-2</v>
      </c>
      <c r="M2" s="6">
        <f>(supply_chain_S3_BWM!B7*(LCI_db2_S3!AN25-LCI_db2_S3!AN29)/LCI_db2_S3!AB25+supply_chain_S3_BWM!B8*(LCI_db2_S3!AN69-LCI_db2_S3!AN73)/LCI_db2_S3!AB69)/LCIA_Methods!D13</f>
        <v>0.130933170559313</v>
      </c>
      <c r="N2" s="6">
        <f>(supply_chain_S3_BWM!B7*(LCI_db2_S3!AO25-LCI_db2_S3!AO29)/LCI_db2_S3!AB25+supply_chain_S3_BWM!B8*(LCI_db2_S3!AO69-LCI_db2_S3!AO73)/LCI_db2_S3!AB69)/LCIA_Methods!D14</f>
        <v>5.8467692880123275E-3</v>
      </c>
      <c r="O2" s="6">
        <f>(supply_chain_S3_BWM!B7*(LCI_db2_S3!AP25-LCI_db2_S3!AP29)/LCI_db2_S3!AB25+supply_chain_S3_BWM!B8*(LCI_db2_S3!AP69-LCI_db2_S3!AP73)/LCI_db2_S3!AB69)/LCIA_Methods!D15</f>
        <v>0.6706175152862941</v>
      </c>
      <c r="P2" s="6">
        <f>(supply_chain_S3_BWM!B7*(LCI_db2_S3!AQ25-LCI_db2_S3!AQ29)/LCI_db2_S3!AB25+supply_chain_S3_BWM!B8*(LCI_db2_S3!AQ69-LCI_db2_S3!AQ73)/LCI_db2_S3!AB69)/LCIA_Methods!D16</f>
        <v>0.10470645573813511</v>
      </c>
      <c r="Q2" s="6">
        <f>(supply_chain_S3_BWM!B7*(LCI_db2_S3!AR25-LCI_db2_S3!AR29)/LCI_db2_S3!AB25+supply_chain_S3_BWM!B8*(LCI_db2_S3!AR69-LCI_db2_S3!AR73)/LCI_db2_S3!AB69)/LCIA_Methods!D17</f>
        <v>0.46651919176410994</v>
      </c>
    </row>
    <row r="3" spans="1:17" ht="52.5" x14ac:dyDescent="0.35">
      <c r="A3" s="5" t="s">
        <v>46</v>
      </c>
      <c r="B3" s="6">
        <f>(supply_chain_S3_BWM!B11*(LCI_db2_S3!AC38-LCI_db2_S3!AC44)/LCI_db2_S3!AB38+supply_chain_S3_BWM!B15*(LCI_db2_S3!AC82-LCI_db2_S3!AC88)/LCI_db2_S3!AB82)/LCIA_Methods!D2</f>
        <v>0</v>
      </c>
      <c r="C3" s="6">
        <f>(supply_chain_S3_BWM!B11*(LCI_db2_S3!AD38-LCI_db2_S3!AD44)/LCI_db2_S3!AB38+supply_chain_S3_BWM!B15*(LCI_db2_S3!AD82-LCI_db2_S3!AD88)/LCI_db2_S3!AB82)/LCIA_Methods!D3</f>
        <v>0</v>
      </c>
      <c r="D3" s="6">
        <f>(supply_chain_S3_BWM!B11*(LCI_db2_S3!AE38-LCI_db2_S3!AE44)/LCI_db2_S3!AB38+supply_chain_S3_BWM!B15*(LCI_db2_S3!AE82-LCI_db2_S3!AE88)/LCI_db2_S3!AB82)/LCIA_Methods!D4</f>
        <v>0</v>
      </c>
      <c r="E3" s="6">
        <f>(supply_chain_S3_BWM!B11*(LCI_db2_S3!AF38-LCI_db2_S3!AF44)/LCI_db2_S3!AB38+supply_chain_S3_BWM!B15*(LCI_db2_S3!AF82-LCI_db2_S3!AF88)/LCI_db2_S3!AB82)/LCIA_Methods!D5</f>
        <v>0</v>
      </c>
      <c r="F3" s="6">
        <f>(supply_chain_S3_BWM!B11*(LCI_db2_S3!AG38-LCI_db2_S3!AG44)/LCI_db2_S3!AB38+supply_chain_S3_BWM!B15*(LCI_db2_S3!AG82-LCI_db2_S3!AG88)/LCI_db2_S3!AB82)/LCIA_Methods!D6</f>
        <v>0</v>
      </c>
      <c r="G3" s="6">
        <f>(supply_chain_S3_BWM!B11*(LCI_db2_S3!AH38-LCI_db2_S3!AH44)/LCI_db2_S3!AB38+supply_chain_S3_BWM!B15*(LCI_db2_S3!AH82-LCI_db2_S3!AH88)/LCI_db2_S3!AB82)/LCIA_Methods!D7</f>
        <v>0</v>
      </c>
      <c r="H3" s="6">
        <f>(supply_chain_S3_BWM!B11*(LCI_db2_S3!AI38-LCI_db2_S3!AI44)/LCI_db2_S3!AB38+supply_chain_S3_BWM!B15*(LCI_db2_S3!AI82-LCI_db2_S3!AI88)/LCI_db2_S3!AB82)/LCIA_Methods!D8</f>
        <v>0</v>
      </c>
      <c r="I3" s="6">
        <f>(supply_chain_S3_BWM!B11*(LCI_db2_S3!AJ38-LCI_db2_S3!AJ44)/LCI_db2_S3!AB38+supply_chain_S3_BWM!B15*(LCI_db2_S3!AJ82-LCI_db2_S3!AJ88)/LCI_db2_S3!AB82)/LCIA_Methods!D9</f>
        <v>0</v>
      </c>
      <c r="J3" s="6">
        <f>(supply_chain_S3_BWM!B11*(LCI_db2_S3!AK38-LCI_db2_S3!AK44)/LCI_db2_S3!AB38+supply_chain_S3_BWM!B15*(LCI_db2_S3!AK82-LCI_db2_S3!AK88)/LCI_db2_S3!AB82)/LCIA_Methods!D10</f>
        <v>0</v>
      </c>
      <c r="K3" s="6">
        <f>(supply_chain_S3_BWM!B11*(LCI_db2_S3!AL38-LCI_db2_S3!AL44)/LCI_db2_S3!AB38+supply_chain_S3_BWM!B15*(LCI_db2_S3!AL82-LCI_db2_S3!AL88)/LCI_db2_S3!AB82)/LCIA_Methods!D11</f>
        <v>0</v>
      </c>
      <c r="L3" s="6">
        <f>(supply_chain_S3_BWM!B11*(LCI_db2_S3!AM38-LCI_db2_S3!AM44)/LCI_db2_S3!AB38+supply_chain_S3_BWM!B15*(LCI_db2_S3!AM82-LCI_db2_S3!AM88)/LCI_db2_S3!AB82)/LCIA_Methods!D12</f>
        <v>0</v>
      </c>
      <c r="M3" s="6">
        <f>(supply_chain_S3_BWM!B11*(LCI_db2_S3!AN38-LCI_db2_S3!AN44)/LCI_db2_S3!AB38+supply_chain_S3_BWM!B15*(LCI_db2_S3!AN82-LCI_db2_S3!AN88)/LCI_db2_S3!AB82)/LCIA_Methods!D13</f>
        <v>0</v>
      </c>
      <c r="N3" s="6">
        <f>(supply_chain_S3_BWM!B11*(LCI_db2_S3!AO38-LCI_db2_S3!AO44)/LCI_db2_S3!AB38+supply_chain_S3_BWM!B15*(LCI_db2_S3!AO82-LCI_db2_S3!AO88)/LCI_db2_S3!AB82)/LCIA_Methods!D14</f>
        <v>0</v>
      </c>
      <c r="O3" s="6">
        <f>(supply_chain_S3_BWM!B11*(LCI_db2_S3!AP38-LCI_db2_S3!AP44)/LCI_db2_S3!AB38+supply_chain_S3_BWM!B15*(LCI_db2_S3!AP82-LCI_db2_S3!AP88)/LCI_db2_S3!AB82)/LCIA_Methods!D15</f>
        <v>0</v>
      </c>
      <c r="P3" s="6">
        <f>(supply_chain_S3_BWM!B11*(LCI_db2_S3!AQ38-LCI_db2_S3!AQ44)/LCI_db2_S3!AB38+supply_chain_S3_BWM!B15*(LCI_db2_S3!AQ82-LCI_db2_S3!AQ88)/LCI_db2_S3!AB82)/LCIA_Methods!D16</f>
        <v>0</v>
      </c>
      <c r="Q3" s="6">
        <f>(supply_chain_S3_BWM!B11*(LCI_db2_S3!AR38-LCI_db2_S3!AR44)/LCI_db2_S3!AB38+supply_chain_S3_BWM!B15*(LCI_db2_S3!AR82-LCI_db2_S3!AR88)/LCI_db2_S3!AB82)/LCIA_Methods!D17</f>
        <v>0</v>
      </c>
    </row>
    <row r="4" spans="1:17" ht="39.5" x14ac:dyDescent="0.35">
      <c r="A4" s="5" t="s">
        <v>47</v>
      </c>
      <c r="B4" s="6">
        <f>(supply_chain_S3_BWM!B12*(LCI_db2_S3!AC51-LCI_db2_S3!AC59)/LCI_db2_S3!AB51+supply_chain_S3_BWM!B16*(LCI_db2_S3!AC95-LCI_db2_S3!AC103)/LCI_db2_S3!AB95)/LCIA_Methods!D2</f>
        <v>16.033520906741707</v>
      </c>
      <c r="C4" s="6">
        <f>(supply_chain_S3_BWM!B12*(LCI_db2_S3!AD51-LCI_db2_S3!AD59)/LCI_db2_S3!AB51+supply_chain_S3_BWM!B16*(LCI_db2_S3!AD95-LCI_db2_S3!AD103)/LCI_db2_S3!AB95)/LCIA_Methods!D3</f>
        <v>0.22664561896687496</v>
      </c>
      <c r="D4" s="6">
        <f>(supply_chain_S3_BWM!B12*(LCI_db2_S3!AE51-LCI_db2_S3!AE59)/LCI_db2_S3!AB51+supply_chain_S3_BWM!B16*(LCI_db2_S3!AE95-LCI_db2_S3!AE103)/LCI_db2_S3!AB95)/LCIA_Methods!D4</f>
        <v>30.004356317369712</v>
      </c>
      <c r="E4" s="6">
        <f>(supply_chain_S3_BWM!B12*(LCI_db2_S3!AF51-LCI_db2_S3!AF59)/LCI_db2_S3!AB51+supply_chain_S3_BWM!B16*(LCI_db2_S3!AF95-LCI_db2_S3!AF103)/LCI_db2_S3!AB95)/LCIA_Methods!D5</f>
        <v>15.877748196122226</v>
      </c>
      <c r="F4" s="6">
        <f>(supply_chain_S3_BWM!B12*(LCI_db2_S3!AG51-LCI_db2_S3!AG59)/LCI_db2_S3!AB51+supply_chain_S3_BWM!B16*(LCI_db2_S3!AG95-LCI_db2_S3!AG103)/LCI_db2_S3!AB95)/LCIA_Methods!D6</f>
        <v>6.793284584388914</v>
      </c>
      <c r="G4" s="6">
        <f>(supply_chain_S3_BWM!B12*(LCI_db2_S3!AH51-LCI_db2_S3!AH59)/LCI_db2_S3!AB51+supply_chain_S3_BWM!B16*(LCI_db2_S3!AH95-LCI_db2_S3!AH103)/LCI_db2_S3!AB95)/LCIA_Methods!D7</f>
        <v>0.46786516083198831</v>
      </c>
      <c r="H4" s="6">
        <f>(supply_chain_S3_BWM!B12*(LCI_db2_S3!AI51-LCI_db2_S3!AI59)/LCI_db2_S3!AB51+supply_chain_S3_BWM!B16*(LCI_db2_S3!AI95-LCI_db2_S3!AI103)/LCI_db2_S3!AB95)/LCIA_Methods!D8</f>
        <v>3.4329968776056505</v>
      </c>
      <c r="I4" s="6">
        <f>(supply_chain_S3_BWM!B12*(LCI_db2_S3!AJ51-LCI_db2_S3!AJ59)/LCI_db2_S3!AB51+supply_chain_S3_BWM!B16*(LCI_db2_S3!AJ95-LCI_db2_S3!AJ103)/LCI_db2_S3!AB95)/LCIA_Methods!D9</f>
        <v>1.887251145044091</v>
      </c>
      <c r="J4" s="6">
        <f>(supply_chain_S3_BWM!B12*(LCI_db2_S3!AK51-LCI_db2_S3!AK59)/LCI_db2_S3!AB51+supply_chain_S3_BWM!B16*(LCI_db2_S3!AK95-LCI_db2_S3!AK103)/LCI_db2_S3!AB95)/LCIA_Methods!D10</f>
        <v>2.0123640975929935</v>
      </c>
      <c r="K4" s="6">
        <f>(supply_chain_S3_BWM!B12*(LCI_db2_S3!AL51-LCI_db2_S3!AL59)/LCI_db2_S3!AB51+supply_chain_S3_BWM!B16*(LCI_db2_S3!AL95-LCI_db2_S3!AL103)/LCI_db2_S3!AB95)/LCIA_Methods!D11</f>
        <v>0.6643725555727088</v>
      </c>
      <c r="L4" s="6">
        <f>(supply_chain_S3_BWM!B12*(LCI_db2_S3!AM51-LCI_db2_S3!AM59)/LCI_db2_S3!AB51+supply_chain_S3_BWM!B16*(LCI_db2_S3!AM95-LCI_db2_S3!AM103)/LCI_db2_S3!AB95)/LCIA_Methods!D12</f>
        <v>1.3462939477979472</v>
      </c>
      <c r="M4" s="6">
        <f>(supply_chain_S3_BWM!B12*(LCI_db2_S3!AN51-LCI_db2_S3!AN59)/LCI_db2_S3!AB51+supply_chain_S3_BWM!B16*(LCI_db2_S3!AN95-LCI_db2_S3!AN103)/LCI_db2_S3!AB95)/LCIA_Methods!D13</f>
        <v>2.314591266651195</v>
      </c>
      <c r="N4" s="6">
        <f>(supply_chain_S3_BWM!B12*(LCI_db2_S3!AO51-LCI_db2_S3!AO59)/LCI_db2_S3!AB51+supply_chain_S3_BWM!B16*(LCI_db2_S3!AO95-LCI_db2_S3!AO103)/LCI_db2_S3!AB95)/LCIA_Methods!D14</f>
        <v>0.38742974840456718</v>
      </c>
      <c r="O4" s="6">
        <f>(supply_chain_S3_BWM!B12*(LCI_db2_S3!AP51-LCI_db2_S3!AP59)/LCI_db2_S3!AB51+supply_chain_S3_BWM!B16*(LCI_db2_S3!AP95-LCI_db2_S3!AP103)/LCI_db2_S3!AB95)/LCIA_Methods!D15</f>
        <v>0.30931798597397131</v>
      </c>
      <c r="P4" s="6">
        <f>(supply_chain_S3_BWM!B12*(LCI_db2_S3!AQ51-LCI_db2_S3!AQ59)/LCI_db2_S3!AB51+supply_chain_S3_BWM!B16*(LCI_db2_S3!AQ95-LCI_db2_S3!AQ103)/LCI_db2_S3!AB95)/LCIA_Methods!D16</f>
        <v>2.6218608452221148</v>
      </c>
      <c r="Q4" s="6">
        <f>(supply_chain_S3_BWM!B12*(LCI_db2_S3!AR51-LCI_db2_S3!AR59)/LCI_db2_S3!AB51+supply_chain_S3_BWM!B16*(LCI_db2_S3!AR95-LCI_db2_S3!AR103)/LCI_db2_S3!AB95)/LCIA_Methods!D17</f>
        <v>5.7103180031935068</v>
      </c>
    </row>
    <row r="5" spans="1:17" x14ac:dyDescent="0.35">
      <c r="A5" s="5" t="s">
        <v>48</v>
      </c>
      <c r="B5" s="6">
        <f>(supply_chain_S3_BWM!B20*LCI_db2_S3!L29)/LCIA_Methods!D2</f>
        <v>-2.47031538722704E-2</v>
      </c>
      <c r="C5" s="6">
        <f>(supply_chain_S3_BWM!B20*LCI_db2_S3!M29)/LCIA_Methods!D3</f>
        <v>-2.0454953022626824E-3</v>
      </c>
      <c r="D5" s="6">
        <f>(supply_chain_S3_BWM!B20*LCI_db2_S3!N29)/LCIA_Methods!D4</f>
        <v>-0.20176312375471961</v>
      </c>
      <c r="E5" s="6">
        <f>(supply_chain_S3_BWM!B20*LCI_db2_S3!O29)/LCIA_Methods!D5</f>
        <v>-0.18485648630192258</v>
      </c>
      <c r="F5" s="6">
        <f>(supply_chain_S3_BWM!B20*LCI_db2_S3!P29)/LCIA_Methods!D6</f>
        <v>-7.302498239229871E-2</v>
      </c>
      <c r="G5" s="6">
        <f>(supply_chain_S3_BWM!B20*LCI_db2_S3!Q29)/LCIA_Methods!D7</f>
        <v>-4.6911782802013576E-3</v>
      </c>
      <c r="H5" s="6">
        <f>(supply_chain_S3_BWM!B20*LCI_db2_S3!R29)/LCIA_Methods!D8</f>
        <v>-3.1220071190189717E-2</v>
      </c>
      <c r="I5" s="6">
        <f>(supply_chain_S3_BWM!B20*LCI_db2_S3!S29)/LCIA_Methods!D9</f>
        <v>-2.0780452023582318E-2</v>
      </c>
      <c r="J5" s="6">
        <f>(supply_chain_S3_BWM!B20*LCI_db2_S3!T29)/LCIA_Methods!D10</f>
        <v>-2.2852335611456085E-2</v>
      </c>
      <c r="K5" s="6">
        <f>(supply_chain_S3_BWM!B20*LCI_db2_S3!U29)/LCIA_Methods!D11</f>
        <v>-3.4034776617371666E-3</v>
      </c>
      <c r="L5" s="6">
        <f>(supply_chain_S3_BWM!B20*LCI_db2_S3!V29)/LCIA_Methods!D12</f>
        <v>-1.2811193259736824E-2</v>
      </c>
      <c r="M5" s="6">
        <f>(supply_chain_S3_BWM!B20*LCI_db2_S3!W29)/LCIA_Methods!D13</f>
        <v>-0.20991536543697975</v>
      </c>
      <c r="N5" s="6">
        <f>(supply_chain_S3_BWM!B20*LCI_db2_S3!X29)/LCIA_Methods!D14</f>
        <v>-7.115646812958459E-3</v>
      </c>
      <c r="O5" s="6">
        <f>(supply_chain_S3_BWM!B20*LCI_db2_S3!Y29)/LCIA_Methods!D15</f>
        <v>-3.1739007025633702E-3</v>
      </c>
      <c r="P5" s="6">
        <f>(supply_chain_S3_BWM!B20*LCI_db2_S3!Z29)/LCIA_Methods!D16</f>
        <v>-9.2799500720803785E-2</v>
      </c>
      <c r="Q5" s="6">
        <f>(supply_chain_S3_BWM!B20*LCI_db2_S3!AA29)/LCIA_Methods!D17</f>
        <v>-5.6409697762222204E-2</v>
      </c>
    </row>
    <row r="6" spans="1:17" x14ac:dyDescent="0.35">
      <c r="A6" s="5" t="s">
        <v>49</v>
      </c>
      <c r="B6" s="6">
        <f>(supply_chain_S3_BWM!B40*LCI_db2_S3!L59)/LCIA_Methods!D2</f>
        <v>-6.9433363915905355</v>
      </c>
      <c r="C6" s="6">
        <f>(supply_chain_S3_BWM!B40*LCI_db2_S3!M59)/LCIA_Methods!D3</f>
        <v>-0.11658860665023368</v>
      </c>
      <c r="D6" s="6">
        <f>(supply_chain_S3_BWM!B40*LCI_db2_S3!N59)/LCIA_Methods!D4</f>
        <v>-11.323972284423226</v>
      </c>
      <c r="E6" s="6">
        <f>(supply_chain_S3_BWM!B40*LCI_db2_S3!O59)/LCIA_Methods!D5</f>
        <v>-10.408751655543009</v>
      </c>
      <c r="F6" s="6">
        <f>(supply_chain_S3_BWM!B40*LCI_db2_S3!P59)/LCIA_Methods!D6</f>
        <v>-7.6552592269810766</v>
      </c>
      <c r="G6" s="6">
        <f>(supply_chain_S3_BWM!B40*LCI_db2_S3!Q59)/LCIA_Methods!D7</f>
        <v>-0.40747755204194364</v>
      </c>
      <c r="H6" s="6">
        <f>(supply_chain_S3_BWM!B40*LCI_db2_S3!R59)/LCIA_Methods!D8</f>
        <v>-1.7476227531682864</v>
      </c>
      <c r="I6" s="6">
        <f>(supply_chain_S3_BWM!B40*LCI_db2_S3!S59)/LCIA_Methods!D9</f>
        <v>-6.8338870721554485</v>
      </c>
      <c r="J6" s="6">
        <f>(supply_chain_S3_BWM!B40*LCI_db2_S3!T59)/LCIA_Methods!D10</f>
        <v>-9.1579542243537357</v>
      </c>
      <c r="K6" s="6">
        <f>(supply_chain_S3_BWM!B40*LCI_db2_S3!U59)/LCIA_Methods!D11</f>
        <v>-0.19521666454124273</v>
      </c>
      <c r="L6" s="6">
        <f>(supply_chain_S3_BWM!B40*LCI_db2_S3!V59)/LCIA_Methods!D12</f>
        <v>-0.93249792435346479</v>
      </c>
      <c r="M6" s="6">
        <f>(supply_chain_S3_BWM!B40*LCI_db2_S3!W59)/LCIA_Methods!D13</f>
        <v>-1.770721902142433</v>
      </c>
      <c r="N6" s="6">
        <f>(supply_chain_S3_BWM!B40*LCI_db2_S3!X59)/LCIA_Methods!D14</f>
        <v>-0.35973690519071433</v>
      </c>
      <c r="O6" s="6">
        <f>(supply_chain_S3_BWM!B40*LCI_db2_S3!Y59)/LCIA_Methods!D15</f>
        <v>-0.24758975089640287</v>
      </c>
      <c r="P6" s="6">
        <f>(supply_chain_S3_BWM!B40*LCI_db2_S3!Z59)/LCIA_Methods!D16</f>
        <v>-2.6324029265284543</v>
      </c>
      <c r="Q6" s="6">
        <f>(supply_chain_S3_BWM!B40*LCI_db2_S3!AA59)/LCIA_Methods!D17</f>
        <v>-3.7041807647471341</v>
      </c>
    </row>
    <row r="7" spans="1:17" x14ac:dyDescent="0.35">
      <c r="A7" s="5" t="s">
        <v>50</v>
      </c>
      <c r="B7" s="6">
        <f>LCA_db2_S3!B2*ABS(supply_chain_S3_BWM!B2)-SUM(B2:B6)</f>
        <v>5.2626595991177592</v>
      </c>
      <c r="C7" s="6">
        <f>LCA_db2_S3!C2*ABS(supply_chain_S3_BWM!B2)-SUM(C2:C6)</f>
        <v>0.42606396209508601</v>
      </c>
      <c r="D7" s="6">
        <f>LCA_db2_S3!D2*ABS(supply_chain_S3_BWM!B2)-SUM(D2:D6)</f>
        <v>11.329180599597411</v>
      </c>
      <c r="E7" s="6">
        <f>LCA_db2_S3!E2*ABS(supply_chain_S3_BWM!B2)-SUM(E2:E6)</f>
        <v>9.7546076153133878</v>
      </c>
      <c r="F7" s="6">
        <f>LCA_db2_S3!F2*ABS(supply_chain_S3_BWM!B2)-SUM(F2:F6)</f>
        <v>7.6685964416608821</v>
      </c>
      <c r="G7" s="6">
        <f>LCA_db2_S3!G2*ABS(supply_chain_S3_BWM!B2)-SUM(G2:G6)</f>
        <v>0.71433652055655594</v>
      </c>
      <c r="H7" s="6">
        <f>LCA_db2_S3!H2*ABS(supply_chain_S3_BWM!B2)-SUM(H2:H6)</f>
        <v>9.2599322920259652</v>
      </c>
      <c r="I7" s="6">
        <f>LCA_db2_S3!I2*ABS(supply_chain_S3_BWM!B2)-SUM(I2:I6)</f>
        <v>4.6092569563011647</v>
      </c>
      <c r="J7" s="6">
        <f>LCA_db2_S3!J2*ABS(supply_chain_S3_BWM!B2)-SUM(J2:J6)</f>
        <v>6.1997886237161453</v>
      </c>
      <c r="K7" s="6">
        <f>LCA_db2_S3!K2*ABS(supply_chain_S3_BWM!B2)-SUM(K2:K6)</f>
        <v>0.17524473988446032</v>
      </c>
      <c r="L7" s="6">
        <f>LCA_db2_S3!L2*ABS(supply_chain_S3_BWM!B2)-SUM(L2:L6)</f>
        <v>3.5280396375623839</v>
      </c>
      <c r="M7" s="6">
        <f>LCA_db2_S3!M2*ABS(supply_chain_S3_BWM!B2)-SUM(M2:M6)</f>
        <v>5.2300294797609954</v>
      </c>
      <c r="N7" s="6">
        <f>LCA_db2_S3!N2*ABS(supply_chain_S3_BWM!B2)-SUM(N2:N6)</f>
        <v>0.8130101068800144</v>
      </c>
      <c r="O7" s="6">
        <f>LCA_db2_S3!O2*ABS(supply_chain_S3_BWM!B2)-SUM(O2:O6)</f>
        <v>0.16608211464767419</v>
      </c>
      <c r="P7" s="6">
        <f>LCA_db2_S3!P2*ABS(supply_chain_S3_BWM!B2)-SUM(P2:P6)</f>
        <v>1.7912210215361573</v>
      </c>
      <c r="Q7" s="6">
        <f>LCA_db2_S3!Q2*ABS(supply_chain_S3_BWM!B2)-SUM(Q2:Q6)</f>
        <v>9.732082238135547</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45</v>
      </c>
      <c r="B2" s="6">
        <f>(supply_chain_S4_BWM!B7*(LCI_db2_S4!AC25-LCI_db2_S4!AC29)/LCI_db2_S4!AB25+supply_chain_S4_BWM!B8*(LCI_db2_S4!AC69-LCI_db2_S4!AC73)/LCI_db2_S4!AB69)/LCIA_Methods!D2</f>
        <v>0.87340133181087432</v>
      </c>
      <c r="C2" s="6">
        <f>(supply_chain_S4_BWM!B7*(LCI_db2_S4!AD25-LCI_db2_S4!AD29)/LCI_db2_S4!AB25+supply_chain_S4_BWM!B8*(LCI_db2_S4!AD69-LCI_db2_S4!AD73)/LCI_db2_S4!AB69)/LCIA_Methods!D3</f>
        <v>2.2532008972319354E-3</v>
      </c>
      <c r="D2" s="6">
        <f>(supply_chain_S4_BWM!B7*(LCI_db2_S4!AE25-LCI_db2_S4!AE29)/LCI_db2_S4!AB25+supply_chain_S4_BWM!B8*(LCI_db2_S4!AE69-LCI_db2_S4!AE73)/LCI_db2_S4!AB69)/LCIA_Methods!D4</f>
        <v>0.45100999805635722</v>
      </c>
      <c r="E2" s="6">
        <f>(supply_chain_S4_BWM!B7*(LCI_db2_S4!AF25-LCI_db2_S4!AF29)/LCI_db2_S4!AB25+supply_chain_S4_BWM!B8*(LCI_db2_S4!AF69-LCI_db2_S4!AF73)/LCI_db2_S4!AB69)/LCIA_Methods!D5</f>
        <v>0.14992756232032869</v>
      </c>
      <c r="F2" s="6">
        <f>(supply_chain_S4_BWM!B7*(LCI_db2_S4!AG25-LCI_db2_S4!AG29)/LCI_db2_S4!AB25+supply_chain_S4_BWM!B8*(LCI_db2_S4!AG69-LCI_db2_S4!AG73)/LCI_db2_S4!AB69)/LCIA_Methods!D6</f>
        <v>0.18041939351132028</v>
      </c>
      <c r="G2" s="6">
        <f>(supply_chain_S4_BWM!B7*(LCI_db2_S4!AH25-LCI_db2_S4!AH29)/LCI_db2_S4!AB25+supply_chain_S4_BWM!B8*(LCI_db2_S4!AH69-LCI_db2_S4!AH73)/LCI_db2_S4!AB69)/LCIA_Methods!D7</f>
        <v>1.7640444102846632E-2</v>
      </c>
      <c r="H2" s="6">
        <f>(supply_chain_S4_BWM!B7*(LCI_db2_S4!AI25-LCI_db2_S4!AI29)/LCI_db2_S4!AB25+supply_chain_S4_BWM!B8*(LCI_db2_S4!AI69-LCI_db2_S4!AI73)/LCI_db2_S4!AB69)/LCIA_Methods!D8</f>
        <v>72.790799825678349</v>
      </c>
      <c r="I2" s="6">
        <f>(supply_chain_S4_BWM!B7*(LCI_db2_S4!AJ25-LCI_db2_S4!AJ29)/LCI_db2_S4!AB25+supply_chain_S4_BWM!B8*(LCI_db2_S4!AJ69-LCI_db2_S4!AJ73)/LCI_db2_S4!AB69)/LCIA_Methods!D9</f>
        <v>0.4375315146788169</v>
      </c>
      <c r="J2" s="6">
        <f>(supply_chain_S4_BWM!B7*(LCI_db2_S4!AK25-LCI_db2_S4!AK29)/LCI_db2_S4!AB25+supply_chain_S4_BWM!B8*(LCI_db2_S4!AK69-LCI_db2_S4!AK73)/LCI_db2_S4!AB69)/LCIA_Methods!D10</f>
        <v>0.57585124596514159</v>
      </c>
      <c r="K2" s="6">
        <f>(supply_chain_S4_BWM!B7*(LCI_db2_S4!AL25-LCI_db2_S4!AL29)/LCI_db2_S4!AB25+supply_chain_S4_BWM!B8*(LCI_db2_S4!AL69-LCI_db2_S4!AL73)/LCI_db2_S4!AB69)/LCIA_Methods!D11</f>
        <v>1.4527962140477371E-2</v>
      </c>
      <c r="L2" s="6">
        <f>(supply_chain_S4_BWM!B7*(LCI_db2_S4!AM25-LCI_db2_S4!AM29)/LCI_db2_S4!AB25+supply_chain_S4_BWM!B8*(LCI_db2_S4!AM69-LCI_db2_S4!AM73)/LCI_db2_S4!AB69)/LCIA_Methods!D12</f>
        <v>4.5370010093600067E-2</v>
      </c>
      <c r="M2" s="6">
        <f>(supply_chain_S4_BWM!B7*(LCI_db2_S4!AN25-LCI_db2_S4!AN29)/LCI_db2_S4!AB25+supply_chain_S4_BWM!B8*(LCI_db2_S4!AN69-LCI_db2_S4!AN73)/LCI_db2_S4!AB69)/LCIA_Methods!D13</f>
        <v>0.130933170559313</v>
      </c>
      <c r="N2" s="6">
        <f>(supply_chain_S4_BWM!B7*(LCI_db2_S4!AO25-LCI_db2_S4!AO29)/LCI_db2_S4!AB25+supply_chain_S4_BWM!B8*(LCI_db2_S4!AO69-LCI_db2_S4!AO73)/LCI_db2_S4!AB69)/LCIA_Methods!D14</f>
        <v>5.8467692880123275E-3</v>
      </c>
      <c r="O2" s="6">
        <f>(supply_chain_S4_BWM!B7*(LCI_db2_S4!AP25-LCI_db2_S4!AP29)/LCI_db2_S4!AB25+supply_chain_S4_BWM!B8*(LCI_db2_S4!AP69-LCI_db2_S4!AP73)/LCI_db2_S4!AB69)/LCIA_Methods!D15</f>
        <v>0.6706175152862941</v>
      </c>
      <c r="P2" s="6">
        <f>(supply_chain_S4_BWM!B7*(LCI_db2_S4!AQ25-LCI_db2_S4!AQ29)/LCI_db2_S4!AB25+supply_chain_S4_BWM!B8*(LCI_db2_S4!AQ69-LCI_db2_S4!AQ73)/LCI_db2_S4!AB69)/LCIA_Methods!D16</f>
        <v>0.10470645573813511</v>
      </c>
      <c r="Q2" s="6">
        <f>(supply_chain_S4_BWM!B7*(LCI_db2_S4!AR25-LCI_db2_S4!AR29)/LCI_db2_S4!AB25+supply_chain_S4_BWM!B8*(LCI_db2_S4!AR69-LCI_db2_S4!AR73)/LCI_db2_S4!AB69)/LCIA_Methods!D17</f>
        <v>0.46651919176410994</v>
      </c>
    </row>
    <row r="3" spans="1:17" ht="52.5" x14ac:dyDescent="0.35">
      <c r="A3" s="5" t="s">
        <v>46</v>
      </c>
      <c r="B3" s="6">
        <f>(supply_chain_S4_BWM!B11*(LCI_db2_S4!AC38-LCI_db2_S4!AC44)/LCI_db2_S4!AB38+supply_chain_S4_BWM!B15*(LCI_db2_S4!AC82-LCI_db2_S4!AC88)/LCI_db2_S4!AB82)/LCIA_Methods!D2</f>
        <v>7.5416373709796165</v>
      </c>
      <c r="C3" s="6">
        <f>(supply_chain_S4_BWM!B11*(LCI_db2_S4!AD38-LCI_db2_S4!AD44)/LCI_db2_S4!AB38+supply_chain_S4_BWM!B15*(LCI_db2_S4!AD82-LCI_db2_S4!AD88)/LCI_db2_S4!AB82)/LCIA_Methods!D3</f>
        <v>0.16247436665343643</v>
      </c>
      <c r="D3" s="6">
        <f>(supply_chain_S4_BWM!B11*(LCI_db2_S4!AE38-LCI_db2_S4!AE44)/LCI_db2_S4!AB38+supply_chain_S4_BWM!B15*(LCI_db2_S4!AE82-LCI_db2_S4!AE88)/LCI_db2_S4!AB82)/LCIA_Methods!D4</f>
        <v>47.947749312840422</v>
      </c>
      <c r="E3" s="6">
        <f>(supply_chain_S4_BWM!B11*(LCI_db2_S4!AF38-LCI_db2_S4!AF44)/LCI_db2_S4!AB38+supply_chain_S4_BWM!B15*(LCI_db2_S4!AF82-LCI_db2_S4!AF88)/LCI_db2_S4!AB82)/LCIA_Methods!D5</f>
        <v>7.4358806329406102</v>
      </c>
      <c r="F3" s="6">
        <f>(supply_chain_S4_BWM!B11*(LCI_db2_S4!AG38-LCI_db2_S4!AG44)/LCI_db2_S4!AB38+supply_chain_S4_BWM!B15*(LCI_db2_S4!AG82-LCI_db2_S4!AG88)/LCI_db2_S4!AB82)/LCIA_Methods!D6</f>
        <v>18.651954991035442</v>
      </c>
      <c r="G3" s="6">
        <f>(supply_chain_S4_BWM!B11*(LCI_db2_S4!AH38-LCI_db2_S4!AH44)/LCI_db2_S4!AB38+supply_chain_S4_BWM!B15*(LCI_db2_S4!AH82-LCI_db2_S4!AH88)/LCI_db2_S4!AB82)/LCIA_Methods!D7</f>
        <v>0.5811355359389212</v>
      </c>
      <c r="H3" s="6">
        <f>(supply_chain_S4_BWM!B11*(LCI_db2_S4!AI38-LCI_db2_S4!AI44)/LCI_db2_S4!AB38+supply_chain_S4_BWM!B15*(LCI_db2_S4!AI82-LCI_db2_S4!AI88)/LCI_db2_S4!AB82)/LCIA_Methods!D8</f>
        <v>2.2864944601813053</v>
      </c>
      <c r="I3" s="6">
        <f>(supply_chain_S4_BWM!B11*(LCI_db2_S4!AJ38-LCI_db2_S4!AJ44)/LCI_db2_S4!AB38+supply_chain_S4_BWM!B15*(LCI_db2_S4!AJ82-LCI_db2_S4!AJ88)/LCI_db2_S4!AB82)/LCIA_Methods!D9</f>
        <v>47.002218217552759</v>
      </c>
      <c r="J3" s="6">
        <f>(supply_chain_S4_BWM!B11*(LCI_db2_S4!AK38-LCI_db2_S4!AK44)/LCI_db2_S4!AB38+supply_chain_S4_BWM!B15*(LCI_db2_S4!AK82-LCI_db2_S4!AK88)/LCI_db2_S4!AB82)/LCIA_Methods!D10</f>
        <v>65.39628121431015</v>
      </c>
      <c r="K3" s="6">
        <f>(supply_chain_S4_BWM!B11*(LCI_db2_S4!AL38-LCI_db2_S4!AL44)/LCI_db2_S4!AB38+supply_chain_S4_BWM!B15*(LCI_db2_S4!AL82-LCI_db2_S4!AL88)/LCI_db2_S4!AB82)/LCIA_Methods!D11</f>
        <v>0.6423661018709782</v>
      </c>
      <c r="L3" s="6">
        <f>(supply_chain_S4_BWM!B11*(LCI_db2_S4!AM38-LCI_db2_S4!AM44)/LCI_db2_S4!AB38+supply_chain_S4_BWM!B15*(LCI_db2_S4!AM82-LCI_db2_S4!AM88)/LCI_db2_S4!AB82)/LCIA_Methods!D12</f>
        <v>3.726809903955937</v>
      </c>
      <c r="M3" s="6">
        <f>(supply_chain_S4_BWM!B11*(LCI_db2_S4!AN38-LCI_db2_S4!AN44)/LCI_db2_S4!AB38+supply_chain_S4_BWM!B15*(LCI_db2_S4!AN82-LCI_db2_S4!AN88)/LCI_db2_S4!AB82)/LCIA_Methods!D13</f>
        <v>3.1970554588406852</v>
      </c>
      <c r="N3" s="6">
        <f>(supply_chain_S4_BWM!B11*(LCI_db2_S4!AO38-LCI_db2_S4!AO44)/LCI_db2_S4!AB38+supply_chain_S4_BWM!B15*(LCI_db2_S4!AO82-LCI_db2_S4!AO88)/LCI_db2_S4!AB82)/LCIA_Methods!D14</f>
        <v>0.54146815858885611</v>
      </c>
      <c r="O3" s="6">
        <f>(supply_chain_S4_BWM!B11*(LCI_db2_S4!AP38-LCI_db2_S4!AP44)/LCI_db2_S4!AB38+supply_chain_S4_BWM!B15*(LCI_db2_S4!AP82-LCI_db2_S4!AP88)/LCI_db2_S4!AB82)/LCIA_Methods!D15</f>
        <v>1.2490729311222268</v>
      </c>
      <c r="P3" s="6">
        <f>(supply_chain_S4_BWM!B11*(LCI_db2_S4!AQ38-LCI_db2_S4!AQ44)/LCI_db2_S4!AB38+supply_chain_S4_BWM!B15*(LCI_db2_S4!AQ82-LCI_db2_S4!AQ88)/LCI_db2_S4!AB82)/LCIA_Methods!D16</f>
        <v>2.8412157379911891</v>
      </c>
      <c r="Q3" s="6">
        <f>(supply_chain_S4_BWM!B11*(LCI_db2_S4!AR38-LCI_db2_S4!AR44)/LCI_db2_S4!AB38+supply_chain_S4_BWM!B15*(LCI_db2_S4!AR82-LCI_db2_S4!AR88)/LCI_db2_S4!AB82)/LCIA_Methods!D17</f>
        <v>5.3985032053371311</v>
      </c>
    </row>
    <row r="4" spans="1:17" ht="39.5" x14ac:dyDescent="0.35">
      <c r="A4" s="5" t="s">
        <v>47</v>
      </c>
      <c r="B4" s="6">
        <f>(supply_chain_S4_BWM!B12*(LCI_db2_S4!AC51-LCI_db2_S4!AC59)/LCI_db2_S4!AB51+supply_chain_S4_BWM!B16*(LCI_db2_S4!AC95-LCI_db2_S4!AC103)/LCI_db2_S4!AB95)/LCIA_Methods!D2</f>
        <v>0</v>
      </c>
      <c r="C4" s="6">
        <f>(supply_chain_S4_BWM!B12*(LCI_db2_S4!AD51-LCI_db2_S4!AD59)/LCI_db2_S4!AB51+supply_chain_S4_BWM!B16*(LCI_db2_S4!AD95-LCI_db2_S4!AD103)/LCI_db2_S4!AB95)/LCIA_Methods!D3</f>
        <v>0</v>
      </c>
      <c r="D4" s="6">
        <f>(supply_chain_S4_BWM!B12*(LCI_db2_S4!AE51-LCI_db2_S4!AE59)/LCI_db2_S4!AB51+supply_chain_S4_BWM!B16*(LCI_db2_S4!AE95-LCI_db2_S4!AE103)/LCI_db2_S4!AB95)/LCIA_Methods!D4</f>
        <v>0</v>
      </c>
      <c r="E4" s="6">
        <f>(supply_chain_S4_BWM!B12*(LCI_db2_S4!AF51-LCI_db2_S4!AF59)/LCI_db2_S4!AB51+supply_chain_S4_BWM!B16*(LCI_db2_S4!AF95-LCI_db2_S4!AF103)/LCI_db2_S4!AB95)/LCIA_Methods!D5</f>
        <v>0</v>
      </c>
      <c r="F4" s="6">
        <f>(supply_chain_S4_BWM!B12*(LCI_db2_S4!AG51-LCI_db2_S4!AG59)/LCI_db2_S4!AB51+supply_chain_S4_BWM!B16*(LCI_db2_S4!AG95-LCI_db2_S4!AG103)/LCI_db2_S4!AB95)/LCIA_Methods!D6</f>
        <v>0</v>
      </c>
      <c r="G4" s="6">
        <f>(supply_chain_S4_BWM!B12*(LCI_db2_S4!AH51-LCI_db2_S4!AH59)/LCI_db2_S4!AB51+supply_chain_S4_BWM!B16*(LCI_db2_S4!AH95-LCI_db2_S4!AH103)/LCI_db2_S4!AB95)/LCIA_Methods!D7</f>
        <v>0</v>
      </c>
      <c r="H4" s="6">
        <f>(supply_chain_S4_BWM!B12*(LCI_db2_S4!AI51-LCI_db2_S4!AI59)/LCI_db2_S4!AB51+supply_chain_S4_BWM!B16*(LCI_db2_S4!AI95-LCI_db2_S4!AI103)/LCI_db2_S4!AB95)/LCIA_Methods!D8</f>
        <v>0</v>
      </c>
      <c r="I4" s="6">
        <f>(supply_chain_S4_BWM!B12*(LCI_db2_S4!AJ51-LCI_db2_S4!AJ59)/LCI_db2_S4!AB51+supply_chain_S4_BWM!B16*(LCI_db2_S4!AJ95-LCI_db2_S4!AJ103)/LCI_db2_S4!AB95)/LCIA_Methods!D9</f>
        <v>0</v>
      </c>
      <c r="J4" s="6">
        <f>(supply_chain_S4_BWM!B12*(LCI_db2_S4!AK51-LCI_db2_S4!AK59)/LCI_db2_S4!AB51+supply_chain_S4_BWM!B16*(LCI_db2_S4!AK95-LCI_db2_S4!AK103)/LCI_db2_S4!AB95)/LCIA_Methods!D10</f>
        <v>0</v>
      </c>
      <c r="K4" s="6">
        <f>(supply_chain_S4_BWM!B12*(LCI_db2_S4!AL51-LCI_db2_S4!AL59)/LCI_db2_S4!AB51+supply_chain_S4_BWM!B16*(LCI_db2_S4!AL95-LCI_db2_S4!AL103)/LCI_db2_S4!AB95)/LCIA_Methods!D11</f>
        <v>0</v>
      </c>
      <c r="L4" s="6">
        <f>(supply_chain_S4_BWM!B12*(LCI_db2_S4!AM51-LCI_db2_S4!AM59)/LCI_db2_S4!AB51+supply_chain_S4_BWM!B16*(LCI_db2_S4!AM95-LCI_db2_S4!AM103)/LCI_db2_S4!AB95)/LCIA_Methods!D12</f>
        <v>0</v>
      </c>
      <c r="M4" s="6">
        <f>(supply_chain_S4_BWM!B12*(LCI_db2_S4!AN51-LCI_db2_S4!AN59)/LCI_db2_S4!AB51+supply_chain_S4_BWM!B16*(LCI_db2_S4!AN95-LCI_db2_S4!AN103)/LCI_db2_S4!AB95)/LCIA_Methods!D13</f>
        <v>0</v>
      </c>
      <c r="N4" s="6">
        <f>(supply_chain_S4_BWM!B12*(LCI_db2_S4!AO51-LCI_db2_S4!AO59)/LCI_db2_S4!AB51+supply_chain_S4_BWM!B16*(LCI_db2_S4!AO95-LCI_db2_S4!AO103)/LCI_db2_S4!AB95)/LCIA_Methods!D14</f>
        <v>0</v>
      </c>
      <c r="O4" s="6">
        <f>(supply_chain_S4_BWM!B12*(LCI_db2_S4!AP51-LCI_db2_S4!AP59)/LCI_db2_S4!AB51+supply_chain_S4_BWM!B16*(LCI_db2_S4!AP95-LCI_db2_S4!AP103)/LCI_db2_S4!AB95)/LCIA_Methods!D15</f>
        <v>0</v>
      </c>
      <c r="P4" s="6">
        <f>(supply_chain_S4_BWM!B12*(LCI_db2_S4!AQ51-LCI_db2_S4!AQ59)/LCI_db2_S4!AB51+supply_chain_S4_BWM!B16*(LCI_db2_S4!AQ95-LCI_db2_S4!AQ103)/LCI_db2_S4!AB95)/LCIA_Methods!D16</f>
        <v>0</v>
      </c>
      <c r="Q4" s="6">
        <f>(supply_chain_S4_BWM!B12*(LCI_db2_S4!AR51-LCI_db2_S4!AR59)/LCI_db2_S4!AB51+supply_chain_S4_BWM!B16*(LCI_db2_S4!AR95-LCI_db2_S4!AR103)/LCI_db2_S4!AB95)/LCIA_Methods!D17</f>
        <v>0</v>
      </c>
    </row>
    <row r="5" spans="1:17" x14ac:dyDescent="0.35">
      <c r="A5" s="5" t="s">
        <v>48</v>
      </c>
      <c r="B5" s="6">
        <f>(supply_chain_S4_BWM!B20*LCI_db2_S4!L29)/LCIA_Methods!D2</f>
        <v>-0.15174794521537532</v>
      </c>
      <c r="C5" s="6">
        <f>(supply_chain_S4_BWM!B20*LCI_db2_S4!M29)/LCIA_Methods!D3</f>
        <v>-1.2565185428185049E-2</v>
      </c>
      <c r="D5" s="6">
        <f>(supply_chain_S4_BWM!B20*LCI_db2_S4!N29)/LCIA_Methods!D4</f>
        <v>-1.2394020459218491</v>
      </c>
      <c r="E5" s="6">
        <f>(supply_chain_S4_BWM!B20*LCI_db2_S4!O29)/LCIA_Methods!D5</f>
        <v>-1.1355469872832389</v>
      </c>
      <c r="F5" s="6">
        <f>(supply_chain_S4_BWM!B20*LCI_db2_S4!P29)/LCIA_Methods!D6</f>
        <v>-0.44858203469554919</v>
      </c>
      <c r="G5" s="6">
        <f>(supply_chain_S4_BWM!B20*LCI_db2_S4!Q29)/LCIA_Methods!D7</f>
        <v>-2.8817238006951195E-2</v>
      </c>
      <c r="H5" s="6">
        <f>(supply_chain_S4_BWM!B20*LCI_db2_S4!R29)/LCIA_Methods!D8</f>
        <v>-0.1917804373111654</v>
      </c>
      <c r="I5" s="6">
        <f>(supply_chain_S4_BWM!B20*LCI_db2_S4!S29)/LCIA_Methods!D9</f>
        <v>-0.12765134814486281</v>
      </c>
      <c r="J5" s="6">
        <f>(supply_chain_S4_BWM!B20*LCI_db2_S4!T29)/LCIA_Methods!D10</f>
        <v>-0.14037863304180168</v>
      </c>
      <c r="K5" s="6">
        <f>(supply_chain_S4_BWM!B20*LCI_db2_S4!U29)/LCIA_Methods!D11</f>
        <v>-2.090707706495688E-2</v>
      </c>
      <c r="L5" s="6">
        <f>(supply_chain_S4_BWM!B20*LCI_db2_S4!V29)/LCIA_Methods!D12</f>
        <v>-7.8697330024097636E-2</v>
      </c>
      <c r="M5" s="6">
        <f>(supply_chain_S4_BWM!B20*LCI_db2_S4!W29)/LCIA_Methods!D13</f>
        <v>-1.2894801019700184</v>
      </c>
      <c r="N5" s="6">
        <f>(supply_chain_S4_BWM!B20*LCI_db2_S4!X29)/LCIA_Methods!D14</f>
        <v>-4.3710401851030534E-2</v>
      </c>
      <c r="O5" s="6">
        <f>(supply_chain_S4_BWM!B20*LCI_db2_S4!Y29)/LCIA_Methods!D15</f>
        <v>-1.9496818601460703E-2</v>
      </c>
      <c r="P5" s="6">
        <f>(supply_chain_S4_BWM!B20*LCI_db2_S4!Z29)/LCIA_Methods!D16</f>
        <v>-0.57005407585636603</v>
      </c>
      <c r="Q5" s="6">
        <f>(supply_chain_S4_BWM!B20*LCI_db2_S4!AA29)/LCIA_Methods!D17</f>
        <v>-0.34651671482507923</v>
      </c>
    </row>
    <row r="6" spans="1:17" x14ac:dyDescent="0.35">
      <c r="A6" s="5" t="s">
        <v>49</v>
      </c>
      <c r="B6" s="6">
        <f>(supply_chain_S4_BWM!B40*LCI_db2_S4!L59)/LCIA_Methods!D2</f>
        <v>0</v>
      </c>
      <c r="C6" s="6">
        <f>(supply_chain_S4_BWM!B40*LCI_db2_S4!M59)/LCIA_Methods!D3</f>
        <v>0</v>
      </c>
      <c r="D6" s="6">
        <f>(supply_chain_S4_BWM!B40*LCI_db2_S4!N59)/LCIA_Methods!D4</f>
        <v>0</v>
      </c>
      <c r="E6" s="6">
        <f>(supply_chain_S4_BWM!B40*LCI_db2_S4!O59)/LCIA_Methods!D5</f>
        <v>0</v>
      </c>
      <c r="F6" s="6">
        <f>(supply_chain_S4_BWM!B40*LCI_db2_S4!P59)/LCIA_Methods!D6</f>
        <v>0</v>
      </c>
      <c r="G6" s="6">
        <f>(supply_chain_S4_BWM!B40*LCI_db2_S4!Q59)/LCIA_Methods!D7</f>
        <v>0</v>
      </c>
      <c r="H6" s="6">
        <f>(supply_chain_S4_BWM!B40*LCI_db2_S4!R59)/LCIA_Methods!D8</f>
        <v>0</v>
      </c>
      <c r="I6" s="6">
        <f>(supply_chain_S4_BWM!B40*LCI_db2_S4!S59)/LCIA_Methods!D9</f>
        <v>0</v>
      </c>
      <c r="J6" s="6">
        <f>(supply_chain_S4_BWM!B40*LCI_db2_S4!T59)/LCIA_Methods!D10</f>
        <v>0</v>
      </c>
      <c r="K6" s="6">
        <f>(supply_chain_S4_BWM!B40*LCI_db2_S4!U59)/LCIA_Methods!D11</f>
        <v>0</v>
      </c>
      <c r="L6" s="6">
        <f>(supply_chain_S4_BWM!B40*LCI_db2_S4!V59)/LCIA_Methods!D12</f>
        <v>0</v>
      </c>
      <c r="M6" s="6">
        <f>(supply_chain_S4_BWM!B40*LCI_db2_S4!W59)/LCIA_Methods!D13</f>
        <v>0</v>
      </c>
      <c r="N6" s="6">
        <f>(supply_chain_S4_BWM!B40*LCI_db2_S4!X59)/LCIA_Methods!D14</f>
        <v>0</v>
      </c>
      <c r="O6" s="6">
        <f>(supply_chain_S4_BWM!B40*LCI_db2_S4!Y59)/LCIA_Methods!D15</f>
        <v>0</v>
      </c>
      <c r="P6" s="6">
        <f>(supply_chain_S4_BWM!B40*LCI_db2_S4!Z59)/LCIA_Methods!D16</f>
        <v>0</v>
      </c>
      <c r="Q6" s="6">
        <f>(supply_chain_S4_BWM!B40*LCI_db2_S4!AA59)/LCIA_Methods!D17</f>
        <v>0</v>
      </c>
    </row>
    <row r="7" spans="1:17" x14ac:dyDescent="0.35">
      <c r="A7" s="5" t="s">
        <v>50</v>
      </c>
      <c r="B7" s="6">
        <f>LCA_db2_S4!B2*ABS(supply_chain_S4_BWM!B2)-SUM(B2:B6)</f>
        <v>5.2626595991177574</v>
      </c>
      <c r="C7" s="6">
        <f>LCA_db2_S4!C2*ABS(supply_chain_S4_BWM!B2)-SUM(C2:C6)</f>
        <v>0.42606396209508601</v>
      </c>
      <c r="D7" s="6">
        <f>LCA_db2_S4!D2*ABS(supply_chain_S4_BWM!B2)-SUM(D2:D6)</f>
        <v>11.329180599597414</v>
      </c>
      <c r="E7" s="6">
        <f>LCA_db2_S4!E2*ABS(supply_chain_S4_BWM!B2)-SUM(E2:E6)</f>
        <v>9.7546076153133896</v>
      </c>
      <c r="F7" s="6">
        <f>LCA_db2_S4!F2*ABS(supply_chain_S4_BWM!B2)-SUM(F2:F6)</f>
        <v>7.6685964416608812</v>
      </c>
      <c r="G7" s="6">
        <f>LCA_db2_S4!G2*ABS(supply_chain_S4_BWM!B2)-SUM(G2:G6)</f>
        <v>0.71433652055655628</v>
      </c>
      <c r="H7" s="6">
        <f>LCA_db2_S4!H2*ABS(supply_chain_S4_BWM!B2)-SUM(H2:H6)</f>
        <v>9.259932292025951</v>
      </c>
      <c r="I7" s="6">
        <f>LCA_db2_S4!I2*ABS(supply_chain_S4_BWM!B2)-SUM(I2:I6)</f>
        <v>4.6092569563011665</v>
      </c>
      <c r="J7" s="6">
        <f>LCA_db2_S4!J2*ABS(supply_chain_S4_BWM!B2)-SUM(J2:J6)</f>
        <v>6.1997886237161453</v>
      </c>
      <c r="K7" s="6">
        <f>LCA_db2_S4!K2*ABS(supply_chain_S4_BWM!B2)-SUM(K2:K6)</f>
        <v>0.17524473988446043</v>
      </c>
      <c r="L7" s="6">
        <f>LCA_db2_S4!L2*ABS(supply_chain_S4_BWM!B2)-SUM(L2:L6)</f>
        <v>3.528039637562383</v>
      </c>
      <c r="M7" s="6">
        <f>LCA_db2_S4!M2*ABS(supply_chain_S4_BWM!B2)-SUM(M2:M6)</f>
        <v>5.2300294797609954</v>
      </c>
      <c r="N7" s="6">
        <f>LCA_db2_S4!N2*ABS(supply_chain_S4_BWM!B2)-SUM(N2:N6)</f>
        <v>0.81301010688001463</v>
      </c>
      <c r="O7" s="6">
        <f>LCA_db2_S4!O2*ABS(supply_chain_S4_BWM!B2)-SUM(O2:O6)</f>
        <v>0.16608211464767453</v>
      </c>
      <c r="P7" s="6">
        <f>LCA_db2_S4!P2*ABS(supply_chain_S4_BWM!B2)-SUM(P2:P6)</f>
        <v>1.791221021536157</v>
      </c>
      <c r="Q7" s="6">
        <f>LCA_db2_S4!Q2*ABS(supply_chain_S4_BWM!B2)-SUM(Q2:Q6)</f>
        <v>9.7320822381355487</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Q7"/>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ht="39.5" x14ac:dyDescent="0.35">
      <c r="A2" s="5" t="s">
        <v>45</v>
      </c>
      <c r="B2" s="6">
        <f>(supply_chain_S5_BWM!B7*(LCI_db2_S5!AC25-LCI_db2_S5!AC29)/LCI_db2_S5!AB25+supply_chain_S5_BWM!B8*(LCI_db2_S5!AC69-LCI_db2_S5!AC73)/LCI_db2_S5!AB69)/LCIA_Methods!D2</f>
        <v>0.87340133181087432</v>
      </c>
      <c r="C2" s="6">
        <f>(supply_chain_S5_BWM!B7*(LCI_db2_S5!AD25-LCI_db2_S5!AD29)/LCI_db2_S5!AB25+supply_chain_S5_BWM!B8*(LCI_db2_S5!AD69-LCI_db2_S5!AD73)/LCI_db2_S5!AB69)/LCIA_Methods!D3</f>
        <v>2.2532008972319354E-3</v>
      </c>
      <c r="D2" s="6">
        <f>(supply_chain_S5_BWM!B7*(LCI_db2_S5!AE25-LCI_db2_S5!AE29)/LCI_db2_S5!AB25+supply_chain_S5_BWM!B8*(LCI_db2_S5!AE69-LCI_db2_S5!AE73)/LCI_db2_S5!AB69)/LCIA_Methods!D4</f>
        <v>0.45100999805635722</v>
      </c>
      <c r="E2" s="6">
        <f>(supply_chain_S5_BWM!B7*(LCI_db2_S5!AF25-LCI_db2_S5!AF29)/LCI_db2_S5!AB25+supply_chain_S5_BWM!B8*(LCI_db2_S5!AF69-LCI_db2_S5!AF73)/LCI_db2_S5!AB69)/LCIA_Methods!D5</f>
        <v>0.14992756232032869</v>
      </c>
      <c r="F2" s="6">
        <f>(supply_chain_S5_BWM!B7*(LCI_db2_S5!AG25-LCI_db2_S5!AG29)/LCI_db2_S5!AB25+supply_chain_S5_BWM!B8*(LCI_db2_S5!AG69-LCI_db2_S5!AG73)/LCI_db2_S5!AB69)/LCIA_Methods!D6</f>
        <v>0.18041939351132028</v>
      </c>
      <c r="G2" s="6">
        <f>(supply_chain_S5_BWM!B7*(LCI_db2_S5!AH25-LCI_db2_S5!AH29)/LCI_db2_S5!AB25+supply_chain_S5_BWM!B8*(LCI_db2_S5!AH69-LCI_db2_S5!AH73)/LCI_db2_S5!AB69)/LCIA_Methods!D7</f>
        <v>1.7640444102846632E-2</v>
      </c>
      <c r="H2" s="6">
        <f>(supply_chain_S5_BWM!B7*(LCI_db2_S5!AI25-LCI_db2_S5!AI29)/LCI_db2_S5!AB25+supply_chain_S5_BWM!B8*(LCI_db2_S5!AI69-LCI_db2_S5!AI73)/LCI_db2_S5!AB69)/LCIA_Methods!D8</f>
        <v>72.790799825678349</v>
      </c>
      <c r="I2" s="6">
        <f>(supply_chain_S5_BWM!B7*(LCI_db2_S5!AJ25-LCI_db2_S5!AJ29)/LCI_db2_S5!AB25+supply_chain_S5_BWM!B8*(LCI_db2_S5!AJ69-LCI_db2_S5!AJ73)/LCI_db2_S5!AB69)/LCIA_Methods!D9</f>
        <v>0.4375315146788169</v>
      </c>
      <c r="J2" s="6">
        <f>(supply_chain_S5_BWM!B7*(LCI_db2_S5!AK25-LCI_db2_S5!AK29)/LCI_db2_S5!AB25+supply_chain_S5_BWM!B8*(LCI_db2_S5!AK69-LCI_db2_S5!AK73)/LCI_db2_S5!AB69)/LCIA_Methods!D10</f>
        <v>0.57585124596514159</v>
      </c>
      <c r="K2" s="6">
        <f>(supply_chain_S5_BWM!B7*(LCI_db2_S5!AL25-LCI_db2_S5!AL29)/LCI_db2_S5!AB25+supply_chain_S5_BWM!B8*(LCI_db2_S5!AL69-LCI_db2_S5!AL73)/LCI_db2_S5!AB69)/LCIA_Methods!D11</f>
        <v>1.4527962140477371E-2</v>
      </c>
      <c r="L2" s="6">
        <f>(supply_chain_S5_BWM!B7*(LCI_db2_S5!AM25-LCI_db2_S5!AM29)/LCI_db2_S5!AB25+supply_chain_S5_BWM!B8*(LCI_db2_S5!AM69-LCI_db2_S5!AM73)/LCI_db2_S5!AB69)/LCIA_Methods!D12</f>
        <v>4.5370010093600067E-2</v>
      </c>
      <c r="M2" s="6">
        <f>(supply_chain_S5_BWM!B7*(LCI_db2_S5!AN25-LCI_db2_S5!AN29)/LCI_db2_S5!AB25+supply_chain_S5_BWM!B8*(LCI_db2_S5!AN69-LCI_db2_S5!AN73)/LCI_db2_S5!AB69)/LCIA_Methods!D13</f>
        <v>0.130933170559313</v>
      </c>
      <c r="N2" s="6">
        <f>(supply_chain_S5_BWM!B7*(LCI_db2_S5!AO25-LCI_db2_S5!AO29)/LCI_db2_S5!AB25+supply_chain_S5_BWM!B8*(LCI_db2_S5!AO69-LCI_db2_S5!AO73)/LCI_db2_S5!AB69)/LCIA_Methods!D14</f>
        <v>5.8467692880123275E-3</v>
      </c>
      <c r="O2" s="6">
        <f>(supply_chain_S5_BWM!B7*(LCI_db2_S5!AP25-LCI_db2_S5!AP29)/LCI_db2_S5!AB25+supply_chain_S5_BWM!B8*(LCI_db2_S5!AP69-LCI_db2_S5!AP73)/LCI_db2_S5!AB69)/LCIA_Methods!D15</f>
        <v>0.6706175152862941</v>
      </c>
      <c r="P2" s="6">
        <f>(supply_chain_S5_BWM!B7*(LCI_db2_S5!AQ25-LCI_db2_S5!AQ29)/LCI_db2_S5!AB25+supply_chain_S5_BWM!B8*(LCI_db2_S5!AQ69-LCI_db2_S5!AQ73)/LCI_db2_S5!AB69)/LCIA_Methods!D16</f>
        <v>0.10470645573813511</v>
      </c>
      <c r="Q2" s="6">
        <f>(supply_chain_S5_BWM!B7*(LCI_db2_S5!AR25-LCI_db2_S5!AR29)/LCI_db2_S5!AB25+supply_chain_S5_BWM!B8*(LCI_db2_S5!AR69-LCI_db2_S5!AR73)/LCI_db2_S5!AB69)/LCIA_Methods!D17</f>
        <v>0.46651919176410994</v>
      </c>
    </row>
    <row r="3" spans="1:17" ht="52.5" x14ac:dyDescent="0.35">
      <c r="A3" s="5" t="s">
        <v>46</v>
      </c>
      <c r="B3" s="6">
        <f>(supply_chain_S5_BWM!B11*(LCI_db2_S5!AC38-LCI_db2_S5!AC44)/LCI_db2_S5!AB38+supply_chain_S5_BWM!B15*(LCI_db2_S5!AC82-LCI_db2_S5!AC88)/LCI_db2_S5!AB82)/LCIA_Methods!D2</f>
        <v>3.7708186854898083</v>
      </c>
      <c r="C3" s="6">
        <f>(supply_chain_S5_BWM!B11*(LCI_db2_S5!AD38-LCI_db2_S5!AD44)/LCI_db2_S5!AB38+supply_chain_S5_BWM!B15*(LCI_db2_S5!AD82-LCI_db2_S5!AD88)/LCI_db2_S5!AB82)/LCIA_Methods!D3</f>
        <v>8.1237183326718213E-2</v>
      </c>
      <c r="D3" s="6">
        <f>(supply_chain_S5_BWM!B11*(LCI_db2_S5!AE38-LCI_db2_S5!AE44)/LCI_db2_S5!AB38+supply_chain_S5_BWM!B15*(LCI_db2_S5!AE82-LCI_db2_S5!AE88)/LCI_db2_S5!AB82)/LCIA_Methods!D4</f>
        <v>23.973874656420211</v>
      </c>
      <c r="E3" s="6">
        <f>(supply_chain_S5_BWM!B11*(LCI_db2_S5!AF38-LCI_db2_S5!AF44)/LCI_db2_S5!AB38+supply_chain_S5_BWM!B15*(LCI_db2_S5!AF82-LCI_db2_S5!AF88)/LCI_db2_S5!AB82)/LCIA_Methods!D5</f>
        <v>3.7179403164703051</v>
      </c>
      <c r="F3" s="6">
        <f>(supply_chain_S5_BWM!B11*(LCI_db2_S5!AG38-LCI_db2_S5!AG44)/LCI_db2_S5!AB38+supply_chain_S5_BWM!B15*(LCI_db2_S5!AG82-LCI_db2_S5!AG88)/LCI_db2_S5!AB82)/LCIA_Methods!D6</f>
        <v>9.325977495517721</v>
      </c>
      <c r="G3" s="6">
        <f>(supply_chain_S5_BWM!B11*(LCI_db2_S5!AH38-LCI_db2_S5!AH44)/LCI_db2_S5!AB38+supply_chain_S5_BWM!B15*(LCI_db2_S5!AH82-LCI_db2_S5!AH88)/LCI_db2_S5!AB82)/LCIA_Methods!D7</f>
        <v>0.2905677679694606</v>
      </c>
      <c r="H3" s="6">
        <f>(supply_chain_S5_BWM!B11*(LCI_db2_S5!AI38-LCI_db2_S5!AI44)/LCI_db2_S5!AB38+supply_chain_S5_BWM!B15*(LCI_db2_S5!AI82-LCI_db2_S5!AI88)/LCI_db2_S5!AB82)/LCIA_Methods!D8</f>
        <v>1.1432472300906527</v>
      </c>
      <c r="I3" s="6">
        <f>(supply_chain_S5_BWM!B11*(LCI_db2_S5!AJ38-LCI_db2_S5!AJ44)/LCI_db2_S5!AB38+supply_chain_S5_BWM!B15*(LCI_db2_S5!AJ82-LCI_db2_S5!AJ88)/LCI_db2_S5!AB82)/LCIA_Methods!D9</f>
        <v>23.501109108776379</v>
      </c>
      <c r="J3" s="6">
        <f>(supply_chain_S5_BWM!B11*(LCI_db2_S5!AK38-LCI_db2_S5!AK44)/LCI_db2_S5!AB38+supply_chain_S5_BWM!B15*(LCI_db2_S5!AK82-LCI_db2_S5!AK88)/LCI_db2_S5!AB82)/LCIA_Methods!D10</f>
        <v>32.698140607155075</v>
      </c>
      <c r="K3" s="6">
        <f>(supply_chain_S5_BWM!B11*(LCI_db2_S5!AL38-LCI_db2_S5!AL44)/LCI_db2_S5!AB38+supply_chain_S5_BWM!B15*(LCI_db2_S5!AL82-LCI_db2_S5!AL88)/LCI_db2_S5!AB82)/LCIA_Methods!D11</f>
        <v>0.3211830509354891</v>
      </c>
      <c r="L3" s="6">
        <f>(supply_chain_S5_BWM!B11*(LCI_db2_S5!AM38-LCI_db2_S5!AM44)/LCI_db2_S5!AB38+supply_chain_S5_BWM!B15*(LCI_db2_S5!AM82-LCI_db2_S5!AM88)/LCI_db2_S5!AB82)/LCIA_Methods!D12</f>
        <v>1.8634049519779685</v>
      </c>
      <c r="M3" s="6">
        <f>(supply_chain_S5_BWM!B11*(LCI_db2_S5!AN38-LCI_db2_S5!AN44)/LCI_db2_S5!AB38+supply_chain_S5_BWM!B15*(LCI_db2_S5!AN82-LCI_db2_S5!AN88)/LCI_db2_S5!AB82)/LCIA_Methods!D13</f>
        <v>1.5985277294203426</v>
      </c>
      <c r="N3" s="6">
        <f>(supply_chain_S5_BWM!B11*(LCI_db2_S5!AO38-LCI_db2_S5!AO44)/LCI_db2_S5!AB38+supply_chain_S5_BWM!B15*(LCI_db2_S5!AO82-LCI_db2_S5!AO88)/LCI_db2_S5!AB82)/LCIA_Methods!D14</f>
        <v>0.27073407929442805</v>
      </c>
      <c r="O3" s="6">
        <f>(supply_chain_S5_BWM!B11*(LCI_db2_S5!AP38-LCI_db2_S5!AP44)/LCI_db2_S5!AB38+supply_chain_S5_BWM!B15*(LCI_db2_S5!AP82-LCI_db2_S5!AP88)/LCI_db2_S5!AB82)/LCIA_Methods!D15</f>
        <v>0.62453646556111342</v>
      </c>
      <c r="P3" s="6">
        <f>(supply_chain_S5_BWM!B11*(LCI_db2_S5!AQ38-LCI_db2_S5!AQ44)/LCI_db2_S5!AB38+supply_chain_S5_BWM!B15*(LCI_db2_S5!AQ82-LCI_db2_S5!AQ88)/LCI_db2_S5!AB82)/LCIA_Methods!D16</f>
        <v>1.4206078689955945</v>
      </c>
      <c r="Q3" s="6">
        <f>(supply_chain_S5_BWM!B11*(LCI_db2_S5!AR38-LCI_db2_S5!AR44)/LCI_db2_S5!AB38+supply_chain_S5_BWM!B15*(LCI_db2_S5!AR82-LCI_db2_S5!AR88)/LCI_db2_S5!AB82)/LCIA_Methods!D17</f>
        <v>2.6992516026685656</v>
      </c>
    </row>
    <row r="4" spans="1:17" ht="39.5" x14ac:dyDescent="0.35">
      <c r="A4" s="5" t="s">
        <v>47</v>
      </c>
      <c r="B4" s="6">
        <f>(supply_chain_S5_BWM!B12*(LCI_db2_S5!AC51-LCI_db2_S5!AC59)/LCI_db2_S5!AB51+supply_chain_S5_BWM!B16*(LCI_db2_S5!AC95-LCI_db2_S5!AC103)/LCI_db2_S5!AB95)/LCIA_Methods!D2</f>
        <v>8.0167604533708534</v>
      </c>
      <c r="C4" s="6">
        <f>(supply_chain_S5_BWM!B12*(LCI_db2_S5!AD51-LCI_db2_S5!AD59)/LCI_db2_S5!AB51+supply_chain_S5_BWM!B16*(LCI_db2_S5!AD95-LCI_db2_S5!AD103)/LCI_db2_S5!AB95)/LCIA_Methods!D3</f>
        <v>0.11332280948343748</v>
      </c>
      <c r="D4" s="6">
        <f>(supply_chain_S5_BWM!B12*(LCI_db2_S5!AE51-LCI_db2_S5!AE59)/LCI_db2_S5!AB51+supply_chain_S5_BWM!B16*(LCI_db2_S5!AE95-LCI_db2_S5!AE103)/LCI_db2_S5!AB95)/LCIA_Methods!D4</f>
        <v>15.002178158684856</v>
      </c>
      <c r="E4" s="6">
        <f>(supply_chain_S5_BWM!B12*(LCI_db2_S5!AF51-LCI_db2_S5!AF59)/LCI_db2_S5!AB51+supply_chain_S5_BWM!B16*(LCI_db2_S5!AF95-LCI_db2_S5!AF103)/LCI_db2_S5!AB95)/LCIA_Methods!D5</f>
        <v>7.9388740980611132</v>
      </c>
      <c r="F4" s="6">
        <f>(supply_chain_S5_BWM!B12*(LCI_db2_S5!AG51-LCI_db2_S5!AG59)/LCI_db2_S5!AB51+supply_chain_S5_BWM!B16*(LCI_db2_S5!AG95-LCI_db2_S5!AG103)/LCI_db2_S5!AB95)/LCIA_Methods!D6</f>
        <v>3.396642292194457</v>
      </c>
      <c r="G4" s="6">
        <f>(supply_chain_S5_BWM!B12*(LCI_db2_S5!AH51-LCI_db2_S5!AH59)/LCI_db2_S5!AB51+supply_chain_S5_BWM!B16*(LCI_db2_S5!AH95-LCI_db2_S5!AH103)/LCI_db2_S5!AB95)/LCIA_Methods!D7</f>
        <v>0.23393258041599416</v>
      </c>
      <c r="H4" s="6">
        <f>(supply_chain_S5_BWM!B12*(LCI_db2_S5!AI51-LCI_db2_S5!AI59)/LCI_db2_S5!AB51+supply_chain_S5_BWM!B16*(LCI_db2_S5!AI95-LCI_db2_S5!AI103)/LCI_db2_S5!AB95)/LCIA_Methods!D8</f>
        <v>1.7164984388028253</v>
      </c>
      <c r="I4" s="6">
        <f>(supply_chain_S5_BWM!B12*(LCI_db2_S5!AJ51-LCI_db2_S5!AJ59)/LCI_db2_S5!AB51+supply_chain_S5_BWM!B16*(LCI_db2_S5!AJ95-LCI_db2_S5!AJ103)/LCI_db2_S5!AB95)/LCIA_Methods!D9</f>
        <v>0.94362557252204549</v>
      </c>
      <c r="J4" s="6">
        <f>(supply_chain_S5_BWM!B12*(LCI_db2_S5!AK51-LCI_db2_S5!AK59)/LCI_db2_S5!AB51+supply_chain_S5_BWM!B16*(LCI_db2_S5!AK95-LCI_db2_S5!AK103)/LCI_db2_S5!AB95)/LCIA_Methods!D10</f>
        <v>1.0061820487964968</v>
      </c>
      <c r="K4" s="6">
        <f>(supply_chain_S5_BWM!B12*(LCI_db2_S5!AL51-LCI_db2_S5!AL59)/LCI_db2_S5!AB51+supply_chain_S5_BWM!B16*(LCI_db2_S5!AL95-LCI_db2_S5!AL103)/LCI_db2_S5!AB95)/LCIA_Methods!D11</f>
        <v>0.3321862777863544</v>
      </c>
      <c r="L4" s="6">
        <f>(supply_chain_S5_BWM!B12*(LCI_db2_S5!AM51-LCI_db2_S5!AM59)/LCI_db2_S5!AB51+supply_chain_S5_BWM!B16*(LCI_db2_S5!AM95-LCI_db2_S5!AM103)/LCI_db2_S5!AB95)/LCIA_Methods!D12</f>
        <v>0.6731469738989736</v>
      </c>
      <c r="M4" s="6">
        <f>(supply_chain_S5_BWM!B12*(LCI_db2_S5!AN51-LCI_db2_S5!AN59)/LCI_db2_S5!AB51+supply_chain_S5_BWM!B16*(LCI_db2_S5!AN95-LCI_db2_S5!AN103)/LCI_db2_S5!AB95)/LCIA_Methods!D13</f>
        <v>1.1572956333255975</v>
      </c>
      <c r="N4" s="6">
        <f>(supply_chain_S5_BWM!B12*(LCI_db2_S5!AO51-LCI_db2_S5!AO59)/LCI_db2_S5!AB51+supply_chain_S5_BWM!B16*(LCI_db2_S5!AO95-LCI_db2_S5!AO103)/LCI_db2_S5!AB95)/LCIA_Methods!D14</f>
        <v>0.19371487420228359</v>
      </c>
      <c r="O4" s="6">
        <f>(supply_chain_S5_BWM!B12*(LCI_db2_S5!AP51-LCI_db2_S5!AP59)/LCI_db2_S5!AB51+supply_chain_S5_BWM!B16*(LCI_db2_S5!AP95-LCI_db2_S5!AP103)/LCI_db2_S5!AB95)/LCIA_Methods!D15</f>
        <v>0.15465899298698566</v>
      </c>
      <c r="P4" s="6">
        <f>(supply_chain_S5_BWM!B12*(LCI_db2_S5!AQ51-LCI_db2_S5!AQ59)/LCI_db2_S5!AB51+supply_chain_S5_BWM!B16*(LCI_db2_S5!AQ95-LCI_db2_S5!AQ103)/LCI_db2_S5!AB95)/LCIA_Methods!D16</f>
        <v>1.3109304226110574</v>
      </c>
      <c r="Q4" s="6">
        <f>(supply_chain_S5_BWM!B12*(LCI_db2_S5!AR51-LCI_db2_S5!AR59)/LCI_db2_S5!AB51+supply_chain_S5_BWM!B16*(LCI_db2_S5!AR95-LCI_db2_S5!AR103)/LCI_db2_S5!AB95)/LCIA_Methods!D17</f>
        <v>2.8551590015967534</v>
      </c>
    </row>
    <row r="5" spans="1:17" x14ac:dyDescent="0.35">
      <c r="A5" s="5" t="s">
        <v>48</v>
      </c>
      <c r="B5" s="6">
        <f>(supply_chain_S5_BWM!B20*LCI_db2_S5!L29)/LCIA_Methods!D2</f>
        <v>-8.8225549543822876E-2</v>
      </c>
      <c r="C5" s="6">
        <f>(supply_chain_S5_BWM!B20*LCI_db2_S5!M29)/LCIA_Methods!D3</f>
        <v>-7.3053403652238655E-3</v>
      </c>
      <c r="D5" s="6">
        <f>(supply_chain_S5_BWM!B20*LCI_db2_S5!N29)/LCIA_Methods!D4</f>
        <v>-0.72058258483828441</v>
      </c>
      <c r="E5" s="6">
        <f>(supply_chain_S5_BWM!B20*LCI_db2_S5!O29)/LCIA_Methods!D5</f>
        <v>-0.66020173679258076</v>
      </c>
      <c r="F5" s="6">
        <f>(supply_chain_S5_BWM!B20*LCI_db2_S5!P29)/LCIA_Methods!D6</f>
        <v>-0.26080350854392398</v>
      </c>
      <c r="G5" s="6">
        <f>(supply_chain_S5_BWM!B20*LCI_db2_S5!Q29)/LCIA_Methods!D7</f>
        <v>-1.6754208143576275E-2</v>
      </c>
      <c r="H5" s="6">
        <f>(supply_chain_S5_BWM!B20*LCI_db2_S5!R29)/LCIA_Methods!D8</f>
        <v>-0.11150025425067756</v>
      </c>
      <c r="I5" s="6">
        <f>(supply_chain_S5_BWM!B20*LCI_db2_S5!S29)/LCIA_Methods!D9</f>
        <v>-7.4215900084222561E-2</v>
      </c>
      <c r="J5" s="6">
        <f>(supply_chain_S5_BWM!B20*LCI_db2_S5!T29)/LCIA_Methods!D10</f>
        <v>-8.1615484326628879E-2</v>
      </c>
      <c r="K5" s="6">
        <f>(supply_chain_S5_BWM!B20*LCI_db2_S5!U29)/LCIA_Methods!D11</f>
        <v>-1.2155277363347023E-2</v>
      </c>
      <c r="L5" s="6">
        <f>(supply_chain_S5_BWM!B20*LCI_db2_S5!V29)/LCIA_Methods!D12</f>
        <v>-4.5754261641917225E-2</v>
      </c>
      <c r="M5" s="6">
        <f>(supply_chain_S5_BWM!B20*LCI_db2_S5!W29)/LCIA_Methods!D13</f>
        <v>-0.74969773370349913</v>
      </c>
      <c r="N5" s="6">
        <f>(supply_chain_S5_BWM!B20*LCI_db2_S5!X29)/LCIA_Methods!D14</f>
        <v>-2.5413024331994494E-2</v>
      </c>
      <c r="O5" s="6">
        <f>(supply_chain_S5_BWM!B20*LCI_db2_S5!Y29)/LCIA_Methods!D15</f>
        <v>-1.1335359652012036E-2</v>
      </c>
      <c r="P5" s="6">
        <f>(supply_chain_S5_BWM!B20*LCI_db2_S5!Z29)/LCIA_Methods!D16</f>
        <v>-0.33142678828858496</v>
      </c>
      <c r="Q5" s="6">
        <f>(supply_chain_S5_BWM!B20*LCI_db2_S5!AA29)/LCIA_Methods!D17</f>
        <v>-0.20146320629365072</v>
      </c>
    </row>
    <row r="6" spans="1:17" x14ac:dyDescent="0.35">
      <c r="A6" s="5" t="s">
        <v>49</v>
      </c>
      <c r="B6" s="6">
        <f>(supply_chain_S5_BWM!B40*LCI_db2_S5!L59)/LCIA_Methods!D2</f>
        <v>-3.4716681957952678</v>
      </c>
      <c r="C6" s="6">
        <f>(supply_chain_S5_BWM!B40*LCI_db2_S5!M59)/LCIA_Methods!D3</f>
        <v>-5.8294303325116842E-2</v>
      </c>
      <c r="D6" s="6">
        <f>(supply_chain_S5_BWM!B40*LCI_db2_S5!N59)/LCIA_Methods!D4</f>
        <v>-5.6619861422116129</v>
      </c>
      <c r="E6" s="6">
        <f>(supply_chain_S5_BWM!B40*LCI_db2_S5!O59)/LCIA_Methods!D5</f>
        <v>-5.2043758277715044</v>
      </c>
      <c r="F6" s="6">
        <f>(supply_chain_S5_BWM!B40*LCI_db2_S5!P59)/LCIA_Methods!D6</f>
        <v>-3.8276296134905383</v>
      </c>
      <c r="G6" s="6">
        <f>(supply_chain_S5_BWM!B40*LCI_db2_S5!Q59)/LCIA_Methods!D7</f>
        <v>-0.20373877602097182</v>
      </c>
      <c r="H6" s="6">
        <f>(supply_chain_S5_BWM!B40*LCI_db2_S5!R59)/LCIA_Methods!D8</f>
        <v>-0.87381137658414321</v>
      </c>
      <c r="I6" s="6">
        <f>(supply_chain_S5_BWM!B40*LCI_db2_S5!S59)/LCIA_Methods!D9</f>
        <v>-3.4169435360777243</v>
      </c>
      <c r="J6" s="6">
        <f>(supply_chain_S5_BWM!B40*LCI_db2_S5!T59)/LCIA_Methods!D10</f>
        <v>-4.5789771121768679</v>
      </c>
      <c r="K6" s="6">
        <f>(supply_chain_S5_BWM!B40*LCI_db2_S5!U59)/LCIA_Methods!D11</f>
        <v>-9.7608332270621365E-2</v>
      </c>
      <c r="L6" s="6">
        <f>(supply_chain_S5_BWM!B40*LCI_db2_S5!V59)/LCIA_Methods!D12</f>
        <v>-0.4662489621767324</v>
      </c>
      <c r="M6" s="6">
        <f>(supply_chain_S5_BWM!B40*LCI_db2_S5!W59)/LCIA_Methods!D13</f>
        <v>-0.88536095107121648</v>
      </c>
      <c r="N6" s="6">
        <f>(supply_chain_S5_BWM!B40*LCI_db2_S5!X59)/LCIA_Methods!D14</f>
        <v>-0.17986845259535716</v>
      </c>
      <c r="O6" s="6">
        <f>(supply_chain_S5_BWM!B40*LCI_db2_S5!Y59)/LCIA_Methods!D15</f>
        <v>-0.12379487544820143</v>
      </c>
      <c r="P6" s="6">
        <f>(supply_chain_S5_BWM!B40*LCI_db2_S5!Z59)/LCIA_Methods!D16</f>
        <v>-1.3162014632642272</v>
      </c>
      <c r="Q6" s="6">
        <f>(supply_chain_S5_BWM!B40*LCI_db2_S5!AA59)/LCIA_Methods!D17</f>
        <v>-1.852090382373567</v>
      </c>
    </row>
    <row r="7" spans="1:17" x14ac:dyDescent="0.35">
      <c r="A7" s="5" t="s">
        <v>50</v>
      </c>
      <c r="B7" s="6">
        <f>LCA_db2_S5!B2*ABS(supply_chain_S5_BWM!B2)-SUM(B2:B6)</f>
        <v>3.4619518022860394</v>
      </c>
      <c r="C7" s="6">
        <f>LCA_db2_S5!C2*ABS(supply_chain_S5_BWM!B2)-SUM(C2:C6)</f>
        <v>0.27501233653590429</v>
      </c>
      <c r="D7" s="6">
        <f>LCA_db2_S5!D2*ABS(supply_chain_S5_BWM!B2)-SUM(D2:D6)</f>
        <v>4.5866232429053895</v>
      </c>
      <c r="E7" s="6">
        <f>LCA_db2_S5!E2*ABS(supply_chain_S5_BWM!B2)-SUM(E2:E6)</f>
        <v>4.2313093904161194</v>
      </c>
      <c r="F7" s="6">
        <f>LCA_db2_S5!F2*ABS(supply_chain_S5_BWM!B2)-SUM(F2:F6)</f>
        <v>5.9581796792119057</v>
      </c>
      <c r="G7" s="6">
        <f>LCA_db2_S5!G2*ABS(supply_chain_S5_BWM!B2)-SUM(G2:G6)</f>
        <v>0.44716777545969955</v>
      </c>
      <c r="H7" s="6">
        <f>LCA_db2_S5!H2*ABS(supply_chain_S5_BWM!B2)-SUM(H2:H6)</f>
        <v>7.5497518471499347</v>
      </c>
      <c r="I7" s="6">
        <f>LCA_db2_S5!I2*ABS(supply_chain_S5_BWM!B2)-SUM(I2:I6)</f>
        <v>3.4928757719759531</v>
      </c>
      <c r="J7" s="6">
        <f>LCA_db2_S5!J2*ABS(supply_chain_S5_BWM!B2)-SUM(J2:J6)</f>
        <v>4.9233839999062887</v>
      </c>
      <c r="K7" s="6">
        <f>LCA_db2_S5!K2*ABS(supply_chain_S5_BWM!B2)-SUM(K2:K6)</f>
        <v>8.2261742998501641E-2</v>
      </c>
      <c r="L7" s="6">
        <f>LCA_db2_S5!L2*ABS(supply_chain_S5_BWM!B2)-SUM(L2:L6)</f>
        <v>2.804127537982112</v>
      </c>
      <c r="M7" s="6">
        <f>LCA_db2_S5!M2*ABS(supply_chain_S5_BWM!B2)-SUM(M2:M6)</f>
        <v>1.1748212938808074</v>
      </c>
      <c r="N7" s="6">
        <f>LCA_db2_S5!N2*ABS(supply_chain_S5_BWM!B2)-SUM(N2:N6)</f>
        <v>0.42977767843688675</v>
      </c>
      <c r="O7" s="6">
        <f>LCA_db2_S5!O2*ABS(supply_chain_S5_BWM!B2)-SUM(O2:O6)</f>
        <v>7.6065839101246979E-2</v>
      </c>
      <c r="P7" s="6">
        <f>LCA_db2_S5!P2*ABS(supply_chain_S5_BWM!B2)-SUM(P2:P6)</f>
        <v>0.65846900516036588</v>
      </c>
      <c r="Q7" s="6">
        <f>LCA_db2_S5!Q2*ABS(supply_chain_S5_BWM!B2)-SUM(Q2:Q6)</f>
        <v>6.1417862894374373</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C4"/>
  <sheetViews>
    <sheetView workbookViewId="0"/>
  </sheetViews>
  <sheetFormatPr baseColWidth="10" defaultColWidth="8.7265625" defaultRowHeight="14.5" x14ac:dyDescent="0.35"/>
  <cols>
    <col min="1" max="4" width="14.26953125" customWidth="1"/>
  </cols>
  <sheetData>
    <row r="1" spans="1:3" x14ac:dyDescent="0.35">
      <c r="B1" s="5" t="s">
        <v>115</v>
      </c>
      <c r="C1" s="5" t="s">
        <v>116</v>
      </c>
    </row>
    <row r="2" spans="1:3" x14ac:dyDescent="0.35">
      <c r="A2" s="5" t="s">
        <v>1</v>
      </c>
      <c r="B2" s="8">
        <f>SUM(B3:B4)</f>
        <v>1</v>
      </c>
      <c r="C2" s="9">
        <f>SUM(C3:C4)</f>
        <v>1500000</v>
      </c>
    </row>
    <row r="3" spans="1:3" x14ac:dyDescent="0.35">
      <c r="A3" s="5" t="s">
        <v>2</v>
      </c>
      <c r="B3" s="8">
        <f>ABS(LCI_default_default!AB3)</f>
        <v>0.2</v>
      </c>
      <c r="C3" s="9">
        <f>ABS(LCI_default_default!AB3*HLOOKUP("Parameter Value - default",Parameter!C1:H2,2,FALSE))</f>
        <v>300000</v>
      </c>
    </row>
    <row r="4" spans="1:3" x14ac:dyDescent="0.35">
      <c r="A4" s="5" t="s">
        <v>3</v>
      </c>
      <c r="B4" s="8">
        <f>ABS(LCI_default_default!AB4)</f>
        <v>0.8</v>
      </c>
      <c r="C4" s="9">
        <f>ABS(LCI_default_default!AB4*HLOOKUP("Parameter Value - default",Parameter!C1:H2,2,FALSE))</f>
        <v>1200000</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C4"/>
  <sheetViews>
    <sheetView workbookViewId="0"/>
  </sheetViews>
  <sheetFormatPr baseColWidth="10" defaultColWidth="8.7265625" defaultRowHeight="14.5" x14ac:dyDescent="0.35"/>
  <cols>
    <col min="1" max="4" width="14.26953125" customWidth="1"/>
  </cols>
  <sheetData>
    <row r="1" spans="1:3" x14ac:dyDescent="0.35">
      <c r="B1" s="5" t="s">
        <v>115</v>
      </c>
      <c r="C1" s="5" t="s">
        <v>116</v>
      </c>
    </row>
    <row r="2" spans="1:3" x14ac:dyDescent="0.35">
      <c r="A2" s="5" t="s">
        <v>1</v>
      </c>
      <c r="B2" s="8">
        <f>SUM(B3:B4)</f>
        <v>1</v>
      </c>
      <c r="C2" s="9">
        <f>SUM(C3:C4)</f>
        <v>1500000</v>
      </c>
    </row>
    <row r="3" spans="1:3" x14ac:dyDescent="0.35">
      <c r="A3" s="5" t="s">
        <v>2</v>
      </c>
      <c r="B3" s="8">
        <f>ABS(LCI_default_S1!AB3)</f>
        <v>0.3</v>
      </c>
      <c r="C3" s="9">
        <f>ABS(LCI_default_S1!AB3*HLOOKUP("Parameter Value - S1",Parameter!C1:H2,2,FALSE))</f>
        <v>450000</v>
      </c>
    </row>
    <row r="4" spans="1:3" x14ac:dyDescent="0.35">
      <c r="A4" s="5" t="s">
        <v>3</v>
      </c>
      <c r="B4" s="8">
        <f>ABS(LCI_default_S1!AB4)</f>
        <v>0.7</v>
      </c>
      <c r="C4" s="9">
        <f>ABS(LCI_default_S1!AB4*HLOOKUP("Parameter Value - S1",Parameter!C1:H2,2,FALSE))</f>
        <v>1050000</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C4"/>
  <sheetViews>
    <sheetView workbookViewId="0"/>
  </sheetViews>
  <sheetFormatPr baseColWidth="10" defaultColWidth="8.7265625" defaultRowHeight="14.5" x14ac:dyDescent="0.35"/>
  <cols>
    <col min="1" max="4" width="14.26953125" customWidth="1"/>
  </cols>
  <sheetData>
    <row r="1" spans="1:3" x14ac:dyDescent="0.35">
      <c r="B1" s="5" t="s">
        <v>115</v>
      </c>
      <c r="C1" s="5" t="s">
        <v>116</v>
      </c>
    </row>
    <row r="2" spans="1:3" x14ac:dyDescent="0.35">
      <c r="A2" s="5" t="s">
        <v>1</v>
      </c>
      <c r="B2" s="8">
        <f>SUM(B3:B4)</f>
        <v>1</v>
      </c>
      <c r="C2" s="9">
        <f>SUM(C3:C4)</f>
        <v>1500000</v>
      </c>
    </row>
    <row r="3" spans="1:3" x14ac:dyDescent="0.35">
      <c r="A3" s="5" t="s">
        <v>2</v>
      </c>
      <c r="B3" s="8">
        <f>ABS(LCI_default_S2!AB3)</f>
        <v>0</v>
      </c>
      <c r="C3" s="9">
        <f>ABS(LCI_default_S2!AB3*HLOOKUP("Parameter Value - S2",Parameter!C1:H2,2,FALSE))</f>
        <v>0</v>
      </c>
    </row>
    <row r="4" spans="1:3" x14ac:dyDescent="0.35">
      <c r="A4" s="5" t="s">
        <v>3</v>
      </c>
      <c r="B4" s="8">
        <f>ABS(LCI_default_S2!AB4)</f>
        <v>1</v>
      </c>
      <c r="C4" s="9">
        <f>ABS(LCI_default_S2!AB4*HLOOKUP("Parameter Value - S2",Parameter!C1:H2,2,FALSE))</f>
        <v>1500000</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C4"/>
  <sheetViews>
    <sheetView workbookViewId="0"/>
  </sheetViews>
  <sheetFormatPr baseColWidth="10" defaultColWidth="8.7265625" defaultRowHeight="14.5" x14ac:dyDescent="0.35"/>
  <cols>
    <col min="1" max="4" width="14.26953125" customWidth="1"/>
  </cols>
  <sheetData>
    <row r="1" spans="1:3" x14ac:dyDescent="0.35">
      <c r="B1" s="5" t="s">
        <v>115</v>
      </c>
      <c r="C1" s="5" t="s">
        <v>116</v>
      </c>
    </row>
    <row r="2" spans="1:3" x14ac:dyDescent="0.35">
      <c r="A2" s="5" t="s">
        <v>1</v>
      </c>
      <c r="B2" s="8">
        <f>SUM(B3:B4)</f>
        <v>1</v>
      </c>
      <c r="C2" s="9">
        <f>SUM(C3:C4)</f>
        <v>1500000</v>
      </c>
    </row>
    <row r="3" spans="1:3" x14ac:dyDescent="0.35">
      <c r="A3" s="5" t="s">
        <v>2</v>
      </c>
      <c r="B3" s="8">
        <f>ABS(LCI_default_S3!AB3)</f>
        <v>0.2</v>
      </c>
      <c r="C3" s="9">
        <f>ABS(LCI_default_S3!AB3*HLOOKUP("Parameter Value - S3",Parameter!C1:H2,2,FALSE))</f>
        <v>300000</v>
      </c>
    </row>
    <row r="4" spans="1:3" x14ac:dyDescent="0.35">
      <c r="A4" s="5" t="s">
        <v>3</v>
      </c>
      <c r="B4" s="8">
        <f>ABS(LCI_default_S3!AB4)</f>
        <v>0.8</v>
      </c>
      <c r="C4" s="9">
        <f>ABS(LCI_default_S3!AB4*HLOOKUP("Parameter Value - S3",Parameter!C1:H2,2,FALSE))</f>
        <v>1200000</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C4"/>
  <sheetViews>
    <sheetView workbookViewId="0"/>
  </sheetViews>
  <sheetFormatPr baseColWidth="10" defaultColWidth="8.7265625" defaultRowHeight="14.5" x14ac:dyDescent="0.35"/>
  <cols>
    <col min="1" max="4" width="14.26953125" customWidth="1"/>
  </cols>
  <sheetData>
    <row r="1" spans="1:3" x14ac:dyDescent="0.35">
      <c r="B1" s="5" t="s">
        <v>115</v>
      </c>
      <c r="C1" s="5" t="s">
        <v>116</v>
      </c>
    </row>
    <row r="2" spans="1:3" x14ac:dyDescent="0.35">
      <c r="A2" s="5" t="s">
        <v>1</v>
      </c>
      <c r="B2" s="8">
        <f>SUM(B3:B4)</f>
        <v>1</v>
      </c>
      <c r="C2" s="9">
        <f>SUM(C3:C4)</f>
        <v>1500000</v>
      </c>
    </row>
    <row r="3" spans="1:3" x14ac:dyDescent="0.35">
      <c r="A3" s="5" t="s">
        <v>2</v>
      </c>
      <c r="B3" s="8">
        <f>ABS(LCI_default_S4!AB3)</f>
        <v>0.2</v>
      </c>
      <c r="C3" s="9">
        <f>ABS(LCI_default_S4!AB3*HLOOKUP("Parameter Value - S4",Parameter!C1:H2,2,FALSE))</f>
        <v>300000</v>
      </c>
    </row>
    <row r="4" spans="1:3" x14ac:dyDescent="0.35">
      <c r="A4" s="5" t="s">
        <v>3</v>
      </c>
      <c r="B4" s="8">
        <f>ABS(LCI_default_S4!AB4)</f>
        <v>0.8</v>
      </c>
      <c r="C4" s="9">
        <f>ABS(LCI_default_S4!AB4*HLOOKUP("Parameter Value - S4",Parameter!C1:H2,2,FALSE))</f>
        <v>1200000</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C4"/>
  <sheetViews>
    <sheetView workbookViewId="0"/>
  </sheetViews>
  <sheetFormatPr baseColWidth="10" defaultColWidth="8.7265625" defaultRowHeight="14.5" x14ac:dyDescent="0.35"/>
  <cols>
    <col min="1" max="4" width="14.26953125" customWidth="1"/>
  </cols>
  <sheetData>
    <row r="1" spans="1:3" x14ac:dyDescent="0.35">
      <c r="B1" s="5" t="s">
        <v>115</v>
      </c>
      <c r="C1" s="5" t="s">
        <v>116</v>
      </c>
    </row>
    <row r="2" spans="1:3" x14ac:dyDescent="0.35">
      <c r="A2" s="5" t="s">
        <v>1</v>
      </c>
      <c r="B2" s="8">
        <f>SUM(B3:B4)</f>
        <v>1</v>
      </c>
      <c r="C2" s="9">
        <f>SUM(C3:C4)</f>
        <v>1500000</v>
      </c>
    </row>
    <row r="3" spans="1:3" x14ac:dyDescent="0.35">
      <c r="A3" s="5" t="s">
        <v>2</v>
      </c>
      <c r="B3" s="8">
        <f>ABS(LCI_default_S5!AB3)</f>
        <v>0.2</v>
      </c>
      <c r="C3" s="9">
        <f>ABS(LCI_default_S5!AB3*HLOOKUP("Parameter Value - S5",Parameter!C1:H2,2,FALSE))</f>
        <v>300000</v>
      </c>
    </row>
    <row r="4" spans="1:3" x14ac:dyDescent="0.35">
      <c r="A4" s="5" t="s">
        <v>3</v>
      </c>
      <c r="B4" s="8">
        <f>ABS(LCI_default_S5!AB4)</f>
        <v>0.8</v>
      </c>
      <c r="C4" s="9">
        <f>ABS(LCI_default_S5!AB4*HLOOKUP("Parameter Value - S5",Parameter!C1:H2,2,FALSE))</f>
        <v>1200000</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C3"/>
  <sheetViews>
    <sheetView workbookViewId="0"/>
  </sheetViews>
  <sheetFormatPr baseColWidth="10" defaultColWidth="8.7265625" defaultRowHeight="14.5" x14ac:dyDescent="0.35"/>
  <cols>
    <col min="1" max="4" width="14.26953125" customWidth="1"/>
  </cols>
  <sheetData>
    <row r="1" spans="1:3" x14ac:dyDescent="0.35">
      <c r="B1" s="5" t="s">
        <v>2</v>
      </c>
      <c r="C1" s="5" t="s">
        <v>3</v>
      </c>
    </row>
    <row r="2" spans="1:3" x14ac:dyDescent="0.35">
      <c r="A2" s="5" t="s">
        <v>117</v>
      </c>
      <c r="B2" s="8">
        <f>ABS(LCI_default_default!AB6)</f>
        <v>0.8</v>
      </c>
      <c r="C2" s="8">
        <f>ABS(LCI_default_default!AB13)</f>
        <v>0.6</v>
      </c>
    </row>
    <row r="3" spans="1:3" x14ac:dyDescent="0.35">
      <c r="A3" s="5" t="s">
        <v>118</v>
      </c>
      <c r="B3" s="8">
        <f>ABS(LCI_default_default!AB7)</f>
        <v>0.2</v>
      </c>
      <c r="C3" s="8">
        <f>ABS(LCI_default_default!AB14)</f>
        <v>0.4</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C3"/>
  <sheetViews>
    <sheetView workbookViewId="0"/>
  </sheetViews>
  <sheetFormatPr baseColWidth="10" defaultColWidth="8.7265625" defaultRowHeight="14.5" x14ac:dyDescent="0.35"/>
  <cols>
    <col min="1" max="4" width="14.26953125" customWidth="1"/>
  </cols>
  <sheetData>
    <row r="1" spans="1:3" x14ac:dyDescent="0.35">
      <c r="B1" s="5" t="s">
        <v>2</v>
      </c>
      <c r="C1" s="5" t="s">
        <v>3</v>
      </c>
    </row>
    <row r="2" spans="1:3" x14ac:dyDescent="0.35">
      <c r="A2" s="5" t="s">
        <v>117</v>
      </c>
      <c r="B2" s="8">
        <f>ABS(LCI_default_S1!AB6)</f>
        <v>0.8</v>
      </c>
      <c r="C2" s="8">
        <f>ABS(LCI_default_S1!AB13)</f>
        <v>0.6</v>
      </c>
    </row>
    <row r="3" spans="1:3" x14ac:dyDescent="0.35">
      <c r="A3" s="5" t="s">
        <v>118</v>
      </c>
      <c r="B3" s="8">
        <f>ABS(LCI_default_S1!AB7)</f>
        <v>0.2</v>
      </c>
      <c r="C3" s="8">
        <f>ABS(LCI_default_S1!AB14)</f>
        <v>0.4</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C3"/>
  <sheetViews>
    <sheetView workbookViewId="0"/>
  </sheetViews>
  <sheetFormatPr baseColWidth="10" defaultColWidth="8.7265625" defaultRowHeight="14.5" x14ac:dyDescent="0.35"/>
  <cols>
    <col min="1" max="4" width="14.26953125" customWidth="1"/>
  </cols>
  <sheetData>
    <row r="1" spans="1:3" x14ac:dyDescent="0.35">
      <c r="B1" s="5" t="s">
        <v>2</v>
      </c>
      <c r="C1" s="5" t="s">
        <v>3</v>
      </c>
    </row>
    <row r="2" spans="1:3" x14ac:dyDescent="0.35">
      <c r="A2" s="5" t="s">
        <v>117</v>
      </c>
      <c r="B2" s="8">
        <f>ABS(LCI_default_S2!AB6)</f>
        <v>0.8</v>
      </c>
      <c r="C2" s="8">
        <f>ABS(LCI_default_S2!AB13)</f>
        <v>0.6</v>
      </c>
    </row>
    <row r="3" spans="1:3" x14ac:dyDescent="0.35">
      <c r="A3" s="5" t="s">
        <v>118</v>
      </c>
      <c r="B3" s="8">
        <f>ABS(LCI_default_S2!AB7)</f>
        <v>0.2</v>
      </c>
      <c r="C3" s="8">
        <f>ABS(LCI_default_S2!AB14)</f>
        <v>0.4</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C3"/>
  <sheetViews>
    <sheetView workbookViewId="0"/>
  </sheetViews>
  <sheetFormatPr baseColWidth="10" defaultColWidth="8.7265625" defaultRowHeight="14.5" x14ac:dyDescent="0.35"/>
  <cols>
    <col min="1" max="4" width="14.26953125" customWidth="1"/>
  </cols>
  <sheetData>
    <row r="1" spans="1:3" x14ac:dyDescent="0.35">
      <c r="B1" s="5" t="s">
        <v>2</v>
      </c>
      <c r="C1" s="5" t="s">
        <v>3</v>
      </c>
    </row>
    <row r="2" spans="1:3" x14ac:dyDescent="0.35">
      <c r="A2" s="5" t="s">
        <v>117</v>
      </c>
      <c r="B2" s="8">
        <f>ABS(LCI_default_S3!AB6)</f>
        <v>0.8</v>
      </c>
      <c r="C2" s="8">
        <f>ABS(LCI_default_S3!AB13)</f>
        <v>0.6</v>
      </c>
    </row>
    <row r="3" spans="1:3" x14ac:dyDescent="0.35">
      <c r="A3" s="5" t="s">
        <v>118</v>
      </c>
      <c r="B3" s="8">
        <f>ABS(LCI_default_S3!AB7)</f>
        <v>0.2</v>
      </c>
      <c r="C3" s="8">
        <f>ABS(LCI_default_S3!AB14)</f>
        <v>0.4</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C3"/>
  <sheetViews>
    <sheetView workbookViewId="0"/>
  </sheetViews>
  <sheetFormatPr baseColWidth="10" defaultColWidth="8.7265625" defaultRowHeight="14.5" x14ac:dyDescent="0.35"/>
  <cols>
    <col min="1" max="4" width="14.26953125" customWidth="1"/>
  </cols>
  <sheetData>
    <row r="1" spans="1:3" x14ac:dyDescent="0.35">
      <c r="B1" s="5" t="s">
        <v>2</v>
      </c>
      <c r="C1" s="5" t="s">
        <v>3</v>
      </c>
    </row>
    <row r="2" spans="1:3" x14ac:dyDescent="0.35">
      <c r="A2" s="5" t="s">
        <v>117</v>
      </c>
      <c r="B2" s="8">
        <f>ABS(LCI_default_S4!AB6)</f>
        <v>0.8</v>
      </c>
      <c r="C2" s="8">
        <f>ABS(LCI_default_S4!AB13)</f>
        <v>0.6</v>
      </c>
    </row>
    <row r="3" spans="1:3" x14ac:dyDescent="0.35">
      <c r="A3" s="5" t="s">
        <v>118</v>
      </c>
      <c r="B3" s="8">
        <f>ABS(LCI_default_S4!AB7)</f>
        <v>0.2</v>
      </c>
      <c r="C3" s="8">
        <f>ABS(LCI_default_S4!AB14)</f>
        <v>0.4</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C3"/>
  <sheetViews>
    <sheetView workbookViewId="0"/>
  </sheetViews>
  <sheetFormatPr baseColWidth="10" defaultColWidth="8.7265625" defaultRowHeight="14.5" x14ac:dyDescent="0.35"/>
  <cols>
    <col min="1" max="4" width="14.26953125" customWidth="1"/>
  </cols>
  <sheetData>
    <row r="1" spans="1:3" x14ac:dyDescent="0.35">
      <c r="B1" s="5" t="s">
        <v>2</v>
      </c>
      <c r="C1" s="5" t="s">
        <v>3</v>
      </c>
    </row>
    <row r="2" spans="1:3" x14ac:dyDescent="0.35">
      <c r="A2" s="5" t="s">
        <v>117</v>
      </c>
      <c r="B2" s="8">
        <f>ABS(LCI_default_S5!AB6)</f>
        <v>0.8</v>
      </c>
      <c r="C2" s="8">
        <f>ABS(LCI_default_S5!AB13)</f>
        <v>0.6</v>
      </c>
    </row>
    <row r="3" spans="1:3" x14ac:dyDescent="0.35">
      <c r="A3" s="5" t="s">
        <v>118</v>
      </c>
      <c r="B3" s="8">
        <f>ABS(LCI_default_S5!AB7)</f>
        <v>0.2</v>
      </c>
      <c r="C3" s="8">
        <f>ABS(LCI_default_S5!AB14)</f>
        <v>0.4</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AS112"/>
  <sheetViews>
    <sheetView workbookViewId="0"/>
  </sheetViews>
  <sheetFormatPr baseColWidth="10" defaultColWidth="8.7265625" defaultRowHeight="14.5" x14ac:dyDescent="0.35"/>
  <cols>
    <col min="2" max="47" width="14.26953125" customWidth="1"/>
  </cols>
  <sheetData>
    <row r="1" spans="1:45" ht="26.5" x14ac:dyDescent="0.35">
      <c r="A1" s="5" t="s">
        <v>119</v>
      </c>
      <c r="B1" s="5" t="s">
        <v>163</v>
      </c>
      <c r="C1" s="5" t="s">
        <v>164</v>
      </c>
      <c r="D1" s="5" t="s">
        <v>171</v>
      </c>
      <c r="E1" s="5" t="s">
        <v>183</v>
      </c>
      <c r="F1" s="5" t="s">
        <v>184</v>
      </c>
      <c r="G1" s="5" t="s">
        <v>185</v>
      </c>
      <c r="H1" s="5" t="s">
        <v>51</v>
      </c>
      <c r="I1" s="5" t="s">
        <v>186</v>
      </c>
      <c r="J1" s="5" t="s">
        <v>190</v>
      </c>
      <c r="K1" s="5" t="s">
        <v>191</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196</v>
      </c>
      <c r="AC1" s="5" t="s">
        <v>197</v>
      </c>
      <c r="AD1" s="5" t="s">
        <v>198</v>
      </c>
      <c r="AE1" s="5" t="s">
        <v>199</v>
      </c>
      <c r="AF1" s="5" t="s">
        <v>200</v>
      </c>
      <c r="AG1" s="5" t="s">
        <v>201</v>
      </c>
      <c r="AH1" s="5" t="s">
        <v>202</v>
      </c>
      <c r="AI1" s="5" t="s">
        <v>203</v>
      </c>
      <c r="AJ1" s="5" t="s">
        <v>204</v>
      </c>
      <c r="AK1" s="5" t="s">
        <v>205</v>
      </c>
      <c r="AL1" s="5" t="s">
        <v>206</v>
      </c>
      <c r="AM1" s="5" t="s">
        <v>207</v>
      </c>
      <c r="AN1" s="5" t="s">
        <v>208</v>
      </c>
      <c r="AO1" s="5" t="s">
        <v>209</v>
      </c>
      <c r="AP1" s="5" t="s">
        <v>210</v>
      </c>
      <c r="AQ1" s="5" t="s">
        <v>211</v>
      </c>
      <c r="AR1" s="5" t="s">
        <v>212</v>
      </c>
      <c r="AS1" s="5" t="s">
        <v>213</v>
      </c>
    </row>
    <row r="2" spans="1:45" ht="38.5" x14ac:dyDescent="0.35">
      <c r="A2" s="9" t="s">
        <v>120</v>
      </c>
      <c r="B2" s="9" t="s">
        <v>52</v>
      </c>
      <c r="C2" s="9" t="s">
        <v>110</v>
      </c>
      <c r="D2" s="9" t="s">
        <v>172</v>
      </c>
      <c r="E2" s="9" t="s">
        <v>120</v>
      </c>
      <c r="F2" s="9" t="s">
        <v>52</v>
      </c>
      <c r="G2" s="9" t="s">
        <v>172</v>
      </c>
      <c r="H2" s="9">
        <v>-1</v>
      </c>
      <c r="I2" s="9" t="s">
        <v>187</v>
      </c>
      <c r="J2" s="9" t="b">
        <v>0</v>
      </c>
      <c r="AB2" s="9">
        <f>H2</f>
        <v>-1</v>
      </c>
      <c r="AC2" s="9">
        <f t="shared" ref="AC2:AR2" si="0">+AC3+AC4</f>
        <v>8.6816384478302033E-2</v>
      </c>
      <c r="AD2" s="9">
        <f t="shared" si="0"/>
        <v>9.5835201287800612E-9</v>
      </c>
      <c r="AE2" s="9">
        <f t="shared" si="0"/>
        <v>1.4868875051392316E-9</v>
      </c>
      <c r="AF2" s="9">
        <f t="shared" si="0"/>
        <v>4.89108890885599E-9</v>
      </c>
      <c r="AG2" s="9">
        <f t="shared" si="0"/>
        <v>7.9515344926365949E-9</v>
      </c>
      <c r="AH2" s="9">
        <f t="shared" si="0"/>
        <v>2.9515838791395643E-3</v>
      </c>
      <c r="AI2" s="9">
        <f t="shared" si="0"/>
        <v>2.2762156821279533E-3</v>
      </c>
      <c r="AJ2" s="9">
        <f t="shared" si="0"/>
        <v>9.7896125755452847E-4</v>
      </c>
      <c r="AK2" s="9">
        <f t="shared" si="0"/>
        <v>4.2439144445777285E-3</v>
      </c>
      <c r="AL2" s="9">
        <f t="shared" si="0"/>
        <v>4.9838956681673354E-7</v>
      </c>
      <c r="AM2" s="9">
        <f t="shared" si="0"/>
        <v>1.0724201194053127E-4</v>
      </c>
      <c r="AN2" s="9">
        <f t="shared" si="0"/>
        <v>5.4739137804507836E-2</v>
      </c>
      <c r="AO2" s="9">
        <f t="shared" si="0"/>
        <v>0.45401966227961132</v>
      </c>
      <c r="AP2" s="9">
        <f t="shared" si="0"/>
        <v>1.2198206442982727E-2</v>
      </c>
      <c r="AQ2" s="9">
        <f t="shared" si="0"/>
        <v>1.146180643946618E-7</v>
      </c>
      <c r="AR2" s="9">
        <f t="shared" si="0"/>
        <v>0.65792499480881672</v>
      </c>
    </row>
    <row r="3" spans="1:45" ht="38.5" x14ac:dyDescent="0.35">
      <c r="A3" s="9" t="s">
        <v>121</v>
      </c>
      <c r="B3" s="9" t="s">
        <v>2</v>
      </c>
      <c r="C3" s="9" t="s">
        <v>110</v>
      </c>
      <c r="D3" s="9" t="s">
        <v>172</v>
      </c>
      <c r="E3" s="9" t="s">
        <v>120</v>
      </c>
      <c r="F3" s="9" t="s">
        <v>52</v>
      </c>
      <c r="G3" s="9" t="s">
        <v>172</v>
      </c>
      <c r="H3" s="9">
        <v>-0.2</v>
      </c>
      <c r="I3" s="9" t="s">
        <v>188</v>
      </c>
      <c r="J3" s="9" t="b">
        <v>1</v>
      </c>
      <c r="K3" s="9" t="s">
        <v>192</v>
      </c>
      <c r="L3" s="9">
        <f>AC5*AB5</f>
        <v>-2.4439562457910208E-2</v>
      </c>
      <c r="M3" s="9">
        <f>AD5*AB5</f>
        <v>2.5324170950127817E-11</v>
      </c>
      <c r="N3" s="9">
        <f>AE5*AB5</f>
        <v>-3.503748258828774E-11</v>
      </c>
      <c r="O3" s="9">
        <f>AF5*AB5</f>
        <v>-1.0338823514606195E-10</v>
      </c>
      <c r="P3" s="9">
        <f>AG5*AB5</f>
        <v>-3.3571460907331011E-10</v>
      </c>
      <c r="Q3" s="9">
        <f>AH5*AB5</f>
        <v>-1.1349645077921265E-4</v>
      </c>
      <c r="R3" s="9">
        <f>AI5*AB5</f>
        <v>-9.8449905286555981E-3</v>
      </c>
      <c r="S3" s="9">
        <f>AJ5*AB5</f>
        <v>-7.9609087813671797E-5</v>
      </c>
      <c r="T3" s="9">
        <f>AK5*AB5</f>
        <v>-3.1963838319603026E-4</v>
      </c>
      <c r="U3" s="9">
        <f>AL5*AB5</f>
        <v>-1.1706175079544924E-7</v>
      </c>
      <c r="V3" s="9">
        <f>AM5*AB5</f>
        <v>-2.4995384411900216E-6</v>
      </c>
      <c r="W3" s="9">
        <f>AN5*AB5</f>
        <v>-2.0764199717983639E-3</v>
      </c>
      <c r="X3" s="9">
        <f>AO5*AB5</f>
        <v>-2.8574041509077455E-3</v>
      </c>
      <c r="Y3" s="9">
        <f>AP5*AB5</f>
        <v>-2.5733982079896734E-2</v>
      </c>
      <c r="Z3" s="9">
        <f>AQ5*AB5</f>
        <v>-1.6258299383277285E-8</v>
      </c>
      <c r="AA3" s="9">
        <f>AR5*AB5</f>
        <v>-9.4265155075657886E-2</v>
      </c>
      <c r="AB3" s="9">
        <f>-Parameter!H3</f>
        <v>-0.2</v>
      </c>
      <c r="AC3" s="9">
        <f>AB3*L3</f>
        <v>4.8879124915820419E-3</v>
      </c>
      <c r="AD3" s="9">
        <f>AB3*M3</f>
        <v>-5.0648341900255641E-12</v>
      </c>
      <c r="AE3" s="9">
        <f>AB3*N3</f>
        <v>7.0074965176575485E-12</v>
      </c>
      <c r="AF3" s="9">
        <f>AB3*O3</f>
        <v>2.0677647029212393E-11</v>
      </c>
      <c r="AG3" s="9">
        <f>AB3*P3</f>
        <v>6.7142921814662022E-11</v>
      </c>
      <c r="AH3" s="9">
        <f>AB3*Q3</f>
        <v>2.269929015584253E-5</v>
      </c>
      <c r="AI3" s="9">
        <f>AB3*R3</f>
        <v>1.9689981057311196E-3</v>
      </c>
      <c r="AJ3" s="9">
        <f>AB3*S3</f>
        <v>1.5921817562734359E-5</v>
      </c>
      <c r="AK3" s="9">
        <f>AB3*T3</f>
        <v>6.392767663920605E-5</v>
      </c>
      <c r="AL3" s="9">
        <f>AB3*U3</f>
        <v>2.3412350159089848E-8</v>
      </c>
      <c r="AM3" s="9">
        <f>AB3*V3</f>
        <v>4.9990768823800431E-7</v>
      </c>
      <c r="AN3" s="9">
        <f>AB3*W3</f>
        <v>4.152839943596728E-4</v>
      </c>
      <c r="AO3" s="9">
        <f>AB3*X3</f>
        <v>5.7148083018154913E-4</v>
      </c>
      <c r="AP3" s="9">
        <f>AB3*Y3</f>
        <v>5.1467964159793468E-3</v>
      </c>
      <c r="AQ3" s="9">
        <f>AB3*Z3</f>
        <v>3.2516598766554571E-9</v>
      </c>
      <c r="AR3" s="9">
        <f>AB3*AA3</f>
        <v>1.8853031015131579E-2</v>
      </c>
    </row>
    <row r="4" spans="1:45" ht="38.5" x14ac:dyDescent="0.35">
      <c r="A4" s="9" t="s">
        <v>122</v>
      </c>
      <c r="B4" s="9" t="s">
        <v>3</v>
      </c>
      <c r="C4" s="9" t="s">
        <v>110</v>
      </c>
      <c r="D4" s="9" t="s">
        <v>172</v>
      </c>
      <c r="E4" s="9" t="s">
        <v>120</v>
      </c>
      <c r="F4" s="9" t="s">
        <v>52</v>
      </c>
      <c r="G4" s="9" t="s">
        <v>172</v>
      </c>
      <c r="H4" s="9">
        <v>-0.8</v>
      </c>
      <c r="I4" s="9" t="s">
        <v>188</v>
      </c>
      <c r="J4" s="9" t="b">
        <v>1</v>
      </c>
      <c r="K4" s="9" t="s">
        <v>193</v>
      </c>
      <c r="L4" s="9">
        <f>AC12*AB12</f>
        <v>-0.10241058998339998</v>
      </c>
      <c r="M4" s="9">
        <f>AD12*AB12</f>
        <v>-1.1985731203712608E-8</v>
      </c>
      <c r="N4" s="9">
        <f>AE12*AB12</f>
        <v>-1.8498500107769675E-9</v>
      </c>
      <c r="O4" s="9">
        <f>AF12*AB12</f>
        <v>-6.0880140772834714E-9</v>
      </c>
      <c r="P4" s="9">
        <f>AG12*AB12</f>
        <v>-9.8554894635274149E-9</v>
      </c>
      <c r="Q4" s="9">
        <f>AH12*AB12</f>
        <v>-3.6611057362296519E-3</v>
      </c>
      <c r="R4" s="9">
        <f>AI12*AB12</f>
        <v>-3.8402197049604232E-4</v>
      </c>
      <c r="S4" s="9">
        <f>AJ12*AB12</f>
        <v>-1.2037992999897424E-3</v>
      </c>
      <c r="T4" s="9">
        <f>AK12*AB12</f>
        <v>-5.2249834599231533E-3</v>
      </c>
      <c r="U4" s="9">
        <f>AL12*AB12</f>
        <v>-5.9372152082205464E-7</v>
      </c>
      <c r="V4" s="9">
        <f>AM12*AB12</f>
        <v>-1.3342763031536659E-4</v>
      </c>
      <c r="W4" s="9">
        <f>AN12*AB12</f>
        <v>-6.7904817262685199E-2</v>
      </c>
      <c r="X4" s="9">
        <f>AO12*AB12</f>
        <v>-0.56681022681178717</v>
      </c>
      <c r="Y4" s="9">
        <f>AP12*AB12</f>
        <v>-8.8142625337542246E-3</v>
      </c>
      <c r="Z4" s="9">
        <f>AQ12*AB12</f>
        <v>-1.3920800564750793E-7</v>
      </c>
      <c r="AA4" s="9">
        <f>AR12*AB12</f>
        <v>-0.79883995474210634</v>
      </c>
      <c r="AB4" s="9">
        <f>-1+Parameter!H3</f>
        <v>-0.8</v>
      </c>
      <c r="AC4" s="9">
        <f>AB4*L4</f>
        <v>8.1928471986719986E-2</v>
      </c>
      <c r="AD4" s="9">
        <f>AB4*M4</f>
        <v>9.588584962970086E-9</v>
      </c>
      <c r="AE4" s="9">
        <f>AB4*N4</f>
        <v>1.4798800086215741E-9</v>
      </c>
      <c r="AF4" s="9">
        <f>AB4*O4</f>
        <v>4.8704112618267773E-9</v>
      </c>
      <c r="AG4" s="9">
        <f>AB4*P4</f>
        <v>7.8843915708219322E-9</v>
      </c>
      <c r="AH4" s="9">
        <f>AB4*Q4</f>
        <v>2.9288845889837217E-3</v>
      </c>
      <c r="AI4" s="9">
        <f>AB4*R4</f>
        <v>3.0721757639683389E-4</v>
      </c>
      <c r="AJ4" s="9">
        <f>AB4*S4</f>
        <v>9.6303943999179404E-4</v>
      </c>
      <c r="AK4" s="9">
        <f>AB4*T4</f>
        <v>4.1799867679385228E-3</v>
      </c>
      <c r="AL4" s="9">
        <f>AB4*U4</f>
        <v>4.7497721665764373E-7</v>
      </c>
      <c r="AM4" s="9">
        <f>AB4*V4</f>
        <v>1.0674210425229327E-4</v>
      </c>
      <c r="AN4" s="9">
        <f>AB4*W4</f>
        <v>5.4323853810148162E-2</v>
      </c>
      <c r="AO4" s="9">
        <f>AB4*X4</f>
        <v>0.45344818144942978</v>
      </c>
      <c r="AP4" s="9">
        <f>AB4*Y4</f>
        <v>7.0514100270033797E-3</v>
      </c>
      <c r="AQ4" s="9">
        <f>AB4*Z4</f>
        <v>1.1136640451800635E-7</v>
      </c>
      <c r="AR4" s="9">
        <f>AB4*AA4</f>
        <v>0.63907196379368514</v>
      </c>
    </row>
    <row r="5" spans="1:45" ht="38.5" x14ac:dyDescent="0.35">
      <c r="A5" s="9" t="s">
        <v>121</v>
      </c>
      <c r="B5" s="9" t="s">
        <v>2</v>
      </c>
      <c r="C5" s="9" t="s">
        <v>110</v>
      </c>
      <c r="D5" s="9" t="s">
        <v>172</v>
      </c>
      <c r="E5" s="9" t="s">
        <v>121</v>
      </c>
      <c r="F5" s="9" t="s">
        <v>2</v>
      </c>
      <c r="G5" s="9" t="s">
        <v>172</v>
      </c>
      <c r="H5" s="9">
        <v>-1</v>
      </c>
      <c r="I5" s="9" t="s">
        <v>187</v>
      </c>
      <c r="J5" s="9" t="b">
        <v>0</v>
      </c>
      <c r="AB5" s="9">
        <f t="shared" ref="AB5:AB15" si="1">H5</f>
        <v>-1</v>
      </c>
      <c r="AC5" s="9">
        <f t="shared" ref="AC5:AR5" si="2">+AC6+AC7</f>
        <v>2.4439562457910208E-2</v>
      </c>
      <c r="AD5" s="9">
        <f t="shared" si="2"/>
        <v>-2.5324170950127817E-11</v>
      </c>
      <c r="AE5" s="9">
        <f t="shared" si="2"/>
        <v>3.503748258828774E-11</v>
      </c>
      <c r="AF5" s="9">
        <f t="shared" si="2"/>
        <v>1.0338823514606195E-10</v>
      </c>
      <c r="AG5" s="9">
        <f t="shared" si="2"/>
        <v>3.3571460907331011E-10</v>
      </c>
      <c r="AH5" s="9">
        <f t="shared" si="2"/>
        <v>1.1349645077921265E-4</v>
      </c>
      <c r="AI5" s="9">
        <f t="shared" si="2"/>
        <v>9.8449905286555981E-3</v>
      </c>
      <c r="AJ5" s="9">
        <f t="shared" si="2"/>
        <v>7.9609087813671797E-5</v>
      </c>
      <c r="AK5" s="9">
        <f t="shared" si="2"/>
        <v>3.1963838319603026E-4</v>
      </c>
      <c r="AL5" s="9">
        <f t="shared" si="2"/>
        <v>1.1706175079544924E-7</v>
      </c>
      <c r="AM5" s="9">
        <f t="shared" si="2"/>
        <v>2.4995384411900216E-6</v>
      </c>
      <c r="AN5" s="9">
        <f t="shared" si="2"/>
        <v>2.0764199717983639E-3</v>
      </c>
      <c r="AO5" s="9">
        <f t="shared" si="2"/>
        <v>2.8574041509077455E-3</v>
      </c>
      <c r="AP5" s="9">
        <f t="shared" si="2"/>
        <v>2.5733982079896734E-2</v>
      </c>
      <c r="AQ5" s="9">
        <f t="shared" si="2"/>
        <v>1.6258299383277285E-8</v>
      </c>
      <c r="AR5" s="9">
        <f t="shared" si="2"/>
        <v>9.4265155075657886E-2</v>
      </c>
    </row>
    <row r="6" spans="1:45" ht="51" x14ac:dyDescent="0.35">
      <c r="A6" s="9" t="s">
        <v>123</v>
      </c>
      <c r="B6" s="9" t="s">
        <v>53</v>
      </c>
      <c r="C6" s="9" t="s">
        <v>110</v>
      </c>
      <c r="D6" s="9" t="s">
        <v>172</v>
      </c>
      <c r="E6" s="9" t="s">
        <v>121</v>
      </c>
      <c r="F6" s="9" t="s">
        <v>2</v>
      </c>
      <c r="G6" s="9" t="s">
        <v>172</v>
      </c>
      <c r="H6" s="9">
        <v>-0.8</v>
      </c>
      <c r="I6" s="9" t="s">
        <v>188</v>
      </c>
      <c r="J6" s="9" t="b">
        <v>1</v>
      </c>
      <c r="L6" s="9">
        <f>AC8*AB8</f>
        <v>-2.4439562457910208E-2</v>
      </c>
      <c r="M6" s="9">
        <f>AD8*AB8</f>
        <v>2.5324170950127814E-11</v>
      </c>
      <c r="N6" s="9">
        <f>AE8*AB8</f>
        <v>-3.503748258828774E-11</v>
      </c>
      <c r="O6" s="9">
        <f>AF8*AB8</f>
        <v>-1.0338823514606194E-10</v>
      </c>
      <c r="P6" s="9">
        <f>AG8*AB8</f>
        <v>-3.3571460907331011E-10</v>
      </c>
      <c r="Q6" s="9">
        <f>AH8*AB8</f>
        <v>-1.1349645077921264E-4</v>
      </c>
      <c r="R6" s="9">
        <f>AI8*AB8</f>
        <v>-9.8449905286555981E-3</v>
      </c>
      <c r="S6" s="9">
        <f>AJ8*AB8</f>
        <v>-7.9609087813671797E-5</v>
      </c>
      <c r="T6" s="9">
        <f>AK8*AB8</f>
        <v>-3.1963838319603021E-4</v>
      </c>
      <c r="U6" s="9">
        <f>AL8*AB8</f>
        <v>-1.1706175079544924E-7</v>
      </c>
      <c r="V6" s="9">
        <f>AM8*AB8</f>
        <v>-2.4995384411900212E-6</v>
      </c>
      <c r="W6" s="9">
        <f>AN8*AB8</f>
        <v>-2.0764199717983639E-3</v>
      </c>
      <c r="X6" s="9">
        <f>AO8*AB8</f>
        <v>-2.8574041509077455E-3</v>
      </c>
      <c r="Y6" s="9">
        <f>AP8*AB8</f>
        <v>-2.5733982079896731E-2</v>
      </c>
      <c r="Z6" s="9">
        <f>AQ8*AB8</f>
        <v>-1.6258299383277282E-8</v>
      </c>
      <c r="AA6" s="9">
        <f>AR8*AB8</f>
        <v>-9.4265155075657872E-2</v>
      </c>
      <c r="AB6" s="9">
        <f t="shared" si="1"/>
        <v>-0.8</v>
      </c>
      <c r="AC6" s="9">
        <f>AB6*L6</f>
        <v>1.9551649966328168E-2</v>
      </c>
      <c r="AD6" s="9">
        <f>AB6*M6</f>
        <v>-2.0259336760102253E-11</v>
      </c>
      <c r="AE6" s="9">
        <f>AB6*N6</f>
        <v>2.8029986070630194E-11</v>
      </c>
      <c r="AF6" s="9">
        <f>AB6*O6</f>
        <v>8.2710588116849557E-11</v>
      </c>
      <c r="AG6" s="9">
        <f>AB6*P6</f>
        <v>2.6857168725864809E-10</v>
      </c>
      <c r="AH6" s="9">
        <f>AB6*Q6</f>
        <v>9.0797160623370119E-5</v>
      </c>
      <c r="AI6" s="9">
        <f>AB6*R6</f>
        <v>7.8759924229244785E-3</v>
      </c>
      <c r="AJ6" s="9">
        <f>AB6*S6</f>
        <v>6.3687270250937435E-5</v>
      </c>
      <c r="AK6" s="9">
        <f>AB6*T6</f>
        <v>2.557107065568242E-4</v>
      </c>
      <c r="AL6" s="9">
        <f>AB6*U6</f>
        <v>9.3649400636359391E-8</v>
      </c>
      <c r="AM6" s="9">
        <f>AB6*V6</f>
        <v>1.9996307529520172E-6</v>
      </c>
      <c r="AN6" s="9">
        <f>AB6*W6</f>
        <v>1.6611359774386912E-3</v>
      </c>
      <c r="AO6" s="9">
        <f>AB6*X6</f>
        <v>2.2859233207261965E-3</v>
      </c>
      <c r="AP6" s="9">
        <f>AB6*Y6</f>
        <v>2.0587185663917387E-2</v>
      </c>
      <c r="AQ6" s="9">
        <f>AB6*Z6</f>
        <v>1.3006639506621827E-8</v>
      </c>
      <c r="AR6" s="9">
        <f>AB6*AA6</f>
        <v>7.5412124060526303E-2</v>
      </c>
    </row>
    <row r="7" spans="1:45" ht="51" x14ac:dyDescent="0.35">
      <c r="A7" s="9" t="s">
        <v>124</v>
      </c>
      <c r="B7" s="9" t="s">
        <v>54</v>
      </c>
      <c r="C7" s="9" t="s">
        <v>110</v>
      </c>
      <c r="D7" s="9" t="s">
        <v>172</v>
      </c>
      <c r="E7" s="9" t="s">
        <v>121</v>
      </c>
      <c r="F7" s="9" t="s">
        <v>2</v>
      </c>
      <c r="G7" s="9" t="s">
        <v>172</v>
      </c>
      <c r="H7" s="9">
        <v>-0.2</v>
      </c>
      <c r="I7" s="9" t="s">
        <v>188</v>
      </c>
      <c r="J7" s="9" t="b">
        <v>1</v>
      </c>
      <c r="L7" s="9">
        <f>AC10*AB10</f>
        <v>-2.4439562457910208E-2</v>
      </c>
      <c r="M7" s="9">
        <f>AD10*AB10</f>
        <v>2.5324170950127814E-11</v>
      </c>
      <c r="N7" s="9">
        <f>AE10*AB10</f>
        <v>-3.503748258828774E-11</v>
      </c>
      <c r="O7" s="9">
        <f>AF10*AB10</f>
        <v>-1.0338823514606194E-10</v>
      </c>
      <c r="P7" s="9">
        <f>AG10*AB10</f>
        <v>-3.3571460907331011E-10</v>
      </c>
      <c r="Q7" s="9">
        <f>AH10*AB10</f>
        <v>-1.1349645077921264E-4</v>
      </c>
      <c r="R7" s="9">
        <f>AI10*AB10</f>
        <v>-9.8449905286555981E-3</v>
      </c>
      <c r="S7" s="9">
        <f>AJ10*AB10</f>
        <v>-7.9609087813671797E-5</v>
      </c>
      <c r="T7" s="9">
        <f>AK10*AB10</f>
        <v>-3.1963838319603021E-4</v>
      </c>
      <c r="U7" s="9">
        <f>AL10*AB10</f>
        <v>-1.1706175079544924E-7</v>
      </c>
      <c r="V7" s="9">
        <f>AM10*AB10</f>
        <v>-2.4995384411900212E-6</v>
      </c>
      <c r="W7" s="9">
        <f>AN10*AB10</f>
        <v>-2.0764199717983639E-3</v>
      </c>
      <c r="X7" s="9">
        <f>AO10*AB10</f>
        <v>-2.8574041509077455E-3</v>
      </c>
      <c r="Y7" s="9">
        <f>AP10*AB10</f>
        <v>-2.5733982079896731E-2</v>
      </c>
      <c r="Z7" s="9">
        <f>AQ10*AB10</f>
        <v>-1.6258299383277282E-8</v>
      </c>
      <c r="AA7" s="9">
        <f>AR10*AB10</f>
        <v>-9.4265155075657872E-2</v>
      </c>
      <c r="AB7" s="9">
        <f t="shared" si="1"/>
        <v>-0.2</v>
      </c>
      <c r="AC7" s="9">
        <f>AB7*L7</f>
        <v>4.8879124915820419E-3</v>
      </c>
      <c r="AD7" s="9">
        <f>AB7*M7</f>
        <v>-5.0648341900255633E-12</v>
      </c>
      <c r="AE7" s="9">
        <f>AB7*N7</f>
        <v>7.0074965176575485E-12</v>
      </c>
      <c r="AF7" s="9">
        <f>AB7*O7</f>
        <v>2.0677647029212389E-11</v>
      </c>
      <c r="AG7" s="9">
        <f>AB7*P7</f>
        <v>6.7142921814662022E-11</v>
      </c>
      <c r="AH7" s="9">
        <f>AB7*Q7</f>
        <v>2.269929015584253E-5</v>
      </c>
      <c r="AI7" s="9">
        <f>AB7*R7</f>
        <v>1.9689981057311196E-3</v>
      </c>
      <c r="AJ7" s="9">
        <f>AB7*S7</f>
        <v>1.5921817562734359E-5</v>
      </c>
      <c r="AK7" s="9">
        <f>AB7*T7</f>
        <v>6.392767663920605E-5</v>
      </c>
      <c r="AL7" s="9">
        <f>AB7*U7</f>
        <v>2.3412350159089848E-8</v>
      </c>
      <c r="AM7" s="9">
        <f>AB7*V7</f>
        <v>4.9990768823800431E-7</v>
      </c>
      <c r="AN7" s="9">
        <f>AB7*W7</f>
        <v>4.152839943596728E-4</v>
      </c>
      <c r="AO7" s="9">
        <f>AB7*X7</f>
        <v>5.7148083018154913E-4</v>
      </c>
      <c r="AP7" s="9">
        <f>AB7*Y7</f>
        <v>5.1467964159793468E-3</v>
      </c>
      <c r="AQ7" s="9">
        <f>AB7*Z7</f>
        <v>3.2516598766554567E-9</v>
      </c>
      <c r="AR7" s="9">
        <f>AB7*AA7</f>
        <v>1.8853031015131576E-2</v>
      </c>
    </row>
    <row r="8" spans="1:45" ht="51" x14ac:dyDescent="0.35">
      <c r="A8" s="9" t="s">
        <v>123</v>
      </c>
      <c r="B8" s="9" t="s">
        <v>53</v>
      </c>
      <c r="C8" s="9" t="s">
        <v>110</v>
      </c>
      <c r="D8" s="9" t="s">
        <v>172</v>
      </c>
      <c r="E8" s="9" t="s">
        <v>123</v>
      </c>
      <c r="F8" s="9" t="s">
        <v>53</v>
      </c>
      <c r="G8" s="9" t="s">
        <v>172</v>
      </c>
      <c r="H8" s="9">
        <v>-1</v>
      </c>
      <c r="I8" s="9" t="s">
        <v>187</v>
      </c>
      <c r="J8" s="9" t="b">
        <v>0</v>
      </c>
      <c r="AB8" s="9">
        <f t="shared" si="1"/>
        <v>-1</v>
      </c>
      <c r="AC8" s="9">
        <f t="shared" ref="AC8:AR8" si="3">+AC9</f>
        <v>2.4439562457910208E-2</v>
      </c>
      <c r="AD8" s="9">
        <f t="shared" si="3"/>
        <v>-2.5324170950127814E-11</v>
      </c>
      <c r="AE8" s="9">
        <f t="shared" si="3"/>
        <v>3.503748258828774E-11</v>
      </c>
      <c r="AF8" s="9">
        <f t="shared" si="3"/>
        <v>1.0338823514606194E-10</v>
      </c>
      <c r="AG8" s="9">
        <f t="shared" si="3"/>
        <v>3.3571460907331011E-10</v>
      </c>
      <c r="AH8" s="9">
        <f t="shared" si="3"/>
        <v>1.1349645077921264E-4</v>
      </c>
      <c r="AI8" s="9">
        <f t="shared" si="3"/>
        <v>9.8449905286555981E-3</v>
      </c>
      <c r="AJ8" s="9">
        <f t="shared" si="3"/>
        <v>7.9609087813671797E-5</v>
      </c>
      <c r="AK8" s="9">
        <f t="shared" si="3"/>
        <v>3.1963838319603021E-4</v>
      </c>
      <c r="AL8" s="9">
        <f t="shared" si="3"/>
        <v>1.1706175079544924E-7</v>
      </c>
      <c r="AM8" s="9">
        <f t="shared" si="3"/>
        <v>2.4995384411900212E-6</v>
      </c>
      <c r="AN8" s="9">
        <f t="shared" si="3"/>
        <v>2.0764199717983639E-3</v>
      </c>
      <c r="AO8" s="9">
        <f t="shared" si="3"/>
        <v>2.8574041509077455E-3</v>
      </c>
      <c r="AP8" s="9">
        <f t="shared" si="3"/>
        <v>2.5733982079896731E-2</v>
      </c>
      <c r="AQ8" s="9">
        <f t="shared" si="3"/>
        <v>1.6258299383277282E-8</v>
      </c>
      <c r="AR8" s="9">
        <f t="shared" si="3"/>
        <v>9.4265155075657872E-2</v>
      </c>
    </row>
    <row r="9" spans="1:45" ht="88.5" x14ac:dyDescent="0.35">
      <c r="A9" s="9" t="s">
        <v>125</v>
      </c>
      <c r="B9" s="9" t="s">
        <v>55</v>
      </c>
      <c r="C9" s="9" t="s">
        <v>110</v>
      </c>
      <c r="D9" s="9" t="s">
        <v>172</v>
      </c>
      <c r="E9" s="9" t="s">
        <v>123</v>
      </c>
      <c r="F9" s="9" t="s">
        <v>53</v>
      </c>
      <c r="G9" s="9" t="s">
        <v>172</v>
      </c>
      <c r="H9" s="9">
        <v>-1</v>
      </c>
      <c r="I9" s="9" t="s">
        <v>188</v>
      </c>
      <c r="J9" s="9" t="b">
        <v>1</v>
      </c>
      <c r="L9" s="9">
        <f>AC25*AB25</f>
        <v>-2.4439562457910208E-2</v>
      </c>
      <c r="M9" s="9">
        <f>AD25*AB25</f>
        <v>2.5324170950127814E-11</v>
      </c>
      <c r="N9" s="9">
        <f>AE25*AB25</f>
        <v>-3.503748258828774E-11</v>
      </c>
      <c r="O9" s="9">
        <f>AF25*AB25</f>
        <v>-1.0338823514606194E-10</v>
      </c>
      <c r="P9" s="9">
        <f>AG25*AB25</f>
        <v>-3.3571460907331011E-10</v>
      </c>
      <c r="Q9" s="9">
        <f>AH25*AB25</f>
        <v>-1.1349645077921264E-4</v>
      </c>
      <c r="R9" s="9">
        <f>AI25*AB25</f>
        <v>-9.8449905286555981E-3</v>
      </c>
      <c r="S9" s="9">
        <f>AJ25*AB25</f>
        <v>-7.9609087813671797E-5</v>
      </c>
      <c r="T9" s="9">
        <f>AK25*AB25</f>
        <v>-3.1963838319603021E-4</v>
      </c>
      <c r="U9" s="9">
        <f>AL25*AB25</f>
        <v>-1.1706175079544924E-7</v>
      </c>
      <c r="V9" s="9">
        <f>AM25*AB25</f>
        <v>-2.4995384411900212E-6</v>
      </c>
      <c r="W9" s="9">
        <f>AN25*AB25</f>
        <v>-2.0764199717983639E-3</v>
      </c>
      <c r="X9" s="9">
        <f>AO25*AB25</f>
        <v>-2.8574041509077455E-3</v>
      </c>
      <c r="Y9" s="9">
        <f>AP25*AB25</f>
        <v>-2.5733982079896731E-2</v>
      </c>
      <c r="Z9" s="9">
        <f>AQ25*AB25</f>
        <v>-1.6258299383277282E-8</v>
      </c>
      <c r="AA9" s="9">
        <f>AR25*AB25</f>
        <v>-9.4265155075657872E-2</v>
      </c>
      <c r="AB9" s="9">
        <f t="shared" si="1"/>
        <v>-1</v>
      </c>
      <c r="AC9" s="9">
        <f>AB9*L9</f>
        <v>2.4439562457910208E-2</v>
      </c>
      <c r="AD9" s="9">
        <f>AB9*M9</f>
        <v>-2.5324170950127814E-11</v>
      </c>
      <c r="AE9" s="9">
        <f>AB9*N9</f>
        <v>3.503748258828774E-11</v>
      </c>
      <c r="AF9" s="9">
        <f>AB9*O9</f>
        <v>1.0338823514606194E-10</v>
      </c>
      <c r="AG9" s="9">
        <f>AB9*P9</f>
        <v>3.3571460907331011E-10</v>
      </c>
      <c r="AH9" s="9">
        <f>AB9*Q9</f>
        <v>1.1349645077921264E-4</v>
      </c>
      <c r="AI9" s="9">
        <f>AB9*R9</f>
        <v>9.8449905286555981E-3</v>
      </c>
      <c r="AJ9" s="9">
        <f>AB9*S9</f>
        <v>7.9609087813671797E-5</v>
      </c>
      <c r="AK9" s="9">
        <f>AB9*T9</f>
        <v>3.1963838319603021E-4</v>
      </c>
      <c r="AL9" s="9">
        <f>AB9*U9</f>
        <v>1.1706175079544924E-7</v>
      </c>
      <c r="AM9" s="9">
        <f>AB9*V9</f>
        <v>2.4995384411900212E-6</v>
      </c>
      <c r="AN9" s="9">
        <f>AB9*W9</f>
        <v>2.0764199717983639E-3</v>
      </c>
      <c r="AO9" s="9">
        <f>AB9*X9</f>
        <v>2.8574041509077455E-3</v>
      </c>
      <c r="AP9" s="9">
        <f>AB9*Y9</f>
        <v>2.5733982079896731E-2</v>
      </c>
      <c r="AQ9" s="9">
        <f>AB9*Z9</f>
        <v>1.6258299383277282E-8</v>
      </c>
      <c r="AR9" s="9">
        <f>AB9*AA9</f>
        <v>9.4265155075657872E-2</v>
      </c>
      <c r="AS9" s="9" t="s">
        <v>45</v>
      </c>
    </row>
    <row r="10" spans="1:45" ht="51" x14ac:dyDescent="0.35">
      <c r="A10" s="9" t="s">
        <v>124</v>
      </c>
      <c r="B10" s="9" t="s">
        <v>54</v>
      </c>
      <c r="C10" s="9" t="s">
        <v>110</v>
      </c>
      <c r="D10" s="9" t="s">
        <v>172</v>
      </c>
      <c r="E10" s="9" t="s">
        <v>124</v>
      </c>
      <c r="F10" s="9" t="s">
        <v>54</v>
      </c>
      <c r="G10" s="9" t="s">
        <v>172</v>
      </c>
      <c r="H10" s="9">
        <v>-1</v>
      </c>
      <c r="I10" s="9" t="s">
        <v>187</v>
      </c>
      <c r="J10" s="9" t="b">
        <v>0</v>
      </c>
      <c r="AB10" s="9">
        <f t="shared" si="1"/>
        <v>-1</v>
      </c>
      <c r="AC10" s="9">
        <f t="shared" ref="AC10:AR10" si="4">+AC11</f>
        <v>2.4439562457910208E-2</v>
      </c>
      <c r="AD10" s="9">
        <f t="shared" si="4"/>
        <v>-2.5324170950127814E-11</v>
      </c>
      <c r="AE10" s="9">
        <f t="shared" si="4"/>
        <v>3.503748258828774E-11</v>
      </c>
      <c r="AF10" s="9">
        <f t="shared" si="4"/>
        <v>1.0338823514606194E-10</v>
      </c>
      <c r="AG10" s="9">
        <f t="shared" si="4"/>
        <v>3.3571460907331011E-10</v>
      </c>
      <c r="AH10" s="9">
        <f t="shared" si="4"/>
        <v>1.1349645077921264E-4</v>
      </c>
      <c r="AI10" s="9">
        <f t="shared" si="4"/>
        <v>9.8449905286555981E-3</v>
      </c>
      <c r="AJ10" s="9">
        <f t="shared" si="4"/>
        <v>7.9609087813671797E-5</v>
      </c>
      <c r="AK10" s="9">
        <f t="shared" si="4"/>
        <v>3.1963838319603021E-4</v>
      </c>
      <c r="AL10" s="9">
        <f t="shared" si="4"/>
        <v>1.1706175079544924E-7</v>
      </c>
      <c r="AM10" s="9">
        <f t="shared" si="4"/>
        <v>2.4995384411900212E-6</v>
      </c>
      <c r="AN10" s="9">
        <f t="shared" si="4"/>
        <v>2.0764199717983639E-3</v>
      </c>
      <c r="AO10" s="9">
        <f t="shared" si="4"/>
        <v>2.8574041509077455E-3</v>
      </c>
      <c r="AP10" s="9">
        <f t="shared" si="4"/>
        <v>2.5733982079896731E-2</v>
      </c>
      <c r="AQ10" s="9">
        <f t="shared" si="4"/>
        <v>1.6258299383277282E-8</v>
      </c>
      <c r="AR10" s="9">
        <f t="shared" si="4"/>
        <v>9.4265155075657872E-2</v>
      </c>
    </row>
    <row r="11" spans="1:45" ht="88.5" x14ac:dyDescent="0.35">
      <c r="A11" s="9" t="s">
        <v>126</v>
      </c>
      <c r="B11" s="9" t="s">
        <v>56</v>
      </c>
      <c r="C11" s="9" t="s">
        <v>110</v>
      </c>
      <c r="D11" s="9" t="s">
        <v>172</v>
      </c>
      <c r="E11" s="9" t="s">
        <v>124</v>
      </c>
      <c r="F11" s="9" t="s">
        <v>54</v>
      </c>
      <c r="G11" s="9" t="s">
        <v>172</v>
      </c>
      <c r="H11" s="9">
        <v>-1</v>
      </c>
      <c r="I11" s="9" t="s">
        <v>188</v>
      </c>
      <c r="J11" s="9" t="b">
        <v>1</v>
      </c>
      <c r="L11" s="9">
        <f>AC69*AB69</f>
        <v>-2.4439562457910208E-2</v>
      </c>
      <c r="M11" s="9">
        <f>AD69*AB69</f>
        <v>2.5324170950127814E-11</v>
      </c>
      <c r="N11" s="9">
        <f>AE69*AB69</f>
        <v>-3.503748258828774E-11</v>
      </c>
      <c r="O11" s="9">
        <f>AF69*AB69</f>
        <v>-1.0338823514606194E-10</v>
      </c>
      <c r="P11" s="9">
        <f>AG69*AB69</f>
        <v>-3.3571460907331011E-10</v>
      </c>
      <c r="Q11" s="9">
        <f>AH69*AB69</f>
        <v>-1.1349645077921264E-4</v>
      </c>
      <c r="R11" s="9">
        <f>AI69*AB69</f>
        <v>-9.8449905286555981E-3</v>
      </c>
      <c r="S11" s="9">
        <f>AJ69*AB69</f>
        <v>-7.9609087813671797E-5</v>
      </c>
      <c r="T11" s="9">
        <f>AK69*AB69</f>
        <v>-3.1963838319603021E-4</v>
      </c>
      <c r="U11" s="9">
        <f>AL69*AB69</f>
        <v>-1.1706175079544924E-7</v>
      </c>
      <c r="V11" s="9">
        <f>AM69*AB69</f>
        <v>-2.4995384411900212E-6</v>
      </c>
      <c r="W11" s="9">
        <f>AN69*AB69</f>
        <v>-2.0764199717983639E-3</v>
      </c>
      <c r="X11" s="9">
        <f>AO69*AB69</f>
        <v>-2.8574041509077455E-3</v>
      </c>
      <c r="Y11" s="9">
        <f>AP69*AB69</f>
        <v>-2.5733982079896731E-2</v>
      </c>
      <c r="Z11" s="9">
        <f>AQ69*AB69</f>
        <v>-1.6258299383277282E-8</v>
      </c>
      <c r="AA11" s="9">
        <f>AR69*AB69</f>
        <v>-9.4265155075657872E-2</v>
      </c>
      <c r="AB11" s="9">
        <f t="shared" si="1"/>
        <v>-1</v>
      </c>
      <c r="AC11" s="9">
        <f>AB11*L11</f>
        <v>2.4439562457910208E-2</v>
      </c>
      <c r="AD11" s="9">
        <f>AB11*M11</f>
        <v>-2.5324170950127814E-11</v>
      </c>
      <c r="AE11" s="9">
        <f>AB11*N11</f>
        <v>3.503748258828774E-11</v>
      </c>
      <c r="AF11" s="9">
        <f>AB11*O11</f>
        <v>1.0338823514606194E-10</v>
      </c>
      <c r="AG11" s="9">
        <f>AB11*P11</f>
        <v>3.3571460907331011E-10</v>
      </c>
      <c r="AH11" s="9">
        <f>AB11*Q11</f>
        <v>1.1349645077921264E-4</v>
      </c>
      <c r="AI11" s="9">
        <f>AB11*R11</f>
        <v>9.8449905286555981E-3</v>
      </c>
      <c r="AJ11" s="9">
        <f>AB11*S11</f>
        <v>7.9609087813671797E-5</v>
      </c>
      <c r="AK11" s="9">
        <f>AB11*T11</f>
        <v>3.1963838319603021E-4</v>
      </c>
      <c r="AL11" s="9">
        <f>AB11*U11</f>
        <v>1.1706175079544924E-7</v>
      </c>
      <c r="AM11" s="9">
        <f>AB11*V11</f>
        <v>2.4995384411900212E-6</v>
      </c>
      <c r="AN11" s="9">
        <f>AB11*W11</f>
        <v>2.0764199717983639E-3</v>
      </c>
      <c r="AO11" s="9">
        <f>AB11*X11</f>
        <v>2.8574041509077455E-3</v>
      </c>
      <c r="AP11" s="9">
        <f>AB11*Y11</f>
        <v>2.5733982079896731E-2</v>
      </c>
      <c r="AQ11" s="9">
        <f>AB11*Z11</f>
        <v>1.6258299383277282E-8</v>
      </c>
      <c r="AR11" s="9">
        <f>AB11*AA11</f>
        <v>9.4265155075657872E-2</v>
      </c>
      <c r="AS11" s="9" t="s">
        <v>45</v>
      </c>
    </row>
    <row r="12" spans="1:45" ht="38.5" x14ac:dyDescent="0.35">
      <c r="A12" s="9" t="s">
        <v>122</v>
      </c>
      <c r="B12" s="9" t="s">
        <v>3</v>
      </c>
      <c r="C12" s="9" t="s">
        <v>110</v>
      </c>
      <c r="D12" s="9" t="s">
        <v>172</v>
      </c>
      <c r="E12" s="9" t="s">
        <v>122</v>
      </c>
      <c r="F12" s="9" t="s">
        <v>3</v>
      </c>
      <c r="G12" s="9" t="s">
        <v>172</v>
      </c>
      <c r="H12" s="9">
        <v>-1</v>
      </c>
      <c r="I12" s="9" t="s">
        <v>187</v>
      </c>
      <c r="J12" s="9" t="b">
        <v>0</v>
      </c>
      <c r="AB12" s="9">
        <f t="shared" si="1"/>
        <v>-1</v>
      </c>
      <c r="AC12" s="9">
        <f t="shared" ref="AC12:AR12" si="5">+AC13+AC14</f>
        <v>0.10241058998339998</v>
      </c>
      <c r="AD12" s="9">
        <f t="shared" si="5"/>
        <v>1.1985731203712608E-8</v>
      </c>
      <c r="AE12" s="9">
        <f t="shared" si="5"/>
        <v>1.8498500107769675E-9</v>
      </c>
      <c r="AF12" s="9">
        <f t="shared" si="5"/>
        <v>6.0880140772834714E-9</v>
      </c>
      <c r="AG12" s="9">
        <f t="shared" si="5"/>
        <v>9.8554894635274149E-9</v>
      </c>
      <c r="AH12" s="9">
        <f t="shared" si="5"/>
        <v>3.6611057362296519E-3</v>
      </c>
      <c r="AI12" s="9">
        <f t="shared" si="5"/>
        <v>3.8402197049604232E-4</v>
      </c>
      <c r="AJ12" s="9">
        <f t="shared" si="5"/>
        <v>1.2037992999897424E-3</v>
      </c>
      <c r="AK12" s="9">
        <f t="shared" si="5"/>
        <v>5.2249834599231533E-3</v>
      </c>
      <c r="AL12" s="9">
        <f t="shared" si="5"/>
        <v>5.9372152082205464E-7</v>
      </c>
      <c r="AM12" s="9">
        <f t="shared" si="5"/>
        <v>1.3342763031536659E-4</v>
      </c>
      <c r="AN12" s="9">
        <f t="shared" si="5"/>
        <v>6.7904817262685199E-2</v>
      </c>
      <c r="AO12" s="9">
        <f t="shared" si="5"/>
        <v>0.56681022681178717</v>
      </c>
      <c r="AP12" s="9">
        <f t="shared" si="5"/>
        <v>8.8142625337542246E-3</v>
      </c>
      <c r="AQ12" s="9">
        <f t="shared" si="5"/>
        <v>1.3920800564750793E-7</v>
      </c>
      <c r="AR12" s="9">
        <f t="shared" si="5"/>
        <v>0.79883995474210634</v>
      </c>
    </row>
    <row r="13" spans="1:45" ht="51" x14ac:dyDescent="0.35">
      <c r="A13" s="9" t="s">
        <v>127</v>
      </c>
      <c r="B13" s="9" t="s">
        <v>57</v>
      </c>
      <c r="C13" s="9" t="s">
        <v>110</v>
      </c>
      <c r="D13" s="9" t="s">
        <v>172</v>
      </c>
      <c r="E13" s="9" t="s">
        <v>122</v>
      </c>
      <c r="F13" s="9" t="s">
        <v>3</v>
      </c>
      <c r="G13" s="9" t="s">
        <v>172</v>
      </c>
      <c r="H13" s="9">
        <v>-0.6</v>
      </c>
      <c r="I13" s="9" t="s">
        <v>188</v>
      </c>
      <c r="J13" s="9" t="b">
        <v>1</v>
      </c>
      <c r="L13" s="9">
        <f>AC15*AB15</f>
        <v>-0.10241058998339998</v>
      </c>
      <c r="M13" s="9">
        <f>AD15*AB15</f>
        <v>-1.1985731203712608E-8</v>
      </c>
      <c r="N13" s="9">
        <f>AE15*AB15</f>
        <v>-1.8498500107769673E-9</v>
      </c>
      <c r="O13" s="9">
        <f>AF15*AB15</f>
        <v>-6.0880140772834714E-9</v>
      </c>
      <c r="P13" s="9">
        <f>AG15*AB15</f>
        <v>-9.8554894635274149E-9</v>
      </c>
      <c r="Q13" s="9">
        <f>AH15*AB15</f>
        <v>-3.6611057362296519E-3</v>
      </c>
      <c r="R13" s="9">
        <f>AI15*AB15</f>
        <v>-3.8402197049604232E-4</v>
      </c>
      <c r="S13" s="9">
        <f>AJ15*AB15</f>
        <v>-1.2037992999897424E-3</v>
      </c>
      <c r="T13" s="9">
        <f>AK15*AB15</f>
        <v>-5.2249834599231533E-3</v>
      </c>
      <c r="U13" s="9">
        <f>AL15*AB15</f>
        <v>-5.9372152082205464E-7</v>
      </c>
      <c r="V13" s="9">
        <f>AM15*AB15</f>
        <v>-1.3342763031536659E-4</v>
      </c>
      <c r="W13" s="9">
        <f>AN15*AB15</f>
        <v>-6.7904817262685199E-2</v>
      </c>
      <c r="X13" s="9">
        <f>AO15*AB15</f>
        <v>-0.56681022681178717</v>
      </c>
      <c r="Y13" s="9">
        <f>AP15*AB15</f>
        <v>-8.8142625337542246E-3</v>
      </c>
      <c r="Z13" s="9">
        <f>AQ15*AB15</f>
        <v>-1.3920800564750793E-7</v>
      </c>
      <c r="AA13" s="9">
        <f>AR15*AB15</f>
        <v>-0.79883995474210634</v>
      </c>
      <c r="AB13" s="9">
        <f t="shared" si="1"/>
        <v>-0.6</v>
      </c>
      <c r="AC13" s="9">
        <f>AB13*L13</f>
        <v>6.144635399003999E-2</v>
      </c>
      <c r="AD13" s="9">
        <f>AB13*M13</f>
        <v>7.1914387222275645E-9</v>
      </c>
      <c r="AE13" s="9">
        <f>AB13*N13</f>
        <v>1.1099100064661804E-9</v>
      </c>
      <c r="AF13" s="9">
        <f>AB13*O13</f>
        <v>3.6528084463700827E-9</v>
      </c>
      <c r="AG13" s="9">
        <f>AB13*P13</f>
        <v>5.9132936781164488E-9</v>
      </c>
      <c r="AH13" s="9">
        <f>AB13*Q13</f>
        <v>2.1966634417377911E-3</v>
      </c>
      <c r="AI13" s="9">
        <f>AB13*R13</f>
        <v>2.3041318229762538E-4</v>
      </c>
      <c r="AJ13" s="9">
        <f>AB13*S13</f>
        <v>7.2227957999384542E-4</v>
      </c>
      <c r="AK13" s="9">
        <f>AB13*T13</f>
        <v>3.1349900759538919E-3</v>
      </c>
      <c r="AL13" s="9">
        <f>AB13*U13</f>
        <v>3.5623291249323277E-7</v>
      </c>
      <c r="AM13" s="9">
        <f>AB13*V13</f>
        <v>8.0056578189219952E-5</v>
      </c>
      <c r="AN13" s="9">
        <f>AB13*W13</f>
        <v>4.0742890357611118E-2</v>
      </c>
      <c r="AO13" s="9">
        <f>AB13*X13</f>
        <v>0.34008613608707228</v>
      </c>
      <c r="AP13" s="9">
        <f>AB13*Y13</f>
        <v>5.2885575202525348E-3</v>
      </c>
      <c r="AQ13" s="9">
        <f>AB13*Z13</f>
        <v>8.3524803388504752E-8</v>
      </c>
      <c r="AR13" s="9">
        <f>AB13*AA13</f>
        <v>0.47930397284526377</v>
      </c>
    </row>
    <row r="14" spans="1:45" ht="51" x14ac:dyDescent="0.35">
      <c r="A14" s="9" t="s">
        <v>128</v>
      </c>
      <c r="B14" s="9" t="s">
        <v>58</v>
      </c>
      <c r="C14" s="9" t="s">
        <v>110</v>
      </c>
      <c r="D14" s="9" t="s">
        <v>172</v>
      </c>
      <c r="E14" s="9" t="s">
        <v>122</v>
      </c>
      <c r="F14" s="9" t="s">
        <v>3</v>
      </c>
      <c r="G14" s="9" t="s">
        <v>172</v>
      </c>
      <c r="H14" s="9">
        <v>-0.4</v>
      </c>
      <c r="I14" s="9" t="s">
        <v>188</v>
      </c>
      <c r="J14" s="9" t="b">
        <v>1</v>
      </c>
      <c r="L14" s="9">
        <f>AC20*AB20</f>
        <v>-0.10241058998339998</v>
      </c>
      <c r="M14" s="9">
        <f>AD20*AB20</f>
        <v>-1.1985731203712608E-8</v>
      </c>
      <c r="N14" s="9">
        <f>AE20*AB20</f>
        <v>-1.8498500107769673E-9</v>
      </c>
      <c r="O14" s="9">
        <f>AF20*AB20</f>
        <v>-6.0880140772834714E-9</v>
      </c>
      <c r="P14" s="9">
        <f>AG20*AB20</f>
        <v>-9.8554894635274149E-9</v>
      </c>
      <c r="Q14" s="9">
        <f>AH20*AB20</f>
        <v>-3.6611057362296519E-3</v>
      </c>
      <c r="R14" s="9">
        <f>AI20*AB20</f>
        <v>-3.8402197049604232E-4</v>
      </c>
      <c r="S14" s="9">
        <f>AJ20*AB20</f>
        <v>-1.2037992999897424E-3</v>
      </c>
      <c r="T14" s="9">
        <f>AK20*AB20</f>
        <v>-5.2249834599231533E-3</v>
      </c>
      <c r="U14" s="9">
        <f>AL20*AB20</f>
        <v>-5.9372152082205464E-7</v>
      </c>
      <c r="V14" s="9">
        <f>AM20*AB20</f>
        <v>-1.3342763031536659E-4</v>
      </c>
      <c r="W14" s="9">
        <f>AN20*AB20</f>
        <v>-6.7904817262685199E-2</v>
      </c>
      <c r="X14" s="9">
        <f>AO20*AB20</f>
        <v>-0.56681022681178717</v>
      </c>
      <c r="Y14" s="9">
        <f>AP20*AB20</f>
        <v>-8.8142625337542246E-3</v>
      </c>
      <c r="Z14" s="9">
        <f>AQ20*AB20</f>
        <v>-1.3920800564750793E-7</v>
      </c>
      <c r="AA14" s="9">
        <f>AR20*AB20</f>
        <v>-0.79883995474210634</v>
      </c>
      <c r="AB14" s="9">
        <f t="shared" si="1"/>
        <v>-0.4</v>
      </c>
      <c r="AC14" s="9">
        <f>AB14*L14</f>
        <v>4.0964235993359993E-2</v>
      </c>
      <c r="AD14" s="9">
        <f>AB14*M14</f>
        <v>4.794292481485043E-9</v>
      </c>
      <c r="AE14" s="9">
        <f>AB14*N14</f>
        <v>7.3994000431078696E-10</v>
      </c>
      <c r="AF14" s="9">
        <f>AB14*O14</f>
        <v>2.4352056309133886E-9</v>
      </c>
      <c r="AG14" s="9">
        <f>AB14*P14</f>
        <v>3.9421957854109661E-9</v>
      </c>
      <c r="AH14" s="9">
        <f>AB14*Q14</f>
        <v>1.4644422944918608E-3</v>
      </c>
      <c r="AI14" s="9">
        <f>AB14*R14</f>
        <v>1.5360878819841695E-4</v>
      </c>
      <c r="AJ14" s="9">
        <f>AB14*S14</f>
        <v>4.8151971999589702E-4</v>
      </c>
      <c r="AK14" s="9">
        <f>AB14*T14</f>
        <v>2.0899933839692614E-3</v>
      </c>
      <c r="AL14" s="9">
        <f>AB14*U14</f>
        <v>2.3748860832882187E-7</v>
      </c>
      <c r="AM14" s="9">
        <f>AB14*V14</f>
        <v>5.3371052126146635E-5</v>
      </c>
      <c r="AN14" s="9">
        <f>AB14*W14</f>
        <v>2.7161926905074081E-2</v>
      </c>
      <c r="AO14" s="9">
        <f>AB14*X14</f>
        <v>0.22672409072471489</v>
      </c>
      <c r="AP14" s="9">
        <f>AB14*Y14</f>
        <v>3.5257050135016899E-3</v>
      </c>
      <c r="AQ14" s="9">
        <f>AB14*Z14</f>
        <v>5.5683202259003175E-8</v>
      </c>
      <c r="AR14" s="9">
        <f>AB14*AA14</f>
        <v>0.31953598189684257</v>
      </c>
    </row>
    <row r="15" spans="1:45" ht="51" x14ac:dyDescent="0.35">
      <c r="A15" s="9" t="s">
        <v>127</v>
      </c>
      <c r="B15" s="9" t="s">
        <v>57</v>
      </c>
      <c r="C15" s="9" t="s">
        <v>110</v>
      </c>
      <c r="D15" s="9" t="s">
        <v>172</v>
      </c>
      <c r="E15" s="9" t="s">
        <v>127</v>
      </c>
      <c r="F15" s="9" t="s">
        <v>57</v>
      </c>
      <c r="G15" s="9" t="s">
        <v>172</v>
      </c>
      <c r="H15" s="9">
        <v>-1</v>
      </c>
      <c r="I15" s="9" t="s">
        <v>187</v>
      </c>
      <c r="J15" s="9" t="b">
        <v>0</v>
      </c>
      <c r="AB15" s="9">
        <f t="shared" si="1"/>
        <v>-1</v>
      </c>
      <c r="AC15" s="9">
        <f t="shared" ref="AC15:AR15" si="6">+AC16+AC17+AC18+AC19</f>
        <v>0.10241058998339998</v>
      </c>
      <c r="AD15" s="9">
        <f t="shared" si="6"/>
        <v>1.1985731203712608E-8</v>
      </c>
      <c r="AE15" s="9">
        <f t="shared" si="6"/>
        <v>1.8498500107769673E-9</v>
      </c>
      <c r="AF15" s="9">
        <f t="shared" si="6"/>
        <v>6.0880140772834714E-9</v>
      </c>
      <c r="AG15" s="9">
        <f t="shared" si="6"/>
        <v>9.8554894635274149E-9</v>
      </c>
      <c r="AH15" s="9">
        <f t="shared" si="6"/>
        <v>3.6611057362296519E-3</v>
      </c>
      <c r="AI15" s="9">
        <f t="shared" si="6"/>
        <v>3.8402197049604232E-4</v>
      </c>
      <c r="AJ15" s="9">
        <f t="shared" si="6"/>
        <v>1.2037992999897424E-3</v>
      </c>
      <c r="AK15" s="9">
        <f t="shared" si="6"/>
        <v>5.2249834599231533E-3</v>
      </c>
      <c r="AL15" s="9">
        <f t="shared" si="6"/>
        <v>5.9372152082205464E-7</v>
      </c>
      <c r="AM15" s="9">
        <f t="shared" si="6"/>
        <v>1.3342763031536659E-4</v>
      </c>
      <c r="AN15" s="9">
        <f t="shared" si="6"/>
        <v>6.7904817262685199E-2</v>
      </c>
      <c r="AO15" s="9">
        <f t="shared" si="6"/>
        <v>0.56681022681178717</v>
      </c>
      <c r="AP15" s="9">
        <f t="shared" si="6"/>
        <v>8.8142625337542246E-3</v>
      </c>
      <c r="AQ15" s="9">
        <f t="shared" si="6"/>
        <v>1.3920800564750793E-7</v>
      </c>
      <c r="AR15" s="9">
        <f t="shared" si="6"/>
        <v>0.79883995474210634</v>
      </c>
    </row>
    <row r="16" spans="1:45" ht="88.5" x14ac:dyDescent="0.35">
      <c r="A16" s="9" t="s">
        <v>129</v>
      </c>
      <c r="B16" s="9" t="s">
        <v>59</v>
      </c>
      <c r="C16" s="9" t="s">
        <v>110</v>
      </c>
      <c r="D16" s="9" t="s">
        <v>172</v>
      </c>
      <c r="E16" s="9" t="s">
        <v>127</v>
      </c>
      <c r="F16" s="9" t="s">
        <v>57</v>
      </c>
      <c r="G16" s="9" t="s">
        <v>172</v>
      </c>
      <c r="H16" s="9">
        <v>-0.5</v>
      </c>
      <c r="I16" s="9" t="s">
        <v>188</v>
      </c>
      <c r="J16" s="9" t="b">
        <v>1</v>
      </c>
      <c r="K16" s="9" t="s">
        <v>194</v>
      </c>
      <c r="L16" s="9">
        <f>AC38*AB38</f>
        <v>-5.4665218065752211E-2</v>
      </c>
      <c r="M16" s="9">
        <f>AD38*AB38</f>
        <v>-3.0137652597232618E-9</v>
      </c>
      <c r="N16" s="9">
        <f>AE38*AB38</f>
        <v>-2.0146342254066232E-9</v>
      </c>
      <c r="O16" s="9">
        <f>AF38*AB38</f>
        <v>-2.3282162287273814E-9</v>
      </c>
      <c r="P16" s="9">
        <f>AG38*AB38</f>
        <v>-1.089545351417667E-8</v>
      </c>
      <c r="Q16" s="9">
        <f>AH38*AB38</f>
        <v>-2.0462804388382645E-3</v>
      </c>
      <c r="R16" s="9">
        <f>AI38*AB38</f>
        <v>-7.0405031903317107E-5</v>
      </c>
      <c r="S16" s="9">
        <f>AJ38*AB38</f>
        <v>-2.1738322950169758E-3</v>
      </c>
      <c r="T16" s="9">
        <f>AK38*AB38</f>
        <v>-9.6252003406144208E-3</v>
      </c>
      <c r="U16" s="9">
        <f>AL38*AB38</f>
        <v>-4.9989831026060227E-7</v>
      </c>
      <c r="V16" s="9">
        <f>AM38*AB38</f>
        <v>-8.6321185166701473E-5</v>
      </c>
      <c r="W16" s="9">
        <f>AN38*AB38</f>
        <v>-2.5077939543654865E-2</v>
      </c>
      <c r="X16" s="9">
        <f>AO38*AB38</f>
        <v>-0.43783705156659314</v>
      </c>
      <c r="Y16" s="9">
        <f>AP38*AB38</f>
        <v>-1.5016074848979252E-2</v>
      </c>
      <c r="Z16" s="9">
        <f>AQ38*AB38</f>
        <v>-1.0519811953109065E-7</v>
      </c>
      <c r="AA16" s="9">
        <f>AR38*AB38</f>
        <v>-0.26708963414282466</v>
      </c>
      <c r="AB16" s="9">
        <f>-1+Parameter!H4</f>
        <v>-0.5</v>
      </c>
      <c r="AC16" s="9">
        <f>AB16*L16</f>
        <v>2.7332609032876105E-2</v>
      </c>
      <c r="AD16" s="9">
        <f>AB16*M16</f>
        <v>1.5068826298616309E-9</v>
      </c>
      <c r="AE16" s="9">
        <f>AB16*N16</f>
        <v>1.0073171127033116E-9</v>
      </c>
      <c r="AF16" s="9">
        <f>AB16*O16</f>
        <v>1.1641081143636907E-9</v>
      </c>
      <c r="AG16" s="9">
        <f>AB16*P16</f>
        <v>5.4477267570883348E-9</v>
      </c>
      <c r="AH16" s="9">
        <f>AB16*Q16</f>
        <v>1.0231402194191322E-3</v>
      </c>
      <c r="AI16" s="9">
        <f>AB16*R16</f>
        <v>3.5202515951658553E-5</v>
      </c>
      <c r="AJ16" s="9">
        <f>AB16*S16</f>
        <v>1.0869161475084879E-3</v>
      </c>
      <c r="AK16" s="9">
        <f>AB16*T16</f>
        <v>4.8126001703072104E-3</v>
      </c>
      <c r="AL16" s="9">
        <f>AB16*U16</f>
        <v>2.4994915513030113E-7</v>
      </c>
      <c r="AM16" s="9">
        <f>AB16*V16</f>
        <v>4.3160592583350736E-5</v>
      </c>
      <c r="AN16" s="9">
        <f>AB16*W16</f>
        <v>1.2538969771827432E-2</v>
      </c>
      <c r="AO16" s="9">
        <f>AB16*X16</f>
        <v>0.21891852578329657</v>
      </c>
      <c r="AP16" s="9">
        <f>AB16*Y16</f>
        <v>7.5080374244896261E-3</v>
      </c>
      <c r="AQ16" s="9">
        <f>AB16*Z16</f>
        <v>5.2599059765545323E-8</v>
      </c>
      <c r="AR16" s="9">
        <f>AB16*AA16</f>
        <v>0.13354481707141233</v>
      </c>
      <c r="AS16" s="9" t="s">
        <v>46</v>
      </c>
    </row>
    <row r="17" spans="1:45" ht="88.5" x14ac:dyDescent="0.35">
      <c r="A17" s="9" t="s">
        <v>130</v>
      </c>
      <c r="B17" s="9" t="s">
        <v>60</v>
      </c>
      <c r="C17" s="9" t="s">
        <v>110</v>
      </c>
      <c r="D17" s="9" t="s">
        <v>172</v>
      </c>
      <c r="E17" s="9" t="s">
        <v>127</v>
      </c>
      <c r="F17" s="9" t="s">
        <v>57</v>
      </c>
      <c r="G17" s="9" t="s">
        <v>172</v>
      </c>
      <c r="H17" s="9">
        <v>-0.5</v>
      </c>
      <c r="I17" s="9" t="s">
        <v>188</v>
      </c>
      <c r="J17" s="9" t="b">
        <v>1</v>
      </c>
      <c r="K17" s="9" t="s">
        <v>195</v>
      </c>
      <c r="L17" s="9">
        <f>AC51*AB51</f>
        <v>-6.4406311089138801E-2</v>
      </c>
      <c r="M17" s="9">
        <f>AD51*AB51</f>
        <v>-2.3148976822886921E-9</v>
      </c>
      <c r="N17" s="9">
        <f>AE51*AB51</f>
        <v>-7.1339721212102997E-10</v>
      </c>
      <c r="O17" s="9">
        <f>AF51*AB51</f>
        <v>-2.1312910765421123E-9</v>
      </c>
      <c r="P17" s="9">
        <f>AG51*AB51</f>
        <v>4.7480560801260761E-10</v>
      </c>
      <c r="Q17" s="9">
        <f>AH51*AB51</f>
        <v>-1.27560932721923E-4</v>
      </c>
      <c r="R17" s="9">
        <f>AI51*AB51</f>
        <v>-5.5276879436143988E-5</v>
      </c>
      <c r="S17" s="9">
        <f>AJ51*AB51</f>
        <v>2.3005191304436082E-4</v>
      </c>
      <c r="T17" s="9">
        <f>AK51*AB51</f>
        <v>1.0633126560516909E-3</v>
      </c>
      <c r="U17" s="9">
        <f>AL51*AB51</f>
        <v>-2.7904806937453328E-7</v>
      </c>
      <c r="V17" s="9">
        <f>AM51*AB51</f>
        <v>-8.8036163385454304E-6</v>
      </c>
      <c r="W17" s="9">
        <f>AN51*AB51</f>
        <v>-8.8928715992355068E-3</v>
      </c>
      <c r="X17" s="9">
        <f>AO51*AB51</f>
        <v>-9.4720197891565938E-2</v>
      </c>
      <c r="Y17" s="9">
        <f>AP51*AB51</f>
        <v>7.8357863025336951E-4</v>
      </c>
      <c r="Z17" s="9">
        <f>AQ51*AB51</f>
        <v>-7.4987793291555199E-9</v>
      </c>
      <c r="AA17" s="9">
        <f>AR51*AB51</f>
        <v>-0.12436394023491454</v>
      </c>
      <c r="AB17" s="9">
        <f>-Parameter!H4</f>
        <v>-0.5</v>
      </c>
      <c r="AC17" s="9">
        <f>AB17*L17</f>
        <v>3.2203155544569401E-2</v>
      </c>
      <c r="AD17" s="9">
        <f>AB17*M17</f>
        <v>1.157448841144346E-9</v>
      </c>
      <c r="AE17" s="9">
        <f>AB17*N17</f>
        <v>3.5669860606051499E-10</v>
      </c>
      <c r="AF17" s="9">
        <f>AB17*O17</f>
        <v>1.0656455382710562E-9</v>
      </c>
      <c r="AG17" s="9">
        <f>AB17*P17</f>
        <v>-2.3740280400630381E-10</v>
      </c>
      <c r="AH17" s="9">
        <f>AB17*Q17</f>
        <v>6.3780466360961502E-5</v>
      </c>
      <c r="AI17" s="9">
        <f>AB17*R17</f>
        <v>2.7638439718071994E-5</v>
      </c>
      <c r="AJ17" s="9">
        <f>AB17*S17</f>
        <v>-1.1502595652218041E-4</v>
      </c>
      <c r="AK17" s="9">
        <f>AB17*T17</f>
        <v>-5.3165632802584545E-4</v>
      </c>
      <c r="AL17" s="9">
        <f>AB17*U17</f>
        <v>1.3952403468726664E-7</v>
      </c>
      <c r="AM17" s="9">
        <f>AB17*V17</f>
        <v>4.4018081692727152E-6</v>
      </c>
      <c r="AN17" s="9">
        <f>AB17*W17</f>
        <v>4.4464357996177534E-3</v>
      </c>
      <c r="AO17" s="9">
        <f>AB17*X17</f>
        <v>4.7360098945782969E-2</v>
      </c>
      <c r="AP17" s="9">
        <f>AB17*Y17</f>
        <v>-3.9178931512668476E-4</v>
      </c>
      <c r="AQ17" s="9">
        <f>AB17*Z17</f>
        <v>3.7493896645777599E-9</v>
      </c>
      <c r="AR17" s="9">
        <f>AB17*AA17</f>
        <v>6.2181970117457269E-2</v>
      </c>
      <c r="AS17" s="9" t="s">
        <v>47</v>
      </c>
    </row>
    <row r="18" spans="1:45" ht="113.5" x14ac:dyDescent="0.35">
      <c r="A18" s="9" t="s">
        <v>131</v>
      </c>
      <c r="B18" s="9" t="s">
        <v>61</v>
      </c>
      <c r="C18" s="9" t="s">
        <v>112</v>
      </c>
      <c r="D18" s="9" t="s">
        <v>173</v>
      </c>
      <c r="E18" s="9" t="s">
        <v>127</v>
      </c>
      <c r="F18" s="9" t="s">
        <v>57</v>
      </c>
      <c r="G18" s="9" t="s">
        <v>172</v>
      </c>
      <c r="H18" s="9">
        <v>0.02</v>
      </c>
      <c r="I18" s="9" t="s">
        <v>188</v>
      </c>
      <c r="J18" s="9" t="b">
        <v>0</v>
      </c>
      <c r="L18" s="9">
        <v>1.277444553011192</v>
      </c>
      <c r="M18" s="9">
        <v>2.7851312663283862E-7</v>
      </c>
      <c r="N18" s="9">
        <v>7.6335001641724736E-9</v>
      </c>
      <c r="O18" s="9">
        <v>6.9825489423592209E-8</v>
      </c>
      <c r="P18" s="9">
        <v>1.7289265618998161E-7</v>
      </c>
      <c r="Q18" s="9">
        <v>7.5649351714921251E-2</v>
      </c>
      <c r="R18" s="9">
        <v>1.254954903616398E-2</v>
      </c>
      <c r="S18" s="9">
        <v>8.065956252860251E-3</v>
      </c>
      <c r="T18" s="9">
        <v>3.5645535819389243E-2</v>
      </c>
      <c r="U18" s="9">
        <v>2.7069353414155188E-6</v>
      </c>
      <c r="V18" s="9">
        <v>3.2446784675565611E-3</v>
      </c>
      <c r="W18" s="9">
        <v>0.33213886987789809</v>
      </c>
      <c r="X18" s="9">
        <v>2.3068525436914689</v>
      </c>
      <c r="Y18" s="9">
        <v>3.020850770539588E-2</v>
      </c>
      <c r="Z18" s="9">
        <v>1.12599649408064E-6</v>
      </c>
      <c r="AA18" s="9">
        <v>17.202411026697359</v>
      </c>
      <c r="AB18" s="9">
        <f>H18</f>
        <v>0.02</v>
      </c>
      <c r="AC18" s="9">
        <f>AB18*L18</f>
        <v>2.554889106022384E-2</v>
      </c>
      <c r="AD18" s="9">
        <f>AB18*M18</f>
        <v>5.5702625326567727E-9</v>
      </c>
      <c r="AE18" s="9">
        <f>AB18*N18</f>
        <v>1.5267000328344947E-10</v>
      </c>
      <c r="AF18" s="9">
        <f>AB18*O18</f>
        <v>1.3965097884718443E-9</v>
      </c>
      <c r="AG18" s="9">
        <f>AB18*P18</f>
        <v>3.4578531237996321E-9</v>
      </c>
      <c r="AH18" s="9">
        <f>AB18*Q18</f>
        <v>1.5129870342984251E-3</v>
      </c>
      <c r="AI18" s="9">
        <f>AB18*R18</f>
        <v>2.5099098072327959E-4</v>
      </c>
      <c r="AJ18" s="9">
        <f>AB18*S18</f>
        <v>1.6131912505720503E-4</v>
      </c>
      <c r="AK18" s="9">
        <f>AB18*T18</f>
        <v>7.129107163877849E-4</v>
      </c>
      <c r="AL18" s="9">
        <f>AB18*U18</f>
        <v>5.4138706828310381E-8</v>
      </c>
      <c r="AM18" s="9">
        <f>AB18*V18</f>
        <v>6.4893569351131227E-5</v>
      </c>
      <c r="AN18" s="9">
        <f>AB18*W18</f>
        <v>6.6427773975579621E-3</v>
      </c>
      <c r="AO18" s="9">
        <f>AB18*X18</f>
        <v>4.6137050873829376E-2</v>
      </c>
      <c r="AP18" s="9">
        <f>AB18*Y18</f>
        <v>6.0417015410791763E-4</v>
      </c>
      <c r="AQ18" s="9">
        <f>AB18*Z18</f>
        <v>2.2519929881612799E-8</v>
      </c>
      <c r="AR18" s="9">
        <f>AB18*AA18</f>
        <v>0.34404822053394718</v>
      </c>
    </row>
    <row r="19" spans="1:45" ht="101" x14ac:dyDescent="0.35">
      <c r="A19" s="9" t="s">
        <v>132</v>
      </c>
      <c r="B19" s="9" t="s">
        <v>62</v>
      </c>
      <c r="C19" s="9" t="s">
        <v>112</v>
      </c>
      <c r="D19" s="9" t="s">
        <v>174</v>
      </c>
      <c r="E19" s="9" t="s">
        <v>127</v>
      </c>
      <c r="F19" s="9" t="s">
        <v>57</v>
      </c>
      <c r="G19" s="9" t="s">
        <v>172</v>
      </c>
      <c r="H19" s="9">
        <v>0.1</v>
      </c>
      <c r="I19" s="9" t="s">
        <v>188</v>
      </c>
      <c r="J19" s="9" t="b">
        <v>0</v>
      </c>
      <c r="K19" s="9" t="s">
        <v>101</v>
      </c>
      <c r="L19" s="9">
        <v>0.1732593434573064</v>
      </c>
      <c r="M19" s="9">
        <v>3.7511372000498569E-8</v>
      </c>
      <c r="N19" s="9">
        <v>3.3316428872969129E-9</v>
      </c>
      <c r="O19" s="9">
        <v>2.4617506361768801E-8</v>
      </c>
      <c r="P19" s="9">
        <v>1.187312386645753E-8</v>
      </c>
      <c r="Q19" s="9">
        <v>1.061198016151133E-2</v>
      </c>
      <c r="R19" s="9">
        <v>7.0190034103032202E-4</v>
      </c>
      <c r="S19" s="9">
        <v>7.0589983946229965E-4</v>
      </c>
      <c r="T19" s="9">
        <v>2.3112890125400369E-3</v>
      </c>
      <c r="U19" s="9">
        <v>1.501096241761764E-6</v>
      </c>
      <c r="V19" s="9">
        <v>2.097166021161191E-4</v>
      </c>
      <c r="W19" s="9">
        <v>0.44276634293682049</v>
      </c>
      <c r="X19" s="9">
        <v>2.5439455120887828</v>
      </c>
      <c r="Y19" s="9">
        <v>1.0938442702833661E-2</v>
      </c>
      <c r="Z19" s="9">
        <v>6.0339626335772045E-7</v>
      </c>
      <c r="AA19" s="9">
        <v>2.5906494701928962</v>
      </c>
      <c r="AB19" s="9">
        <f>Parameter!H5</f>
        <v>0.1</v>
      </c>
      <c r="AC19" s="9">
        <f>AB19*L19</f>
        <v>1.732593434573064E-2</v>
      </c>
      <c r="AD19" s="9">
        <f>AB19*M19</f>
        <v>3.7511372000498574E-9</v>
      </c>
      <c r="AE19" s="9">
        <f>AB19*N19</f>
        <v>3.3316428872969129E-10</v>
      </c>
      <c r="AF19" s="9">
        <f>AB19*O19</f>
        <v>2.4617506361768805E-9</v>
      </c>
      <c r="AG19" s="9">
        <f>AB19*P19</f>
        <v>1.187312386645753E-9</v>
      </c>
      <c r="AH19" s="9">
        <f>AB19*Q19</f>
        <v>1.0611980161511331E-3</v>
      </c>
      <c r="AI19" s="9">
        <f>AB19*R19</f>
        <v>7.019003410303221E-5</v>
      </c>
      <c r="AJ19" s="9">
        <f>AB19*S19</f>
        <v>7.0589983946229965E-5</v>
      </c>
      <c r="AK19" s="9">
        <f>AB19*T19</f>
        <v>2.3112890125400371E-4</v>
      </c>
      <c r="AL19" s="9">
        <f>AB19*U19</f>
        <v>1.5010962417617642E-7</v>
      </c>
      <c r="AM19" s="9">
        <f>AB19*V19</f>
        <v>2.0971660211611912E-5</v>
      </c>
      <c r="AN19" s="9">
        <f>AB19*W19</f>
        <v>4.4276634293682053E-2</v>
      </c>
      <c r="AO19" s="9">
        <f>AB19*X19</f>
        <v>0.25439455120887827</v>
      </c>
      <c r="AP19" s="9">
        <f>AB19*Y19</f>
        <v>1.0938442702833661E-3</v>
      </c>
      <c r="AQ19" s="9">
        <f>AB19*Z19</f>
        <v>6.0339626335772042E-8</v>
      </c>
      <c r="AR19" s="9">
        <f>AB19*AA19</f>
        <v>0.25906494701928962</v>
      </c>
    </row>
    <row r="20" spans="1:45" ht="51" x14ac:dyDescent="0.35">
      <c r="A20" s="9" t="s">
        <v>128</v>
      </c>
      <c r="B20" s="9" t="s">
        <v>58</v>
      </c>
      <c r="C20" s="9" t="s">
        <v>110</v>
      </c>
      <c r="D20" s="9" t="s">
        <v>172</v>
      </c>
      <c r="E20" s="9" t="s">
        <v>128</v>
      </c>
      <c r="F20" s="9" t="s">
        <v>58</v>
      </c>
      <c r="G20" s="9" t="s">
        <v>172</v>
      </c>
      <c r="H20" s="9">
        <v>-1</v>
      </c>
      <c r="I20" s="9" t="s">
        <v>187</v>
      </c>
      <c r="J20" s="9" t="b">
        <v>0</v>
      </c>
      <c r="AB20" s="9">
        <f>H20</f>
        <v>-1</v>
      </c>
      <c r="AC20" s="9">
        <f t="shared" ref="AC20:AR20" si="7">+AC21+AC22+AC23+AC24</f>
        <v>0.10241058998339998</v>
      </c>
      <c r="AD20" s="9">
        <f t="shared" si="7"/>
        <v>1.1985731203712608E-8</v>
      </c>
      <c r="AE20" s="9">
        <f t="shared" si="7"/>
        <v>1.8498500107769673E-9</v>
      </c>
      <c r="AF20" s="9">
        <f t="shared" si="7"/>
        <v>6.0880140772834714E-9</v>
      </c>
      <c r="AG20" s="9">
        <f t="shared" si="7"/>
        <v>9.8554894635274149E-9</v>
      </c>
      <c r="AH20" s="9">
        <f t="shared" si="7"/>
        <v>3.6611057362296519E-3</v>
      </c>
      <c r="AI20" s="9">
        <f t="shared" si="7"/>
        <v>3.8402197049604232E-4</v>
      </c>
      <c r="AJ20" s="9">
        <f t="shared" si="7"/>
        <v>1.2037992999897424E-3</v>
      </c>
      <c r="AK20" s="9">
        <f t="shared" si="7"/>
        <v>5.2249834599231533E-3</v>
      </c>
      <c r="AL20" s="9">
        <f t="shared" si="7"/>
        <v>5.9372152082205464E-7</v>
      </c>
      <c r="AM20" s="9">
        <f t="shared" si="7"/>
        <v>1.3342763031536659E-4</v>
      </c>
      <c r="AN20" s="9">
        <f t="shared" si="7"/>
        <v>6.7904817262685199E-2</v>
      </c>
      <c r="AO20" s="9">
        <f t="shared" si="7"/>
        <v>0.56681022681178717</v>
      </c>
      <c r="AP20" s="9">
        <f t="shared" si="7"/>
        <v>8.8142625337542246E-3</v>
      </c>
      <c r="AQ20" s="9">
        <f t="shared" si="7"/>
        <v>1.3920800564750793E-7</v>
      </c>
      <c r="AR20" s="9">
        <f t="shared" si="7"/>
        <v>0.79883995474210634</v>
      </c>
    </row>
    <row r="21" spans="1:45" ht="88.5" x14ac:dyDescent="0.35">
      <c r="A21" s="9" t="s">
        <v>133</v>
      </c>
      <c r="B21" s="9" t="s">
        <v>63</v>
      </c>
      <c r="C21" s="9" t="s">
        <v>110</v>
      </c>
      <c r="D21" s="9" t="s">
        <v>172</v>
      </c>
      <c r="E21" s="9" t="s">
        <v>128</v>
      </c>
      <c r="F21" s="9" t="s">
        <v>58</v>
      </c>
      <c r="G21" s="9" t="s">
        <v>172</v>
      </c>
      <c r="H21" s="9">
        <v>-0.5</v>
      </c>
      <c r="I21" s="9" t="s">
        <v>188</v>
      </c>
      <c r="J21" s="9" t="b">
        <v>1</v>
      </c>
      <c r="K21" s="9" t="s">
        <v>194</v>
      </c>
      <c r="L21" s="9">
        <f>AC82*AB82</f>
        <v>-5.4665218065752211E-2</v>
      </c>
      <c r="M21" s="9">
        <f>AD82*AB82</f>
        <v>-3.0137652597232618E-9</v>
      </c>
      <c r="N21" s="9">
        <f>AE82*AB82</f>
        <v>-2.0146342254066232E-9</v>
      </c>
      <c r="O21" s="9">
        <f>AF82*AB82</f>
        <v>-2.3282162287273814E-9</v>
      </c>
      <c r="P21" s="9">
        <f>AG82*AB82</f>
        <v>-1.089545351417667E-8</v>
      </c>
      <c r="Q21" s="9">
        <f>AH82*AB82</f>
        <v>-2.0462804388382645E-3</v>
      </c>
      <c r="R21" s="9">
        <f>AI82*AB82</f>
        <v>-7.0405031903317107E-5</v>
      </c>
      <c r="S21" s="9">
        <f>AJ82*AB82</f>
        <v>-2.1738322950169758E-3</v>
      </c>
      <c r="T21" s="9">
        <f>AK82*AB82</f>
        <v>-9.6252003406144208E-3</v>
      </c>
      <c r="U21" s="9">
        <f>AL82*AB82</f>
        <v>-4.9989831026060227E-7</v>
      </c>
      <c r="V21" s="9">
        <f>AM82*AB82</f>
        <v>-8.6321185166701473E-5</v>
      </c>
      <c r="W21" s="9">
        <f>AN82*AB82</f>
        <v>-2.5077939543654865E-2</v>
      </c>
      <c r="X21" s="9">
        <f>AO82*AB82</f>
        <v>-0.43783705156659314</v>
      </c>
      <c r="Y21" s="9">
        <f>AP82*AB82</f>
        <v>-1.5016074848979252E-2</v>
      </c>
      <c r="Z21" s="9">
        <f>AQ82*AB82</f>
        <v>-1.0519811953109065E-7</v>
      </c>
      <c r="AA21" s="9">
        <f>AR82*AB82</f>
        <v>-0.26708963414282466</v>
      </c>
      <c r="AB21" s="9">
        <f>-1+Parameter!H4</f>
        <v>-0.5</v>
      </c>
      <c r="AC21" s="9">
        <f>AB21*L21</f>
        <v>2.7332609032876105E-2</v>
      </c>
      <c r="AD21" s="9">
        <f>AB21*M21</f>
        <v>1.5068826298616309E-9</v>
      </c>
      <c r="AE21" s="9">
        <f>AB21*N21</f>
        <v>1.0073171127033116E-9</v>
      </c>
      <c r="AF21" s="9">
        <f>AB21*O21</f>
        <v>1.1641081143636907E-9</v>
      </c>
      <c r="AG21" s="9">
        <f>AB21*P21</f>
        <v>5.4477267570883348E-9</v>
      </c>
      <c r="AH21" s="9">
        <f>AB21*Q21</f>
        <v>1.0231402194191322E-3</v>
      </c>
      <c r="AI21" s="9">
        <f>AB21*R21</f>
        <v>3.5202515951658553E-5</v>
      </c>
      <c r="AJ21" s="9">
        <f>AB21*S21</f>
        <v>1.0869161475084879E-3</v>
      </c>
      <c r="AK21" s="9">
        <f>AB21*T21</f>
        <v>4.8126001703072104E-3</v>
      </c>
      <c r="AL21" s="9">
        <f>AB21*U21</f>
        <v>2.4994915513030113E-7</v>
      </c>
      <c r="AM21" s="9">
        <f>AB21*V21</f>
        <v>4.3160592583350736E-5</v>
      </c>
      <c r="AN21" s="9">
        <f>AB21*W21</f>
        <v>1.2538969771827432E-2</v>
      </c>
      <c r="AO21" s="9">
        <f>AB21*X21</f>
        <v>0.21891852578329657</v>
      </c>
      <c r="AP21" s="9">
        <f>AB21*Y21</f>
        <v>7.5080374244896261E-3</v>
      </c>
      <c r="AQ21" s="9">
        <f>AB21*Z21</f>
        <v>5.2599059765545323E-8</v>
      </c>
      <c r="AR21" s="9">
        <f>AB21*AA21</f>
        <v>0.13354481707141233</v>
      </c>
      <c r="AS21" s="9" t="s">
        <v>46</v>
      </c>
    </row>
    <row r="22" spans="1:45" ht="88.5" x14ac:dyDescent="0.35">
      <c r="A22" s="9" t="s">
        <v>134</v>
      </c>
      <c r="B22" s="9" t="s">
        <v>64</v>
      </c>
      <c r="C22" s="9" t="s">
        <v>110</v>
      </c>
      <c r="D22" s="9" t="s">
        <v>172</v>
      </c>
      <c r="E22" s="9" t="s">
        <v>128</v>
      </c>
      <c r="F22" s="9" t="s">
        <v>58</v>
      </c>
      <c r="G22" s="9" t="s">
        <v>172</v>
      </c>
      <c r="H22" s="9">
        <v>-0.5</v>
      </c>
      <c r="I22" s="9" t="s">
        <v>188</v>
      </c>
      <c r="J22" s="9" t="b">
        <v>1</v>
      </c>
      <c r="K22" s="9" t="s">
        <v>195</v>
      </c>
      <c r="L22" s="9">
        <f>AC95*AB95</f>
        <v>-6.4406311089138801E-2</v>
      </c>
      <c r="M22" s="9">
        <f>AD95*AB95</f>
        <v>-2.3148976822886921E-9</v>
      </c>
      <c r="N22" s="9">
        <f>AE95*AB95</f>
        <v>-7.1339721212102997E-10</v>
      </c>
      <c r="O22" s="9">
        <f>AF95*AB95</f>
        <v>-2.1312910765421123E-9</v>
      </c>
      <c r="P22" s="9">
        <f>AG95*AB95</f>
        <v>4.7480560801260761E-10</v>
      </c>
      <c r="Q22" s="9">
        <f>AH95*AB95</f>
        <v>-1.27560932721923E-4</v>
      </c>
      <c r="R22" s="9">
        <f>AI95*AB95</f>
        <v>-5.5276879436143988E-5</v>
      </c>
      <c r="S22" s="9">
        <f>AJ95*AB95</f>
        <v>2.3005191304436082E-4</v>
      </c>
      <c r="T22" s="9">
        <f>AK95*AB95</f>
        <v>1.0633126560516909E-3</v>
      </c>
      <c r="U22" s="9">
        <f>AL95*AB95</f>
        <v>-2.7904806937453328E-7</v>
      </c>
      <c r="V22" s="9">
        <f>AM95*AB95</f>
        <v>-8.8036163385454304E-6</v>
      </c>
      <c r="W22" s="9">
        <f>AN95*AB95</f>
        <v>-8.8928715992355068E-3</v>
      </c>
      <c r="X22" s="9">
        <f>AO95*AB95</f>
        <v>-9.4720197891565938E-2</v>
      </c>
      <c r="Y22" s="9">
        <f>AP95*AB95</f>
        <v>7.8357863025336951E-4</v>
      </c>
      <c r="Z22" s="9">
        <f>AQ95*AB95</f>
        <v>-7.4987793291555199E-9</v>
      </c>
      <c r="AA22" s="9">
        <f>AR95*AB95</f>
        <v>-0.12436394023491454</v>
      </c>
      <c r="AB22" s="9">
        <f>-Parameter!H4</f>
        <v>-0.5</v>
      </c>
      <c r="AC22" s="9">
        <f>AB22*L22</f>
        <v>3.2203155544569401E-2</v>
      </c>
      <c r="AD22" s="9">
        <f>AB22*M22</f>
        <v>1.157448841144346E-9</v>
      </c>
      <c r="AE22" s="9">
        <f>AB22*N22</f>
        <v>3.5669860606051499E-10</v>
      </c>
      <c r="AF22" s="9">
        <f>AB22*O22</f>
        <v>1.0656455382710562E-9</v>
      </c>
      <c r="AG22" s="9">
        <f>AB22*P22</f>
        <v>-2.3740280400630381E-10</v>
      </c>
      <c r="AH22" s="9">
        <f>AB22*Q22</f>
        <v>6.3780466360961502E-5</v>
      </c>
      <c r="AI22" s="9">
        <f>AB22*R22</f>
        <v>2.7638439718071994E-5</v>
      </c>
      <c r="AJ22" s="9">
        <f>AB22*S22</f>
        <v>-1.1502595652218041E-4</v>
      </c>
      <c r="AK22" s="9">
        <f>AB22*T22</f>
        <v>-5.3165632802584545E-4</v>
      </c>
      <c r="AL22" s="9">
        <f>AB22*U22</f>
        <v>1.3952403468726664E-7</v>
      </c>
      <c r="AM22" s="9">
        <f>AB22*V22</f>
        <v>4.4018081692727152E-6</v>
      </c>
      <c r="AN22" s="9">
        <f>AB22*W22</f>
        <v>4.4464357996177534E-3</v>
      </c>
      <c r="AO22" s="9">
        <f>AB22*X22</f>
        <v>4.7360098945782969E-2</v>
      </c>
      <c r="AP22" s="9">
        <f>AB22*Y22</f>
        <v>-3.9178931512668476E-4</v>
      </c>
      <c r="AQ22" s="9">
        <f>AB22*Z22</f>
        <v>3.7493896645777599E-9</v>
      </c>
      <c r="AR22" s="9">
        <f>AB22*AA22</f>
        <v>6.2181970117457269E-2</v>
      </c>
      <c r="AS22" s="9" t="s">
        <v>47</v>
      </c>
    </row>
    <row r="23" spans="1:45" ht="113.5" x14ac:dyDescent="0.35">
      <c r="A23" s="9" t="s">
        <v>131</v>
      </c>
      <c r="B23" s="9" t="s">
        <v>61</v>
      </c>
      <c r="C23" s="9" t="s">
        <v>112</v>
      </c>
      <c r="D23" s="9" t="s">
        <v>173</v>
      </c>
      <c r="E23" s="9" t="s">
        <v>128</v>
      </c>
      <c r="F23" s="9" t="s">
        <v>58</v>
      </c>
      <c r="G23" s="9" t="s">
        <v>172</v>
      </c>
      <c r="H23" s="9">
        <v>0.02</v>
      </c>
      <c r="I23" s="9" t="s">
        <v>188</v>
      </c>
      <c r="J23" s="9" t="b">
        <v>0</v>
      </c>
      <c r="L23" s="9">
        <v>1.277444553011192</v>
      </c>
      <c r="M23" s="9">
        <v>2.7851312663283862E-7</v>
      </c>
      <c r="N23" s="9">
        <v>7.6335001641724736E-9</v>
      </c>
      <c r="O23" s="9">
        <v>6.9825489423592209E-8</v>
      </c>
      <c r="P23" s="9">
        <v>1.7289265618998161E-7</v>
      </c>
      <c r="Q23" s="9">
        <v>7.5649351714921251E-2</v>
      </c>
      <c r="R23" s="9">
        <v>1.254954903616398E-2</v>
      </c>
      <c r="S23" s="9">
        <v>8.065956252860251E-3</v>
      </c>
      <c r="T23" s="9">
        <v>3.5645535819389243E-2</v>
      </c>
      <c r="U23" s="9">
        <v>2.7069353414155188E-6</v>
      </c>
      <c r="V23" s="9">
        <v>3.2446784675565611E-3</v>
      </c>
      <c r="W23" s="9">
        <v>0.33213886987789809</v>
      </c>
      <c r="X23" s="9">
        <v>2.3068525436914689</v>
      </c>
      <c r="Y23" s="9">
        <v>3.020850770539588E-2</v>
      </c>
      <c r="Z23" s="9">
        <v>1.12599649408064E-6</v>
      </c>
      <c r="AA23" s="9">
        <v>17.202411026697359</v>
      </c>
      <c r="AB23" s="9">
        <f>H23</f>
        <v>0.02</v>
      </c>
      <c r="AC23" s="9">
        <f>AB23*L23</f>
        <v>2.554889106022384E-2</v>
      </c>
      <c r="AD23" s="9">
        <f>AB23*M23</f>
        <v>5.5702625326567727E-9</v>
      </c>
      <c r="AE23" s="9">
        <f>AB23*N23</f>
        <v>1.5267000328344947E-10</v>
      </c>
      <c r="AF23" s="9">
        <f>AB23*O23</f>
        <v>1.3965097884718443E-9</v>
      </c>
      <c r="AG23" s="9">
        <f>AB23*P23</f>
        <v>3.4578531237996321E-9</v>
      </c>
      <c r="AH23" s="9">
        <f>AB23*Q23</f>
        <v>1.5129870342984251E-3</v>
      </c>
      <c r="AI23" s="9">
        <f>AB23*R23</f>
        <v>2.5099098072327959E-4</v>
      </c>
      <c r="AJ23" s="9">
        <f>AB23*S23</f>
        <v>1.6131912505720503E-4</v>
      </c>
      <c r="AK23" s="9">
        <f>AB23*T23</f>
        <v>7.129107163877849E-4</v>
      </c>
      <c r="AL23" s="9">
        <f>AB23*U23</f>
        <v>5.4138706828310381E-8</v>
      </c>
      <c r="AM23" s="9">
        <f>AB23*V23</f>
        <v>6.4893569351131227E-5</v>
      </c>
      <c r="AN23" s="9">
        <f>AB23*W23</f>
        <v>6.6427773975579621E-3</v>
      </c>
      <c r="AO23" s="9">
        <f>AB23*X23</f>
        <v>4.6137050873829376E-2</v>
      </c>
      <c r="AP23" s="9">
        <f>AB23*Y23</f>
        <v>6.0417015410791763E-4</v>
      </c>
      <c r="AQ23" s="9">
        <f>AB23*Z23</f>
        <v>2.2519929881612799E-8</v>
      </c>
      <c r="AR23" s="9">
        <f>AB23*AA23</f>
        <v>0.34404822053394718</v>
      </c>
    </row>
    <row r="24" spans="1:45" ht="101" x14ac:dyDescent="0.35">
      <c r="A24" s="9" t="s">
        <v>132</v>
      </c>
      <c r="B24" s="9" t="s">
        <v>62</v>
      </c>
      <c r="C24" s="9" t="s">
        <v>112</v>
      </c>
      <c r="D24" s="9" t="s">
        <v>174</v>
      </c>
      <c r="E24" s="9" t="s">
        <v>128</v>
      </c>
      <c r="F24" s="9" t="s">
        <v>58</v>
      </c>
      <c r="G24" s="9" t="s">
        <v>172</v>
      </c>
      <c r="H24" s="9">
        <v>0.1</v>
      </c>
      <c r="I24" s="9" t="s">
        <v>188</v>
      </c>
      <c r="J24" s="9" t="b">
        <v>0</v>
      </c>
      <c r="K24" s="9" t="s">
        <v>101</v>
      </c>
      <c r="L24" s="9">
        <v>0.1732593434573064</v>
      </c>
      <c r="M24" s="9">
        <v>3.7511372000498569E-8</v>
      </c>
      <c r="N24" s="9">
        <v>3.3316428872969129E-9</v>
      </c>
      <c r="O24" s="9">
        <v>2.4617506361768801E-8</v>
      </c>
      <c r="P24" s="9">
        <v>1.187312386645753E-8</v>
      </c>
      <c r="Q24" s="9">
        <v>1.061198016151133E-2</v>
      </c>
      <c r="R24" s="9">
        <v>7.0190034103032202E-4</v>
      </c>
      <c r="S24" s="9">
        <v>7.0589983946229965E-4</v>
      </c>
      <c r="T24" s="9">
        <v>2.3112890125400369E-3</v>
      </c>
      <c r="U24" s="9">
        <v>1.501096241761764E-6</v>
      </c>
      <c r="V24" s="9">
        <v>2.097166021161191E-4</v>
      </c>
      <c r="W24" s="9">
        <v>0.44276634293682049</v>
      </c>
      <c r="X24" s="9">
        <v>2.5439455120887828</v>
      </c>
      <c r="Y24" s="9">
        <v>1.0938442702833661E-2</v>
      </c>
      <c r="Z24" s="9">
        <v>6.0339626335772045E-7</v>
      </c>
      <c r="AA24" s="9">
        <v>2.5906494701928962</v>
      </c>
      <c r="AB24" s="9">
        <f>Parameter!H5</f>
        <v>0.1</v>
      </c>
      <c r="AC24" s="9">
        <f>AB24*L24</f>
        <v>1.732593434573064E-2</v>
      </c>
      <c r="AD24" s="9">
        <f>AB24*M24</f>
        <v>3.7511372000498574E-9</v>
      </c>
      <c r="AE24" s="9">
        <f>AB24*N24</f>
        <v>3.3316428872969129E-10</v>
      </c>
      <c r="AF24" s="9">
        <f>AB24*O24</f>
        <v>2.4617506361768805E-9</v>
      </c>
      <c r="AG24" s="9">
        <f>AB24*P24</f>
        <v>1.187312386645753E-9</v>
      </c>
      <c r="AH24" s="9">
        <f>AB24*Q24</f>
        <v>1.0611980161511331E-3</v>
      </c>
      <c r="AI24" s="9">
        <f>AB24*R24</f>
        <v>7.019003410303221E-5</v>
      </c>
      <c r="AJ24" s="9">
        <f>AB24*S24</f>
        <v>7.0589983946229965E-5</v>
      </c>
      <c r="AK24" s="9">
        <f>AB24*T24</f>
        <v>2.3112890125400371E-4</v>
      </c>
      <c r="AL24" s="9">
        <f>AB24*U24</f>
        <v>1.5010962417617642E-7</v>
      </c>
      <c r="AM24" s="9">
        <f>AB24*V24</f>
        <v>2.0971660211611912E-5</v>
      </c>
      <c r="AN24" s="9">
        <f>AB24*W24</f>
        <v>4.4276634293682053E-2</v>
      </c>
      <c r="AO24" s="9">
        <f>AB24*X24</f>
        <v>0.25439455120887827</v>
      </c>
      <c r="AP24" s="9">
        <f>AB24*Y24</f>
        <v>1.0938442702833661E-3</v>
      </c>
      <c r="AQ24" s="9">
        <f>AB24*Z24</f>
        <v>6.0339626335772042E-8</v>
      </c>
      <c r="AR24" s="9">
        <f>AB24*AA24</f>
        <v>0.25906494701928962</v>
      </c>
    </row>
    <row r="25" spans="1:45" ht="88.5" x14ac:dyDescent="0.35">
      <c r="A25" s="9" t="s">
        <v>125</v>
      </c>
      <c r="B25" s="9" t="s">
        <v>55</v>
      </c>
      <c r="C25" s="9" t="s">
        <v>110</v>
      </c>
      <c r="D25" s="9" t="s">
        <v>172</v>
      </c>
      <c r="E25" s="9" t="s">
        <v>125</v>
      </c>
      <c r="F25" s="9" t="s">
        <v>55</v>
      </c>
      <c r="G25" s="9" t="s">
        <v>172</v>
      </c>
      <c r="H25" s="9">
        <v>-1</v>
      </c>
      <c r="I25" s="9" t="s">
        <v>187</v>
      </c>
      <c r="J25" s="9" t="b">
        <v>0</v>
      </c>
      <c r="AB25" s="9">
        <f t="shared" ref="AB25:AB56" si="8">H25</f>
        <v>-1</v>
      </c>
      <c r="AC25" s="9">
        <f t="shared" ref="AC25:AR25" si="9">+AC26+AC27+AC28+AC29+AC30+AC31+AC32+AC33+AC34+AC35+AC36+AC37</f>
        <v>2.4439562457910208E-2</v>
      </c>
      <c r="AD25" s="9">
        <f t="shared" si="9"/>
        <v>-2.5324170950127814E-11</v>
      </c>
      <c r="AE25" s="9">
        <f t="shared" si="9"/>
        <v>3.503748258828774E-11</v>
      </c>
      <c r="AF25" s="9">
        <f t="shared" si="9"/>
        <v>1.0338823514606194E-10</v>
      </c>
      <c r="AG25" s="9">
        <f t="shared" si="9"/>
        <v>3.3571460907331011E-10</v>
      </c>
      <c r="AH25" s="9">
        <f t="shared" si="9"/>
        <v>1.1349645077921264E-4</v>
      </c>
      <c r="AI25" s="9">
        <f t="shared" si="9"/>
        <v>9.8449905286555981E-3</v>
      </c>
      <c r="AJ25" s="9">
        <f t="shared" si="9"/>
        <v>7.9609087813671797E-5</v>
      </c>
      <c r="AK25" s="9">
        <f t="shared" si="9"/>
        <v>3.1963838319603021E-4</v>
      </c>
      <c r="AL25" s="9">
        <f t="shared" si="9"/>
        <v>1.1706175079544924E-7</v>
      </c>
      <c r="AM25" s="9">
        <f t="shared" si="9"/>
        <v>2.4995384411900212E-6</v>
      </c>
      <c r="AN25" s="9">
        <f t="shared" si="9"/>
        <v>2.0764199717983639E-3</v>
      </c>
      <c r="AO25" s="9">
        <f t="shared" si="9"/>
        <v>2.8574041509077455E-3</v>
      </c>
      <c r="AP25" s="9">
        <f t="shared" si="9"/>
        <v>2.5733982079896731E-2</v>
      </c>
      <c r="AQ25" s="9">
        <f t="shared" si="9"/>
        <v>1.6258299383277282E-8</v>
      </c>
      <c r="AR25" s="9">
        <f t="shared" si="9"/>
        <v>9.4265155075657872E-2</v>
      </c>
      <c r="AS25" s="9" t="s">
        <v>45</v>
      </c>
    </row>
    <row r="26" spans="1:45" ht="51" x14ac:dyDescent="0.35">
      <c r="A26" s="9" t="s">
        <v>135</v>
      </c>
      <c r="B26" s="9" t="s">
        <v>65</v>
      </c>
      <c r="C26" s="9" t="s">
        <v>110</v>
      </c>
      <c r="D26" s="9" t="s">
        <v>175</v>
      </c>
      <c r="E26" s="9" t="s">
        <v>125</v>
      </c>
      <c r="F26" s="9" t="s">
        <v>55</v>
      </c>
      <c r="G26" s="9" t="s">
        <v>172</v>
      </c>
      <c r="H26" s="9">
        <v>-1.1199999999999999E-3</v>
      </c>
      <c r="I26" s="9" t="s">
        <v>188</v>
      </c>
      <c r="J26" s="9" t="b">
        <v>0</v>
      </c>
      <c r="L26" s="9">
        <v>-1.9406865961580999</v>
      </c>
      <c r="M26" s="9">
        <v>-4.9748004498612536E-9</v>
      </c>
      <c r="N26" s="9">
        <v>-4.1580420359733636E-9</v>
      </c>
      <c r="O26" s="9">
        <v>-3.4375909838934237E-8</v>
      </c>
      <c r="P26" s="9">
        <v>-3.545529843212609E-9</v>
      </c>
      <c r="Q26" s="9">
        <v>-1.2534443034106369E-3</v>
      </c>
      <c r="R26" s="9">
        <v>-4.3812035546713252E-4</v>
      </c>
      <c r="S26" s="9">
        <v>-3.4077801134885357E-4</v>
      </c>
      <c r="T26" s="9">
        <v>-1.636047882693856E-3</v>
      </c>
      <c r="U26" s="9">
        <v>-3.5648463308656978E-7</v>
      </c>
      <c r="V26" s="9">
        <v>-1.6043514103892951E-4</v>
      </c>
      <c r="W26" s="9">
        <v>-2.712468627069434</v>
      </c>
      <c r="X26" s="9">
        <v>-0.61682062052104103</v>
      </c>
      <c r="Y26" s="9">
        <v>-5.5206080596668428E-2</v>
      </c>
      <c r="Z26" s="9">
        <v>-9.5580034738767013E-8</v>
      </c>
      <c r="AA26" s="9">
        <v>-0.43556085117606058</v>
      </c>
      <c r="AB26" s="9">
        <f t="shared" si="8"/>
        <v>-1.1199999999999999E-3</v>
      </c>
      <c r="AC26" s="9">
        <f t="shared" ref="AC26:AC37" si="10">AB26*L26</f>
        <v>2.1735689876970716E-3</v>
      </c>
      <c r="AD26" s="9">
        <f t="shared" ref="AD26:AD37" si="11">AB26*M26</f>
        <v>5.5717765038446033E-12</v>
      </c>
      <c r="AE26" s="9">
        <f t="shared" ref="AE26:AE37" si="12">AB26*N26</f>
        <v>4.6570070802901667E-12</v>
      </c>
      <c r="AF26" s="9">
        <f t="shared" ref="AF26:AF37" si="13">AB26*O26</f>
        <v>3.8501019019606342E-11</v>
      </c>
      <c r="AG26" s="9">
        <f t="shared" ref="AG26:AG37" si="14">AB26*P26</f>
        <v>3.9709934243981221E-12</v>
      </c>
      <c r="AH26" s="9">
        <f t="shared" ref="AH26:AH37" si="15">AB26*Q26</f>
        <v>1.4038576198199132E-6</v>
      </c>
      <c r="AI26" s="9">
        <f t="shared" ref="AI26:AI37" si="16">AB26*R26</f>
        <v>4.9069479812318834E-7</v>
      </c>
      <c r="AJ26" s="9">
        <f t="shared" ref="AJ26:AJ37" si="17">AB26*S26</f>
        <v>3.8167137271071597E-7</v>
      </c>
      <c r="AK26" s="9">
        <f t="shared" ref="AK26:AK37" si="18">AB26*T26</f>
        <v>1.8323736286171186E-6</v>
      </c>
      <c r="AL26" s="9">
        <f t="shared" ref="AL26:AL37" si="19">AB26*U26</f>
        <v>3.9926278905695811E-10</v>
      </c>
      <c r="AM26" s="9">
        <f t="shared" ref="AM26:AM37" si="20">AB26*V26</f>
        <v>1.7968735796360102E-7</v>
      </c>
      <c r="AN26" s="9">
        <f t="shared" ref="AN26:AN37" si="21">AB26*W26</f>
        <v>3.037964862317766E-3</v>
      </c>
      <c r="AO26" s="9">
        <f t="shared" ref="AO26:AO37" si="22">AB26*X26</f>
        <v>6.9083909498356588E-4</v>
      </c>
      <c r="AP26" s="9">
        <f t="shared" ref="AP26:AP37" si="23">AB26*Y26</f>
        <v>6.1830810268268628E-5</v>
      </c>
      <c r="AQ26" s="9">
        <f t="shared" ref="AQ26:AQ37" si="24">AB26*Z26</f>
        <v>1.0704963890741905E-10</v>
      </c>
      <c r="AR26" s="9">
        <f t="shared" ref="AR26:AR37" si="25">AB26*AA26</f>
        <v>4.8782815331718782E-4</v>
      </c>
    </row>
    <row r="27" spans="1:45" ht="76" x14ac:dyDescent="0.35">
      <c r="A27" s="9" t="s">
        <v>136</v>
      </c>
      <c r="B27" s="9" t="s">
        <v>66</v>
      </c>
      <c r="C27" s="9" t="s">
        <v>110</v>
      </c>
      <c r="D27" s="9" t="s">
        <v>173</v>
      </c>
      <c r="E27" s="9" t="s">
        <v>125</v>
      </c>
      <c r="F27" s="9" t="s">
        <v>55</v>
      </c>
      <c r="G27" s="9" t="s">
        <v>172</v>
      </c>
      <c r="H27" s="9">
        <v>1.1199999999999999E-3</v>
      </c>
      <c r="I27" s="9" t="s">
        <v>188</v>
      </c>
      <c r="J27" s="9" t="b">
        <v>0</v>
      </c>
      <c r="L27" s="9">
        <v>2.4026442177061482</v>
      </c>
      <c r="M27" s="9">
        <v>6.077489855087247E-8</v>
      </c>
      <c r="N27" s="9">
        <v>3.9684882302590473E-8</v>
      </c>
      <c r="O27" s="9">
        <v>1.1913515524899211E-7</v>
      </c>
      <c r="P27" s="9">
        <v>8.1422626250504138E-8</v>
      </c>
      <c r="Q27" s="9">
        <v>3.4894064947950637E-2</v>
      </c>
      <c r="R27" s="9">
        <v>8.3404145916266045E-3</v>
      </c>
      <c r="S27" s="9">
        <v>9.4416349950493927E-3</v>
      </c>
      <c r="T27" s="9">
        <v>1.9993634985390391E-2</v>
      </c>
      <c r="U27" s="9">
        <v>4.7147932127256167E-5</v>
      </c>
      <c r="V27" s="9">
        <v>1.811738949812676E-3</v>
      </c>
      <c r="W27" s="9">
        <v>1.1979467661584819</v>
      </c>
      <c r="X27" s="9">
        <v>5.6033044023643557</v>
      </c>
      <c r="Y27" s="9">
        <v>0.9491017278699817</v>
      </c>
      <c r="Z27" s="9">
        <v>1.5014335431822809E-5</v>
      </c>
      <c r="AA27" s="9">
        <v>76.330826539600423</v>
      </c>
      <c r="AB27" s="9">
        <f t="shared" si="8"/>
        <v>1.1199999999999999E-3</v>
      </c>
      <c r="AC27" s="9">
        <f t="shared" si="10"/>
        <v>2.6909615238308857E-3</v>
      </c>
      <c r="AD27" s="9">
        <f t="shared" si="11"/>
        <v>6.8067886376977158E-11</v>
      </c>
      <c r="AE27" s="9">
        <f t="shared" si="12"/>
        <v>4.4447068178901324E-11</v>
      </c>
      <c r="AF27" s="9">
        <f t="shared" si="13"/>
        <v>1.3343137387887114E-10</v>
      </c>
      <c r="AG27" s="9">
        <f t="shared" si="14"/>
        <v>9.1193341400564622E-11</v>
      </c>
      <c r="AH27" s="9">
        <f t="shared" si="15"/>
        <v>3.9081352741704709E-5</v>
      </c>
      <c r="AI27" s="9">
        <f t="shared" si="16"/>
        <v>9.3412643426217962E-6</v>
      </c>
      <c r="AJ27" s="9">
        <f t="shared" si="17"/>
        <v>1.0574631194455319E-5</v>
      </c>
      <c r="AK27" s="9">
        <f t="shared" si="18"/>
        <v>2.2392871183637235E-5</v>
      </c>
      <c r="AL27" s="9">
        <f t="shared" si="19"/>
        <v>5.2805683982526903E-8</v>
      </c>
      <c r="AM27" s="9">
        <f t="shared" si="20"/>
        <v>2.0291476237901969E-6</v>
      </c>
      <c r="AN27" s="9">
        <f t="shared" si="21"/>
        <v>1.3417003780974996E-3</v>
      </c>
      <c r="AO27" s="9">
        <f t="shared" si="22"/>
        <v>6.2757009306480781E-3</v>
      </c>
      <c r="AP27" s="9">
        <f t="shared" si="23"/>
        <v>1.0629939352143794E-3</v>
      </c>
      <c r="AQ27" s="9">
        <f t="shared" si="24"/>
        <v>1.6816055683641547E-8</v>
      </c>
      <c r="AR27" s="9">
        <f t="shared" si="25"/>
        <v>8.5490525724352465E-2</v>
      </c>
    </row>
    <row r="28" spans="1:45" ht="51" x14ac:dyDescent="0.35">
      <c r="A28" s="9" t="s">
        <v>137</v>
      </c>
      <c r="B28" s="9" t="s">
        <v>67</v>
      </c>
      <c r="C28" s="9" t="s">
        <v>110</v>
      </c>
      <c r="D28" s="9" t="s">
        <v>176</v>
      </c>
      <c r="E28" s="9" t="s">
        <v>125</v>
      </c>
      <c r="F28" s="9" t="s">
        <v>55</v>
      </c>
      <c r="G28" s="9" t="s">
        <v>172</v>
      </c>
      <c r="H28" s="9">
        <v>1.1199999999999999E-3</v>
      </c>
      <c r="I28" s="9" t="s">
        <v>188</v>
      </c>
      <c r="J28" s="9" t="b">
        <v>0</v>
      </c>
      <c r="L28" s="9">
        <v>0.9599021315448043</v>
      </c>
      <c r="M28" s="9">
        <v>1.1483368689266171E-7</v>
      </c>
      <c r="N28" s="9">
        <v>1.8708160274051808E-8</v>
      </c>
      <c r="O28" s="9">
        <v>7.7676132910866531E-8</v>
      </c>
      <c r="P28" s="9">
        <v>1.584930184030587E-8</v>
      </c>
      <c r="Q28" s="9">
        <v>0.12544581324939599</v>
      </c>
      <c r="R28" s="9">
        <v>2.331581416540478E-3</v>
      </c>
      <c r="S28" s="9">
        <v>4.4220311889813903E-3</v>
      </c>
      <c r="T28" s="9">
        <v>7.179872323889269E-3</v>
      </c>
      <c r="U28" s="9">
        <v>6.8507618835159372E-5</v>
      </c>
      <c r="V28" s="9">
        <v>6.2853467824928457E-4</v>
      </c>
      <c r="W28" s="9">
        <v>0.45494844375941651</v>
      </c>
      <c r="X28" s="9">
        <v>14.76266184066769</v>
      </c>
      <c r="Y28" s="9">
        <v>0.5688984324525761</v>
      </c>
      <c r="Z28" s="9">
        <v>2.880561335587162E-6</v>
      </c>
      <c r="AA28" s="9">
        <v>22.217198566451401</v>
      </c>
      <c r="AB28" s="9">
        <f t="shared" si="8"/>
        <v>1.1199999999999999E-3</v>
      </c>
      <c r="AC28" s="9">
        <f t="shared" si="10"/>
        <v>1.0750903873301806E-3</v>
      </c>
      <c r="AD28" s="9">
        <f t="shared" si="11"/>
        <v>1.2861372931978111E-10</v>
      </c>
      <c r="AE28" s="9">
        <f t="shared" si="12"/>
        <v>2.0953139506938025E-11</v>
      </c>
      <c r="AF28" s="9">
        <f t="shared" si="13"/>
        <v>8.6997268860170511E-11</v>
      </c>
      <c r="AG28" s="9">
        <f t="shared" si="14"/>
        <v>1.7751218061142572E-11</v>
      </c>
      <c r="AH28" s="9">
        <f t="shared" si="15"/>
        <v>1.404993108393235E-4</v>
      </c>
      <c r="AI28" s="9">
        <f t="shared" si="16"/>
        <v>2.6113711865253353E-6</v>
      </c>
      <c r="AJ28" s="9">
        <f t="shared" si="17"/>
        <v>4.9526749316591566E-6</v>
      </c>
      <c r="AK28" s="9">
        <f t="shared" si="18"/>
        <v>8.0414570027559808E-6</v>
      </c>
      <c r="AL28" s="9">
        <f t="shared" si="19"/>
        <v>7.6728533095378489E-8</v>
      </c>
      <c r="AM28" s="9">
        <f t="shared" si="20"/>
        <v>7.0395883963919863E-7</v>
      </c>
      <c r="AN28" s="9">
        <f t="shared" si="21"/>
        <v>5.095422570105464E-4</v>
      </c>
      <c r="AO28" s="9">
        <f t="shared" si="22"/>
        <v>1.653418126154781E-2</v>
      </c>
      <c r="AP28" s="9">
        <f t="shared" si="23"/>
        <v>6.3716624434688516E-4</v>
      </c>
      <c r="AQ28" s="9">
        <f t="shared" si="24"/>
        <v>3.2262286958576213E-9</v>
      </c>
      <c r="AR28" s="9">
        <f t="shared" si="25"/>
        <v>2.4883262394425568E-2</v>
      </c>
    </row>
    <row r="29" spans="1:45" ht="51" x14ac:dyDescent="0.35">
      <c r="A29" s="9" t="s">
        <v>138</v>
      </c>
      <c r="B29" s="9" t="s">
        <v>68</v>
      </c>
      <c r="C29" s="9" t="s">
        <v>110</v>
      </c>
      <c r="D29" s="9" t="s">
        <v>173</v>
      </c>
      <c r="E29" s="9" t="s">
        <v>125</v>
      </c>
      <c r="F29" s="9" t="s">
        <v>55</v>
      </c>
      <c r="G29" s="9" t="s">
        <v>172</v>
      </c>
      <c r="H29" s="9">
        <v>-0.35</v>
      </c>
      <c r="I29" s="9" t="s">
        <v>188</v>
      </c>
      <c r="J29" s="9" t="b">
        <v>0</v>
      </c>
      <c r="L29" s="9">
        <v>3.1457441169940861E-3</v>
      </c>
      <c r="M29" s="9">
        <v>6.5022160900208775E-10</v>
      </c>
      <c r="N29" s="9">
        <v>1.000563776509765E-10</v>
      </c>
      <c r="O29" s="9">
        <v>4.4440407603596022E-10</v>
      </c>
      <c r="P29" s="9">
        <v>3.0063126803655782E-10</v>
      </c>
      <c r="Q29" s="9">
        <v>1.9282305834752999E-4</v>
      </c>
      <c r="R29" s="9">
        <v>2.264711906192313E-5</v>
      </c>
      <c r="S29" s="9">
        <v>2.0167113386152581E-5</v>
      </c>
      <c r="T29" s="9">
        <v>8.0658338911371866E-5</v>
      </c>
      <c r="U29" s="9">
        <v>3.6776368775751759E-8</v>
      </c>
      <c r="V29" s="9">
        <v>7.3394725148656446E-6</v>
      </c>
      <c r="W29" s="9">
        <v>8.0365357875069945E-3</v>
      </c>
      <c r="X29" s="9">
        <v>5.8980906103633449E-2</v>
      </c>
      <c r="Y29" s="9">
        <v>2.6050259980802038E-4</v>
      </c>
      <c r="Z29" s="9">
        <v>1.1117241814655159E-8</v>
      </c>
      <c r="AA29" s="9">
        <v>4.7418460561249563E-2</v>
      </c>
      <c r="AB29" s="9">
        <f t="shared" si="8"/>
        <v>-0.35</v>
      </c>
      <c r="AC29" s="9">
        <f t="shared" si="10"/>
        <v>-1.10101044094793E-3</v>
      </c>
      <c r="AD29" s="9">
        <f t="shared" si="11"/>
        <v>-2.2757756315073069E-10</v>
      </c>
      <c r="AE29" s="9">
        <f t="shared" si="12"/>
        <v>-3.501973217784177E-11</v>
      </c>
      <c r="AF29" s="9">
        <f t="shared" si="13"/>
        <v>-1.5554142661258607E-10</v>
      </c>
      <c r="AG29" s="9">
        <f t="shared" si="14"/>
        <v>-1.0522094381279523E-10</v>
      </c>
      <c r="AH29" s="9">
        <f t="shared" si="15"/>
        <v>-6.7488070421635498E-5</v>
      </c>
      <c r="AI29" s="9">
        <f t="shared" si="16"/>
        <v>-7.926491671673095E-6</v>
      </c>
      <c r="AJ29" s="9">
        <f t="shared" si="17"/>
        <v>-7.0584896851534028E-6</v>
      </c>
      <c r="AK29" s="9">
        <f t="shared" si="18"/>
        <v>-2.823041861898015E-5</v>
      </c>
      <c r="AL29" s="9">
        <f t="shared" si="19"/>
        <v>-1.2871729071513115E-8</v>
      </c>
      <c r="AM29" s="9">
        <f t="shared" si="20"/>
        <v>-2.5688153802029755E-6</v>
      </c>
      <c r="AN29" s="9">
        <f t="shared" si="21"/>
        <v>-2.812787525627448E-3</v>
      </c>
      <c r="AO29" s="9">
        <f t="shared" si="22"/>
        <v>-2.0643317136271707E-2</v>
      </c>
      <c r="AP29" s="9">
        <f t="shared" si="23"/>
        <v>-9.1175909932807129E-5</v>
      </c>
      <c r="AQ29" s="9">
        <f t="shared" si="24"/>
        <v>-3.8910346351293053E-9</v>
      </c>
      <c r="AR29" s="9">
        <f t="shared" si="25"/>
        <v>-1.6596461196437345E-2</v>
      </c>
      <c r="AS29" s="9" t="s">
        <v>48</v>
      </c>
    </row>
    <row r="30" spans="1:45" ht="51" x14ac:dyDescent="0.35">
      <c r="A30" s="9" t="s">
        <v>139</v>
      </c>
      <c r="B30" s="9" t="s">
        <v>69</v>
      </c>
      <c r="C30" s="9" t="s">
        <v>110</v>
      </c>
      <c r="D30" s="9" t="s">
        <v>177</v>
      </c>
      <c r="E30" s="9" t="s">
        <v>125</v>
      </c>
      <c r="F30" s="9" t="s">
        <v>55</v>
      </c>
      <c r="G30" s="9" t="s">
        <v>172</v>
      </c>
      <c r="H30" s="9">
        <v>6.0424000000000003E-5</v>
      </c>
      <c r="I30" s="9" t="s">
        <v>189</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5" ht="51" x14ac:dyDescent="0.35">
      <c r="A31" s="9" t="s">
        <v>140</v>
      </c>
      <c r="B31" s="9" t="s">
        <v>70</v>
      </c>
      <c r="C31" s="9" t="s">
        <v>110</v>
      </c>
      <c r="D31" s="9" t="s">
        <v>177</v>
      </c>
      <c r="E31" s="9" t="s">
        <v>125</v>
      </c>
      <c r="F31" s="9" t="s">
        <v>55</v>
      </c>
      <c r="G31" s="9" t="s">
        <v>172</v>
      </c>
      <c r="H31" s="9">
        <v>0.14660000000000001</v>
      </c>
      <c r="I31" s="9" t="s">
        <v>189</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5" ht="51" x14ac:dyDescent="0.35">
      <c r="A32" s="9" t="s">
        <v>141</v>
      </c>
      <c r="B32" s="9" t="s">
        <v>71</v>
      </c>
      <c r="C32" s="9" t="s">
        <v>110</v>
      </c>
      <c r="D32" s="9" t="s">
        <v>178</v>
      </c>
      <c r="E32" s="9" t="s">
        <v>125</v>
      </c>
      <c r="F32" s="9" t="s">
        <v>55</v>
      </c>
      <c r="G32" s="9" t="s">
        <v>172</v>
      </c>
      <c r="H32" s="9">
        <v>0.15379999999999999</v>
      </c>
      <c r="I32" s="9" t="s">
        <v>189</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5" ht="63.5" x14ac:dyDescent="0.35">
      <c r="A33" s="9" t="s">
        <v>142</v>
      </c>
      <c r="B33" s="9" t="s">
        <v>72</v>
      </c>
      <c r="C33" s="9" t="s">
        <v>165</v>
      </c>
      <c r="D33" s="9" t="s">
        <v>179</v>
      </c>
      <c r="E33" s="9" t="s">
        <v>125</v>
      </c>
      <c r="F33" s="9" t="s">
        <v>55</v>
      </c>
      <c r="G33" s="9" t="s">
        <v>172</v>
      </c>
      <c r="H33" s="9">
        <v>0</v>
      </c>
      <c r="I33" s="9" t="s">
        <v>189</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5" ht="113.5" x14ac:dyDescent="0.35">
      <c r="A34" s="9" t="s">
        <v>143</v>
      </c>
      <c r="B34" s="9" t="s">
        <v>73</v>
      </c>
      <c r="C34" s="9" t="s">
        <v>110</v>
      </c>
      <c r="D34" s="9" t="s">
        <v>177</v>
      </c>
      <c r="E34" s="9" t="s">
        <v>125</v>
      </c>
      <c r="F34" s="9" t="s">
        <v>55</v>
      </c>
      <c r="G34" s="9" t="s">
        <v>172</v>
      </c>
      <c r="H34" s="9">
        <v>9.8399999999999998E-3</v>
      </c>
      <c r="I34" s="9" t="s">
        <v>189</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5" ht="51" x14ac:dyDescent="0.35">
      <c r="A35" s="9" t="s">
        <v>144</v>
      </c>
      <c r="B35" s="9" t="s">
        <v>74</v>
      </c>
      <c r="C35" s="9" t="s">
        <v>110</v>
      </c>
      <c r="D35" s="9" t="s">
        <v>177</v>
      </c>
      <c r="E35" s="9" t="s">
        <v>125</v>
      </c>
      <c r="F35" s="9" t="s">
        <v>55</v>
      </c>
      <c r="G35" s="9" t="s">
        <v>172</v>
      </c>
      <c r="H35" s="9">
        <v>4.6900000000000002E-5</v>
      </c>
      <c r="I35" s="9" t="s">
        <v>189</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5" ht="51" x14ac:dyDescent="0.35">
      <c r="A36" s="9" t="s">
        <v>145</v>
      </c>
      <c r="B36" s="9" t="s">
        <v>75</v>
      </c>
      <c r="C36" s="9" t="s">
        <v>166</v>
      </c>
      <c r="D36" s="9" t="s">
        <v>177</v>
      </c>
      <c r="E36" s="9" t="s">
        <v>125</v>
      </c>
      <c r="F36" s="9" t="s">
        <v>55</v>
      </c>
      <c r="G36" s="9" t="s">
        <v>172</v>
      </c>
      <c r="H36" s="9">
        <v>5.6026000000000003E-4</v>
      </c>
      <c r="I36" s="9" t="s">
        <v>189</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5" ht="51" x14ac:dyDescent="0.35">
      <c r="A37" s="9" t="s">
        <v>146</v>
      </c>
      <c r="B37" s="9" t="s">
        <v>76</v>
      </c>
      <c r="C37" s="9" t="s">
        <v>110</v>
      </c>
      <c r="D37" s="9" t="s">
        <v>177</v>
      </c>
      <c r="E37" s="9" t="s">
        <v>125</v>
      </c>
      <c r="F37" s="9" t="s">
        <v>55</v>
      </c>
      <c r="G37" s="9" t="s">
        <v>172</v>
      </c>
      <c r="H37" s="9">
        <v>2.3430000000000001E-5</v>
      </c>
      <c r="I37" s="9" t="s">
        <v>189</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5" ht="88.5" x14ac:dyDescent="0.35">
      <c r="A38" s="9" t="s">
        <v>129</v>
      </c>
      <c r="B38" s="9" t="s">
        <v>59</v>
      </c>
      <c r="C38" s="9" t="s">
        <v>110</v>
      </c>
      <c r="D38" s="9" t="s">
        <v>172</v>
      </c>
      <c r="E38" s="9" t="s">
        <v>129</v>
      </c>
      <c r="F38" s="9" t="s">
        <v>59</v>
      </c>
      <c r="G38" s="9" t="s">
        <v>172</v>
      </c>
      <c r="H38" s="9">
        <v>-1</v>
      </c>
      <c r="I38" s="9" t="s">
        <v>187</v>
      </c>
      <c r="J38" s="9" t="b">
        <v>0</v>
      </c>
      <c r="AB38" s="9">
        <f t="shared" si="8"/>
        <v>-1</v>
      </c>
      <c r="AC38" s="9">
        <f t="shared" ref="AC38:AR38" si="26">+AC39+AC40+AC41+AC42+AC43+AC44+AC45+AC46+AC47+AC48+AC49+AC50</f>
        <v>5.4665218065752211E-2</v>
      </c>
      <c r="AD38" s="9">
        <f t="shared" si="26"/>
        <v>3.0137652597232618E-9</v>
      </c>
      <c r="AE38" s="9">
        <f t="shared" si="26"/>
        <v>2.0146342254066232E-9</v>
      </c>
      <c r="AF38" s="9">
        <f t="shared" si="26"/>
        <v>2.3282162287273814E-9</v>
      </c>
      <c r="AG38" s="9">
        <f t="shared" si="26"/>
        <v>1.089545351417667E-8</v>
      </c>
      <c r="AH38" s="9">
        <f t="shared" si="26"/>
        <v>2.0462804388382645E-3</v>
      </c>
      <c r="AI38" s="9">
        <f t="shared" si="26"/>
        <v>7.0405031903317107E-5</v>
      </c>
      <c r="AJ38" s="9">
        <f t="shared" si="26"/>
        <v>2.1738322950169758E-3</v>
      </c>
      <c r="AK38" s="9">
        <f t="shared" si="26"/>
        <v>9.6252003406144208E-3</v>
      </c>
      <c r="AL38" s="9">
        <f t="shared" si="26"/>
        <v>4.9989831026060227E-7</v>
      </c>
      <c r="AM38" s="9">
        <f t="shared" si="26"/>
        <v>8.6321185166701473E-5</v>
      </c>
      <c r="AN38" s="9">
        <f t="shared" si="26"/>
        <v>2.5077939543654865E-2</v>
      </c>
      <c r="AO38" s="9">
        <f t="shared" si="26"/>
        <v>0.43783705156659314</v>
      </c>
      <c r="AP38" s="9">
        <f t="shared" si="26"/>
        <v>1.5016074848979252E-2</v>
      </c>
      <c r="AQ38" s="9">
        <f t="shared" si="26"/>
        <v>1.0519811953109065E-7</v>
      </c>
      <c r="AR38" s="9">
        <f t="shared" si="26"/>
        <v>0.26708963414282466</v>
      </c>
      <c r="AS38" s="9" t="s">
        <v>46</v>
      </c>
    </row>
    <row r="39" spans="1:45" ht="63.5" x14ac:dyDescent="0.35">
      <c r="A39" s="9" t="s">
        <v>147</v>
      </c>
      <c r="B39" s="9" t="s">
        <v>77</v>
      </c>
      <c r="C39" s="9" t="s">
        <v>110</v>
      </c>
      <c r="D39" s="9" t="s">
        <v>180</v>
      </c>
      <c r="E39" s="9" t="s">
        <v>129</v>
      </c>
      <c r="F39" s="9" t="s">
        <v>59</v>
      </c>
      <c r="G39" s="9" t="s">
        <v>172</v>
      </c>
      <c r="H39" s="9">
        <v>-1.8499999999999999E-5</v>
      </c>
      <c r="I39" s="9" t="s">
        <v>188</v>
      </c>
      <c r="J39" s="9" t="b">
        <v>0</v>
      </c>
      <c r="L39" s="9">
        <v>-0.52728546096698092</v>
      </c>
      <c r="M39" s="9">
        <v>-5.498955608864845E-9</v>
      </c>
      <c r="N39" s="9">
        <v>-6.7253090892361112E-9</v>
      </c>
      <c r="O39" s="9">
        <v>-4.2122098588654867E-8</v>
      </c>
      <c r="P39" s="9">
        <v>-3.8205949824450361E-9</v>
      </c>
      <c r="Q39" s="9">
        <v>-1.2950231837582809E-3</v>
      </c>
      <c r="R39" s="9">
        <v>-4.0967890101932118E-4</v>
      </c>
      <c r="S39" s="9">
        <v>-3.3902862545958973E-4</v>
      </c>
      <c r="T39" s="9">
        <v>-1.5548843509565981E-3</v>
      </c>
      <c r="U39" s="9">
        <v>-9.2108597334452801E-7</v>
      </c>
      <c r="V39" s="9">
        <v>-1.5504839207695019E-4</v>
      </c>
      <c r="W39" s="9">
        <v>-1.3801008280051079</v>
      </c>
      <c r="X39" s="9">
        <v>-0.31980310567461601</v>
      </c>
      <c r="Y39" s="9">
        <v>-7.2186180611371178E-2</v>
      </c>
      <c r="Z39" s="9">
        <v>-1.0377755259677389E-7</v>
      </c>
      <c r="AA39" s="9">
        <v>-0.39601528619531973</v>
      </c>
      <c r="AB39" s="9">
        <f t="shared" si="8"/>
        <v>-1.8499999999999999E-5</v>
      </c>
      <c r="AC39" s="9">
        <f t="shared" ref="AC39:AC50" si="27">AB39*L39</f>
        <v>9.7547810278891458E-6</v>
      </c>
      <c r="AD39" s="9">
        <f t="shared" ref="AD39:AD50" si="28">AB39*M39</f>
        <v>1.0173067876399962E-13</v>
      </c>
      <c r="AE39" s="9">
        <f t="shared" ref="AE39:AE50" si="29">AB39*N39</f>
        <v>1.2441821815086804E-13</v>
      </c>
      <c r="AF39" s="9">
        <f t="shared" ref="AF39:AF50" si="30">AB39*O39</f>
        <v>7.7925882389011505E-13</v>
      </c>
      <c r="AG39" s="9">
        <f t="shared" ref="AG39:AG50" si="31">AB39*P39</f>
        <v>7.0681007175233166E-14</v>
      </c>
      <c r="AH39" s="9">
        <f t="shared" ref="AH39:AH50" si="32">AB39*Q39</f>
        <v>2.3957928899528197E-8</v>
      </c>
      <c r="AI39" s="9">
        <f t="shared" ref="AI39:AI50" si="33">AB39*R39</f>
        <v>7.5790596688574411E-9</v>
      </c>
      <c r="AJ39" s="9">
        <f t="shared" ref="AJ39:AJ50" si="34">AB39*S39</f>
        <v>6.2720295710024096E-9</v>
      </c>
      <c r="AK39" s="9">
        <f t="shared" ref="AK39:AK50" si="35">AB39*T39</f>
        <v>2.8765360492697061E-8</v>
      </c>
      <c r="AL39" s="9">
        <f t="shared" ref="AL39:AL50" si="36">AB39*U39</f>
        <v>1.7040090506873768E-11</v>
      </c>
      <c r="AM39" s="9">
        <f t="shared" ref="AM39:AM50" si="37">AB39*V39</f>
        <v>2.8683952534235784E-9</v>
      </c>
      <c r="AN39" s="9">
        <f t="shared" ref="AN39:AN50" si="38">AB39*W39</f>
        <v>2.5531865318094495E-5</v>
      </c>
      <c r="AO39" s="9">
        <f t="shared" ref="AO39:AO50" si="39">AB39*X39</f>
        <v>5.9163574549803956E-6</v>
      </c>
      <c r="AP39" s="9">
        <f t="shared" ref="AP39:AP50" si="40">AB39*Y39</f>
        <v>1.3354443413103668E-6</v>
      </c>
      <c r="AQ39" s="9">
        <f t="shared" ref="AQ39:AQ50" si="41">AB39*Z39</f>
        <v>1.919884723040317E-12</v>
      </c>
      <c r="AR39" s="9">
        <f t="shared" ref="AR39:AR50" si="42">AB39*AA39</f>
        <v>7.3262827946134142E-6</v>
      </c>
    </row>
    <row r="40" spans="1:45" ht="63.5" x14ac:dyDescent="0.35">
      <c r="A40" s="9" t="s">
        <v>148</v>
      </c>
      <c r="B40" s="9" t="s">
        <v>78</v>
      </c>
      <c r="C40" s="9" t="s">
        <v>166</v>
      </c>
      <c r="D40" s="9" t="s">
        <v>180</v>
      </c>
      <c r="E40" s="9" t="s">
        <v>129</v>
      </c>
      <c r="F40" s="9" t="s">
        <v>59</v>
      </c>
      <c r="G40" s="9" t="s">
        <v>172</v>
      </c>
      <c r="H40" s="9">
        <v>-2.2499999999999999E-4</v>
      </c>
      <c r="I40" s="9" t="s">
        <v>188</v>
      </c>
      <c r="J40" s="9" t="b">
        <v>0</v>
      </c>
      <c r="L40" s="9">
        <v>-0.37286071037704871</v>
      </c>
      <c r="M40" s="9">
        <v>-1.9677637361568699E-8</v>
      </c>
      <c r="N40" s="9">
        <v>-1.4152757315570539E-7</v>
      </c>
      <c r="O40" s="9">
        <v>-2.100243469870219E-6</v>
      </c>
      <c r="P40" s="9">
        <v>-3.161886584198886E-8</v>
      </c>
      <c r="Q40" s="9">
        <v>-2.8766385369069739E-2</v>
      </c>
      <c r="R40" s="9">
        <v>-1.7524062551968491E-3</v>
      </c>
      <c r="S40" s="9">
        <v>-4.2000923177632904E-3</v>
      </c>
      <c r="T40" s="9">
        <v>-1.215863939236138E-2</v>
      </c>
      <c r="U40" s="9">
        <v>-9.1420249702782582E-4</v>
      </c>
      <c r="V40" s="9">
        <v>-2.077096625221677E-2</v>
      </c>
      <c r="W40" s="9">
        <v>-4.8071156049041024</v>
      </c>
      <c r="X40" s="9">
        <v>-2.9653606173103628</v>
      </c>
      <c r="Y40" s="9">
        <v>-4.4938950571877774</v>
      </c>
      <c r="Z40" s="9">
        <v>-5.9414875348617108E-6</v>
      </c>
      <c r="AA40" s="9">
        <v>-3.987263861945411</v>
      </c>
      <c r="AB40" s="9">
        <f t="shared" si="8"/>
        <v>-2.2499999999999999E-4</v>
      </c>
      <c r="AC40" s="9">
        <f t="shared" si="27"/>
        <v>8.3893659834835958E-5</v>
      </c>
      <c r="AD40" s="9">
        <f t="shared" si="28"/>
        <v>4.4274684063529573E-12</v>
      </c>
      <c r="AE40" s="9">
        <f t="shared" si="29"/>
        <v>3.1843703960033711E-11</v>
      </c>
      <c r="AF40" s="9">
        <f t="shared" si="30"/>
        <v>4.7255478072079927E-10</v>
      </c>
      <c r="AG40" s="9">
        <f t="shared" si="31"/>
        <v>7.1142448144474935E-12</v>
      </c>
      <c r="AH40" s="9">
        <f t="shared" si="32"/>
        <v>6.4724367080406913E-6</v>
      </c>
      <c r="AI40" s="9">
        <f t="shared" si="33"/>
        <v>3.9429140741929104E-7</v>
      </c>
      <c r="AJ40" s="9">
        <f t="shared" si="34"/>
        <v>9.4502077149674027E-7</v>
      </c>
      <c r="AK40" s="9">
        <f t="shared" si="35"/>
        <v>2.7356938632813104E-6</v>
      </c>
      <c r="AL40" s="9">
        <f t="shared" si="36"/>
        <v>2.0569556183126081E-7</v>
      </c>
      <c r="AM40" s="9">
        <f t="shared" si="37"/>
        <v>4.6734674067487728E-6</v>
      </c>
      <c r="AN40" s="9">
        <f t="shared" si="38"/>
        <v>1.081601011103423E-3</v>
      </c>
      <c r="AO40" s="9">
        <f t="shared" si="39"/>
        <v>6.6720613889483167E-4</v>
      </c>
      <c r="AP40" s="9">
        <f t="shared" si="40"/>
        <v>1.0111263878672498E-3</v>
      </c>
      <c r="AQ40" s="9">
        <f t="shared" si="41"/>
        <v>1.336834695343885E-9</v>
      </c>
      <c r="AR40" s="9">
        <f t="shared" si="42"/>
        <v>8.9713436893771746E-4</v>
      </c>
    </row>
    <row r="41" spans="1:45" ht="63.5" x14ac:dyDescent="0.35">
      <c r="A41" s="9" t="s">
        <v>149</v>
      </c>
      <c r="B41" s="9" t="s">
        <v>79</v>
      </c>
      <c r="C41" s="9" t="s">
        <v>167</v>
      </c>
      <c r="D41" s="9" t="s">
        <v>180</v>
      </c>
      <c r="E41" s="9" t="s">
        <v>129</v>
      </c>
      <c r="F41" s="9" t="s">
        <v>59</v>
      </c>
      <c r="G41" s="9" t="s">
        <v>172</v>
      </c>
      <c r="H41" s="9">
        <v>7.4099999999999998E-9</v>
      </c>
      <c r="I41" s="9" t="s">
        <v>188</v>
      </c>
      <c r="J41" s="9" t="b">
        <v>0</v>
      </c>
      <c r="L41" s="9">
        <v>678915.75000031828</v>
      </c>
      <c r="M41" s="9">
        <v>0.19700761034170911</v>
      </c>
      <c r="N41" s="9">
        <v>0.2377299233407166</v>
      </c>
      <c r="O41" s="9">
        <v>0.21439924137811159</v>
      </c>
      <c r="P41" s="9">
        <v>8.213578072654093E-2</v>
      </c>
      <c r="Q41" s="9">
        <v>70461.368706868481</v>
      </c>
      <c r="R41" s="9">
        <v>4479.2089235856347</v>
      </c>
      <c r="S41" s="9">
        <v>4241.818764769695</v>
      </c>
      <c r="T41" s="9">
        <v>14419.09892851031</v>
      </c>
      <c r="U41" s="9">
        <v>21.286016806544019</v>
      </c>
      <c r="V41" s="9">
        <v>1280.5099400830979</v>
      </c>
      <c r="W41" s="9">
        <v>3087998.4957362399</v>
      </c>
      <c r="X41" s="9">
        <v>57543103.665420666</v>
      </c>
      <c r="Y41" s="9">
        <v>487329.20947566419</v>
      </c>
      <c r="Z41" s="9">
        <v>8.8444171309235049</v>
      </c>
      <c r="AA41" s="9">
        <v>15726317.14871037</v>
      </c>
      <c r="AB41" s="9">
        <f t="shared" si="8"/>
        <v>7.4099999999999998E-9</v>
      </c>
      <c r="AC41" s="9">
        <f t="shared" si="27"/>
        <v>5.0307657075023583E-3</v>
      </c>
      <c r="AD41" s="9">
        <f t="shared" si="28"/>
        <v>1.4598263926320645E-9</v>
      </c>
      <c r="AE41" s="9">
        <f t="shared" si="29"/>
        <v>1.76157873195471E-9</v>
      </c>
      <c r="AF41" s="9">
        <f t="shared" si="30"/>
        <v>1.5886983786118068E-9</v>
      </c>
      <c r="AG41" s="9">
        <f t="shared" si="31"/>
        <v>6.0862613518366826E-10</v>
      </c>
      <c r="AH41" s="9">
        <f t="shared" si="32"/>
        <v>5.2211874211789547E-4</v>
      </c>
      <c r="AI41" s="9">
        <f t="shared" si="33"/>
        <v>3.319093812376955E-5</v>
      </c>
      <c r="AJ41" s="9">
        <f t="shared" si="34"/>
        <v>3.1431877046943437E-5</v>
      </c>
      <c r="AK41" s="9">
        <f t="shared" si="35"/>
        <v>1.0684552306026139E-4</v>
      </c>
      <c r="AL41" s="9">
        <f t="shared" si="36"/>
        <v>1.5772938453649117E-7</v>
      </c>
      <c r="AM41" s="9">
        <f t="shared" si="37"/>
        <v>9.4885786560157563E-6</v>
      </c>
      <c r="AN41" s="9">
        <f t="shared" si="38"/>
        <v>2.2882068853405539E-2</v>
      </c>
      <c r="AO41" s="9">
        <f t="shared" si="39"/>
        <v>0.42639439816076713</v>
      </c>
      <c r="AP41" s="9">
        <f t="shared" si="40"/>
        <v>3.6111094422146715E-3</v>
      </c>
      <c r="AQ41" s="9">
        <f t="shared" si="41"/>
        <v>6.5537130940143171E-8</v>
      </c>
      <c r="AR41" s="9">
        <f t="shared" si="42"/>
        <v>0.11653201007194385</v>
      </c>
    </row>
    <row r="42" spans="1:45" ht="63.5" x14ac:dyDescent="0.35">
      <c r="A42" s="9" t="s">
        <v>150</v>
      </c>
      <c r="B42" s="9" t="s">
        <v>80</v>
      </c>
      <c r="C42" s="9" t="s">
        <v>168</v>
      </c>
      <c r="D42" s="9" t="s">
        <v>180</v>
      </c>
      <c r="E42" s="9" t="s">
        <v>129</v>
      </c>
      <c r="F42" s="9" t="s">
        <v>59</v>
      </c>
      <c r="G42" s="9" t="s">
        <v>172</v>
      </c>
      <c r="H42" s="9">
        <v>1.18E-2</v>
      </c>
      <c r="I42" s="9" t="s">
        <v>188</v>
      </c>
      <c r="J42" s="9" t="b">
        <v>0</v>
      </c>
      <c r="L42" s="9">
        <v>0.10521936987180409</v>
      </c>
      <c r="M42" s="9">
        <v>6.1451733320158887E-9</v>
      </c>
      <c r="N42" s="9">
        <v>5.5116908971341276E-9</v>
      </c>
      <c r="O42" s="9">
        <v>2.5471303752398801E-8</v>
      </c>
      <c r="P42" s="9">
        <v>2.415980324166237E-9</v>
      </c>
      <c r="Q42" s="9">
        <v>9.4890429819707328E-2</v>
      </c>
      <c r="R42" s="9">
        <v>2.7414370852175089E-4</v>
      </c>
      <c r="S42" s="9">
        <v>5.6987499818800442E-4</v>
      </c>
      <c r="T42" s="9">
        <v>1.0819830689473291E-3</v>
      </c>
      <c r="U42" s="9">
        <v>1.0667289623285989E-5</v>
      </c>
      <c r="V42" s="9">
        <v>8.8965286365030091E-5</v>
      </c>
      <c r="W42" s="9">
        <v>0.10711381505936669</v>
      </c>
      <c r="X42" s="9">
        <v>2.6078347443196148</v>
      </c>
      <c r="Y42" s="9">
        <v>0.41102109617243848</v>
      </c>
      <c r="Z42" s="9">
        <v>3.3953813713313051E-6</v>
      </c>
      <c r="AA42" s="9">
        <v>4.9941072553100359</v>
      </c>
      <c r="AB42" s="9">
        <f t="shared" si="8"/>
        <v>1.18E-2</v>
      </c>
      <c r="AC42" s="9">
        <f t="shared" si="27"/>
        <v>1.2415885644872884E-3</v>
      </c>
      <c r="AD42" s="9">
        <f t="shared" si="28"/>
        <v>7.2513045317787485E-11</v>
      </c>
      <c r="AE42" s="9">
        <f t="shared" si="29"/>
        <v>6.5037952586182701E-11</v>
      </c>
      <c r="AF42" s="9">
        <f t="shared" si="30"/>
        <v>3.0056138427830587E-10</v>
      </c>
      <c r="AG42" s="9">
        <f t="shared" si="31"/>
        <v>2.8508567825161594E-11</v>
      </c>
      <c r="AH42" s="9">
        <f t="shared" si="32"/>
        <v>1.1197070718725465E-3</v>
      </c>
      <c r="AI42" s="9">
        <f t="shared" si="33"/>
        <v>3.2348957605566603E-6</v>
      </c>
      <c r="AJ42" s="9">
        <f t="shared" si="34"/>
        <v>6.7245249786184521E-6</v>
      </c>
      <c r="AK42" s="9">
        <f t="shared" si="35"/>
        <v>1.2767400213578483E-5</v>
      </c>
      <c r="AL42" s="9">
        <f t="shared" si="36"/>
        <v>1.2587401755477467E-7</v>
      </c>
      <c r="AM42" s="9">
        <f t="shared" si="37"/>
        <v>1.0497903791073551E-6</v>
      </c>
      <c r="AN42" s="9">
        <f t="shared" si="38"/>
        <v>1.263943017700527E-3</v>
      </c>
      <c r="AO42" s="9">
        <f t="shared" si="39"/>
        <v>3.0772449982971455E-2</v>
      </c>
      <c r="AP42" s="9">
        <f t="shared" si="40"/>
        <v>4.8500489348347739E-3</v>
      </c>
      <c r="AQ42" s="9">
        <f t="shared" si="41"/>
        <v>4.0065500181709401E-8</v>
      </c>
      <c r="AR42" s="9">
        <f t="shared" si="42"/>
        <v>5.8930465612658418E-2</v>
      </c>
    </row>
    <row r="43" spans="1:45" ht="113.5" x14ac:dyDescent="0.35">
      <c r="A43" s="9" t="s">
        <v>151</v>
      </c>
      <c r="B43" s="9" t="s">
        <v>81</v>
      </c>
      <c r="C43" s="9" t="s">
        <v>169</v>
      </c>
      <c r="D43" s="9" t="s">
        <v>173</v>
      </c>
      <c r="E43" s="9" t="s">
        <v>129</v>
      </c>
      <c r="F43" s="9" t="s">
        <v>59</v>
      </c>
      <c r="G43" s="9" t="s">
        <v>172</v>
      </c>
      <c r="H43" s="9">
        <v>3.5211267605633799E-4</v>
      </c>
      <c r="I43" s="9" t="s">
        <v>188</v>
      </c>
      <c r="J43" s="9" t="b">
        <v>0</v>
      </c>
      <c r="L43" s="9">
        <v>23.47203258375399</v>
      </c>
      <c r="M43" s="9">
        <v>5.0253696247394209E-6</v>
      </c>
      <c r="N43" s="9">
        <v>5.7105239971057852E-7</v>
      </c>
      <c r="O43" s="9">
        <v>4.7031609984488252E-7</v>
      </c>
      <c r="P43" s="9">
        <v>1.665426994933979E-6</v>
      </c>
      <c r="Q43" s="9">
        <v>1.376629242367049</v>
      </c>
      <c r="R43" s="9">
        <v>9.5618628408541573E-2</v>
      </c>
      <c r="S43" s="9">
        <v>8.4631435448085615E-2</v>
      </c>
      <c r="T43" s="9">
        <v>0.31273855818046498</v>
      </c>
      <c r="U43" s="9">
        <v>7.7053949038506401E-5</v>
      </c>
      <c r="V43" s="9">
        <v>2.842625000999463E-2</v>
      </c>
      <c r="W43" s="9">
        <v>9.7731099574354072</v>
      </c>
      <c r="X43" s="9">
        <v>18.569307831717008</v>
      </c>
      <c r="Y43" s="9">
        <v>0.82624349936299191</v>
      </c>
      <c r="Z43" s="9">
        <v>9.2569591139753651E-6</v>
      </c>
      <c r="AA43" s="9">
        <v>318.25325436770879</v>
      </c>
      <c r="AB43" s="9">
        <f t="shared" si="8"/>
        <v>3.5211267605633799E-4</v>
      </c>
      <c r="AC43" s="9">
        <f t="shared" si="27"/>
        <v>8.2648002055471792E-3</v>
      </c>
      <c r="AD43" s="9">
        <f t="shared" si="28"/>
        <v>1.7694963467392325E-9</v>
      </c>
      <c r="AE43" s="9">
        <f t="shared" si="29"/>
        <v>2.0107478863048537E-10</v>
      </c>
      <c r="AF43" s="9">
        <f t="shared" si="30"/>
        <v>1.6560426050876142E-10</v>
      </c>
      <c r="AG43" s="9">
        <f t="shared" si="31"/>
        <v>5.8641795596266858E-10</v>
      </c>
      <c r="AH43" s="9">
        <f t="shared" si="32"/>
        <v>4.8472860646727074E-4</v>
      </c>
      <c r="AI43" s="9">
        <f t="shared" si="33"/>
        <v>3.3668531129768154E-5</v>
      </c>
      <c r="AJ43" s="9">
        <f t="shared" si="34"/>
        <v>2.979980121411465E-5</v>
      </c>
      <c r="AK43" s="9">
        <f t="shared" si="35"/>
        <v>1.1011921062692428E-4</v>
      </c>
      <c r="AL43" s="9">
        <f t="shared" si="36"/>
        <v>2.713167219665718E-8</v>
      </c>
      <c r="AM43" s="9">
        <f t="shared" si="37"/>
        <v>1.0009242961265714E-5</v>
      </c>
      <c r="AN43" s="9">
        <f t="shared" si="38"/>
        <v>3.4412359005054245E-3</v>
      </c>
      <c r="AO43" s="9">
        <f t="shared" si="39"/>
        <v>6.5384886731397907E-3</v>
      </c>
      <c r="AP43" s="9">
        <f t="shared" si="40"/>
        <v>2.9093080963485629E-4</v>
      </c>
      <c r="AQ43" s="9">
        <f t="shared" si="41"/>
        <v>3.2594926457659734E-9</v>
      </c>
      <c r="AR43" s="9">
        <f t="shared" si="42"/>
        <v>0.11206100505905238</v>
      </c>
    </row>
    <row r="44" spans="1:45" ht="63.5" x14ac:dyDescent="0.35">
      <c r="A44" s="9" t="s">
        <v>138</v>
      </c>
      <c r="B44" s="9" t="s">
        <v>68</v>
      </c>
      <c r="C44" s="9" t="s">
        <v>110</v>
      </c>
      <c r="D44" s="9" t="s">
        <v>173</v>
      </c>
      <c r="E44" s="9" t="s">
        <v>129</v>
      </c>
      <c r="F44" s="9" t="s">
        <v>59</v>
      </c>
      <c r="G44" s="9" t="s">
        <v>172</v>
      </c>
      <c r="H44" s="9">
        <v>-0.45</v>
      </c>
      <c r="I44" s="9" t="s">
        <v>188</v>
      </c>
      <c r="J44" s="9" t="b">
        <v>0</v>
      </c>
      <c r="L44" s="9">
        <v>3.1457441169940861E-3</v>
      </c>
      <c r="M44" s="9">
        <v>6.5022160900208775E-10</v>
      </c>
      <c r="N44" s="9">
        <v>1.000563776509765E-10</v>
      </c>
      <c r="O44" s="9">
        <v>4.4440407603596022E-10</v>
      </c>
      <c r="P44" s="9">
        <v>3.0063126803655782E-10</v>
      </c>
      <c r="Q44" s="9">
        <v>1.9282305834752999E-4</v>
      </c>
      <c r="R44" s="9">
        <v>2.264711906192313E-5</v>
      </c>
      <c r="S44" s="9">
        <v>2.0167113386152581E-5</v>
      </c>
      <c r="T44" s="9">
        <v>8.0658338911371866E-5</v>
      </c>
      <c r="U44" s="9">
        <v>3.6776368775751759E-8</v>
      </c>
      <c r="V44" s="9">
        <v>7.3394725148656446E-6</v>
      </c>
      <c r="W44" s="9">
        <v>8.0365357875069945E-3</v>
      </c>
      <c r="X44" s="9">
        <v>5.8980906103633449E-2</v>
      </c>
      <c r="Y44" s="9">
        <v>2.6050259980802038E-4</v>
      </c>
      <c r="Z44" s="9">
        <v>1.1117241814655159E-8</v>
      </c>
      <c r="AA44" s="9">
        <v>4.7418460561249563E-2</v>
      </c>
      <c r="AB44" s="9">
        <f t="shared" si="8"/>
        <v>-0.45</v>
      </c>
      <c r="AC44" s="9">
        <f t="shared" si="27"/>
        <v>-1.4155848526473387E-3</v>
      </c>
      <c r="AD44" s="9">
        <f t="shared" si="28"/>
        <v>-2.9259972405093951E-10</v>
      </c>
      <c r="AE44" s="9">
        <f t="shared" si="29"/>
        <v>-4.5025369942939422E-11</v>
      </c>
      <c r="AF44" s="9">
        <f t="shared" si="30"/>
        <v>-1.999818342161821E-10</v>
      </c>
      <c r="AG44" s="9">
        <f t="shared" si="31"/>
        <v>-1.3528407061645103E-10</v>
      </c>
      <c r="AH44" s="9">
        <f t="shared" si="32"/>
        <v>-8.6770376256388497E-5</v>
      </c>
      <c r="AI44" s="9">
        <f t="shared" si="33"/>
        <v>-1.0191203577865409E-5</v>
      </c>
      <c r="AJ44" s="9">
        <f t="shared" si="34"/>
        <v>-9.0752010237686612E-6</v>
      </c>
      <c r="AK44" s="9">
        <f t="shared" si="35"/>
        <v>-3.6296252510117341E-5</v>
      </c>
      <c r="AL44" s="9">
        <f t="shared" si="36"/>
        <v>-1.6549365949088293E-8</v>
      </c>
      <c r="AM44" s="9">
        <f t="shared" si="37"/>
        <v>-3.3027626316895403E-6</v>
      </c>
      <c r="AN44" s="9">
        <f t="shared" si="38"/>
        <v>-3.6164411043781478E-3</v>
      </c>
      <c r="AO44" s="9">
        <f t="shared" si="39"/>
        <v>-2.6541407746635052E-2</v>
      </c>
      <c r="AP44" s="9">
        <f t="shared" si="40"/>
        <v>-1.1722616991360918E-4</v>
      </c>
      <c r="AQ44" s="9">
        <f t="shared" si="41"/>
        <v>-5.0027588165948216E-9</v>
      </c>
      <c r="AR44" s="9">
        <f t="shared" si="42"/>
        <v>-2.1338307252562305E-2</v>
      </c>
      <c r="AS44" s="9" t="s">
        <v>48</v>
      </c>
    </row>
    <row r="45" spans="1:45" ht="63.5" x14ac:dyDescent="0.35">
      <c r="A45" s="9" t="s">
        <v>139</v>
      </c>
      <c r="B45" s="9" t="s">
        <v>69</v>
      </c>
      <c r="C45" s="9" t="s">
        <v>110</v>
      </c>
      <c r="D45" s="9" t="s">
        <v>177</v>
      </c>
      <c r="E45" s="9" t="s">
        <v>129</v>
      </c>
      <c r="F45" s="9" t="s">
        <v>59</v>
      </c>
      <c r="G45" s="9" t="s">
        <v>172</v>
      </c>
      <c r="H45" s="9">
        <v>2.5000000000000001E-5</v>
      </c>
      <c r="I45" s="9" t="s">
        <v>189</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5" ht="63.5" x14ac:dyDescent="0.35">
      <c r="A46" s="9" t="s">
        <v>140</v>
      </c>
      <c r="B46" s="9" t="s">
        <v>70</v>
      </c>
      <c r="C46" s="9" t="s">
        <v>110</v>
      </c>
      <c r="D46" s="9" t="s">
        <v>177</v>
      </c>
      <c r="E46" s="9" t="s">
        <v>129</v>
      </c>
      <c r="F46" s="9" t="s">
        <v>59</v>
      </c>
      <c r="G46" s="9" t="s">
        <v>172</v>
      </c>
      <c r="H46" s="9">
        <v>0.22</v>
      </c>
      <c r="I46" s="9" t="s">
        <v>189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5" ht="63.5" x14ac:dyDescent="0.35">
      <c r="A47" s="9" t="s">
        <v>152</v>
      </c>
      <c r="B47" s="9" t="s">
        <v>82</v>
      </c>
      <c r="C47" s="9" t="s">
        <v>110</v>
      </c>
      <c r="D47" s="9" t="s">
        <v>177</v>
      </c>
      <c r="E47" s="9" t="s">
        <v>129</v>
      </c>
      <c r="F47" s="9" t="s">
        <v>59</v>
      </c>
      <c r="G47" s="9" t="s">
        <v>172</v>
      </c>
      <c r="H47" s="9">
        <v>5.2599999999999999E-4</v>
      </c>
      <c r="I47" s="9" t="s">
        <v>189</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5" ht="63.5" x14ac:dyDescent="0.35">
      <c r="A48" s="9" t="s">
        <v>144</v>
      </c>
      <c r="B48" s="9" t="s">
        <v>74</v>
      </c>
      <c r="C48" s="9" t="s">
        <v>110</v>
      </c>
      <c r="D48" s="9" t="s">
        <v>177</v>
      </c>
      <c r="E48" s="9" t="s">
        <v>129</v>
      </c>
      <c r="F48" s="9" t="s">
        <v>59</v>
      </c>
      <c r="G48" s="9" t="s">
        <v>172</v>
      </c>
      <c r="H48" s="9">
        <v>1E-3</v>
      </c>
      <c r="I48" s="9" t="s">
        <v>189</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5" ht="63.5" x14ac:dyDescent="0.35">
      <c r="A49" s="9" t="s">
        <v>145</v>
      </c>
      <c r="B49" s="9" t="s">
        <v>83</v>
      </c>
      <c r="C49" s="9" t="s">
        <v>166</v>
      </c>
      <c r="D49" s="9" t="s">
        <v>181</v>
      </c>
      <c r="E49" s="9" t="s">
        <v>129</v>
      </c>
      <c r="F49" s="9" t="s">
        <v>59</v>
      </c>
      <c r="G49" s="9" t="s">
        <v>172</v>
      </c>
      <c r="H49" s="9">
        <v>1.25E-4</v>
      </c>
      <c r="I49" s="9" t="s">
        <v>189</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5" ht="63.5" x14ac:dyDescent="0.35">
      <c r="A50" s="9" t="s">
        <v>146</v>
      </c>
      <c r="B50" s="9" t="s">
        <v>76</v>
      </c>
      <c r="C50" s="9" t="s">
        <v>110</v>
      </c>
      <c r="D50" s="9" t="s">
        <v>177</v>
      </c>
      <c r="E50" s="9" t="s">
        <v>129</v>
      </c>
      <c r="F50" s="9" t="s">
        <v>59</v>
      </c>
      <c r="G50" s="9" t="s">
        <v>172</v>
      </c>
      <c r="H50" s="9">
        <v>6.9999999999999999E-4</v>
      </c>
      <c r="I50" s="9" t="s">
        <v>189</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5" ht="88.5" x14ac:dyDescent="0.35">
      <c r="A51" s="9" t="s">
        <v>130</v>
      </c>
      <c r="B51" s="9" t="s">
        <v>60</v>
      </c>
      <c r="C51" s="9" t="s">
        <v>110</v>
      </c>
      <c r="D51" s="9" t="s">
        <v>172</v>
      </c>
      <c r="E51" s="9" t="s">
        <v>130</v>
      </c>
      <c r="F51" s="9" t="s">
        <v>60</v>
      </c>
      <c r="G51" s="9" t="s">
        <v>172</v>
      </c>
      <c r="H51" s="9">
        <v>-1</v>
      </c>
      <c r="I51" s="9" t="s">
        <v>187</v>
      </c>
      <c r="J51" s="9" t="b">
        <v>0</v>
      </c>
      <c r="AB51" s="9">
        <f t="shared" si="8"/>
        <v>-1</v>
      </c>
      <c r="AC51" s="9">
        <f t="shared" ref="AC51:AR51" si="43">+AC52+AC53+AC54+AC55+AC56+AC57+AC58+AC59+AC60+AC61+AC62+AC63+AC64+AC65+AC66+AC67+AC68</f>
        <v>6.4406311089138801E-2</v>
      </c>
      <c r="AD51" s="9">
        <f t="shared" si="43"/>
        <v>2.3148976822886921E-9</v>
      </c>
      <c r="AE51" s="9">
        <f t="shared" si="43"/>
        <v>7.1339721212102997E-10</v>
      </c>
      <c r="AF51" s="9">
        <f t="shared" si="43"/>
        <v>2.1312910765421123E-9</v>
      </c>
      <c r="AG51" s="9">
        <f t="shared" si="43"/>
        <v>-4.7480560801260761E-10</v>
      </c>
      <c r="AH51" s="9">
        <f t="shared" si="43"/>
        <v>1.27560932721923E-4</v>
      </c>
      <c r="AI51" s="9">
        <f t="shared" si="43"/>
        <v>5.5276879436143988E-5</v>
      </c>
      <c r="AJ51" s="9">
        <f t="shared" si="43"/>
        <v>-2.3005191304436082E-4</v>
      </c>
      <c r="AK51" s="9">
        <f t="shared" si="43"/>
        <v>-1.0633126560516909E-3</v>
      </c>
      <c r="AL51" s="9">
        <f t="shared" si="43"/>
        <v>2.7904806937453328E-7</v>
      </c>
      <c r="AM51" s="9">
        <f t="shared" si="43"/>
        <v>8.8036163385454304E-6</v>
      </c>
      <c r="AN51" s="9">
        <f t="shared" si="43"/>
        <v>8.8928715992355068E-3</v>
      </c>
      <c r="AO51" s="9">
        <f t="shared" si="43"/>
        <v>9.4720197891565938E-2</v>
      </c>
      <c r="AP51" s="9">
        <f t="shared" si="43"/>
        <v>-7.8357863025336951E-4</v>
      </c>
      <c r="AQ51" s="9">
        <f t="shared" si="43"/>
        <v>7.4987793291555199E-9</v>
      </c>
      <c r="AR51" s="9">
        <f t="shared" si="43"/>
        <v>0.12436394023491454</v>
      </c>
      <c r="AS51" s="9" t="s">
        <v>47</v>
      </c>
    </row>
    <row r="52" spans="1:45" ht="76" x14ac:dyDescent="0.35">
      <c r="A52" s="9" t="s">
        <v>153</v>
      </c>
      <c r="B52" s="9" t="s">
        <v>84</v>
      </c>
      <c r="C52" s="9" t="s">
        <v>167</v>
      </c>
      <c r="D52" s="9" t="s">
        <v>180</v>
      </c>
      <c r="E52" s="9" t="s">
        <v>130</v>
      </c>
      <c r="F52" s="9" t="s">
        <v>60</v>
      </c>
      <c r="G52" s="9" t="s">
        <v>172</v>
      </c>
      <c r="H52" s="9">
        <v>1.67E-9</v>
      </c>
      <c r="I52" s="9" t="s">
        <v>188</v>
      </c>
      <c r="J52" s="9" t="b">
        <v>0</v>
      </c>
      <c r="L52" s="9">
        <v>987880.61283091526</v>
      </c>
      <c r="M52" s="9">
        <v>6.814441045565714E-2</v>
      </c>
      <c r="N52" s="9">
        <v>0.4540189149743401</v>
      </c>
      <c r="O52" s="9">
        <v>0.59921430965201172</v>
      </c>
      <c r="P52" s="9">
        <v>8.3414444269766075E-2</v>
      </c>
      <c r="Q52" s="9">
        <v>30465.84026283308</v>
      </c>
      <c r="R52" s="9">
        <v>4246.1352669284752</v>
      </c>
      <c r="S52" s="9">
        <v>4302.3393555929324</v>
      </c>
      <c r="T52" s="9">
        <v>11957.25037951613</v>
      </c>
      <c r="U52" s="9">
        <v>38.937346683478239</v>
      </c>
      <c r="V52" s="9">
        <v>1065.025325517897</v>
      </c>
      <c r="W52" s="9">
        <v>5347813.00606032</v>
      </c>
      <c r="X52" s="9">
        <v>26193596.245527372</v>
      </c>
      <c r="Y52" s="9">
        <v>268751.79949199437</v>
      </c>
      <c r="Z52" s="9">
        <v>45.59845240347984</v>
      </c>
      <c r="AA52" s="9">
        <v>11891394.377650529</v>
      </c>
      <c r="AB52" s="9">
        <f t="shared" si="8"/>
        <v>1.67E-9</v>
      </c>
      <c r="AC52" s="9">
        <f t="shared" ref="AC52:AC68" si="44">AB52*L52</f>
        <v>1.6497606234276284E-3</v>
      </c>
      <c r="AD52" s="9">
        <f t="shared" ref="AD52:AD68" si="45">AB52*M52</f>
        <v>1.1380116546094742E-10</v>
      </c>
      <c r="AE52" s="9">
        <f t="shared" ref="AE52:AE68" si="46">AB52*N52</f>
        <v>7.5821158800714795E-10</v>
      </c>
      <c r="AF52" s="9">
        <f t="shared" ref="AF52:AF68" si="47">AB52*O52</f>
        <v>1.0006878971188596E-9</v>
      </c>
      <c r="AG52" s="9">
        <f t="shared" ref="AG52:AG68" si="48">AB52*P52</f>
        <v>1.3930212193050935E-10</v>
      </c>
      <c r="AH52" s="9">
        <f t="shared" ref="AH52:AH68" si="49">AB52*Q52</f>
        <v>5.0877953238931245E-5</v>
      </c>
      <c r="AI52" s="9">
        <f t="shared" ref="AI52:AI68" si="50">AB52*R52</f>
        <v>7.091045895770554E-6</v>
      </c>
      <c r="AJ52" s="9">
        <f t="shared" ref="AJ52:AJ68" si="51">AB52*S52</f>
        <v>7.1849067238401969E-6</v>
      </c>
      <c r="AK52" s="9">
        <f t="shared" ref="AK52:AK68" si="52">AB52*T52</f>
        <v>1.9968608133791936E-5</v>
      </c>
      <c r="AL52" s="9">
        <f t="shared" ref="AL52:AL68" si="53">AB52*U52</f>
        <v>6.5025368961408666E-8</v>
      </c>
      <c r="AM52" s="9">
        <f t="shared" ref="AM52:AM68" si="54">AB52*V52</f>
        <v>1.778592293614888E-6</v>
      </c>
      <c r="AN52" s="9">
        <f t="shared" ref="AN52:AN68" si="55">AB52*W52</f>
        <v>8.9308477201207343E-3</v>
      </c>
      <c r="AO52" s="9">
        <f t="shared" ref="AO52:AO68" si="56">AB52*X52</f>
        <v>4.3743305730030713E-2</v>
      </c>
      <c r="AP52" s="9">
        <f t="shared" ref="AP52:AP68" si="57">AB52*Y52</f>
        <v>4.4881550515163063E-4</v>
      </c>
      <c r="AQ52" s="9">
        <f t="shared" ref="AQ52:AQ68" si="58">AB52*Z52</f>
        <v>7.6149415513811336E-8</v>
      </c>
      <c r="AR52" s="9">
        <f t="shared" ref="AR52:AR68" si="59">AB52*AA52</f>
        <v>1.9858628610676384E-2</v>
      </c>
    </row>
    <row r="53" spans="1:45" ht="113.5" x14ac:dyDescent="0.35">
      <c r="A53" s="9" t="s">
        <v>151</v>
      </c>
      <c r="B53" s="9" t="s">
        <v>81</v>
      </c>
      <c r="C53" s="9" t="s">
        <v>169</v>
      </c>
      <c r="D53" s="9" t="s">
        <v>173</v>
      </c>
      <c r="E53" s="9" t="s">
        <v>130</v>
      </c>
      <c r="F53" s="9" t="s">
        <v>60</v>
      </c>
      <c r="G53" s="9" t="s">
        <v>172</v>
      </c>
      <c r="H53" s="9">
        <v>3.5211267605633799E-4</v>
      </c>
      <c r="I53" s="9" t="s">
        <v>188</v>
      </c>
      <c r="J53" s="9" t="b">
        <v>0</v>
      </c>
      <c r="L53" s="9">
        <v>23.47203258375399</v>
      </c>
      <c r="M53" s="9">
        <v>5.0253696247394209E-6</v>
      </c>
      <c r="N53" s="9">
        <v>5.7105239971057852E-7</v>
      </c>
      <c r="O53" s="9">
        <v>4.7031609984488252E-7</v>
      </c>
      <c r="P53" s="9">
        <v>1.665426994933979E-6</v>
      </c>
      <c r="Q53" s="9">
        <v>1.376629242367049</v>
      </c>
      <c r="R53" s="9">
        <v>9.5618628408541573E-2</v>
      </c>
      <c r="S53" s="9">
        <v>8.4631435448085615E-2</v>
      </c>
      <c r="T53" s="9">
        <v>0.31273855818046498</v>
      </c>
      <c r="U53" s="9">
        <v>7.7053949038506401E-5</v>
      </c>
      <c r="V53" s="9">
        <v>2.842625000999463E-2</v>
      </c>
      <c r="W53" s="9">
        <v>9.7731099574354072</v>
      </c>
      <c r="X53" s="9">
        <v>18.569307831717008</v>
      </c>
      <c r="Y53" s="9">
        <v>0.82624349936299191</v>
      </c>
      <c r="Z53" s="9">
        <v>9.2569591139753651E-6</v>
      </c>
      <c r="AA53" s="9">
        <v>318.25325436770879</v>
      </c>
      <c r="AB53" s="9">
        <f t="shared" si="8"/>
        <v>3.5211267605633799E-4</v>
      </c>
      <c r="AC53" s="9">
        <f t="shared" si="44"/>
        <v>8.2648002055471792E-3</v>
      </c>
      <c r="AD53" s="9">
        <f t="shared" si="45"/>
        <v>1.7694963467392325E-9</v>
      </c>
      <c r="AE53" s="9">
        <f t="shared" si="46"/>
        <v>2.0107478863048537E-10</v>
      </c>
      <c r="AF53" s="9">
        <f t="shared" si="47"/>
        <v>1.6560426050876142E-10</v>
      </c>
      <c r="AG53" s="9">
        <f t="shared" si="48"/>
        <v>5.8641795596266858E-10</v>
      </c>
      <c r="AH53" s="9">
        <f t="shared" si="49"/>
        <v>4.8472860646727074E-4</v>
      </c>
      <c r="AI53" s="9">
        <f t="shared" si="50"/>
        <v>3.3668531129768154E-5</v>
      </c>
      <c r="AJ53" s="9">
        <f t="shared" si="51"/>
        <v>2.979980121411465E-5</v>
      </c>
      <c r="AK53" s="9">
        <f t="shared" si="52"/>
        <v>1.1011921062692428E-4</v>
      </c>
      <c r="AL53" s="9">
        <f t="shared" si="53"/>
        <v>2.713167219665718E-8</v>
      </c>
      <c r="AM53" s="9">
        <f t="shared" si="54"/>
        <v>1.0009242961265714E-5</v>
      </c>
      <c r="AN53" s="9">
        <f t="shared" si="55"/>
        <v>3.4412359005054245E-3</v>
      </c>
      <c r="AO53" s="9">
        <f t="shared" si="56"/>
        <v>6.5384886731397907E-3</v>
      </c>
      <c r="AP53" s="9">
        <f t="shared" si="57"/>
        <v>2.9093080963485629E-4</v>
      </c>
      <c r="AQ53" s="9">
        <f t="shared" si="58"/>
        <v>3.2594926457659734E-9</v>
      </c>
      <c r="AR53" s="9">
        <f t="shared" si="59"/>
        <v>0.11206100505905238</v>
      </c>
    </row>
    <row r="54" spans="1:45" ht="63.5" x14ac:dyDescent="0.35">
      <c r="A54" s="9" t="s">
        <v>148</v>
      </c>
      <c r="B54" s="9" t="s">
        <v>78</v>
      </c>
      <c r="C54" s="9" t="s">
        <v>166</v>
      </c>
      <c r="D54" s="9" t="s">
        <v>180</v>
      </c>
      <c r="E54" s="9" t="s">
        <v>130</v>
      </c>
      <c r="F54" s="9" t="s">
        <v>60</v>
      </c>
      <c r="G54" s="9" t="s">
        <v>172</v>
      </c>
      <c r="H54" s="9">
        <v>-2.2499999999999999E-4</v>
      </c>
      <c r="I54" s="9" t="s">
        <v>188</v>
      </c>
      <c r="J54" s="9" t="b">
        <v>0</v>
      </c>
      <c r="L54" s="9">
        <v>-0.37286071037704871</v>
      </c>
      <c r="M54" s="9">
        <v>-1.9677637361568699E-8</v>
      </c>
      <c r="N54" s="9">
        <v>-1.4152757315570539E-7</v>
      </c>
      <c r="O54" s="9">
        <v>-2.100243469870219E-6</v>
      </c>
      <c r="P54" s="9">
        <v>-3.161886584198886E-8</v>
      </c>
      <c r="Q54" s="9">
        <v>-2.8766385369069739E-2</v>
      </c>
      <c r="R54" s="9">
        <v>-1.7524062551968491E-3</v>
      </c>
      <c r="S54" s="9">
        <v>-4.2000923177632904E-3</v>
      </c>
      <c r="T54" s="9">
        <v>-1.215863939236138E-2</v>
      </c>
      <c r="U54" s="9">
        <v>-9.1420249702782582E-4</v>
      </c>
      <c r="V54" s="9">
        <v>-2.077096625221677E-2</v>
      </c>
      <c r="W54" s="9">
        <v>-4.8071156049041024</v>
      </c>
      <c r="X54" s="9">
        <v>-2.9653606173103628</v>
      </c>
      <c r="Y54" s="9">
        <v>-4.4938950571877774</v>
      </c>
      <c r="Z54" s="9">
        <v>-5.9414875348617108E-6</v>
      </c>
      <c r="AA54" s="9">
        <v>-3.987263861945411</v>
      </c>
      <c r="AB54" s="9">
        <f t="shared" si="8"/>
        <v>-2.2499999999999999E-4</v>
      </c>
      <c r="AC54" s="9">
        <f t="shared" si="44"/>
        <v>8.3893659834835958E-5</v>
      </c>
      <c r="AD54" s="9">
        <f t="shared" si="45"/>
        <v>4.4274684063529573E-12</v>
      </c>
      <c r="AE54" s="9">
        <f t="shared" si="46"/>
        <v>3.1843703960033711E-11</v>
      </c>
      <c r="AF54" s="9">
        <f t="shared" si="47"/>
        <v>4.7255478072079927E-10</v>
      </c>
      <c r="AG54" s="9">
        <f t="shared" si="48"/>
        <v>7.1142448144474935E-12</v>
      </c>
      <c r="AH54" s="9">
        <f t="shared" si="49"/>
        <v>6.4724367080406913E-6</v>
      </c>
      <c r="AI54" s="9">
        <f t="shared" si="50"/>
        <v>3.9429140741929104E-7</v>
      </c>
      <c r="AJ54" s="9">
        <f t="shared" si="51"/>
        <v>9.4502077149674027E-7</v>
      </c>
      <c r="AK54" s="9">
        <f t="shared" si="52"/>
        <v>2.7356938632813104E-6</v>
      </c>
      <c r="AL54" s="9">
        <f t="shared" si="53"/>
        <v>2.0569556183126081E-7</v>
      </c>
      <c r="AM54" s="9">
        <f t="shared" si="54"/>
        <v>4.6734674067487728E-6</v>
      </c>
      <c r="AN54" s="9">
        <f t="shared" si="55"/>
        <v>1.081601011103423E-3</v>
      </c>
      <c r="AO54" s="9">
        <f t="shared" si="56"/>
        <v>6.6720613889483167E-4</v>
      </c>
      <c r="AP54" s="9">
        <f t="shared" si="57"/>
        <v>1.0111263878672498E-3</v>
      </c>
      <c r="AQ54" s="9">
        <f t="shared" si="58"/>
        <v>1.336834695343885E-9</v>
      </c>
      <c r="AR54" s="9">
        <f t="shared" si="59"/>
        <v>8.9713436893771746E-4</v>
      </c>
    </row>
    <row r="55" spans="1:45" ht="63.5" x14ac:dyDescent="0.35">
      <c r="A55" s="9" t="s">
        <v>150</v>
      </c>
      <c r="B55" s="9" t="s">
        <v>80</v>
      </c>
      <c r="C55" s="9" t="s">
        <v>168</v>
      </c>
      <c r="D55" s="9" t="s">
        <v>180</v>
      </c>
      <c r="E55" s="9" t="s">
        <v>130</v>
      </c>
      <c r="F55" s="9" t="s">
        <v>60</v>
      </c>
      <c r="G55" s="9" t="s">
        <v>172</v>
      </c>
      <c r="H55" s="9">
        <v>2.1350000000000002E-3</v>
      </c>
      <c r="I55" s="9" t="s">
        <v>188</v>
      </c>
      <c r="J55" s="9" t="b">
        <v>0</v>
      </c>
      <c r="L55" s="9">
        <v>0.10521936987180409</v>
      </c>
      <c r="M55" s="9">
        <v>6.1451733320158887E-9</v>
      </c>
      <c r="N55" s="9">
        <v>5.5116908971341276E-9</v>
      </c>
      <c r="O55" s="9">
        <v>2.5471303752398801E-8</v>
      </c>
      <c r="P55" s="9">
        <v>2.415980324166237E-9</v>
      </c>
      <c r="Q55" s="9">
        <v>9.4890429819707328E-2</v>
      </c>
      <c r="R55" s="9">
        <v>2.7414370852175089E-4</v>
      </c>
      <c r="S55" s="9">
        <v>5.6987499818800442E-4</v>
      </c>
      <c r="T55" s="9">
        <v>1.0819830689473291E-3</v>
      </c>
      <c r="U55" s="9">
        <v>1.0667289623285989E-5</v>
      </c>
      <c r="V55" s="9">
        <v>8.8965286365030091E-5</v>
      </c>
      <c r="W55" s="9">
        <v>0.10711381505936669</v>
      </c>
      <c r="X55" s="9">
        <v>2.6078347443196148</v>
      </c>
      <c r="Y55" s="9">
        <v>0.41102109617243848</v>
      </c>
      <c r="Z55" s="9">
        <v>3.3953813713313051E-6</v>
      </c>
      <c r="AA55" s="9">
        <v>4.9941072553100359</v>
      </c>
      <c r="AB55" s="9">
        <f t="shared" si="8"/>
        <v>2.1350000000000002E-3</v>
      </c>
      <c r="AC55" s="9">
        <f t="shared" si="44"/>
        <v>2.2464335467630177E-4</v>
      </c>
      <c r="AD55" s="9">
        <f t="shared" si="45"/>
        <v>1.3119945063853924E-11</v>
      </c>
      <c r="AE55" s="9">
        <f t="shared" si="46"/>
        <v>1.1767460065381363E-11</v>
      </c>
      <c r="AF55" s="9">
        <f t="shared" si="47"/>
        <v>5.4381233511371447E-11</v>
      </c>
      <c r="AG55" s="9">
        <f t="shared" si="48"/>
        <v>5.1581179920949167E-12</v>
      </c>
      <c r="AH55" s="9">
        <f t="shared" si="49"/>
        <v>2.0259106766507516E-4</v>
      </c>
      <c r="AI55" s="9">
        <f t="shared" si="50"/>
        <v>5.8529681769393823E-7</v>
      </c>
      <c r="AJ55" s="9">
        <f t="shared" si="51"/>
        <v>1.2166831211313896E-6</v>
      </c>
      <c r="AK55" s="9">
        <f t="shared" si="52"/>
        <v>2.3100338522025479E-6</v>
      </c>
      <c r="AL55" s="9">
        <f t="shared" si="53"/>
        <v>2.277466334571559E-8</v>
      </c>
      <c r="AM55" s="9">
        <f t="shared" si="54"/>
        <v>1.8994088638933925E-7</v>
      </c>
      <c r="AN55" s="9">
        <f t="shared" si="55"/>
        <v>2.2868799515174791E-4</v>
      </c>
      <c r="AO55" s="9">
        <f t="shared" si="56"/>
        <v>5.5677271791223781E-3</v>
      </c>
      <c r="AP55" s="9">
        <f t="shared" si="57"/>
        <v>8.7753004032815624E-4</v>
      </c>
      <c r="AQ55" s="9">
        <f t="shared" si="58"/>
        <v>7.249139227792337E-9</v>
      </c>
      <c r="AR55" s="9">
        <f t="shared" si="59"/>
        <v>1.0662418990086927E-2</v>
      </c>
    </row>
    <row r="56" spans="1:45" ht="113.5" x14ac:dyDescent="0.35">
      <c r="A56" s="9" t="s">
        <v>154</v>
      </c>
      <c r="B56" s="9" t="s">
        <v>85</v>
      </c>
      <c r="C56" s="9" t="s">
        <v>170</v>
      </c>
      <c r="D56" s="9" t="s">
        <v>180</v>
      </c>
      <c r="E56" s="9" t="s">
        <v>130</v>
      </c>
      <c r="F56" s="9" t="s">
        <v>60</v>
      </c>
      <c r="G56" s="9" t="s">
        <v>172</v>
      </c>
      <c r="H56" s="9">
        <v>0.24160000000000001</v>
      </c>
      <c r="I56" s="9" t="s">
        <v>188</v>
      </c>
      <c r="J56" s="9" t="b">
        <v>0</v>
      </c>
      <c r="L56" s="9">
        <v>5.0137977529436058E-2</v>
      </c>
      <c r="M56" s="9">
        <v>1.059740223493508E-8</v>
      </c>
      <c r="N56" s="9">
        <v>7.3850816610653611E-10</v>
      </c>
      <c r="O56" s="9">
        <v>1.5925368166936311E-8</v>
      </c>
      <c r="P56" s="9">
        <v>1.339100713575236E-8</v>
      </c>
      <c r="Q56" s="9">
        <v>3.4718955983849761E-3</v>
      </c>
      <c r="R56" s="9">
        <v>1.8481230177663419E-4</v>
      </c>
      <c r="S56" s="9">
        <v>1.904915526858013E-4</v>
      </c>
      <c r="T56" s="9">
        <v>5.5399978160840962E-4</v>
      </c>
      <c r="U56" s="9">
        <v>5.1759025182530764E-7</v>
      </c>
      <c r="V56" s="9">
        <v>4.9425735421188372E-5</v>
      </c>
      <c r="W56" s="9">
        <v>2.6049675056339941E-2</v>
      </c>
      <c r="X56" s="9">
        <v>3.995833670983032</v>
      </c>
      <c r="Y56" s="9">
        <v>4.9248016587830571E-3</v>
      </c>
      <c r="Z56" s="9">
        <v>1.220134781534801E-7</v>
      </c>
      <c r="AA56" s="9">
        <v>0.67873628769092476</v>
      </c>
      <c r="AB56" s="9">
        <f t="shared" si="8"/>
        <v>0.24160000000000001</v>
      </c>
      <c r="AC56" s="9">
        <f t="shared" si="44"/>
        <v>1.2113335371111752E-2</v>
      </c>
      <c r="AD56" s="9">
        <f t="shared" si="45"/>
        <v>2.5603323799603154E-9</v>
      </c>
      <c r="AE56" s="9">
        <f t="shared" si="46"/>
        <v>1.7842357293133913E-10</v>
      </c>
      <c r="AF56" s="9">
        <f t="shared" si="47"/>
        <v>3.8475689491318126E-9</v>
      </c>
      <c r="AG56" s="9">
        <f t="shared" si="48"/>
        <v>3.2352673239977703E-9</v>
      </c>
      <c r="AH56" s="9">
        <f t="shared" si="49"/>
        <v>8.388099765698103E-4</v>
      </c>
      <c r="AI56" s="9">
        <f t="shared" si="50"/>
        <v>4.4650652109234824E-5</v>
      </c>
      <c r="AJ56" s="9">
        <f t="shared" si="51"/>
        <v>4.6022759128889599E-5</v>
      </c>
      <c r="AK56" s="9">
        <f t="shared" si="52"/>
        <v>1.3384634723659177E-4</v>
      </c>
      <c r="AL56" s="9">
        <f t="shared" si="53"/>
        <v>1.2504980484099432E-7</v>
      </c>
      <c r="AM56" s="9">
        <f t="shared" si="54"/>
        <v>1.1941257677759111E-5</v>
      </c>
      <c r="AN56" s="9">
        <f t="shared" si="55"/>
        <v>6.2936014936117298E-3</v>
      </c>
      <c r="AO56" s="9">
        <f t="shared" si="56"/>
        <v>0.96539341490950059</v>
      </c>
      <c r="AP56" s="9">
        <f t="shared" si="57"/>
        <v>1.1898320807619866E-3</v>
      </c>
      <c r="AQ56" s="9">
        <f t="shared" si="58"/>
        <v>2.9478456321880793E-8</v>
      </c>
      <c r="AR56" s="9">
        <f t="shared" si="59"/>
        <v>0.16398268710612743</v>
      </c>
    </row>
    <row r="57" spans="1:45" ht="51" x14ac:dyDescent="0.35">
      <c r="A57" s="9" t="s">
        <v>155</v>
      </c>
      <c r="B57" s="9" t="s">
        <v>86</v>
      </c>
      <c r="C57" s="9" t="s">
        <v>110</v>
      </c>
      <c r="D57" s="9" t="s">
        <v>180</v>
      </c>
      <c r="E57" s="9" t="s">
        <v>130</v>
      </c>
      <c r="F57" s="9" t="s">
        <v>60</v>
      </c>
      <c r="G57" s="9" t="s">
        <v>172</v>
      </c>
      <c r="H57" s="9">
        <v>0.22500000000000001</v>
      </c>
      <c r="I57" s="9" t="s">
        <v>188</v>
      </c>
      <c r="J57" s="9" t="b">
        <v>0</v>
      </c>
      <c r="L57" s="9">
        <v>1.105041509798613E-4</v>
      </c>
      <c r="M57" s="9">
        <v>1.0251153135881589E-11</v>
      </c>
      <c r="N57" s="9">
        <v>2.7054922805105289E-11</v>
      </c>
      <c r="O57" s="9">
        <v>4.9440036676317003E-11</v>
      </c>
      <c r="P57" s="9">
        <v>6.7713801953557628E-12</v>
      </c>
      <c r="Q57" s="9">
        <v>4.4773941700127782E-5</v>
      </c>
      <c r="R57" s="9">
        <v>4.1450799117555911E-7</v>
      </c>
      <c r="S57" s="9">
        <v>6.693032949396005E-7</v>
      </c>
      <c r="T57" s="9">
        <v>1.3478047233031009E-6</v>
      </c>
      <c r="U57" s="9">
        <v>7.3053511046294447E-9</v>
      </c>
      <c r="V57" s="9">
        <v>1.198204770093585E-7</v>
      </c>
      <c r="W57" s="9">
        <v>3.2912502134385419E-4</v>
      </c>
      <c r="X57" s="9">
        <v>1.7729810952310089E-3</v>
      </c>
      <c r="Y57" s="9">
        <v>2.9127848698179897E-4</v>
      </c>
      <c r="Z57" s="9">
        <v>1.2579184527508171E-9</v>
      </c>
      <c r="AA57" s="9">
        <v>3.146237152010933E-3</v>
      </c>
      <c r="AB57" s="9">
        <f t="shared" ref="AB57:AB88" si="60">H57</f>
        <v>0.22500000000000001</v>
      </c>
      <c r="AC57" s="9">
        <f t="shared" si="44"/>
        <v>2.4863433970468792E-5</v>
      </c>
      <c r="AD57" s="9">
        <f t="shared" si="45"/>
        <v>2.3065094555733577E-12</v>
      </c>
      <c r="AE57" s="9">
        <f t="shared" si="46"/>
        <v>6.0873576311486902E-12</v>
      </c>
      <c r="AF57" s="9">
        <f t="shared" si="47"/>
        <v>1.1124008252171326E-11</v>
      </c>
      <c r="AG57" s="9">
        <f t="shared" si="48"/>
        <v>1.5235605439550466E-12</v>
      </c>
      <c r="AH57" s="9">
        <f t="shared" si="49"/>
        <v>1.0074136882528751E-5</v>
      </c>
      <c r="AI57" s="9">
        <f t="shared" si="50"/>
        <v>9.3264298014500797E-8</v>
      </c>
      <c r="AJ57" s="9">
        <f t="shared" si="51"/>
        <v>1.5059324136141012E-7</v>
      </c>
      <c r="AK57" s="9">
        <f t="shared" si="52"/>
        <v>3.0325606274319771E-7</v>
      </c>
      <c r="AL57" s="9">
        <f t="shared" si="53"/>
        <v>1.643703998541625E-9</v>
      </c>
      <c r="AM57" s="9">
        <f t="shared" si="54"/>
        <v>2.6959607327105663E-8</v>
      </c>
      <c r="AN57" s="9">
        <f t="shared" si="55"/>
        <v>7.4053129802367196E-5</v>
      </c>
      <c r="AO57" s="9">
        <f t="shared" si="56"/>
        <v>3.9892074642697701E-4</v>
      </c>
      <c r="AP57" s="9">
        <f t="shared" si="57"/>
        <v>6.5537659570904776E-5</v>
      </c>
      <c r="AQ57" s="9">
        <f t="shared" si="58"/>
        <v>2.8303165186893385E-10</v>
      </c>
      <c r="AR57" s="9">
        <f t="shared" si="59"/>
        <v>7.0790335920245995E-4</v>
      </c>
    </row>
    <row r="58" spans="1:45" ht="63.5" x14ac:dyDescent="0.35">
      <c r="A58" s="9" t="s">
        <v>156</v>
      </c>
      <c r="B58" s="9" t="s">
        <v>87</v>
      </c>
      <c r="C58" s="9" t="s">
        <v>110</v>
      </c>
      <c r="D58" s="9" t="s">
        <v>173</v>
      </c>
      <c r="E58" s="9" t="s">
        <v>130</v>
      </c>
      <c r="F58" s="9" t="s">
        <v>60</v>
      </c>
      <c r="G58" s="9" t="s">
        <v>172</v>
      </c>
      <c r="H58" s="9">
        <v>-0.62</v>
      </c>
      <c r="I58" s="9" t="s">
        <v>188</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5" ht="51" x14ac:dyDescent="0.35">
      <c r="A59" s="9" t="s">
        <v>157</v>
      </c>
      <c r="B59" s="9" t="s">
        <v>88</v>
      </c>
      <c r="C59" s="9" t="s">
        <v>166</v>
      </c>
      <c r="D59" s="9" t="s">
        <v>180</v>
      </c>
      <c r="E59" s="9" t="s">
        <v>130</v>
      </c>
      <c r="F59" s="9" t="s">
        <v>60</v>
      </c>
      <c r="G59" s="9" t="s">
        <v>172</v>
      </c>
      <c r="H59" s="9">
        <v>-0.1</v>
      </c>
      <c r="I59" s="9" t="s">
        <v>188</v>
      </c>
      <c r="J59" s="9" t="b">
        <v>0</v>
      </c>
      <c r="L59" s="9">
        <v>0.49388985559429349</v>
      </c>
      <c r="M59" s="9">
        <v>2.1485861327975839E-8</v>
      </c>
      <c r="N59" s="9">
        <v>4.7401125910450602E-9</v>
      </c>
      <c r="O59" s="9">
        <v>3.4206300527016632E-8</v>
      </c>
      <c r="P59" s="9">
        <v>4.4495889332540527E-8</v>
      </c>
      <c r="Q59" s="9">
        <v>1.4659932448097339E-2</v>
      </c>
      <c r="R59" s="9">
        <v>5.5446202221757265E-4</v>
      </c>
      <c r="S59" s="9">
        <v>3.1537167724519479E-3</v>
      </c>
      <c r="T59" s="9">
        <v>1.3325958058272259E-2</v>
      </c>
      <c r="U59" s="9">
        <v>2.386727058000449E-6</v>
      </c>
      <c r="V59" s="9">
        <v>2.0587474094559499E-4</v>
      </c>
      <c r="W59" s="9">
        <v>0.1115715565105992</v>
      </c>
      <c r="X59" s="9">
        <v>9.2758886548554926</v>
      </c>
      <c r="Y59" s="9">
        <v>4.6673511135681543E-2</v>
      </c>
      <c r="Z59" s="9">
        <v>1.1025759072730771E-6</v>
      </c>
      <c r="AA59" s="9">
        <v>1.838058372591687</v>
      </c>
      <c r="AB59" s="9">
        <f t="shared" si="60"/>
        <v>-0.1</v>
      </c>
      <c r="AC59" s="9">
        <f t="shared" si="44"/>
        <v>-4.9388985559429353E-2</v>
      </c>
      <c r="AD59" s="9">
        <f t="shared" si="45"/>
        <v>-2.1485861327975838E-9</v>
      </c>
      <c r="AE59" s="9">
        <f t="shared" si="46"/>
        <v>-4.7401125910450609E-10</v>
      </c>
      <c r="AF59" s="9">
        <f t="shared" si="47"/>
        <v>-3.4206300527016633E-9</v>
      </c>
      <c r="AG59" s="9">
        <f t="shared" si="48"/>
        <v>-4.4495889332540526E-9</v>
      </c>
      <c r="AH59" s="9">
        <f t="shared" si="49"/>
        <v>-1.465993244809734E-3</v>
      </c>
      <c r="AI59" s="9">
        <f t="shared" si="50"/>
        <v>-5.5446202221757268E-5</v>
      </c>
      <c r="AJ59" s="9">
        <f t="shared" si="51"/>
        <v>-3.1537167724519482E-4</v>
      </c>
      <c r="AK59" s="9">
        <f t="shared" si="52"/>
        <v>-1.3325958058272259E-3</v>
      </c>
      <c r="AL59" s="9">
        <f t="shared" si="53"/>
        <v>-2.3867270580004493E-7</v>
      </c>
      <c r="AM59" s="9">
        <f t="shared" si="54"/>
        <v>-2.05874740945595E-5</v>
      </c>
      <c r="AN59" s="9">
        <f t="shared" si="55"/>
        <v>-1.1157155651059921E-2</v>
      </c>
      <c r="AO59" s="9">
        <f t="shared" si="56"/>
        <v>-0.92758886548554931</v>
      </c>
      <c r="AP59" s="9">
        <f t="shared" si="57"/>
        <v>-4.6673511135681542E-3</v>
      </c>
      <c r="AQ59" s="9">
        <f t="shared" si="58"/>
        <v>-1.1025759072730771E-7</v>
      </c>
      <c r="AR59" s="9">
        <f t="shared" si="59"/>
        <v>-0.18380583725916871</v>
      </c>
      <c r="AS59" s="9" t="s">
        <v>49</v>
      </c>
    </row>
    <row r="60" spans="1:45" ht="51" x14ac:dyDescent="0.35">
      <c r="A60" s="9" t="s">
        <v>144</v>
      </c>
      <c r="B60" s="9" t="s">
        <v>74</v>
      </c>
      <c r="C60" s="9" t="s">
        <v>110</v>
      </c>
      <c r="D60" s="9" t="s">
        <v>177</v>
      </c>
      <c r="E60" s="9" t="s">
        <v>130</v>
      </c>
      <c r="F60" s="9" t="s">
        <v>60</v>
      </c>
      <c r="G60" s="9" t="s">
        <v>172</v>
      </c>
      <c r="H60" s="9">
        <v>2.3999999999999998E-3</v>
      </c>
      <c r="I60" s="9" t="s">
        <v>189</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5" ht="51" x14ac:dyDescent="0.35">
      <c r="A61" s="9" t="s">
        <v>158</v>
      </c>
      <c r="B61" s="9" t="s">
        <v>89</v>
      </c>
      <c r="C61" s="9" t="s">
        <v>110</v>
      </c>
      <c r="D61" s="9" t="s">
        <v>182</v>
      </c>
      <c r="E61" s="9" t="s">
        <v>130</v>
      </c>
      <c r="F61" s="9" t="s">
        <v>60</v>
      </c>
      <c r="G61" s="9" t="s">
        <v>172</v>
      </c>
      <c r="H61" s="9">
        <v>9.2799999999999997E-8</v>
      </c>
      <c r="I61" s="9" t="s">
        <v>189</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5" ht="51" x14ac:dyDescent="0.35">
      <c r="A62" s="9" t="s">
        <v>159</v>
      </c>
      <c r="B62" s="9" t="s">
        <v>90</v>
      </c>
      <c r="C62" s="9" t="s">
        <v>110</v>
      </c>
      <c r="D62" s="9" t="s">
        <v>182</v>
      </c>
      <c r="E62" s="9" t="s">
        <v>130</v>
      </c>
      <c r="F62" s="9" t="s">
        <v>60</v>
      </c>
      <c r="G62" s="9" t="s">
        <v>172</v>
      </c>
      <c r="H62" s="9">
        <v>7.0399999999999995E-8</v>
      </c>
      <c r="I62" s="9" t="s">
        <v>189</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5" ht="51" x14ac:dyDescent="0.35">
      <c r="A63" s="9" t="s">
        <v>152</v>
      </c>
      <c r="B63" s="9" t="s">
        <v>82</v>
      </c>
      <c r="C63" s="9" t="s">
        <v>110</v>
      </c>
      <c r="D63" s="9" t="s">
        <v>177</v>
      </c>
      <c r="E63" s="9" t="s">
        <v>130</v>
      </c>
      <c r="F63" s="9" t="s">
        <v>60</v>
      </c>
      <c r="G63" s="9" t="s">
        <v>172</v>
      </c>
      <c r="H63" s="9">
        <v>8.9599999999999996E-5</v>
      </c>
      <c r="I63" s="9" t="s">
        <v>189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5" ht="51" x14ac:dyDescent="0.35">
      <c r="A64" s="9" t="s">
        <v>140</v>
      </c>
      <c r="B64" s="9" t="s">
        <v>70</v>
      </c>
      <c r="C64" s="9" t="s">
        <v>110</v>
      </c>
      <c r="D64" s="9" t="s">
        <v>177</v>
      </c>
      <c r="E64" s="9" t="s">
        <v>130</v>
      </c>
      <c r="F64" s="9" t="s">
        <v>60</v>
      </c>
      <c r="G64" s="9" t="s">
        <v>172</v>
      </c>
      <c r="H64" s="9">
        <v>0.21</v>
      </c>
      <c r="I64" s="9" t="s">
        <v>189</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5" ht="51" x14ac:dyDescent="0.35">
      <c r="A65" s="9" t="s">
        <v>139</v>
      </c>
      <c r="B65" s="9" t="s">
        <v>69</v>
      </c>
      <c r="C65" s="9" t="s">
        <v>110</v>
      </c>
      <c r="D65" s="9" t="s">
        <v>177</v>
      </c>
      <c r="E65" s="9" t="s">
        <v>130</v>
      </c>
      <c r="F65" s="9" t="s">
        <v>60</v>
      </c>
      <c r="G65" s="9" t="s">
        <v>172</v>
      </c>
      <c r="H65" s="9">
        <v>3.3000000000000003E-5</v>
      </c>
      <c r="I65" s="9" t="s">
        <v>189</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5" ht="51" x14ac:dyDescent="0.35">
      <c r="A66" s="9" t="s">
        <v>160</v>
      </c>
      <c r="B66" s="9" t="s">
        <v>91</v>
      </c>
      <c r="C66" s="9" t="s">
        <v>110</v>
      </c>
      <c r="D66" s="9" t="s">
        <v>182</v>
      </c>
      <c r="E66" s="9" t="s">
        <v>130</v>
      </c>
      <c r="F66" s="9" t="s">
        <v>60</v>
      </c>
      <c r="G66" s="9" t="s">
        <v>172</v>
      </c>
      <c r="H66" s="9">
        <v>1.09E-7</v>
      </c>
      <c r="I66" s="9" t="s">
        <v>189</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5" ht="51" x14ac:dyDescent="0.35">
      <c r="A67" s="9" t="s">
        <v>161</v>
      </c>
      <c r="B67" s="9" t="s">
        <v>92</v>
      </c>
      <c r="C67" s="9" t="s">
        <v>110</v>
      </c>
      <c r="D67" s="9" t="s">
        <v>182</v>
      </c>
      <c r="E67" s="9" t="s">
        <v>130</v>
      </c>
      <c r="F67" s="9" t="s">
        <v>60</v>
      </c>
      <c r="G67" s="9" t="s">
        <v>172</v>
      </c>
      <c r="H67" s="9">
        <v>2.9699999999999999E-6</v>
      </c>
      <c r="I67" s="9" t="s">
        <v>189</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5" ht="51" x14ac:dyDescent="0.35">
      <c r="A68" s="9" t="s">
        <v>162</v>
      </c>
      <c r="B68" s="9" t="s">
        <v>93</v>
      </c>
      <c r="C68" s="9" t="s">
        <v>110</v>
      </c>
      <c r="D68" s="9" t="s">
        <v>182</v>
      </c>
      <c r="E68" s="9" t="s">
        <v>130</v>
      </c>
      <c r="F68" s="9" t="s">
        <v>60</v>
      </c>
      <c r="G68" s="9" t="s">
        <v>172</v>
      </c>
      <c r="H68" s="9">
        <v>9.2799999999999997E-8</v>
      </c>
      <c r="I68" s="9" t="s">
        <v>189</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5" ht="88.5" x14ac:dyDescent="0.35">
      <c r="A69" s="9" t="s">
        <v>126</v>
      </c>
      <c r="B69" s="9" t="s">
        <v>56</v>
      </c>
      <c r="C69" s="9" t="s">
        <v>110</v>
      </c>
      <c r="D69" s="9" t="s">
        <v>172</v>
      </c>
      <c r="E69" s="9" t="s">
        <v>126</v>
      </c>
      <c r="F69" s="9" t="s">
        <v>56</v>
      </c>
      <c r="G69" s="9" t="s">
        <v>172</v>
      </c>
      <c r="H69" s="9">
        <v>-1</v>
      </c>
      <c r="I69" s="9" t="s">
        <v>187</v>
      </c>
      <c r="J69" s="9" t="b">
        <v>0</v>
      </c>
      <c r="AB69" s="9">
        <f t="shared" si="60"/>
        <v>-1</v>
      </c>
      <c r="AC69" s="9">
        <f t="shared" ref="AC69:AR69" si="61">+AC70+AC71+AC72+AC73+AC74+AC75+AC76+AC77+AC78+AC79+AC80+AC81</f>
        <v>2.4439562457910208E-2</v>
      </c>
      <c r="AD69" s="9">
        <f t="shared" si="61"/>
        <v>-2.5324170950127814E-11</v>
      </c>
      <c r="AE69" s="9">
        <f t="shared" si="61"/>
        <v>3.503748258828774E-11</v>
      </c>
      <c r="AF69" s="9">
        <f t="shared" si="61"/>
        <v>1.0338823514606194E-10</v>
      </c>
      <c r="AG69" s="9">
        <f t="shared" si="61"/>
        <v>3.3571460907331011E-10</v>
      </c>
      <c r="AH69" s="9">
        <f t="shared" si="61"/>
        <v>1.1349645077921264E-4</v>
      </c>
      <c r="AI69" s="9">
        <f t="shared" si="61"/>
        <v>9.8449905286555981E-3</v>
      </c>
      <c r="AJ69" s="9">
        <f t="shared" si="61"/>
        <v>7.9609087813671797E-5</v>
      </c>
      <c r="AK69" s="9">
        <f t="shared" si="61"/>
        <v>3.1963838319603021E-4</v>
      </c>
      <c r="AL69" s="9">
        <f t="shared" si="61"/>
        <v>1.1706175079544924E-7</v>
      </c>
      <c r="AM69" s="9">
        <f t="shared" si="61"/>
        <v>2.4995384411900212E-6</v>
      </c>
      <c r="AN69" s="9">
        <f t="shared" si="61"/>
        <v>2.0764199717983639E-3</v>
      </c>
      <c r="AO69" s="9">
        <f t="shared" si="61"/>
        <v>2.8574041509077455E-3</v>
      </c>
      <c r="AP69" s="9">
        <f t="shared" si="61"/>
        <v>2.5733982079896731E-2</v>
      </c>
      <c r="AQ69" s="9">
        <f t="shared" si="61"/>
        <v>1.6258299383277282E-8</v>
      </c>
      <c r="AR69" s="9">
        <f t="shared" si="61"/>
        <v>9.4265155075657872E-2</v>
      </c>
      <c r="AS69" s="9" t="s">
        <v>45</v>
      </c>
    </row>
    <row r="70" spans="1:45" ht="51" x14ac:dyDescent="0.35">
      <c r="A70" s="9" t="s">
        <v>135</v>
      </c>
      <c r="B70" s="9" t="s">
        <v>65</v>
      </c>
      <c r="C70" s="9" t="s">
        <v>110</v>
      </c>
      <c r="D70" s="9" t="s">
        <v>175</v>
      </c>
      <c r="E70" s="9" t="s">
        <v>126</v>
      </c>
      <c r="F70" s="9" t="s">
        <v>56</v>
      </c>
      <c r="G70" s="9" t="s">
        <v>172</v>
      </c>
      <c r="H70" s="9">
        <v>-1.1199999999999999E-3</v>
      </c>
      <c r="I70" s="9" t="s">
        <v>188</v>
      </c>
      <c r="J70" s="9" t="b">
        <v>0</v>
      </c>
      <c r="L70" s="9">
        <v>-1.9406865961580999</v>
      </c>
      <c r="M70" s="9">
        <v>-4.9748004498612536E-9</v>
      </c>
      <c r="N70" s="9">
        <v>-4.1580420359733636E-9</v>
      </c>
      <c r="O70" s="9">
        <v>-3.4375909838934237E-8</v>
      </c>
      <c r="P70" s="9">
        <v>-3.545529843212609E-9</v>
      </c>
      <c r="Q70" s="9">
        <v>-1.2534443034106369E-3</v>
      </c>
      <c r="R70" s="9">
        <v>-4.3812035546713252E-4</v>
      </c>
      <c r="S70" s="9">
        <v>-3.4077801134885357E-4</v>
      </c>
      <c r="T70" s="9">
        <v>-1.636047882693856E-3</v>
      </c>
      <c r="U70" s="9">
        <v>-3.5648463308656978E-7</v>
      </c>
      <c r="V70" s="9">
        <v>-1.6043514103892951E-4</v>
      </c>
      <c r="W70" s="9">
        <v>-2.712468627069434</v>
      </c>
      <c r="X70" s="9">
        <v>-0.61682062052104103</v>
      </c>
      <c r="Y70" s="9">
        <v>-5.5206080596668428E-2</v>
      </c>
      <c r="Z70" s="9">
        <v>-9.5580034738767013E-8</v>
      </c>
      <c r="AA70" s="9">
        <v>-0.43556085117606058</v>
      </c>
      <c r="AB70" s="9">
        <f t="shared" si="60"/>
        <v>-1.1199999999999999E-3</v>
      </c>
      <c r="AC70" s="9">
        <f t="shared" ref="AC70:AC81" si="62">AB70*L70</f>
        <v>2.1735689876970716E-3</v>
      </c>
      <c r="AD70" s="9">
        <f t="shared" ref="AD70:AD81" si="63">AB70*M70</f>
        <v>5.5717765038446033E-12</v>
      </c>
      <c r="AE70" s="9">
        <f t="shared" ref="AE70:AE81" si="64">AB70*N70</f>
        <v>4.6570070802901667E-12</v>
      </c>
      <c r="AF70" s="9">
        <f t="shared" ref="AF70:AF81" si="65">AB70*O70</f>
        <v>3.8501019019606342E-11</v>
      </c>
      <c r="AG70" s="9">
        <f t="shared" ref="AG70:AG81" si="66">AB70*P70</f>
        <v>3.9709934243981221E-12</v>
      </c>
      <c r="AH70" s="9">
        <f t="shared" ref="AH70:AH81" si="67">AB70*Q70</f>
        <v>1.4038576198199132E-6</v>
      </c>
      <c r="AI70" s="9">
        <f t="shared" ref="AI70:AI81" si="68">AB70*R70</f>
        <v>4.9069479812318834E-7</v>
      </c>
      <c r="AJ70" s="9">
        <f t="shared" ref="AJ70:AJ81" si="69">AB70*S70</f>
        <v>3.8167137271071597E-7</v>
      </c>
      <c r="AK70" s="9">
        <f t="shared" ref="AK70:AK81" si="70">AB70*T70</f>
        <v>1.8323736286171186E-6</v>
      </c>
      <c r="AL70" s="9">
        <f t="shared" ref="AL70:AL81" si="71">AB70*U70</f>
        <v>3.9926278905695811E-10</v>
      </c>
      <c r="AM70" s="9">
        <f t="shared" ref="AM70:AM81" si="72">AB70*V70</f>
        <v>1.7968735796360102E-7</v>
      </c>
      <c r="AN70" s="9">
        <f t="shared" ref="AN70:AN81" si="73">AB70*W70</f>
        <v>3.037964862317766E-3</v>
      </c>
      <c r="AO70" s="9">
        <f t="shared" ref="AO70:AO81" si="74">AB70*X70</f>
        <v>6.9083909498356588E-4</v>
      </c>
      <c r="AP70" s="9">
        <f t="shared" ref="AP70:AP81" si="75">AB70*Y70</f>
        <v>6.1830810268268628E-5</v>
      </c>
      <c r="AQ70" s="9">
        <f t="shared" ref="AQ70:AQ81" si="76">AB70*Z70</f>
        <v>1.0704963890741905E-10</v>
      </c>
      <c r="AR70" s="9">
        <f t="shared" ref="AR70:AR81" si="77">AB70*AA70</f>
        <v>4.8782815331718782E-4</v>
      </c>
    </row>
    <row r="71" spans="1:45" ht="76" x14ac:dyDescent="0.35">
      <c r="A71" s="9" t="s">
        <v>136</v>
      </c>
      <c r="B71" s="9" t="s">
        <v>66</v>
      </c>
      <c r="C71" s="9" t="s">
        <v>110</v>
      </c>
      <c r="D71" s="9" t="s">
        <v>173</v>
      </c>
      <c r="E71" s="9" t="s">
        <v>126</v>
      </c>
      <c r="F71" s="9" t="s">
        <v>56</v>
      </c>
      <c r="G71" s="9" t="s">
        <v>172</v>
      </c>
      <c r="H71" s="9">
        <v>1.1199999999999999E-3</v>
      </c>
      <c r="I71" s="9" t="s">
        <v>188</v>
      </c>
      <c r="J71" s="9" t="b">
        <v>0</v>
      </c>
      <c r="L71" s="9">
        <v>2.4026442177061482</v>
      </c>
      <c r="M71" s="9">
        <v>6.077489855087247E-8</v>
      </c>
      <c r="N71" s="9">
        <v>3.9684882302590473E-8</v>
      </c>
      <c r="O71" s="9">
        <v>1.1913515524899211E-7</v>
      </c>
      <c r="P71" s="9">
        <v>8.1422626250504138E-8</v>
      </c>
      <c r="Q71" s="9">
        <v>3.4894064947950637E-2</v>
      </c>
      <c r="R71" s="9">
        <v>8.3404145916266045E-3</v>
      </c>
      <c r="S71" s="9">
        <v>9.4416349950493927E-3</v>
      </c>
      <c r="T71" s="9">
        <v>1.9993634985390391E-2</v>
      </c>
      <c r="U71" s="9">
        <v>4.7147932127256167E-5</v>
      </c>
      <c r="V71" s="9">
        <v>1.811738949812676E-3</v>
      </c>
      <c r="W71" s="9">
        <v>1.1979467661584819</v>
      </c>
      <c r="X71" s="9">
        <v>5.6033044023643557</v>
      </c>
      <c r="Y71" s="9">
        <v>0.9491017278699817</v>
      </c>
      <c r="Z71" s="9">
        <v>1.5014335431822809E-5</v>
      </c>
      <c r="AA71" s="9">
        <v>76.330826539600423</v>
      </c>
      <c r="AB71" s="9">
        <f t="shared" si="60"/>
        <v>1.1199999999999999E-3</v>
      </c>
      <c r="AC71" s="9">
        <f t="shared" si="62"/>
        <v>2.6909615238308857E-3</v>
      </c>
      <c r="AD71" s="9">
        <f t="shared" si="63"/>
        <v>6.8067886376977158E-11</v>
      </c>
      <c r="AE71" s="9">
        <f t="shared" si="64"/>
        <v>4.4447068178901324E-11</v>
      </c>
      <c r="AF71" s="9">
        <f t="shared" si="65"/>
        <v>1.3343137387887114E-10</v>
      </c>
      <c r="AG71" s="9">
        <f t="shared" si="66"/>
        <v>9.1193341400564622E-11</v>
      </c>
      <c r="AH71" s="9">
        <f t="shared" si="67"/>
        <v>3.9081352741704709E-5</v>
      </c>
      <c r="AI71" s="9">
        <f t="shared" si="68"/>
        <v>9.3412643426217962E-6</v>
      </c>
      <c r="AJ71" s="9">
        <f t="shared" si="69"/>
        <v>1.0574631194455319E-5</v>
      </c>
      <c r="AK71" s="9">
        <f t="shared" si="70"/>
        <v>2.2392871183637235E-5</v>
      </c>
      <c r="AL71" s="9">
        <f t="shared" si="71"/>
        <v>5.2805683982526903E-8</v>
      </c>
      <c r="AM71" s="9">
        <f t="shared" si="72"/>
        <v>2.0291476237901969E-6</v>
      </c>
      <c r="AN71" s="9">
        <f t="shared" si="73"/>
        <v>1.3417003780974996E-3</v>
      </c>
      <c r="AO71" s="9">
        <f t="shared" si="74"/>
        <v>6.2757009306480781E-3</v>
      </c>
      <c r="AP71" s="9">
        <f t="shared" si="75"/>
        <v>1.0629939352143794E-3</v>
      </c>
      <c r="AQ71" s="9">
        <f t="shared" si="76"/>
        <v>1.6816055683641547E-8</v>
      </c>
      <c r="AR71" s="9">
        <f t="shared" si="77"/>
        <v>8.5490525724352465E-2</v>
      </c>
    </row>
    <row r="72" spans="1:45" ht="51" x14ac:dyDescent="0.35">
      <c r="A72" s="9" t="s">
        <v>137</v>
      </c>
      <c r="B72" s="9" t="s">
        <v>67</v>
      </c>
      <c r="C72" s="9" t="s">
        <v>110</v>
      </c>
      <c r="D72" s="9" t="s">
        <v>176</v>
      </c>
      <c r="E72" s="9" t="s">
        <v>126</v>
      </c>
      <c r="F72" s="9" t="s">
        <v>56</v>
      </c>
      <c r="G72" s="9" t="s">
        <v>172</v>
      </c>
      <c r="H72" s="9">
        <v>1.1199999999999999E-3</v>
      </c>
      <c r="I72" s="9" t="s">
        <v>188</v>
      </c>
      <c r="J72" s="9" t="b">
        <v>0</v>
      </c>
      <c r="L72" s="9">
        <v>0.9599021315448043</v>
      </c>
      <c r="M72" s="9">
        <v>1.1483368689266171E-7</v>
      </c>
      <c r="N72" s="9">
        <v>1.8708160274051808E-8</v>
      </c>
      <c r="O72" s="9">
        <v>7.7676132910866531E-8</v>
      </c>
      <c r="P72" s="9">
        <v>1.584930184030587E-8</v>
      </c>
      <c r="Q72" s="9">
        <v>0.12544581324939599</v>
      </c>
      <c r="R72" s="9">
        <v>2.331581416540478E-3</v>
      </c>
      <c r="S72" s="9">
        <v>4.4220311889813903E-3</v>
      </c>
      <c r="T72" s="9">
        <v>7.179872323889269E-3</v>
      </c>
      <c r="U72" s="9">
        <v>6.8507618835159372E-5</v>
      </c>
      <c r="V72" s="9">
        <v>6.2853467824928457E-4</v>
      </c>
      <c r="W72" s="9">
        <v>0.45494844375941651</v>
      </c>
      <c r="X72" s="9">
        <v>14.76266184066769</v>
      </c>
      <c r="Y72" s="9">
        <v>0.5688984324525761</v>
      </c>
      <c r="Z72" s="9">
        <v>2.880561335587162E-6</v>
      </c>
      <c r="AA72" s="9">
        <v>22.217198566451401</v>
      </c>
      <c r="AB72" s="9">
        <f t="shared" si="60"/>
        <v>1.1199999999999999E-3</v>
      </c>
      <c r="AC72" s="9">
        <f t="shared" si="62"/>
        <v>1.0750903873301806E-3</v>
      </c>
      <c r="AD72" s="9">
        <f t="shared" si="63"/>
        <v>1.2861372931978111E-10</v>
      </c>
      <c r="AE72" s="9">
        <f t="shared" si="64"/>
        <v>2.0953139506938025E-11</v>
      </c>
      <c r="AF72" s="9">
        <f t="shared" si="65"/>
        <v>8.6997268860170511E-11</v>
      </c>
      <c r="AG72" s="9">
        <f t="shared" si="66"/>
        <v>1.7751218061142572E-11</v>
      </c>
      <c r="AH72" s="9">
        <f t="shared" si="67"/>
        <v>1.404993108393235E-4</v>
      </c>
      <c r="AI72" s="9">
        <f t="shared" si="68"/>
        <v>2.6113711865253353E-6</v>
      </c>
      <c r="AJ72" s="9">
        <f t="shared" si="69"/>
        <v>4.9526749316591566E-6</v>
      </c>
      <c r="AK72" s="9">
        <f t="shared" si="70"/>
        <v>8.0414570027559808E-6</v>
      </c>
      <c r="AL72" s="9">
        <f t="shared" si="71"/>
        <v>7.6728533095378489E-8</v>
      </c>
      <c r="AM72" s="9">
        <f t="shared" si="72"/>
        <v>7.0395883963919863E-7</v>
      </c>
      <c r="AN72" s="9">
        <f t="shared" si="73"/>
        <v>5.095422570105464E-4</v>
      </c>
      <c r="AO72" s="9">
        <f t="shared" si="74"/>
        <v>1.653418126154781E-2</v>
      </c>
      <c r="AP72" s="9">
        <f t="shared" si="75"/>
        <v>6.3716624434688516E-4</v>
      </c>
      <c r="AQ72" s="9">
        <f t="shared" si="76"/>
        <v>3.2262286958576213E-9</v>
      </c>
      <c r="AR72" s="9">
        <f t="shared" si="77"/>
        <v>2.4883262394425568E-2</v>
      </c>
    </row>
    <row r="73" spans="1:45" ht="51" x14ac:dyDescent="0.35">
      <c r="A73" s="9" t="s">
        <v>138</v>
      </c>
      <c r="B73" s="9" t="s">
        <v>68</v>
      </c>
      <c r="C73" s="9" t="s">
        <v>110</v>
      </c>
      <c r="D73" s="9" t="s">
        <v>173</v>
      </c>
      <c r="E73" s="9" t="s">
        <v>126</v>
      </c>
      <c r="F73" s="9" t="s">
        <v>56</v>
      </c>
      <c r="G73" s="9" t="s">
        <v>172</v>
      </c>
      <c r="H73" s="9">
        <v>-0.35</v>
      </c>
      <c r="I73" s="9" t="s">
        <v>188</v>
      </c>
      <c r="J73" s="9" t="b">
        <v>0</v>
      </c>
      <c r="L73" s="9">
        <v>3.1457441169940861E-3</v>
      </c>
      <c r="M73" s="9">
        <v>6.5022160900208775E-10</v>
      </c>
      <c r="N73" s="9">
        <v>1.000563776509765E-10</v>
      </c>
      <c r="O73" s="9">
        <v>4.4440407603596022E-10</v>
      </c>
      <c r="P73" s="9">
        <v>3.0063126803655782E-10</v>
      </c>
      <c r="Q73" s="9">
        <v>1.9282305834752999E-4</v>
      </c>
      <c r="R73" s="9">
        <v>2.264711906192313E-5</v>
      </c>
      <c r="S73" s="9">
        <v>2.0167113386152581E-5</v>
      </c>
      <c r="T73" s="9">
        <v>8.0658338911371866E-5</v>
      </c>
      <c r="U73" s="9">
        <v>3.6776368775751759E-8</v>
      </c>
      <c r="V73" s="9">
        <v>7.3394725148656446E-6</v>
      </c>
      <c r="W73" s="9">
        <v>8.0365357875069945E-3</v>
      </c>
      <c r="X73" s="9">
        <v>5.8980906103633449E-2</v>
      </c>
      <c r="Y73" s="9">
        <v>2.6050259980802038E-4</v>
      </c>
      <c r="Z73" s="9">
        <v>1.1117241814655159E-8</v>
      </c>
      <c r="AA73" s="9">
        <v>4.7418460561249563E-2</v>
      </c>
      <c r="AB73" s="9">
        <f t="shared" si="60"/>
        <v>-0.35</v>
      </c>
      <c r="AC73" s="9">
        <f t="shared" si="62"/>
        <v>-1.10101044094793E-3</v>
      </c>
      <c r="AD73" s="9">
        <f t="shared" si="63"/>
        <v>-2.2757756315073069E-10</v>
      </c>
      <c r="AE73" s="9">
        <f t="shared" si="64"/>
        <v>-3.501973217784177E-11</v>
      </c>
      <c r="AF73" s="9">
        <f t="shared" si="65"/>
        <v>-1.5554142661258607E-10</v>
      </c>
      <c r="AG73" s="9">
        <f t="shared" si="66"/>
        <v>-1.0522094381279523E-10</v>
      </c>
      <c r="AH73" s="9">
        <f t="shared" si="67"/>
        <v>-6.7488070421635498E-5</v>
      </c>
      <c r="AI73" s="9">
        <f t="shared" si="68"/>
        <v>-7.926491671673095E-6</v>
      </c>
      <c r="AJ73" s="9">
        <f t="shared" si="69"/>
        <v>-7.0584896851534028E-6</v>
      </c>
      <c r="AK73" s="9">
        <f t="shared" si="70"/>
        <v>-2.823041861898015E-5</v>
      </c>
      <c r="AL73" s="9">
        <f t="shared" si="71"/>
        <v>-1.2871729071513115E-8</v>
      </c>
      <c r="AM73" s="9">
        <f t="shared" si="72"/>
        <v>-2.5688153802029755E-6</v>
      </c>
      <c r="AN73" s="9">
        <f t="shared" si="73"/>
        <v>-2.812787525627448E-3</v>
      </c>
      <c r="AO73" s="9">
        <f t="shared" si="74"/>
        <v>-2.0643317136271707E-2</v>
      </c>
      <c r="AP73" s="9">
        <f t="shared" si="75"/>
        <v>-9.1175909932807129E-5</v>
      </c>
      <c r="AQ73" s="9">
        <f t="shared" si="76"/>
        <v>-3.8910346351293053E-9</v>
      </c>
      <c r="AR73" s="9">
        <f t="shared" si="77"/>
        <v>-1.6596461196437345E-2</v>
      </c>
      <c r="AS73" s="9" t="s">
        <v>48</v>
      </c>
    </row>
    <row r="74" spans="1:45" ht="51" x14ac:dyDescent="0.35">
      <c r="A74" s="9" t="s">
        <v>139</v>
      </c>
      <c r="B74" s="9" t="s">
        <v>69</v>
      </c>
      <c r="C74" s="9" t="s">
        <v>110</v>
      </c>
      <c r="D74" s="9" t="s">
        <v>177</v>
      </c>
      <c r="E74" s="9" t="s">
        <v>126</v>
      </c>
      <c r="F74" s="9" t="s">
        <v>56</v>
      </c>
      <c r="G74" s="9" t="s">
        <v>172</v>
      </c>
      <c r="H74" s="9">
        <v>6.0424000000000003E-5</v>
      </c>
      <c r="I74" s="9" t="s">
        <v>189</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5" ht="51" x14ac:dyDescent="0.35">
      <c r="A75" s="9" t="s">
        <v>140</v>
      </c>
      <c r="B75" s="9" t="s">
        <v>70</v>
      </c>
      <c r="C75" s="9" t="s">
        <v>110</v>
      </c>
      <c r="D75" s="9" t="s">
        <v>177</v>
      </c>
      <c r="E75" s="9" t="s">
        <v>126</v>
      </c>
      <c r="F75" s="9" t="s">
        <v>56</v>
      </c>
      <c r="G75" s="9" t="s">
        <v>172</v>
      </c>
      <c r="H75" s="9">
        <v>0.14660000000000001</v>
      </c>
      <c r="I75" s="9" t="s">
        <v>189</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5" ht="51" x14ac:dyDescent="0.35">
      <c r="A76" s="9" t="s">
        <v>141</v>
      </c>
      <c r="B76" s="9" t="s">
        <v>71</v>
      </c>
      <c r="C76" s="9" t="s">
        <v>110</v>
      </c>
      <c r="D76" s="9" t="s">
        <v>178</v>
      </c>
      <c r="E76" s="9" t="s">
        <v>126</v>
      </c>
      <c r="F76" s="9" t="s">
        <v>56</v>
      </c>
      <c r="G76" s="9" t="s">
        <v>172</v>
      </c>
      <c r="H76" s="9">
        <v>0.15379999999999999</v>
      </c>
      <c r="I76" s="9" t="s">
        <v>189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5" ht="63.5" x14ac:dyDescent="0.35">
      <c r="A77" s="9" t="s">
        <v>142</v>
      </c>
      <c r="B77" s="9" t="s">
        <v>72</v>
      </c>
      <c r="C77" s="9" t="s">
        <v>165</v>
      </c>
      <c r="D77" s="9" t="s">
        <v>179</v>
      </c>
      <c r="E77" s="9" t="s">
        <v>126</v>
      </c>
      <c r="F77" s="9" t="s">
        <v>56</v>
      </c>
      <c r="G77" s="9" t="s">
        <v>172</v>
      </c>
      <c r="H77" s="9">
        <v>0</v>
      </c>
      <c r="I77" s="9" t="s">
        <v>189</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5" ht="113.5" x14ac:dyDescent="0.35">
      <c r="A78" s="9" t="s">
        <v>143</v>
      </c>
      <c r="B78" s="9" t="s">
        <v>73</v>
      </c>
      <c r="C78" s="9" t="s">
        <v>110</v>
      </c>
      <c r="D78" s="9" t="s">
        <v>177</v>
      </c>
      <c r="E78" s="9" t="s">
        <v>126</v>
      </c>
      <c r="F78" s="9" t="s">
        <v>56</v>
      </c>
      <c r="G78" s="9" t="s">
        <v>172</v>
      </c>
      <c r="H78" s="9">
        <v>9.8399999999999998E-3</v>
      </c>
      <c r="I78" s="9" t="s">
        <v>189</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5" ht="51" x14ac:dyDescent="0.35">
      <c r="A79" s="9" t="s">
        <v>144</v>
      </c>
      <c r="B79" s="9" t="s">
        <v>74</v>
      </c>
      <c r="C79" s="9" t="s">
        <v>110</v>
      </c>
      <c r="D79" s="9" t="s">
        <v>177</v>
      </c>
      <c r="E79" s="9" t="s">
        <v>126</v>
      </c>
      <c r="F79" s="9" t="s">
        <v>56</v>
      </c>
      <c r="G79" s="9" t="s">
        <v>172</v>
      </c>
      <c r="H79" s="9">
        <v>4.6900000000000002E-5</v>
      </c>
      <c r="I79" s="9" t="s">
        <v>189</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5" ht="51" x14ac:dyDescent="0.35">
      <c r="A80" s="9" t="s">
        <v>145</v>
      </c>
      <c r="B80" s="9" t="s">
        <v>75</v>
      </c>
      <c r="C80" s="9" t="s">
        <v>166</v>
      </c>
      <c r="D80" s="9" t="s">
        <v>177</v>
      </c>
      <c r="E80" s="9" t="s">
        <v>126</v>
      </c>
      <c r="F80" s="9" t="s">
        <v>56</v>
      </c>
      <c r="G80" s="9" t="s">
        <v>172</v>
      </c>
      <c r="H80" s="9">
        <v>5.6026000000000003E-4</v>
      </c>
      <c r="I80" s="9" t="s">
        <v>189</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5" ht="51" x14ac:dyDescent="0.35">
      <c r="A81" s="9" t="s">
        <v>146</v>
      </c>
      <c r="B81" s="9" t="s">
        <v>76</v>
      </c>
      <c r="C81" s="9" t="s">
        <v>110</v>
      </c>
      <c r="D81" s="9" t="s">
        <v>177</v>
      </c>
      <c r="E81" s="9" t="s">
        <v>126</v>
      </c>
      <c r="F81" s="9" t="s">
        <v>56</v>
      </c>
      <c r="G81" s="9" t="s">
        <v>172</v>
      </c>
      <c r="H81" s="9">
        <v>2.3430000000000001E-5</v>
      </c>
      <c r="I81" s="9" t="s">
        <v>189</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5" ht="88.5" x14ac:dyDescent="0.35">
      <c r="A82" s="9" t="s">
        <v>133</v>
      </c>
      <c r="B82" s="9" t="s">
        <v>63</v>
      </c>
      <c r="C82" s="9" t="s">
        <v>110</v>
      </c>
      <c r="D82" s="9" t="s">
        <v>172</v>
      </c>
      <c r="E82" s="9" t="s">
        <v>133</v>
      </c>
      <c r="F82" s="9" t="s">
        <v>63</v>
      </c>
      <c r="G82" s="9" t="s">
        <v>172</v>
      </c>
      <c r="H82" s="9">
        <v>-1</v>
      </c>
      <c r="I82" s="9" t="s">
        <v>187</v>
      </c>
      <c r="J82" s="9" t="b">
        <v>0</v>
      </c>
      <c r="AB82" s="9">
        <f t="shared" si="60"/>
        <v>-1</v>
      </c>
      <c r="AC82" s="9">
        <f t="shared" ref="AC82:AR82" si="78">+AC83+AC84+AC85+AC86+AC87+AC88+AC89+AC90+AC91+AC92+AC93+AC94</f>
        <v>5.4665218065752211E-2</v>
      </c>
      <c r="AD82" s="9">
        <f t="shared" si="78"/>
        <v>3.0137652597232618E-9</v>
      </c>
      <c r="AE82" s="9">
        <f t="shared" si="78"/>
        <v>2.0146342254066232E-9</v>
      </c>
      <c r="AF82" s="9">
        <f t="shared" si="78"/>
        <v>2.3282162287273814E-9</v>
      </c>
      <c r="AG82" s="9">
        <f t="shared" si="78"/>
        <v>1.089545351417667E-8</v>
      </c>
      <c r="AH82" s="9">
        <f t="shared" si="78"/>
        <v>2.0462804388382645E-3</v>
      </c>
      <c r="AI82" s="9">
        <f t="shared" si="78"/>
        <v>7.0405031903317107E-5</v>
      </c>
      <c r="AJ82" s="9">
        <f t="shared" si="78"/>
        <v>2.1738322950169758E-3</v>
      </c>
      <c r="AK82" s="9">
        <f t="shared" si="78"/>
        <v>9.6252003406144208E-3</v>
      </c>
      <c r="AL82" s="9">
        <f t="shared" si="78"/>
        <v>4.9989831026060227E-7</v>
      </c>
      <c r="AM82" s="9">
        <f t="shared" si="78"/>
        <v>8.6321185166701473E-5</v>
      </c>
      <c r="AN82" s="9">
        <f t="shared" si="78"/>
        <v>2.5077939543654865E-2</v>
      </c>
      <c r="AO82" s="9">
        <f t="shared" si="78"/>
        <v>0.43783705156659314</v>
      </c>
      <c r="AP82" s="9">
        <f t="shared" si="78"/>
        <v>1.5016074848979252E-2</v>
      </c>
      <c r="AQ82" s="9">
        <f t="shared" si="78"/>
        <v>1.0519811953109065E-7</v>
      </c>
      <c r="AR82" s="9">
        <f t="shared" si="78"/>
        <v>0.26708963414282466</v>
      </c>
      <c r="AS82" s="9" t="s">
        <v>46</v>
      </c>
    </row>
    <row r="83" spans="1:45" ht="63.5" x14ac:dyDescent="0.35">
      <c r="A83" s="9" t="s">
        <v>147</v>
      </c>
      <c r="B83" s="9" t="s">
        <v>77</v>
      </c>
      <c r="C83" s="9" t="s">
        <v>110</v>
      </c>
      <c r="D83" s="9" t="s">
        <v>180</v>
      </c>
      <c r="E83" s="9" t="s">
        <v>133</v>
      </c>
      <c r="F83" s="9" t="s">
        <v>63</v>
      </c>
      <c r="G83" s="9" t="s">
        <v>172</v>
      </c>
      <c r="H83" s="9">
        <v>-1.8499999999999999E-5</v>
      </c>
      <c r="I83" s="9" t="s">
        <v>188</v>
      </c>
      <c r="J83" s="9" t="b">
        <v>0</v>
      </c>
      <c r="L83" s="9">
        <v>-0.52728546096698092</v>
      </c>
      <c r="M83" s="9">
        <v>-5.498955608864845E-9</v>
      </c>
      <c r="N83" s="9">
        <v>-6.7253090892361112E-9</v>
      </c>
      <c r="O83" s="9">
        <v>-4.2122098588654867E-8</v>
      </c>
      <c r="P83" s="9">
        <v>-3.8205949824450361E-9</v>
      </c>
      <c r="Q83" s="9">
        <v>-1.2950231837582809E-3</v>
      </c>
      <c r="R83" s="9">
        <v>-4.0967890101932118E-4</v>
      </c>
      <c r="S83" s="9">
        <v>-3.3902862545958973E-4</v>
      </c>
      <c r="T83" s="9">
        <v>-1.5548843509565981E-3</v>
      </c>
      <c r="U83" s="9">
        <v>-9.2108597334452801E-7</v>
      </c>
      <c r="V83" s="9">
        <v>-1.5504839207695019E-4</v>
      </c>
      <c r="W83" s="9">
        <v>-1.3801008280051079</v>
      </c>
      <c r="X83" s="9">
        <v>-0.31980310567461601</v>
      </c>
      <c r="Y83" s="9">
        <v>-7.2186180611371178E-2</v>
      </c>
      <c r="Z83" s="9">
        <v>-1.0377755259677389E-7</v>
      </c>
      <c r="AA83" s="9">
        <v>-0.39601528619531973</v>
      </c>
      <c r="AB83" s="9">
        <f t="shared" si="60"/>
        <v>-1.8499999999999999E-5</v>
      </c>
      <c r="AC83" s="9">
        <f t="shared" ref="AC83:AC94" si="79">AB83*L83</f>
        <v>9.7547810278891458E-6</v>
      </c>
      <c r="AD83" s="9">
        <f t="shared" ref="AD83:AD94" si="80">AB83*M83</f>
        <v>1.0173067876399962E-13</v>
      </c>
      <c r="AE83" s="9">
        <f t="shared" ref="AE83:AE94" si="81">AB83*N83</f>
        <v>1.2441821815086804E-13</v>
      </c>
      <c r="AF83" s="9">
        <f t="shared" ref="AF83:AF94" si="82">AB83*O83</f>
        <v>7.7925882389011505E-13</v>
      </c>
      <c r="AG83" s="9">
        <f t="shared" ref="AG83:AG94" si="83">AB83*P83</f>
        <v>7.0681007175233166E-14</v>
      </c>
      <c r="AH83" s="9">
        <f t="shared" ref="AH83:AH94" si="84">AB83*Q83</f>
        <v>2.3957928899528197E-8</v>
      </c>
      <c r="AI83" s="9">
        <f t="shared" ref="AI83:AI94" si="85">AB83*R83</f>
        <v>7.5790596688574411E-9</v>
      </c>
      <c r="AJ83" s="9">
        <f t="shared" ref="AJ83:AJ94" si="86">AB83*S83</f>
        <v>6.2720295710024096E-9</v>
      </c>
      <c r="AK83" s="9">
        <f t="shared" ref="AK83:AK94" si="87">AB83*T83</f>
        <v>2.8765360492697061E-8</v>
      </c>
      <c r="AL83" s="9">
        <f t="shared" ref="AL83:AL94" si="88">AB83*U83</f>
        <v>1.7040090506873768E-11</v>
      </c>
      <c r="AM83" s="9">
        <f t="shared" ref="AM83:AM94" si="89">AB83*V83</f>
        <v>2.8683952534235784E-9</v>
      </c>
      <c r="AN83" s="9">
        <f t="shared" ref="AN83:AN94" si="90">AB83*W83</f>
        <v>2.5531865318094495E-5</v>
      </c>
      <c r="AO83" s="9">
        <f t="shared" ref="AO83:AO94" si="91">AB83*X83</f>
        <v>5.9163574549803956E-6</v>
      </c>
      <c r="AP83" s="9">
        <f t="shared" ref="AP83:AP94" si="92">AB83*Y83</f>
        <v>1.3354443413103668E-6</v>
      </c>
      <c r="AQ83" s="9">
        <f t="shared" ref="AQ83:AQ94" si="93">AB83*Z83</f>
        <v>1.919884723040317E-12</v>
      </c>
      <c r="AR83" s="9">
        <f t="shared" ref="AR83:AR94" si="94">AB83*AA83</f>
        <v>7.3262827946134142E-6</v>
      </c>
    </row>
    <row r="84" spans="1:45" ht="63.5" x14ac:dyDescent="0.35">
      <c r="A84" s="9" t="s">
        <v>148</v>
      </c>
      <c r="B84" s="9" t="s">
        <v>78</v>
      </c>
      <c r="C84" s="9" t="s">
        <v>166</v>
      </c>
      <c r="D84" s="9" t="s">
        <v>180</v>
      </c>
      <c r="E84" s="9" t="s">
        <v>133</v>
      </c>
      <c r="F84" s="9" t="s">
        <v>63</v>
      </c>
      <c r="G84" s="9" t="s">
        <v>172</v>
      </c>
      <c r="H84" s="9">
        <v>-2.2499999999999999E-4</v>
      </c>
      <c r="I84" s="9" t="s">
        <v>188</v>
      </c>
      <c r="J84" s="9" t="b">
        <v>0</v>
      </c>
      <c r="L84" s="9">
        <v>-0.37286071037704871</v>
      </c>
      <c r="M84" s="9">
        <v>-1.9677637361568699E-8</v>
      </c>
      <c r="N84" s="9">
        <v>-1.4152757315570539E-7</v>
      </c>
      <c r="O84" s="9">
        <v>-2.100243469870219E-6</v>
      </c>
      <c r="P84" s="9">
        <v>-3.161886584198886E-8</v>
      </c>
      <c r="Q84" s="9">
        <v>-2.8766385369069739E-2</v>
      </c>
      <c r="R84" s="9">
        <v>-1.7524062551968491E-3</v>
      </c>
      <c r="S84" s="9">
        <v>-4.2000923177632904E-3</v>
      </c>
      <c r="T84" s="9">
        <v>-1.215863939236138E-2</v>
      </c>
      <c r="U84" s="9">
        <v>-9.1420249702782582E-4</v>
      </c>
      <c r="V84" s="9">
        <v>-2.077096625221677E-2</v>
      </c>
      <c r="W84" s="9">
        <v>-4.8071156049041024</v>
      </c>
      <c r="X84" s="9">
        <v>-2.9653606173103628</v>
      </c>
      <c r="Y84" s="9">
        <v>-4.4938950571877774</v>
      </c>
      <c r="Z84" s="9">
        <v>-5.9414875348617108E-6</v>
      </c>
      <c r="AA84" s="9">
        <v>-3.987263861945411</v>
      </c>
      <c r="AB84" s="9">
        <f t="shared" si="60"/>
        <v>-2.2499999999999999E-4</v>
      </c>
      <c r="AC84" s="9">
        <f t="shared" si="79"/>
        <v>8.3893659834835958E-5</v>
      </c>
      <c r="AD84" s="9">
        <f t="shared" si="80"/>
        <v>4.4274684063529573E-12</v>
      </c>
      <c r="AE84" s="9">
        <f t="shared" si="81"/>
        <v>3.1843703960033711E-11</v>
      </c>
      <c r="AF84" s="9">
        <f t="shared" si="82"/>
        <v>4.7255478072079927E-10</v>
      </c>
      <c r="AG84" s="9">
        <f t="shared" si="83"/>
        <v>7.1142448144474935E-12</v>
      </c>
      <c r="AH84" s="9">
        <f t="shared" si="84"/>
        <v>6.4724367080406913E-6</v>
      </c>
      <c r="AI84" s="9">
        <f t="shared" si="85"/>
        <v>3.9429140741929104E-7</v>
      </c>
      <c r="AJ84" s="9">
        <f t="shared" si="86"/>
        <v>9.4502077149674027E-7</v>
      </c>
      <c r="AK84" s="9">
        <f t="shared" si="87"/>
        <v>2.7356938632813104E-6</v>
      </c>
      <c r="AL84" s="9">
        <f t="shared" si="88"/>
        <v>2.0569556183126081E-7</v>
      </c>
      <c r="AM84" s="9">
        <f t="shared" si="89"/>
        <v>4.6734674067487728E-6</v>
      </c>
      <c r="AN84" s="9">
        <f t="shared" si="90"/>
        <v>1.081601011103423E-3</v>
      </c>
      <c r="AO84" s="9">
        <f t="shared" si="91"/>
        <v>6.6720613889483167E-4</v>
      </c>
      <c r="AP84" s="9">
        <f t="shared" si="92"/>
        <v>1.0111263878672498E-3</v>
      </c>
      <c r="AQ84" s="9">
        <f t="shared" si="93"/>
        <v>1.336834695343885E-9</v>
      </c>
      <c r="AR84" s="9">
        <f t="shared" si="94"/>
        <v>8.9713436893771746E-4</v>
      </c>
    </row>
    <row r="85" spans="1:45" ht="63.5" x14ac:dyDescent="0.35">
      <c r="A85" s="9" t="s">
        <v>149</v>
      </c>
      <c r="B85" s="9" t="s">
        <v>79</v>
      </c>
      <c r="C85" s="9" t="s">
        <v>167</v>
      </c>
      <c r="D85" s="9" t="s">
        <v>180</v>
      </c>
      <c r="E85" s="9" t="s">
        <v>133</v>
      </c>
      <c r="F85" s="9" t="s">
        <v>63</v>
      </c>
      <c r="G85" s="9" t="s">
        <v>172</v>
      </c>
      <c r="H85" s="9">
        <v>7.4099999999999998E-9</v>
      </c>
      <c r="I85" s="9" t="s">
        <v>188</v>
      </c>
      <c r="J85" s="9" t="b">
        <v>0</v>
      </c>
      <c r="L85" s="9">
        <v>678915.75000031828</v>
      </c>
      <c r="M85" s="9">
        <v>0.19700761034170911</v>
      </c>
      <c r="N85" s="9">
        <v>0.2377299233407166</v>
      </c>
      <c r="O85" s="9">
        <v>0.21439924137811159</v>
      </c>
      <c r="P85" s="9">
        <v>8.213578072654093E-2</v>
      </c>
      <c r="Q85" s="9">
        <v>70461.368706868481</v>
      </c>
      <c r="R85" s="9">
        <v>4479.2089235856347</v>
      </c>
      <c r="S85" s="9">
        <v>4241.818764769695</v>
      </c>
      <c r="T85" s="9">
        <v>14419.09892851031</v>
      </c>
      <c r="U85" s="9">
        <v>21.286016806544019</v>
      </c>
      <c r="V85" s="9">
        <v>1280.5099400830979</v>
      </c>
      <c r="W85" s="9">
        <v>3087998.4957362399</v>
      </c>
      <c r="X85" s="9">
        <v>57543103.665420666</v>
      </c>
      <c r="Y85" s="9">
        <v>487329.20947566419</v>
      </c>
      <c r="Z85" s="9">
        <v>8.8444171309235049</v>
      </c>
      <c r="AA85" s="9">
        <v>15726317.14871037</v>
      </c>
      <c r="AB85" s="9">
        <f t="shared" si="60"/>
        <v>7.4099999999999998E-9</v>
      </c>
      <c r="AC85" s="9">
        <f t="shared" si="79"/>
        <v>5.0307657075023583E-3</v>
      </c>
      <c r="AD85" s="9">
        <f t="shared" si="80"/>
        <v>1.4598263926320645E-9</v>
      </c>
      <c r="AE85" s="9">
        <f t="shared" si="81"/>
        <v>1.76157873195471E-9</v>
      </c>
      <c r="AF85" s="9">
        <f t="shared" si="82"/>
        <v>1.5886983786118068E-9</v>
      </c>
      <c r="AG85" s="9">
        <f t="shared" si="83"/>
        <v>6.0862613518366826E-10</v>
      </c>
      <c r="AH85" s="9">
        <f t="shared" si="84"/>
        <v>5.2211874211789547E-4</v>
      </c>
      <c r="AI85" s="9">
        <f t="shared" si="85"/>
        <v>3.319093812376955E-5</v>
      </c>
      <c r="AJ85" s="9">
        <f t="shared" si="86"/>
        <v>3.1431877046943437E-5</v>
      </c>
      <c r="AK85" s="9">
        <f t="shared" si="87"/>
        <v>1.0684552306026139E-4</v>
      </c>
      <c r="AL85" s="9">
        <f t="shared" si="88"/>
        <v>1.5772938453649117E-7</v>
      </c>
      <c r="AM85" s="9">
        <f t="shared" si="89"/>
        <v>9.4885786560157563E-6</v>
      </c>
      <c r="AN85" s="9">
        <f t="shared" si="90"/>
        <v>2.2882068853405539E-2</v>
      </c>
      <c r="AO85" s="9">
        <f t="shared" si="91"/>
        <v>0.42639439816076713</v>
      </c>
      <c r="AP85" s="9">
        <f t="shared" si="92"/>
        <v>3.6111094422146715E-3</v>
      </c>
      <c r="AQ85" s="9">
        <f t="shared" si="93"/>
        <v>6.5537130940143171E-8</v>
      </c>
      <c r="AR85" s="9">
        <f t="shared" si="94"/>
        <v>0.11653201007194385</v>
      </c>
    </row>
    <row r="86" spans="1:45" ht="63.5" x14ac:dyDescent="0.35">
      <c r="A86" s="9" t="s">
        <v>150</v>
      </c>
      <c r="B86" s="9" t="s">
        <v>80</v>
      </c>
      <c r="C86" s="9" t="s">
        <v>168</v>
      </c>
      <c r="D86" s="9" t="s">
        <v>180</v>
      </c>
      <c r="E86" s="9" t="s">
        <v>133</v>
      </c>
      <c r="F86" s="9" t="s">
        <v>63</v>
      </c>
      <c r="G86" s="9" t="s">
        <v>172</v>
      </c>
      <c r="H86" s="9">
        <v>1.18E-2</v>
      </c>
      <c r="I86" s="9" t="s">
        <v>188</v>
      </c>
      <c r="J86" s="9" t="b">
        <v>0</v>
      </c>
      <c r="L86" s="9">
        <v>0.10521936987180409</v>
      </c>
      <c r="M86" s="9">
        <v>6.1451733320158887E-9</v>
      </c>
      <c r="N86" s="9">
        <v>5.5116908971341276E-9</v>
      </c>
      <c r="O86" s="9">
        <v>2.5471303752398801E-8</v>
      </c>
      <c r="P86" s="9">
        <v>2.415980324166237E-9</v>
      </c>
      <c r="Q86" s="9">
        <v>9.4890429819707328E-2</v>
      </c>
      <c r="R86" s="9">
        <v>2.7414370852175089E-4</v>
      </c>
      <c r="S86" s="9">
        <v>5.6987499818800442E-4</v>
      </c>
      <c r="T86" s="9">
        <v>1.0819830689473291E-3</v>
      </c>
      <c r="U86" s="9">
        <v>1.0667289623285989E-5</v>
      </c>
      <c r="V86" s="9">
        <v>8.8965286365030091E-5</v>
      </c>
      <c r="W86" s="9">
        <v>0.10711381505936669</v>
      </c>
      <c r="X86" s="9">
        <v>2.6078347443196148</v>
      </c>
      <c r="Y86" s="9">
        <v>0.41102109617243848</v>
      </c>
      <c r="Z86" s="9">
        <v>3.3953813713313051E-6</v>
      </c>
      <c r="AA86" s="9">
        <v>4.9941072553100359</v>
      </c>
      <c r="AB86" s="9">
        <f t="shared" si="60"/>
        <v>1.18E-2</v>
      </c>
      <c r="AC86" s="9">
        <f t="shared" si="79"/>
        <v>1.2415885644872884E-3</v>
      </c>
      <c r="AD86" s="9">
        <f t="shared" si="80"/>
        <v>7.2513045317787485E-11</v>
      </c>
      <c r="AE86" s="9">
        <f t="shared" si="81"/>
        <v>6.5037952586182701E-11</v>
      </c>
      <c r="AF86" s="9">
        <f t="shared" si="82"/>
        <v>3.0056138427830587E-10</v>
      </c>
      <c r="AG86" s="9">
        <f t="shared" si="83"/>
        <v>2.8508567825161594E-11</v>
      </c>
      <c r="AH86" s="9">
        <f t="shared" si="84"/>
        <v>1.1197070718725465E-3</v>
      </c>
      <c r="AI86" s="9">
        <f t="shared" si="85"/>
        <v>3.2348957605566603E-6</v>
      </c>
      <c r="AJ86" s="9">
        <f t="shared" si="86"/>
        <v>6.7245249786184521E-6</v>
      </c>
      <c r="AK86" s="9">
        <f t="shared" si="87"/>
        <v>1.2767400213578483E-5</v>
      </c>
      <c r="AL86" s="9">
        <f t="shared" si="88"/>
        <v>1.2587401755477467E-7</v>
      </c>
      <c r="AM86" s="9">
        <f t="shared" si="89"/>
        <v>1.0497903791073551E-6</v>
      </c>
      <c r="AN86" s="9">
        <f t="shared" si="90"/>
        <v>1.263943017700527E-3</v>
      </c>
      <c r="AO86" s="9">
        <f t="shared" si="91"/>
        <v>3.0772449982971455E-2</v>
      </c>
      <c r="AP86" s="9">
        <f t="shared" si="92"/>
        <v>4.8500489348347739E-3</v>
      </c>
      <c r="AQ86" s="9">
        <f t="shared" si="93"/>
        <v>4.0065500181709401E-8</v>
      </c>
      <c r="AR86" s="9">
        <f t="shared" si="94"/>
        <v>5.8930465612658418E-2</v>
      </c>
    </row>
    <row r="87" spans="1:45" ht="113.5" x14ac:dyDescent="0.35">
      <c r="A87" s="9" t="s">
        <v>151</v>
      </c>
      <c r="B87" s="9" t="s">
        <v>81</v>
      </c>
      <c r="C87" s="9" t="s">
        <v>169</v>
      </c>
      <c r="D87" s="9" t="s">
        <v>173</v>
      </c>
      <c r="E87" s="9" t="s">
        <v>133</v>
      </c>
      <c r="F87" s="9" t="s">
        <v>63</v>
      </c>
      <c r="G87" s="9" t="s">
        <v>172</v>
      </c>
      <c r="H87" s="9">
        <v>3.5211267605633799E-4</v>
      </c>
      <c r="I87" s="9" t="s">
        <v>188</v>
      </c>
      <c r="J87" s="9" t="b">
        <v>0</v>
      </c>
      <c r="L87" s="9">
        <v>23.47203258375399</v>
      </c>
      <c r="M87" s="9">
        <v>5.0253696247394209E-6</v>
      </c>
      <c r="N87" s="9">
        <v>5.7105239971057852E-7</v>
      </c>
      <c r="O87" s="9">
        <v>4.7031609984488252E-7</v>
      </c>
      <c r="P87" s="9">
        <v>1.665426994933979E-6</v>
      </c>
      <c r="Q87" s="9">
        <v>1.376629242367049</v>
      </c>
      <c r="R87" s="9">
        <v>9.5618628408541573E-2</v>
      </c>
      <c r="S87" s="9">
        <v>8.4631435448085615E-2</v>
      </c>
      <c r="T87" s="9">
        <v>0.31273855818046498</v>
      </c>
      <c r="U87" s="9">
        <v>7.7053949038506401E-5</v>
      </c>
      <c r="V87" s="9">
        <v>2.842625000999463E-2</v>
      </c>
      <c r="W87" s="9">
        <v>9.7731099574354072</v>
      </c>
      <c r="X87" s="9">
        <v>18.569307831717008</v>
      </c>
      <c r="Y87" s="9">
        <v>0.82624349936299191</v>
      </c>
      <c r="Z87" s="9">
        <v>9.2569591139753651E-6</v>
      </c>
      <c r="AA87" s="9">
        <v>318.25325436770879</v>
      </c>
      <c r="AB87" s="9">
        <f t="shared" si="60"/>
        <v>3.5211267605633799E-4</v>
      </c>
      <c r="AC87" s="9">
        <f t="shared" si="79"/>
        <v>8.2648002055471792E-3</v>
      </c>
      <c r="AD87" s="9">
        <f t="shared" si="80"/>
        <v>1.7694963467392325E-9</v>
      </c>
      <c r="AE87" s="9">
        <f t="shared" si="81"/>
        <v>2.0107478863048537E-10</v>
      </c>
      <c r="AF87" s="9">
        <f t="shared" si="82"/>
        <v>1.6560426050876142E-10</v>
      </c>
      <c r="AG87" s="9">
        <f t="shared" si="83"/>
        <v>5.8641795596266858E-10</v>
      </c>
      <c r="AH87" s="9">
        <f t="shared" si="84"/>
        <v>4.8472860646727074E-4</v>
      </c>
      <c r="AI87" s="9">
        <f t="shared" si="85"/>
        <v>3.3668531129768154E-5</v>
      </c>
      <c r="AJ87" s="9">
        <f t="shared" si="86"/>
        <v>2.979980121411465E-5</v>
      </c>
      <c r="AK87" s="9">
        <f t="shared" si="87"/>
        <v>1.1011921062692428E-4</v>
      </c>
      <c r="AL87" s="9">
        <f t="shared" si="88"/>
        <v>2.713167219665718E-8</v>
      </c>
      <c r="AM87" s="9">
        <f t="shared" si="89"/>
        <v>1.0009242961265714E-5</v>
      </c>
      <c r="AN87" s="9">
        <f t="shared" si="90"/>
        <v>3.4412359005054245E-3</v>
      </c>
      <c r="AO87" s="9">
        <f t="shared" si="91"/>
        <v>6.5384886731397907E-3</v>
      </c>
      <c r="AP87" s="9">
        <f t="shared" si="92"/>
        <v>2.9093080963485629E-4</v>
      </c>
      <c r="AQ87" s="9">
        <f t="shared" si="93"/>
        <v>3.2594926457659734E-9</v>
      </c>
      <c r="AR87" s="9">
        <f t="shared" si="94"/>
        <v>0.11206100505905238</v>
      </c>
    </row>
    <row r="88" spans="1:45" ht="63.5" x14ac:dyDescent="0.35">
      <c r="A88" s="9" t="s">
        <v>138</v>
      </c>
      <c r="B88" s="9" t="s">
        <v>68</v>
      </c>
      <c r="C88" s="9" t="s">
        <v>110</v>
      </c>
      <c r="D88" s="9" t="s">
        <v>173</v>
      </c>
      <c r="E88" s="9" t="s">
        <v>133</v>
      </c>
      <c r="F88" s="9" t="s">
        <v>63</v>
      </c>
      <c r="G88" s="9" t="s">
        <v>172</v>
      </c>
      <c r="H88" s="9">
        <v>-0.45</v>
      </c>
      <c r="I88" s="9" t="s">
        <v>188</v>
      </c>
      <c r="J88" s="9" t="b">
        <v>0</v>
      </c>
      <c r="L88" s="9">
        <v>3.1457441169940861E-3</v>
      </c>
      <c r="M88" s="9">
        <v>6.5022160900208775E-10</v>
      </c>
      <c r="N88" s="9">
        <v>1.000563776509765E-10</v>
      </c>
      <c r="O88" s="9">
        <v>4.4440407603596022E-10</v>
      </c>
      <c r="P88" s="9">
        <v>3.0063126803655782E-10</v>
      </c>
      <c r="Q88" s="9">
        <v>1.9282305834752999E-4</v>
      </c>
      <c r="R88" s="9">
        <v>2.264711906192313E-5</v>
      </c>
      <c r="S88" s="9">
        <v>2.0167113386152581E-5</v>
      </c>
      <c r="T88" s="9">
        <v>8.0658338911371866E-5</v>
      </c>
      <c r="U88" s="9">
        <v>3.6776368775751759E-8</v>
      </c>
      <c r="V88" s="9">
        <v>7.3394725148656446E-6</v>
      </c>
      <c r="W88" s="9">
        <v>8.0365357875069945E-3</v>
      </c>
      <c r="X88" s="9">
        <v>5.8980906103633449E-2</v>
      </c>
      <c r="Y88" s="9">
        <v>2.6050259980802038E-4</v>
      </c>
      <c r="Z88" s="9">
        <v>1.1117241814655159E-8</v>
      </c>
      <c r="AA88" s="9">
        <v>4.7418460561249563E-2</v>
      </c>
      <c r="AB88" s="9">
        <f t="shared" si="60"/>
        <v>-0.45</v>
      </c>
      <c r="AC88" s="9">
        <f t="shared" si="79"/>
        <v>-1.4155848526473387E-3</v>
      </c>
      <c r="AD88" s="9">
        <f t="shared" si="80"/>
        <v>-2.9259972405093951E-10</v>
      </c>
      <c r="AE88" s="9">
        <f t="shared" si="81"/>
        <v>-4.5025369942939422E-11</v>
      </c>
      <c r="AF88" s="9">
        <f t="shared" si="82"/>
        <v>-1.999818342161821E-10</v>
      </c>
      <c r="AG88" s="9">
        <f t="shared" si="83"/>
        <v>-1.3528407061645103E-10</v>
      </c>
      <c r="AH88" s="9">
        <f t="shared" si="84"/>
        <v>-8.6770376256388497E-5</v>
      </c>
      <c r="AI88" s="9">
        <f t="shared" si="85"/>
        <v>-1.0191203577865409E-5</v>
      </c>
      <c r="AJ88" s="9">
        <f t="shared" si="86"/>
        <v>-9.0752010237686612E-6</v>
      </c>
      <c r="AK88" s="9">
        <f t="shared" si="87"/>
        <v>-3.6296252510117341E-5</v>
      </c>
      <c r="AL88" s="9">
        <f t="shared" si="88"/>
        <v>-1.6549365949088293E-8</v>
      </c>
      <c r="AM88" s="9">
        <f t="shared" si="89"/>
        <v>-3.3027626316895403E-6</v>
      </c>
      <c r="AN88" s="9">
        <f t="shared" si="90"/>
        <v>-3.6164411043781478E-3</v>
      </c>
      <c r="AO88" s="9">
        <f t="shared" si="91"/>
        <v>-2.6541407746635052E-2</v>
      </c>
      <c r="AP88" s="9">
        <f t="shared" si="92"/>
        <v>-1.1722616991360918E-4</v>
      </c>
      <c r="AQ88" s="9">
        <f t="shared" si="93"/>
        <v>-5.0027588165948216E-9</v>
      </c>
      <c r="AR88" s="9">
        <f t="shared" si="94"/>
        <v>-2.1338307252562305E-2</v>
      </c>
      <c r="AS88" s="9" t="s">
        <v>48</v>
      </c>
    </row>
    <row r="89" spans="1:45" ht="63.5" x14ac:dyDescent="0.35">
      <c r="A89" s="9" t="s">
        <v>139</v>
      </c>
      <c r="B89" s="9" t="s">
        <v>69</v>
      </c>
      <c r="C89" s="9" t="s">
        <v>110</v>
      </c>
      <c r="D89" s="9" t="s">
        <v>177</v>
      </c>
      <c r="E89" s="9" t="s">
        <v>133</v>
      </c>
      <c r="F89" s="9" t="s">
        <v>63</v>
      </c>
      <c r="G89" s="9" t="s">
        <v>172</v>
      </c>
      <c r="H89" s="9">
        <v>2.5000000000000001E-5</v>
      </c>
      <c r="I89" s="9" t="s">
        <v>189</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5" ht="63.5" x14ac:dyDescent="0.35">
      <c r="A90" s="9" t="s">
        <v>140</v>
      </c>
      <c r="B90" s="9" t="s">
        <v>70</v>
      </c>
      <c r="C90" s="9" t="s">
        <v>110</v>
      </c>
      <c r="D90" s="9" t="s">
        <v>177</v>
      </c>
      <c r="E90" s="9" t="s">
        <v>133</v>
      </c>
      <c r="F90" s="9" t="s">
        <v>63</v>
      </c>
      <c r="G90" s="9" t="s">
        <v>172</v>
      </c>
      <c r="H90" s="9">
        <v>0.22</v>
      </c>
      <c r="I90" s="9" t="s">
        <v>189</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5" ht="63.5" x14ac:dyDescent="0.35">
      <c r="A91" s="9" t="s">
        <v>152</v>
      </c>
      <c r="B91" s="9" t="s">
        <v>82</v>
      </c>
      <c r="C91" s="9" t="s">
        <v>110</v>
      </c>
      <c r="D91" s="9" t="s">
        <v>177</v>
      </c>
      <c r="E91" s="9" t="s">
        <v>133</v>
      </c>
      <c r="F91" s="9" t="s">
        <v>63</v>
      </c>
      <c r="G91" s="9" t="s">
        <v>172</v>
      </c>
      <c r="H91" s="9">
        <v>5.2599999999999999E-4</v>
      </c>
      <c r="I91" s="9" t="s">
        <v>189</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5" ht="63.5" x14ac:dyDescent="0.35">
      <c r="A92" s="9" t="s">
        <v>144</v>
      </c>
      <c r="B92" s="9" t="s">
        <v>74</v>
      </c>
      <c r="C92" s="9" t="s">
        <v>110</v>
      </c>
      <c r="D92" s="9" t="s">
        <v>177</v>
      </c>
      <c r="E92" s="9" t="s">
        <v>133</v>
      </c>
      <c r="F92" s="9" t="s">
        <v>63</v>
      </c>
      <c r="G92" s="9" t="s">
        <v>172</v>
      </c>
      <c r="H92" s="9">
        <v>1E-3</v>
      </c>
      <c r="I92" s="9" t="s">
        <v>189</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5" ht="63.5" x14ac:dyDescent="0.35">
      <c r="A93" s="9" t="s">
        <v>145</v>
      </c>
      <c r="B93" s="9" t="s">
        <v>83</v>
      </c>
      <c r="C93" s="9" t="s">
        <v>166</v>
      </c>
      <c r="D93" s="9" t="s">
        <v>181</v>
      </c>
      <c r="E93" s="9" t="s">
        <v>133</v>
      </c>
      <c r="F93" s="9" t="s">
        <v>63</v>
      </c>
      <c r="G93" s="9" t="s">
        <v>172</v>
      </c>
      <c r="H93" s="9">
        <v>1.25E-4</v>
      </c>
      <c r="I93" s="9" t="s">
        <v>189</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5" ht="63.5" x14ac:dyDescent="0.35">
      <c r="A94" s="9" t="s">
        <v>146</v>
      </c>
      <c r="B94" s="9" t="s">
        <v>76</v>
      </c>
      <c r="C94" s="9" t="s">
        <v>110</v>
      </c>
      <c r="D94" s="9" t="s">
        <v>177</v>
      </c>
      <c r="E94" s="9" t="s">
        <v>133</v>
      </c>
      <c r="F94" s="9" t="s">
        <v>63</v>
      </c>
      <c r="G94" s="9" t="s">
        <v>172</v>
      </c>
      <c r="H94" s="9">
        <v>6.9999999999999999E-4</v>
      </c>
      <c r="I94" s="9" t="s">
        <v>189</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5" ht="88.5" x14ac:dyDescent="0.35">
      <c r="A95" s="9" t="s">
        <v>134</v>
      </c>
      <c r="B95" s="9" t="s">
        <v>64</v>
      </c>
      <c r="C95" s="9" t="s">
        <v>110</v>
      </c>
      <c r="D95" s="9" t="s">
        <v>172</v>
      </c>
      <c r="E95" s="9" t="s">
        <v>134</v>
      </c>
      <c r="F95" s="9" t="s">
        <v>64</v>
      </c>
      <c r="G95" s="9" t="s">
        <v>172</v>
      </c>
      <c r="H95" s="9">
        <v>-1</v>
      </c>
      <c r="I95" s="9" t="s">
        <v>187</v>
      </c>
      <c r="J95" s="9" t="b">
        <v>0</v>
      </c>
      <c r="AB95" s="9">
        <f t="shared" si="95"/>
        <v>-1</v>
      </c>
      <c r="AC95" s="9">
        <f t="shared" ref="AC95:AR95" si="96">+AC96+AC97+AC98+AC99+AC100+AC101+AC102+AC103+AC104+AC105+AC106+AC107+AC108+AC109+AC110+AC111+AC112</f>
        <v>6.4406311089138801E-2</v>
      </c>
      <c r="AD95" s="9">
        <f t="shared" si="96"/>
        <v>2.3148976822886921E-9</v>
      </c>
      <c r="AE95" s="9">
        <f t="shared" si="96"/>
        <v>7.1339721212102997E-10</v>
      </c>
      <c r="AF95" s="9">
        <f t="shared" si="96"/>
        <v>2.1312910765421123E-9</v>
      </c>
      <c r="AG95" s="9">
        <f t="shared" si="96"/>
        <v>-4.7480560801260761E-10</v>
      </c>
      <c r="AH95" s="9">
        <f t="shared" si="96"/>
        <v>1.27560932721923E-4</v>
      </c>
      <c r="AI95" s="9">
        <f t="shared" si="96"/>
        <v>5.5276879436143988E-5</v>
      </c>
      <c r="AJ95" s="9">
        <f t="shared" si="96"/>
        <v>-2.3005191304436082E-4</v>
      </c>
      <c r="AK95" s="9">
        <f t="shared" si="96"/>
        <v>-1.0633126560516909E-3</v>
      </c>
      <c r="AL95" s="9">
        <f t="shared" si="96"/>
        <v>2.7904806937453328E-7</v>
      </c>
      <c r="AM95" s="9">
        <f t="shared" si="96"/>
        <v>8.8036163385454304E-6</v>
      </c>
      <c r="AN95" s="9">
        <f t="shared" si="96"/>
        <v>8.8928715992355068E-3</v>
      </c>
      <c r="AO95" s="9">
        <f t="shared" si="96"/>
        <v>9.4720197891565938E-2</v>
      </c>
      <c r="AP95" s="9">
        <f t="shared" si="96"/>
        <v>-7.8357863025336951E-4</v>
      </c>
      <c r="AQ95" s="9">
        <f t="shared" si="96"/>
        <v>7.4987793291555199E-9</v>
      </c>
      <c r="AR95" s="9">
        <f t="shared" si="96"/>
        <v>0.12436394023491454</v>
      </c>
      <c r="AS95" s="9" t="s">
        <v>47</v>
      </c>
    </row>
    <row r="96" spans="1:45" ht="76" x14ac:dyDescent="0.35">
      <c r="A96" s="9" t="s">
        <v>153</v>
      </c>
      <c r="B96" s="9" t="s">
        <v>84</v>
      </c>
      <c r="C96" s="9" t="s">
        <v>167</v>
      </c>
      <c r="D96" s="9" t="s">
        <v>180</v>
      </c>
      <c r="E96" s="9" t="s">
        <v>134</v>
      </c>
      <c r="F96" s="9" t="s">
        <v>64</v>
      </c>
      <c r="G96" s="9" t="s">
        <v>172</v>
      </c>
      <c r="H96" s="9">
        <v>1.67E-9</v>
      </c>
      <c r="I96" s="9" t="s">
        <v>188</v>
      </c>
      <c r="J96" s="9" t="b">
        <v>0</v>
      </c>
      <c r="L96" s="9">
        <v>987880.61283091526</v>
      </c>
      <c r="M96" s="9">
        <v>6.814441045565714E-2</v>
      </c>
      <c r="N96" s="9">
        <v>0.4540189149743401</v>
      </c>
      <c r="O96" s="9">
        <v>0.59921430965201172</v>
      </c>
      <c r="P96" s="9">
        <v>8.3414444269766075E-2</v>
      </c>
      <c r="Q96" s="9">
        <v>30465.84026283308</v>
      </c>
      <c r="R96" s="9">
        <v>4246.1352669284752</v>
      </c>
      <c r="S96" s="9">
        <v>4302.3393555929324</v>
      </c>
      <c r="T96" s="9">
        <v>11957.25037951613</v>
      </c>
      <c r="U96" s="9">
        <v>38.937346683478239</v>
      </c>
      <c r="V96" s="9">
        <v>1065.025325517897</v>
      </c>
      <c r="W96" s="9">
        <v>5347813.00606032</v>
      </c>
      <c r="X96" s="9">
        <v>26193596.245527372</v>
      </c>
      <c r="Y96" s="9">
        <v>268751.79949199437</v>
      </c>
      <c r="Z96" s="9">
        <v>45.59845240347984</v>
      </c>
      <c r="AA96" s="9">
        <v>11891394.377650529</v>
      </c>
      <c r="AB96" s="9">
        <f t="shared" si="95"/>
        <v>1.67E-9</v>
      </c>
      <c r="AC96" s="9">
        <f t="shared" ref="AC96:AC112" si="97">AB96*L96</f>
        <v>1.6497606234276284E-3</v>
      </c>
      <c r="AD96" s="9">
        <f t="shared" ref="AD96:AD112" si="98">AB96*M96</f>
        <v>1.1380116546094742E-10</v>
      </c>
      <c r="AE96" s="9">
        <f t="shared" ref="AE96:AE112" si="99">AB96*N96</f>
        <v>7.5821158800714795E-10</v>
      </c>
      <c r="AF96" s="9">
        <f t="shared" ref="AF96:AF112" si="100">AB96*O96</f>
        <v>1.0006878971188596E-9</v>
      </c>
      <c r="AG96" s="9">
        <f t="shared" ref="AG96:AG112" si="101">AB96*P96</f>
        <v>1.3930212193050935E-10</v>
      </c>
      <c r="AH96" s="9">
        <f t="shared" ref="AH96:AH112" si="102">AB96*Q96</f>
        <v>5.0877953238931245E-5</v>
      </c>
      <c r="AI96" s="9">
        <f t="shared" ref="AI96:AI112" si="103">AB96*R96</f>
        <v>7.091045895770554E-6</v>
      </c>
      <c r="AJ96" s="9">
        <f t="shared" ref="AJ96:AJ112" si="104">AB96*S96</f>
        <v>7.1849067238401969E-6</v>
      </c>
      <c r="AK96" s="9">
        <f t="shared" ref="AK96:AK112" si="105">AB96*T96</f>
        <v>1.9968608133791936E-5</v>
      </c>
      <c r="AL96" s="9">
        <f t="shared" ref="AL96:AL112" si="106">AB96*U96</f>
        <v>6.5025368961408666E-8</v>
      </c>
      <c r="AM96" s="9">
        <f t="shared" ref="AM96:AM112" si="107">AB96*V96</f>
        <v>1.778592293614888E-6</v>
      </c>
      <c r="AN96" s="9">
        <f t="shared" ref="AN96:AN112" si="108">AB96*W96</f>
        <v>8.9308477201207343E-3</v>
      </c>
      <c r="AO96" s="9">
        <f t="shared" ref="AO96:AO112" si="109">AB96*X96</f>
        <v>4.3743305730030713E-2</v>
      </c>
      <c r="AP96" s="9">
        <f t="shared" ref="AP96:AP112" si="110">AB96*Y96</f>
        <v>4.4881550515163063E-4</v>
      </c>
      <c r="AQ96" s="9">
        <f t="shared" ref="AQ96:AQ112" si="111">AB96*Z96</f>
        <v>7.6149415513811336E-8</v>
      </c>
      <c r="AR96" s="9">
        <f t="shared" ref="AR96:AR112" si="112">AB96*AA96</f>
        <v>1.9858628610676384E-2</v>
      </c>
    </row>
    <row r="97" spans="1:45" ht="113.5" x14ac:dyDescent="0.35">
      <c r="A97" s="9" t="s">
        <v>151</v>
      </c>
      <c r="B97" s="9" t="s">
        <v>81</v>
      </c>
      <c r="C97" s="9" t="s">
        <v>169</v>
      </c>
      <c r="D97" s="9" t="s">
        <v>173</v>
      </c>
      <c r="E97" s="9" t="s">
        <v>134</v>
      </c>
      <c r="F97" s="9" t="s">
        <v>64</v>
      </c>
      <c r="G97" s="9" t="s">
        <v>172</v>
      </c>
      <c r="H97" s="9">
        <v>3.5211267605633799E-4</v>
      </c>
      <c r="I97" s="9" t="s">
        <v>188</v>
      </c>
      <c r="J97" s="9" t="b">
        <v>0</v>
      </c>
      <c r="L97" s="9">
        <v>23.47203258375399</v>
      </c>
      <c r="M97" s="9">
        <v>5.0253696247394209E-6</v>
      </c>
      <c r="N97" s="9">
        <v>5.7105239971057852E-7</v>
      </c>
      <c r="O97" s="9">
        <v>4.7031609984488252E-7</v>
      </c>
      <c r="P97" s="9">
        <v>1.665426994933979E-6</v>
      </c>
      <c r="Q97" s="9">
        <v>1.376629242367049</v>
      </c>
      <c r="R97" s="9">
        <v>9.5618628408541573E-2</v>
      </c>
      <c r="S97" s="9">
        <v>8.4631435448085615E-2</v>
      </c>
      <c r="T97" s="9">
        <v>0.31273855818046498</v>
      </c>
      <c r="U97" s="9">
        <v>7.7053949038506401E-5</v>
      </c>
      <c r="V97" s="9">
        <v>2.842625000999463E-2</v>
      </c>
      <c r="W97" s="9">
        <v>9.7731099574354072</v>
      </c>
      <c r="X97" s="9">
        <v>18.569307831717008</v>
      </c>
      <c r="Y97" s="9">
        <v>0.82624349936299191</v>
      </c>
      <c r="Z97" s="9">
        <v>9.2569591139753651E-6</v>
      </c>
      <c r="AA97" s="9">
        <v>318.25325436770879</v>
      </c>
      <c r="AB97" s="9">
        <f t="shared" si="95"/>
        <v>3.5211267605633799E-4</v>
      </c>
      <c r="AC97" s="9">
        <f t="shared" si="97"/>
        <v>8.2648002055471792E-3</v>
      </c>
      <c r="AD97" s="9">
        <f t="shared" si="98"/>
        <v>1.7694963467392325E-9</v>
      </c>
      <c r="AE97" s="9">
        <f t="shared" si="99"/>
        <v>2.0107478863048537E-10</v>
      </c>
      <c r="AF97" s="9">
        <f t="shared" si="100"/>
        <v>1.6560426050876142E-10</v>
      </c>
      <c r="AG97" s="9">
        <f t="shared" si="101"/>
        <v>5.8641795596266858E-10</v>
      </c>
      <c r="AH97" s="9">
        <f t="shared" si="102"/>
        <v>4.8472860646727074E-4</v>
      </c>
      <c r="AI97" s="9">
        <f t="shared" si="103"/>
        <v>3.3668531129768154E-5</v>
      </c>
      <c r="AJ97" s="9">
        <f t="shared" si="104"/>
        <v>2.979980121411465E-5</v>
      </c>
      <c r="AK97" s="9">
        <f t="shared" si="105"/>
        <v>1.1011921062692428E-4</v>
      </c>
      <c r="AL97" s="9">
        <f t="shared" si="106"/>
        <v>2.713167219665718E-8</v>
      </c>
      <c r="AM97" s="9">
        <f t="shared" si="107"/>
        <v>1.0009242961265714E-5</v>
      </c>
      <c r="AN97" s="9">
        <f t="shared" si="108"/>
        <v>3.4412359005054245E-3</v>
      </c>
      <c r="AO97" s="9">
        <f t="shared" si="109"/>
        <v>6.5384886731397907E-3</v>
      </c>
      <c r="AP97" s="9">
        <f t="shared" si="110"/>
        <v>2.9093080963485629E-4</v>
      </c>
      <c r="AQ97" s="9">
        <f t="shared" si="111"/>
        <v>3.2594926457659734E-9</v>
      </c>
      <c r="AR97" s="9">
        <f t="shared" si="112"/>
        <v>0.11206100505905238</v>
      </c>
    </row>
    <row r="98" spans="1:45" ht="63.5" x14ac:dyDescent="0.35">
      <c r="A98" s="9" t="s">
        <v>148</v>
      </c>
      <c r="B98" s="9" t="s">
        <v>78</v>
      </c>
      <c r="C98" s="9" t="s">
        <v>166</v>
      </c>
      <c r="D98" s="9" t="s">
        <v>180</v>
      </c>
      <c r="E98" s="9" t="s">
        <v>134</v>
      </c>
      <c r="F98" s="9" t="s">
        <v>64</v>
      </c>
      <c r="G98" s="9" t="s">
        <v>172</v>
      </c>
      <c r="H98" s="9">
        <v>-2.2499999999999999E-4</v>
      </c>
      <c r="I98" s="9" t="s">
        <v>188</v>
      </c>
      <c r="J98" s="9" t="b">
        <v>0</v>
      </c>
      <c r="L98" s="9">
        <v>-0.37286071037704871</v>
      </c>
      <c r="M98" s="9">
        <v>-1.9677637361568699E-8</v>
      </c>
      <c r="N98" s="9">
        <v>-1.4152757315570539E-7</v>
      </c>
      <c r="O98" s="9">
        <v>-2.100243469870219E-6</v>
      </c>
      <c r="P98" s="9">
        <v>-3.161886584198886E-8</v>
      </c>
      <c r="Q98" s="9">
        <v>-2.8766385369069739E-2</v>
      </c>
      <c r="R98" s="9">
        <v>-1.7524062551968491E-3</v>
      </c>
      <c r="S98" s="9">
        <v>-4.2000923177632904E-3</v>
      </c>
      <c r="T98" s="9">
        <v>-1.215863939236138E-2</v>
      </c>
      <c r="U98" s="9">
        <v>-9.1420249702782582E-4</v>
      </c>
      <c r="V98" s="9">
        <v>-2.077096625221677E-2</v>
      </c>
      <c r="W98" s="9">
        <v>-4.8071156049041024</v>
      </c>
      <c r="X98" s="9">
        <v>-2.9653606173103628</v>
      </c>
      <c r="Y98" s="9">
        <v>-4.4938950571877774</v>
      </c>
      <c r="Z98" s="9">
        <v>-5.9414875348617108E-6</v>
      </c>
      <c r="AA98" s="9">
        <v>-3.987263861945411</v>
      </c>
      <c r="AB98" s="9">
        <f t="shared" si="95"/>
        <v>-2.2499999999999999E-4</v>
      </c>
      <c r="AC98" s="9">
        <f t="shared" si="97"/>
        <v>8.3893659834835958E-5</v>
      </c>
      <c r="AD98" s="9">
        <f t="shared" si="98"/>
        <v>4.4274684063529573E-12</v>
      </c>
      <c r="AE98" s="9">
        <f t="shared" si="99"/>
        <v>3.1843703960033711E-11</v>
      </c>
      <c r="AF98" s="9">
        <f t="shared" si="100"/>
        <v>4.7255478072079927E-10</v>
      </c>
      <c r="AG98" s="9">
        <f t="shared" si="101"/>
        <v>7.1142448144474935E-12</v>
      </c>
      <c r="AH98" s="9">
        <f t="shared" si="102"/>
        <v>6.4724367080406913E-6</v>
      </c>
      <c r="AI98" s="9">
        <f t="shared" si="103"/>
        <v>3.9429140741929104E-7</v>
      </c>
      <c r="AJ98" s="9">
        <f t="shared" si="104"/>
        <v>9.4502077149674027E-7</v>
      </c>
      <c r="AK98" s="9">
        <f t="shared" si="105"/>
        <v>2.7356938632813104E-6</v>
      </c>
      <c r="AL98" s="9">
        <f t="shared" si="106"/>
        <v>2.0569556183126081E-7</v>
      </c>
      <c r="AM98" s="9">
        <f t="shared" si="107"/>
        <v>4.6734674067487728E-6</v>
      </c>
      <c r="AN98" s="9">
        <f t="shared" si="108"/>
        <v>1.081601011103423E-3</v>
      </c>
      <c r="AO98" s="9">
        <f t="shared" si="109"/>
        <v>6.6720613889483167E-4</v>
      </c>
      <c r="AP98" s="9">
        <f t="shared" si="110"/>
        <v>1.0111263878672498E-3</v>
      </c>
      <c r="AQ98" s="9">
        <f t="shared" si="111"/>
        <v>1.336834695343885E-9</v>
      </c>
      <c r="AR98" s="9">
        <f t="shared" si="112"/>
        <v>8.9713436893771746E-4</v>
      </c>
    </row>
    <row r="99" spans="1:45" ht="63.5" x14ac:dyDescent="0.35">
      <c r="A99" s="9" t="s">
        <v>150</v>
      </c>
      <c r="B99" s="9" t="s">
        <v>80</v>
      </c>
      <c r="C99" s="9" t="s">
        <v>168</v>
      </c>
      <c r="D99" s="9" t="s">
        <v>180</v>
      </c>
      <c r="E99" s="9" t="s">
        <v>134</v>
      </c>
      <c r="F99" s="9" t="s">
        <v>64</v>
      </c>
      <c r="G99" s="9" t="s">
        <v>172</v>
      </c>
      <c r="H99" s="9">
        <v>2.1350000000000002E-3</v>
      </c>
      <c r="I99" s="9" t="s">
        <v>188</v>
      </c>
      <c r="J99" s="9" t="b">
        <v>0</v>
      </c>
      <c r="L99" s="9">
        <v>0.10521936987180409</v>
      </c>
      <c r="M99" s="9">
        <v>6.1451733320158887E-9</v>
      </c>
      <c r="N99" s="9">
        <v>5.5116908971341276E-9</v>
      </c>
      <c r="O99" s="9">
        <v>2.5471303752398801E-8</v>
      </c>
      <c r="P99" s="9">
        <v>2.415980324166237E-9</v>
      </c>
      <c r="Q99" s="9">
        <v>9.4890429819707328E-2</v>
      </c>
      <c r="R99" s="9">
        <v>2.7414370852175089E-4</v>
      </c>
      <c r="S99" s="9">
        <v>5.6987499818800442E-4</v>
      </c>
      <c r="T99" s="9">
        <v>1.0819830689473291E-3</v>
      </c>
      <c r="U99" s="9">
        <v>1.0667289623285989E-5</v>
      </c>
      <c r="V99" s="9">
        <v>8.8965286365030091E-5</v>
      </c>
      <c r="W99" s="9">
        <v>0.10711381505936669</v>
      </c>
      <c r="X99" s="9">
        <v>2.6078347443196148</v>
      </c>
      <c r="Y99" s="9">
        <v>0.41102109617243848</v>
      </c>
      <c r="Z99" s="9">
        <v>3.3953813713313051E-6</v>
      </c>
      <c r="AA99" s="9">
        <v>4.9941072553100359</v>
      </c>
      <c r="AB99" s="9">
        <f t="shared" si="95"/>
        <v>2.1350000000000002E-3</v>
      </c>
      <c r="AC99" s="9">
        <f t="shared" si="97"/>
        <v>2.2464335467630177E-4</v>
      </c>
      <c r="AD99" s="9">
        <f t="shared" si="98"/>
        <v>1.3119945063853924E-11</v>
      </c>
      <c r="AE99" s="9">
        <f t="shared" si="99"/>
        <v>1.1767460065381363E-11</v>
      </c>
      <c r="AF99" s="9">
        <f t="shared" si="100"/>
        <v>5.4381233511371447E-11</v>
      </c>
      <c r="AG99" s="9">
        <f t="shared" si="101"/>
        <v>5.1581179920949167E-12</v>
      </c>
      <c r="AH99" s="9">
        <f t="shared" si="102"/>
        <v>2.0259106766507516E-4</v>
      </c>
      <c r="AI99" s="9">
        <f t="shared" si="103"/>
        <v>5.8529681769393823E-7</v>
      </c>
      <c r="AJ99" s="9">
        <f t="shared" si="104"/>
        <v>1.2166831211313896E-6</v>
      </c>
      <c r="AK99" s="9">
        <f t="shared" si="105"/>
        <v>2.3100338522025479E-6</v>
      </c>
      <c r="AL99" s="9">
        <f t="shared" si="106"/>
        <v>2.277466334571559E-8</v>
      </c>
      <c r="AM99" s="9">
        <f t="shared" si="107"/>
        <v>1.8994088638933925E-7</v>
      </c>
      <c r="AN99" s="9">
        <f t="shared" si="108"/>
        <v>2.2868799515174791E-4</v>
      </c>
      <c r="AO99" s="9">
        <f t="shared" si="109"/>
        <v>5.5677271791223781E-3</v>
      </c>
      <c r="AP99" s="9">
        <f t="shared" si="110"/>
        <v>8.7753004032815624E-4</v>
      </c>
      <c r="AQ99" s="9">
        <f t="shared" si="111"/>
        <v>7.249139227792337E-9</v>
      </c>
      <c r="AR99" s="9">
        <f t="shared" si="112"/>
        <v>1.0662418990086927E-2</v>
      </c>
    </row>
    <row r="100" spans="1:45" ht="113.5" x14ac:dyDescent="0.35">
      <c r="A100" s="9" t="s">
        <v>154</v>
      </c>
      <c r="B100" s="9" t="s">
        <v>85</v>
      </c>
      <c r="C100" s="9" t="s">
        <v>170</v>
      </c>
      <c r="D100" s="9" t="s">
        <v>180</v>
      </c>
      <c r="E100" s="9" t="s">
        <v>134</v>
      </c>
      <c r="F100" s="9" t="s">
        <v>64</v>
      </c>
      <c r="G100" s="9" t="s">
        <v>172</v>
      </c>
      <c r="H100" s="9">
        <v>0.24160000000000001</v>
      </c>
      <c r="I100" s="9" t="s">
        <v>188</v>
      </c>
      <c r="J100" s="9" t="b">
        <v>0</v>
      </c>
      <c r="L100" s="9">
        <v>5.0137977529436058E-2</v>
      </c>
      <c r="M100" s="9">
        <v>1.059740223493508E-8</v>
      </c>
      <c r="N100" s="9">
        <v>7.3850816610653611E-10</v>
      </c>
      <c r="O100" s="9">
        <v>1.5925368166936311E-8</v>
      </c>
      <c r="P100" s="9">
        <v>1.339100713575236E-8</v>
      </c>
      <c r="Q100" s="9">
        <v>3.4718955983849761E-3</v>
      </c>
      <c r="R100" s="9">
        <v>1.8481230177663419E-4</v>
      </c>
      <c r="S100" s="9">
        <v>1.904915526858013E-4</v>
      </c>
      <c r="T100" s="9">
        <v>5.5399978160840962E-4</v>
      </c>
      <c r="U100" s="9">
        <v>5.1759025182530764E-7</v>
      </c>
      <c r="V100" s="9">
        <v>4.9425735421188372E-5</v>
      </c>
      <c r="W100" s="9">
        <v>2.6049675056339941E-2</v>
      </c>
      <c r="X100" s="9">
        <v>3.995833670983032</v>
      </c>
      <c r="Y100" s="9">
        <v>4.9248016587830571E-3</v>
      </c>
      <c r="Z100" s="9">
        <v>1.220134781534801E-7</v>
      </c>
      <c r="AA100" s="9">
        <v>0.67873628769092476</v>
      </c>
      <c r="AB100" s="9">
        <f t="shared" si="95"/>
        <v>0.24160000000000001</v>
      </c>
      <c r="AC100" s="9">
        <f t="shared" si="97"/>
        <v>1.2113335371111752E-2</v>
      </c>
      <c r="AD100" s="9">
        <f t="shared" si="98"/>
        <v>2.5603323799603154E-9</v>
      </c>
      <c r="AE100" s="9">
        <f t="shared" si="99"/>
        <v>1.7842357293133913E-10</v>
      </c>
      <c r="AF100" s="9">
        <f t="shared" si="100"/>
        <v>3.8475689491318126E-9</v>
      </c>
      <c r="AG100" s="9">
        <f t="shared" si="101"/>
        <v>3.2352673239977703E-9</v>
      </c>
      <c r="AH100" s="9">
        <f t="shared" si="102"/>
        <v>8.388099765698103E-4</v>
      </c>
      <c r="AI100" s="9">
        <f t="shared" si="103"/>
        <v>4.4650652109234824E-5</v>
      </c>
      <c r="AJ100" s="9">
        <f t="shared" si="104"/>
        <v>4.6022759128889599E-5</v>
      </c>
      <c r="AK100" s="9">
        <f t="shared" si="105"/>
        <v>1.3384634723659177E-4</v>
      </c>
      <c r="AL100" s="9">
        <f t="shared" si="106"/>
        <v>1.2504980484099432E-7</v>
      </c>
      <c r="AM100" s="9">
        <f t="shared" si="107"/>
        <v>1.1941257677759111E-5</v>
      </c>
      <c r="AN100" s="9">
        <f t="shared" si="108"/>
        <v>6.2936014936117298E-3</v>
      </c>
      <c r="AO100" s="9">
        <f t="shared" si="109"/>
        <v>0.96539341490950059</v>
      </c>
      <c r="AP100" s="9">
        <f t="shared" si="110"/>
        <v>1.1898320807619866E-3</v>
      </c>
      <c r="AQ100" s="9">
        <f t="shared" si="111"/>
        <v>2.9478456321880793E-8</v>
      </c>
      <c r="AR100" s="9">
        <f t="shared" si="112"/>
        <v>0.16398268710612743</v>
      </c>
    </row>
    <row r="101" spans="1:45" ht="63.5" x14ac:dyDescent="0.35">
      <c r="A101" s="9" t="s">
        <v>155</v>
      </c>
      <c r="B101" s="9" t="s">
        <v>86</v>
      </c>
      <c r="C101" s="9" t="s">
        <v>110</v>
      </c>
      <c r="D101" s="9" t="s">
        <v>180</v>
      </c>
      <c r="E101" s="9" t="s">
        <v>134</v>
      </c>
      <c r="F101" s="9" t="s">
        <v>64</v>
      </c>
      <c r="G101" s="9" t="s">
        <v>172</v>
      </c>
      <c r="H101" s="9">
        <v>0.22500000000000001</v>
      </c>
      <c r="I101" s="9" t="s">
        <v>188</v>
      </c>
      <c r="J101" s="9" t="b">
        <v>0</v>
      </c>
      <c r="L101" s="9">
        <v>1.105041509798613E-4</v>
      </c>
      <c r="M101" s="9">
        <v>1.0251153135881589E-11</v>
      </c>
      <c r="N101" s="9">
        <v>2.7054922805105289E-11</v>
      </c>
      <c r="O101" s="9">
        <v>4.9440036676317003E-11</v>
      </c>
      <c r="P101" s="9">
        <v>6.7713801953557628E-12</v>
      </c>
      <c r="Q101" s="9">
        <v>4.4773941700127782E-5</v>
      </c>
      <c r="R101" s="9">
        <v>4.1450799117555911E-7</v>
      </c>
      <c r="S101" s="9">
        <v>6.693032949396005E-7</v>
      </c>
      <c r="T101" s="9">
        <v>1.3478047233031009E-6</v>
      </c>
      <c r="U101" s="9">
        <v>7.3053511046294447E-9</v>
      </c>
      <c r="V101" s="9">
        <v>1.198204770093585E-7</v>
      </c>
      <c r="W101" s="9">
        <v>3.2912502134385419E-4</v>
      </c>
      <c r="X101" s="9">
        <v>1.7729810952310089E-3</v>
      </c>
      <c r="Y101" s="9">
        <v>2.9127848698179897E-4</v>
      </c>
      <c r="Z101" s="9">
        <v>1.2579184527508171E-9</v>
      </c>
      <c r="AA101" s="9">
        <v>3.146237152010933E-3</v>
      </c>
      <c r="AB101" s="9">
        <f t="shared" si="95"/>
        <v>0.22500000000000001</v>
      </c>
      <c r="AC101" s="9">
        <f t="shared" si="97"/>
        <v>2.4863433970468792E-5</v>
      </c>
      <c r="AD101" s="9">
        <f t="shared" si="98"/>
        <v>2.3065094555733577E-12</v>
      </c>
      <c r="AE101" s="9">
        <f t="shared" si="99"/>
        <v>6.0873576311486902E-12</v>
      </c>
      <c r="AF101" s="9">
        <f t="shared" si="100"/>
        <v>1.1124008252171326E-11</v>
      </c>
      <c r="AG101" s="9">
        <f t="shared" si="101"/>
        <v>1.5235605439550466E-12</v>
      </c>
      <c r="AH101" s="9">
        <f t="shared" si="102"/>
        <v>1.0074136882528751E-5</v>
      </c>
      <c r="AI101" s="9">
        <f t="shared" si="103"/>
        <v>9.3264298014500797E-8</v>
      </c>
      <c r="AJ101" s="9">
        <f t="shared" si="104"/>
        <v>1.5059324136141012E-7</v>
      </c>
      <c r="AK101" s="9">
        <f t="shared" si="105"/>
        <v>3.0325606274319771E-7</v>
      </c>
      <c r="AL101" s="9">
        <f t="shared" si="106"/>
        <v>1.643703998541625E-9</v>
      </c>
      <c r="AM101" s="9">
        <f t="shared" si="107"/>
        <v>2.6959607327105663E-8</v>
      </c>
      <c r="AN101" s="9">
        <f t="shared" si="108"/>
        <v>7.4053129802367196E-5</v>
      </c>
      <c r="AO101" s="9">
        <f t="shared" si="109"/>
        <v>3.9892074642697701E-4</v>
      </c>
      <c r="AP101" s="9">
        <f t="shared" si="110"/>
        <v>6.5537659570904776E-5</v>
      </c>
      <c r="AQ101" s="9">
        <f t="shared" si="111"/>
        <v>2.8303165186893385E-10</v>
      </c>
      <c r="AR101" s="9">
        <f t="shared" si="112"/>
        <v>7.0790335920245995E-4</v>
      </c>
    </row>
    <row r="102" spans="1:45" ht="63.5" x14ac:dyDescent="0.35">
      <c r="A102" s="9" t="s">
        <v>156</v>
      </c>
      <c r="B102" s="9" t="s">
        <v>87</v>
      </c>
      <c r="C102" s="9" t="s">
        <v>110</v>
      </c>
      <c r="D102" s="9" t="s">
        <v>173</v>
      </c>
      <c r="E102" s="9" t="s">
        <v>134</v>
      </c>
      <c r="F102" s="9" t="s">
        <v>64</v>
      </c>
      <c r="G102" s="9" t="s">
        <v>172</v>
      </c>
      <c r="H102" s="9">
        <v>-0.62</v>
      </c>
      <c r="I102" s="9" t="s">
        <v>188</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5" ht="63.5" x14ac:dyDescent="0.35">
      <c r="A103" s="9" t="s">
        <v>157</v>
      </c>
      <c r="B103" s="9" t="s">
        <v>88</v>
      </c>
      <c r="C103" s="9" t="s">
        <v>166</v>
      </c>
      <c r="D103" s="9" t="s">
        <v>180</v>
      </c>
      <c r="E103" s="9" t="s">
        <v>134</v>
      </c>
      <c r="F103" s="9" t="s">
        <v>64</v>
      </c>
      <c r="G103" s="9" t="s">
        <v>172</v>
      </c>
      <c r="H103" s="9">
        <v>-0.1</v>
      </c>
      <c r="I103" s="9" t="s">
        <v>188</v>
      </c>
      <c r="J103" s="9" t="b">
        <v>0</v>
      </c>
      <c r="L103" s="9">
        <v>0.49388985559429349</v>
      </c>
      <c r="M103" s="9">
        <v>2.1485861327975839E-8</v>
      </c>
      <c r="N103" s="9">
        <v>4.7401125910450602E-9</v>
      </c>
      <c r="O103" s="9">
        <v>3.4206300527016632E-8</v>
      </c>
      <c r="P103" s="9">
        <v>4.4495889332540527E-8</v>
      </c>
      <c r="Q103" s="9">
        <v>1.4659932448097339E-2</v>
      </c>
      <c r="R103" s="9">
        <v>5.5446202221757265E-4</v>
      </c>
      <c r="S103" s="9">
        <v>3.1537167724519479E-3</v>
      </c>
      <c r="T103" s="9">
        <v>1.3325958058272259E-2</v>
      </c>
      <c r="U103" s="9">
        <v>2.386727058000449E-6</v>
      </c>
      <c r="V103" s="9">
        <v>2.0587474094559499E-4</v>
      </c>
      <c r="W103" s="9">
        <v>0.1115715565105992</v>
      </c>
      <c r="X103" s="9">
        <v>9.2758886548554926</v>
      </c>
      <c r="Y103" s="9">
        <v>4.6673511135681543E-2</v>
      </c>
      <c r="Z103" s="9">
        <v>1.1025759072730771E-6</v>
      </c>
      <c r="AA103" s="9">
        <v>1.838058372591687</v>
      </c>
      <c r="AB103" s="9">
        <f t="shared" si="95"/>
        <v>-0.1</v>
      </c>
      <c r="AC103" s="9">
        <f t="shared" si="97"/>
        <v>-4.9388985559429353E-2</v>
      </c>
      <c r="AD103" s="9">
        <f t="shared" si="98"/>
        <v>-2.1485861327975838E-9</v>
      </c>
      <c r="AE103" s="9">
        <f t="shared" si="99"/>
        <v>-4.7401125910450609E-10</v>
      </c>
      <c r="AF103" s="9">
        <f t="shared" si="100"/>
        <v>-3.4206300527016633E-9</v>
      </c>
      <c r="AG103" s="9">
        <f t="shared" si="101"/>
        <v>-4.4495889332540526E-9</v>
      </c>
      <c r="AH103" s="9">
        <f t="shared" si="102"/>
        <v>-1.465993244809734E-3</v>
      </c>
      <c r="AI103" s="9">
        <f t="shared" si="103"/>
        <v>-5.5446202221757268E-5</v>
      </c>
      <c r="AJ103" s="9">
        <f t="shared" si="104"/>
        <v>-3.1537167724519482E-4</v>
      </c>
      <c r="AK103" s="9">
        <f t="shared" si="105"/>
        <v>-1.3325958058272259E-3</v>
      </c>
      <c r="AL103" s="9">
        <f t="shared" si="106"/>
        <v>-2.3867270580004493E-7</v>
      </c>
      <c r="AM103" s="9">
        <f t="shared" si="107"/>
        <v>-2.05874740945595E-5</v>
      </c>
      <c r="AN103" s="9">
        <f t="shared" si="108"/>
        <v>-1.1157155651059921E-2</v>
      </c>
      <c r="AO103" s="9">
        <f t="shared" si="109"/>
        <v>-0.92758886548554931</v>
      </c>
      <c r="AP103" s="9">
        <f t="shared" si="110"/>
        <v>-4.6673511135681542E-3</v>
      </c>
      <c r="AQ103" s="9">
        <f t="shared" si="111"/>
        <v>-1.1025759072730771E-7</v>
      </c>
      <c r="AR103" s="9">
        <f t="shared" si="112"/>
        <v>-0.18380583725916871</v>
      </c>
      <c r="AS103" s="9" t="s">
        <v>49</v>
      </c>
    </row>
    <row r="104" spans="1:45" ht="63.5" x14ac:dyDescent="0.35">
      <c r="A104" s="9" t="s">
        <v>144</v>
      </c>
      <c r="B104" s="9" t="s">
        <v>74</v>
      </c>
      <c r="C104" s="9" t="s">
        <v>110</v>
      </c>
      <c r="D104" s="9" t="s">
        <v>177</v>
      </c>
      <c r="E104" s="9" t="s">
        <v>134</v>
      </c>
      <c r="F104" s="9" t="s">
        <v>64</v>
      </c>
      <c r="G104" s="9" t="s">
        <v>172</v>
      </c>
      <c r="H104" s="9">
        <v>2.3999999999999998E-3</v>
      </c>
      <c r="I104" s="9" t="s">
        <v>189</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5" ht="63.5" x14ac:dyDescent="0.35">
      <c r="A105" s="9" t="s">
        <v>158</v>
      </c>
      <c r="B105" s="9" t="s">
        <v>89</v>
      </c>
      <c r="C105" s="9" t="s">
        <v>110</v>
      </c>
      <c r="D105" s="9" t="s">
        <v>182</v>
      </c>
      <c r="E105" s="9" t="s">
        <v>134</v>
      </c>
      <c r="F105" s="9" t="s">
        <v>64</v>
      </c>
      <c r="G105" s="9" t="s">
        <v>172</v>
      </c>
      <c r="H105" s="9">
        <v>9.2799999999999997E-8</v>
      </c>
      <c r="I105" s="9" t="s">
        <v>189</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5" ht="63.5" x14ac:dyDescent="0.35">
      <c r="A106" s="9" t="s">
        <v>159</v>
      </c>
      <c r="B106" s="9" t="s">
        <v>90</v>
      </c>
      <c r="C106" s="9" t="s">
        <v>110</v>
      </c>
      <c r="D106" s="9" t="s">
        <v>182</v>
      </c>
      <c r="E106" s="9" t="s">
        <v>134</v>
      </c>
      <c r="F106" s="9" t="s">
        <v>64</v>
      </c>
      <c r="G106" s="9" t="s">
        <v>172</v>
      </c>
      <c r="H106" s="9">
        <v>7.0399999999999995E-8</v>
      </c>
      <c r="I106" s="9" t="s">
        <v>189</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5" ht="63.5" x14ac:dyDescent="0.35">
      <c r="A107" s="9" t="s">
        <v>152</v>
      </c>
      <c r="B107" s="9" t="s">
        <v>82</v>
      </c>
      <c r="C107" s="9" t="s">
        <v>110</v>
      </c>
      <c r="D107" s="9" t="s">
        <v>177</v>
      </c>
      <c r="E107" s="9" t="s">
        <v>134</v>
      </c>
      <c r="F107" s="9" t="s">
        <v>64</v>
      </c>
      <c r="G107" s="9" t="s">
        <v>172</v>
      </c>
      <c r="H107" s="9">
        <v>8.9599999999999996E-5</v>
      </c>
      <c r="I107" s="9" t="s">
        <v>189</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5" ht="63.5" x14ac:dyDescent="0.35">
      <c r="A108" s="9" t="s">
        <v>140</v>
      </c>
      <c r="B108" s="9" t="s">
        <v>70</v>
      </c>
      <c r="C108" s="9" t="s">
        <v>110</v>
      </c>
      <c r="D108" s="9" t="s">
        <v>177</v>
      </c>
      <c r="E108" s="9" t="s">
        <v>134</v>
      </c>
      <c r="F108" s="9" t="s">
        <v>64</v>
      </c>
      <c r="G108" s="9" t="s">
        <v>172</v>
      </c>
      <c r="H108" s="9">
        <v>0.21</v>
      </c>
      <c r="I108" s="9" t="s">
        <v>189</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5" ht="63.5" x14ac:dyDescent="0.35">
      <c r="A109" s="9" t="s">
        <v>139</v>
      </c>
      <c r="B109" s="9" t="s">
        <v>69</v>
      </c>
      <c r="C109" s="9" t="s">
        <v>110</v>
      </c>
      <c r="D109" s="9" t="s">
        <v>177</v>
      </c>
      <c r="E109" s="9" t="s">
        <v>134</v>
      </c>
      <c r="F109" s="9" t="s">
        <v>64</v>
      </c>
      <c r="G109" s="9" t="s">
        <v>172</v>
      </c>
      <c r="H109" s="9">
        <v>3.3000000000000003E-5</v>
      </c>
      <c r="I109" s="9" t="s">
        <v>189</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5" ht="63.5" x14ac:dyDescent="0.35">
      <c r="A110" s="9" t="s">
        <v>160</v>
      </c>
      <c r="B110" s="9" t="s">
        <v>91</v>
      </c>
      <c r="C110" s="9" t="s">
        <v>110</v>
      </c>
      <c r="D110" s="9" t="s">
        <v>182</v>
      </c>
      <c r="E110" s="9" t="s">
        <v>134</v>
      </c>
      <c r="F110" s="9" t="s">
        <v>64</v>
      </c>
      <c r="G110" s="9" t="s">
        <v>172</v>
      </c>
      <c r="H110" s="9">
        <v>1.09E-7</v>
      </c>
      <c r="I110" s="9" t="s">
        <v>189</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5" ht="63.5" x14ac:dyDescent="0.35">
      <c r="A111" s="9" t="s">
        <v>161</v>
      </c>
      <c r="B111" s="9" t="s">
        <v>92</v>
      </c>
      <c r="C111" s="9" t="s">
        <v>110</v>
      </c>
      <c r="D111" s="9" t="s">
        <v>182</v>
      </c>
      <c r="E111" s="9" t="s">
        <v>134</v>
      </c>
      <c r="F111" s="9" t="s">
        <v>64</v>
      </c>
      <c r="G111" s="9" t="s">
        <v>172</v>
      </c>
      <c r="H111" s="9">
        <v>2.9699999999999999E-6</v>
      </c>
      <c r="I111" s="9" t="s">
        <v>189</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5" ht="63.5" x14ac:dyDescent="0.35">
      <c r="A112" s="9" t="s">
        <v>162</v>
      </c>
      <c r="B112" s="9" t="s">
        <v>93</v>
      </c>
      <c r="C112" s="9" t="s">
        <v>110</v>
      </c>
      <c r="D112" s="9" t="s">
        <v>182</v>
      </c>
      <c r="E112" s="9" t="s">
        <v>134</v>
      </c>
      <c r="F112" s="9" t="s">
        <v>64</v>
      </c>
      <c r="G112" s="9" t="s">
        <v>172</v>
      </c>
      <c r="H112" s="9">
        <v>9.2799999999999997E-8</v>
      </c>
      <c r="I112" s="9" t="s">
        <v>189</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119</v>
      </c>
      <c r="B1" s="5" t="s">
        <v>163</v>
      </c>
      <c r="C1" s="5" t="s">
        <v>164</v>
      </c>
      <c r="D1" s="5" t="s">
        <v>171</v>
      </c>
      <c r="E1" s="5" t="s">
        <v>183</v>
      </c>
      <c r="F1" s="5" t="s">
        <v>184</v>
      </c>
      <c r="G1" s="5" t="s">
        <v>185</v>
      </c>
      <c r="H1" s="5" t="s">
        <v>51</v>
      </c>
      <c r="I1" s="5" t="s">
        <v>186</v>
      </c>
      <c r="J1" s="5" t="s">
        <v>190</v>
      </c>
      <c r="K1" s="5" t="s">
        <v>191</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196</v>
      </c>
      <c r="AC1" s="5" t="s">
        <v>197</v>
      </c>
      <c r="AD1" s="5" t="s">
        <v>198</v>
      </c>
      <c r="AE1" s="5" t="s">
        <v>199</v>
      </c>
      <c r="AF1" s="5" t="s">
        <v>200</v>
      </c>
      <c r="AG1" s="5" t="s">
        <v>201</v>
      </c>
      <c r="AH1" s="5" t="s">
        <v>202</v>
      </c>
      <c r="AI1" s="5" t="s">
        <v>203</v>
      </c>
      <c r="AJ1" s="5" t="s">
        <v>204</v>
      </c>
      <c r="AK1" s="5" t="s">
        <v>205</v>
      </c>
      <c r="AL1" s="5" t="s">
        <v>206</v>
      </c>
      <c r="AM1" s="5" t="s">
        <v>207</v>
      </c>
      <c r="AN1" s="5" t="s">
        <v>208</v>
      </c>
      <c r="AO1" s="5" t="s">
        <v>209</v>
      </c>
      <c r="AP1" s="5" t="s">
        <v>210</v>
      </c>
      <c r="AQ1" s="5" t="s">
        <v>211</v>
      </c>
      <c r="AR1" s="5" t="s">
        <v>212</v>
      </c>
    </row>
    <row r="2" spans="1:44" ht="38.5" x14ac:dyDescent="0.35">
      <c r="A2" s="9" t="s">
        <v>120</v>
      </c>
      <c r="B2" s="9" t="s">
        <v>52</v>
      </c>
      <c r="C2" s="9" t="s">
        <v>110</v>
      </c>
      <c r="D2" s="9" t="s">
        <v>172</v>
      </c>
      <c r="E2" s="9" t="s">
        <v>120</v>
      </c>
      <c r="F2" s="9" t="s">
        <v>52</v>
      </c>
      <c r="G2" s="9" t="s">
        <v>172</v>
      </c>
      <c r="H2" s="9">
        <v>-1</v>
      </c>
      <c r="I2" s="9" t="s">
        <v>187</v>
      </c>
      <c r="J2" s="9" t="b">
        <v>0</v>
      </c>
      <c r="AB2" s="9">
        <f>H2</f>
        <v>-1</v>
      </c>
      <c r="AC2" s="9">
        <f t="shared" ref="AC2:AR2" si="0">+AC3+AC4</f>
        <v>7.9019281725753038E-2</v>
      </c>
      <c r="AD2" s="9">
        <f t="shared" si="0"/>
        <v>8.3824145913137863E-9</v>
      </c>
      <c r="AE2" s="9">
        <f t="shared" si="0"/>
        <v>1.3054062523203634E-9</v>
      </c>
      <c r="AF2" s="9">
        <f t="shared" si="0"/>
        <v>4.2926263246422481E-9</v>
      </c>
      <c r="AG2" s="9">
        <f t="shared" si="0"/>
        <v>6.9995570071911832E-9</v>
      </c>
      <c r="AH2" s="9">
        <f t="shared" si="0"/>
        <v>2.5968229505945201E-3</v>
      </c>
      <c r="AI2" s="9">
        <f t="shared" si="0"/>
        <v>3.2223125379439092E-3</v>
      </c>
      <c r="AJ2" s="9">
        <f t="shared" si="0"/>
        <v>8.6654223633692116E-4</v>
      </c>
      <c r="AK2" s="9">
        <f t="shared" si="0"/>
        <v>3.7533799369050161E-3</v>
      </c>
      <c r="AL2" s="9">
        <f t="shared" si="0"/>
        <v>4.5072358981407299E-7</v>
      </c>
      <c r="AM2" s="9">
        <f t="shared" si="0"/>
        <v>9.4149202753113611E-5</v>
      </c>
      <c r="AN2" s="9">
        <f t="shared" si="0"/>
        <v>4.8156298075419143E-2</v>
      </c>
      <c r="AO2" s="9">
        <f t="shared" si="0"/>
        <v>0.39762438001352329</v>
      </c>
      <c r="AP2" s="9">
        <f t="shared" si="0"/>
        <v>1.3890178397596977E-2</v>
      </c>
      <c r="AQ2" s="9">
        <f t="shared" si="0"/>
        <v>1.0232309376823874E-7</v>
      </c>
      <c r="AR2" s="9">
        <f t="shared" si="0"/>
        <v>0.58746751484217175</v>
      </c>
    </row>
    <row r="3" spans="1:44" ht="38.5" x14ac:dyDescent="0.35">
      <c r="A3" s="9" t="s">
        <v>121</v>
      </c>
      <c r="B3" s="9" t="s">
        <v>2</v>
      </c>
      <c r="C3" s="9" t="s">
        <v>110</v>
      </c>
      <c r="D3" s="9" t="s">
        <v>172</v>
      </c>
      <c r="E3" s="9" t="s">
        <v>120</v>
      </c>
      <c r="F3" s="9" t="s">
        <v>52</v>
      </c>
      <c r="G3" s="9" t="s">
        <v>172</v>
      </c>
      <c r="H3" s="9">
        <v>-0.2</v>
      </c>
      <c r="I3" s="9" t="s">
        <v>188</v>
      </c>
      <c r="J3" s="9" t="b">
        <v>1</v>
      </c>
      <c r="K3" s="9" t="s">
        <v>192</v>
      </c>
      <c r="L3" s="9">
        <f>AC5*AB5</f>
        <v>-2.4439562457910208E-2</v>
      </c>
      <c r="M3" s="9">
        <f>AD5*AB5</f>
        <v>2.5324170950127817E-11</v>
      </c>
      <c r="N3" s="9">
        <f>AE5*AB5</f>
        <v>-3.503748258828774E-11</v>
      </c>
      <c r="O3" s="9">
        <f>AF5*AB5</f>
        <v>-1.0338823514606195E-10</v>
      </c>
      <c r="P3" s="9">
        <f>AG5*AB5</f>
        <v>-3.3571460907331011E-10</v>
      </c>
      <c r="Q3" s="9">
        <f>AH5*AB5</f>
        <v>-1.1349645077921265E-4</v>
      </c>
      <c r="R3" s="9">
        <f>AI5*AB5</f>
        <v>-9.8449905286555981E-3</v>
      </c>
      <c r="S3" s="9">
        <f>AJ5*AB5</f>
        <v>-7.9609087813671797E-5</v>
      </c>
      <c r="T3" s="9">
        <f>AK5*AB5</f>
        <v>-3.1963838319603026E-4</v>
      </c>
      <c r="U3" s="9">
        <f>AL5*AB5</f>
        <v>-1.1706175079544924E-7</v>
      </c>
      <c r="V3" s="9">
        <f>AM5*AB5</f>
        <v>-2.4995384411900216E-6</v>
      </c>
      <c r="W3" s="9">
        <f>AN5*AB5</f>
        <v>-2.0764199717983639E-3</v>
      </c>
      <c r="X3" s="9">
        <f>AO5*AB5</f>
        <v>-2.8574041509077455E-3</v>
      </c>
      <c r="Y3" s="9">
        <f>AP5*AB5</f>
        <v>-2.5733982079896734E-2</v>
      </c>
      <c r="Z3" s="9">
        <f>AQ5*AB5</f>
        <v>-1.6258299383277285E-8</v>
      </c>
      <c r="AA3" s="9">
        <f>AR5*AB5</f>
        <v>-9.4265155075657886E-2</v>
      </c>
      <c r="AB3" s="9">
        <f>-Parameter!C3</f>
        <v>-0.3</v>
      </c>
      <c r="AC3" s="9">
        <f>AB3*L3</f>
        <v>7.331868737373062E-3</v>
      </c>
      <c r="AD3" s="9">
        <f>AB3*M3</f>
        <v>-7.5972512850383445E-12</v>
      </c>
      <c r="AE3" s="9">
        <f>AB3*N3</f>
        <v>1.0511244776486322E-11</v>
      </c>
      <c r="AF3" s="9">
        <f>AB3*O3</f>
        <v>3.1016470543818582E-11</v>
      </c>
      <c r="AG3" s="9">
        <f>AB3*P3</f>
        <v>1.0071438272199303E-10</v>
      </c>
      <c r="AH3" s="9">
        <f>AB3*Q3</f>
        <v>3.4048935233763795E-5</v>
      </c>
      <c r="AI3" s="9">
        <f>AB3*R3</f>
        <v>2.9534971585966794E-3</v>
      </c>
      <c r="AJ3" s="9">
        <f>AB3*S3</f>
        <v>2.388272634410154E-5</v>
      </c>
      <c r="AK3" s="9">
        <f>AB3*T3</f>
        <v>9.5891514958809082E-5</v>
      </c>
      <c r="AL3" s="9">
        <f>AB3*U3</f>
        <v>3.5118525238634767E-8</v>
      </c>
      <c r="AM3" s="9">
        <f>AB3*V3</f>
        <v>7.4986153235700651E-7</v>
      </c>
      <c r="AN3" s="9">
        <f>AB3*W3</f>
        <v>6.2292599153950911E-4</v>
      </c>
      <c r="AO3" s="9">
        <f>AB3*X3</f>
        <v>8.5722124527232363E-4</v>
      </c>
      <c r="AP3" s="9">
        <f>AB3*Y3</f>
        <v>7.7201946239690202E-3</v>
      </c>
      <c r="AQ3" s="9">
        <f>AB3*Z3</f>
        <v>4.8774898149831851E-9</v>
      </c>
      <c r="AR3" s="9">
        <f>AB3*AA3</f>
        <v>2.8279546522697364E-2</v>
      </c>
    </row>
    <row r="4" spans="1:44" ht="38.5" x14ac:dyDescent="0.35">
      <c r="A4" s="9" t="s">
        <v>122</v>
      </c>
      <c r="B4" s="9" t="s">
        <v>3</v>
      </c>
      <c r="C4" s="9" t="s">
        <v>110</v>
      </c>
      <c r="D4" s="9" t="s">
        <v>172</v>
      </c>
      <c r="E4" s="9" t="s">
        <v>120</v>
      </c>
      <c r="F4" s="9" t="s">
        <v>52</v>
      </c>
      <c r="G4" s="9" t="s">
        <v>172</v>
      </c>
      <c r="H4" s="9">
        <v>-0.8</v>
      </c>
      <c r="I4" s="9" t="s">
        <v>188</v>
      </c>
      <c r="J4" s="9" t="b">
        <v>1</v>
      </c>
      <c r="K4" s="9" t="s">
        <v>193</v>
      </c>
      <c r="L4" s="9">
        <f>AC12*AB12</f>
        <v>-0.10241058998339998</v>
      </c>
      <c r="M4" s="9">
        <f>AD12*AB12</f>
        <v>-1.1985731203712608E-8</v>
      </c>
      <c r="N4" s="9">
        <f>AE12*AB12</f>
        <v>-1.8498500107769675E-9</v>
      </c>
      <c r="O4" s="9">
        <f>AF12*AB12</f>
        <v>-6.0880140772834714E-9</v>
      </c>
      <c r="P4" s="9">
        <f>AG12*AB12</f>
        <v>-9.8554894635274149E-9</v>
      </c>
      <c r="Q4" s="9">
        <f>AH12*AB12</f>
        <v>-3.6611057362296519E-3</v>
      </c>
      <c r="R4" s="9">
        <f>AI12*AB12</f>
        <v>-3.8402197049604232E-4</v>
      </c>
      <c r="S4" s="9">
        <f>AJ12*AB12</f>
        <v>-1.2037992999897424E-3</v>
      </c>
      <c r="T4" s="9">
        <f>AK12*AB12</f>
        <v>-5.2249834599231533E-3</v>
      </c>
      <c r="U4" s="9">
        <f>AL12*AB12</f>
        <v>-5.9372152082205464E-7</v>
      </c>
      <c r="V4" s="9">
        <f>AM12*AB12</f>
        <v>-1.3342763031536659E-4</v>
      </c>
      <c r="W4" s="9">
        <f>AN12*AB12</f>
        <v>-6.7904817262685199E-2</v>
      </c>
      <c r="X4" s="9">
        <f>AO12*AB12</f>
        <v>-0.56681022681178717</v>
      </c>
      <c r="Y4" s="9">
        <f>AP12*AB12</f>
        <v>-8.8142625337542246E-3</v>
      </c>
      <c r="Z4" s="9">
        <f>AQ12*AB12</f>
        <v>-1.3920800564750793E-7</v>
      </c>
      <c r="AA4" s="9">
        <f>AR12*AB12</f>
        <v>-0.79883995474210634</v>
      </c>
      <c r="AB4" s="9">
        <f>-1+Parameter!C3</f>
        <v>-0.7</v>
      </c>
      <c r="AC4" s="9">
        <f>AB4*L4</f>
        <v>7.1687412988379981E-2</v>
      </c>
      <c r="AD4" s="9">
        <f>AB4*M4</f>
        <v>8.3900118425988253E-9</v>
      </c>
      <c r="AE4" s="9">
        <f>AB4*N4</f>
        <v>1.2948950075438771E-9</v>
      </c>
      <c r="AF4" s="9">
        <f>AB4*O4</f>
        <v>4.2616098540984294E-9</v>
      </c>
      <c r="AG4" s="9">
        <f>AB4*P4</f>
        <v>6.8988426244691901E-9</v>
      </c>
      <c r="AH4" s="9">
        <f>AB4*Q4</f>
        <v>2.5627740153607564E-3</v>
      </c>
      <c r="AI4" s="9">
        <f>AB4*R4</f>
        <v>2.6881537934722962E-4</v>
      </c>
      <c r="AJ4" s="9">
        <f>AB4*S4</f>
        <v>8.4265950999281962E-4</v>
      </c>
      <c r="AK4" s="9">
        <f>AB4*T4</f>
        <v>3.6574884219462071E-3</v>
      </c>
      <c r="AL4" s="9">
        <f>AB4*U4</f>
        <v>4.1560506457543823E-7</v>
      </c>
      <c r="AM4" s="9">
        <f>AB4*V4</f>
        <v>9.3399341220756611E-5</v>
      </c>
      <c r="AN4" s="9">
        <f>AB4*W4</f>
        <v>4.7533372083879637E-2</v>
      </c>
      <c r="AO4" s="9">
        <f>AB4*X4</f>
        <v>0.39676715876825097</v>
      </c>
      <c r="AP4" s="9">
        <f>AB4*Y4</f>
        <v>6.1699837736279572E-3</v>
      </c>
      <c r="AQ4" s="9">
        <f>AB4*Z4</f>
        <v>9.7445603953255551E-8</v>
      </c>
      <c r="AR4" s="9">
        <f>AB4*AA4</f>
        <v>0.55918796831947437</v>
      </c>
    </row>
    <row r="5" spans="1:44" ht="38.5" x14ac:dyDescent="0.35">
      <c r="A5" s="9" t="s">
        <v>121</v>
      </c>
      <c r="B5" s="9" t="s">
        <v>2</v>
      </c>
      <c r="C5" s="9" t="s">
        <v>110</v>
      </c>
      <c r="D5" s="9" t="s">
        <v>172</v>
      </c>
      <c r="E5" s="9" t="s">
        <v>121</v>
      </c>
      <c r="F5" s="9" t="s">
        <v>2</v>
      </c>
      <c r="G5" s="9" t="s">
        <v>172</v>
      </c>
      <c r="H5" s="9">
        <v>-1</v>
      </c>
      <c r="I5" s="9" t="s">
        <v>187</v>
      </c>
      <c r="J5" s="9" t="b">
        <v>0</v>
      </c>
      <c r="AB5" s="9">
        <f t="shared" ref="AB5:AB15" si="1">H5</f>
        <v>-1</v>
      </c>
      <c r="AC5" s="9">
        <f t="shared" ref="AC5:AR5" si="2">+AC6+AC7</f>
        <v>2.4439562457910208E-2</v>
      </c>
      <c r="AD5" s="9">
        <f t="shared" si="2"/>
        <v>-2.5324170950127817E-11</v>
      </c>
      <c r="AE5" s="9">
        <f t="shared" si="2"/>
        <v>3.503748258828774E-11</v>
      </c>
      <c r="AF5" s="9">
        <f t="shared" si="2"/>
        <v>1.0338823514606195E-10</v>
      </c>
      <c r="AG5" s="9">
        <f t="shared" si="2"/>
        <v>3.3571460907331011E-10</v>
      </c>
      <c r="AH5" s="9">
        <f t="shared" si="2"/>
        <v>1.1349645077921265E-4</v>
      </c>
      <c r="AI5" s="9">
        <f t="shared" si="2"/>
        <v>9.8449905286555981E-3</v>
      </c>
      <c r="AJ5" s="9">
        <f t="shared" si="2"/>
        <v>7.9609087813671797E-5</v>
      </c>
      <c r="AK5" s="9">
        <f t="shared" si="2"/>
        <v>3.1963838319603026E-4</v>
      </c>
      <c r="AL5" s="9">
        <f t="shared" si="2"/>
        <v>1.1706175079544924E-7</v>
      </c>
      <c r="AM5" s="9">
        <f t="shared" si="2"/>
        <v>2.4995384411900216E-6</v>
      </c>
      <c r="AN5" s="9">
        <f t="shared" si="2"/>
        <v>2.0764199717983639E-3</v>
      </c>
      <c r="AO5" s="9">
        <f t="shared" si="2"/>
        <v>2.8574041509077455E-3</v>
      </c>
      <c r="AP5" s="9">
        <f t="shared" si="2"/>
        <v>2.5733982079896734E-2</v>
      </c>
      <c r="AQ5" s="9">
        <f t="shared" si="2"/>
        <v>1.6258299383277285E-8</v>
      </c>
      <c r="AR5" s="9">
        <f t="shared" si="2"/>
        <v>9.4265155075657886E-2</v>
      </c>
    </row>
    <row r="6" spans="1:44" ht="51" x14ac:dyDescent="0.35">
      <c r="A6" s="9" t="s">
        <v>123</v>
      </c>
      <c r="B6" s="9" t="s">
        <v>53</v>
      </c>
      <c r="C6" s="9" t="s">
        <v>110</v>
      </c>
      <c r="D6" s="9" t="s">
        <v>172</v>
      </c>
      <c r="E6" s="9" t="s">
        <v>121</v>
      </c>
      <c r="F6" s="9" t="s">
        <v>2</v>
      </c>
      <c r="G6" s="9" t="s">
        <v>172</v>
      </c>
      <c r="H6" s="9">
        <v>-0.8</v>
      </c>
      <c r="I6" s="9" t="s">
        <v>188</v>
      </c>
      <c r="J6" s="9" t="b">
        <v>1</v>
      </c>
      <c r="L6" s="9">
        <f>AC8*AB8</f>
        <v>-2.4439562457910208E-2</v>
      </c>
      <c r="M6" s="9">
        <f>AD8*AB8</f>
        <v>2.5324170950127814E-11</v>
      </c>
      <c r="N6" s="9">
        <f>AE8*AB8</f>
        <v>-3.503748258828774E-11</v>
      </c>
      <c r="O6" s="9">
        <f>AF8*AB8</f>
        <v>-1.0338823514606194E-10</v>
      </c>
      <c r="P6" s="9">
        <f>AG8*AB8</f>
        <v>-3.3571460907331011E-10</v>
      </c>
      <c r="Q6" s="9">
        <f>AH8*AB8</f>
        <v>-1.1349645077921264E-4</v>
      </c>
      <c r="R6" s="9">
        <f>AI8*AB8</f>
        <v>-9.8449905286555981E-3</v>
      </c>
      <c r="S6" s="9">
        <f>AJ8*AB8</f>
        <v>-7.9609087813671797E-5</v>
      </c>
      <c r="T6" s="9">
        <f>AK8*AB8</f>
        <v>-3.1963838319603021E-4</v>
      </c>
      <c r="U6" s="9">
        <f>AL8*AB8</f>
        <v>-1.1706175079544924E-7</v>
      </c>
      <c r="V6" s="9">
        <f>AM8*AB8</f>
        <v>-2.4995384411900212E-6</v>
      </c>
      <c r="W6" s="9">
        <f>AN8*AB8</f>
        <v>-2.0764199717983639E-3</v>
      </c>
      <c r="X6" s="9">
        <f>AO8*AB8</f>
        <v>-2.8574041509077455E-3</v>
      </c>
      <c r="Y6" s="9">
        <f>AP8*AB8</f>
        <v>-2.5733982079896731E-2</v>
      </c>
      <c r="Z6" s="9">
        <f>AQ8*AB8</f>
        <v>-1.6258299383277282E-8</v>
      </c>
      <c r="AA6" s="9">
        <f>AR8*AB8</f>
        <v>-9.4265155075657872E-2</v>
      </c>
      <c r="AB6" s="9">
        <f t="shared" si="1"/>
        <v>-0.8</v>
      </c>
      <c r="AC6" s="9">
        <f>AB6*L6</f>
        <v>1.9551649966328168E-2</v>
      </c>
      <c r="AD6" s="9">
        <f>AB6*M6</f>
        <v>-2.0259336760102253E-11</v>
      </c>
      <c r="AE6" s="9">
        <f>AB6*N6</f>
        <v>2.8029986070630194E-11</v>
      </c>
      <c r="AF6" s="9">
        <f>AB6*O6</f>
        <v>8.2710588116849557E-11</v>
      </c>
      <c r="AG6" s="9">
        <f>AB6*P6</f>
        <v>2.6857168725864809E-10</v>
      </c>
      <c r="AH6" s="9">
        <f>AB6*Q6</f>
        <v>9.0797160623370119E-5</v>
      </c>
      <c r="AI6" s="9">
        <f>AB6*R6</f>
        <v>7.8759924229244785E-3</v>
      </c>
      <c r="AJ6" s="9">
        <f>AB6*S6</f>
        <v>6.3687270250937435E-5</v>
      </c>
      <c r="AK6" s="9">
        <f>AB6*T6</f>
        <v>2.557107065568242E-4</v>
      </c>
      <c r="AL6" s="9">
        <f>AB6*U6</f>
        <v>9.3649400636359391E-8</v>
      </c>
      <c r="AM6" s="9">
        <f>AB6*V6</f>
        <v>1.9996307529520172E-6</v>
      </c>
      <c r="AN6" s="9">
        <f>AB6*W6</f>
        <v>1.6611359774386912E-3</v>
      </c>
      <c r="AO6" s="9">
        <f>AB6*X6</f>
        <v>2.2859233207261965E-3</v>
      </c>
      <c r="AP6" s="9">
        <f>AB6*Y6</f>
        <v>2.0587185663917387E-2</v>
      </c>
      <c r="AQ6" s="9">
        <f>AB6*Z6</f>
        <v>1.3006639506621827E-8</v>
      </c>
      <c r="AR6" s="9">
        <f>AB6*AA6</f>
        <v>7.5412124060526303E-2</v>
      </c>
    </row>
    <row r="7" spans="1:44" ht="51" x14ac:dyDescent="0.35">
      <c r="A7" s="9" t="s">
        <v>124</v>
      </c>
      <c r="B7" s="9" t="s">
        <v>54</v>
      </c>
      <c r="C7" s="9" t="s">
        <v>110</v>
      </c>
      <c r="D7" s="9" t="s">
        <v>172</v>
      </c>
      <c r="E7" s="9" t="s">
        <v>121</v>
      </c>
      <c r="F7" s="9" t="s">
        <v>2</v>
      </c>
      <c r="G7" s="9" t="s">
        <v>172</v>
      </c>
      <c r="H7" s="9">
        <v>-0.2</v>
      </c>
      <c r="I7" s="9" t="s">
        <v>188</v>
      </c>
      <c r="J7" s="9" t="b">
        <v>1</v>
      </c>
      <c r="L7" s="9">
        <f>AC10*AB10</f>
        <v>-2.4439562457910208E-2</v>
      </c>
      <c r="M7" s="9">
        <f>AD10*AB10</f>
        <v>2.5324170950127814E-11</v>
      </c>
      <c r="N7" s="9">
        <f>AE10*AB10</f>
        <v>-3.503748258828774E-11</v>
      </c>
      <c r="O7" s="9">
        <f>AF10*AB10</f>
        <v>-1.0338823514606194E-10</v>
      </c>
      <c r="P7" s="9">
        <f>AG10*AB10</f>
        <v>-3.3571460907331011E-10</v>
      </c>
      <c r="Q7" s="9">
        <f>AH10*AB10</f>
        <v>-1.1349645077921264E-4</v>
      </c>
      <c r="R7" s="9">
        <f>AI10*AB10</f>
        <v>-9.8449905286555981E-3</v>
      </c>
      <c r="S7" s="9">
        <f>AJ10*AB10</f>
        <v>-7.9609087813671797E-5</v>
      </c>
      <c r="T7" s="9">
        <f>AK10*AB10</f>
        <v>-3.1963838319603021E-4</v>
      </c>
      <c r="U7" s="9">
        <f>AL10*AB10</f>
        <v>-1.1706175079544924E-7</v>
      </c>
      <c r="V7" s="9">
        <f>AM10*AB10</f>
        <v>-2.4995384411900212E-6</v>
      </c>
      <c r="W7" s="9">
        <f>AN10*AB10</f>
        <v>-2.0764199717983639E-3</v>
      </c>
      <c r="X7" s="9">
        <f>AO10*AB10</f>
        <v>-2.8574041509077455E-3</v>
      </c>
      <c r="Y7" s="9">
        <f>AP10*AB10</f>
        <v>-2.5733982079896731E-2</v>
      </c>
      <c r="Z7" s="9">
        <f>AQ10*AB10</f>
        <v>-1.6258299383277282E-8</v>
      </c>
      <c r="AA7" s="9">
        <f>AR10*AB10</f>
        <v>-9.4265155075657872E-2</v>
      </c>
      <c r="AB7" s="9">
        <f t="shared" si="1"/>
        <v>-0.2</v>
      </c>
      <c r="AC7" s="9">
        <f>AB7*L7</f>
        <v>4.8879124915820419E-3</v>
      </c>
      <c r="AD7" s="9">
        <f>AB7*M7</f>
        <v>-5.0648341900255633E-12</v>
      </c>
      <c r="AE7" s="9">
        <f>AB7*N7</f>
        <v>7.0074965176575485E-12</v>
      </c>
      <c r="AF7" s="9">
        <f>AB7*O7</f>
        <v>2.0677647029212389E-11</v>
      </c>
      <c r="AG7" s="9">
        <f>AB7*P7</f>
        <v>6.7142921814662022E-11</v>
      </c>
      <c r="AH7" s="9">
        <f>AB7*Q7</f>
        <v>2.269929015584253E-5</v>
      </c>
      <c r="AI7" s="9">
        <f>AB7*R7</f>
        <v>1.9689981057311196E-3</v>
      </c>
      <c r="AJ7" s="9">
        <f>AB7*S7</f>
        <v>1.5921817562734359E-5</v>
      </c>
      <c r="AK7" s="9">
        <f>AB7*T7</f>
        <v>6.392767663920605E-5</v>
      </c>
      <c r="AL7" s="9">
        <f>AB7*U7</f>
        <v>2.3412350159089848E-8</v>
      </c>
      <c r="AM7" s="9">
        <f>AB7*V7</f>
        <v>4.9990768823800431E-7</v>
      </c>
      <c r="AN7" s="9">
        <f>AB7*W7</f>
        <v>4.152839943596728E-4</v>
      </c>
      <c r="AO7" s="9">
        <f>AB7*X7</f>
        <v>5.7148083018154913E-4</v>
      </c>
      <c r="AP7" s="9">
        <f>AB7*Y7</f>
        <v>5.1467964159793468E-3</v>
      </c>
      <c r="AQ7" s="9">
        <f>AB7*Z7</f>
        <v>3.2516598766554567E-9</v>
      </c>
      <c r="AR7" s="9">
        <f>AB7*AA7</f>
        <v>1.8853031015131576E-2</v>
      </c>
    </row>
    <row r="8" spans="1:44" ht="51" x14ac:dyDescent="0.35">
      <c r="A8" s="9" t="s">
        <v>123</v>
      </c>
      <c r="B8" s="9" t="s">
        <v>53</v>
      </c>
      <c r="C8" s="9" t="s">
        <v>110</v>
      </c>
      <c r="D8" s="9" t="s">
        <v>172</v>
      </c>
      <c r="E8" s="9" t="s">
        <v>123</v>
      </c>
      <c r="F8" s="9" t="s">
        <v>53</v>
      </c>
      <c r="G8" s="9" t="s">
        <v>172</v>
      </c>
      <c r="H8" s="9">
        <v>-1</v>
      </c>
      <c r="I8" s="9" t="s">
        <v>187</v>
      </c>
      <c r="J8" s="9" t="b">
        <v>0</v>
      </c>
      <c r="AB8" s="9">
        <f t="shared" si="1"/>
        <v>-1</v>
      </c>
      <c r="AC8" s="9">
        <f t="shared" ref="AC8:AR8" si="3">+AC9</f>
        <v>2.4439562457910208E-2</v>
      </c>
      <c r="AD8" s="9">
        <f t="shared" si="3"/>
        <v>-2.5324170950127814E-11</v>
      </c>
      <c r="AE8" s="9">
        <f t="shared" si="3"/>
        <v>3.503748258828774E-11</v>
      </c>
      <c r="AF8" s="9">
        <f t="shared" si="3"/>
        <v>1.0338823514606194E-10</v>
      </c>
      <c r="AG8" s="9">
        <f t="shared" si="3"/>
        <v>3.3571460907331011E-10</v>
      </c>
      <c r="AH8" s="9">
        <f t="shared" si="3"/>
        <v>1.1349645077921264E-4</v>
      </c>
      <c r="AI8" s="9">
        <f t="shared" si="3"/>
        <v>9.8449905286555981E-3</v>
      </c>
      <c r="AJ8" s="9">
        <f t="shared" si="3"/>
        <v>7.9609087813671797E-5</v>
      </c>
      <c r="AK8" s="9">
        <f t="shared" si="3"/>
        <v>3.1963838319603021E-4</v>
      </c>
      <c r="AL8" s="9">
        <f t="shared" si="3"/>
        <v>1.1706175079544924E-7</v>
      </c>
      <c r="AM8" s="9">
        <f t="shared" si="3"/>
        <v>2.4995384411900212E-6</v>
      </c>
      <c r="AN8" s="9">
        <f t="shared" si="3"/>
        <v>2.0764199717983639E-3</v>
      </c>
      <c r="AO8" s="9">
        <f t="shared" si="3"/>
        <v>2.8574041509077455E-3</v>
      </c>
      <c r="AP8" s="9">
        <f t="shared" si="3"/>
        <v>2.5733982079896731E-2</v>
      </c>
      <c r="AQ8" s="9">
        <f t="shared" si="3"/>
        <v>1.6258299383277282E-8</v>
      </c>
      <c r="AR8" s="9">
        <f t="shared" si="3"/>
        <v>9.4265155075657872E-2</v>
      </c>
    </row>
    <row r="9" spans="1:44" ht="88.5" x14ac:dyDescent="0.35">
      <c r="A9" s="9" t="s">
        <v>125</v>
      </c>
      <c r="B9" s="9" t="s">
        <v>55</v>
      </c>
      <c r="C9" s="9" t="s">
        <v>110</v>
      </c>
      <c r="D9" s="9" t="s">
        <v>172</v>
      </c>
      <c r="E9" s="9" t="s">
        <v>123</v>
      </c>
      <c r="F9" s="9" t="s">
        <v>53</v>
      </c>
      <c r="G9" s="9" t="s">
        <v>172</v>
      </c>
      <c r="H9" s="9">
        <v>-1</v>
      </c>
      <c r="I9" s="9" t="s">
        <v>188</v>
      </c>
      <c r="J9" s="9" t="b">
        <v>1</v>
      </c>
      <c r="L9" s="9">
        <f>AC25*AB25</f>
        <v>-2.4439562457910208E-2</v>
      </c>
      <c r="M9" s="9">
        <f>AD25*AB25</f>
        <v>2.5324170950127814E-11</v>
      </c>
      <c r="N9" s="9">
        <f>AE25*AB25</f>
        <v>-3.503748258828774E-11</v>
      </c>
      <c r="O9" s="9">
        <f>AF25*AB25</f>
        <v>-1.0338823514606194E-10</v>
      </c>
      <c r="P9" s="9">
        <f>AG25*AB25</f>
        <v>-3.3571460907331011E-10</v>
      </c>
      <c r="Q9" s="9">
        <f>AH25*AB25</f>
        <v>-1.1349645077921264E-4</v>
      </c>
      <c r="R9" s="9">
        <f>AI25*AB25</f>
        <v>-9.8449905286555981E-3</v>
      </c>
      <c r="S9" s="9">
        <f>AJ25*AB25</f>
        <v>-7.9609087813671797E-5</v>
      </c>
      <c r="T9" s="9">
        <f>AK25*AB25</f>
        <v>-3.1963838319603021E-4</v>
      </c>
      <c r="U9" s="9">
        <f>AL25*AB25</f>
        <v>-1.1706175079544924E-7</v>
      </c>
      <c r="V9" s="9">
        <f>AM25*AB25</f>
        <v>-2.4995384411900212E-6</v>
      </c>
      <c r="W9" s="9">
        <f>AN25*AB25</f>
        <v>-2.0764199717983639E-3</v>
      </c>
      <c r="X9" s="9">
        <f>AO25*AB25</f>
        <v>-2.8574041509077455E-3</v>
      </c>
      <c r="Y9" s="9">
        <f>AP25*AB25</f>
        <v>-2.5733982079896731E-2</v>
      </c>
      <c r="Z9" s="9">
        <f>AQ25*AB25</f>
        <v>-1.6258299383277282E-8</v>
      </c>
      <c r="AA9" s="9">
        <f>AR25*AB25</f>
        <v>-9.4265155075657872E-2</v>
      </c>
      <c r="AB9" s="9">
        <f t="shared" si="1"/>
        <v>-1</v>
      </c>
      <c r="AC9" s="9">
        <f>AB9*L9</f>
        <v>2.4439562457910208E-2</v>
      </c>
      <c r="AD9" s="9">
        <f>AB9*M9</f>
        <v>-2.5324170950127814E-11</v>
      </c>
      <c r="AE9" s="9">
        <f>AB9*N9</f>
        <v>3.503748258828774E-11</v>
      </c>
      <c r="AF9" s="9">
        <f>AB9*O9</f>
        <v>1.0338823514606194E-10</v>
      </c>
      <c r="AG9" s="9">
        <f>AB9*P9</f>
        <v>3.3571460907331011E-10</v>
      </c>
      <c r="AH9" s="9">
        <f>AB9*Q9</f>
        <v>1.1349645077921264E-4</v>
      </c>
      <c r="AI9" s="9">
        <f>AB9*R9</f>
        <v>9.8449905286555981E-3</v>
      </c>
      <c r="AJ9" s="9">
        <f>AB9*S9</f>
        <v>7.9609087813671797E-5</v>
      </c>
      <c r="AK9" s="9">
        <f>AB9*T9</f>
        <v>3.1963838319603021E-4</v>
      </c>
      <c r="AL9" s="9">
        <f>AB9*U9</f>
        <v>1.1706175079544924E-7</v>
      </c>
      <c r="AM9" s="9">
        <f>AB9*V9</f>
        <v>2.4995384411900212E-6</v>
      </c>
      <c r="AN9" s="9">
        <f>AB9*W9</f>
        <v>2.0764199717983639E-3</v>
      </c>
      <c r="AO9" s="9">
        <f>AB9*X9</f>
        <v>2.8574041509077455E-3</v>
      </c>
      <c r="AP9" s="9">
        <f>AB9*Y9</f>
        <v>2.5733982079896731E-2</v>
      </c>
      <c r="AQ9" s="9">
        <f>AB9*Z9</f>
        <v>1.6258299383277282E-8</v>
      </c>
      <c r="AR9" s="9">
        <f>AB9*AA9</f>
        <v>9.4265155075657872E-2</v>
      </c>
    </row>
    <row r="10" spans="1:44" ht="51" x14ac:dyDescent="0.35">
      <c r="A10" s="9" t="s">
        <v>124</v>
      </c>
      <c r="B10" s="9" t="s">
        <v>54</v>
      </c>
      <c r="C10" s="9" t="s">
        <v>110</v>
      </c>
      <c r="D10" s="9" t="s">
        <v>172</v>
      </c>
      <c r="E10" s="9" t="s">
        <v>124</v>
      </c>
      <c r="F10" s="9" t="s">
        <v>54</v>
      </c>
      <c r="G10" s="9" t="s">
        <v>172</v>
      </c>
      <c r="H10" s="9">
        <v>-1</v>
      </c>
      <c r="I10" s="9" t="s">
        <v>187</v>
      </c>
      <c r="J10" s="9" t="b">
        <v>0</v>
      </c>
      <c r="AB10" s="9">
        <f t="shared" si="1"/>
        <v>-1</v>
      </c>
      <c r="AC10" s="9">
        <f t="shared" ref="AC10:AR10" si="4">+AC11</f>
        <v>2.4439562457910208E-2</v>
      </c>
      <c r="AD10" s="9">
        <f t="shared" si="4"/>
        <v>-2.5324170950127814E-11</v>
      </c>
      <c r="AE10" s="9">
        <f t="shared" si="4"/>
        <v>3.503748258828774E-11</v>
      </c>
      <c r="AF10" s="9">
        <f t="shared" si="4"/>
        <v>1.0338823514606194E-10</v>
      </c>
      <c r="AG10" s="9">
        <f t="shared" si="4"/>
        <v>3.3571460907331011E-10</v>
      </c>
      <c r="AH10" s="9">
        <f t="shared" si="4"/>
        <v>1.1349645077921264E-4</v>
      </c>
      <c r="AI10" s="9">
        <f t="shared" si="4"/>
        <v>9.8449905286555981E-3</v>
      </c>
      <c r="AJ10" s="9">
        <f t="shared" si="4"/>
        <v>7.9609087813671797E-5</v>
      </c>
      <c r="AK10" s="9">
        <f t="shared" si="4"/>
        <v>3.1963838319603021E-4</v>
      </c>
      <c r="AL10" s="9">
        <f t="shared" si="4"/>
        <v>1.1706175079544924E-7</v>
      </c>
      <c r="AM10" s="9">
        <f t="shared" si="4"/>
        <v>2.4995384411900212E-6</v>
      </c>
      <c r="AN10" s="9">
        <f t="shared" si="4"/>
        <v>2.0764199717983639E-3</v>
      </c>
      <c r="AO10" s="9">
        <f t="shared" si="4"/>
        <v>2.8574041509077455E-3</v>
      </c>
      <c r="AP10" s="9">
        <f t="shared" si="4"/>
        <v>2.5733982079896731E-2</v>
      </c>
      <c r="AQ10" s="9">
        <f t="shared" si="4"/>
        <v>1.6258299383277282E-8</v>
      </c>
      <c r="AR10" s="9">
        <f t="shared" si="4"/>
        <v>9.4265155075657872E-2</v>
      </c>
    </row>
    <row r="11" spans="1:44" ht="88.5" x14ac:dyDescent="0.35">
      <c r="A11" s="9" t="s">
        <v>126</v>
      </c>
      <c r="B11" s="9" t="s">
        <v>56</v>
      </c>
      <c r="C11" s="9" t="s">
        <v>110</v>
      </c>
      <c r="D11" s="9" t="s">
        <v>172</v>
      </c>
      <c r="E11" s="9" t="s">
        <v>124</v>
      </c>
      <c r="F11" s="9" t="s">
        <v>54</v>
      </c>
      <c r="G11" s="9" t="s">
        <v>172</v>
      </c>
      <c r="H11" s="9">
        <v>-1</v>
      </c>
      <c r="I11" s="9" t="s">
        <v>188</v>
      </c>
      <c r="J11" s="9" t="b">
        <v>1</v>
      </c>
      <c r="L11" s="9">
        <f>AC69*AB69</f>
        <v>-2.4439562457910208E-2</v>
      </c>
      <c r="M11" s="9">
        <f>AD69*AB69</f>
        <v>2.5324170950127814E-11</v>
      </c>
      <c r="N11" s="9">
        <f>AE69*AB69</f>
        <v>-3.503748258828774E-11</v>
      </c>
      <c r="O11" s="9">
        <f>AF69*AB69</f>
        <v>-1.0338823514606194E-10</v>
      </c>
      <c r="P11" s="9">
        <f>AG69*AB69</f>
        <v>-3.3571460907331011E-10</v>
      </c>
      <c r="Q11" s="9">
        <f>AH69*AB69</f>
        <v>-1.1349645077921264E-4</v>
      </c>
      <c r="R11" s="9">
        <f>AI69*AB69</f>
        <v>-9.8449905286555981E-3</v>
      </c>
      <c r="S11" s="9">
        <f>AJ69*AB69</f>
        <v>-7.9609087813671797E-5</v>
      </c>
      <c r="T11" s="9">
        <f>AK69*AB69</f>
        <v>-3.1963838319603021E-4</v>
      </c>
      <c r="U11" s="9">
        <f>AL69*AB69</f>
        <v>-1.1706175079544924E-7</v>
      </c>
      <c r="V11" s="9">
        <f>AM69*AB69</f>
        <v>-2.4995384411900212E-6</v>
      </c>
      <c r="W11" s="9">
        <f>AN69*AB69</f>
        <v>-2.0764199717983639E-3</v>
      </c>
      <c r="X11" s="9">
        <f>AO69*AB69</f>
        <v>-2.8574041509077455E-3</v>
      </c>
      <c r="Y11" s="9">
        <f>AP69*AB69</f>
        <v>-2.5733982079896731E-2</v>
      </c>
      <c r="Z11" s="9">
        <f>AQ69*AB69</f>
        <v>-1.6258299383277282E-8</v>
      </c>
      <c r="AA11" s="9">
        <f>AR69*AB69</f>
        <v>-9.4265155075657872E-2</v>
      </c>
      <c r="AB11" s="9">
        <f t="shared" si="1"/>
        <v>-1</v>
      </c>
      <c r="AC11" s="9">
        <f>AB11*L11</f>
        <v>2.4439562457910208E-2</v>
      </c>
      <c r="AD11" s="9">
        <f>AB11*M11</f>
        <v>-2.5324170950127814E-11</v>
      </c>
      <c r="AE11" s="9">
        <f>AB11*N11</f>
        <v>3.503748258828774E-11</v>
      </c>
      <c r="AF11" s="9">
        <f>AB11*O11</f>
        <v>1.0338823514606194E-10</v>
      </c>
      <c r="AG11" s="9">
        <f>AB11*P11</f>
        <v>3.3571460907331011E-10</v>
      </c>
      <c r="AH11" s="9">
        <f>AB11*Q11</f>
        <v>1.1349645077921264E-4</v>
      </c>
      <c r="AI11" s="9">
        <f>AB11*R11</f>
        <v>9.8449905286555981E-3</v>
      </c>
      <c r="AJ11" s="9">
        <f>AB11*S11</f>
        <v>7.9609087813671797E-5</v>
      </c>
      <c r="AK11" s="9">
        <f>AB11*T11</f>
        <v>3.1963838319603021E-4</v>
      </c>
      <c r="AL11" s="9">
        <f>AB11*U11</f>
        <v>1.1706175079544924E-7</v>
      </c>
      <c r="AM11" s="9">
        <f>AB11*V11</f>
        <v>2.4995384411900212E-6</v>
      </c>
      <c r="AN11" s="9">
        <f>AB11*W11</f>
        <v>2.0764199717983639E-3</v>
      </c>
      <c r="AO11" s="9">
        <f>AB11*X11</f>
        <v>2.8574041509077455E-3</v>
      </c>
      <c r="AP11" s="9">
        <f>AB11*Y11</f>
        <v>2.5733982079896731E-2</v>
      </c>
      <c r="AQ11" s="9">
        <f>AB11*Z11</f>
        <v>1.6258299383277282E-8</v>
      </c>
      <c r="AR11" s="9">
        <f>AB11*AA11</f>
        <v>9.4265155075657872E-2</v>
      </c>
    </row>
    <row r="12" spans="1:44" ht="38.5" x14ac:dyDescent="0.35">
      <c r="A12" s="9" t="s">
        <v>122</v>
      </c>
      <c r="B12" s="9" t="s">
        <v>3</v>
      </c>
      <c r="C12" s="9" t="s">
        <v>110</v>
      </c>
      <c r="D12" s="9" t="s">
        <v>172</v>
      </c>
      <c r="E12" s="9" t="s">
        <v>122</v>
      </c>
      <c r="F12" s="9" t="s">
        <v>3</v>
      </c>
      <c r="G12" s="9" t="s">
        <v>172</v>
      </c>
      <c r="H12" s="9">
        <v>-1</v>
      </c>
      <c r="I12" s="9" t="s">
        <v>187</v>
      </c>
      <c r="J12" s="9" t="b">
        <v>0</v>
      </c>
      <c r="AB12" s="9">
        <f t="shared" si="1"/>
        <v>-1</v>
      </c>
      <c r="AC12" s="9">
        <f t="shared" ref="AC12:AR12" si="5">+AC13+AC14</f>
        <v>0.10241058998339998</v>
      </c>
      <c r="AD12" s="9">
        <f t="shared" si="5"/>
        <v>1.1985731203712608E-8</v>
      </c>
      <c r="AE12" s="9">
        <f t="shared" si="5"/>
        <v>1.8498500107769675E-9</v>
      </c>
      <c r="AF12" s="9">
        <f t="shared" si="5"/>
        <v>6.0880140772834714E-9</v>
      </c>
      <c r="AG12" s="9">
        <f t="shared" si="5"/>
        <v>9.8554894635274149E-9</v>
      </c>
      <c r="AH12" s="9">
        <f t="shared" si="5"/>
        <v>3.6611057362296519E-3</v>
      </c>
      <c r="AI12" s="9">
        <f t="shared" si="5"/>
        <v>3.8402197049604232E-4</v>
      </c>
      <c r="AJ12" s="9">
        <f t="shared" si="5"/>
        <v>1.2037992999897424E-3</v>
      </c>
      <c r="AK12" s="9">
        <f t="shared" si="5"/>
        <v>5.2249834599231533E-3</v>
      </c>
      <c r="AL12" s="9">
        <f t="shared" si="5"/>
        <v>5.9372152082205464E-7</v>
      </c>
      <c r="AM12" s="9">
        <f t="shared" si="5"/>
        <v>1.3342763031536659E-4</v>
      </c>
      <c r="AN12" s="9">
        <f t="shared" si="5"/>
        <v>6.7904817262685199E-2</v>
      </c>
      <c r="AO12" s="9">
        <f t="shared" si="5"/>
        <v>0.56681022681178717</v>
      </c>
      <c r="AP12" s="9">
        <f t="shared" si="5"/>
        <v>8.8142625337542246E-3</v>
      </c>
      <c r="AQ12" s="9">
        <f t="shared" si="5"/>
        <v>1.3920800564750793E-7</v>
      </c>
      <c r="AR12" s="9">
        <f t="shared" si="5"/>
        <v>0.79883995474210634</v>
      </c>
    </row>
    <row r="13" spans="1:44" ht="51" x14ac:dyDescent="0.35">
      <c r="A13" s="9" t="s">
        <v>127</v>
      </c>
      <c r="B13" s="9" t="s">
        <v>57</v>
      </c>
      <c r="C13" s="9" t="s">
        <v>110</v>
      </c>
      <c r="D13" s="9" t="s">
        <v>172</v>
      </c>
      <c r="E13" s="9" t="s">
        <v>122</v>
      </c>
      <c r="F13" s="9" t="s">
        <v>3</v>
      </c>
      <c r="G13" s="9" t="s">
        <v>172</v>
      </c>
      <c r="H13" s="9">
        <v>-0.6</v>
      </c>
      <c r="I13" s="9" t="s">
        <v>188</v>
      </c>
      <c r="J13" s="9" t="b">
        <v>1</v>
      </c>
      <c r="L13" s="9">
        <f>AC15*AB15</f>
        <v>-0.10241058998339998</v>
      </c>
      <c r="M13" s="9">
        <f>AD15*AB15</f>
        <v>-1.1985731203712608E-8</v>
      </c>
      <c r="N13" s="9">
        <f>AE15*AB15</f>
        <v>-1.8498500107769673E-9</v>
      </c>
      <c r="O13" s="9">
        <f>AF15*AB15</f>
        <v>-6.0880140772834714E-9</v>
      </c>
      <c r="P13" s="9">
        <f>AG15*AB15</f>
        <v>-9.8554894635274149E-9</v>
      </c>
      <c r="Q13" s="9">
        <f>AH15*AB15</f>
        <v>-3.6611057362296519E-3</v>
      </c>
      <c r="R13" s="9">
        <f>AI15*AB15</f>
        <v>-3.8402197049604232E-4</v>
      </c>
      <c r="S13" s="9">
        <f>AJ15*AB15</f>
        <v>-1.2037992999897424E-3</v>
      </c>
      <c r="T13" s="9">
        <f>AK15*AB15</f>
        <v>-5.2249834599231533E-3</v>
      </c>
      <c r="U13" s="9">
        <f>AL15*AB15</f>
        <v>-5.9372152082205464E-7</v>
      </c>
      <c r="V13" s="9">
        <f>AM15*AB15</f>
        <v>-1.3342763031536659E-4</v>
      </c>
      <c r="W13" s="9">
        <f>AN15*AB15</f>
        <v>-6.7904817262685199E-2</v>
      </c>
      <c r="X13" s="9">
        <f>AO15*AB15</f>
        <v>-0.56681022681178717</v>
      </c>
      <c r="Y13" s="9">
        <f>AP15*AB15</f>
        <v>-8.8142625337542246E-3</v>
      </c>
      <c r="Z13" s="9">
        <f>AQ15*AB15</f>
        <v>-1.3920800564750793E-7</v>
      </c>
      <c r="AA13" s="9">
        <f>AR15*AB15</f>
        <v>-0.79883995474210634</v>
      </c>
      <c r="AB13" s="9">
        <f t="shared" si="1"/>
        <v>-0.6</v>
      </c>
      <c r="AC13" s="9">
        <f>AB13*L13</f>
        <v>6.144635399003999E-2</v>
      </c>
      <c r="AD13" s="9">
        <f>AB13*M13</f>
        <v>7.1914387222275645E-9</v>
      </c>
      <c r="AE13" s="9">
        <f>AB13*N13</f>
        <v>1.1099100064661804E-9</v>
      </c>
      <c r="AF13" s="9">
        <f>AB13*O13</f>
        <v>3.6528084463700827E-9</v>
      </c>
      <c r="AG13" s="9">
        <f>AB13*P13</f>
        <v>5.9132936781164488E-9</v>
      </c>
      <c r="AH13" s="9">
        <f>AB13*Q13</f>
        <v>2.1966634417377911E-3</v>
      </c>
      <c r="AI13" s="9">
        <f>AB13*R13</f>
        <v>2.3041318229762538E-4</v>
      </c>
      <c r="AJ13" s="9">
        <f>AB13*S13</f>
        <v>7.2227957999384542E-4</v>
      </c>
      <c r="AK13" s="9">
        <f>AB13*T13</f>
        <v>3.1349900759538919E-3</v>
      </c>
      <c r="AL13" s="9">
        <f>AB13*U13</f>
        <v>3.5623291249323277E-7</v>
      </c>
      <c r="AM13" s="9">
        <f>AB13*V13</f>
        <v>8.0056578189219952E-5</v>
      </c>
      <c r="AN13" s="9">
        <f>AB13*W13</f>
        <v>4.0742890357611118E-2</v>
      </c>
      <c r="AO13" s="9">
        <f>AB13*X13</f>
        <v>0.34008613608707228</v>
      </c>
      <c r="AP13" s="9">
        <f>AB13*Y13</f>
        <v>5.2885575202525348E-3</v>
      </c>
      <c r="AQ13" s="9">
        <f>AB13*Z13</f>
        <v>8.3524803388504752E-8</v>
      </c>
      <c r="AR13" s="9">
        <f>AB13*AA13</f>
        <v>0.47930397284526377</v>
      </c>
    </row>
    <row r="14" spans="1:44" ht="51" x14ac:dyDescent="0.35">
      <c r="A14" s="9" t="s">
        <v>128</v>
      </c>
      <c r="B14" s="9" t="s">
        <v>58</v>
      </c>
      <c r="C14" s="9" t="s">
        <v>110</v>
      </c>
      <c r="D14" s="9" t="s">
        <v>172</v>
      </c>
      <c r="E14" s="9" t="s">
        <v>122</v>
      </c>
      <c r="F14" s="9" t="s">
        <v>3</v>
      </c>
      <c r="G14" s="9" t="s">
        <v>172</v>
      </c>
      <c r="H14" s="9">
        <v>-0.4</v>
      </c>
      <c r="I14" s="9" t="s">
        <v>188</v>
      </c>
      <c r="J14" s="9" t="b">
        <v>1</v>
      </c>
      <c r="L14" s="9">
        <f>AC20*AB20</f>
        <v>-0.10241058998339998</v>
      </c>
      <c r="M14" s="9">
        <f>AD20*AB20</f>
        <v>-1.1985731203712608E-8</v>
      </c>
      <c r="N14" s="9">
        <f>AE20*AB20</f>
        <v>-1.8498500107769673E-9</v>
      </c>
      <c r="O14" s="9">
        <f>AF20*AB20</f>
        <v>-6.0880140772834714E-9</v>
      </c>
      <c r="P14" s="9">
        <f>AG20*AB20</f>
        <v>-9.8554894635274149E-9</v>
      </c>
      <c r="Q14" s="9">
        <f>AH20*AB20</f>
        <v>-3.6611057362296519E-3</v>
      </c>
      <c r="R14" s="9">
        <f>AI20*AB20</f>
        <v>-3.8402197049604232E-4</v>
      </c>
      <c r="S14" s="9">
        <f>AJ20*AB20</f>
        <v>-1.2037992999897424E-3</v>
      </c>
      <c r="T14" s="9">
        <f>AK20*AB20</f>
        <v>-5.2249834599231533E-3</v>
      </c>
      <c r="U14" s="9">
        <f>AL20*AB20</f>
        <v>-5.9372152082205464E-7</v>
      </c>
      <c r="V14" s="9">
        <f>AM20*AB20</f>
        <v>-1.3342763031536659E-4</v>
      </c>
      <c r="W14" s="9">
        <f>AN20*AB20</f>
        <v>-6.7904817262685199E-2</v>
      </c>
      <c r="X14" s="9">
        <f>AO20*AB20</f>
        <v>-0.56681022681178717</v>
      </c>
      <c r="Y14" s="9">
        <f>AP20*AB20</f>
        <v>-8.8142625337542246E-3</v>
      </c>
      <c r="Z14" s="9">
        <f>AQ20*AB20</f>
        <v>-1.3920800564750793E-7</v>
      </c>
      <c r="AA14" s="9">
        <f>AR20*AB20</f>
        <v>-0.79883995474210634</v>
      </c>
      <c r="AB14" s="9">
        <f t="shared" si="1"/>
        <v>-0.4</v>
      </c>
      <c r="AC14" s="9">
        <f>AB14*L14</f>
        <v>4.0964235993359993E-2</v>
      </c>
      <c r="AD14" s="9">
        <f>AB14*M14</f>
        <v>4.794292481485043E-9</v>
      </c>
      <c r="AE14" s="9">
        <f>AB14*N14</f>
        <v>7.3994000431078696E-10</v>
      </c>
      <c r="AF14" s="9">
        <f>AB14*O14</f>
        <v>2.4352056309133886E-9</v>
      </c>
      <c r="AG14" s="9">
        <f>AB14*P14</f>
        <v>3.9421957854109661E-9</v>
      </c>
      <c r="AH14" s="9">
        <f>AB14*Q14</f>
        <v>1.4644422944918608E-3</v>
      </c>
      <c r="AI14" s="9">
        <f>AB14*R14</f>
        <v>1.5360878819841695E-4</v>
      </c>
      <c r="AJ14" s="9">
        <f>AB14*S14</f>
        <v>4.8151971999589702E-4</v>
      </c>
      <c r="AK14" s="9">
        <f>AB14*T14</f>
        <v>2.0899933839692614E-3</v>
      </c>
      <c r="AL14" s="9">
        <f>AB14*U14</f>
        <v>2.3748860832882187E-7</v>
      </c>
      <c r="AM14" s="9">
        <f>AB14*V14</f>
        <v>5.3371052126146635E-5</v>
      </c>
      <c r="AN14" s="9">
        <f>AB14*W14</f>
        <v>2.7161926905074081E-2</v>
      </c>
      <c r="AO14" s="9">
        <f>AB14*X14</f>
        <v>0.22672409072471489</v>
      </c>
      <c r="AP14" s="9">
        <f>AB14*Y14</f>
        <v>3.5257050135016899E-3</v>
      </c>
      <c r="AQ14" s="9">
        <f>AB14*Z14</f>
        <v>5.5683202259003175E-8</v>
      </c>
      <c r="AR14" s="9">
        <f>AB14*AA14</f>
        <v>0.31953598189684257</v>
      </c>
    </row>
    <row r="15" spans="1:44" ht="51" x14ac:dyDescent="0.35">
      <c r="A15" s="9" t="s">
        <v>127</v>
      </c>
      <c r="B15" s="9" t="s">
        <v>57</v>
      </c>
      <c r="C15" s="9" t="s">
        <v>110</v>
      </c>
      <c r="D15" s="9" t="s">
        <v>172</v>
      </c>
      <c r="E15" s="9" t="s">
        <v>127</v>
      </c>
      <c r="F15" s="9" t="s">
        <v>57</v>
      </c>
      <c r="G15" s="9" t="s">
        <v>172</v>
      </c>
      <c r="H15" s="9">
        <v>-1</v>
      </c>
      <c r="I15" s="9" t="s">
        <v>187</v>
      </c>
      <c r="J15" s="9" t="b">
        <v>0</v>
      </c>
      <c r="AB15" s="9">
        <f t="shared" si="1"/>
        <v>-1</v>
      </c>
      <c r="AC15" s="9">
        <f t="shared" ref="AC15:AR15" si="6">+AC16+AC17+AC18+AC19</f>
        <v>0.10241058998339998</v>
      </c>
      <c r="AD15" s="9">
        <f t="shared" si="6"/>
        <v>1.1985731203712608E-8</v>
      </c>
      <c r="AE15" s="9">
        <f t="shared" si="6"/>
        <v>1.8498500107769673E-9</v>
      </c>
      <c r="AF15" s="9">
        <f t="shared" si="6"/>
        <v>6.0880140772834714E-9</v>
      </c>
      <c r="AG15" s="9">
        <f t="shared" si="6"/>
        <v>9.8554894635274149E-9</v>
      </c>
      <c r="AH15" s="9">
        <f t="shared" si="6"/>
        <v>3.6611057362296519E-3</v>
      </c>
      <c r="AI15" s="9">
        <f t="shared" si="6"/>
        <v>3.8402197049604232E-4</v>
      </c>
      <c r="AJ15" s="9">
        <f t="shared" si="6"/>
        <v>1.2037992999897424E-3</v>
      </c>
      <c r="AK15" s="9">
        <f t="shared" si="6"/>
        <v>5.2249834599231533E-3</v>
      </c>
      <c r="AL15" s="9">
        <f t="shared" si="6"/>
        <v>5.9372152082205464E-7</v>
      </c>
      <c r="AM15" s="9">
        <f t="shared" si="6"/>
        <v>1.3342763031536659E-4</v>
      </c>
      <c r="AN15" s="9">
        <f t="shared" si="6"/>
        <v>6.7904817262685199E-2</v>
      </c>
      <c r="AO15" s="9">
        <f t="shared" si="6"/>
        <v>0.56681022681178717</v>
      </c>
      <c r="AP15" s="9">
        <f t="shared" si="6"/>
        <v>8.8142625337542246E-3</v>
      </c>
      <c r="AQ15" s="9">
        <f t="shared" si="6"/>
        <v>1.3920800564750793E-7</v>
      </c>
      <c r="AR15" s="9">
        <f t="shared" si="6"/>
        <v>0.79883995474210634</v>
      </c>
    </row>
    <row r="16" spans="1:44" ht="88.5" x14ac:dyDescent="0.35">
      <c r="A16" s="9" t="s">
        <v>129</v>
      </c>
      <c r="B16" s="9" t="s">
        <v>59</v>
      </c>
      <c r="C16" s="9" t="s">
        <v>110</v>
      </c>
      <c r="D16" s="9" t="s">
        <v>172</v>
      </c>
      <c r="E16" s="9" t="s">
        <v>127</v>
      </c>
      <c r="F16" s="9" t="s">
        <v>57</v>
      </c>
      <c r="G16" s="9" t="s">
        <v>172</v>
      </c>
      <c r="H16" s="9">
        <v>-0.5</v>
      </c>
      <c r="I16" s="9" t="s">
        <v>188</v>
      </c>
      <c r="J16" s="9" t="b">
        <v>1</v>
      </c>
      <c r="K16" s="9" t="s">
        <v>194</v>
      </c>
      <c r="L16" s="9">
        <f>AC38*AB38</f>
        <v>-5.4665218065752211E-2</v>
      </c>
      <c r="M16" s="9">
        <f>AD38*AB38</f>
        <v>-3.0137652597232618E-9</v>
      </c>
      <c r="N16" s="9">
        <f>AE38*AB38</f>
        <v>-2.0146342254066232E-9</v>
      </c>
      <c r="O16" s="9">
        <f>AF38*AB38</f>
        <v>-2.3282162287273814E-9</v>
      </c>
      <c r="P16" s="9">
        <f>AG38*AB38</f>
        <v>-1.089545351417667E-8</v>
      </c>
      <c r="Q16" s="9">
        <f>AH38*AB38</f>
        <v>-2.0462804388382645E-3</v>
      </c>
      <c r="R16" s="9">
        <f>AI38*AB38</f>
        <v>-7.0405031903317107E-5</v>
      </c>
      <c r="S16" s="9">
        <f>AJ38*AB38</f>
        <v>-2.1738322950169758E-3</v>
      </c>
      <c r="T16" s="9">
        <f>AK38*AB38</f>
        <v>-9.6252003406144208E-3</v>
      </c>
      <c r="U16" s="9">
        <f>AL38*AB38</f>
        <v>-4.9989831026060227E-7</v>
      </c>
      <c r="V16" s="9">
        <f>AM38*AB38</f>
        <v>-8.6321185166701473E-5</v>
      </c>
      <c r="W16" s="9">
        <f>AN38*AB38</f>
        <v>-2.5077939543654865E-2</v>
      </c>
      <c r="X16" s="9">
        <f>AO38*AB38</f>
        <v>-0.43783705156659314</v>
      </c>
      <c r="Y16" s="9">
        <f>AP38*AB38</f>
        <v>-1.5016074848979252E-2</v>
      </c>
      <c r="Z16" s="9">
        <f>AQ38*AB38</f>
        <v>-1.0519811953109065E-7</v>
      </c>
      <c r="AA16" s="9">
        <f>AR38*AB38</f>
        <v>-0.26708963414282466</v>
      </c>
      <c r="AB16" s="9">
        <f>-1+Parameter!C4</f>
        <v>-0.5</v>
      </c>
      <c r="AC16" s="9">
        <f>AB16*L16</f>
        <v>2.7332609032876105E-2</v>
      </c>
      <c r="AD16" s="9">
        <f>AB16*M16</f>
        <v>1.5068826298616309E-9</v>
      </c>
      <c r="AE16" s="9">
        <f>AB16*N16</f>
        <v>1.0073171127033116E-9</v>
      </c>
      <c r="AF16" s="9">
        <f>AB16*O16</f>
        <v>1.1641081143636907E-9</v>
      </c>
      <c r="AG16" s="9">
        <f>AB16*P16</f>
        <v>5.4477267570883348E-9</v>
      </c>
      <c r="AH16" s="9">
        <f>AB16*Q16</f>
        <v>1.0231402194191322E-3</v>
      </c>
      <c r="AI16" s="9">
        <f>AB16*R16</f>
        <v>3.5202515951658553E-5</v>
      </c>
      <c r="AJ16" s="9">
        <f>AB16*S16</f>
        <v>1.0869161475084879E-3</v>
      </c>
      <c r="AK16" s="9">
        <f>AB16*T16</f>
        <v>4.8126001703072104E-3</v>
      </c>
      <c r="AL16" s="9">
        <f>AB16*U16</f>
        <v>2.4994915513030113E-7</v>
      </c>
      <c r="AM16" s="9">
        <f>AB16*V16</f>
        <v>4.3160592583350736E-5</v>
      </c>
      <c r="AN16" s="9">
        <f>AB16*W16</f>
        <v>1.2538969771827432E-2</v>
      </c>
      <c r="AO16" s="9">
        <f>AB16*X16</f>
        <v>0.21891852578329657</v>
      </c>
      <c r="AP16" s="9">
        <f>AB16*Y16</f>
        <v>7.5080374244896261E-3</v>
      </c>
      <c r="AQ16" s="9">
        <f>AB16*Z16</f>
        <v>5.2599059765545323E-8</v>
      </c>
      <c r="AR16" s="9">
        <f>AB16*AA16</f>
        <v>0.13354481707141233</v>
      </c>
    </row>
    <row r="17" spans="1:44" ht="88.5" x14ac:dyDescent="0.35">
      <c r="A17" s="9" t="s">
        <v>130</v>
      </c>
      <c r="B17" s="9" t="s">
        <v>60</v>
      </c>
      <c r="C17" s="9" t="s">
        <v>110</v>
      </c>
      <c r="D17" s="9" t="s">
        <v>172</v>
      </c>
      <c r="E17" s="9" t="s">
        <v>127</v>
      </c>
      <c r="F17" s="9" t="s">
        <v>57</v>
      </c>
      <c r="G17" s="9" t="s">
        <v>172</v>
      </c>
      <c r="H17" s="9">
        <v>-0.5</v>
      </c>
      <c r="I17" s="9" t="s">
        <v>188</v>
      </c>
      <c r="J17" s="9" t="b">
        <v>1</v>
      </c>
      <c r="K17" s="9" t="s">
        <v>195</v>
      </c>
      <c r="L17" s="9">
        <f>AC51*AB51</f>
        <v>-6.4406311089138801E-2</v>
      </c>
      <c r="M17" s="9">
        <f>AD51*AB51</f>
        <v>-2.3148976822886921E-9</v>
      </c>
      <c r="N17" s="9">
        <f>AE51*AB51</f>
        <v>-7.1339721212102997E-10</v>
      </c>
      <c r="O17" s="9">
        <f>AF51*AB51</f>
        <v>-2.1312910765421123E-9</v>
      </c>
      <c r="P17" s="9">
        <f>AG51*AB51</f>
        <v>4.7480560801260761E-10</v>
      </c>
      <c r="Q17" s="9">
        <f>AH51*AB51</f>
        <v>-1.27560932721923E-4</v>
      </c>
      <c r="R17" s="9">
        <f>AI51*AB51</f>
        <v>-5.5276879436143988E-5</v>
      </c>
      <c r="S17" s="9">
        <f>AJ51*AB51</f>
        <v>2.3005191304436082E-4</v>
      </c>
      <c r="T17" s="9">
        <f>AK51*AB51</f>
        <v>1.0633126560516909E-3</v>
      </c>
      <c r="U17" s="9">
        <f>AL51*AB51</f>
        <v>-2.7904806937453328E-7</v>
      </c>
      <c r="V17" s="9">
        <f>AM51*AB51</f>
        <v>-8.8036163385454304E-6</v>
      </c>
      <c r="W17" s="9">
        <f>AN51*AB51</f>
        <v>-8.8928715992355068E-3</v>
      </c>
      <c r="X17" s="9">
        <f>AO51*AB51</f>
        <v>-9.4720197891565938E-2</v>
      </c>
      <c r="Y17" s="9">
        <f>AP51*AB51</f>
        <v>7.8357863025336951E-4</v>
      </c>
      <c r="Z17" s="9">
        <f>AQ51*AB51</f>
        <v>-7.4987793291555199E-9</v>
      </c>
      <c r="AA17" s="9">
        <f>AR51*AB51</f>
        <v>-0.12436394023491454</v>
      </c>
      <c r="AB17" s="9">
        <f>-Parameter!C4</f>
        <v>-0.5</v>
      </c>
      <c r="AC17" s="9">
        <f>AB17*L17</f>
        <v>3.2203155544569401E-2</v>
      </c>
      <c r="AD17" s="9">
        <f>AB17*M17</f>
        <v>1.157448841144346E-9</v>
      </c>
      <c r="AE17" s="9">
        <f>AB17*N17</f>
        <v>3.5669860606051499E-10</v>
      </c>
      <c r="AF17" s="9">
        <f>AB17*O17</f>
        <v>1.0656455382710562E-9</v>
      </c>
      <c r="AG17" s="9">
        <f>AB17*P17</f>
        <v>-2.3740280400630381E-10</v>
      </c>
      <c r="AH17" s="9">
        <f>AB17*Q17</f>
        <v>6.3780466360961502E-5</v>
      </c>
      <c r="AI17" s="9">
        <f>AB17*R17</f>
        <v>2.7638439718071994E-5</v>
      </c>
      <c r="AJ17" s="9">
        <f>AB17*S17</f>
        <v>-1.1502595652218041E-4</v>
      </c>
      <c r="AK17" s="9">
        <f>AB17*T17</f>
        <v>-5.3165632802584545E-4</v>
      </c>
      <c r="AL17" s="9">
        <f>AB17*U17</f>
        <v>1.3952403468726664E-7</v>
      </c>
      <c r="AM17" s="9">
        <f>AB17*V17</f>
        <v>4.4018081692727152E-6</v>
      </c>
      <c r="AN17" s="9">
        <f>AB17*W17</f>
        <v>4.4464357996177534E-3</v>
      </c>
      <c r="AO17" s="9">
        <f>AB17*X17</f>
        <v>4.7360098945782969E-2</v>
      </c>
      <c r="AP17" s="9">
        <f>AB17*Y17</f>
        <v>-3.9178931512668476E-4</v>
      </c>
      <c r="AQ17" s="9">
        <f>AB17*Z17</f>
        <v>3.7493896645777599E-9</v>
      </c>
      <c r="AR17" s="9">
        <f>AB17*AA17</f>
        <v>6.2181970117457269E-2</v>
      </c>
    </row>
    <row r="18" spans="1:44" ht="113.5" x14ac:dyDescent="0.35">
      <c r="A18" s="9" t="s">
        <v>131</v>
      </c>
      <c r="B18" s="9" t="s">
        <v>61</v>
      </c>
      <c r="C18" s="9" t="s">
        <v>112</v>
      </c>
      <c r="D18" s="9" t="s">
        <v>173</v>
      </c>
      <c r="E18" s="9" t="s">
        <v>127</v>
      </c>
      <c r="F18" s="9" t="s">
        <v>57</v>
      </c>
      <c r="G18" s="9" t="s">
        <v>172</v>
      </c>
      <c r="H18" s="9">
        <v>0.02</v>
      </c>
      <c r="I18" s="9" t="s">
        <v>188</v>
      </c>
      <c r="J18" s="9" t="b">
        <v>0</v>
      </c>
      <c r="L18" s="9">
        <v>1.277444553011192</v>
      </c>
      <c r="M18" s="9">
        <v>2.7851312663283862E-7</v>
      </c>
      <c r="N18" s="9">
        <v>7.6335001641724736E-9</v>
      </c>
      <c r="O18" s="9">
        <v>6.9825489423592209E-8</v>
      </c>
      <c r="P18" s="9">
        <v>1.7289265618998161E-7</v>
      </c>
      <c r="Q18" s="9">
        <v>7.5649351714921251E-2</v>
      </c>
      <c r="R18" s="9">
        <v>1.254954903616398E-2</v>
      </c>
      <c r="S18" s="9">
        <v>8.065956252860251E-3</v>
      </c>
      <c r="T18" s="9">
        <v>3.5645535819389243E-2</v>
      </c>
      <c r="U18" s="9">
        <v>2.7069353414155188E-6</v>
      </c>
      <c r="V18" s="9">
        <v>3.2446784675565611E-3</v>
      </c>
      <c r="W18" s="9">
        <v>0.33213886987789809</v>
      </c>
      <c r="X18" s="9">
        <v>2.3068525436914689</v>
      </c>
      <c r="Y18" s="9">
        <v>3.020850770539588E-2</v>
      </c>
      <c r="Z18" s="9">
        <v>1.12599649408064E-6</v>
      </c>
      <c r="AA18" s="9">
        <v>17.202411026697359</v>
      </c>
      <c r="AB18" s="9">
        <f>H18</f>
        <v>0.02</v>
      </c>
      <c r="AC18" s="9">
        <f>AB18*L18</f>
        <v>2.554889106022384E-2</v>
      </c>
      <c r="AD18" s="9">
        <f>AB18*M18</f>
        <v>5.5702625326567727E-9</v>
      </c>
      <c r="AE18" s="9">
        <f>AB18*N18</f>
        <v>1.5267000328344947E-10</v>
      </c>
      <c r="AF18" s="9">
        <f>AB18*O18</f>
        <v>1.3965097884718443E-9</v>
      </c>
      <c r="AG18" s="9">
        <f>AB18*P18</f>
        <v>3.4578531237996321E-9</v>
      </c>
      <c r="AH18" s="9">
        <f>AB18*Q18</f>
        <v>1.5129870342984251E-3</v>
      </c>
      <c r="AI18" s="9">
        <f>AB18*R18</f>
        <v>2.5099098072327959E-4</v>
      </c>
      <c r="AJ18" s="9">
        <f>AB18*S18</f>
        <v>1.6131912505720503E-4</v>
      </c>
      <c r="AK18" s="9">
        <f>AB18*T18</f>
        <v>7.129107163877849E-4</v>
      </c>
      <c r="AL18" s="9">
        <f>AB18*U18</f>
        <v>5.4138706828310381E-8</v>
      </c>
      <c r="AM18" s="9">
        <f>AB18*V18</f>
        <v>6.4893569351131227E-5</v>
      </c>
      <c r="AN18" s="9">
        <f>AB18*W18</f>
        <v>6.6427773975579621E-3</v>
      </c>
      <c r="AO18" s="9">
        <f>AB18*X18</f>
        <v>4.6137050873829376E-2</v>
      </c>
      <c r="AP18" s="9">
        <f>AB18*Y18</f>
        <v>6.0417015410791763E-4</v>
      </c>
      <c r="AQ18" s="9">
        <f>AB18*Z18</f>
        <v>2.2519929881612799E-8</v>
      </c>
      <c r="AR18" s="9">
        <f>AB18*AA18</f>
        <v>0.34404822053394718</v>
      </c>
    </row>
    <row r="19" spans="1:44" ht="101" x14ac:dyDescent="0.35">
      <c r="A19" s="9" t="s">
        <v>132</v>
      </c>
      <c r="B19" s="9" t="s">
        <v>62</v>
      </c>
      <c r="C19" s="9" t="s">
        <v>112</v>
      </c>
      <c r="D19" s="9" t="s">
        <v>174</v>
      </c>
      <c r="E19" s="9" t="s">
        <v>127</v>
      </c>
      <c r="F19" s="9" t="s">
        <v>57</v>
      </c>
      <c r="G19" s="9" t="s">
        <v>172</v>
      </c>
      <c r="H19" s="9">
        <v>0.1</v>
      </c>
      <c r="I19" s="9" t="s">
        <v>188</v>
      </c>
      <c r="J19" s="9" t="b">
        <v>0</v>
      </c>
      <c r="K19" s="9" t="s">
        <v>101</v>
      </c>
      <c r="L19" s="9">
        <v>0.1732593434573064</v>
      </c>
      <c r="M19" s="9">
        <v>3.7511372000498569E-8</v>
      </c>
      <c r="N19" s="9">
        <v>3.3316428872969129E-9</v>
      </c>
      <c r="O19" s="9">
        <v>2.4617506361768801E-8</v>
      </c>
      <c r="P19" s="9">
        <v>1.187312386645753E-8</v>
      </c>
      <c r="Q19" s="9">
        <v>1.061198016151133E-2</v>
      </c>
      <c r="R19" s="9">
        <v>7.0190034103032202E-4</v>
      </c>
      <c r="S19" s="9">
        <v>7.0589983946229965E-4</v>
      </c>
      <c r="T19" s="9">
        <v>2.3112890125400369E-3</v>
      </c>
      <c r="U19" s="9">
        <v>1.501096241761764E-6</v>
      </c>
      <c r="V19" s="9">
        <v>2.097166021161191E-4</v>
      </c>
      <c r="W19" s="9">
        <v>0.44276634293682049</v>
      </c>
      <c r="X19" s="9">
        <v>2.5439455120887828</v>
      </c>
      <c r="Y19" s="9">
        <v>1.0938442702833661E-2</v>
      </c>
      <c r="Z19" s="9">
        <v>6.0339626335772045E-7</v>
      </c>
      <c r="AA19" s="9">
        <v>2.5906494701928962</v>
      </c>
      <c r="AB19" s="9">
        <f>Parameter!C5</f>
        <v>0.1</v>
      </c>
      <c r="AC19" s="9">
        <f>AB19*L19</f>
        <v>1.732593434573064E-2</v>
      </c>
      <c r="AD19" s="9">
        <f>AB19*M19</f>
        <v>3.7511372000498574E-9</v>
      </c>
      <c r="AE19" s="9">
        <f>AB19*N19</f>
        <v>3.3316428872969129E-10</v>
      </c>
      <c r="AF19" s="9">
        <f>AB19*O19</f>
        <v>2.4617506361768805E-9</v>
      </c>
      <c r="AG19" s="9">
        <f>AB19*P19</f>
        <v>1.187312386645753E-9</v>
      </c>
      <c r="AH19" s="9">
        <f>AB19*Q19</f>
        <v>1.0611980161511331E-3</v>
      </c>
      <c r="AI19" s="9">
        <f>AB19*R19</f>
        <v>7.019003410303221E-5</v>
      </c>
      <c r="AJ19" s="9">
        <f>AB19*S19</f>
        <v>7.0589983946229965E-5</v>
      </c>
      <c r="AK19" s="9">
        <f>AB19*T19</f>
        <v>2.3112890125400371E-4</v>
      </c>
      <c r="AL19" s="9">
        <f>AB19*U19</f>
        <v>1.5010962417617642E-7</v>
      </c>
      <c r="AM19" s="9">
        <f>AB19*V19</f>
        <v>2.0971660211611912E-5</v>
      </c>
      <c r="AN19" s="9">
        <f>AB19*W19</f>
        <v>4.4276634293682053E-2</v>
      </c>
      <c r="AO19" s="9">
        <f>AB19*X19</f>
        <v>0.25439455120887827</v>
      </c>
      <c r="AP19" s="9">
        <f>AB19*Y19</f>
        <v>1.0938442702833661E-3</v>
      </c>
      <c r="AQ19" s="9">
        <f>AB19*Z19</f>
        <v>6.0339626335772042E-8</v>
      </c>
      <c r="AR19" s="9">
        <f>AB19*AA19</f>
        <v>0.25906494701928962</v>
      </c>
    </row>
    <row r="20" spans="1:44" ht="51" x14ac:dyDescent="0.35">
      <c r="A20" s="9" t="s">
        <v>128</v>
      </c>
      <c r="B20" s="9" t="s">
        <v>58</v>
      </c>
      <c r="C20" s="9" t="s">
        <v>110</v>
      </c>
      <c r="D20" s="9" t="s">
        <v>172</v>
      </c>
      <c r="E20" s="9" t="s">
        <v>128</v>
      </c>
      <c r="F20" s="9" t="s">
        <v>58</v>
      </c>
      <c r="G20" s="9" t="s">
        <v>172</v>
      </c>
      <c r="H20" s="9">
        <v>-1</v>
      </c>
      <c r="I20" s="9" t="s">
        <v>187</v>
      </c>
      <c r="J20" s="9" t="b">
        <v>0</v>
      </c>
      <c r="AB20" s="9">
        <f>H20</f>
        <v>-1</v>
      </c>
      <c r="AC20" s="9">
        <f t="shared" ref="AC20:AR20" si="7">+AC21+AC22+AC23+AC24</f>
        <v>0.10241058998339998</v>
      </c>
      <c r="AD20" s="9">
        <f t="shared" si="7"/>
        <v>1.1985731203712608E-8</v>
      </c>
      <c r="AE20" s="9">
        <f t="shared" si="7"/>
        <v>1.8498500107769673E-9</v>
      </c>
      <c r="AF20" s="9">
        <f t="shared" si="7"/>
        <v>6.0880140772834714E-9</v>
      </c>
      <c r="AG20" s="9">
        <f t="shared" si="7"/>
        <v>9.8554894635274149E-9</v>
      </c>
      <c r="AH20" s="9">
        <f t="shared" si="7"/>
        <v>3.6611057362296519E-3</v>
      </c>
      <c r="AI20" s="9">
        <f t="shared" si="7"/>
        <v>3.8402197049604232E-4</v>
      </c>
      <c r="AJ20" s="9">
        <f t="shared" si="7"/>
        <v>1.2037992999897424E-3</v>
      </c>
      <c r="AK20" s="9">
        <f t="shared" si="7"/>
        <v>5.2249834599231533E-3</v>
      </c>
      <c r="AL20" s="9">
        <f t="shared" si="7"/>
        <v>5.9372152082205464E-7</v>
      </c>
      <c r="AM20" s="9">
        <f t="shared" si="7"/>
        <v>1.3342763031536659E-4</v>
      </c>
      <c r="AN20" s="9">
        <f t="shared" si="7"/>
        <v>6.7904817262685199E-2</v>
      </c>
      <c r="AO20" s="9">
        <f t="shared" si="7"/>
        <v>0.56681022681178717</v>
      </c>
      <c r="AP20" s="9">
        <f t="shared" si="7"/>
        <v>8.8142625337542246E-3</v>
      </c>
      <c r="AQ20" s="9">
        <f t="shared" si="7"/>
        <v>1.3920800564750793E-7</v>
      </c>
      <c r="AR20" s="9">
        <f t="shared" si="7"/>
        <v>0.79883995474210634</v>
      </c>
    </row>
    <row r="21" spans="1:44" ht="88.5" x14ac:dyDescent="0.35">
      <c r="A21" s="9" t="s">
        <v>133</v>
      </c>
      <c r="B21" s="9" t="s">
        <v>63</v>
      </c>
      <c r="C21" s="9" t="s">
        <v>110</v>
      </c>
      <c r="D21" s="9" t="s">
        <v>172</v>
      </c>
      <c r="E21" s="9" t="s">
        <v>128</v>
      </c>
      <c r="F21" s="9" t="s">
        <v>58</v>
      </c>
      <c r="G21" s="9" t="s">
        <v>172</v>
      </c>
      <c r="H21" s="9">
        <v>-0.5</v>
      </c>
      <c r="I21" s="9" t="s">
        <v>188</v>
      </c>
      <c r="J21" s="9" t="b">
        <v>1</v>
      </c>
      <c r="K21" s="9" t="s">
        <v>194</v>
      </c>
      <c r="L21" s="9">
        <f>AC82*AB82</f>
        <v>-5.4665218065752211E-2</v>
      </c>
      <c r="M21" s="9">
        <f>AD82*AB82</f>
        <v>-3.0137652597232618E-9</v>
      </c>
      <c r="N21" s="9">
        <f>AE82*AB82</f>
        <v>-2.0146342254066232E-9</v>
      </c>
      <c r="O21" s="9">
        <f>AF82*AB82</f>
        <v>-2.3282162287273814E-9</v>
      </c>
      <c r="P21" s="9">
        <f>AG82*AB82</f>
        <v>-1.089545351417667E-8</v>
      </c>
      <c r="Q21" s="9">
        <f>AH82*AB82</f>
        <v>-2.0462804388382645E-3</v>
      </c>
      <c r="R21" s="9">
        <f>AI82*AB82</f>
        <v>-7.0405031903317107E-5</v>
      </c>
      <c r="S21" s="9">
        <f>AJ82*AB82</f>
        <v>-2.1738322950169758E-3</v>
      </c>
      <c r="T21" s="9">
        <f>AK82*AB82</f>
        <v>-9.6252003406144208E-3</v>
      </c>
      <c r="U21" s="9">
        <f>AL82*AB82</f>
        <v>-4.9989831026060227E-7</v>
      </c>
      <c r="V21" s="9">
        <f>AM82*AB82</f>
        <v>-8.6321185166701473E-5</v>
      </c>
      <c r="W21" s="9">
        <f>AN82*AB82</f>
        <v>-2.5077939543654865E-2</v>
      </c>
      <c r="X21" s="9">
        <f>AO82*AB82</f>
        <v>-0.43783705156659314</v>
      </c>
      <c r="Y21" s="9">
        <f>AP82*AB82</f>
        <v>-1.5016074848979252E-2</v>
      </c>
      <c r="Z21" s="9">
        <f>AQ82*AB82</f>
        <v>-1.0519811953109065E-7</v>
      </c>
      <c r="AA21" s="9">
        <f>AR82*AB82</f>
        <v>-0.26708963414282466</v>
      </c>
      <c r="AB21" s="9">
        <f>-1+Parameter!C4</f>
        <v>-0.5</v>
      </c>
      <c r="AC21" s="9">
        <f>AB21*L21</f>
        <v>2.7332609032876105E-2</v>
      </c>
      <c r="AD21" s="9">
        <f>AB21*M21</f>
        <v>1.5068826298616309E-9</v>
      </c>
      <c r="AE21" s="9">
        <f>AB21*N21</f>
        <v>1.0073171127033116E-9</v>
      </c>
      <c r="AF21" s="9">
        <f>AB21*O21</f>
        <v>1.1641081143636907E-9</v>
      </c>
      <c r="AG21" s="9">
        <f>AB21*P21</f>
        <v>5.4477267570883348E-9</v>
      </c>
      <c r="AH21" s="9">
        <f>AB21*Q21</f>
        <v>1.0231402194191322E-3</v>
      </c>
      <c r="AI21" s="9">
        <f>AB21*R21</f>
        <v>3.5202515951658553E-5</v>
      </c>
      <c r="AJ21" s="9">
        <f>AB21*S21</f>
        <v>1.0869161475084879E-3</v>
      </c>
      <c r="AK21" s="9">
        <f>AB21*T21</f>
        <v>4.8126001703072104E-3</v>
      </c>
      <c r="AL21" s="9">
        <f>AB21*U21</f>
        <v>2.4994915513030113E-7</v>
      </c>
      <c r="AM21" s="9">
        <f>AB21*V21</f>
        <v>4.3160592583350736E-5</v>
      </c>
      <c r="AN21" s="9">
        <f>AB21*W21</f>
        <v>1.2538969771827432E-2</v>
      </c>
      <c r="AO21" s="9">
        <f>AB21*X21</f>
        <v>0.21891852578329657</v>
      </c>
      <c r="AP21" s="9">
        <f>AB21*Y21</f>
        <v>7.5080374244896261E-3</v>
      </c>
      <c r="AQ21" s="9">
        <f>AB21*Z21</f>
        <v>5.2599059765545323E-8</v>
      </c>
      <c r="AR21" s="9">
        <f>AB21*AA21</f>
        <v>0.13354481707141233</v>
      </c>
    </row>
    <row r="22" spans="1:44" ht="88.5" x14ac:dyDescent="0.35">
      <c r="A22" s="9" t="s">
        <v>134</v>
      </c>
      <c r="B22" s="9" t="s">
        <v>64</v>
      </c>
      <c r="C22" s="9" t="s">
        <v>110</v>
      </c>
      <c r="D22" s="9" t="s">
        <v>172</v>
      </c>
      <c r="E22" s="9" t="s">
        <v>128</v>
      </c>
      <c r="F22" s="9" t="s">
        <v>58</v>
      </c>
      <c r="G22" s="9" t="s">
        <v>172</v>
      </c>
      <c r="H22" s="9">
        <v>-0.5</v>
      </c>
      <c r="I22" s="9" t="s">
        <v>188</v>
      </c>
      <c r="J22" s="9" t="b">
        <v>1</v>
      </c>
      <c r="K22" s="9" t="s">
        <v>195</v>
      </c>
      <c r="L22" s="9">
        <f>AC95*AB95</f>
        <v>-6.4406311089138801E-2</v>
      </c>
      <c r="M22" s="9">
        <f>AD95*AB95</f>
        <v>-2.3148976822886921E-9</v>
      </c>
      <c r="N22" s="9">
        <f>AE95*AB95</f>
        <v>-7.1339721212102997E-10</v>
      </c>
      <c r="O22" s="9">
        <f>AF95*AB95</f>
        <v>-2.1312910765421123E-9</v>
      </c>
      <c r="P22" s="9">
        <f>AG95*AB95</f>
        <v>4.7480560801260761E-10</v>
      </c>
      <c r="Q22" s="9">
        <f>AH95*AB95</f>
        <v>-1.27560932721923E-4</v>
      </c>
      <c r="R22" s="9">
        <f>AI95*AB95</f>
        <v>-5.5276879436143988E-5</v>
      </c>
      <c r="S22" s="9">
        <f>AJ95*AB95</f>
        <v>2.3005191304436082E-4</v>
      </c>
      <c r="T22" s="9">
        <f>AK95*AB95</f>
        <v>1.0633126560516909E-3</v>
      </c>
      <c r="U22" s="9">
        <f>AL95*AB95</f>
        <v>-2.7904806937453328E-7</v>
      </c>
      <c r="V22" s="9">
        <f>AM95*AB95</f>
        <v>-8.8036163385454304E-6</v>
      </c>
      <c r="W22" s="9">
        <f>AN95*AB95</f>
        <v>-8.8928715992355068E-3</v>
      </c>
      <c r="X22" s="9">
        <f>AO95*AB95</f>
        <v>-9.4720197891565938E-2</v>
      </c>
      <c r="Y22" s="9">
        <f>AP95*AB95</f>
        <v>7.8357863025336951E-4</v>
      </c>
      <c r="Z22" s="9">
        <f>AQ95*AB95</f>
        <v>-7.4987793291555199E-9</v>
      </c>
      <c r="AA22" s="9">
        <f>AR95*AB95</f>
        <v>-0.12436394023491454</v>
      </c>
      <c r="AB22" s="9">
        <f>-Parameter!C4</f>
        <v>-0.5</v>
      </c>
      <c r="AC22" s="9">
        <f>AB22*L22</f>
        <v>3.2203155544569401E-2</v>
      </c>
      <c r="AD22" s="9">
        <f>AB22*M22</f>
        <v>1.157448841144346E-9</v>
      </c>
      <c r="AE22" s="9">
        <f>AB22*N22</f>
        <v>3.5669860606051499E-10</v>
      </c>
      <c r="AF22" s="9">
        <f>AB22*O22</f>
        <v>1.0656455382710562E-9</v>
      </c>
      <c r="AG22" s="9">
        <f>AB22*P22</f>
        <v>-2.3740280400630381E-10</v>
      </c>
      <c r="AH22" s="9">
        <f>AB22*Q22</f>
        <v>6.3780466360961502E-5</v>
      </c>
      <c r="AI22" s="9">
        <f>AB22*R22</f>
        <v>2.7638439718071994E-5</v>
      </c>
      <c r="AJ22" s="9">
        <f>AB22*S22</f>
        <v>-1.1502595652218041E-4</v>
      </c>
      <c r="AK22" s="9">
        <f>AB22*T22</f>
        <v>-5.3165632802584545E-4</v>
      </c>
      <c r="AL22" s="9">
        <f>AB22*U22</f>
        <v>1.3952403468726664E-7</v>
      </c>
      <c r="AM22" s="9">
        <f>AB22*V22</f>
        <v>4.4018081692727152E-6</v>
      </c>
      <c r="AN22" s="9">
        <f>AB22*W22</f>
        <v>4.4464357996177534E-3</v>
      </c>
      <c r="AO22" s="9">
        <f>AB22*X22</f>
        <v>4.7360098945782969E-2</v>
      </c>
      <c r="AP22" s="9">
        <f>AB22*Y22</f>
        <v>-3.9178931512668476E-4</v>
      </c>
      <c r="AQ22" s="9">
        <f>AB22*Z22</f>
        <v>3.7493896645777599E-9</v>
      </c>
      <c r="AR22" s="9">
        <f>AB22*AA22</f>
        <v>6.2181970117457269E-2</v>
      </c>
    </row>
    <row r="23" spans="1:44" ht="113.5" x14ac:dyDescent="0.35">
      <c r="A23" s="9" t="s">
        <v>131</v>
      </c>
      <c r="B23" s="9" t="s">
        <v>61</v>
      </c>
      <c r="C23" s="9" t="s">
        <v>112</v>
      </c>
      <c r="D23" s="9" t="s">
        <v>173</v>
      </c>
      <c r="E23" s="9" t="s">
        <v>128</v>
      </c>
      <c r="F23" s="9" t="s">
        <v>58</v>
      </c>
      <c r="G23" s="9" t="s">
        <v>172</v>
      </c>
      <c r="H23" s="9">
        <v>0.02</v>
      </c>
      <c r="I23" s="9" t="s">
        <v>188</v>
      </c>
      <c r="J23" s="9" t="b">
        <v>0</v>
      </c>
      <c r="L23" s="9">
        <v>1.277444553011192</v>
      </c>
      <c r="M23" s="9">
        <v>2.7851312663283862E-7</v>
      </c>
      <c r="N23" s="9">
        <v>7.6335001641724736E-9</v>
      </c>
      <c r="O23" s="9">
        <v>6.9825489423592209E-8</v>
      </c>
      <c r="P23" s="9">
        <v>1.7289265618998161E-7</v>
      </c>
      <c r="Q23" s="9">
        <v>7.5649351714921251E-2</v>
      </c>
      <c r="R23" s="9">
        <v>1.254954903616398E-2</v>
      </c>
      <c r="S23" s="9">
        <v>8.065956252860251E-3</v>
      </c>
      <c r="T23" s="9">
        <v>3.5645535819389243E-2</v>
      </c>
      <c r="U23" s="9">
        <v>2.7069353414155188E-6</v>
      </c>
      <c r="V23" s="9">
        <v>3.2446784675565611E-3</v>
      </c>
      <c r="W23" s="9">
        <v>0.33213886987789809</v>
      </c>
      <c r="X23" s="9">
        <v>2.3068525436914689</v>
      </c>
      <c r="Y23" s="9">
        <v>3.020850770539588E-2</v>
      </c>
      <c r="Z23" s="9">
        <v>1.12599649408064E-6</v>
      </c>
      <c r="AA23" s="9">
        <v>17.202411026697359</v>
      </c>
      <c r="AB23" s="9">
        <f>H23</f>
        <v>0.02</v>
      </c>
      <c r="AC23" s="9">
        <f>AB23*L23</f>
        <v>2.554889106022384E-2</v>
      </c>
      <c r="AD23" s="9">
        <f>AB23*M23</f>
        <v>5.5702625326567727E-9</v>
      </c>
      <c r="AE23" s="9">
        <f>AB23*N23</f>
        <v>1.5267000328344947E-10</v>
      </c>
      <c r="AF23" s="9">
        <f>AB23*O23</f>
        <v>1.3965097884718443E-9</v>
      </c>
      <c r="AG23" s="9">
        <f>AB23*P23</f>
        <v>3.4578531237996321E-9</v>
      </c>
      <c r="AH23" s="9">
        <f>AB23*Q23</f>
        <v>1.5129870342984251E-3</v>
      </c>
      <c r="AI23" s="9">
        <f>AB23*R23</f>
        <v>2.5099098072327959E-4</v>
      </c>
      <c r="AJ23" s="9">
        <f>AB23*S23</f>
        <v>1.6131912505720503E-4</v>
      </c>
      <c r="AK23" s="9">
        <f>AB23*T23</f>
        <v>7.129107163877849E-4</v>
      </c>
      <c r="AL23" s="9">
        <f>AB23*U23</f>
        <v>5.4138706828310381E-8</v>
      </c>
      <c r="AM23" s="9">
        <f>AB23*V23</f>
        <v>6.4893569351131227E-5</v>
      </c>
      <c r="AN23" s="9">
        <f>AB23*W23</f>
        <v>6.6427773975579621E-3</v>
      </c>
      <c r="AO23" s="9">
        <f>AB23*X23</f>
        <v>4.6137050873829376E-2</v>
      </c>
      <c r="AP23" s="9">
        <f>AB23*Y23</f>
        <v>6.0417015410791763E-4</v>
      </c>
      <c r="AQ23" s="9">
        <f>AB23*Z23</f>
        <v>2.2519929881612799E-8</v>
      </c>
      <c r="AR23" s="9">
        <f>AB23*AA23</f>
        <v>0.34404822053394718</v>
      </c>
    </row>
    <row r="24" spans="1:44" ht="101" x14ac:dyDescent="0.35">
      <c r="A24" s="9" t="s">
        <v>132</v>
      </c>
      <c r="B24" s="9" t="s">
        <v>62</v>
      </c>
      <c r="C24" s="9" t="s">
        <v>112</v>
      </c>
      <c r="D24" s="9" t="s">
        <v>174</v>
      </c>
      <c r="E24" s="9" t="s">
        <v>128</v>
      </c>
      <c r="F24" s="9" t="s">
        <v>58</v>
      </c>
      <c r="G24" s="9" t="s">
        <v>172</v>
      </c>
      <c r="H24" s="9">
        <v>0.1</v>
      </c>
      <c r="I24" s="9" t="s">
        <v>188</v>
      </c>
      <c r="J24" s="9" t="b">
        <v>0</v>
      </c>
      <c r="K24" s="9" t="s">
        <v>101</v>
      </c>
      <c r="L24" s="9">
        <v>0.1732593434573064</v>
      </c>
      <c r="M24" s="9">
        <v>3.7511372000498569E-8</v>
      </c>
      <c r="N24" s="9">
        <v>3.3316428872969129E-9</v>
      </c>
      <c r="O24" s="9">
        <v>2.4617506361768801E-8</v>
      </c>
      <c r="P24" s="9">
        <v>1.187312386645753E-8</v>
      </c>
      <c r="Q24" s="9">
        <v>1.061198016151133E-2</v>
      </c>
      <c r="R24" s="9">
        <v>7.0190034103032202E-4</v>
      </c>
      <c r="S24" s="9">
        <v>7.0589983946229965E-4</v>
      </c>
      <c r="T24" s="9">
        <v>2.3112890125400369E-3</v>
      </c>
      <c r="U24" s="9">
        <v>1.501096241761764E-6</v>
      </c>
      <c r="V24" s="9">
        <v>2.097166021161191E-4</v>
      </c>
      <c r="W24" s="9">
        <v>0.44276634293682049</v>
      </c>
      <c r="X24" s="9">
        <v>2.5439455120887828</v>
      </c>
      <c r="Y24" s="9">
        <v>1.0938442702833661E-2</v>
      </c>
      <c r="Z24" s="9">
        <v>6.0339626335772045E-7</v>
      </c>
      <c r="AA24" s="9">
        <v>2.5906494701928962</v>
      </c>
      <c r="AB24" s="9">
        <f>Parameter!C5</f>
        <v>0.1</v>
      </c>
      <c r="AC24" s="9">
        <f>AB24*L24</f>
        <v>1.732593434573064E-2</v>
      </c>
      <c r="AD24" s="9">
        <f>AB24*M24</f>
        <v>3.7511372000498574E-9</v>
      </c>
      <c r="AE24" s="9">
        <f>AB24*N24</f>
        <v>3.3316428872969129E-10</v>
      </c>
      <c r="AF24" s="9">
        <f>AB24*O24</f>
        <v>2.4617506361768805E-9</v>
      </c>
      <c r="AG24" s="9">
        <f>AB24*P24</f>
        <v>1.187312386645753E-9</v>
      </c>
      <c r="AH24" s="9">
        <f>AB24*Q24</f>
        <v>1.0611980161511331E-3</v>
      </c>
      <c r="AI24" s="9">
        <f>AB24*R24</f>
        <v>7.019003410303221E-5</v>
      </c>
      <c r="AJ24" s="9">
        <f>AB24*S24</f>
        <v>7.0589983946229965E-5</v>
      </c>
      <c r="AK24" s="9">
        <f>AB24*T24</f>
        <v>2.3112890125400371E-4</v>
      </c>
      <c r="AL24" s="9">
        <f>AB24*U24</f>
        <v>1.5010962417617642E-7</v>
      </c>
      <c r="AM24" s="9">
        <f>AB24*V24</f>
        <v>2.0971660211611912E-5</v>
      </c>
      <c r="AN24" s="9">
        <f>AB24*W24</f>
        <v>4.4276634293682053E-2</v>
      </c>
      <c r="AO24" s="9">
        <f>AB24*X24</f>
        <v>0.25439455120887827</v>
      </c>
      <c r="AP24" s="9">
        <f>AB24*Y24</f>
        <v>1.0938442702833661E-3</v>
      </c>
      <c r="AQ24" s="9">
        <f>AB24*Z24</f>
        <v>6.0339626335772042E-8</v>
      </c>
      <c r="AR24" s="9">
        <f>AB24*AA24</f>
        <v>0.25906494701928962</v>
      </c>
    </row>
    <row r="25" spans="1:44" ht="88.5" x14ac:dyDescent="0.35">
      <c r="A25" s="9" t="s">
        <v>125</v>
      </c>
      <c r="B25" s="9" t="s">
        <v>55</v>
      </c>
      <c r="C25" s="9" t="s">
        <v>110</v>
      </c>
      <c r="D25" s="9" t="s">
        <v>172</v>
      </c>
      <c r="E25" s="9" t="s">
        <v>125</v>
      </c>
      <c r="F25" s="9" t="s">
        <v>55</v>
      </c>
      <c r="G25" s="9" t="s">
        <v>172</v>
      </c>
      <c r="H25" s="9">
        <v>-1</v>
      </c>
      <c r="I25" s="9" t="s">
        <v>187</v>
      </c>
      <c r="J25" s="9" t="b">
        <v>0</v>
      </c>
      <c r="AB25" s="9">
        <f t="shared" ref="AB25:AB56" si="8">H25</f>
        <v>-1</v>
      </c>
      <c r="AC25" s="9">
        <f t="shared" ref="AC25:AR25" si="9">+AC26+AC27+AC28+AC29+AC30+AC31+AC32+AC33+AC34+AC35+AC36+AC37</f>
        <v>2.4439562457910208E-2</v>
      </c>
      <c r="AD25" s="9">
        <f t="shared" si="9"/>
        <v>-2.5324170950127814E-11</v>
      </c>
      <c r="AE25" s="9">
        <f t="shared" si="9"/>
        <v>3.503748258828774E-11</v>
      </c>
      <c r="AF25" s="9">
        <f t="shared" si="9"/>
        <v>1.0338823514606194E-10</v>
      </c>
      <c r="AG25" s="9">
        <f t="shared" si="9"/>
        <v>3.3571460907331011E-10</v>
      </c>
      <c r="AH25" s="9">
        <f t="shared" si="9"/>
        <v>1.1349645077921264E-4</v>
      </c>
      <c r="AI25" s="9">
        <f t="shared" si="9"/>
        <v>9.8449905286555981E-3</v>
      </c>
      <c r="AJ25" s="9">
        <f t="shared" si="9"/>
        <v>7.9609087813671797E-5</v>
      </c>
      <c r="AK25" s="9">
        <f t="shared" si="9"/>
        <v>3.1963838319603021E-4</v>
      </c>
      <c r="AL25" s="9">
        <f t="shared" si="9"/>
        <v>1.1706175079544924E-7</v>
      </c>
      <c r="AM25" s="9">
        <f t="shared" si="9"/>
        <v>2.4995384411900212E-6</v>
      </c>
      <c r="AN25" s="9">
        <f t="shared" si="9"/>
        <v>2.0764199717983639E-3</v>
      </c>
      <c r="AO25" s="9">
        <f t="shared" si="9"/>
        <v>2.8574041509077455E-3</v>
      </c>
      <c r="AP25" s="9">
        <f t="shared" si="9"/>
        <v>2.5733982079896731E-2</v>
      </c>
      <c r="AQ25" s="9">
        <f t="shared" si="9"/>
        <v>1.6258299383277282E-8</v>
      </c>
      <c r="AR25" s="9">
        <f t="shared" si="9"/>
        <v>9.4265155075657872E-2</v>
      </c>
    </row>
    <row r="26" spans="1:44" ht="51" x14ac:dyDescent="0.35">
      <c r="A26" s="9" t="s">
        <v>135</v>
      </c>
      <c r="B26" s="9" t="s">
        <v>65</v>
      </c>
      <c r="C26" s="9" t="s">
        <v>110</v>
      </c>
      <c r="D26" s="9" t="s">
        <v>175</v>
      </c>
      <c r="E26" s="9" t="s">
        <v>125</v>
      </c>
      <c r="F26" s="9" t="s">
        <v>55</v>
      </c>
      <c r="G26" s="9" t="s">
        <v>172</v>
      </c>
      <c r="H26" s="9">
        <v>-1.1199999999999999E-3</v>
      </c>
      <c r="I26" s="9" t="s">
        <v>188</v>
      </c>
      <c r="J26" s="9" t="b">
        <v>0</v>
      </c>
      <c r="L26" s="9">
        <v>-1.9406865961580999</v>
      </c>
      <c r="M26" s="9">
        <v>-4.9748004498612536E-9</v>
      </c>
      <c r="N26" s="9">
        <v>-4.1580420359733636E-9</v>
      </c>
      <c r="O26" s="9">
        <v>-3.4375909838934237E-8</v>
      </c>
      <c r="P26" s="9">
        <v>-3.545529843212609E-9</v>
      </c>
      <c r="Q26" s="9">
        <v>-1.2534443034106369E-3</v>
      </c>
      <c r="R26" s="9">
        <v>-4.3812035546713252E-4</v>
      </c>
      <c r="S26" s="9">
        <v>-3.4077801134885357E-4</v>
      </c>
      <c r="T26" s="9">
        <v>-1.636047882693856E-3</v>
      </c>
      <c r="U26" s="9">
        <v>-3.5648463308656978E-7</v>
      </c>
      <c r="V26" s="9">
        <v>-1.6043514103892951E-4</v>
      </c>
      <c r="W26" s="9">
        <v>-2.712468627069434</v>
      </c>
      <c r="X26" s="9">
        <v>-0.61682062052104103</v>
      </c>
      <c r="Y26" s="9">
        <v>-5.5206080596668428E-2</v>
      </c>
      <c r="Z26" s="9">
        <v>-9.5580034738767013E-8</v>
      </c>
      <c r="AA26" s="9">
        <v>-0.43556085117606058</v>
      </c>
      <c r="AB26" s="9">
        <f t="shared" si="8"/>
        <v>-1.1199999999999999E-3</v>
      </c>
      <c r="AC26" s="9">
        <f t="shared" ref="AC26:AC37" si="10">AB26*L26</f>
        <v>2.1735689876970716E-3</v>
      </c>
      <c r="AD26" s="9">
        <f t="shared" ref="AD26:AD37" si="11">AB26*M26</f>
        <v>5.5717765038446033E-12</v>
      </c>
      <c r="AE26" s="9">
        <f t="shared" ref="AE26:AE37" si="12">AB26*N26</f>
        <v>4.6570070802901667E-12</v>
      </c>
      <c r="AF26" s="9">
        <f t="shared" ref="AF26:AF37" si="13">AB26*O26</f>
        <v>3.8501019019606342E-11</v>
      </c>
      <c r="AG26" s="9">
        <f t="shared" ref="AG26:AG37" si="14">AB26*P26</f>
        <v>3.9709934243981221E-12</v>
      </c>
      <c r="AH26" s="9">
        <f t="shared" ref="AH26:AH37" si="15">AB26*Q26</f>
        <v>1.4038576198199132E-6</v>
      </c>
      <c r="AI26" s="9">
        <f t="shared" ref="AI26:AI37" si="16">AB26*R26</f>
        <v>4.9069479812318834E-7</v>
      </c>
      <c r="AJ26" s="9">
        <f t="shared" ref="AJ26:AJ37" si="17">AB26*S26</f>
        <v>3.8167137271071597E-7</v>
      </c>
      <c r="AK26" s="9">
        <f t="shared" ref="AK26:AK37" si="18">AB26*T26</f>
        <v>1.8323736286171186E-6</v>
      </c>
      <c r="AL26" s="9">
        <f t="shared" ref="AL26:AL37" si="19">AB26*U26</f>
        <v>3.9926278905695811E-10</v>
      </c>
      <c r="AM26" s="9">
        <f t="shared" ref="AM26:AM37" si="20">AB26*V26</f>
        <v>1.7968735796360102E-7</v>
      </c>
      <c r="AN26" s="9">
        <f t="shared" ref="AN26:AN37" si="21">AB26*W26</f>
        <v>3.037964862317766E-3</v>
      </c>
      <c r="AO26" s="9">
        <f t="shared" ref="AO26:AO37" si="22">AB26*X26</f>
        <v>6.9083909498356588E-4</v>
      </c>
      <c r="AP26" s="9">
        <f t="shared" ref="AP26:AP37" si="23">AB26*Y26</f>
        <v>6.1830810268268628E-5</v>
      </c>
      <c r="AQ26" s="9">
        <f t="shared" ref="AQ26:AQ37" si="24">AB26*Z26</f>
        <v>1.0704963890741905E-10</v>
      </c>
      <c r="AR26" s="9">
        <f t="shared" ref="AR26:AR37" si="25">AB26*AA26</f>
        <v>4.8782815331718782E-4</v>
      </c>
    </row>
    <row r="27" spans="1:44" ht="76" x14ac:dyDescent="0.35">
      <c r="A27" s="9" t="s">
        <v>136</v>
      </c>
      <c r="B27" s="9" t="s">
        <v>66</v>
      </c>
      <c r="C27" s="9" t="s">
        <v>110</v>
      </c>
      <c r="D27" s="9" t="s">
        <v>173</v>
      </c>
      <c r="E27" s="9" t="s">
        <v>125</v>
      </c>
      <c r="F27" s="9" t="s">
        <v>55</v>
      </c>
      <c r="G27" s="9" t="s">
        <v>172</v>
      </c>
      <c r="H27" s="9">
        <v>1.1199999999999999E-3</v>
      </c>
      <c r="I27" s="9" t="s">
        <v>188</v>
      </c>
      <c r="J27" s="9" t="b">
        <v>0</v>
      </c>
      <c r="L27" s="9">
        <v>2.4026442177061482</v>
      </c>
      <c r="M27" s="9">
        <v>6.077489855087247E-8</v>
      </c>
      <c r="N27" s="9">
        <v>3.9684882302590473E-8</v>
      </c>
      <c r="O27" s="9">
        <v>1.1913515524899211E-7</v>
      </c>
      <c r="P27" s="9">
        <v>8.1422626250504138E-8</v>
      </c>
      <c r="Q27" s="9">
        <v>3.4894064947950637E-2</v>
      </c>
      <c r="R27" s="9">
        <v>8.3404145916266045E-3</v>
      </c>
      <c r="S27" s="9">
        <v>9.4416349950493927E-3</v>
      </c>
      <c r="T27" s="9">
        <v>1.9993634985390391E-2</v>
      </c>
      <c r="U27" s="9">
        <v>4.7147932127256167E-5</v>
      </c>
      <c r="V27" s="9">
        <v>1.811738949812676E-3</v>
      </c>
      <c r="W27" s="9">
        <v>1.1979467661584819</v>
      </c>
      <c r="X27" s="9">
        <v>5.6033044023643557</v>
      </c>
      <c r="Y27" s="9">
        <v>0.9491017278699817</v>
      </c>
      <c r="Z27" s="9">
        <v>1.5014335431822809E-5</v>
      </c>
      <c r="AA27" s="9">
        <v>76.330826539600423</v>
      </c>
      <c r="AB27" s="9">
        <f t="shared" si="8"/>
        <v>1.1199999999999999E-3</v>
      </c>
      <c r="AC27" s="9">
        <f t="shared" si="10"/>
        <v>2.6909615238308857E-3</v>
      </c>
      <c r="AD27" s="9">
        <f t="shared" si="11"/>
        <v>6.8067886376977158E-11</v>
      </c>
      <c r="AE27" s="9">
        <f t="shared" si="12"/>
        <v>4.4447068178901324E-11</v>
      </c>
      <c r="AF27" s="9">
        <f t="shared" si="13"/>
        <v>1.3343137387887114E-10</v>
      </c>
      <c r="AG27" s="9">
        <f t="shared" si="14"/>
        <v>9.1193341400564622E-11</v>
      </c>
      <c r="AH27" s="9">
        <f t="shared" si="15"/>
        <v>3.9081352741704709E-5</v>
      </c>
      <c r="AI27" s="9">
        <f t="shared" si="16"/>
        <v>9.3412643426217962E-6</v>
      </c>
      <c r="AJ27" s="9">
        <f t="shared" si="17"/>
        <v>1.0574631194455319E-5</v>
      </c>
      <c r="AK27" s="9">
        <f t="shared" si="18"/>
        <v>2.2392871183637235E-5</v>
      </c>
      <c r="AL27" s="9">
        <f t="shared" si="19"/>
        <v>5.2805683982526903E-8</v>
      </c>
      <c r="AM27" s="9">
        <f t="shared" si="20"/>
        <v>2.0291476237901969E-6</v>
      </c>
      <c r="AN27" s="9">
        <f t="shared" si="21"/>
        <v>1.3417003780974996E-3</v>
      </c>
      <c r="AO27" s="9">
        <f t="shared" si="22"/>
        <v>6.2757009306480781E-3</v>
      </c>
      <c r="AP27" s="9">
        <f t="shared" si="23"/>
        <v>1.0629939352143794E-3</v>
      </c>
      <c r="AQ27" s="9">
        <f t="shared" si="24"/>
        <v>1.6816055683641547E-8</v>
      </c>
      <c r="AR27" s="9">
        <f t="shared" si="25"/>
        <v>8.5490525724352465E-2</v>
      </c>
    </row>
    <row r="28" spans="1:44" ht="51" x14ac:dyDescent="0.35">
      <c r="A28" s="9" t="s">
        <v>137</v>
      </c>
      <c r="B28" s="9" t="s">
        <v>67</v>
      </c>
      <c r="C28" s="9" t="s">
        <v>110</v>
      </c>
      <c r="D28" s="9" t="s">
        <v>176</v>
      </c>
      <c r="E28" s="9" t="s">
        <v>125</v>
      </c>
      <c r="F28" s="9" t="s">
        <v>55</v>
      </c>
      <c r="G28" s="9" t="s">
        <v>172</v>
      </c>
      <c r="H28" s="9">
        <v>1.1199999999999999E-3</v>
      </c>
      <c r="I28" s="9" t="s">
        <v>188</v>
      </c>
      <c r="J28" s="9" t="b">
        <v>0</v>
      </c>
      <c r="L28" s="9">
        <v>0.9599021315448043</v>
      </c>
      <c r="M28" s="9">
        <v>1.1483368689266171E-7</v>
      </c>
      <c r="N28" s="9">
        <v>1.8708160274051808E-8</v>
      </c>
      <c r="O28" s="9">
        <v>7.7676132910866531E-8</v>
      </c>
      <c r="P28" s="9">
        <v>1.584930184030587E-8</v>
      </c>
      <c r="Q28" s="9">
        <v>0.12544581324939599</v>
      </c>
      <c r="R28" s="9">
        <v>2.331581416540478E-3</v>
      </c>
      <c r="S28" s="9">
        <v>4.4220311889813903E-3</v>
      </c>
      <c r="T28" s="9">
        <v>7.179872323889269E-3</v>
      </c>
      <c r="U28" s="9">
        <v>6.8507618835159372E-5</v>
      </c>
      <c r="V28" s="9">
        <v>6.2853467824928457E-4</v>
      </c>
      <c r="W28" s="9">
        <v>0.45494844375941651</v>
      </c>
      <c r="X28" s="9">
        <v>14.76266184066769</v>
      </c>
      <c r="Y28" s="9">
        <v>0.5688984324525761</v>
      </c>
      <c r="Z28" s="9">
        <v>2.880561335587162E-6</v>
      </c>
      <c r="AA28" s="9">
        <v>22.217198566451401</v>
      </c>
      <c r="AB28" s="9">
        <f t="shared" si="8"/>
        <v>1.1199999999999999E-3</v>
      </c>
      <c r="AC28" s="9">
        <f t="shared" si="10"/>
        <v>1.0750903873301806E-3</v>
      </c>
      <c r="AD28" s="9">
        <f t="shared" si="11"/>
        <v>1.2861372931978111E-10</v>
      </c>
      <c r="AE28" s="9">
        <f t="shared" si="12"/>
        <v>2.0953139506938025E-11</v>
      </c>
      <c r="AF28" s="9">
        <f t="shared" si="13"/>
        <v>8.6997268860170511E-11</v>
      </c>
      <c r="AG28" s="9">
        <f t="shared" si="14"/>
        <v>1.7751218061142572E-11</v>
      </c>
      <c r="AH28" s="9">
        <f t="shared" si="15"/>
        <v>1.404993108393235E-4</v>
      </c>
      <c r="AI28" s="9">
        <f t="shared" si="16"/>
        <v>2.6113711865253353E-6</v>
      </c>
      <c r="AJ28" s="9">
        <f t="shared" si="17"/>
        <v>4.9526749316591566E-6</v>
      </c>
      <c r="AK28" s="9">
        <f t="shared" si="18"/>
        <v>8.0414570027559808E-6</v>
      </c>
      <c r="AL28" s="9">
        <f t="shared" si="19"/>
        <v>7.6728533095378489E-8</v>
      </c>
      <c r="AM28" s="9">
        <f t="shared" si="20"/>
        <v>7.0395883963919863E-7</v>
      </c>
      <c r="AN28" s="9">
        <f t="shared" si="21"/>
        <v>5.095422570105464E-4</v>
      </c>
      <c r="AO28" s="9">
        <f t="shared" si="22"/>
        <v>1.653418126154781E-2</v>
      </c>
      <c r="AP28" s="9">
        <f t="shared" si="23"/>
        <v>6.3716624434688516E-4</v>
      </c>
      <c r="AQ28" s="9">
        <f t="shared" si="24"/>
        <v>3.2262286958576213E-9</v>
      </c>
      <c r="AR28" s="9">
        <f t="shared" si="25"/>
        <v>2.4883262394425568E-2</v>
      </c>
    </row>
    <row r="29" spans="1:44" ht="51" x14ac:dyDescent="0.35">
      <c r="A29" s="9" t="s">
        <v>138</v>
      </c>
      <c r="B29" s="9" t="s">
        <v>68</v>
      </c>
      <c r="C29" s="9" t="s">
        <v>110</v>
      </c>
      <c r="D29" s="9" t="s">
        <v>173</v>
      </c>
      <c r="E29" s="9" t="s">
        <v>125</v>
      </c>
      <c r="F29" s="9" t="s">
        <v>55</v>
      </c>
      <c r="G29" s="9" t="s">
        <v>172</v>
      </c>
      <c r="H29" s="9">
        <v>-0.35</v>
      </c>
      <c r="I29" s="9" t="s">
        <v>188</v>
      </c>
      <c r="J29" s="9" t="b">
        <v>0</v>
      </c>
      <c r="L29" s="9">
        <v>3.1457441169940861E-3</v>
      </c>
      <c r="M29" s="9">
        <v>6.5022160900208775E-10</v>
      </c>
      <c r="N29" s="9">
        <v>1.000563776509765E-10</v>
      </c>
      <c r="O29" s="9">
        <v>4.4440407603596022E-10</v>
      </c>
      <c r="P29" s="9">
        <v>3.0063126803655782E-10</v>
      </c>
      <c r="Q29" s="9">
        <v>1.9282305834752999E-4</v>
      </c>
      <c r="R29" s="9">
        <v>2.264711906192313E-5</v>
      </c>
      <c r="S29" s="9">
        <v>2.0167113386152581E-5</v>
      </c>
      <c r="T29" s="9">
        <v>8.0658338911371866E-5</v>
      </c>
      <c r="U29" s="9">
        <v>3.6776368775751759E-8</v>
      </c>
      <c r="V29" s="9">
        <v>7.3394725148656446E-6</v>
      </c>
      <c r="W29" s="9">
        <v>8.0365357875069945E-3</v>
      </c>
      <c r="X29" s="9">
        <v>5.8980906103633449E-2</v>
      </c>
      <c r="Y29" s="9">
        <v>2.6050259980802038E-4</v>
      </c>
      <c r="Z29" s="9">
        <v>1.1117241814655159E-8</v>
      </c>
      <c r="AA29" s="9">
        <v>4.7418460561249563E-2</v>
      </c>
      <c r="AB29" s="9">
        <f t="shared" si="8"/>
        <v>-0.35</v>
      </c>
      <c r="AC29" s="9">
        <f t="shared" si="10"/>
        <v>-1.10101044094793E-3</v>
      </c>
      <c r="AD29" s="9">
        <f t="shared" si="11"/>
        <v>-2.2757756315073069E-10</v>
      </c>
      <c r="AE29" s="9">
        <f t="shared" si="12"/>
        <v>-3.501973217784177E-11</v>
      </c>
      <c r="AF29" s="9">
        <f t="shared" si="13"/>
        <v>-1.5554142661258607E-10</v>
      </c>
      <c r="AG29" s="9">
        <f t="shared" si="14"/>
        <v>-1.0522094381279523E-10</v>
      </c>
      <c r="AH29" s="9">
        <f t="shared" si="15"/>
        <v>-6.7488070421635498E-5</v>
      </c>
      <c r="AI29" s="9">
        <f t="shared" si="16"/>
        <v>-7.926491671673095E-6</v>
      </c>
      <c r="AJ29" s="9">
        <f t="shared" si="17"/>
        <v>-7.0584896851534028E-6</v>
      </c>
      <c r="AK29" s="9">
        <f t="shared" si="18"/>
        <v>-2.823041861898015E-5</v>
      </c>
      <c r="AL29" s="9">
        <f t="shared" si="19"/>
        <v>-1.2871729071513115E-8</v>
      </c>
      <c r="AM29" s="9">
        <f t="shared" si="20"/>
        <v>-2.5688153802029755E-6</v>
      </c>
      <c r="AN29" s="9">
        <f t="shared" si="21"/>
        <v>-2.812787525627448E-3</v>
      </c>
      <c r="AO29" s="9">
        <f t="shared" si="22"/>
        <v>-2.0643317136271707E-2</v>
      </c>
      <c r="AP29" s="9">
        <f t="shared" si="23"/>
        <v>-9.1175909932807129E-5</v>
      </c>
      <c r="AQ29" s="9">
        <f t="shared" si="24"/>
        <v>-3.8910346351293053E-9</v>
      </c>
      <c r="AR29" s="9">
        <f t="shared" si="25"/>
        <v>-1.6596461196437345E-2</v>
      </c>
    </row>
    <row r="30" spans="1:44" ht="51" x14ac:dyDescent="0.35">
      <c r="A30" s="9" t="s">
        <v>139</v>
      </c>
      <c r="B30" s="9" t="s">
        <v>69</v>
      </c>
      <c r="C30" s="9" t="s">
        <v>110</v>
      </c>
      <c r="D30" s="9" t="s">
        <v>177</v>
      </c>
      <c r="E30" s="9" t="s">
        <v>125</v>
      </c>
      <c r="F30" s="9" t="s">
        <v>55</v>
      </c>
      <c r="G30" s="9" t="s">
        <v>172</v>
      </c>
      <c r="H30" s="9">
        <v>6.0424000000000003E-5</v>
      </c>
      <c r="I30" s="9" t="s">
        <v>189</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140</v>
      </c>
      <c r="B31" s="9" t="s">
        <v>70</v>
      </c>
      <c r="C31" s="9" t="s">
        <v>110</v>
      </c>
      <c r="D31" s="9" t="s">
        <v>177</v>
      </c>
      <c r="E31" s="9" t="s">
        <v>125</v>
      </c>
      <c r="F31" s="9" t="s">
        <v>55</v>
      </c>
      <c r="G31" s="9" t="s">
        <v>172</v>
      </c>
      <c r="H31" s="9">
        <v>0.14660000000000001</v>
      </c>
      <c r="I31" s="9" t="s">
        <v>189</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141</v>
      </c>
      <c r="B32" s="9" t="s">
        <v>71</v>
      </c>
      <c r="C32" s="9" t="s">
        <v>110</v>
      </c>
      <c r="D32" s="9" t="s">
        <v>178</v>
      </c>
      <c r="E32" s="9" t="s">
        <v>125</v>
      </c>
      <c r="F32" s="9" t="s">
        <v>55</v>
      </c>
      <c r="G32" s="9" t="s">
        <v>172</v>
      </c>
      <c r="H32" s="9">
        <v>0.15379999999999999</v>
      </c>
      <c r="I32" s="9" t="s">
        <v>189</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142</v>
      </c>
      <c r="B33" s="9" t="s">
        <v>72</v>
      </c>
      <c r="C33" s="9" t="s">
        <v>165</v>
      </c>
      <c r="D33" s="9" t="s">
        <v>179</v>
      </c>
      <c r="E33" s="9" t="s">
        <v>125</v>
      </c>
      <c r="F33" s="9" t="s">
        <v>55</v>
      </c>
      <c r="G33" s="9" t="s">
        <v>172</v>
      </c>
      <c r="H33" s="9">
        <v>0</v>
      </c>
      <c r="I33" s="9" t="s">
        <v>189</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143</v>
      </c>
      <c r="B34" s="9" t="s">
        <v>73</v>
      </c>
      <c r="C34" s="9" t="s">
        <v>110</v>
      </c>
      <c r="D34" s="9" t="s">
        <v>177</v>
      </c>
      <c r="E34" s="9" t="s">
        <v>125</v>
      </c>
      <c r="F34" s="9" t="s">
        <v>55</v>
      </c>
      <c r="G34" s="9" t="s">
        <v>172</v>
      </c>
      <c r="H34" s="9">
        <v>9.8399999999999998E-3</v>
      </c>
      <c r="I34" s="9" t="s">
        <v>189</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144</v>
      </c>
      <c r="B35" s="9" t="s">
        <v>74</v>
      </c>
      <c r="C35" s="9" t="s">
        <v>110</v>
      </c>
      <c r="D35" s="9" t="s">
        <v>177</v>
      </c>
      <c r="E35" s="9" t="s">
        <v>125</v>
      </c>
      <c r="F35" s="9" t="s">
        <v>55</v>
      </c>
      <c r="G35" s="9" t="s">
        <v>172</v>
      </c>
      <c r="H35" s="9">
        <v>4.6900000000000002E-5</v>
      </c>
      <c r="I35" s="9" t="s">
        <v>189</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145</v>
      </c>
      <c r="B36" s="9" t="s">
        <v>75</v>
      </c>
      <c r="C36" s="9" t="s">
        <v>166</v>
      </c>
      <c r="D36" s="9" t="s">
        <v>177</v>
      </c>
      <c r="E36" s="9" t="s">
        <v>125</v>
      </c>
      <c r="F36" s="9" t="s">
        <v>55</v>
      </c>
      <c r="G36" s="9" t="s">
        <v>172</v>
      </c>
      <c r="H36" s="9">
        <v>5.6026000000000003E-4</v>
      </c>
      <c r="I36" s="9" t="s">
        <v>189</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146</v>
      </c>
      <c r="B37" s="9" t="s">
        <v>76</v>
      </c>
      <c r="C37" s="9" t="s">
        <v>110</v>
      </c>
      <c r="D37" s="9" t="s">
        <v>177</v>
      </c>
      <c r="E37" s="9" t="s">
        <v>125</v>
      </c>
      <c r="F37" s="9" t="s">
        <v>55</v>
      </c>
      <c r="G37" s="9" t="s">
        <v>172</v>
      </c>
      <c r="H37" s="9">
        <v>2.3430000000000001E-5</v>
      </c>
      <c r="I37" s="9" t="s">
        <v>189</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129</v>
      </c>
      <c r="B38" s="9" t="s">
        <v>59</v>
      </c>
      <c r="C38" s="9" t="s">
        <v>110</v>
      </c>
      <c r="D38" s="9" t="s">
        <v>172</v>
      </c>
      <c r="E38" s="9" t="s">
        <v>129</v>
      </c>
      <c r="F38" s="9" t="s">
        <v>59</v>
      </c>
      <c r="G38" s="9" t="s">
        <v>172</v>
      </c>
      <c r="H38" s="9">
        <v>-1</v>
      </c>
      <c r="I38" s="9" t="s">
        <v>187</v>
      </c>
      <c r="J38" s="9" t="b">
        <v>0</v>
      </c>
      <c r="AB38" s="9">
        <f t="shared" si="8"/>
        <v>-1</v>
      </c>
      <c r="AC38" s="9">
        <f t="shared" ref="AC38:AR38" si="26">+AC39+AC40+AC41+AC42+AC43+AC44+AC45+AC46+AC47+AC48+AC49+AC50</f>
        <v>5.4665218065752211E-2</v>
      </c>
      <c r="AD38" s="9">
        <f t="shared" si="26"/>
        <v>3.0137652597232618E-9</v>
      </c>
      <c r="AE38" s="9">
        <f t="shared" si="26"/>
        <v>2.0146342254066232E-9</v>
      </c>
      <c r="AF38" s="9">
        <f t="shared" si="26"/>
        <v>2.3282162287273814E-9</v>
      </c>
      <c r="AG38" s="9">
        <f t="shared" si="26"/>
        <v>1.089545351417667E-8</v>
      </c>
      <c r="AH38" s="9">
        <f t="shared" si="26"/>
        <v>2.0462804388382645E-3</v>
      </c>
      <c r="AI38" s="9">
        <f t="shared" si="26"/>
        <v>7.0405031903317107E-5</v>
      </c>
      <c r="AJ38" s="9">
        <f t="shared" si="26"/>
        <v>2.1738322950169758E-3</v>
      </c>
      <c r="AK38" s="9">
        <f t="shared" si="26"/>
        <v>9.6252003406144208E-3</v>
      </c>
      <c r="AL38" s="9">
        <f t="shared" si="26"/>
        <v>4.9989831026060227E-7</v>
      </c>
      <c r="AM38" s="9">
        <f t="shared" si="26"/>
        <v>8.6321185166701473E-5</v>
      </c>
      <c r="AN38" s="9">
        <f t="shared" si="26"/>
        <v>2.5077939543654865E-2</v>
      </c>
      <c r="AO38" s="9">
        <f t="shared" si="26"/>
        <v>0.43783705156659314</v>
      </c>
      <c r="AP38" s="9">
        <f t="shared" si="26"/>
        <v>1.5016074848979252E-2</v>
      </c>
      <c r="AQ38" s="9">
        <f t="shared" si="26"/>
        <v>1.0519811953109065E-7</v>
      </c>
      <c r="AR38" s="9">
        <f t="shared" si="26"/>
        <v>0.26708963414282466</v>
      </c>
    </row>
    <row r="39" spans="1:44" ht="63.5" x14ac:dyDescent="0.35">
      <c r="A39" s="9" t="s">
        <v>147</v>
      </c>
      <c r="B39" s="9" t="s">
        <v>77</v>
      </c>
      <c r="C39" s="9" t="s">
        <v>110</v>
      </c>
      <c r="D39" s="9" t="s">
        <v>180</v>
      </c>
      <c r="E39" s="9" t="s">
        <v>129</v>
      </c>
      <c r="F39" s="9" t="s">
        <v>59</v>
      </c>
      <c r="G39" s="9" t="s">
        <v>172</v>
      </c>
      <c r="H39" s="9">
        <v>-1.8499999999999999E-5</v>
      </c>
      <c r="I39" s="9" t="s">
        <v>188</v>
      </c>
      <c r="J39" s="9" t="b">
        <v>0</v>
      </c>
      <c r="L39" s="9">
        <v>-0.52728546096698092</v>
      </c>
      <c r="M39" s="9">
        <v>-5.498955608864845E-9</v>
      </c>
      <c r="N39" s="9">
        <v>-6.7253090892361112E-9</v>
      </c>
      <c r="O39" s="9">
        <v>-4.2122098588654867E-8</v>
      </c>
      <c r="P39" s="9">
        <v>-3.8205949824450361E-9</v>
      </c>
      <c r="Q39" s="9">
        <v>-1.2950231837582809E-3</v>
      </c>
      <c r="R39" s="9">
        <v>-4.0967890101932118E-4</v>
      </c>
      <c r="S39" s="9">
        <v>-3.3902862545958973E-4</v>
      </c>
      <c r="T39" s="9">
        <v>-1.5548843509565981E-3</v>
      </c>
      <c r="U39" s="9">
        <v>-9.2108597334452801E-7</v>
      </c>
      <c r="V39" s="9">
        <v>-1.5504839207695019E-4</v>
      </c>
      <c r="W39" s="9">
        <v>-1.3801008280051079</v>
      </c>
      <c r="X39" s="9">
        <v>-0.31980310567461601</v>
      </c>
      <c r="Y39" s="9">
        <v>-7.2186180611371178E-2</v>
      </c>
      <c r="Z39" s="9">
        <v>-1.0377755259677389E-7</v>
      </c>
      <c r="AA39" s="9">
        <v>-0.39601528619531973</v>
      </c>
      <c r="AB39" s="9">
        <f t="shared" si="8"/>
        <v>-1.8499999999999999E-5</v>
      </c>
      <c r="AC39" s="9">
        <f t="shared" ref="AC39:AC50" si="27">AB39*L39</f>
        <v>9.7547810278891458E-6</v>
      </c>
      <c r="AD39" s="9">
        <f t="shared" ref="AD39:AD50" si="28">AB39*M39</f>
        <v>1.0173067876399962E-13</v>
      </c>
      <c r="AE39" s="9">
        <f t="shared" ref="AE39:AE50" si="29">AB39*N39</f>
        <v>1.2441821815086804E-13</v>
      </c>
      <c r="AF39" s="9">
        <f t="shared" ref="AF39:AF50" si="30">AB39*O39</f>
        <v>7.7925882389011505E-13</v>
      </c>
      <c r="AG39" s="9">
        <f t="shared" ref="AG39:AG50" si="31">AB39*P39</f>
        <v>7.0681007175233166E-14</v>
      </c>
      <c r="AH39" s="9">
        <f t="shared" ref="AH39:AH50" si="32">AB39*Q39</f>
        <v>2.3957928899528197E-8</v>
      </c>
      <c r="AI39" s="9">
        <f t="shared" ref="AI39:AI50" si="33">AB39*R39</f>
        <v>7.5790596688574411E-9</v>
      </c>
      <c r="AJ39" s="9">
        <f t="shared" ref="AJ39:AJ50" si="34">AB39*S39</f>
        <v>6.2720295710024096E-9</v>
      </c>
      <c r="AK39" s="9">
        <f t="shared" ref="AK39:AK50" si="35">AB39*T39</f>
        <v>2.8765360492697061E-8</v>
      </c>
      <c r="AL39" s="9">
        <f t="shared" ref="AL39:AL50" si="36">AB39*U39</f>
        <v>1.7040090506873768E-11</v>
      </c>
      <c r="AM39" s="9">
        <f t="shared" ref="AM39:AM50" si="37">AB39*V39</f>
        <v>2.8683952534235784E-9</v>
      </c>
      <c r="AN39" s="9">
        <f t="shared" ref="AN39:AN50" si="38">AB39*W39</f>
        <v>2.5531865318094495E-5</v>
      </c>
      <c r="AO39" s="9">
        <f t="shared" ref="AO39:AO50" si="39">AB39*X39</f>
        <v>5.9163574549803956E-6</v>
      </c>
      <c r="AP39" s="9">
        <f t="shared" ref="AP39:AP50" si="40">AB39*Y39</f>
        <v>1.3354443413103668E-6</v>
      </c>
      <c r="AQ39" s="9">
        <f t="shared" ref="AQ39:AQ50" si="41">AB39*Z39</f>
        <v>1.919884723040317E-12</v>
      </c>
      <c r="AR39" s="9">
        <f t="shared" ref="AR39:AR50" si="42">AB39*AA39</f>
        <v>7.3262827946134142E-6</v>
      </c>
    </row>
    <row r="40" spans="1:44" ht="63.5" x14ac:dyDescent="0.35">
      <c r="A40" s="9" t="s">
        <v>148</v>
      </c>
      <c r="B40" s="9" t="s">
        <v>78</v>
      </c>
      <c r="C40" s="9" t="s">
        <v>166</v>
      </c>
      <c r="D40" s="9" t="s">
        <v>180</v>
      </c>
      <c r="E40" s="9" t="s">
        <v>129</v>
      </c>
      <c r="F40" s="9" t="s">
        <v>59</v>
      </c>
      <c r="G40" s="9" t="s">
        <v>172</v>
      </c>
      <c r="H40" s="9">
        <v>-2.2499999999999999E-4</v>
      </c>
      <c r="I40" s="9" t="s">
        <v>188</v>
      </c>
      <c r="J40" s="9" t="b">
        <v>0</v>
      </c>
      <c r="L40" s="9">
        <v>-0.37286071037704871</v>
      </c>
      <c r="M40" s="9">
        <v>-1.9677637361568699E-8</v>
      </c>
      <c r="N40" s="9">
        <v>-1.4152757315570539E-7</v>
      </c>
      <c r="O40" s="9">
        <v>-2.100243469870219E-6</v>
      </c>
      <c r="P40" s="9">
        <v>-3.161886584198886E-8</v>
      </c>
      <c r="Q40" s="9">
        <v>-2.8766385369069739E-2</v>
      </c>
      <c r="R40" s="9">
        <v>-1.7524062551968491E-3</v>
      </c>
      <c r="S40" s="9">
        <v>-4.2000923177632904E-3</v>
      </c>
      <c r="T40" s="9">
        <v>-1.215863939236138E-2</v>
      </c>
      <c r="U40" s="9">
        <v>-9.1420249702782582E-4</v>
      </c>
      <c r="V40" s="9">
        <v>-2.077096625221677E-2</v>
      </c>
      <c r="W40" s="9">
        <v>-4.8071156049041024</v>
      </c>
      <c r="X40" s="9">
        <v>-2.9653606173103628</v>
      </c>
      <c r="Y40" s="9">
        <v>-4.4938950571877774</v>
      </c>
      <c r="Z40" s="9">
        <v>-5.9414875348617108E-6</v>
      </c>
      <c r="AA40" s="9">
        <v>-3.987263861945411</v>
      </c>
      <c r="AB40" s="9">
        <f t="shared" si="8"/>
        <v>-2.2499999999999999E-4</v>
      </c>
      <c r="AC40" s="9">
        <f t="shared" si="27"/>
        <v>8.3893659834835958E-5</v>
      </c>
      <c r="AD40" s="9">
        <f t="shared" si="28"/>
        <v>4.4274684063529573E-12</v>
      </c>
      <c r="AE40" s="9">
        <f t="shared" si="29"/>
        <v>3.1843703960033711E-11</v>
      </c>
      <c r="AF40" s="9">
        <f t="shared" si="30"/>
        <v>4.7255478072079927E-10</v>
      </c>
      <c r="AG40" s="9">
        <f t="shared" si="31"/>
        <v>7.1142448144474935E-12</v>
      </c>
      <c r="AH40" s="9">
        <f t="shared" si="32"/>
        <v>6.4724367080406913E-6</v>
      </c>
      <c r="AI40" s="9">
        <f t="shared" si="33"/>
        <v>3.9429140741929104E-7</v>
      </c>
      <c r="AJ40" s="9">
        <f t="shared" si="34"/>
        <v>9.4502077149674027E-7</v>
      </c>
      <c r="AK40" s="9">
        <f t="shared" si="35"/>
        <v>2.7356938632813104E-6</v>
      </c>
      <c r="AL40" s="9">
        <f t="shared" si="36"/>
        <v>2.0569556183126081E-7</v>
      </c>
      <c r="AM40" s="9">
        <f t="shared" si="37"/>
        <v>4.6734674067487728E-6</v>
      </c>
      <c r="AN40" s="9">
        <f t="shared" si="38"/>
        <v>1.081601011103423E-3</v>
      </c>
      <c r="AO40" s="9">
        <f t="shared" si="39"/>
        <v>6.6720613889483167E-4</v>
      </c>
      <c r="AP40" s="9">
        <f t="shared" si="40"/>
        <v>1.0111263878672498E-3</v>
      </c>
      <c r="AQ40" s="9">
        <f t="shared" si="41"/>
        <v>1.336834695343885E-9</v>
      </c>
      <c r="AR40" s="9">
        <f t="shared" si="42"/>
        <v>8.9713436893771746E-4</v>
      </c>
    </row>
    <row r="41" spans="1:44" ht="63.5" x14ac:dyDescent="0.35">
      <c r="A41" s="9" t="s">
        <v>149</v>
      </c>
      <c r="B41" s="9" t="s">
        <v>79</v>
      </c>
      <c r="C41" s="9" t="s">
        <v>167</v>
      </c>
      <c r="D41" s="9" t="s">
        <v>180</v>
      </c>
      <c r="E41" s="9" t="s">
        <v>129</v>
      </c>
      <c r="F41" s="9" t="s">
        <v>59</v>
      </c>
      <c r="G41" s="9" t="s">
        <v>172</v>
      </c>
      <c r="H41" s="9">
        <v>7.4099999999999998E-9</v>
      </c>
      <c r="I41" s="9" t="s">
        <v>188</v>
      </c>
      <c r="J41" s="9" t="b">
        <v>0</v>
      </c>
      <c r="L41" s="9">
        <v>678915.75000031828</v>
      </c>
      <c r="M41" s="9">
        <v>0.19700761034170911</v>
      </c>
      <c r="N41" s="9">
        <v>0.2377299233407166</v>
      </c>
      <c r="O41" s="9">
        <v>0.21439924137811159</v>
      </c>
      <c r="P41" s="9">
        <v>8.213578072654093E-2</v>
      </c>
      <c r="Q41" s="9">
        <v>70461.368706868481</v>
      </c>
      <c r="R41" s="9">
        <v>4479.2089235856347</v>
      </c>
      <c r="S41" s="9">
        <v>4241.818764769695</v>
      </c>
      <c r="T41" s="9">
        <v>14419.09892851031</v>
      </c>
      <c r="U41" s="9">
        <v>21.286016806544019</v>
      </c>
      <c r="V41" s="9">
        <v>1280.5099400830979</v>
      </c>
      <c r="W41" s="9">
        <v>3087998.4957362399</v>
      </c>
      <c r="X41" s="9">
        <v>57543103.665420666</v>
      </c>
      <c r="Y41" s="9">
        <v>487329.20947566419</v>
      </c>
      <c r="Z41" s="9">
        <v>8.8444171309235049</v>
      </c>
      <c r="AA41" s="9">
        <v>15726317.14871037</v>
      </c>
      <c r="AB41" s="9">
        <f t="shared" si="8"/>
        <v>7.4099999999999998E-9</v>
      </c>
      <c r="AC41" s="9">
        <f t="shared" si="27"/>
        <v>5.0307657075023583E-3</v>
      </c>
      <c r="AD41" s="9">
        <f t="shared" si="28"/>
        <v>1.4598263926320645E-9</v>
      </c>
      <c r="AE41" s="9">
        <f t="shared" si="29"/>
        <v>1.76157873195471E-9</v>
      </c>
      <c r="AF41" s="9">
        <f t="shared" si="30"/>
        <v>1.5886983786118068E-9</v>
      </c>
      <c r="AG41" s="9">
        <f t="shared" si="31"/>
        <v>6.0862613518366826E-10</v>
      </c>
      <c r="AH41" s="9">
        <f t="shared" si="32"/>
        <v>5.2211874211789547E-4</v>
      </c>
      <c r="AI41" s="9">
        <f t="shared" si="33"/>
        <v>3.319093812376955E-5</v>
      </c>
      <c r="AJ41" s="9">
        <f t="shared" si="34"/>
        <v>3.1431877046943437E-5</v>
      </c>
      <c r="AK41" s="9">
        <f t="shared" si="35"/>
        <v>1.0684552306026139E-4</v>
      </c>
      <c r="AL41" s="9">
        <f t="shared" si="36"/>
        <v>1.5772938453649117E-7</v>
      </c>
      <c r="AM41" s="9">
        <f t="shared" si="37"/>
        <v>9.4885786560157563E-6</v>
      </c>
      <c r="AN41" s="9">
        <f t="shared" si="38"/>
        <v>2.2882068853405539E-2</v>
      </c>
      <c r="AO41" s="9">
        <f t="shared" si="39"/>
        <v>0.42639439816076713</v>
      </c>
      <c r="AP41" s="9">
        <f t="shared" si="40"/>
        <v>3.6111094422146715E-3</v>
      </c>
      <c r="AQ41" s="9">
        <f t="shared" si="41"/>
        <v>6.5537130940143171E-8</v>
      </c>
      <c r="AR41" s="9">
        <f t="shared" si="42"/>
        <v>0.11653201007194385</v>
      </c>
    </row>
    <row r="42" spans="1:44" ht="63.5" x14ac:dyDescent="0.35">
      <c r="A42" s="9" t="s">
        <v>150</v>
      </c>
      <c r="B42" s="9" t="s">
        <v>80</v>
      </c>
      <c r="C42" s="9" t="s">
        <v>168</v>
      </c>
      <c r="D42" s="9" t="s">
        <v>180</v>
      </c>
      <c r="E42" s="9" t="s">
        <v>129</v>
      </c>
      <c r="F42" s="9" t="s">
        <v>59</v>
      </c>
      <c r="G42" s="9" t="s">
        <v>172</v>
      </c>
      <c r="H42" s="9">
        <v>1.18E-2</v>
      </c>
      <c r="I42" s="9" t="s">
        <v>188</v>
      </c>
      <c r="J42" s="9" t="b">
        <v>0</v>
      </c>
      <c r="L42" s="9">
        <v>0.10521936987180409</v>
      </c>
      <c r="M42" s="9">
        <v>6.1451733320158887E-9</v>
      </c>
      <c r="N42" s="9">
        <v>5.5116908971341276E-9</v>
      </c>
      <c r="O42" s="9">
        <v>2.5471303752398801E-8</v>
      </c>
      <c r="P42" s="9">
        <v>2.415980324166237E-9</v>
      </c>
      <c r="Q42" s="9">
        <v>9.4890429819707328E-2</v>
      </c>
      <c r="R42" s="9">
        <v>2.7414370852175089E-4</v>
      </c>
      <c r="S42" s="9">
        <v>5.6987499818800442E-4</v>
      </c>
      <c r="T42" s="9">
        <v>1.0819830689473291E-3</v>
      </c>
      <c r="U42" s="9">
        <v>1.0667289623285989E-5</v>
      </c>
      <c r="V42" s="9">
        <v>8.8965286365030091E-5</v>
      </c>
      <c r="W42" s="9">
        <v>0.10711381505936669</v>
      </c>
      <c r="X42" s="9">
        <v>2.6078347443196148</v>
      </c>
      <c r="Y42" s="9">
        <v>0.41102109617243848</v>
      </c>
      <c r="Z42" s="9">
        <v>3.3953813713313051E-6</v>
      </c>
      <c r="AA42" s="9">
        <v>4.9941072553100359</v>
      </c>
      <c r="AB42" s="9">
        <f t="shared" si="8"/>
        <v>1.18E-2</v>
      </c>
      <c r="AC42" s="9">
        <f t="shared" si="27"/>
        <v>1.2415885644872884E-3</v>
      </c>
      <c r="AD42" s="9">
        <f t="shared" si="28"/>
        <v>7.2513045317787485E-11</v>
      </c>
      <c r="AE42" s="9">
        <f t="shared" si="29"/>
        <v>6.5037952586182701E-11</v>
      </c>
      <c r="AF42" s="9">
        <f t="shared" si="30"/>
        <v>3.0056138427830587E-10</v>
      </c>
      <c r="AG42" s="9">
        <f t="shared" si="31"/>
        <v>2.8508567825161594E-11</v>
      </c>
      <c r="AH42" s="9">
        <f t="shared" si="32"/>
        <v>1.1197070718725465E-3</v>
      </c>
      <c r="AI42" s="9">
        <f t="shared" si="33"/>
        <v>3.2348957605566603E-6</v>
      </c>
      <c r="AJ42" s="9">
        <f t="shared" si="34"/>
        <v>6.7245249786184521E-6</v>
      </c>
      <c r="AK42" s="9">
        <f t="shared" si="35"/>
        <v>1.2767400213578483E-5</v>
      </c>
      <c r="AL42" s="9">
        <f t="shared" si="36"/>
        <v>1.2587401755477467E-7</v>
      </c>
      <c r="AM42" s="9">
        <f t="shared" si="37"/>
        <v>1.0497903791073551E-6</v>
      </c>
      <c r="AN42" s="9">
        <f t="shared" si="38"/>
        <v>1.263943017700527E-3</v>
      </c>
      <c r="AO42" s="9">
        <f t="shared" si="39"/>
        <v>3.0772449982971455E-2</v>
      </c>
      <c r="AP42" s="9">
        <f t="shared" si="40"/>
        <v>4.8500489348347739E-3</v>
      </c>
      <c r="AQ42" s="9">
        <f t="shared" si="41"/>
        <v>4.0065500181709401E-8</v>
      </c>
      <c r="AR42" s="9">
        <f t="shared" si="42"/>
        <v>5.8930465612658418E-2</v>
      </c>
    </row>
    <row r="43" spans="1:44" ht="113.5" x14ac:dyDescent="0.35">
      <c r="A43" s="9" t="s">
        <v>151</v>
      </c>
      <c r="B43" s="9" t="s">
        <v>81</v>
      </c>
      <c r="C43" s="9" t="s">
        <v>169</v>
      </c>
      <c r="D43" s="9" t="s">
        <v>173</v>
      </c>
      <c r="E43" s="9" t="s">
        <v>129</v>
      </c>
      <c r="F43" s="9" t="s">
        <v>59</v>
      </c>
      <c r="G43" s="9" t="s">
        <v>172</v>
      </c>
      <c r="H43" s="9">
        <v>3.5211267605633799E-4</v>
      </c>
      <c r="I43" s="9" t="s">
        <v>188</v>
      </c>
      <c r="J43" s="9" t="b">
        <v>0</v>
      </c>
      <c r="L43" s="9">
        <v>23.47203258375399</v>
      </c>
      <c r="M43" s="9">
        <v>5.0253696247394209E-6</v>
      </c>
      <c r="N43" s="9">
        <v>5.7105239971057852E-7</v>
      </c>
      <c r="O43" s="9">
        <v>4.7031609984488252E-7</v>
      </c>
      <c r="P43" s="9">
        <v>1.665426994933979E-6</v>
      </c>
      <c r="Q43" s="9">
        <v>1.376629242367049</v>
      </c>
      <c r="R43" s="9">
        <v>9.5618628408541573E-2</v>
      </c>
      <c r="S43" s="9">
        <v>8.4631435448085615E-2</v>
      </c>
      <c r="T43" s="9">
        <v>0.31273855818046498</v>
      </c>
      <c r="U43" s="9">
        <v>7.7053949038506401E-5</v>
      </c>
      <c r="V43" s="9">
        <v>2.842625000999463E-2</v>
      </c>
      <c r="W43" s="9">
        <v>9.7731099574354072</v>
      </c>
      <c r="X43" s="9">
        <v>18.569307831717008</v>
      </c>
      <c r="Y43" s="9">
        <v>0.82624349936299191</v>
      </c>
      <c r="Z43" s="9">
        <v>9.2569591139753651E-6</v>
      </c>
      <c r="AA43" s="9">
        <v>318.25325436770879</v>
      </c>
      <c r="AB43" s="9">
        <f t="shared" si="8"/>
        <v>3.5211267605633799E-4</v>
      </c>
      <c r="AC43" s="9">
        <f t="shared" si="27"/>
        <v>8.2648002055471792E-3</v>
      </c>
      <c r="AD43" s="9">
        <f t="shared" si="28"/>
        <v>1.7694963467392325E-9</v>
      </c>
      <c r="AE43" s="9">
        <f t="shared" si="29"/>
        <v>2.0107478863048537E-10</v>
      </c>
      <c r="AF43" s="9">
        <f t="shared" si="30"/>
        <v>1.6560426050876142E-10</v>
      </c>
      <c r="AG43" s="9">
        <f t="shared" si="31"/>
        <v>5.8641795596266858E-10</v>
      </c>
      <c r="AH43" s="9">
        <f t="shared" si="32"/>
        <v>4.8472860646727074E-4</v>
      </c>
      <c r="AI43" s="9">
        <f t="shared" si="33"/>
        <v>3.3668531129768154E-5</v>
      </c>
      <c r="AJ43" s="9">
        <f t="shared" si="34"/>
        <v>2.979980121411465E-5</v>
      </c>
      <c r="AK43" s="9">
        <f t="shared" si="35"/>
        <v>1.1011921062692428E-4</v>
      </c>
      <c r="AL43" s="9">
        <f t="shared" si="36"/>
        <v>2.713167219665718E-8</v>
      </c>
      <c r="AM43" s="9">
        <f t="shared" si="37"/>
        <v>1.0009242961265714E-5</v>
      </c>
      <c r="AN43" s="9">
        <f t="shared" si="38"/>
        <v>3.4412359005054245E-3</v>
      </c>
      <c r="AO43" s="9">
        <f t="shared" si="39"/>
        <v>6.5384886731397907E-3</v>
      </c>
      <c r="AP43" s="9">
        <f t="shared" si="40"/>
        <v>2.9093080963485629E-4</v>
      </c>
      <c r="AQ43" s="9">
        <f t="shared" si="41"/>
        <v>3.2594926457659734E-9</v>
      </c>
      <c r="AR43" s="9">
        <f t="shared" si="42"/>
        <v>0.11206100505905238</v>
      </c>
    </row>
    <row r="44" spans="1:44" ht="63.5" x14ac:dyDescent="0.35">
      <c r="A44" s="9" t="s">
        <v>138</v>
      </c>
      <c r="B44" s="9" t="s">
        <v>68</v>
      </c>
      <c r="C44" s="9" t="s">
        <v>110</v>
      </c>
      <c r="D44" s="9" t="s">
        <v>173</v>
      </c>
      <c r="E44" s="9" t="s">
        <v>129</v>
      </c>
      <c r="F44" s="9" t="s">
        <v>59</v>
      </c>
      <c r="G44" s="9" t="s">
        <v>172</v>
      </c>
      <c r="H44" s="9">
        <v>-0.45</v>
      </c>
      <c r="I44" s="9" t="s">
        <v>188</v>
      </c>
      <c r="J44" s="9" t="b">
        <v>0</v>
      </c>
      <c r="L44" s="9">
        <v>3.1457441169940861E-3</v>
      </c>
      <c r="M44" s="9">
        <v>6.5022160900208775E-10</v>
      </c>
      <c r="N44" s="9">
        <v>1.000563776509765E-10</v>
      </c>
      <c r="O44" s="9">
        <v>4.4440407603596022E-10</v>
      </c>
      <c r="P44" s="9">
        <v>3.0063126803655782E-10</v>
      </c>
      <c r="Q44" s="9">
        <v>1.9282305834752999E-4</v>
      </c>
      <c r="R44" s="9">
        <v>2.264711906192313E-5</v>
      </c>
      <c r="S44" s="9">
        <v>2.0167113386152581E-5</v>
      </c>
      <c r="T44" s="9">
        <v>8.0658338911371866E-5</v>
      </c>
      <c r="U44" s="9">
        <v>3.6776368775751759E-8</v>
      </c>
      <c r="V44" s="9">
        <v>7.3394725148656446E-6</v>
      </c>
      <c r="W44" s="9">
        <v>8.0365357875069945E-3</v>
      </c>
      <c r="X44" s="9">
        <v>5.8980906103633449E-2</v>
      </c>
      <c r="Y44" s="9">
        <v>2.6050259980802038E-4</v>
      </c>
      <c r="Z44" s="9">
        <v>1.1117241814655159E-8</v>
      </c>
      <c r="AA44" s="9">
        <v>4.7418460561249563E-2</v>
      </c>
      <c r="AB44" s="9">
        <f t="shared" si="8"/>
        <v>-0.45</v>
      </c>
      <c r="AC44" s="9">
        <f t="shared" si="27"/>
        <v>-1.4155848526473387E-3</v>
      </c>
      <c r="AD44" s="9">
        <f t="shared" si="28"/>
        <v>-2.9259972405093951E-10</v>
      </c>
      <c r="AE44" s="9">
        <f t="shared" si="29"/>
        <v>-4.5025369942939422E-11</v>
      </c>
      <c r="AF44" s="9">
        <f t="shared" si="30"/>
        <v>-1.999818342161821E-10</v>
      </c>
      <c r="AG44" s="9">
        <f t="shared" si="31"/>
        <v>-1.3528407061645103E-10</v>
      </c>
      <c r="AH44" s="9">
        <f t="shared" si="32"/>
        <v>-8.6770376256388497E-5</v>
      </c>
      <c r="AI44" s="9">
        <f t="shared" si="33"/>
        <v>-1.0191203577865409E-5</v>
      </c>
      <c r="AJ44" s="9">
        <f t="shared" si="34"/>
        <v>-9.0752010237686612E-6</v>
      </c>
      <c r="AK44" s="9">
        <f t="shared" si="35"/>
        <v>-3.6296252510117341E-5</v>
      </c>
      <c r="AL44" s="9">
        <f t="shared" si="36"/>
        <v>-1.6549365949088293E-8</v>
      </c>
      <c r="AM44" s="9">
        <f t="shared" si="37"/>
        <v>-3.3027626316895403E-6</v>
      </c>
      <c r="AN44" s="9">
        <f t="shared" si="38"/>
        <v>-3.6164411043781478E-3</v>
      </c>
      <c r="AO44" s="9">
        <f t="shared" si="39"/>
        <v>-2.6541407746635052E-2</v>
      </c>
      <c r="AP44" s="9">
        <f t="shared" si="40"/>
        <v>-1.1722616991360918E-4</v>
      </c>
      <c r="AQ44" s="9">
        <f t="shared" si="41"/>
        <v>-5.0027588165948216E-9</v>
      </c>
      <c r="AR44" s="9">
        <f t="shared" si="42"/>
        <v>-2.1338307252562305E-2</v>
      </c>
    </row>
    <row r="45" spans="1:44" ht="63.5" x14ac:dyDescent="0.35">
      <c r="A45" s="9" t="s">
        <v>139</v>
      </c>
      <c r="B45" s="9" t="s">
        <v>69</v>
      </c>
      <c r="C45" s="9" t="s">
        <v>110</v>
      </c>
      <c r="D45" s="9" t="s">
        <v>177</v>
      </c>
      <c r="E45" s="9" t="s">
        <v>129</v>
      </c>
      <c r="F45" s="9" t="s">
        <v>59</v>
      </c>
      <c r="G45" s="9" t="s">
        <v>172</v>
      </c>
      <c r="H45" s="9">
        <v>2.5000000000000001E-5</v>
      </c>
      <c r="I45" s="9" t="s">
        <v>189</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140</v>
      </c>
      <c r="B46" s="9" t="s">
        <v>70</v>
      </c>
      <c r="C46" s="9" t="s">
        <v>110</v>
      </c>
      <c r="D46" s="9" t="s">
        <v>177</v>
      </c>
      <c r="E46" s="9" t="s">
        <v>129</v>
      </c>
      <c r="F46" s="9" t="s">
        <v>59</v>
      </c>
      <c r="G46" s="9" t="s">
        <v>172</v>
      </c>
      <c r="H46" s="9">
        <v>0.22</v>
      </c>
      <c r="I46" s="9" t="s">
        <v>189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152</v>
      </c>
      <c r="B47" s="9" t="s">
        <v>82</v>
      </c>
      <c r="C47" s="9" t="s">
        <v>110</v>
      </c>
      <c r="D47" s="9" t="s">
        <v>177</v>
      </c>
      <c r="E47" s="9" t="s">
        <v>129</v>
      </c>
      <c r="F47" s="9" t="s">
        <v>59</v>
      </c>
      <c r="G47" s="9" t="s">
        <v>172</v>
      </c>
      <c r="H47" s="9">
        <v>5.2599999999999999E-4</v>
      </c>
      <c r="I47" s="9" t="s">
        <v>189</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144</v>
      </c>
      <c r="B48" s="9" t="s">
        <v>74</v>
      </c>
      <c r="C48" s="9" t="s">
        <v>110</v>
      </c>
      <c r="D48" s="9" t="s">
        <v>177</v>
      </c>
      <c r="E48" s="9" t="s">
        <v>129</v>
      </c>
      <c r="F48" s="9" t="s">
        <v>59</v>
      </c>
      <c r="G48" s="9" t="s">
        <v>172</v>
      </c>
      <c r="H48" s="9">
        <v>1E-3</v>
      </c>
      <c r="I48" s="9" t="s">
        <v>189</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145</v>
      </c>
      <c r="B49" s="9" t="s">
        <v>83</v>
      </c>
      <c r="C49" s="9" t="s">
        <v>166</v>
      </c>
      <c r="D49" s="9" t="s">
        <v>181</v>
      </c>
      <c r="E49" s="9" t="s">
        <v>129</v>
      </c>
      <c r="F49" s="9" t="s">
        <v>59</v>
      </c>
      <c r="G49" s="9" t="s">
        <v>172</v>
      </c>
      <c r="H49" s="9">
        <v>1.25E-4</v>
      </c>
      <c r="I49" s="9" t="s">
        <v>189</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146</v>
      </c>
      <c r="B50" s="9" t="s">
        <v>76</v>
      </c>
      <c r="C50" s="9" t="s">
        <v>110</v>
      </c>
      <c r="D50" s="9" t="s">
        <v>177</v>
      </c>
      <c r="E50" s="9" t="s">
        <v>129</v>
      </c>
      <c r="F50" s="9" t="s">
        <v>59</v>
      </c>
      <c r="G50" s="9" t="s">
        <v>172</v>
      </c>
      <c r="H50" s="9">
        <v>6.9999999999999999E-4</v>
      </c>
      <c r="I50" s="9" t="s">
        <v>189</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130</v>
      </c>
      <c r="B51" s="9" t="s">
        <v>60</v>
      </c>
      <c r="C51" s="9" t="s">
        <v>110</v>
      </c>
      <c r="D51" s="9" t="s">
        <v>172</v>
      </c>
      <c r="E51" s="9" t="s">
        <v>130</v>
      </c>
      <c r="F51" s="9" t="s">
        <v>60</v>
      </c>
      <c r="G51" s="9" t="s">
        <v>172</v>
      </c>
      <c r="H51" s="9">
        <v>-1</v>
      </c>
      <c r="I51" s="9" t="s">
        <v>187</v>
      </c>
      <c r="J51" s="9" t="b">
        <v>0</v>
      </c>
      <c r="AB51" s="9">
        <f t="shared" si="8"/>
        <v>-1</v>
      </c>
      <c r="AC51" s="9">
        <f t="shared" ref="AC51:AR51" si="43">+AC52+AC53+AC54+AC55+AC56+AC57+AC58+AC59+AC60+AC61+AC62+AC63+AC64+AC65+AC66+AC67+AC68</f>
        <v>6.4406311089138801E-2</v>
      </c>
      <c r="AD51" s="9">
        <f t="shared" si="43"/>
        <v>2.3148976822886921E-9</v>
      </c>
      <c r="AE51" s="9">
        <f t="shared" si="43"/>
        <v>7.1339721212102997E-10</v>
      </c>
      <c r="AF51" s="9">
        <f t="shared" si="43"/>
        <v>2.1312910765421123E-9</v>
      </c>
      <c r="AG51" s="9">
        <f t="shared" si="43"/>
        <v>-4.7480560801260761E-10</v>
      </c>
      <c r="AH51" s="9">
        <f t="shared" si="43"/>
        <v>1.27560932721923E-4</v>
      </c>
      <c r="AI51" s="9">
        <f t="shared" si="43"/>
        <v>5.5276879436143988E-5</v>
      </c>
      <c r="AJ51" s="9">
        <f t="shared" si="43"/>
        <v>-2.3005191304436082E-4</v>
      </c>
      <c r="AK51" s="9">
        <f t="shared" si="43"/>
        <v>-1.0633126560516909E-3</v>
      </c>
      <c r="AL51" s="9">
        <f t="shared" si="43"/>
        <v>2.7904806937453328E-7</v>
      </c>
      <c r="AM51" s="9">
        <f t="shared" si="43"/>
        <v>8.8036163385454304E-6</v>
      </c>
      <c r="AN51" s="9">
        <f t="shared" si="43"/>
        <v>8.8928715992355068E-3</v>
      </c>
      <c r="AO51" s="9">
        <f t="shared" si="43"/>
        <v>9.4720197891565938E-2</v>
      </c>
      <c r="AP51" s="9">
        <f t="shared" si="43"/>
        <v>-7.8357863025336951E-4</v>
      </c>
      <c r="AQ51" s="9">
        <f t="shared" si="43"/>
        <v>7.4987793291555199E-9</v>
      </c>
      <c r="AR51" s="9">
        <f t="shared" si="43"/>
        <v>0.12436394023491454</v>
      </c>
    </row>
    <row r="52" spans="1:44" ht="76" x14ac:dyDescent="0.35">
      <c r="A52" s="9" t="s">
        <v>153</v>
      </c>
      <c r="B52" s="9" t="s">
        <v>84</v>
      </c>
      <c r="C52" s="9" t="s">
        <v>167</v>
      </c>
      <c r="D52" s="9" t="s">
        <v>180</v>
      </c>
      <c r="E52" s="9" t="s">
        <v>130</v>
      </c>
      <c r="F52" s="9" t="s">
        <v>60</v>
      </c>
      <c r="G52" s="9" t="s">
        <v>172</v>
      </c>
      <c r="H52" s="9">
        <v>1.67E-9</v>
      </c>
      <c r="I52" s="9" t="s">
        <v>188</v>
      </c>
      <c r="J52" s="9" t="b">
        <v>0</v>
      </c>
      <c r="L52" s="9">
        <v>987880.61283091526</v>
      </c>
      <c r="M52" s="9">
        <v>6.814441045565714E-2</v>
      </c>
      <c r="N52" s="9">
        <v>0.4540189149743401</v>
      </c>
      <c r="O52" s="9">
        <v>0.59921430965201172</v>
      </c>
      <c r="P52" s="9">
        <v>8.3414444269766075E-2</v>
      </c>
      <c r="Q52" s="9">
        <v>30465.84026283308</v>
      </c>
      <c r="R52" s="9">
        <v>4246.1352669284752</v>
      </c>
      <c r="S52" s="9">
        <v>4302.3393555929324</v>
      </c>
      <c r="T52" s="9">
        <v>11957.25037951613</v>
      </c>
      <c r="U52" s="9">
        <v>38.937346683478239</v>
      </c>
      <c r="V52" s="9">
        <v>1065.025325517897</v>
      </c>
      <c r="W52" s="9">
        <v>5347813.00606032</v>
      </c>
      <c r="X52" s="9">
        <v>26193596.245527372</v>
      </c>
      <c r="Y52" s="9">
        <v>268751.79949199437</v>
      </c>
      <c r="Z52" s="9">
        <v>45.59845240347984</v>
      </c>
      <c r="AA52" s="9">
        <v>11891394.377650529</v>
      </c>
      <c r="AB52" s="9">
        <f t="shared" si="8"/>
        <v>1.67E-9</v>
      </c>
      <c r="AC52" s="9">
        <f t="shared" ref="AC52:AC68" si="44">AB52*L52</f>
        <v>1.6497606234276284E-3</v>
      </c>
      <c r="AD52" s="9">
        <f t="shared" ref="AD52:AD68" si="45">AB52*M52</f>
        <v>1.1380116546094742E-10</v>
      </c>
      <c r="AE52" s="9">
        <f t="shared" ref="AE52:AE68" si="46">AB52*N52</f>
        <v>7.5821158800714795E-10</v>
      </c>
      <c r="AF52" s="9">
        <f t="shared" ref="AF52:AF68" si="47">AB52*O52</f>
        <v>1.0006878971188596E-9</v>
      </c>
      <c r="AG52" s="9">
        <f t="shared" ref="AG52:AG68" si="48">AB52*P52</f>
        <v>1.3930212193050935E-10</v>
      </c>
      <c r="AH52" s="9">
        <f t="shared" ref="AH52:AH68" si="49">AB52*Q52</f>
        <v>5.0877953238931245E-5</v>
      </c>
      <c r="AI52" s="9">
        <f t="shared" ref="AI52:AI68" si="50">AB52*R52</f>
        <v>7.091045895770554E-6</v>
      </c>
      <c r="AJ52" s="9">
        <f t="shared" ref="AJ52:AJ68" si="51">AB52*S52</f>
        <v>7.1849067238401969E-6</v>
      </c>
      <c r="AK52" s="9">
        <f t="shared" ref="AK52:AK68" si="52">AB52*T52</f>
        <v>1.9968608133791936E-5</v>
      </c>
      <c r="AL52" s="9">
        <f t="shared" ref="AL52:AL68" si="53">AB52*U52</f>
        <v>6.5025368961408666E-8</v>
      </c>
      <c r="AM52" s="9">
        <f t="shared" ref="AM52:AM68" si="54">AB52*V52</f>
        <v>1.778592293614888E-6</v>
      </c>
      <c r="AN52" s="9">
        <f t="shared" ref="AN52:AN68" si="55">AB52*W52</f>
        <v>8.9308477201207343E-3</v>
      </c>
      <c r="AO52" s="9">
        <f t="shared" ref="AO52:AO68" si="56">AB52*X52</f>
        <v>4.3743305730030713E-2</v>
      </c>
      <c r="AP52" s="9">
        <f t="shared" ref="AP52:AP68" si="57">AB52*Y52</f>
        <v>4.4881550515163063E-4</v>
      </c>
      <c r="AQ52" s="9">
        <f t="shared" ref="AQ52:AQ68" si="58">AB52*Z52</f>
        <v>7.6149415513811336E-8</v>
      </c>
      <c r="AR52" s="9">
        <f t="shared" ref="AR52:AR68" si="59">AB52*AA52</f>
        <v>1.9858628610676384E-2</v>
      </c>
    </row>
    <row r="53" spans="1:44" ht="113.5" x14ac:dyDescent="0.35">
      <c r="A53" s="9" t="s">
        <v>151</v>
      </c>
      <c r="B53" s="9" t="s">
        <v>81</v>
      </c>
      <c r="C53" s="9" t="s">
        <v>169</v>
      </c>
      <c r="D53" s="9" t="s">
        <v>173</v>
      </c>
      <c r="E53" s="9" t="s">
        <v>130</v>
      </c>
      <c r="F53" s="9" t="s">
        <v>60</v>
      </c>
      <c r="G53" s="9" t="s">
        <v>172</v>
      </c>
      <c r="H53" s="9">
        <v>3.5211267605633799E-4</v>
      </c>
      <c r="I53" s="9" t="s">
        <v>188</v>
      </c>
      <c r="J53" s="9" t="b">
        <v>0</v>
      </c>
      <c r="L53" s="9">
        <v>23.47203258375399</v>
      </c>
      <c r="M53" s="9">
        <v>5.0253696247394209E-6</v>
      </c>
      <c r="N53" s="9">
        <v>5.7105239971057852E-7</v>
      </c>
      <c r="O53" s="9">
        <v>4.7031609984488252E-7</v>
      </c>
      <c r="P53" s="9">
        <v>1.665426994933979E-6</v>
      </c>
      <c r="Q53" s="9">
        <v>1.376629242367049</v>
      </c>
      <c r="R53" s="9">
        <v>9.5618628408541573E-2</v>
      </c>
      <c r="S53" s="9">
        <v>8.4631435448085615E-2</v>
      </c>
      <c r="T53" s="9">
        <v>0.31273855818046498</v>
      </c>
      <c r="U53" s="9">
        <v>7.7053949038506401E-5</v>
      </c>
      <c r="V53" s="9">
        <v>2.842625000999463E-2</v>
      </c>
      <c r="W53" s="9">
        <v>9.7731099574354072</v>
      </c>
      <c r="X53" s="9">
        <v>18.569307831717008</v>
      </c>
      <c r="Y53" s="9">
        <v>0.82624349936299191</v>
      </c>
      <c r="Z53" s="9">
        <v>9.2569591139753651E-6</v>
      </c>
      <c r="AA53" s="9">
        <v>318.25325436770879</v>
      </c>
      <c r="AB53" s="9">
        <f t="shared" si="8"/>
        <v>3.5211267605633799E-4</v>
      </c>
      <c r="AC53" s="9">
        <f t="shared" si="44"/>
        <v>8.2648002055471792E-3</v>
      </c>
      <c r="AD53" s="9">
        <f t="shared" si="45"/>
        <v>1.7694963467392325E-9</v>
      </c>
      <c r="AE53" s="9">
        <f t="shared" si="46"/>
        <v>2.0107478863048537E-10</v>
      </c>
      <c r="AF53" s="9">
        <f t="shared" si="47"/>
        <v>1.6560426050876142E-10</v>
      </c>
      <c r="AG53" s="9">
        <f t="shared" si="48"/>
        <v>5.8641795596266858E-10</v>
      </c>
      <c r="AH53" s="9">
        <f t="shared" si="49"/>
        <v>4.8472860646727074E-4</v>
      </c>
      <c r="AI53" s="9">
        <f t="shared" si="50"/>
        <v>3.3668531129768154E-5</v>
      </c>
      <c r="AJ53" s="9">
        <f t="shared" si="51"/>
        <v>2.979980121411465E-5</v>
      </c>
      <c r="AK53" s="9">
        <f t="shared" si="52"/>
        <v>1.1011921062692428E-4</v>
      </c>
      <c r="AL53" s="9">
        <f t="shared" si="53"/>
        <v>2.713167219665718E-8</v>
      </c>
      <c r="AM53" s="9">
        <f t="shared" si="54"/>
        <v>1.0009242961265714E-5</v>
      </c>
      <c r="AN53" s="9">
        <f t="shared" si="55"/>
        <v>3.4412359005054245E-3</v>
      </c>
      <c r="AO53" s="9">
        <f t="shared" si="56"/>
        <v>6.5384886731397907E-3</v>
      </c>
      <c r="AP53" s="9">
        <f t="shared" si="57"/>
        <v>2.9093080963485629E-4</v>
      </c>
      <c r="AQ53" s="9">
        <f t="shared" si="58"/>
        <v>3.2594926457659734E-9</v>
      </c>
      <c r="AR53" s="9">
        <f t="shared" si="59"/>
        <v>0.11206100505905238</v>
      </c>
    </row>
    <row r="54" spans="1:44" ht="63.5" x14ac:dyDescent="0.35">
      <c r="A54" s="9" t="s">
        <v>148</v>
      </c>
      <c r="B54" s="9" t="s">
        <v>78</v>
      </c>
      <c r="C54" s="9" t="s">
        <v>166</v>
      </c>
      <c r="D54" s="9" t="s">
        <v>180</v>
      </c>
      <c r="E54" s="9" t="s">
        <v>130</v>
      </c>
      <c r="F54" s="9" t="s">
        <v>60</v>
      </c>
      <c r="G54" s="9" t="s">
        <v>172</v>
      </c>
      <c r="H54" s="9">
        <v>-2.2499999999999999E-4</v>
      </c>
      <c r="I54" s="9" t="s">
        <v>188</v>
      </c>
      <c r="J54" s="9" t="b">
        <v>0</v>
      </c>
      <c r="L54" s="9">
        <v>-0.37286071037704871</v>
      </c>
      <c r="M54" s="9">
        <v>-1.9677637361568699E-8</v>
      </c>
      <c r="N54" s="9">
        <v>-1.4152757315570539E-7</v>
      </c>
      <c r="O54" s="9">
        <v>-2.100243469870219E-6</v>
      </c>
      <c r="P54" s="9">
        <v>-3.161886584198886E-8</v>
      </c>
      <c r="Q54" s="9">
        <v>-2.8766385369069739E-2</v>
      </c>
      <c r="R54" s="9">
        <v>-1.7524062551968491E-3</v>
      </c>
      <c r="S54" s="9">
        <v>-4.2000923177632904E-3</v>
      </c>
      <c r="T54" s="9">
        <v>-1.215863939236138E-2</v>
      </c>
      <c r="U54" s="9">
        <v>-9.1420249702782582E-4</v>
      </c>
      <c r="V54" s="9">
        <v>-2.077096625221677E-2</v>
      </c>
      <c r="W54" s="9">
        <v>-4.8071156049041024</v>
      </c>
      <c r="X54" s="9">
        <v>-2.9653606173103628</v>
      </c>
      <c r="Y54" s="9">
        <v>-4.4938950571877774</v>
      </c>
      <c r="Z54" s="9">
        <v>-5.9414875348617108E-6</v>
      </c>
      <c r="AA54" s="9">
        <v>-3.987263861945411</v>
      </c>
      <c r="AB54" s="9">
        <f t="shared" si="8"/>
        <v>-2.2499999999999999E-4</v>
      </c>
      <c r="AC54" s="9">
        <f t="shared" si="44"/>
        <v>8.3893659834835958E-5</v>
      </c>
      <c r="AD54" s="9">
        <f t="shared" si="45"/>
        <v>4.4274684063529573E-12</v>
      </c>
      <c r="AE54" s="9">
        <f t="shared" si="46"/>
        <v>3.1843703960033711E-11</v>
      </c>
      <c r="AF54" s="9">
        <f t="shared" si="47"/>
        <v>4.7255478072079927E-10</v>
      </c>
      <c r="AG54" s="9">
        <f t="shared" si="48"/>
        <v>7.1142448144474935E-12</v>
      </c>
      <c r="AH54" s="9">
        <f t="shared" si="49"/>
        <v>6.4724367080406913E-6</v>
      </c>
      <c r="AI54" s="9">
        <f t="shared" si="50"/>
        <v>3.9429140741929104E-7</v>
      </c>
      <c r="AJ54" s="9">
        <f t="shared" si="51"/>
        <v>9.4502077149674027E-7</v>
      </c>
      <c r="AK54" s="9">
        <f t="shared" si="52"/>
        <v>2.7356938632813104E-6</v>
      </c>
      <c r="AL54" s="9">
        <f t="shared" si="53"/>
        <v>2.0569556183126081E-7</v>
      </c>
      <c r="AM54" s="9">
        <f t="shared" si="54"/>
        <v>4.6734674067487728E-6</v>
      </c>
      <c r="AN54" s="9">
        <f t="shared" si="55"/>
        <v>1.081601011103423E-3</v>
      </c>
      <c r="AO54" s="9">
        <f t="shared" si="56"/>
        <v>6.6720613889483167E-4</v>
      </c>
      <c r="AP54" s="9">
        <f t="shared" si="57"/>
        <v>1.0111263878672498E-3</v>
      </c>
      <c r="AQ54" s="9">
        <f t="shared" si="58"/>
        <v>1.336834695343885E-9</v>
      </c>
      <c r="AR54" s="9">
        <f t="shared" si="59"/>
        <v>8.9713436893771746E-4</v>
      </c>
    </row>
    <row r="55" spans="1:44" ht="63.5" x14ac:dyDescent="0.35">
      <c r="A55" s="9" t="s">
        <v>150</v>
      </c>
      <c r="B55" s="9" t="s">
        <v>80</v>
      </c>
      <c r="C55" s="9" t="s">
        <v>168</v>
      </c>
      <c r="D55" s="9" t="s">
        <v>180</v>
      </c>
      <c r="E55" s="9" t="s">
        <v>130</v>
      </c>
      <c r="F55" s="9" t="s">
        <v>60</v>
      </c>
      <c r="G55" s="9" t="s">
        <v>172</v>
      </c>
      <c r="H55" s="9">
        <v>2.1350000000000002E-3</v>
      </c>
      <c r="I55" s="9" t="s">
        <v>188</v>
      </c>
      <c r="J55" s="9" t="b">
        <v>0</v>
      </c>
      <c r="L55" s="9">
        <v>0.10521936987180409</v>
      </c>
      <c r="M55" s="9">
        <v>6.1451733320158887E-9</v>
      </c>
      <c r="N55" s="9">
        <v>5.5116908971341276E-9</v>
      </c>
      <c r="O55" s="9">
        <v>2.5471303752398801E-8</v>
      </c>
      <c r="P55" s="9">
        <v>2.415980324166237E-9</v>
      </c>
      <c r="Q55" s="9">
        <v>9.4890429819707328E-2</v>
      </c>
      <c r="R55" s="9">
        <v>2.7414370852175089E-4</v>
      </c>
      <c r="S55" s="9">
        <v>5.6987499818800442E-4</v>
      </c>
      <c r="T55" s="9">
        <v>1.0819830689473291E-3</v>
      </c>
      <c r="U55" s="9">
        <v>1.0667289623285989E-5</v>
      </c>
      <c r="V55" s="9">
        <v>8.8965286365030091E-5</v>
      </c>
      <c r="W55" s="9">
        <v>0.10711381505936669</v>
      </c>
      <c r="X55" s="9">
        <v>2.6078347443196148</v>
      </c>
      <c r="Y55" s="9">
        <v>0.41102109617243848</v>
      </c>
      <c r="Z55" s="9">
        <v>3.3953813713313051E-6</v>
      </c>
      <c r="AA55" s="9">
        <v>4.9941072553100359</v>
      </c>
      <c r="AB55" s="9">
        <f t="shared" si="8"/>
        <v>2.1350000000000002E-3</v>
      </c>
      <c r="AC55" s="9">
        <f t="shared" si="44"/>
        <v>2.2464335467630177E-4</v>
      </c>
      <c r="AD55" s="9">
        <f t="shared" si="45"/>
        <v>1.3119945063853924E-11</v>
      </c>
      <c r="AE55" s="9">
        <f t="shared" si="46"/>
        <v>1.1767460065381363E-11</v>
      </c>
      <c r="AF55" s="9">
        <f t="shared" si="47"/>
        <v>5.4381233511371447E-11</v>
      </c>
      <c r="AG55" s="9">
        <f t="shared" si="48"/>
        <v>5.1581179920949167E-12</v>
      </c>
      <c r="AH55" s="9">
        <f t="shared" si="49"/>
        <v>2.0259106766507516E-4</v>
      </c>
      <c r="AI55" s="9">
        <f t="shared" si="50"/>
        <v>5.8529681769393823E-7</v>
      </c>
      <c r="AJ55" s="9">
        <f t="shared" si="51"/>
        <v>1.2166831211313896E-6</v>
      </c>
      <c r="AK55" s="9">
        <f t="shared" si="52"/>
        <v>2.3100338522025479E-6</v>
      </c>
      <c r="AL55" s="9">
        <f t="shared" si="53"/>
        <v>2.277466334571559E-8</v>
      </c>
      <c r="AM55" s="9">
        <f t="shared" si="54"/>
        <v>1.8994088638933925E-7</v>
      </c>
      <c r="AN55" s="9">
        <f t="shared" si="55"/>
        <v>2.2868799515174791E-4</v>
      </c>
      <c r="AO55" s="9">
        <f t="shared" si="56"/>
        <v>5.5677271791223781E-3</v>
      </c>
      <c r="AP55" s="9">
        <f t="shared" si="57"/>
        <v>8.7753004032815624E-4</v>
      </c>
      <c r="AQ55" s="9">
        <f t="shared" si="58"/>
        <v>7.249139227792337E-9</v>
      </c>
      <c r="AR55" s="9">
        <f t="shared" si="59"/>
        <v>1.0662418990086927E-2</v>
      </c>
    </row>
    <row r="56" spans="1:44" ht="113.5" x14ac:dyDescent="0.35">
      <c r="A56" s="9" t="s">
        <v>154</v>
      </c>
      <c r="B56" s="9" t="s">
        <v>85</v>
      </c>
      <c r="C56" s="9" t="s">
        <v>170</v>
      </c>
      <c r="D56" s="9" t="s">
        <v>180</v>
      </c>
      <c r="E56" s="9" t="s">
        <v>130</v>
      </c>
      <c r="F56" s="9" t="s">
        <v>60</v>
      </c>
      <c r="G56" s="9" t="s">
        <v>172</v>
      </c>
      <c r="H56" s="9">
        <v>0.24160000000000001</v>
      </c>
      <c r="I56" s="9" t="s">
        <v>188</v>
      </c>
      <c r="J56" s="9" t="b">
        <v>0</v>
      </c>
      <c r="L56" s="9">
        <v>5.0137977529436058E-2</v>
      </c>
      <c r="M56" s="9">
        <v>1.059740223493508E-8</v>
      </c>
      <c r="N56" s="9">
        <v>7.3850816610653611E-10</v>
      </c>
      <c r="O56" s="9">
        <v>1.5925368166936311E-8</v>
      </c>
      <c r="P56" s="9">
        <v>1.339100713575236E-8</v>
      </c>
      <c r="Q56" s="9">
        <v>3.4718955983849761E-3</v>
      </c>
      <c r="R56" s="9">
        <v>1.8481230177663419E-4</v>
      </c>
      <c r="S56" s="9">
        <v>1.904915526858013E-4</v>
      </c>
      <c r="T56" s="9">
        <v>5.5399978160840962E-4</v>
      </c>
      <c r="U56" s="9">
        <v>5.1759025182530764E-7</v>
      </c>
      <c r="V56" s="9">
        <v>4.9425735421188372E-5</v>
      </c>
      <c r="W56" s="9">
        <v>2.6049675056339941E-2</v>
      </c>
      <c r="X56" s="9">
        <v>3.995833670983032</v>
      </c>
      <c r="Y56" s="9">
        <v>4.9248016587830571E-3</v>
      </c>
      <c r="Z56" s="9">
        <v>1.220134781534801E-7</v>
      </c>
      <c r="AA56" s="9">
        <v>0.67873628769092476</v>
      </c>
      <c r="AB56" s="9">
        <f t="shared" si="8"/>
        <v>0.24160000000000001</v>
      </c>
      <c r="AC56" s="9">
        <f t="shared" si="44"/>
        <v>1.2113335371111752E-2</v>
      </c>
      <c r="AD56" s="9">
        <f t="shared" si="45"/>
        <v>2.5603323799603154E-9</v>
      </c>
      <c r="AE56" s="9">
        <f t="shared" si="46"/>
        <v>1.7842357293133913E-10</v>
      </c>
      <c r="AF56" s="9">
        <f t="shared" si="47"/>
        <v>3.8475689491318126E-9</v>
      </c>
      <c r="AG56" s="9">
        <f t="shared" si="48"/>
        <v>3.2352673239977703E-9</v>
      </c>
      <c r="AH56" s="9">
        <f t="shared" si="49"/>
        <v>8.388099765698103E-4</v>
      </c>
      <c r="AI56" s="9">
        <f t="shared" si="50"/>
        <v>4.4650652109234824E-5</v>
      </c>
      <c r="AJ56" s="9">
        <f t="shared" si="51"/>
        <v>4.6022759128889599E-5</v>
      </c>
      <c r="AK56" s="9">
        <f t="shared" si="52"/>
        <v>1.3384634723659177E-4</v>
      </c>
      <c r="AL56" s="9">
        <f t="shared" si="53"/>
        <v>1.2504980484099432E-7</v>
      </c>
      <c r="AM56" s="9">
        <f t="shared" si="54"/>
        <v>1.1941257677759111E-5</v>
      </c>
      <c r="AN56" s="9">
        <f t="shared" si="55"/>
        <v>6.2936014936117298E-3</v>
      </c>
      <c r="AO56" s="9">
        <f t="shared" si="56"/>
        <v>0.96539341490950059</v>
      </c>
      <c r="AP56" s="9">
        <f t="shared" si="57"/>
        <v>1.1898320807619866E-3</v>
      </c>
      <c r="AQ56" s="9">
        <f t="shared" si="58"/>
        <v>2.9478456321880793E-8</v>
      </c>
      <c r="AR56" s="9">
        <f t="shared" si="59"/>
        <v>0.16398268710612743</v>
      </c>
    </row>
    <row r="57" spans="1:44" ht="51" x14ac:dyDescent="0.35">
      <c r="A57" s="9" t="s">
        <v>155</v>
      </c>
      <c r="B57" s="9" t="s">
        <v>86</v>
      </c>
      <c r="C57" s="9" t="s">
        <v>110</v>
      </c>
      <c r="D57" s="9" t="s">
        <v>180</v>
      </c>
      <c r="E57" s="9" t="s">
        <v>130</v>
      </c>
      <c r="F57" s="9" t="s">
        <v>60</v>
      </c>
      <c r="G57" s="9" t="s">
        <v>172</v>
      </c>
      <c r="H57" s="9">
        <v>0.22500000000000001</v>
      </c>
      <c r="I57" s="9" t="s">
        <v>188</v>
      </c>
      <c r="J57" s="9" t="b">
        <v>0</v>
      </c>
      <c r="L57" s="9">
        <v>1.105041509798613E-4</v>
      </c>
      <c r="M57" s="9">
        <v>1.0251153135881589E-11</v>
      </c>
      <c r="N57" s="9">
        <v>2.7054922805105289E-11</v>
      </c>
      <c r="O57" s="9">
        <v>4.9440036676317003E-11</v>
      </c>
      <c r="P57" s="9">
        <v>6.7713801953557628E-12</v>
      </c>
      <c r="Q57" s="9">
        <v>4.4773941700127782E-5</v>
      </c>
      <c r="R57" s="9">
        <v>4.1450799117555911E-7</v>
      </c>
      <c r="S57" s="9">
        <v>6.693032949396005E-7</v>
      </c>
      <c r="T57" s="9">
        <v>1.3478047233031009E-6</v>
      </c>
      <c r="U57" s="9">
        <v>7.3053511046294447E-9</v>
      </c>
      <c r="V57" s="9">
        <v>1.198204770093585E-7</v>
      </c>
      <c r="W57" s="9">
        <v>3.2912502134385419E-4</v>
      </c>
      <c r="X57" s="9">
        <v>1.7729810952310089E-3</v>
      </c>
      <c r="Y57" s="9">
        <v>2.9127848698179897E-4</v>
      </c>
      <c r="Z57" s="9">
        <v>1.2579184527508171E-9</v>
      </c>
      <c r="AA57" s="9">
        <v>3.146237152010933E-3</v>
      </c>
      <c r="AB57" s="9">
        <f t="shared" ref="AB57:AB88" si="60">H57</f>
        <v>0.22500000000000001</v>
      </c>
      <c r="AC57" s="9">
        <f t="shared" si="44"/>
        <v>2.4863433970468792E-5</v>
      </c>
      <c r="AD57" s="9">
        <f t="shared" si="45"/>
        <v>2.3065094555733577E-12</v>
      </c>
      <c r="AE57" s="9">
        <f t="shared" si="46"/>
        <v>6.0873576311486902E-12</v>
      </c>
      <c r="AF57" s="9">
        <f t="shared" si="47"/>
        <v>1.1124008252171326E-11</v>
      </c>
      <c r="AG57" s="9">
        <f t="shared" si="48"/>
        <v>1.5235605439550466E-12</v>
      </c>
      <c r="AH57" s="9">
        <f t="shared" si="49"/>
        <v>1.0074136882528751E-5</v>
      </c>
      <c r="AI57" s="9">
        <f t="shared" si="50"/>
        <v>9.3264298014500797E-8</v>
      </c>
      <c r="AJ57" s="9">
        <f t="shared" si="51"/>
        <v>1.5059324136141012E-7</v>
      </c>
      <c r="AK57" s="9">
        <f t="shared" si="52"/>
        <v>3.0325606274319771E-7</v>
      </c>
      <c r="AL57" s="9">
        <f t="shared" si="53"/>
        <v>1.643703998541625E-9</v>
      </c>
      <c r="AM57" s="9">
        <f t="shared" si="54"/>
        <v>2.6959607327105663E-8</v>
      </c>
      <c r="AN57" s="9">
        <f t="shared" si="55"/>
        <v>7.4053129802367196E-5</v>
      </c>
      <c r="AO57" s="9">
        <f t="shared" si="56"/>
        <v>3.9892074642697701E-4</v>
      </c>
      <c r="AP57" s="9">
        <f t="shared" si="57"/>
        <v>6.5537659570904776E-5</v>
      </c>
      <c r="AQ57" s="9">
        <f t="shared" si="58"/>
        <v>2.8303165186893385E-10</v>
      </c>
      <c r="AR57" s="9">
        <f t="shared" si="59"/>
        <v>7.0790335920245995E-4</v>
      </c>
    </row>
    <row r="58" spans="1:44" ht="63.5" x14ac:dyDescent="0.35">
      <c r="A58" s="9" t="s">
        <v>156</v>
      </c>
      <c r="B58" s="9" t="s">
        <v>87</v>
      </c>
      <c r="C58" s="9" t="s">
        <v>110</v>
      </c>
      <c r="D58" s="9" t="s">
        <v>173</v>
      </c>
      <c r="E58" s="9" t="s">
        <v>130</v>
      </c>
      <c r="F58" s="9" t="s">
        <v>60</v>
      </c>
      <c r="G58" s="9" t="s">
        <v>172</v>
      </c>
      <c r="H58" s="9">
        <v>-0.62</v>
      </c>
      <c r="I58" s="9" t="s">
        <v>188</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157</v>
      </c>
      <c r="B59" s="9" t="s">
        <v>88</v>
      </c>
      <c r="C59" s="9" t="s">
        <v>166</v>
      </c>
      <c r="D59" s="9" t="s">
        <v>180</v>
      </c>
      <c r="E59" s="9" t="s">
        <v>130</v>
      </c>
      <c r="F59" s="9" t="s">
        <v>60</v>
      </c>
      <c r="G59" s="9" t="s">
        <v>172</v>
      </c>
      <c r="H59" s="9">
        <v>-0.1</v>
      </c>
      <c r="I59" s="9" t="s">
        <v>188</v>
      </c>
      <c r="J59" s="9" t="b">
        <v>0</v>
      </c>
      <c r="L59" s="9">
        <v>0.49388985559429349</v>
      </c>
      <c r="M59" s="9">
        <v>2.1485861327975839E-8</v>
      </c>
      <c r="N59" s="9">
        <v>4.7401125910450602E-9</v>
      </c>
      <c r="O59" s="9">
        <v>3.4206300527016632E-8</v>
      </c>
      <c r="P59" s="9">
        <v>4.4495889332540527E-8</v>
      </c>
      <c r="Q59" s="9">
        <v>1.4659932448097339E-2</v>
      </c>
      <c r="R59" s="9">
        <v>5.5446202221757265E-4</v>
      </c>
      <c r="S59" s="9">
        <v>3.1537167724519479E-3</v>
      </c>
      <c r="T59" s="9">
        <v>1.3325958058272259E-2</v>
      </c>
      <c r="U59" s="9">
        <v>2.386727058000449E-6</v>
      </c>
      <c r="V59" s="9">
        <v>2.0587474094559499E-4</v>
      </c>
      <c r="W59" s="9">
        <v>0.1115715565105992</v>
      </c>
      <c r="X59" s="9">
        <v>9.2758886548554926</v>
      </c>
      <c r="Y59" s="9">
        <v>4.6673511135681543E-2</v>
      </c>
      <c r="Z59" s="9">
        <v>1.1025759072730771E-6</v>
      </c>
      <c r="AA59" s="9">
        <v>1.838058372591687</v>
      </c>
      <c r="AB59" s="9">
        <f t="shared" si="60"/>
        <v>-0.1</v>
      </c>
      <c r="AC59" s="9">
        <f t="shared" si="44"/>
        <v>-4.9388985559429353E-2</v>
      </c>
      <c r="AD59" s="9">
        <f t="shared" si="45"/>
        <v>-2.1485861327975838E-9</v>
      </c>
      <c r="AE59" s="9">
        <f t="shared" si="46"/>
        <v>-4.7401125910450609E-10</v>
      </c>
      <c r="AF59" s="9">
        <f t="shared" si="47"/>
        <v>-3.4206300527016633E-9</v>
      </c>
      <c r="AG59" s="9">
        <f t="shared" si="48"/>
        <v>-4.4495889332540526E-9</v>
      </c>
      <c r="AH59" s="9">
        <f t="shared" si="49"/>
        <v>-1.465993244809734E-3</v>
      </c>
      <c r="AI59" s="9">
        <f t="shared" si="50"/>
        <v>-5.5446202221757268E-5</v>
      </c>
      <c r="AJ59" s="9">
        <f t="shared" si="51"/>
        <v>-3.1537167724519482E-4</v>
      </c>
      <c r="AK59" s="9">
        <f t="shared" si="52"/>
        <v>-1.3325958058272259E-3</v>
      </c>
      <c r="AL59" s="9">
        <f t="shared" si="53"/>
        <v>-2.3867270580004493E-7</v>
      </c>
      <c r="AM59" s="9">
        <f t="shared" si="54"/>
        <v>-2.05874740945595E-5</v>
      </c>
      <c r="AN59" s="9">
        <f t="shared" si="55"/>
        <v>-1.1157155651059921E-2</v>
      </c>
      <c r="AO59" s="9">
        <f t="shared" si="56"/>
        <v>-0.92758886548554931</v>
      </c>
      <c r="AP59" s="9">
        <f t="shared" si="57"/>
        <v>-4.6673511135681542E-3</v>
      </c>
      <c r="AQ59" s="9">
        <f t="shared" si="58"/>
        <v>-1.1025759072730771E-7</v>
      </c>
      <c r="AR59" s="9">
        <f t="shared" si="59"/>
        <v>-0.18380583725916871</v>
      </c>
    </row>
    <row r="60" spans="1:44" ht="51" x14ac:dyDescent="0.35">
      <c r="A60" s="9" t="s">
        <v>144</v>
      </c>
      <c r="B60" s="9" t="s">
        <v>74</v>
      </c>
      <c r="C60" s="9" t="s">
        <v>110</v>
      </c>
      <c r="D60" s="9" t="s">
        <v>177</v>
      </c>
      <c r="E60" s="9" t="s">
        <v>130</v>
      </c>
      <c r="F60" s="9" t="s">
        <v>60</v>
      </c>
      <c r="G60" s="9" t="s">
        <v>172</v>
      </c>
      <c r="H60" s="9">
        <v>2.3999999999999998E-3</v>
      </c>
      <c r="I60" s="9" t="s">
        <v>189</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158</v>
      </c>
      <c r="B61" s="9" t="s">
        <v>89</v>
      </c>
      <c r="C61" s="9" t="s">
        <v>110</v>
      </c>
      <c r="D61" s="9" t="s">
        <v>182</v>
      </c>
      <c r="E61" s="9" t="s">
        <v>130</v>
      </c>
      <c r="F61" s="9" t="s">
        <v>60</v>
      </c>
      <c r="G61" s="9" t="s">
        <v>172</v>
      </c>
      <c r="H61" s="9">
        <v>9.2799999999999997E-8</v>
      </c>
      <c r="I61" s="9" t="s">
        <v>189</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159</v>
      </c>
      <c r="B62" s="9" t="s">
        <v>90</v>
      </c>
      <c r="C62" s="9" t="s">
        <v>110</v>
      </c>
      <c r="D62" s="9" t="s">
        <v>182</v>
      </c>
      <c r="E62" s="9" t="s">
        <v>130</v>
      </c>
      <c r="F62" s="9" t="s">
        <v>60</v>
      </c>
      <c r="G62" s="9" t="s">
        <v>172</v>
      </c>
      <c r="H62" s="9">
        <v>7.0399999999999995E-8</v>
      </c>
      <c r="I62" s="9" t="s">
        <v>189</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152</v>
      </c>
      <c r="B63" s="9" t="s">
        <v>82</v>
      </c>
      <c r="C63" s="9" t="s">
        <v>110</v>
      </c>
      <c r="D63" s="9" t="s">
        <v>177</v>
      </c>
      <c r="E63" s="9" t="s">
        <v>130</v>
      </c>
      <c r="F63" s="9" t="s">
        <v>60</v>
      </c>
      <c r="G63" s="9" t="s">
        <v>172</v>
      </c>
      <c r="H63" s="9">
        <v>8.9599999999999996E-5</v>
      </c>
      <c r="I63" s="9" t="s">
        <v>189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140</v>
      </c>
      <c r="B64" s="9" t="s">
        <v>70</v>
      </c>
      <c r="C64" s="9" t="s">
        <v>110</v>
      </c>
      <c r="D64" s="9" t="s">
        <v>177</v>
      </c>
      <c r="E64" s="9" t="s">
        <v>130</v>
      </c>
      <c r="F64" s="9" t="s">
        <v>60</v>
      </c>
      <c r="G64" s="9" t="s">
        <v>172</v>
      </c>
      <c r="H64" s="9">
        <v>0.21</v>
      </c>
      <c r="I64" s="9" t="s">
        <v>189</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139</v>
      </c>
      <c r="B65" s="9" t="s">
        <v>69</v>
      </c>
      <c r="C65" s="9" t="s">
        <v>110</v>
      </c>
      <c r="D65" s="9" t="s">
        <v>177</v>
      </c>
      <c r="E65" s="9" t="s">
        <v>130</v>
      </c>
      <c r="F65" s="9" t="s">
        <v>60</v>
      </c>
      <c r="G65" s="9" t="s">
        <v>172</v>
      </c>
      <c r="H65" s="9">
        <v>3.3000000000000003E-5</v>
      </c>
      <c r="I65" s="9" t="s">
        <v>189</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160</v>
      </c>
      <c r="B66" s="9" t="s">
        <v>91</v>
      </c>
      <c r="C66" s="9" t="s">
        <v>110</v>
      </c>
      <c r="D66" s="9" t="s">
        <v>182</v>
      </c>
      <c r="E66" s="9" t="s">
        <v>130</v>
      </c>
      <c r="F66" s="9" t="s">
        <v>60</v>
      </c>
      <c r="G66" s="9" t="s">
        <v>172</v>
      </c>
      <c r="H66" s="9">
        <v>1.09E-7</v>
      </c>
      <c r="I66" s="9" t="s">
        <v>189</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161</v>
      </c>
      <c r="B67" s="9" t="s">
        <v>92</v>
      </c>
      <c r="C67" s="9" t="s">
        <v>110</v>
      </c>
      <c r="D67" s="9" t="s">
        <v>182</v>
      </c>
      <c r="E67" s="9" t="s">
        <v>130</v>
      </c>
      <c r="F67" s="9" t="s">
        <v>60</v>
      </c>
      <c r="G67" s="9" t="s">
        <v>172</v>
      </c>
      <c r="H67" s="9">
        <v>2.9699999999999999E-6</v>
      </c>
      <c r="I67" s="9" t="s">
        <v>189</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162</v>
      </c>
      <c r="B68" s="9" t="s">
        <v>93</v>
      </c>
      <c r="C68" s="9" t="s">
        <v>110</v>
      </c>
      <c r="D68" s="9" t="s">
        <v>182</v>
      </c>
      <c r="E68" s="9" t="s">
        <v>130</v>
      </c>
      <c r="F68" s="9" t="s">
        <v>60</v>
      </c>
      <c r="G68" s="9" t="s">
        <v>172</v>
      </c>
      <c r="H68" s="9">
        <v>9.2799999999999997E-8</v>
      </c>
      <c r="I68" s="9" t="s">
        <v>189</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126</v>
      </c>
      <c r="B69" s="9" t="s">
        <v>56</v>
      </c>
      <c r="C69" s="9" t="s">
        <v>110</v>
      </c>
      <c r="D69" s="9" t="s">
        <v>172</v>
      </c>
      <c r="E69" s="9" t="s">
        <v>126</v>
      </c>
      <c r="F69" s="9" t="s">
        <v>56</v>
      </c>
      <c r="G69" s="9" t="s">
        <v>172</v>
      </c>
      <c r="H69" s="9">
        <v>-1</v>
      </c>
      <c r="I69" s="9" t="s">
        <v>187</v>
      </c>
      <c r="J69" s="9" t="b">
        <v>0</v>
      </c>
      <c r="AB69" s="9">
        <f t="shared" si="60"/>
        <v>-1</v>
      </c>
      <c r="AC69" s="9">
        <f t="shared" ref="AC69:AR69" si="61">+AC70+AC71+AC72+AC73+AC74+AC75+AC76+AC77+AC78+AC79+AC80+AC81</f>
        <v>2.4439562457910208E-2</v>
      </c>
      <c r="AD69" s="9">
        <f t="shared" si="61"/>
        <v>-2.5324170950127814E-11</v>
      </c>
      <c r="AE69" s="9">
        <f t="shared" si="61"/>
        <v>3.503748258828774E-11</v>
      </c>
      <c r="AF69" s="9">
        <f t="shared" si="61"/>
        <v>1.0338823514606194E-10</v>
      </c>
      <c r="AG69" s="9">
        <f t="shared" si="61"/>
        <v>3.3571460907331011E-10</v>
      </c>
      <c r="AH69" s="9">
        <f t="shared" si="61"/>
        <v>1.1349645077921264E-4</v>
      </c>
      <c r="AI69" s="9">
        <f t="shared" si="61"/>
        <v>9.8449905286555981E-3</v>
      </c>
      <c r="AJ69" s="9">
        <f t="shared" si="61"/>
        <v>7.9609087813671797E-5</v>
      </c>
      <c r="AK69" s="9">
        <f t="shared" si="61"/>
        <v>3.1963838319603021E-4</v>
      </c>
      <c r="AL69" s="9">
        <f t="shared" si="61"/>
        <v>1.1706175079544924E-7</v>
      </c>
      <c r="AM69" s="9">
        <f t="shared" si="61"/>
        <v>2.4995384411900212E-6</v>
      </c>
      <c r="AN69" s="9">
        <f t="shared" si="61"/>
        <v>2.0764199717983639E-3</v>
      </c>
      <c r="AO69" s="9">
        <f t="shared" si="61"/>
        <v>2.8574041509077455E-3</v>
      </c>
      <c r="AP69" s="9">
        <f t="shared" si="61"/>
        <v>2.5733982079896731E-2</v>
      </c>
      <c r="AQ69" s="9">
        <f t="shared" si="61"/>
        <v>1.6258299383277282E-8</v>
      </c>
      <c r="AR69" s="9">
        <f t="shared" si="61"/>
        <v>9.4265155075657872E-2</v>
      </c>
    </row>
    <row r="70" spans="1:44" ht="51" x14ac:dyDescent="0.35">
      <c r="A70" s="9" t="s">
        <v>135</v>
      </c>
      <c r="B70" s="9" t="s">
        <v>65</v>
      </c>
      <c r="C70" s="9" t="s">
        <v>110</v>
      </c>
      <c r="D70" s="9" t="s">
        <v>175</v>
      </c>
      <c r="E70" s="9" t="s">
        <v>126</v>
      </c>
      <c r="F70" s="9" t="s">
        <v>56</v>
      </c>
      <c r="G70" s="9" t="s">
        <v>172</v>
      </c>
      <c r="H70" s="9">
        <v>-1.1199999999999999E-3</v>
      </c>
      <c r="I70" s="9" t="s">
        <v>188</v>
      </c>
      <c r="J70" s="9" t="b">
        <v>0</v>
      </c>
      <c r="L70" s="9">
        <v>-1.9406865961580999</v>
      </c>
      <c r="M70" s="9">
        <v>-4.9748004498612536E-9</v>
      </c>
      <c r="N70" s="9">
        <v>-4.1580420359733636E-9</v>
      </c>
      <c r="O70" s="9">
        <v>-3.4375909838934237E-8</v>
      </c>
      <c r="P70" s="9">
        <v>-3.545529843212609E-9</v>
      </c>
      <c r="Q70" s="9">
        <v>-1.2534443034106369E-3</v>
      </c>
      <c r="R70" s="9">
        <v>-4.3812035546713252E-4</v>
      </c>
      <c r="S70" s="9">
        <v>-3.4077801134885357E-4</v>
      </c>
      <c r="T70" s="9">
        <v>-1.636047882693856E-3</v>
      </c>
      <c r="U70" s="9">
        <v>-3.5648463308656978E-7</v>
      </c>
      <c r="V70" s="9">
        <v>-1.6043514103892951E-4</v>
      </c>
      <c r="W70" s="9">
        <v>-2.712468627069434</v>
      </c>
      <c r="X70" s="9">
        <v>-0.61682062052104103</v>
      </c>
      <c r="Y70" s="9">
        <v>-5.5206080596668428E-2</v>
      </c>
      <c r="Z70" s="9">
        <v>-9.5580034738767013E-8</v>
      </c>
      <c r="AA70" s="9">
        <v>-0.43556085117606058</v>
      </c>
      <c r="AB70" s="9">
        <f t="shared" si="60"/>
        <v>-1.1199999999999999E-3</v>
      </c>
      <c r="AC70" s="9">
        <f t="shared" ref="AC70:AC81" si="62">AB70*L70</f>
        <v>2.1735689876970716E-3</v>
      </c>
      <c r="AD70" s="9">
        <f t="shared" ref="AD70:AD81" si="63">AB70*M70</f>
        <v>5.5717765038446033E-12</v>
      </c>
      <c r="AE70" s="9">
        <f t="shared" ref="AE70:AE81" si="64">AB70*N70</f>
        <v>4.6570070802901667E-12</v>
      </c>
      <c r="AF70" s="9">
        <f t="shared" ref="AF70:AF81" si="65">AB70*O70</f>
        <v>3.8501019019606342E-11</v>
      </c>
      <c r="AG70" s="9">
        <f t="shared" ref="AG70:AG81" si="66">AB70*P70</f>
        <v>3.9709934243981221E-12</v>
      </c>
      <c r="AH70" s="9">
        <f t="shared" ref="AH70:AH81" si="67">AB70*Q70</f>
        <v>1.4038576198199132E-6</v>
      </c>
      <c r="AI70" s="9">
        <f t="shared" ref="AI70:AI81" si="68">AB70*R70</f>
        <v>4.9069479812318834E-7</v>
      </c>
      <c r="AJ70" s="9">
        <f t="shared" ref="AJ70:AJ81" si="69">AB70*S70</f>
        <v>3.8167137271071597E-7</v>
      </c>
      <c r="AK70" s="9">
        <f t="shared" ref="AK70:AK81" si="70">AB70*T70</f>
        <v>1.8323736286171186E-6</v>
      </c>
      <c r="AL70" s="9">
        <f t="shared" ref="AL70:AL81" si="71">AB70*U70</f>
        <v>3.9926278905695811E-10</v>
      </c>
      <c r="AM70" s="9">
        <f t="shared" ref="AM70:AM81" si="72">AB70*V70</f>
        <v>1.7968735796360102E-7</v>
      </c>
      <c r="AN70" s="9">
        <f t="shared" ref="AN70:AN81" si="73">AB70*W70</f>
        <v>3.037964862317766E-3</v>
      </c>
      <c r="AO70" s="9">
        <f t="shared" ref="AO70:AO81" si="74">AB70*X70</f>
        <v>6.9083909498356588E-4</v>
      </c>
      <c r="AP70" s="9">
        <f t="shared" ref="AP70:AP81" si="75">AB70*Y70</f>
        <v>6.1830810268268628E-5</v>
      </c>
      <c r="AQ70" s="9">
        <f t="shared" ref="AQ70:AQ81" si="76">AB70*Z70</f>
        <v>1.0704963890741905E-10</v>
      </c>
      <c r="AR70" s="9">
        <f t="shared" ref="AR70:AR81" si="77">AB70*AA70</f>
        <v>4.8782815331718782E-4</v>
      </c>
    </row>
    <row r="71" spans="1:44" ht="76" x14ac:dyDescent="0.35">
      <c r="A71" s="9" t="s">
        <v>136</v>
      </c>
      <c r="B71" s="9" t="s">
        <v>66</v>
      </c>
      <c r="C71" s="9" t="s">
        <v>110</v>
      </c>
      <c r="D71" s="9" t="s">
        <v>173</v>
      </c>
      <c r="E71" s="9" t="s">
        <v>126</v>
      </c>
      <c r="F71" s="9" t="s">
        <v>56</v>
      </c>
      <c r="G71" s="9" t="s">
        <v>172</v>
      </c>
      <c r="H71" s="9">
        <v>1.1199999999999999E-3</v>
      </c>
      <c r="I71" s="9" t="s">
        <v>188</v>
      </c>
      <c r="J71" s="9" t="b">
        <v>0</v>
      </c>
      <c r="L71" s="9">
        <v>2.4026442177061482</v>
      </c>
      <c r="M71" s="9">
        <v>6.077489855087247E-8</v>
      </c>
      <c r="N71" s="9">
        <v>3.9684882302590473E-8</v>
      </c>
      <c r="O71" s="9">
        <v>1.1913515524899211E-7</v>
      </c>
      <c r="P71" s="9">
        <v>8.1422626250504138E-8</v>
      </c>
      <c r="Q71" s="9">
        <v>3.4894064947950637E-2</v>
      </c>
      <c r="R71" s="9">
        <v>8.3404145916266045E-3</v>
      </c>
      <c r="S71" s="9">
        <v>9.4416349950493927E-3</v>
      </c>
      <c r="T71" s="9">
        <v>1.9993634985390391E-2</v>
      </c>
      <c r="U71" s="9">
        <v>4.7147932127256167E-5</v>
      </c>
      <c r="V71" s="9">
        <v>1.811738949812676E-3</v>
      </c>
      <c r="W71" s="9">
        <v>1.1979467661584819</v>
      </c>
      <c r="X71" s="9">
        <v>5.6033044023643557</v>
      </c>
      <c r="Y71" s="9">
        <v>0.9491017278699817</v>
      </c>
      <c r="Z71" s="9">
        <v>1.5014335431822809E-5</v>
      </c>
      <c r="AA71" s="9">
        <v>76.330826539600423</v>
      </c>
      <c r="AB71" s="9">
        <f t="shared" si="60"/>
        <v>1.1199999999999999E-3</v>
      </c>
      <c r="AC71" s="9">
        <f t="shared" si="62"/>
        <v>2.6909615238308857E-3</v>
      </c>
      <c r="AD71" s="9">
        <f t="shared" si="63"/>
        <v>6.8067886376977158E-11</v>
      </c>
      <c r="AE71" s="9">
        <f t="shared" si="64"/>
        <v>4.4447068178901324E-11</v>
      </c>
      <c r="AF71" s="9">
        <f t="shared" si="65"/>
        <v>1.3343137387887114E-10</v>
      </c>
      <c r="AG71" s="9">
        <f t="shared" si="66"/>
        <v>9.1193341400564622E-11</v>
      </c>
      <c r="AH71" s="9">
        <f t="shared" si="67"/>
        <v>3.9081352741704709E-5</v>
      </c>
      <c r="AI71" s="9">
        <f t="shared" si="68"/>
        <v>9.3412643426217962E-6</v>
      </c>
      <c r="AJ71" s="9">
        <f t="shared" si="69"/>
        <v>1.0574631194455319E-5</v>
      </c>
      <c r="AK71" s="9">
        <f t="shared" si="70"/>
        <v>2.2392871183637235E-5</v>
      </c>
      <c r="AL71" s="9">
        <f t="shared" si="71"/>
        <v>5.2805683982526903E-8</v>
      </c>
      <c r="AM71" s="9">
        <f t="shared" si="72"/>
        <v>2.0291476237901969E-6</v>
      </c>
      <c r="AN71" s="9">
        <f t="shared" si="73"/>
        <v>1.3417003780974996E-3</v>
      </c>
      <c r="AO71" s="9">
        <f t="shared" si="74"/>
        <v>6.2757009306480781E-3</v>
      </c>
      <c r="AP71" s="9">
        <f t="shared" si="75"/>
        <v>1.0629939352143794E-3</v>
      </c>
      <c r="AQ71" s="9">
        <f t="shared" si="76"/>
        <v>1.6816055683641547E-8</v>
      </c>
      <c r="AR71" s="9">
        <f t="shared" si="77"/>
        <v>8.5490525724352465E-2</v>
      </c>
    </row>
    <row r="72" spans="1:44" ht="51" x14ac:dyDescent="0.35">
      <c r="A72" s="9" t="s">
        <v>137</v>
      </c>
      <c r="B72" s="9" t="s">
        <v>67</v>
      </c>
      <c r="C72" s="9" t="s">
        <v>110</v>
      </c>
      <c r="D72" s="9" t="s">
        <v>176</v>
      </c>
      <c r="E72" s="9" t="s">
        <v>126</v>
      </c>
      <c r="F72" s="9" t="s">
        <v>56</v>
      </c>
      <c r="G72" s="9" t="s">
        <v>172</v>
      </c>
      <c r="H72" s="9">
        <v>1.1199999999999999E-3</v>
      </c>
      <c r="I72" s="9" t="s">
        <v>188</v>
      </c>
      <c r="J72" s="9" t="b">
        <v>0</v>
      </c>
      <c r="L72" s="9">
        <v>0.9599021315448043</v>
      </c>
      <c r="M72" s="9">
        <v>1.1483368689266171E-7</v>
      </c>
      <c r="N72" s="9">
        <v>1.8708160274051808E-8</v>
      </c>
      <c r="O72" s="9">
        <v>7.7676132910866531E-8</v>
      </c>
      <c r="P72" s="9">
        <v>1.584930184030587E-8</v>
      </c>
      <c r="Q72" s="9">
        <v>0.12544581324939599</v>
      </c>
      <c r="R72" s="9">
        <v>2.331581416540478E-3</v>
      </c>
      <c r="S72" s="9">
        <v>4.4220311889813903E-3</v>
      </c>
      <c r="T72" s="9">
        <v>7.179872323889269E-3</v>
      </c>
      <c r="U72" s="9">
        <v>6.8507618835159372E-5</v>
      </c>
      <c r="V72" s="9">
        <v>6.2853467824928457E-4</v>
      </c>
      <c r="W72" s="9">
        <v>0.45494844375941651</v>
      </c>
      <c r="X72" s="9">
        <v>14.76266184066769</v>
      </c>
      <c r="Y72" s="9">
        <v>0.5688984324525761</v>
      </c>
      <c r="Z72" s="9">
        <v>2.880561335587162E-6</v>
      </c>
      <c r="AA72" s="9">
        <v>22.217198566451401</v>
      </c>
      <c r="AB72" s="9">
        <f t="shared" si="60"/>
        <v>1.1199999999999999E-3</v>
      </c>
      <c r="AC72" s="9">
        <f t="shared" si="62"/>
        <v>1.0750903873301806E-3</v>
      </c>
      <c r="AD72" s="9">
        <f t="shared" si="63"/>
        <v>1.2861372931978111E-10</v>
      </c>
      <c r="AE72" s="9">
        <f t="shared" si="64"/>
        <v>2.0953139506938025E-11</v>
      </c>
      <c r="AF72" s="9">
        <f t="shared" si="65"/>
        <v>8.6997268860170511E-11</v>
      </c>
      <c r="AG72" s="9">
        <f t="shared" si="66"/>
        <v>1.7751218061142572E-11</v>
      </c>
      <c r="AH72" s="9">
        <f t="shared" si="67"/>
        <v>1.404993108393235E-4</v>
      </c>
      <c r="AI72" s="9">
        <f t="shared" si="68"/>
        <v>2.6113711865253353E-6</v>
      </c>
      <c r="AJ72" s="9">
        <f t="shared" si="69"/>
        <v>4.9526749316591566E-6</v>
      </c>
      <c r="AK72" s="9">
        <f t="shared" si="70"/>
        <v>8.0414570027559808E-6</v>
      </c>
      <c r="AL72" s="9">
        <f t="shared" si="71"/>
        <v>7.6728533095378489E-8</v>
      </c>
      <c r="AM72" s="9">
        <f t="shared" si="72"/>
        <v>7.0395883963919863E-7</v>
      </c>
      <c r="AN72" s="9">
        <f t="shared" si="73"/>
        <v>5.095422570105464E-4</v>
      </c>
      <c r="AO72" s="9">
        <f t="shared" si="74"/>
        <v>1.653418126154781E-2</v>
      </c>
      <c r="AP72" s="9">
        <f t="shared" si="75"/>
        <v>6.3716624434688516E-4</v>
      </c>
      <c r="AQ72" s="9">
        <f t="shared" si="76"/>
        <v>3.2262286958576213E-9</v>
      </c>
      <c r="AR72" s="9">
        <f t="shared" si="77"/>
        <v>2.4883262394425568E-2</v>
      </c>
    </row>
    <row r="73" spans="1:44" ht="51" x14ac:dyDescent="0.35">
      <c r="A73" s="9" t="s">
        <v>138</v>
      </c>
      <c r="B73" s="9" t="s">
        <v>68</v>
      </c>
      <c r="C73" s="9" t="s">
        <v>110</v>
      </c>
      <c r="D73" s="9" t="s">
        <v>173</v>
      </c>
      <c r="E73" s="9" t="s">
        <v>126</v>
      </c>
      <c r="F73" s="9" t="s">
        <v>56</v>
      </c>
      <c r="G73" s="9" t="s">
        <v>172</v>
      </c>
      <c r="H73" s="9">
        <v>-0.35</v>
      </c>
      <c r="I73" s="9" t="s">
        <v>188</v>
      </c>
      <c r="J73" s="9" t="b">
        <v>0</v>
      </c>
      <c r="L73" s="9">
        <v>3.1457441169940861E-3</v>
      </c>
      <c r="M73" s="9">
        <v>6.5022160900208775E-10</v>
      </c>
      <c r="N73" s="9">
        <v>1.000563776509765E-10</v>
      </c>
      <c r="O73" s="9">
        <v>4.4440407603596022E-10</v>
      </c>
      <c r="P73" s="9">
        <v>3.0063126803655782E-10</v>
      </c>
      <c r="Q73" s="9">
        <v>1.9282305834752999E-4</v>
      </c>
      <c r="R73" s="9">
        <v>2.264711906192313E-5</v>
      </c>
      <c r="S73" s="9">
        <v>2.0167113386152581E-5</v>
      </c>
      <c r="T73" s="9">
        <v>8.0658338911371866E-5</v>
      </c>
      <c r="U73" s="9">
        <v>3.6776368775751759E-8</v>
      </c>
      <c r="V73" s="9">
        <v>7.3394725148656446E-6</v>
      </c>
      <c r="W73" s="9">
        <v>8.0365357875069945E-3</v>
      </c>
      <c r="X73" s="9">
        <v>5.8980906103633449E-2</v>
      </c>
      <c r="Y73" s="9">
        <v>2.6050259980802038E-4</v>
      </c>
      <c r="Z73" s="9">
        <v>1.1117241814655159E-8</v>
      </c>
      <c r="AA73" s="9">
        <v>4.7418460561249563E-2</v>
      </c>
      <c r="AB73" s="9">
        <f t="shared" si="60"/>
        <v>-0.35</v>
      </c>
      <c r="AC73" s="9">
        <f t="shared" si="62"/>
        <v>-1.10101044094793E-3</v>
      </c>
      <c r="AD73" s="9">
        <f t="shared" si="63"/>
        <v>-2.2757756315073069E-10</v>
      </c>
      <c r="AE73" s="9">
        <f t="shared" si="64"/>
        <v>-3.501973217784177E-11</v>
      </c>
      <c r="AF73" s="9">
        <f t="shared" si="65"/>
        <v>-1.5554142661258607E-10</v>
      </c>
      <c r="AG73" s="9">
        <f t="shared" si="66"/>
        <v>-1.0522094381279523E-10</v>
      </c>
      <c r="AH73" s="9">
        <f t="shared" si="67"/>
        <v>-6.7488070421635498E-5</v>
      </c>
      <c r="AI73" s="9">
        <f t="shared" si="68"/>
        <v>-7.926491671673095E-6</v>
      </c>
      <c r="AJ73" s="9">
        <f t="shared" si="69"/>
        <v>-7.0584896851534028E-6</v>
      </c>
      <c r="AK73" s="9">
        <f t="shared" si="70"/>
        <v>-2.823041861898015E-5</v>
      </c>
      <c r="AL73" s="9">
        <f t="shared" si="71"/>
        <v>-1.2871729071513115E-8</v>
      </c>
      <c r="AM73" s="9">
        <f t="shared" si="72"/>
        <v>-2.5688153802029755E-6</v>
      </c>
      <c r="AN73" s="9">
        <f t="shared" si="73"/>
        <v>-2.812787525627448E-3</v>
      </c>
      <c r="AO73" s="9">
        <f t="shared" si="74"/>
        <v>-2.0643317136271707E-2</v>
      </c>
      <c r="AP73" s="9">
        <f t="shared" si="75"/>
        <v>-9.1175909932807129E-5</v>
      </c>
      <c r="AQ73" s="9">
        <f t="shared" si="76"/>
        <v>-3.8910346351293053E-9</v>
      </c>
      <c r="AR73" s="9">
        <f t="shared" si="77"/>
        <v>-1.6596461196437345E-2</v>
      </c>
    </row>
    <row r="74" spans="1:44" ht="51" x14ac:dyDescent="0.35">
      <c r="A74" s="9" t="s">
        <v>139</v>
      </c>
      <c r="B74" s="9" t="s">
        <v>69</v>
      </c>
      <c r="C74" s="9" t="s">
        <v>110</v>
      </c>
      <c r="D74" s="9" t="s">
        <v>177</v>
      </c>
      <c r="E74" s="9" t="s">
        <v>126</v>
      </c>
      <c r="F74" s="9" t="s">
        <v>56</v>
      </c>
      <c r="G74" s="9" t="s">
        <v>172</v>
      </c>
      <c r="H74" s="9">
        <v>6.0424000000000003E-5</v>
      </c>
      <c r="I74" s="9" t="s">
        <v>189</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140</v>
      </c>
      <c r="B75" s="9" t="s">
        <v>70</v>
      </c>
      <c r="C75" s="9" t="s">
        <v>110</v>
      </c>
      <c r="D75" s="9" t="s">
        <v>177</v>
      </c>
      <c r="E75" s="9" t="s">
        <v>126</v>
      </c>
      <c r="F75" s="9" t="s">
        <v>56</v>
      </c>
      <c r="G75" s="9" t="s">
        <v>172</v>
      </c>
      <c r="H75" s="9">
        <v>0.14660000000000001</v>
      </c>
      <c r="I75" s="9" t="s">
        <v>189</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141</v>
      </c>
      <c r="B76" s="9" t="s">
        <v>71</v>
      </c>
      <c r="C76" s="9" t="s">
        <v>110</v>
      </c>
      <c r="D76" s="9" t="s">
        <v>178</v>
      </c>
      <c r="E76" s="9" t="s">
        <v>126</v>
      </c>
      <c r="F76" s="9" t="s">
        <v>56</v>
      </c>
      <c r="G76" s="9" t="s">
        <v>172</v>
      </c>
      <c r="H76" s="9">
        <v>0.15379999999999999</v>
      </c>
      <c r="I76" s="9" t="s">
        <v>189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142</v>
      </c>
      <c r="B77" s="9" t="s">
        <v>72</v>
      </c>
      <c r="C77" s="9" t="s">
        <v>165</v>
      </c>
      <c r="D77" s="9" t="s">
        <v>179</v>
      </c>
      <c r="E77" s="9" t="s">
        <v>126</v>
      </c>
      <c r="F77" s="9" t="s">
        <v>56</v>
      </c>
      <c r="G77" s="9" t="s">
        <v>172</v>
      </c>
      <c r="H77" s="9">
        <v>0</v>
      </c>
      <c r="I77" s="9" t="s">
        <v>189</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143</v>
      </c>
      <c r="B78" s="9" t="s">
        <v>73</v>
      </c>
      <c r="C78" s="9" t="s">
        <v>110</v>
      </c>
      <c r="D78" s="9" t="s">
        <v>177</v>
      </c>
      <c r="E78" s="9" t="s">
        <v>126</v>
      </c>
      <c r="F78" s="9" t="s">
        <v>56</v>
      </c>
      <c r="G78" s="9" t="s">
        <v>172</v>
      </c>
      <c r="H78" s="9">
        <v>9.8399999999999998E-3</v>
      </c>
      <c r="I78" s="9" t="s">
        <v>189</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144</v>
      </c>
      <c r="B79" s="9" t="s">
        <v>74</v>
      </c>
      <c r="C79" s="9" t="s">
        <v>110</v>
      </c>
      <c r="D79" s="9" t="s">
        <v>177</v>
      </c>
      <c r="E79" s="9" t="s">
        <v>126</v>
      </c>
      <c r="F79" s="9" t="s">
        <v>56</v>
      </c>
      <c r="G79" s="9" t="s">
        <v>172</v>
      </c>
      <c r="H79" s="9">
        <v>4.6900000000000002E-5</v>
      </c>
      <c r="I79" s="9" t="s">
        <v>189</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145</v>
      </c>
      <c r="B80" s="9" t="s">
        <v>75</v>
      </c>
      <c r="C80" s="9" t="s">
        <v>166</v>
      </c>
      <c r="D80" s="9" t="s">
        <v>177</v>
      </c>
      <c r="E80" s="9" t="s">
        <v>126</v>
      </c>
      <c r="F80" s="9" t="s">
        <v>56</v>
      </c>
      <c r="G80" s="9" t="s">
        <v>172</v>
      </c>
      <c r="H80" s="9">
        <v>5.6026000000000003E-4</v>
      </c>
      <c r="I80" s="9" t="s">
        <v>189</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146</v>
      </c>
      <c r="B81" s="9" t="s">
        <v>76</v>
      </c>
      <c r="C81" s="9" t="s">
        <v>110</v>
      </c>
      <c r="D81" s="9" t="s">
        <v>177</v>
      </c>
      <c r="E81" s="9" t="s">
        <v>126</v>
      </c>
      <c r="F81" s="9" t="s">
        <v>56</v>
      </c>
      <c r="G81" s="9" t="s">
        <v>172</v>
      </c>
      <c r="H81" s="9">
        <v>2.3430000000000001E-5</v>
      </c>
      <c r="I81" s="9" t="s">
        <v>189</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133</v>
      </c>
      <c r="B82" s="9" t="s">
        <v>63</v>
      </c>
      <c r="C82" s="9" t="s">
        <v>110</v>
      </c>
      <c r="D82" s="9" t="s">
        <v>172</v>
      </c>
      <c r="E82" s="9" t="s">
        <v>133</v>
      </c>
      <c r="F82" s="9" t="s">
        <v>63</v>
      </c>
      <c r="G82" s="9" t="s">
        <v>172</v>
      </c>
      <c r="H82" s="9">
        <v>-1</v>
      </c>
      <c r="I82" s="9" t="s">
        <v>187</v>
      </c>
      <c r="J82" s="9" t="b">
        <v>0</v>
      </c>
      <c r="AB82" s="9">
        <f t="shared" si="60"/>
        <v>-1</v>
      </c>
      <c r="AC82" s="9">
        <f t="shared" ref="AC82:AR82" si="78">+AC83+AC84+AC85+AC86+AC87+AC88+AC89+AC90+AC91+AC92+AC93+AC94</f>
        <v>5.4665218065752211E-2</v>
      </c>
      <c r="AD82" s="9">
        <f t="shared" si="78"/>
        <v>3.0137652597232618E-9</v>
      </c>
      <c r="AE82" s="9">
        <f t="shared" si="78"/>
        <v>2.0146342254066232E-9</v>
      </c>
      <c r="AF82" s="9">
        <f t="shared" si="78"/>
        <v>2.3282162287273814E-9</v>
      </c>
      <c r="AG82" s="9">
        <f t="shared" si="78"/>
        <v>1.089545351417667E-8</v>
      </c>
      <c r="AH82" s="9">
        <f t="shared" si="78"/>
        <v>2.0462804388382645E-3</v>
      </c>
      <c r="AI82" s="9">
        <f t="shared" si="78"/>
        <v>7.0405031903317107E-5</v>
      </c>
      <c r="AJ82" s="9">
        <f t="shared" si="78"/>
        <v>2.1738322950169758E-3</v>
      </c>
      <c r="AK82" s="9">
        <f t="shared" si="78"/>
        <v>9.6252003406144208E-3</v>
      </c>
      <c r="AL82" s="9">
        <f t="shared" si="78"/>
        <v>4.9989831026060227E-7</v>
      </c>
      <c r="AM82" s="9">
        <f t="shared" si="78"/>
        <v>8.6321185166701473E-5</v>
      </c>
      <c r="AN82" s="9">
        <f t="shared" si="78"/>
        <v>2.5077939543654865E-2</v>
      </c>
      <c r="AO82" s="9">
        <f t="shared" si="78"/>
        <v>0.43783705156659314</v>
      </c>
      <c r="AP82" s="9">
        <f t="shared" si="78"/>
        <v>1.5016074848979252E-2</v>
      </c>
      <c r="AQ82" s="9">
        <f t="shared" si="78"/>
        <v>1.0519811953109065E-7</v>
      </c>
      <c r="AR82" s="9">
        <f t="shared" si="78"/>
        <v>0.26708963414282466</v>
      </c>
    </row>
    <row r="83" spans="1:44" ht="63.5" x14ac:dyDescent="0.35">
      <c r="A83" s="9" t="s">
        <v>147</v>
      </c>
      <c r="B83" s="9" t="s">
        <v>77</v>
      </c>
      <c r="C83" s="9" t="s">
        <v>110</v>
      </c>
      <c r="D83" s="9" t="s">
        <v>180</v>
      </c>
      <c r="E83" s="9" t="s">
        <v>133</v>
      </c>
      <c r="F83" s="9" t="s">
        <v>63</v>
      </c>
      <c r="G83" s="9" t="s">
        <v>172</v>
      </c>
      <c r="H83" s="9">
        <v>-1.8499999999999999E-5</v>
      </c>
      <c r="I83" s="9" t="s">
        <v>188</v>
      </c>
      <c r="J83" s="9" t="b">
        <v>0</v>
      </c>
      <c r="L83" s="9">
        <v>-0.52728546096698092</v>
      </c>
      <c r="M83" s="9">
        <v>-5.498955608864845E-9</v>
      </c>
      <c r="N83" s="9">
        <v>-6.7253090892361112E-9</v>
      </c>
      <c r="O83" s="9">
        <v>-4.2122098588654867E-8</v>
      </c>
      <c r="P83" s="9">
        <v>-3.8205949824450361E-9</v>
      </c>
      <c r="Q83" s="9">
        <v>-1.2950231837582809E-3</v>
      </c>
      <c r="R83" s="9">
        <v>-4.0967890101932118E-4</v>
      </c>
      <c r="S83" s="9">
        <v>-3.3902862545958973E-4</v>
      </c>
      <c r="T83" s="9">
        <v>-1.5548843509565981E-3</v>
      </c>
      <c r="U83" s="9">
        <v>-9.2108597334452801E-7</v>
      </c>
      <c r="V83" s="9">
        <v>-1.5504839207695019E-4</v>
      </c>
      <c r="W83" s="9">
        <v>-1.3801008280051079</v>
      </c>
      <c r="X83" s="9">
        <v>-0.31980310567461601</v>
      </c>
      <c r="Y83" s="9">
        <v>-7.2186180611371178E-2</v>
      </c>
      <c r="Z83" s="9">
        <v>-1.0377755259677389E-7</v>
      </c>
      <c r="AA83" s="9">
        <v>-0.39601528619531973</v>
      </c>
      <c r="AB83" s="9">
        <f t="shared" si="60"/>
        <v>-1.8499999999999999E-5</v>
      </c>
      <c r="AC83" s="9">
        <f t="shared" ref="AC83:AC94" si="79">AB83*L83</f>
        <v>9.7547810278891458E-6</v>
      </c>
      <c r="AD83" s="9">
        <f t="shared" ref="AD83:AD94" si="80">AB83*M83</f>
        <v>1.0173067876399962E-13</v>
      </c>
      <c r="AE83" s="9">
        <f t="shared" ref="AE83:AE94" si="81">AB83*N83</f>
        <v>1.2441821815086804E-13</v>
      </c>
      <c r="AF83" s="9">
        <f t="shared" ref="AF83:AF94" si="82">AB83*O83</f>
        <v>7.7925882389011505E-13</v>
      </c>
      <c r="AG83" s="9">
        <f t="shared" ref="AG83:AG94" si="83">AB83*P83</f>
        <v>7.0681007175233166E-14</v>
      </c>
      <c r="AH83" s="9">
        <f t="shared" ref="AH83:AH94" si="84">AB83*Q83</f>
        <v>2.3957928899528197E-8</v>
      </c>
      <c r="AI83" s="9">
        <f t="shared" ref="AI83:AI94" si="85">AB83*R83</f>
        <v>7.5790596688574411E-9</v>
      </c>
      <c r="AJ83" s="9">
        <f t="shared" ref="AJ83:AJ94" si="86">AB83*S83</f>
        <v>6.2720295710024096E-9</v>
      </c>
      <c r="AK83" s="9">
        <f t="shared" ref="AK83:AK94" si="87">AB83*T83</f>
        <v>2.8765360492697061E-8</v>
      </c>
      <c r="AL83" s="9">
        <f t="shared" ref="AL83:AL94" si="88">AB83*U83</f>
        <v>1.7040090506873768E-11</v>
      </c>
      <c r="AM83" s="9">
        <f t="shared" ref="AM83:AM94" si="89">AB83*V83</f>
        <v>2.8683952534235784E-9</v>
      </c>
      <c r="AN83" s="9">
        <f t="shared" ref="AN83:AN94" si="90">AB83*W83</f>
        <v>2.5531865318094495E-5</v>
      </c>
      <c r="AO83" s="9">
        <f t="shared" ref="AO83:AO94" si="91">AB83*X83</f>
        <v>5.9163574549803956E-6</v>
      </c>
      <c r="AP83" s="9">
        <f t="shared" ref="AP83:AP94" si="92">AB83*Y83</f>
        <v>1.3354443413103668E-6</v>
      </c>
      <c r="AQ83" s="9">
        <f t="shared" ref="AQ83:AQ94" si="93">AB83*Z83</f>
        <v>1.919884723040317E-12</v>
      </c>
      <c r="AR83" s="9">
        <f t="shared" ref="AR83:AR94" si="94">AB83*AA83</f>
        <v>7.3262827946134142E-6</v>
      </c>
    </row>
    <row r="84" spans="1:44" ht="63.5" x14ac:dyDescent="0.35">
      <c r="A84" s="9" t="s">
        <v>148</v>
      </c>
      <c r="B84" s="9" t="s">
        <v>78</v>
      </c>
      <c r="C84" s="9" t="s">
        <v>166</v>
      </c>
      <c r="D84" s="9" t="s">
        <v>180</v>
      </c>
      <c r="E84" s="9" t="s">
        <v>133</v>
      </c>
      <c r="F84" s="9" t="s">
        <v>63</v>
      </c>
      <c r="G84" s="9" t="s">
        <v>172</v>
      </c>
      <c r="H84" s="9">
        <v>-2.2499999999999999E-4</v>
      </c>
      <c r="I84" s="9" t="s">
        <v>188</v>
      </c>
      <c r="J84" s="9" t="b">
        <v>0</v>
      </c>
      <c r="L84" s="9">
        <v>-0.37286071037704871</v>
      </c>
      <c r="M84" s="9">
        <v>-1.9677637361568699E-8</v>
      </c>
      <c r="N84" s="9">
        <v>-1.4152757315570539E-7</v>
      </c>
      <c r="O84" s="9">
        <v>-2.100243469870219E-6</v>
      </c>
      <c r="P84" s="9">
        <v>-3.161886584198886E-8</v>
      </c>
      <c r="Q84" s="9">
        <v>-2.8766385369069739E-2</v>
      </c>
      <c r="R84" s="9">
        <v>-1.7524062551968491E-3</v>
      </c>
      <c r="S84" s="9">
        <v>-4.2000923177632904E-3</v>
      </c>
      <c r="T84" s="9">
        <v>-1.215863939236138E-2</v>
      </c>
      <c r="U84" s="9">
        <v>-9.1420249702782582E-4</v>
      </c>
      <c r="V84" s="9">
        <v>-2.077096625221677E-2</v>
      </c>
      <c r="W84" s="9">
        <v>-4.8071156049041024</v>
      </c>
      <c r="X84" s="9">
        <v>-2.9653606173103628</v>
      </c>
      <c r="Y84" s="9">
        <v>-4.4938950571877774</v>
      </c>
      <c r="Z84" s="9">
        <v>-5.9414875348617108E-6</v>
      </c>
      <c r="AA84" s="9">
        <v>-3.987263861945411</v>
      </c>
      <c r="AB84" s="9">
        <f t="shared" si="60"/>
        <v>-2.2499999999999999E-4</v>
      </c>
      <c r="AC84" s="9">
        <f t="shared" si="79"/>
        <v>8.3893659834835958E-5</v>
      </c>
      <c r="AD84" s="9">
        <f t="shared" si="80"/>
        <v>4.4274684063529573E-12</v>
      </c>
      <c r="AE84" s="9">
        <f t="shared" si="81"/>
        <v>3.1843703960033711E-11</v>
      </c>
      <c r="AF84" s="9">
        <f t="shared" si="82"/>
        <v>4.7255478072079927E-10</v>
      </c>
      <c r="AG84" s="9">
        <f t="shared" si="83"/>
        <v>7.1142448144474935E-12</v>
      </c>
      <c r="AH84" s="9">
        <f t="shared" si="84"/>
        <v>6.4724367080406913E-6</v>
      </c>
      <c r="AI84" s="9">
        <f t="shared" si="85"/>
        <v>3.9429140741929104E-7</v>
      </c>
      <c r="AJ84" s="9">
        <f t="shared" si="86"/>
        <v>9.4502077149674027E-7</v>
      </c>
      <c r="AK84" s="9">
        <f t="shared" si="87"/>
        <v>2.7356938632813104E-6</v>
      </c>
      <c r="AL84" s="9">
        <f t="shared" si="88"/>
        <v>2.0569556183126081E-7</v>
      </c>
      <c r="AM84" s="9">
        <f t="shared" si="89"/>
        <v>4.6734674067487728E-6</v>
      </c>
      <c r="AN84" s="9">
        <f t="shared" si="90"/>
        <v>1.081601011103423E-3</v>
      </c>
      <c r="AO84" s="9">
        <f t="shared" si="91"/>
        <v>6.6720613889483167E-4</v>
      </c>
      <c r="AP84" s="9">
        <f t="shared" si="92"/>
        <v>1.0111263878672498E-3</v>
      </c>
      <c r="AQ84" s="9">
        <f t="shared" si="93"/>
        <v>1.336834695343885E-9</v>
      </c>
      <c r="AR84" s="9">
        <f t="shared" si="94"/>
        <v>8.9713436893771746E-4</v>
      </c>
    </row>
    <row r="85" spans="1:44" ht="63.5" x14ac:dyDescent="0.35">
      <c r="A85" s="9" t="s">
        <v>149</v>
      </c>
      <c r="B85" s="9" t="s">
        <v>79</v>
      </c>
      <c r="C85" s="9" t="s">
        <v>167</v>
      </c>
      <c r="D85" s="9" t="s">
        <v>180</v>
      </c>
      <c r="E85" s="9" t="s">
        <v>133</v>
      </c>
      <c r="F85" s="9" t="s">
        <v>63</v>
      </c>
      <c r="G85" s="9" t="s">
        <v>172</v>
      </c>
      <c r="H85" s="9">
        <v>7.4099999999999998E-9</v>
      </c>
      <c r="I85" s="9" t="s">
        <v>188</v>
      </c>
      <c r="J85" s="9" t="b">
        <v>0</v>
      </c>
      <c r="L85" s="9">
        <v>678915.75000031828</v>
      </c>
      <c r="M85" s="9">
        <v>0.19700761034170911</v>
      </c>
      <c r="N85" s="9">
        <v>0.2377299233407166</v>
      </c>
      <c r="O85" s="9">
        <v>0.21439924137811159</v>
      </c>
      <c r="P85" s="9">
        <v>8.213578072654093E-2</v>
      </c>
      <c r="Q85" s="9">
        <v>70461.368706868481</v>
      </c>
      <c r="R85" s="9">
        <v>4479.2089235856347</v>
      </c>
      <c r="S85" s="9">
        <v>4241.818764769695</v>
      </c>
      <c r="T85" s="9">
        <v>14419.09892851031</v>
      </c>
      <c r="U85" s="9">
        <v>21.286016806544019</v>
      </c>
      <c r="V85" s="9">
        <v>1280.5099400830979</v>
      </c>
      <c r="W85" s="9">
        <v>3087998.4957362399</v>
      </c>
      <c r="X85" s="9">
        <v>57543103.665420666</v>
      </c>
      <c r="Y85" s="9">
        <v>487329.20947566419</v>
      </c>
      <c r="Z85" s="9">
        <v>8.8444171309235049</v>
      </c>
      <c r="AA85" s="9">
        <v>15726317.14871037</v>
      </c>
      <c r="AB85" s="9">
        <f t="shared" si="60"/>
        <v>7.4099999999999998E-9</v>
      </c>
      <c r="AC85" s="9">
        <f t="shared" si="79"/>
        <v>5.0307657075023583E-3</v>
      </c>
      <c r="AD85" s="9">
        <f t="shared" si="80"/>
        <v>1.4598263926320645E-9</v>
      </c>
      <c r="AE85" s="9">
        <f t="shared" si="81"/>
        <v>1.76157873195471E-9</v>
      </c>
      <c r="AF85" s="9">
        <f t="shared" si="82"/>
        <v>1.5886983786118068E-9</v>
      </c>
      <c r="AG85" s="9">
        <f t="shared" si="83"/>
        <v>6.0862613518366826E-10</v>
      </c>
      <c r="AH85" s="9">
        <f t="shared" si="84"/>
        <v>5.2211874211789547E-4</v>
      </c>
      <c r="AI85" s="9">
        <f t="shared" si="85"/>
        <v>3.319093812376955E-5</v>
      </c>
      <c r="AJ85" s="9">
        <f t="shared" si="86"/>
        <v>3.1431877046943437E-5</v>
      </c>
      <c r="AK85" s="9">
        <f t="shared" si="87"/>
        <v>1.0684552306026139E-4</v>
      </c>
      <c r="AL85" s="9">
        <f t="shared" si="88"/>
        <v>1.5772938453649117E-7</v>
      </c>
      <c r="AM85" s="9">
        <f t="shared" si="89"/>
        <v>9.4885786560157563E-6</v>
      </c>
      <c r="AN85" s="9">
        <f t="shared" si="90"/>
        <v>2.2882068853405539E-2</v>
      </c>
      <c r="AO85" s="9">
        <f t="shared" si="91"/>
        <v>0.42639439816076713</v>
      </c>
      <c r="AP85" s="9">
        <f t="shared" si="92"/>
        <v>3.6111094422146715E-3</v>
      </c>
      <c r="AQ85" s="9">
        <f t="shared" si="93"/>
        <v>6.5537130940143171E-8</v>
      </c>
      <c r="AR85" s="9">
        <f t="shared" si="94"/>
        <v>0.11653201007194385</v>
      </c>
    </row>
    <row r="86" spans="1:44" ht="63.5" x14ac:dyDescent="0.35">
      <c r="A86" s="9" t="s">
        <v>150</v>
      </c>
      <c r="B86" s="9" t="s">
        <v>80</v>
      </c>
      <c r="C86" s="9" t="s">
        <v>168</v>
      </c>
      <c r="D86" s="9" t="s">
        <v>180</v>
      </c>
      <c r="E86" s="9" t="s">
        <v>133</v>
      </c>
      <c r="F86" s="9" t="s">
        <v>63</v>
      </c>
      <c r="G86" s="9" t="s">
        <v>172</v>
      </c>
      <c r="H86" s="9">
        <v>1.18E-2</v>
      </c>
      <c r="I86" s="9" t="s">
        <v>188</v>
      </c>
      <c r="J86" s="9" t="b">
        <v>0</v>
      </c>
      <c r="L86" s="9">
        <v>0.10521936987180409</v>
      </c>
      <c r="M86" s="9">
        <v>6.1451733320158887E-9</v>
      </c>
      <c r="N86" s="9">
        <v>5.5116908971341276E-9</v>
      </c>
      <c r="O86" s="9">
        <v>2.5471303752398801E-8</v>
      </c>
      <c r="P86" s="9">
        <v>2.415980324166237E-9</v>
      </c>
      <c r="Q86" s="9">
        <v>9.4890429819707328E-2</v>
      </c>
      <c r="R86" s="9">
        <v>2.7414370852175089E-4</v>
      </c>
      <c r="S86" s="9">
        <v>5.6987499818800442E-4</v>
      </c>
      <c r="T86" s="9">
        <v>1.0819830689473291E-3</v>
      </c>
      <c r="U86" s="9">
        <v>1.0667289623285989E-5</v>
      </c>
      <c r="V86" s="9">
        <v>8.8965286365030091E-5</v>
      </c>
      <c r="W86" s="9">
        <v>0.10711381505936669</v>
      </c>
      <c r="X86" s="9">
        <v>2.6078347443196148</v>
      </c>
      <c r="Y86" s="9">
        <v>0.41102109617243848</v>
      </c>
      <c r="Z86" s="9">
        <v>3.3953813713313051E-6</v>
      </c>
      <c r="AA86" s="9">
        <v>4.9941072553100359</v>
      </c>
      <c r="AB86" s="9">
        <f t="shared" si="60"/>
        <v>1.18E-2</v>
      </c>
      <c r="AC86" s="9">
        <f t="shared" si="79"/>
        <v>1.2415885644872884E-3</v>
      </c>
      <c r="AD86" s="9">
        <f t="shared" si="80"/>
        <v>7.2513045317787485E-11</v>
      </c>
      <c r="AE86" s="9">
        <f t="shared" si="81"/>
        <v>6.5037952586182701E-11</v>
      </c>
      <c r="AF86" s="9">
        <f t="shared" si="82"/>
        <v>3.0056138427830587E-10</v>
      </c>
      <c r="AG86" s="9">
        <f t="shared" si="83"/>
        <v>2.8508567825161594E-11</v>
      </c>
      <c r="AH86" s="9">
        <f t="shared" si="84"/>
        <v>1.1197070718725465E-3</v>
      </c>
      <c r="AI86" s="9">
        <f t="shared" si="85"/>
        <v>3.2348957605566603E-6</v>
      </c>
      <c r="AJ86" s="9">
        <f t="shared" si="86"/>
        <v>6.7245249786184521E-6</v>
      </c>
      <c r="AK86" s="9">
        <f t="shared" si="87"/>
        <v>1.2767400213578483E-5</v>
      </c>
      <c r="AL86" s="9">
        <f t="shared" si="88"/>
        <v>1.2587401755477467E-7</v>
      </c>
      <c r="AM86" s="9">
        <f t="shared" si="89"/>
        <v>1.0497903791073551E-6</v>
      </c>
      <c r="AN86" s="9">
        <f t="shared" si="90"/>
        <v>1.263943017700527E-3</v>
      </c>
      <c r="AO86" s="9">
        <f t="shared" si="91"/>
        <v>3.0772449982971455E-2</v>
      </c>
      <c r="AP86" s="9">
        <f t="shared" si="92"/>
        <v>4.8500489348347739E-3</v>
      </c>
      <c r="AQ86" s="9">
        <f t="shared" si="93"/>
        <v>4.0065500181709401E-8</v>
      </c>
      <c r="AR86" s="9">
        <f t="shared" si="94"/>
        <v>5.8930465612658418E-2</v>
      </c>
    </row>
    <row r="87" spans="1:44" ht="113.5" x14ac:dyDescent="0.35">
      <c r="A87" s="9" t="s">
        <v>151</v>
      </c>
      <c r="B87" s="9" t="s">
        <v>81</v>
      </c>
      <c r="C87" s="9" t="s">
        <v>169</v>
      </c>
      <c r="D87" s="9" t="s">
        <v>173</v>
      </c>
      <c r="E87" s="9" t="s">
        <v>133</v>
      </c>
      <c r="F87" s="9" t="s">
        <v>63</v>
      </c>
      <c r="G87" s="9" t="s">
        <v>172</v>
      </c>
      <c r="H87" s="9">
        <v>3.5211267605633799E-4</v>
      </c>
      <c r="I87" s="9" t="s">
        <v>188</v>
      </c>
      <c r="J87" s="9" t="b">
        <v>0</v>
      </c>
      <c r="L87" s="9">
        <v>23.47203258375399</v>
      </c>
      <c r="M87" s="9">
        <v>5.0253696247394209E-6</v>
      </c>
      <c r="N87" s="9">
        <v>5.7105239971057852E-7</v>
      </c>
      <c r="O87" s="9">
        <v>4.7031609984488252E-7</v>
      </c>
      <c r="P87" s="9">
        <v>1.665426994933979E-6</v>
      </c>
      <c r="Q87" s="9">
        <v>1.376629242367049</v>
      </c>
      <c r="R87" s="9">
        <v>9.5618628408541573E-2</v>
      </c>
      <c r="S87" s="9">
        <v>8.4631435448085615E-2</v>
      </c>
      <c r="T87" s="9">
        <v>0.31273855818046498</v>
      </c>
      <c r="U87" s="9">
        <v>7.7053949038506401E-5</v>
      </c>
      <c r="V87" s="9">
        <v>2.842625000999463E-2</v>
      </c>
      <c r="W87" s="9">
        <v>9.7731099574354072</v>
      </c>
      <c r="X87" s="9">
        <v>18.569307831717008</v>
      </c>
      <c r="Y87" s="9">
        <v>0.82624349936299191</v>
      </c>
      <c r="Z87" s="9">
        <v>9.2569591139753651E-6</v>
      </c>
      <c r="AA87" s="9">
        <v>318.25325436770879</v>
      </c>
      <c r="AB87" s="9">
        <f t="shared" si="60"/>
        <v>3.5211267605633799E-4</v>
      </c>
      <c r="AC87" s="9">
        <f t="shared" si="79"/>
        <v>8.2648002055471792E-3</v>
      </c>
      <c r="AD87" s="9">
        <f t="shared" si="80"/>
        <v>1.7694963467392325E-9</v>
      </c>
      <c r="AE87" s="9">
        <f t="shared" si="81"/>
        <v>2.0107478863048537E-10</v>
      </c>
      <c r="AF87" s="9">
        <f t="shared" si="82"/>
        <v>1.6560426050876142E-10</v>
      </c>
      <c r="AG87" s="9">
        <f t="shared" si="83"/>
        <v>5.8641795596266858E-10</v>
      </c>
      <c r="AH87" s="9">
        <f t="shared" si="84"/>
        <v>4.8472860646727074E-4</v>
      </c>
      <c r="AI87" s="9">
        <f t="shared" si="85"/>
        <v>3.3668531129768154E-5</v>
      </c>
      <c r="AJ87" s="9">
        <f t="shared" si="86"/>
        <v>2.979980121411465E-5</v>
      </c>
      <c r="AK87" s="9">
        <f t="shared" si="87"/>
        <v>1.1011921062692428E-4</v>
      </c>
      <c r="AL87" s="9">
        <f t="shared" si="88"/>
        <v>2.713167219665718E-8</v>
      </c>
      <c r="AM87" s="9">
        <f t="shared" si="89"/>
        <v>1.0009242961265714E-5</v>
      </c>
      <c r="AN87" s="9">
        <f t="shared" si="90"/>
        <v>3.4412359005054245E-3</v>
      </c>
      <c r="AO87" s="9">
        <f t="shared" si="91"/>
        <v>6.5384886731397907E-3</v>
      </c>
      <c r="AP87" s="9">
        <f t="shared" si="92"/>
        <v>2.9093080963485629E-4</v>
      </c>
      <c r="AQ87" s="9">
        <f t="shared" si="93"/>
        <v>3.2594926457659734E-9</v>
      </c>
      <c r="AR87" s="9">
        <f t="shared" si="94"/>
        <v>0.11206100505905238</v>
      </c>
    </row>
    <row r="88" spans="1:44" ht="63.5" x14ac:dyDescent="0.35">
      <c r="A88" s="9" t="s">
        <v>138</v>
      </c>
      <c r="B88" s="9" t="s">
        <v>68</v>
      </c>
      <c r="C88" s="9" t="s">
        <v>110</v>
      </c>
      <c r="D88" s="9" t="s">
        <v>173</v>
      </c>
      <c r="E88" s="9" t="s">
        <v>133</v>
      </c>
      <c r="F88" s="9" t="s">
        <v>63</v>
      </c>
      <c r="G88" s="9" t="s">
        <v>172</v>
      </c>
      <c r="H88" s="9">
        <v>-0.45</v>
      </c>
      <c r="I88" s="9" t="s">
        <v>188</v>
      </c>
      <c r="J88" s="9" t="b">
        <v>0</v>
      </c>
      <c r="L88" s="9">
        <v>3.1457441169940861E-3</v>
      </c>
      <c r="M88" s="9">
        <v>6.5022160900208775E-10</v>
      </c>
      <c r="N88" s="9">
        <v>1.000563776509765E-10</v>
      </c>
      <c r="O88" s="9">
        <v>4.4440407603596022E-10</v>
      </c>
      <c r="P88" s="9">
        <v>3.0063126803655782E-10</v>
      </c>
      <c r="Q88" s="9">
        <v>1.9282305834752999E-4</v>
      </c>
      <c r="R88" s="9">
        <v>2.264711906192313E-5</v>
      </c>
      <c r="S88" s="9">
        <v>2.0167113386152581E-5</v>
      </c>
      <c r="T88" s="9">
        <v>8.0658338911371866E-5</v>
      </c>
      <c r="U88" s="9">
        <v>3.6776368775751759E-8</v>
      </c>
      <c r="V88" s="9">
        <v>7.3394725148656446E-6</v>
      </c>
      <c r="W88" s="9">
        <v>8.0365357875069945E-3</v>
      </c>
      <c r="X88" s="9">
        <v>5.8980906103633449E-2</v>
      </c>
      <c r="Y88" s="9">
        <v>2.6050259980802038E-4</v>
      </c>
      <c r="Z88" s="9">
        <v>1.1117241814655159E-8</v>
      </c>
      <c r="AA88" s="9">
        <v>4.7418460561249563E-2</v>
      </c>
      <c r="AB88" s="9">
        <f t="shared" si="60"/>
        <v>-0.45</v>
      </c>
      <c r="AC88" s="9">
        <f t="shared" si="79"/>
        <v>-1.4155848526473387E-3</v>
      </c>
      <c r="AD88" s="9">
        <f t="shared" si="80"/>
        <v>-2.9259972405093951E-10</v>
      </c>
      <c r="AE88" s="9">
        <f t="shared" si="81"/>
        <v>-4.5025369942939422E-11</v>
      </c>
      <c r="AF88" s="9">
        <f t="shared" si="82"/>
        <v>-1.999818342161821E-10</v>
      </c>
      <c r="AG88" s="9">
        <f t="shared" si="83"/>
        <v>-1.3528407061645103E-10</v>
      </c>
      <c r="AH88" s="9">
        <f t="shared" si="84"/>
        <v>-8.6770376256388497E-5</v>
      </c>
      <c r="AI88" s="9">
        <f t="shared" si="85"/>
        <v>-1.0191203577865409E-5</v>
      </c>
      <c r="AJ88" s="9">
        <f t="shared" si="86"/>
        <v>-9.0752010237686612E-6</v>
      </c>
      <c r="AK88" s="9">
        <f t="shared" si="87"/>
        <v>-3.6296252510117341E-5</v>
      </c>
      <c r="AL88" s="9">
        <f t="shared" si="88"/>
        <v>-1.6549365949088293E-8</v>
      </c>
      <c r="AM88" s="9">
        <f t="shared" si="89"/>
        <v>-3.3027626316895403E-6</v>
      </c>
      <c r="AN88" s="9">
        <f t="shared" si="90"/>
        <v>-3.6164411043781478E-3</v>
      </c>
      <c r="AO88" s="9">
        <f t="shared" si="91"/>
        <v>-2.6541407746635052E-2</v>
      </c>
      <c r="AP88" s="9">
        <f t="shared" si="92"/>
        <v>-1.1722616991360918E-4</v>
      </c>
      <c r="AQ88" s="9">
        <f t="shared" si="93"/>
        <v>-5.0027588165948216E-9</v>
      </c>
      <c r="AR88" s="9">
        <f t="shared" si="94"/>
        <v>-2.1338307252562305E-2</v>
      </c>
    </row>
    <row r="89" spans="1:44" ht="63.5" x14ac:dyDescent="0.35">
      <c r="A89" s="9" t="s">
        <v>139</v>
      </c>
      <c r="B89" s="9" t="s">
        <v>69</v>
      </c>
      <c r="C89" s="9" t="s">
        <v>110</v>
      </c>
      <c r="D89" s="9" t="s">
        <v>177</v>
      </c>
      <c r="E89" s="9" t="s">
        <v>133</v>
      </c>
      <c r="F89" s="9" t="s">
        <v>63</v>
      </c>
      <c r="G89" s="9" t="s">
        <v>172</v>
      </c>
      <c r="H89" s="9">
        <v>2.5000000000000001E-5</v>
      </c>
      <c r="I89" s="9" t="s">
        <v>189</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140</v>
      </c>
      <c r="B90" s="9" t="s">
        <v>70</v>
      </c>
      <c r="C90" s="9" t="s">
        <v>110</v>
      </c>
      <c r="D90" s="9" t="s">
        <v>177</v>
      </c>
      <c r="E90" s="9" t="s">
        <v>133</v>
      </c>
      <c r="F90" s="9" t="s">
        <v>63</v>
      </c>
      <c r="G90" s="9" t="s">
        <v>172</v>
      </c>
      <c r="H90" s="9">
        <v>0.22</v>
      </c>
      <c r="I90" s="9" t="s">
        <v>189</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152</v>
      </c>
      <c r="B91" s="9" t="s">
        <v>82</v>
      </c>
      <c r="C91" s="9" t="s">
        <v>110</v>
      </c>
      <c r="D91" s="9" t="s">
        <v>177</v>
      </c>
      <c r="E91" s="9" t="s">
        <v>133</v>
      </c>
      <c r="F91" s="9" t="s">
        <v>63</v>
      </c>
      <c r="G91" s="9" t="s">
        <v>172</v>
      </c>
      <c r="H91" s="9">
        <v>5.2599999999999999E-4</v>
      </c>
      <c r="I91" s="9" t="s">
        <v>189</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144</v>
      </c>
      <c r="B92" s="9" t="s">
        <v>74</v>
      </c>
      <c r="C92" s="9" t="s">
        <v>110</v>
      </c>
      <c r="D92" s="9" t="s">
        <v>177</v>
      </c>
      <c r="E92" s="9" t="s">
        <v>133</v>
      </c>
      <c r="F92" s="9" t="s">
        <v>63</v>
      </c>
      <c r="G92" s="9" t="s">
        <v>172</v>
      </c>
      <c r="H92" s="9">
        <v>1E-3</v>
      </c>
      <c r="I92" s="9" t="s">
        <v>189</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145</v>
      </c>
      <c r="B93" s="9" t="s">
        <v>83</v>
      </c>
      <c r="C93" s="9" t="s">
        <v>166</v>
      </c>
      <c r="D93" s="9" t="s">
        <v>181</v>
      </c>
      <c r="E93" s="9" t="s">
        <v>133</v>
      </c>
      <c r="F93" s="9" t="s">
        <v>63</v>
      </c>
      <c r="G93" s="9" t="s">
        <v>172</v>
      </c>
      <c r="H93" s="9">
        <v>1.25E-4</v>
      </c>
      <c r="I93" s="9" t="s">
        <v>189</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146</v>
      </c>
      <c r="B94" s="9" t="s">
        <v>76</v>
      </c>
      <c r="C94" s="9" t="s">
        <v>110</v>
      </c>
      <c r="D94" s="9" t="s">
        <v>177</v>
      </c>
      <c r="E94" s="9" t="s">
        <v>133</v>
      </c>
      <c r="F94" s="9" t="s">
        <v>63</v>
      </c>
      <c r="G94" s="9" t="s">
        <v>172</v>
      </c>
      <c r="H94" s="9">
        <v>6.9999999999999999E-4</v>
      </c>
      <c r="I94" s="9" t="s">
        <v>189</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134</v>
      </c>
      <c r="B95" s="9" t="s">
        <v>64</v>
      </c>
      <c r="C95" s="9" t="s">
        <v>110</v>
      </c>
      <c r="D95" s="9" t="s">
        <v>172</v>
      </c>
      <c r="E95" s="9" t="s">
        <v>134</v>
      </c>
      <c r="F95" s="9" t="s">
        <v>64</v>
      </c>
      <c r="G95" s="9" t="s">
        <v>172</v>
      </c>
      <c r="H95" s="9">
        <v>-1</v>
      </c>
      <c r="I95" s="9" t="s">
        <v>187</v>
      </c>
      <c r="J95" s="9" t="b">
        <v>0</v>
      </c>
      <c r="AB95" s="9">
        <f t="shared" si="95"/>
        <v>-1</v>
      </c>
      <c r="AC95" s="9">
        <f t="shared" ref="AC95:AR95" si="96">+AC96+AC97+AC98+AC99+AC100+AC101+AC102+AC103+AC104+AC105+AC106+AC107+AC108+AC109+AC110+AC111+AC112</f>
        <v>6.4406311089138801E-2</v>
      </c>
      <c r="AD95" s="9">
        <f t="shared" si="96"/>
        <v>2.3148976822886921E-9</v>
      </c>
      <c r="AE95" s="9">
        <f t="shared" si="96"/>
        <v>7.1339721212102997E-10</v>
      </c>
      <c r="AF95" s="9">
        <f t="shared" si="96"/>
        <v>2.1312910765421123E-9</v>
      </c>
      <c r="AG95" s="9">
        <f t="shared" si="96"/>
        <v>-4.7480560801260761E-10</v>
      </c>
      <c r="AH95" s="9">
        <f t="shared" si="96"/>
        <v>1.27560932721923E-4</v>
      </c>
      <c r="AI95" s="9">
        <f t="shared" si="96"/>
        <v>5.5276879436143988E-5</v>
      </c>
      <c r="AJ95" s="9">
        <f t="shared" si="96"/>
        <v>-2.3005191304436082E-4</v>
      </c>
      <c r="AK95" s="9">
        <f t="shared" si="96"/>
        <v>-1.0633126560516909E-3</v>
      </c>
      <c r="AL95" s="9">
        <f t="shared" si="96"/>
        <v>2.7904806937453328E-7</v>
      </c>
      <c r="AM95" s="9">
        <f t="shared" si="96"/>
        <v>8.8036163385454304E-6</v>
      </c>
      <c r="AN95" s="9">
        <f t="shared" si="96"/>
        <v>8.8928715992355068E-3</v>
      </c>
      <c r="AO95" s="9">
        <f t="shared" si="96"/>
        <v>9.4720197891565938E-2</v>
      </c>
      <c r="AP95" s="9">
        <f t="shared" si="96"/>
        <v>-7.8357863025336951E-4</v>
      </c>
      <c r="AQ95" s="9">
        <f t="shared" si="96"/>
        <v>7.4987793291555199E-9</v>
      </c>
      <c r="AR95" s="9">
        <f t="shared" si="96"/>
        <v>0.12436394023491454</v>
      </c>
    </row>
    <row r="96" spans="1:44" ht="76" x14ac:dyDescent="0.35">
      <c r="A96" s="9" t="s">
        <v>153</v>
      </c>
      <c r="B96" s="9" t="s">
        <v>84</v>
      </c>
      <c r="C96" s="9" t="s">
        <v>167</v>
      </c>
      <c r="D96" s="9" t="s">
        <v>180</v>
      </c>
      <c r="E96" s="9" t="s">
        <v>134</v>
      </c>
      <c r="F96" s="9" t="s">
        <v>64</v>
      </c>
      <c r="G96" s="9" t="s">
        <v>172</v>
      </c>
      <c r="H96" s="9">
        <v>1.67E-9</v>
      </c>
      <c r="I96" s="9" t="s">
        <v>188</v>
      </c>
      <c r="J96" s="9" t="b">
        <v>0</v>
      </c>
      <c r="L96" s="9">
        <v>987880.61283091526</v>
      </c>
      <c r="M96" s="9">
        <v>6.814441045565714E-2</v>
      </c>
      <c r="N96" s="9">
        <v>0.4540189149743401</v>
      </c>
      <c r="O96" s="9">
        <v>0.59921430965201172</v>
      </c>
      <c r="P96" s="9">
        <v>8.3414444269766075E-2</v>
      </c>
      <c r="Q96" s="9">
        <v>30465.84026283308</v>
      </c>
      <c r="R96" s="9">
        <v>4246.1352669284752</v>
      </c>
      <c r="S96" s="9">
        <v>4302.3393555929324</v>
      </c>
      <c r="T96" s="9">
        <v>11957.25037951613</v>
      </c>
      <c r="U96" s="9">
        <v>38.937346683478239</v>
      </c>
      <c r="V96" s="9">
        <v>1065.025325517897</v>
      </c>
      <c r="W96" s="9">
        <v>5347813.00606032</v>
      </c>
      <c r="X96" s="9">
        <v>26193596.245527372</v>
      </c>
      <c r="Y96" s="9">
        <v>268751.79949199437</v>
      </c>
      <c r="Z96" s="9">
        <v>45.59845240347984</v>
      </c>
      <c r="AA96" s="9">
        <v>11891394.377650529</v>
      </c>
      <c r="AB96" s="9">
        <f t="shared" si="95"/>
        <v>1.67E-9</v>
      </c>
      <c r="AC96" s="9">
        <f t="shared" ref="AC96:AC112" si="97">AB96*L96</f>
        <v>1.6497606234276284E-3</v>
      </c>
      <c r="AD96" s="9">
        <f t="shared" ref="AD96:AD112" si="98">AB96*M96</f>
        <v>1.1380116546094742E-10</v>
      </c>
      <c r="AE96" s="9">
        <f t="shared" ref="AE96:AE112" si="99">AB96*N96</f>
        <v>7.5821158800714795E-10</v>
      </c>
      <c r="AF96" s="9">
        <f t="shared" ref="AF96:AF112" si="100">AB96*O96</f>
        <v>1.0006878971188596E-9</v>
      </c>
      <c r="AG96" s="9">
        <f t="shared" ref="AG96:AG112" si="101">AB96*P96</f>
        <v>1.3930212193050935E-10</v>
      </c>
      <c r="AH96" s="9">
        <f t="shared" ref="AH96:AH112" si="102">AB96*Q96</f>
        <v>5.0877953238931245E-5</v>
      </c>
      <c r="AI96" s="9">
        <f t="shared" ref="AI96:AI112" si="103">AB96*R96</f>
        <v>7.091045895770554E-6</v>
      </c>
      <c r="AJ96" s="9">
        <f t="shared" ref="AJ96:AJ112" si="104">AB96*S96</f>
        <v>7.1849067238401969E-6</v>
      </c>
      <c r="AK96" s="9">
        <f t="shared" ref="AK96:AK112" si="105">AB96*T96</f>
        <v>1.9968608133791936E-5</v>
      </c>
      <c r="AL96" s="9">
        <f t="shared" ref="AL96:AL112" si="106">AB96*U96</f>
        <v>6.5025368961408666E-8</v>
      </c>
      <c r="AM96" s="9">
        <f t="shared" ref="AM96:AM112" si="107">AB96*V96</f>
        <v>1.778592293614888E-6</v>
      </c>
      <c r="AN96" s="9">
        <f t="shared" ref="AN96:AN112" si="108">AB96*W96</f>
        <v>8.9308477201207343E-3</v>
      </c>
      <c r="AO96" s="9">
        <f t="shared" ref="AO96:AO112" si="109">AB96*X96</f>
        <v>4.3743305730030713E-2</v>
      </c>
      <c r="AP96" s="9">
        <f t="shared" ref="AP96:AP112" si="110">AB96*Y96</f>
        <v>4.4881550515163063E-4</v>
      </c>
      <c r="AQ96" s="9">
        <f t="shared" ref="AQ96:AQ112" si="111">AB96*Z96</f>
        <v>7.6149415513811336E-8</v>
      </c>
      <c r="AR96" s="9">
        <f t="shared" ref="AR96:AR112" si="112">AB96*AA96</f>
        <v>1.9858628610676384E-2</v>
      </c>
    </row>
    <row r="97" spans="1:44" ht="113.5" x14ac:dyDescent="0.35">
      <c r="A97" s="9" t="s">
        <v>151</v>
      </c>
      <c r="B97" s="9" t="s">
        <v>81</v>
      </c>
      <c r="C97" s="9" t="s">
        <v>169</v>
      </c>
      <c r="D97" s="9" t="s">
        <v>173</v>
      </c>
      <c r="E97" s="9" t="s">
        <v>134</v>
      </c>
      <c r="F97" s="9" t="s">
        <v>64</v>
      </c>
      <c r="G97" s="9" t="s">
        <v>172</v>
      </c>
      <c r="H97" s="9">
        <v>3.5211267605633799E-4</v>
      </c>
      <c r="I97" s="9" t="s">
        <v>188</v>
      </c>
      <c r="J97" s="9" t="b">
        <v>0</v>
      </c>
      <c r="L97" s="9">
        <v>23.47203258375399</v>
      </c>
      <c r="M97" s="9">
        <v>5.0253696247394209E-6</v>
      </c>
      <c r="N97" s="9">
        <v>5.7105239971057852E-7</v>
      </c>
      <c r="O97" s="9">
        <v>4.7031609984488252E-7</v>
      </c>
      <c r="P97" s="9">
        <v>1.665426994933979E-6</v>
      </c>
      <c r="Q97" s="9">
        <v>1.376629242367049</v>
      </c>
      <c r="R97" s="9">
        <v>9.5618628408541573E-2</v>
      </c>
      <c r="S97" s="9">
        <v>8.4631435448085615E-2</v>
      </c>
      <c r="T97" s="9">
        <v>0.31273855818046498</v>
      </c>
      <c r="U97" s="9">
        <v>7.7053949038506401E-5</v>
      </c>
      <c r="V97" s="9">
        <v>2.842625000999463E-2</v>
      </c>
      <c r="W97" s="9">
        <v>9.7731099574354072</v>
      </c>
      <c r="X97" s="9">
        <v>18.569307831717008</v>
      </c>
      <c r="Y97" s="9">
        <v>0.82624349936299191</v>
      </c>
      <c r="Z97" s="9">
        <v>9.2569591139753651E-6</v>
      </c>
      <c r="AA97" s="9">
        <v>318.25325436770879</v>
      </c>
      <c r="AB97" s="9">
        <f t="shared" si="95"/>
        <v>3.5211267605633799E-4</v>
      </c>
      <c r="AC97" s="9">
        <f t="shared" si="97"/>
        <v>8.2648002055471792E-3</v>
      </c>
      <c r="AD97" s="9">
        <f t="shared" si="98"/>
        <v>1.7694963467392325E-9</v>
      </c>
      <c r="AE97" s="9">
        <f t="shared" si="99"/>
        <v>2.0107478863048537E-10</v>
      </c>
      <c r="AF97" s="9">
        <f t="shared" si="100"/>
        <v>1.6560426050876142E-10</v>
      </c>
      <c r="AG97" s="9">
        <f t="shared" si="101"/>
        <v>5.8641795596266858E-10</v>
      </c>
      <c r="AH97" s="9">
        <f t="shared" si="102"/>
        <v>4.8472860646727074E-4</v>
      </c>
      <c r="AI97" s="9">
        <f t="shared" si="103"/>
        <v>3.3668531129768154E-5</v>
      </c>
      <c r="AJ97" s="9">
        <f t="shared" si="104"/>
        <v>2.979980121411465E-5</v>
      </c>
      <c r="AK97" s="9">
        <f t="shared" si="105"/>
        <v>1.1011921062692428E-4</v>
      </c>
      <c r="AL97" s="9">
        <f t="shared" si="106"/>
        <v>2.713167219665718E-8</v>
      </c>
      <c r="AM97" s="9">
        <f t="shared" si="107"/>
        <v>1.0009242961265714E-5</v>
      </c>
      <c r="AN97" s="9">
        <f t="shared" si="108"/>
        <v>3.4412359005054245E-3</v>
      </c>
      <c r="AO97" s="9">
        <f t="shared" si="109"/>
        <v>6.5384886731397907E-3</v>
      </c>
      <c r="AP97" s="9">
        <f t="shared" si="110"/>
        <v>2.9093080963485629E-4</v>
      </c>
      <c r="AQ97" s="9">
        <f t="shared" si="111"/>
        <v>3.2594926457659734E-9</v>
      </c>
      <c r="AR97" s="9">
        <f t="shared" si="112"/>
        <v>0.11206100505905238</v>
      </c>
    </row>
    <row r="98" spans="1:44" ht="63.5" x14ac:dyDescent="0.35">
      <c r="A98" s="9" t="s">
        <v>148</v>
      </c>
      <c r="B98" s="9" t="s">
        <v>78</v>
      </c>
      <c r="C98" s="9" t="s">
        <v>166</v>
      </c>
      <c r="D98" s="9" t="s">
        <v>180</v>
      </c>
      <c r="E98" s="9" t="s">
        <v>134</v>
      </c>
      <c r="F98" s="9" t="s">
        <v>64</v>
      </c>
      <c r="G98" s="9" t="s">
        <v>172</v>
      </c>
      <c r="H98" s="9">
        <v>-2.2499999999999999E-4</v>
      </c>
      <c r="I98" s="9" t="s">
        <v>188</v>
      </c>
      <c r="J98" s="9" t="b">
        <v>0</v>
      </c>
      <c r="L98" s="9">
        <v>-0.37286071037704871</v>
      </c>
      <c r="M98" s="9">
        <v>-1.9677637361568699E-8</v>
      </c>
      <c r="N98" s="9">
        <v>-1.4152757315570539E-7</v>
      </c>
      <c r="O98" s="9">
        <v>-2.100243469870219E-6</v>
      </c>
      <c r="P98" s="9">
        <v>-3.161886584198886E-8</v>
      </c>
      <c r="Q98" s="9">
        <v>-2.8766385369069739E-2</v>
      </c>
      <c r="R98" s="9">
        <v>-1.7524062551968491E-3</v>
      </c>
      <c r="S98" s="9">
        <v>-4.2000923177632904E-3</v>
      </c>
      <c r="T98" s="9">
        <v>-1.215863939236138E-2</v>
      </c>
      <c r="U98" s="9">
        <v>-9.1420249702782582E-4</v>
      </c>
      <c r="V98" s="9">
        <v>-2.077096625221677E-2</v>
      </c>
      <c r="W98" s="9">
        <v>-4.8071156049041024</v>
      </c>
      <c r="X98" s="9">
        <v>-2.9653606173103628</v>
      </c>
      <c r="Y98" s="9">
        <v>-4.4938950571877774</v>
      </c>
      <c r="Z98" s="9">
        <v>-5.9414875348617108E-6</v>
      </c>
      <c r="AA98" s="9">
        <v>-3.987263861945411</v>
      </c>
      <c r="AB98" s="9">
        <f t="shared" si="95"/>
        <v>-2.2499999999999999E-4</v>
      </c>
      <c r="AC98" s="9">
        <f t="shared" si="97"/>
        <v>8.3893659834835958E-5</v>
      </c>
      <c r="AD98" s="9">
        <f t="shared" si="98"/>
        <v>4.4274684063529573E-12</v>
      </c>
      <c r="AE98" s="9">
        <f t="shared" si="99"/>
        <v>3.1843703960033711E-11</v>
      </c>
      <c r="AF98" s="9">
        <f t="shared" si="100"/>
        <v>4.7255478072079927E-10</v>
      </c>
      <c r="AG98" s="9">
        <f t="shared" si="101"/>
        <v>7.1142448144474935E-12</v>
      </c>
      <c r="AH98" s="9">
        <f t="shared" si="102"/>
        <v>6.4724367080406913E-6</v>
      </c>
      <c r="AI98" s="9">
        <f t="shared" si="103"/>
        <v>3.9429140741929104E-7</v>
      </c>
      <c r="AJ98" s="9">
        <f t="shared" si="104"/>
        <v>9.4502077149674027E-7</v>
      </c>
      <c r="AK98" s="9">
        <f t="shared" si="105"/>
        <v>2.7356938632813104E-6</v>
      </c>
      <c r="AL98" s="9">
        <f t="shared" si="106"/>
        <v>2.0569556183126081E-7</v>
      </c>
      <c r="AM98" s="9">
        <f t="shared" si="107"/>
        <v>4.6734674067487728E-6</v>
      </c>
      <c r="AN98" s="9">
        <f t="shared" si="108"/>
        <v>1.081601011103423E-3</v>
      </c>
      <c r="AO98" s="9">
        <f t="shared" si="109"/>
        <v>6.6720613889483167E-4</v>
      </c>
      <c r="AP98" s="9">
        <f t="shared" si="110"/>
        <v>1.0111263878672498E-3</v>
      </c>
      <c r="AQ98" s="9">
        <f t="shared" si="111"/>
        <v>1.336834695343885E-9</v>
      </c>
      <c r="AR98" s="9">
        <f t="shared" si="112"/>
        <v>8.9713436893771746E-4</v>
      </c>
    </row>
    <row r="99" spans="1:44" ht="63.5" x14ac:dyDescent="0.35">
      <c r="A99" s="9" t="s">
        <v>150</v>
      </c>
      <c r="B99" s="9" t="s">
        <v>80</v>
      </c>
      <c r="C99" s="9" t="s">
        <v>168</v>
      </c>
      <c r="D99" s="9" t="s">
        <v>180</v>
      </c>
      <c r="E99" s="9" t="s">
        <v>134</v>
      </c>
      <c r="F99" s="9" t="s">
        <v>64</v>
      </c>
      <c r="G99" s="9" t="s">
        <v>172</v>
      </c>
      <c r="H99" s="9">
        <v>2.1350000000000002E-3</v>
      </c>
      <c r="I99" s="9" t="s">
        <v>188</v>
      </c>
      <c r="J99" s="9" t="b">
        <v>0</v>
      </c>
      <c r="L99" s="9">
        <v>0.10521936987180409</v>
      </c>
      <c r="M99" s="9">
        <v>6.1451733320158887E-9</v>
      </c>
      <c r="N99" s="9">
        <v>5.5116908971341276E-9</v>
      </c>
      <c r="O99" s="9">
        <v>2.5471303752398801E-8</v>
      </c>
      <c r="P99" s="9">
        <v>2.415980324166237E-9</v>
      </c>
      <c r="Q99" s="9">
        <v>9.4890429819707328E-2</v>
      </c>
      <c r="R99" s="9">
        <v>2.7414370852175089E-4</v>
      </c>
      <c r="S99" s="9">
        <v>5.6987499818800442E-4</v>
      </c>
      <c r="T99" s="9">
        <v>1.0819830689473291E-3</v>
      </c>
      <c r="U99" s="9">
        <v>1.0667289623285989E-5</v>
      </c>
      <c r="V99" s="9">
        <v>8.8965286365030091E-5</v>
      </c>
      <c r="W99" s="9">
        <v>0.10711381505936669</v>
      </c>
      <c r="X99" s="9">
        <v>2.6078347443196148</v>
      </c>
      <c r="Y99" s="9">
        <v>0.41102109617243848</v>
      </c>
      <c r="Z99" s="9">
        <v>3.3953813713313051E-6</v>
      </c>
      <c r="AA99" s="9">
        <v>4.9941072553100359</v>
      </c>
      <c r="AB99" s="9">
        <f t="shared" si="95"/>
        <v>2.1350000000000002E-3</v>
      </c>
      <c r="AC99" s="9">
        <f t="shared" si="97"/>
        <v>2.2464335467630177E-4</v>
      </c>
      <c r="AD99" s="9">
        <f t="shared" si="98"/>
        <v>1.3119945063853924E-11</v>
      </c>
      <c r="AE99" s="9">
        <f t="shared" si="99"/>
        <v>1.1767460065381363E-11</v>
      </c>
      <c r="AF99" s="9">
        <f t="shared" si="100"/>
        <v>5.4381233511371447E-11</v>
      </c>
      <c r="AG99" s="9">
        <f t="shared" si="101"/>
        <v>5.1581179920949167E-12</v>
      </c>
      <c r="AH99" s="9">
        <f t="shared" si="102"/>
        <v>2.0259106766507516E-4</v>
      </c>
      <c r="AI99" s="9">
        <f t="shared" si="103"/>
        <v>5.8529681769393823E-7</v>
      </c>
      <c r="AJ99" s="9">
        <f t="shared" si="104"/>
        <v>1.2166831211313896E-6</v>
      </c>
      <c r="AK99" s="9">
        <f t="shared" si="105"/>
        <v>2.3100338522025479E-6</v>
      </c>
      <c r="AL99" s="9">
        <f t="shared" si="106"/>
        <v>2.277466334571559E-8</v>
      </c>
      <c r="AM99" s="9">
        <f t="shared" si="107"/>
        <v>1.8994088638933925E-7</v>
      </c>
      <c r="AN99" s="9">
        <f t="shared" si="108"/>
        <v>2.2868799515174791E-4</v>
      </c>
      <c r="AO99" s="9">
        <f t="shared" si="109"/>
        <v>5.5677271791223781E-3</v>
      </c>
      <c r="AP99" s="9">
        <f t="shared" si="110"/>
        <v>8.7753004032815624E-4</v>
      </c>
      <c r="AQ99" s="9">
        <f t="shared" si="111"/>
        <v>7.249139227792337E-9</v>
      </c>
      <c r="AR99" s="9">
        <f t="shared" si="112"/>
        <v>1.0662418990086927E-2</v>
      </c>
    </row>
    <row r="100" spans="1:44" ht="113.5" x14ac:dyDescent="0.35">
      <c r="A100" s="9" t="s">
        <v>154</v>
      </c>
      <c r="B100" s="9" t="s">
        <v>85</v>
      </c>
      <c r="C100" s="9" t="s">
        <v>170</v>
      </c>
      <c r="D100" s="9" t="s">
        <v>180</v>
      </c>
      <c r="E100" s="9" t="s">
        <v>134</v>
      </c>
      <c r="F100" s="9" t="s">
        <v>64</v>
      </c>
      <c r="G100" s="9" t="s">
        <v>172</v>
      </c>
      <c r="H100" s="9">
        <v>0.24160000000000001</v>
      </c>
      <c r="I100" s="9" t="s">
        <v>188</v>
      </c>
      <c r="J100" s="9" t="b">
        <v>0</v>
      </c>
      <c r="L100" s="9">
        <v>5.0137977529436058E-2</v>
      </c>
      <c r="M100" s="9">
        <v>1.059740223493508E-8</v>
      </c>
      <c r="N100" s="9">
        <v>7.3850816610653611E-10</v>
      </c>
      <c r="O100" s="9">
        <v>1.5925368166936311E-8</v>
      </c>
      <c r="P100" s="9">
        <v>1.339100713575236E-8</v>
      </c>
      <c r="Q100" s="9">
        <v>3.4718955983849761E-3</v>
      </c>
      <c r="R100" s="9">
        <v>1.8481230177663419E-4</v>
      </c>
      <c r="S100" s="9">
        <v>1.904915526858013E-4</v>
      </c>
      <c r="T100" s="9">
        <v>5.5399978160840962E-4</v>
      </c>
      <c r="U100" s="9">
        <v>5.1759025182530764E-7</v>
      </c>
      <c r="V100" s="9">
        <v>4.9425735421188372E-5</v>
      </c>
      <c r="W100" s="9">
        <v>2.6049675056339941E-2</v>
      </c>
      <c r="X100" s="9">
        <v>3.995833670983032</v>
      </c>
      <c r="Y100" s="9">
        <v>4.9248016587830571E-3</v>
      </c>
      <c r="Z100" s="9">
        <v>1.220134781534801E-7</v>
      </c>
      <c r="AA100" s="9">
        <v>0.67873628769092476</v>
      </c>
      <c r="AB100" s="9">
        <f t="shared" si="95"/>
        <v>0.24160000000000001</v>
      </c>
      <c r="AC100" s="9">
        <f t="shared" si="97"/>
        <v>1.2113335371111752E-2</v>
      </c>
      <c r="AD100" s="9">
        <f t="shared" si="98"/>
        <v>2.5603323799603154E-9</v>
      </c>
      <c r="AE100" s="9">
        <f t="shared" si="99"/>
        <v>1.7842357293133913E-10</v>
      </c>
      <c r="AF100" s="9">
        <f t="shared" si="100"/>
        <v>3.8475689491318126E-9</v>
      </c>
      <c r="AG100" s="9">
        <f t="shared" si="101"/>
        <v>3.2352673239977703E-9</v>
      </c>
      <c r="AH100" s="9">
        <f t="shared" si="102"/>
        <v>8.388099765698103E-4</v>
      </c>
      <c r="AI100" s="9">
        <f t="shared" si="103"/>
        <v>4.4650652109234824E-5</v>
      </c>
      <c r="AJ100" s="9">
        <f t="shared" si="104"/>
        <v>4.6022759128889599E-5</v>
      </c>
      <c r="AK100" s="9">
        <f t="shared" si="105"/>
        <v>1.3384634723659177E-4</v>
      </c>
      <c r="AL100" s="9">
        <f t="shared" si="106"/>
        <v>1.2504980484099432E-7</v>
      </c>
      <c r="AM100" s="9">
        <f t="shared" si="107"/>
        <v>1.1941257677759111E-5</v>
      </c>
      <c r="AN100" s="9">
        <f t="shared" si="108"/>
        <v>6.2936014936117298E-3</v>
      </c>
      <c r="AO100" s="9">
        <f t="shared" si="109"/>
        <v>0.96539341490950059</v>
      </c>
      <c r="AP100" s="9">
        <f t="shared" si="110"/>
        <v>1.1898320807619866E-3</v>
      </c>
      <c r="AQ100" s="9">
        <f t="shared" si="111"/>
        <v>2.9478456321880793E-8</v>
      </c>
      <c r="AR100" s="9">
        <f t="shared" si="112"/>
        <v>0.16398268710612743</v>
      </c>
    </row>
    <row r="101" spans="1:44" ht="63.5" x14ac:dyDescent="0.35">
      <c r="A101" s="9" t="s">
        <v>155</v>
      </c>
      <c r="B101" s="9" t="s">
        <v>86</v>
      </c>
      <c r="C101" s="9" t="s">
        <v>110</v>
      </c>
      <c r="D101" s="9" t="s">
        <v>180</v>
      </c>
      <c r="E101" s="9" t="s">
        <v>134</v>
      </c>
      <c r="F101" s="9" t="s">
        <v>64</v>
      </c>
      <c r="G101" s="9" t="s">
        <v>172</v>
      </c>
      <c r="H101" s="9">
        <v>0.22500000000000001</v>
      </c>
      <c r="I101" s="9" t="s">
        <v>188</v>
      </c>
      <c r="J101" s="9" t="b">
        <v>0</v>
      </c>
      <c r="L101" s="9">
        <v>1.105041509798613E-4</v>
      </c>
      <c r="M101" s="9">
        <v>1.0251153135881589E-11</v>
      </c>
      <c r="N101" s="9">
        <v>2.7054922805105289E-11</v>
      </c>
      <c r="O101" s="9">
        <v>4.9440036676317003E-11</v>
      </c>
      <c r="P101" s="9">
        <v>6.7713801953557628E-12</v>
      </c>
      <c r="Q101" s="9">
        <v>4.4773941700127782E-5</v>
      </c>
      <c r="R101" s="9">
        <v>4.1450799117555911E-7</v>
      </c>
      <c r="S101" s="9">
        <v>6.693032949396005E-7</v>
      </c>
      <c r="T101" s="9">
        <v>1.3478047233031009E-6</v>
      </c>
      <c r="U101" s="9">
        <v>7.3053511046294447E-9</v>
      </c>
      <c r="V101" s="9">
        <v>1.198204770093585E-7</v>
      </c>
      <c r="W101" s="9">
        <v>3.2912502134385419E-4</v>
      </c>
      <c r="X101" s="9">
        <v>1.7729810952310089E-3</v>
      </c>
      <c r="Y101" s="9">
        <v>2.9127848698179897E-4</v>
      </c>
      <c r="Z101" s="9">
        <v>1.2579184527508171E-9</v>
      </c>
      <c r="AA101" s="9">
        <v>3.146237152010933E-3</v>
      </c>
      <c r="AB101" s="9">
        <f t="shared" si="95"/>
        <v>0.22500000000000001</v>
      </c>
      <c r="AC101" s="9">
        <f t="shared" si="97"/>
        <v>2.4863433970468792E-5</v>
      </c>
      <c r="AD101" s="9">
        <f t="shared" si="98"/>
        <v>2.3065094555733577E-12</v>
      </c>
      <c r="AE101" s="9">
        <f t="shared" si="99"/>
        <v>6.0873576311486902E-12</v>
      </c>
      <c r="AF101" s="9">
        <f t="shared" si="100"/>
        <v>1.1124008252171326E-11</v>
      </c>
      <c r="AG101" s="9">
        <f t="shared" si="101"/>
        <v>1.5235605439550466E-12</v>
      </c>
      <c r="AH101" s="9">
        <f t="shared" si="102"/>
        <v>1.0074136882528751E-5</v>
      </c>
      <c r="AI101" s="9">
        <f t="shared" si="103"/>
        <v>9.3264298014500797E-8</v>
      </c>
      <c r="AJ101" s="9">
        <f t="shared" si="104"/>
        <v>1.5059324136141012E-7</v>
      </c>
      <c r="AK101" s="9">
        <f t="shared" si="105"/>
        <v>3.0325606274319771E-7</v>
      </c>
      <c r="AL101" s="9">
        <f t="shared" si="106"/>
        <v>1.643703998541625E-9</v>
      </c>
      <c r="AM101" s="9">
        <f t="shared" si="107"/>
        <v>2.6959607327105663E-8</v>
      </c>
      <c r="AN101" s="9">
        <f t="shared" si="108"/>
        <v>7.4053129802367196E-5</v>
      </c>
      <c r="AO101" s="9">
        <f t="shared" si="109"/>
        <v>3.9892074642697701E-4</v>
      </c>
      <c r="AP101" s="9">
        <f t="shared" si="110"/>
        <v>6.5537659570904776E-5</v>
      </c>
      <c r="AQ101" s="9">
        <f t="shared" si="111"/>
        <v>2.8303165186893385E-10</v>
      </c>
      <c r="AR101" s="9">
        <f t="shared" si="112"/>
        <v>7.0790335920245995E-4</v>
      </c>
    </row>
    <row r="102" spans="1:44" ht="63.5" x14ac:dyDescent="0.35">
      <c r="A102" s="9" t="s">
        <v>156</v>
      </c>
      <c r="B102" s="9" t="s">
        <v>87</v>
      </c>
      <c r="C102" s="9" t="s">
        <v>110</v>
      </c>
      <c r="D102" s="9" t="s">
        <v>173</v>
      </c>
      <c r="E102" s="9" t="s">
        <v>134</v>
      </c>
      <c r="F102" s="9" t="s">
        <v>64</v>
      </c>
      <c r="G102" s="9" t="s">
        <v>172</v>
      </c>
      <c r="H102" s="9">
        <v>-0.62</v>
      </c>
      <c r="I102" s="9" t="s">
        <v>188</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157</v>
      </c>
      <c r="B103" s="9" t="s">
        <v>88</v>
      </c>
      <c r="C103" s="9" t="s">
        <v>166</v>
      </c>
      <c r="D103" s="9" t="s">
        <v>180</v>
      </c>
      <c r="E103" s="9" t="s">
        <v>134</v>
      </c>
      <c r="F103" s="9" t="s">
        <v>64</v>
      </c>
      <c r="G103" s="9" t="s">
        <v>172</v>
      </c>
      <c r="H103" s="9">
        <v>-0.1</v>
      </c>
      <c r="I103" s="9" t="s">
        <v>188</v>
      </c>
      <c r="J103" s="9" t="b">
        <v>0</v>
      </c>
      <c r="L103" s="9">
        <v>0.49388985559429349</v>
      </c>
      <c r="M103" s="9">
        <v>2.1485861327975839E-8</v>
      </c>
      <c r="N103" s="9">
        <v>4.7401125910450602E-9</v>
      </c>
      <c r="O103" s="9">
        <v>3.4206300527016632E-8</v>
      </c>
      <c r="P103" s="9">
        <v>4.4495889332540527E-8</v>
      </c>
      <c r="Q103" s="9">
        <v>1.4659932448097339E-2</v>
      </c>
      <c r="R103" s="9">
        <v>5.5446202221757265E-4</v>
      </c>
      <c r="S103" s="9">
        <v>3.1537167724519479E-3</v>
      </c>
      <c r="T103" s="9">
        <v>1.3325958058272259E-2</v>
      </c>
      <c r="U103" s="9">
        <v>2.386727058000449E-6</v>
      </c>
      <c r="V103" s="9">
        <v>2.0587474094559499E-4</v>
      </c>
      <c r="W103" s="9">
        <v>0.1115715565105992</v>
      </c>
      <c r="X103" s="9">
        <v>9.2758886548554926</v>
      </c>
      <c r="Y103" s="9">
        <v>4.6673511135681543E-2</v>
      </c>
      <c r="Z103" s="9">
        <v>1.1025759072730771E-6</v>
      </c>
      <c r="AA103" s="9">
        <v>1.838058372591687</v>
      </c>
      <c r="AB103" s="9">
        <f t="shared" si="95"/>
        <v>-0.1</v>
      </c>
      <c r="AC103" s="9">
        <f t="shared" si="97"/>
        <v>-4.9388985559429353E-2</v>
      </c>
      <c r="AD103" s="9">
        <f t="shared" si="98"/>
        <v>-2.1485861327975838E-9</v>
      </c>
      <c r="AE103" s="9">
        <f t="shared" si="99"/>
        <v>-4.7401125910450609E-10</v>
      </c>
      <c r="AF103" s="9">
        <f t="shared" si="100"/>
        <v>-3.4206300527016633E-9</v>
      </c>
      <c r="AG103" s="9">
        <f t="shared" si="101"/>
        <v>-4.4495889332540526E-9</v>
      </c>
      <c r="AH103" s="9">
        <f t="shared" si="102"/>
        <v>-1.465993244809734E-3</v>
      </c>
      <c r="AI103" s="9">
        <f t="shared" si="103"/>
        <v>-5.5446202221757268E-5</v>
      </c>
      <c r="AJ103" s="9">
        <f t="shared" si="104"/>
        <v>-3.1537167724519482E-4</v>
      </c>
      <c r="AK103" s="9">
        <f t="shared" si="105"/>
        <v>-1.3325958058272259E-3</v>
      </c>
      <c r="AL103" s="9">
        <f t="shared" si="106"/>
        <v>-2.3867270580004493E-7</v>
      </c>
      <c r="AM103" s="9">
        <f t="shared" si="107"/>
        <v>-2.05874740945595E-5</v>
      </c>
      <c r="AN103" s="9">
        <f t="shared" si="108"/>
        <v>-1.1157155651059921E-2</v>
      </c>
      <c r="AO103" s="9">
        <f t="shared" si="109"/>
        <v>-0.92758886548554931</v>
      </c>
      <c r="AP103" s="9">
        <f t="shared" si="110"/>
        <v>-4.6673511135681542E-3</v>
      </c>
      <c r="AQ103" s="9">
        <f t="shared" si="111"/>
        <v>-1.1025759072730771E-7</v>
      </c>
      <c r="AR103" s="9">
        <f t="shared" si="112"/>
        <v>-0.18380583725916871</v>
      </c>
    </row>
    <row r="104" spans="1:44" ht="63.5" x14ac:dyDescent="0.35">
      <c r="A104" s="9" t="s">
        <v>144</v>
      </c>
      <c r="B104" s="9" t="s">
        <v>74</v>
      </c>
      <c r="C104" s="9" t="s">
        <v>110</v>
      </c>
      <c r="D104" s="9" t="s">
        <v>177</v>
      </c>
      <c r="E104" s="9" t="s">
        <v>134</v>
      </c>
      <c r="F104" s="9" t="s">
        <v>64</v>
      </c>
      <c r="G104" s="9" t="s">
        <v>172</v>
      </c>
      <c r="H104" s="9">
        <v>2.3999999999999998E-3</v>
      </c>
      <c r="I104" s="9" t="s">
        <v>189</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158</v>
      </c>
      <c r="B105" s="9" t="s">
        <v>89</v>
      </c>
      <c r="C105" s="9" t="s">
        <v>110</v>
      </c>
      <c r="D105" s="9" t="s">
        <v>182</v>
      </c>
      <c r="E105" s="9" t="s">
        <v>134</v>
      </c>
      <c r="F105" s="9" t="s">
        <v>64</v>
      </c>
      <c r="G105" s="9" t="s">
        <v>172</v>
      </c>
      <c r="H105" s="9">
        <v>9.2799999999999997E-8</v>
      </c>
      <c r="I105" s="9" t="s">
        <v>189</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159</v>
      </c>
      <c r="B106" s="9" t="s">
        <v>90</v>
      </c>
      <c r="C106" s="9" t="s">
        <v>110</v>
      </c>
      <c r="D106" s="9" t="s">
        <v>182</v>
      </c>
      <c r="E106" s="9" t="s">
        <v>134</v>
      </c>
      <c r="F106" s="9" t="s">
        <v>64</v>
      </c>
      <c r="G106" s="9" t="s">
        <v>172</v>
      </c>
      <c r="H106" s="9">
        <v>7.0399999999999995E-8</v>
      </c>
      <c r="I106" s="9" t="s">
        <v>189</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152</v>
      </c>
      <c r="B107" s="9" t="s">
        <v>82</v>
      </c>
      <c r="C107" s="9" t="s">
        <v>110</v>
      </c>
      <c r="D107" s="9" t="s">
        <v>177</v>
      </c>
      <c r="E107" s="9" t="s">
        <v>134</v>
      </c>
      <c r="F107" s="9" t="s">
        <v>64</v>
      </c>
      <c r="G107" s="9" t="s">
        <v>172</v>
      </c>
      <c r="H107" s="9">
        <v>8.9599999999999996E-5</v>
      </c>
      <c r="I107" s="9" t="s">
        <v>189</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140</v>
      </c>
      <c r="B108" s="9" t="s">
        <v>70</v>
      </c>
      <c r="C108" s="9" t="s">
        <v>110</v>
      </c>
      <c r="D108" s="9" t="s">
        <v>177</v>
      </c>
      <c r="E108" s="9" t="s">
        <v>134</v>
      </c>
      <c r="F108" s="9" t="s">
        <v>64</v>
      </c>
      <c r="G108" s="9" t="s">
        <v>172</v>
      </c>
      <c r="H108" s="9">
        <v>0.21</v>
      </c>
      <c r="I108" s="9" t="s">
        <v>189</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139</v>
      </c>
      <c r="B109" s="9" t="s">
        <v>69</v>
      </c>
      <c r="C109" s="9" t="s">
        <v>110</v>
      </c>
      <c r="D109" s="9" t="s">
        <v>177</v>
      </c>
      <c r="E109" s="9" t="s">
        <v>134</v>
      </c>
      <c r="F109" s="9" t="s">
        <v>64</v>
      </c>
      <c r="G109" s="9" t="s">
        <v>172</v>
      </c>
      <c r="H109" s="9">
        <v>3.3000000000000003E-5</v>
      </c>
      <c r="I109" s="9" t="s">
        <v>189</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160</v>
      </c>
      <c r="B110" s="9" t="s">
        <v>91</v>
      </c>
      <c r="C110" s="9" t="s">
        <v>110</v>
      </c>
      <c r="D110" s="9" t="s">
        <v>182</v>
      </c>
      <c r="E110" s="9" t="s">
        <v>134</v>
      </c>
      <c r="F110" s="9" t="s">
        <v>64</v>
      </c>
      <c r="G110" s="9" t="s">
        <v>172</v>
      </c>
      <c r="H110" s="9">
        <v>1.09E-7</v>
      </c>
      <c r="I110" s="9" t="s">
        <v>189</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161</v>
      </c>
      <c r="B111" s="9" t="s">
        <v>92</v>
      </c>
      <c r="C111" s="9" t="s">
        <v>110</v>
      </c>
      <c r="D111" s="9" t="s">
        <v>182</v>
      </c>
      <c r="E111" s="9" t="s">
        <v>134</v>
      </c>
      <c r="F111" s="9" t="s">
        <v>64</v>
      </c>
      <c r="G111" s="9" t="s">
        <v>172</v>
      </c>
      <c r="H111" s="9">
        <v>2.9699999999999999E-6</v>
      </c>
      <c r="I111" s="9" t="s">
        <v>189</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162</v>
      </c>
      <c r="B112" s="9" t="s">
        <v>93</v>
      </c>
      <c r="C112" s="9" t="s">
        <v>110</v>
      </c>
      <c r="D112" s="9" t="s">
        <v>182</v>
      </c>
      <c r="E112" s="9" t="s">
        <v>134</v>
      </c>
      <c r="F112" s="9" t="s">
        <v>64</v>
      </c>
      <c r="G112" s="9" t="s">
        <v>172</v>
      </c>
      <c r="H112" s="9">
        <v>9.2799999999999997E-8</v>
      </c>
      <c r="I112" s="9" t="s">
        <v>189</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119</v>
      </c>
      <c r="B1" s="5" t="s">
        <v>163</v>
      </c>
      <c r="C1" s="5" t="s">
        <v>164</v>
      </c>
      <c r="D1" s="5" t="s">
        <v>171</v>
      </c>
      <c r="E1" s="5" t="s">
        <v>183</v>
      </c>
      <c r="F1" s="5" t="s">
        <v>184</v>
      </c>
      <c r="G1" s="5" t="s">
        <v>185</v>
      </c>
      <c r="H1" s="5" t="s">
        <v>51</v>
      </c>
      <c r="I1" s="5" t="s">
        <v>186</v>
      </c>
      <c r="J1" s="5" t="s">
        <v>190</v>
      </c>
      <c r="K1" s="5" t="s">
        <v>191</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196</v>
      </c>
      <c r="AC1" s="5" t="s">
        <v>197</v>
      </c>
      <c r="AD1" s="5" t="s">
        <v>198</v>
      </c>
      <c r="AE1" s="5" t="s">
        <v>199</v>
      </c>
      <c r="AF1" s="5" t="s">
        <v>200</v>
      </c>
      <c r="AG1" s="5" t="s">
        <v>201</v>
      </c>
      <c r="AH1" s="5" t="s">
        <v>202</v>
      </c>
      <c r="AI1" s="5" t="s">
        <v>203</v>
      </c>
      <c r="AJ1" s="5" t="s">
        <v>204</v>
      </c>
      <c r="AK1" s="5" t="s">
        <v>205</v>
      </c>
      <c r="AL1" s="5" t="s">
        <v>206</v>
      </c>
      <c r="AM1" s="5" t="s">
        <v>207</v>
      </c>
      <c r="AN1" s="5" t="s">
        <v>208</v>
      </c>
      <c r="AO1" s="5" t="s">
        <v>209</v>
      </c>
      <c r="AP1" s="5" t="s">
        <v>210</v>
      </c>
      <c r="AQ1" s="5" t="s">
        <v>211</v>
      </c>
      <c r="AR1" s="5" t="s">
        <v>212</v>
      </c>
    </row>
    <row r="2" spans="1:44" ht="38.5" x14ac:dyDescent="0.35">
      <c r="A2" s="9" t="s">
        <v>120</v>
      </c>
      <c r="B2" s="9" t="s">
        <v>52</v>
      </c>
      <c r="C2" s="9" t="s">
        <v>110</v>
      </c>
      <c r="D2" s="9" t="s">
        <v>172</v>
      </c>
      <c r="E2" s="9" t="s">
        <v>120</v>
      </c>
      <c r="F2" s="9" t="s">
        <v>52</v>
      </c>
      <c r="G2" s="9" t="s">
        <v>172</v>
      </c>
      <c r="H2" s="9">
        <v>-1</v>
      </c>
      <c r="I2" s="9" t="s">
        <v>187</v>
      </c>
      <c r="J2" s="9" t="b">
        <v>0</v>
      </c>
      <c r="AB2" s="9">
        <f>H2</f>
        <v>-1</v>
      </c>
      <c r="AC2" s="9">
        <f t="shared" ref="AC2:AR2" si="0">+AC3+AC4</f>
        <v>0.10241058998339998</v>
      </c>
      <c r="AD2" s="9">
        <f t="shared" si="0"/>
        <v>1.1985731203712608E-8</v>
      </c>
      <c r="AE2" s="9">
        <f t="shared" si="0"/>
        <v>1.8498500107769675E-9</v>
      </c>
      <c r="AF2" s="9">
        <f t="shared" si="0"/>
        <v>6.0880140772834714E-9</v>
      </c>
      <c r="AG2" s="9">
        <f t="shared" si="0"/>
        <v>9.8554894635274149E-9</v>
      </c>
      <c r="AH2" s="9">
        <f t="shared" si="0"/>
        <v>3.6611057362296519E-3</v>
      </c>
      <c r="AI2" s="9">
        <f t="shared" si="0"/>
        <v>3.8402197049604232E-4</v>
      </c>
      <c r="AJ2" s="9">
        <f t="shared" si="0"/>
        <v>1.2037992999897424E-3</v>
      </c>
      <c r="AK2" s="9">
        <f t="shared" si="0"/>
        <v>5.2249834599231533E-3</v>
      </c>
      <c r="AL2" s="9">
        <f t="shared" si="0"/>
        <v>5.9372152082205464E-7</v>
      </c>
      <c r="AM2" s="9">
        <f t="shared" si="0"/>
        <v>1.3342763031536659E-4</v>
      </c>
      <c r="AN2" s="9">
        <f t="shared" si="0"/>
        <v>6.7904817262685199E-2</v>
      </c>
      <c r="AO2" s="9">
        <f t="shared" si="0"/>
        <v>0.56681022681178717</v>
      </c>
      <c r="AP2" s="9">
        <f t="shared" si="0"/>
        <v>8.8142625337542246E-3</v>
      </c>
      <c r="AQ2" s="9">
        <f t="shared" si="0"/>
        <v>1.3920800564750793E-7</v>
      </c>
      <c r="AR2" s="9">
        <f t="shared" si="0"/>
        <v>0.79883995474210634</v>
      </c>
    </row>
    <row r="3" spans="1:44" ht="38.5" x14ac:dyDescent="0.35">
      <c r="A3" s="9" t="s">
        <v>121</v>
      </c>
      <c r="B3" s="9" t="s">
        <v>2</v>
      </c>
      <c r="C3" s="9" t="s">
        <v>110</v>
      </c>
      <c r="D3" s="9" t="s">
        <v>172</v>
      </c>
      <c r="E3" s="9" t="s">
        <v>120</v>
      </c>
      <c r="F3" s="9" t="s">
        <v>52</v>
      </c>
      <c r="G3" s="9" t="s">
        <v>172</v>
      </c>
      <c r="H3" s="9">
        <v>-0.2</v>
      </c>
      <c r="I3" s="9" t="s">
        <v>188</v>
      </c>
      <c r="J3" s="9" t="b">
        <v>1</v>
      </c>
      <c r="K3" s="9" t="s">
        <v>192</v>
      </c>
      <c r="L3" s="9">
        <f>AC5*AB5</f>
        <v>-2.4439562457910208E-2</v>
      </c>
      <c r="M3" s="9">
        <f>AD5*AB5</f>
        <v>2.5324170950127817E-11</v>
      </c>
      <c r="N3" s="9">
        <f>AE5*AB5</f>
        <v>-3.503748258828774E-11</v>
      </c>
      <c r="O3" s="9">
        <f>AF5*AB5</f>
        <v>-1.0338823514606195E-10</v>
      </c>
      <c r="P3" s="9">
        <f>AG5*AB5</f>
        <v>-3.3571460907331011E-10</v>
      </c>
      <c r="Q3" s="9">
        <f>AH5*AB5</f>
        <v>-1.1349645077921265E-4</v>
      </c>
      <c r="R3" s="9">
        <f>AI5*AB5</f>
        <v>-9.8449905286555981E-3</v>
      </c>
      <c r="S3" s="9">
        <f>AJ5*AB5</f>
        <v>-7.9609087813671797E-5</v>
      </c>
      <c r="T3" s="9">
        <f>AK5*AB5</f>
        <v>-3.1963838319603026E-4</v>
      </c>
      <c r="U3" s="9">
        <f>AL5*AB5</f>
        <v>-1.1706175079544924E-7</v>
      </c>
      <c r="V3" s="9">
        <f>AM5*AB5</f>
        <v>-2.4995384411900216E-6</v>
      </c>
      <c r="W3" s="9">
        <f>AN5*AB5</f>
        <v>-2.0764199717983639E-3</v>
      </c>
      <c r="X3" s="9">
        <f>AO5*AB5</f>
        <v>-2.8574041509077455E-3</v>
      </c>
      <c r="Y3" s="9">
        <f>AP5*AB5</f>
        <v>-2.5733982079896734E-2</v>
      </c>
      <c r="Z3" s="9">
        <f>AQ5*AB5</f>
        <v>-1.6258299383277285E-8</v>
      </c>
      <c r="AA3" s="9">
        <f>AR5*AB5</f>
        <v>-9.4265155075657886E-2</v>
      </c>
      <c r="AB3" s="9">
        <f>-Parameter!D3</f>
        <v>0</v>
      </c>
      <c r="AC3" s="9">
        <f>AB3*L3</f>
        <v>0</v>
      </c>
      <c r="AD3" s="9">
        <f>AB3*M3</f>
        <v>0</v>
      </c>
      <c r="AE3" s="9">
        <f>AB3*N3</f>
        <v>0</v>
      </c>
      <c r="AF3" s="9">
        <f>AB3*O3</f>
        <v>0</v>
      </c>
      <c r="AG3" s="9">
        <f>AB3*P3</f>
        <v>0</v>
      </c>
      <c r="AH3" s="9">
        <f>AB3*Q3</f>
        <v>0</v>
      </c>
      <c r="AI3" s="9">
        <f>AB3*R3</f>
        <v>0</v>
      </c>
      <c r="AJ3" s="9">
        <f>AB3*S3</f>
        <v>0</v>
      </c>
      <c r="AK3" s="9">
        <f>AB3*T3</f>
        <v>0</v>
      </c>
      <c r="AL3" s="9">
        <f>AB3*U3</f>
        <v>0</v>
      </c>
      <c r="AM3" s="9">
        <f>AB3*V3</f>
        <v>0</v>
      </c>
      <c r="AN3" s="9">
        <f>AB3*W3</f>
        <v>0</v>
      </c>
      <c r="AO3" s="9">
        <f>AB3*X3</f>
        <v>0</v>
      </c>
      <c r="AP3" s="9">
        <f>AB3*Y3</f>
        <v>0</v>
      </c>
      <c r="AQ3" s="9">
        <f>AB3*Z3</f>
        <v>0</v>
      </c>
      <c r="AR3" s="9">
        <f>AB3*AA3</f>
        <v>0</v>
      </c>
    </row>
    <row r="4" spans="1:44" ht="38.5" x14ac:dyDescent="0.35">
      <c r="A4" s="9" t="s">
        <v>122</v>
      </c>
      <c r="B4" s="9" t="s">
        <v>3</v>
      </c>
      <c r="C4" s="9" t="s">
        <v>110</v>
      </c>
      <c r="D4" s="9" t="s">
        <v>172</v>
      </c>
      <c r="E4" s="9" t="s">
        <v>120</v>
      </c>
      <c r="F4" s="9" t="s">
        <v>52</v>
      </c>
      <c r="G4" s="9" t="s">
        <v>172</v>
      </c>
      <c r="H4" s="9">
        <v>-0.8</v>
      </c>
      <c r="I4" s="9" t="s">
        <v>188</v>
      </c>
      <c r="J4" s="9" t="b">
        <v>1</v>
      </c>
      <c r="K4" s="9" t="s">
        <v>193</v>
      </c>
      <c r="L4" s="9">
        <f>AC12*AB12</f>
        <v>-0.10241058998339998</v>
      </c>
      <c r="M4" s="9">
        <f>AD12*AB12</f>
        <v>-1.1985731203712608E-8</v>
      </c>
      <c r="N4" s="9">
        <f>AE12*AB12</f>
        <v>-1.8498500107769675E-9</v>
      </c>
      <c r="O4" s="9">
        <f>AF12*AB12</f>
        <v>-6.0880140772834714E-9</v>
      </c>
      <c r="P4" s="9">
        <f>AG12*AB12</f>
        <v>-9.8554894635274149E-9</v>
      </c>
      <c r="Q4" s="9">
        <f>AH12*AB12</f>
        <v>-3.6611057362296519E-3</v>
      </c>
      <c r="R4" s="9">
        <f>AI12*AB12</f>
        <v>-3.8402197049604232E-4</v>
      </c>
      <c r="S4" s="9">
        <f>AJ12*AB12</f>
        <v>-1.2037992999897424E-3</v>
      </c>
      <c r="T4" s="9">
        <f>AK12*AB12</f>
        <v>-5.2249834599231533E-3</v>
      </c>
      <c r="U4" s="9">
        <f>AL12*AB12</f>
        <v>-5.9372152082205464E-7</v>
      </c>
      <c r="V4" s="9">
        <f>AM12*AB12</f>
        <v>-1.3342763031536659E-4</v>
      </c>
      <c r="W4" s="9">
        <f>AN12*AB12</f>
        <v>-6.7904817262685199E-2</v>
      </c>
      <c r="X4" s="9">
        <f>AO12*AB12</f>
        <v>-0.56681022681178717</v>
      </c>
      <c r="Y4" s="9">
        <f>AP12*AB12</f>
        <v>-8.8142625337542246E-3</v>
      </c>
      <c r="Z4" s="9">
        <f>AQ12*AB12</f>
        <v>-1.3920800564750793E-7</v>
      </c>
      <c r="AA4" s="9">
        <f>AR12*AB12</f>
        <v>-0.79883995474210634</v>
      </c>
      <c r="AB4" s="9">
        <f>-1+Parameter!D3</f>
        <v>-1</v>
      </c>
      <c r="AC4" s="9">
        <f>AB4*L4</f>
        <v>0.10241058998339998</v>
      </c>
      <c r="AD4" s="9">
        <f>AB4*M4</f>
        <v>1.1985731203712608E-8</v>
      </c>
      <c r="AE4" s="9">
        <f>AB4*N4</f>
        <v>1.8498500107769675E-9</v>
      </c>
      <c r="AF4" s="9">
        <f>AB4*O4</f>
        <v>6.0880140772834714E-9</v>
      </c>
      <c r="AG4" s="9">
        <f>AB4*P4</f>
        <v>9.8554894635274149E-9</v>
      </c>
      <c r="AH4" s="9">
        <f>AB4*Q4</f>
        <v>3.6611057362296519E-3</v>
      </c>
      <c r="AI4" s="9">
        <f>AB4*R4</f>
        <v>3.8402197049604232E-4</v>
      </c>
      <c r="AJ4" s="9">
        <f>AB4*S4</f>
        <v>1.2037992999897424E-3</v>
      </c>
      <c r="AK4" s="9">
        <f>AB4*T4</f>
        <v>5.2249834599231533E-3</v>
      </c>
      <c r="AL4" s="9">
        <f>AB4*U4</f>
        <v>5.9372152082205464E-7</v>
      </c>
      <c r="AM4" s="9">
        <f>AB4*V4</f>
        <v>1.3342763031536659E-4</v>
      </c>
      <c r="AN4" s="9">
        <f>AB4*W4</f>
        <v>6.7904817262685199E-2</v>
      </c>
      <c r="AO4" s="9">
        <f>AB4*X4</f>
        <v>0.56681022681178717</v>
      </c>
      <c r="AP4" s="9">
        <f>AB4*Y4</f>
        <v>8.8142625337542246E-3</v>
      </c>
      <c r="AQ4" s="9">
        <f>AB4*Z4</f>
        <v>1.3920800564750793E-7</v>
      </c>
      <c r="AR4" s="9">
        <f>AB4*AA4</f>
        <v>0.79883995474210634</v>
      </c>
    </row>
    <row r="5" spans="1:44" ht="38.5" x14ac:dyDescent="0.35">
      <c r="A5" s="9" t="s">
        <v>121</v>
      </c>
      <c r="B5" s="9" t="s">
        <v>2</v>
      </c>
      <c r="C5" s="9" t="s">
        <v>110</v>
      </c>
      <c r="D5" s="9" t="s">
        <v>172</v>
      </c>
      <c r="E5" s="9" t="s">
        <v>121</v>
      </c>
      <c r="F5" s="9" t="s">
        <v>2</v>
      </c>
      <c r="G5" s="9" t="s">
        <v>172</v>
      </c>
      <c r="H5" s="9">
        <v>-1</v>
      </c>
      <c r="I5" s="9" t="s">
        <v>187</v>
      </c>
      <c r="J5" s="9" t="b">
        <v>0</v>
      </c>
      <c r="AB5" s="9">
        <f t="shared" ref="AB5:AB15" si="1">H5</f>
        <v>-1</v>
      </c>
      <c r="AC5" s="9">
        <f t="shared" ref="AC5:AR5" si="2">+AC6+AC7</f>
        <v>2.4439562457910208E-2</v>
      </c>
      <c r="AD5" s="9">
        <f t="shared" si="2"/>
        <v>-2.5324170950127817E-11</v>
      </c>
      <c r="AE5" s="9">
        <f t="shared" si="2"/>
        <v>3.503748258828774E-11</v>
      </c>
      <c r="AF5" s="9">
        <f t="shared" si="2"/>
        <v>1.0338823514606195E-10</v>
      </c>
      <c r="AG5" s="9">
        <f t="shared" si="2"/>
        <v>3.3571460907331011E-10</v>
      </c>
      <c r="AH5" s="9">
        <f t="shared" si="2"/>
        <v>1.1349645077921265E-4</v>
      </c>
      <c r="AI5" s="9">
        <f t="shared" si="2"/>
        <v>9.8449905286555981E-3</v>
      </c>
      <c r="AJ5" s="9">
        <f t="shared" si="2"/>
        <v>7.9609087813671797E-5</v>
      </c>
      <c r="AK5" s="9">
        <f t="shared" si="2"/>
        <v>3.1963838319603026E-4</v>
      </c>
      <c r="AL5" s="9">
        <f t="shared" si="2"/>
        <v>1.1706175079544924E-7</v>
      </c>
      <c r="AM5" s="9">
        <f t="shared" si="2"/>
        <v>2.4995384411900216E-6</v>
      </c>
      <c r="AN5" s="9">
        <f t="shared" si="2"/>
        <v>2.0764199717983639E-3</v>
      </c>
      <c r="AO5" s="9">
        <f t="shared" si="2"/>
        <v>2.8574041509077455E-3</v>
      </c>
      <c r="AP5" s="9">
        <f t="shared" si="2"/>
        <v>2.5733982079896734E-2</v>
      </c>
      <c r="AQ5" s="9">
        <f t="shared" si="2"/>
        <v>1.6258299383277285E-8</v>
      </c>
      <c r="AR5" s="9">
        <f t="shared" si="2"/>
        <v>9.4265155075657886E-2</v>
      </c>
    </row>
    <row r="6" spans="1:44" ht="51" x14ac:dyDescent="0.35">
      <c r="A6" s="9" t="s">
        <v>123</v>
      </c>
      <c r="B6" s="9" t="s">
        <v>53</v>
      </c>
      <c r="C6" s="9" t="s">
        <v>110</v>
      </c>
      <c r="D6" s="9" t="s">
        <v>172</v>
      </c>
      <c r="E6" s="9" t="s">
        <v>121</v>
      </c>
      <c r="F6" s="9" t="s">
        <v>2</v>
      </c>
      <c r="G6" s="9" t="s">
        <v>172</v>
      </c>
      <c r="H6" s="9">
        <v>-0.8</v>
      </c>
      <c r="I6" s="9" t="s">
        <v>188</v>
      </c>
      <c r="J6" s="9" t="b">
        <v>1</v>
      </c>
      <c r="L6" s="9">
        <f>AC8*AB8</f>
        <v>-2.4439562457910208E-2</v>
      </c>
      <c r="M6" s="9">
        <f>AD8*AB8</f>
        <v>2.5324170950127814E-11</v>
      </c>
      <c r="N6" s="9">
        <f>AE8*AB8</f>
        <v>-3.503748258828774E-11</v>
      </c>
      <c r="O6" s="9">
        <f>AF8*AB8</f>
        <v>-1.0338823514606194E-10</v>
      </c>
      <c r="P6" s="9">
        <f>AG8*AB8</f>
        <v>-3.3571460907331011E-10</v>
      </c>
      <c r="Q6" s="9">
        <f>AH8*AB8</f>
        <v>-1.1349645077921264E-4</v>
      </c>
      <c r="R6" s="9">
        <f>AI8*AB8</f>
        <v>-9.8449905286555981E-3</v>
      </c>
      <c r="S6" s="9">
        <f>AJ8*AB8</f>
        <v>-7.9609087813671797E-5</v>
      </c>
      <c r="T6" s="9">
        <f>AK8*AB8</f>
        <v>-3.1963838319603021E-4</v>
      </c>
      <c r="U6" s="9">
        <f>AL8*AB8</f>
        <v>-1.1706175079544924E-7</v>
      </c>
      <c r="V6" s="9">
        <f>AM8*AB8</f>
        <v>-2.4995384411900212E-6</v>
      </c>
      <c r="W6" s="9">
        <f>AN8*AB8</f>
        <v>-2.0764199717983639E-3</v>
      </c>
      <c r="X6" s="9">
        <f>AO8*AB8</f>
        <v>-2.8574041509077455E-3</v>
      </c>
      <c r="Y6" s="9">
        <f>AP8*AB8</f>
        <v>-2.5733982079896731E-2</v>
      </c>
      <c r="Z6" s="9">
        <f>AQ8*AB8</f>
        <v>-1.6258299383277282E-8</v>
      </c>
      <c r="AA6" s="9">
        <f>AR8*AB8</f>
        <v>-9.4265155075657872E-2</v>
      </c>
      <c r="AB6" s="9">
        <f t="shared" si="1"/>
        <v>-0.8</v>
      </c>
      <c r="AC6" s="9">
        <f>AB6*L6</f>
        <v>1.9551649966328168E-2</v>
      </c>
      <c r="AD6" s="9">
        <f>AB6*M6</f>
        <v>-2.0259336760102253E-11</v>
      </c>
      <c r="AE6" s="9">
        <f>AB6*N6</f>
        <v>2.8029986070630194E-11</v>
      </c>
      <c r="AF6" s="9">
        <f>AB6*O6</f>
        <v>8.2710588116849557E-11</v>
      </c>
      <c r="AG6" s="9">
        <f>AB6*P6</f>
        <v>2.6857168725864809E-10</v>
      </c>
      <c r="AH6" s="9">
        <f>AB6*Q6</f>
        <v>9.0797160623370119E-5</v>
      </c>
      <c r="AI6" s="9">
        <f>AB6*R6</f>
        <v>7.8759924229244785E-3</v>
      </c>
      <c r="AJ6" s="9">
        <f>AB6*S6</f>
        <v>6.3687270250937435E-5</v>
      </c>
      <c r="AK6" s="9">
        <f>AB6*T6</f>
        <v>2.557107065568242E-4</v>
      </c>
      <c r="AL6" s="9">
        <f>AB6*U6</f>
        <v>9.3649400636359391E-8</v>
      </c>
      <c r="AM6" s="9">
        <f>AB6*V6</f>
        <v>1.9996307529520172E-6</v>
      </c>
      <c r="AN6" s="9">
        <f>AB6*W6</f>
        <v>1.6611359774386912E-3</v>
      </c>
      <c r="AO6" s="9">
        <f>AB6*X6</f>
        <v>2.2859233207261965E-3</v>
      </c>
      <c r="AP6" s="9">
        <f>AB6*Y6</f>
        <v>2.0587185663917387E-2</v>
      </c>
      <c r="AQ6" s="9">
        <f>AB6*Z6</f>
        <v>1.3006639506621827E-8</v>
      </c>
      <c r="AR6" s="9">
        <f>AB6*AA6</f>
        <v>7.5412124060526303E-2</v>
      </c>
    </row>
    <row r="7" spans="1:44" ht="51" x14ac:dyDescent="0.35">
      <c r="A7" s="9" t="s">
        <v>124</v>
      </c>
      <c r="B7" s="9" t="s">
        <v>54</v>
      </c>
      <c r="C7" s="9" t="s">
        <v>110</v>
      </c>
      <c r="D7" s="9" t="s">
        <v>172</v>
      </c>
      <c r="E7" s="9" t="s">
        <v>121</v>
      </c>
      <c r="F7" s="9" t="s">
        <v>2</v>
      </c>
      <c r="G7" s="9" t="s">
        <v>172</v>
      </c>
      <c r="H7" s="9">
        <v>-0.2</v>
      </c>
      <c r="I7" s="9" t="s">
        <v>188</v>
      </c>
      <c r="J7" s="9" t="b">
        <v>1</v>
      </c>
      <c r="L7" s="9">
        <f>AC10*AB10</f>
        <v>-2.4439562457910208E-2</v>
      </c>
      <c r="M7" s="9">
        <f>AD10*AB10</f>
        <v>2.5324170950127814E-11</v>
      </c>
      <c r="N7" s="9">
        <f>AE10*AB10</f>
        <v>-3.503748258828774E-11</v>
      </c>
      <c r="O7" s="9">
        <f>AF10*AB10</f>
        <v>-1.0338823514606194E-10</v>
      </c>
      <c r="P7" s="9">
        <f>AG10*AB10</f>
        <v>-3.3571460907331011E-10</v>
      </c>
      <c r="Q7" s="9">
        <f>AH10*AB10</f>
        <v>-1.1349645077921264E-4</v>
      </c>
      <c r="R7" s="9">
        <f>AI10*AB10</f>
        <v>-9.8449905286555981E-3</v>
      </c>
      <c r="S7" s="9">
        <f>AJ10*AB10</f>
        <v>-7.9609087813671797E-5</v>
      </c>
      <c r="T7" s="9">
        <f>AK10*AB10</f>
        <v>-3.1963838319603021E-4</v>
      </c>
      <c r="U7" s="9">
        <f>AL10*AB10</f>
        <v>-1.1706175079544924E-7</v>
      </c>
      <c r="V7" s="9">
        <f>AM10*AB10</f>
        <v>-2.4995384411900212E-6</v>
      </c>
      <c r="W7" s="9">
        <f>AN10*AB10</f>
        <v>-2.0764199717983639E-3</v>
      </c>
      <c r="X7" s="9">
        <f>AO10*AB10</f>
        <v>-2.8574041509077455E-3</v>
      </c>
      <c r="Y7" s="9">
        <f>AP10*AB10</f>
        <v>-2.5733982079896731E-2</v>
      </c>
      <c r="Z7" s="9">
        <f>AQ10*AB10</f>
        <v>-1.6258299383277282E-8</v>
      </c>
      <c r="AA7" s="9">
        <f>AR10*AB10</f>
        <v>-9.4265155075657872E-2</v>
      </c>
      <c r="AB7" s="9">
        <f t="shared" si="1"/>
        <v>-0.2</v>
      </c>
      <c r="AC7" s="9">
        <f>AB7*L7</f>
        <v>4.8879124915820419E-3</v>
      </c>
      <c r="AD7" s="9">
        <f>AB7*M7</f>
        <v>-5.0648341900255633E-12</v>
      </c>
      <c r="AE7" s="9">
        <f>AB7*N7</f>
        <v>7.0074965176575485E-12</v>
      </c>
      <c r="AF7" s="9">
        <f>AB7*O7</f>
        <v>2.0677647029212389E-11</v>
      </c>
      <c r="AG7" s="9">
        <f>AB7*P7</f>
        <v>6.7142921814662022E-11</v>
      </c>
      <c r="AH7" s="9">
        <f>AB7*Q7</f>
        <v>2.269929015584253E-5</v>
      </c>
      <c r="AI7" s="9">
        <f>AB7*R7</f>
        <v>1.9689981057311196E-3</v>
      </c>
      <c r="AJ7" s="9">
        <f>AB7*S7</f>
        <v>1.5921817562734359E-5</v>
      </c>
      <c r="AK7" s="9">
        <f>AB7*T7</f>
        <v>6.392767663920605E-5</v>
      </c>
      <c r="AL7" s="9">
        <f>AB7*U7</f>
        <v>2.3412350159089848E-8</v>
      </c>
      <c r="AM7" s="9">
        <f>AB7*V7</f>
        <v>4.9990768823800431E-7</v>
      </c>
      <c r="AN7" s="9">
        <f>AB7*W7</f>
        <v>4.152839943596728E-4</v>
      </c>
      <c r="AO7" s="9">
        <f>AB7*X7</f>
        <v>5.7148083018154913E-4</v>
      </c>
      <c r="AP7" s="9">
        <f>AB7*Y7</f>
        <v>5.1467964159793468E-3</v>
      </c>
      <c r="AQ7" s="9">
        <f>AB7*Z7</f>
        <v>3.2516598766554567E-9</v>
      </c>
      <c r="AR7" s="9">
        <f>AB7*AA7</f>
        <v>1.8853031015131576E-2</v>
      </c>
    </row>
    <row r="8" spans="1:44" ht="51" x14ac:dyDescent="0.35">
      <c r="A8" s="9" t="s">
        <v>123</v>
      </c>
      <c r="B8" s="9" t="s">
        <v>53</v>
      </c>
      <c r="C8" s="9" t="s">
        <v>110</v>
      </c>
      <c r="D8" s="9" t="s">
        <v>172</v>
      </c>
      <c r="E8" s="9" t="s">
        <v>123</v>
      </c>
      <c r="F8" s="9" t="s">
        <v>53</v>
      </c>
      <c r="G8" s="9" t="s">
        <v>172</v>
      </c>
      <c r="H8" s="9">
        <v>-1</v>
      </c>
      <c r="I8" s="9" t="s">
        <v>187</v>
      </c>
      <c r="J8" s="9" t="b">
        <v>0</v>
      </c>
      <c r="AB8" s="9">
        <f t="shared" si="1"/>
        <v>-1</v>
      </c>
      <c r="AC8" s="9">
        <f t="shared" ref="AC8:AR8" si="3">+AC9</f>
        <v>2.4439562457910208E-2</v>
      </c>
      <c r="AD8" s="9">
        <f t="shared" si="3"/>
        <v>-2.5324170950127814E-11</v>
      </c>
      <c r="AE8" s="9">
        <f t="shared" si="3"/>
        <v>3.503748258828774E-11</v>
      </c>
      <c r="AF8" s="9">
        <f t="shared" si="3"/>
        <v>1.0338823514606194E-10</v>
      </c>
      <c r="AG8" s="9">
        <f t="shared" si="3"/>
        <v>3.3571460907331011E-10</v>
      </c>
      <c r="AH8" s="9">
        <f t="shared" si="3"/>
        <v>1.1349645077921264E-4</v>
      </c>
      <c r="AI8" s="9">
        <f t="shared" si="3"/>
        <v>9.8449905286555981E-3</v>
      </c>
      <c r="AJ8" s="9">
        <f t="shared" si="3"/>
        <v>7.9609087813671797E-5</v>
      </c>
      <c r="AK8" s="9">
        <f t="shared" si="3"/>
        <v>3.1963838319603021E-4</v>
      </c>
      <c r="AL8" s="9">
        <f t="shared" si="3"/>
        <v>1.1706175079544924E-7</v>
      </c>
      <c r="AM8" s="9">
        <f t="shared" si="3"/>
        <v>2.4995384411900212E-6</v>
      </c>
      <c r="AN8" s="9">
        <f t="shared" si="3"/>
        <v>2.0764199717983639E-3</v>
      </c>
      <c r="AO8" s="9">
        <f t="shared" si="3"/>
        <v>2.8574041509077455E-3</v>
      </c>
      <c r="AP8" s="9">
        <f t="shared" si="3"/>
        <v>2.5733982079896731E-2</v>
      </c>
      <c r="AQ8" s="9">
        <f t="shared" si="3"/>
        <v>1.6258299383277282E-8</v>
      </c>
      <c r="AR8" s="9">
        <f t="shared" si="3"/>
        <v>9.4265155075657872E-2</v>
      </c>
    </row>
    <row r="9" spans="1:44" ht="88.5" x14ac:dyDescent="0.35">
      <c r="A9" s="9" t="s">
        <v>125</v>
      </c>
      <c r="B9" s="9" t="s">
        <v>55</v>
      </c>
      <c r="C9" s="9" t="s">
        <v>110</v>
      </c>
      <c r="D9" s="9" t="s">
        <v>172</v>
      </c>
      <c r="E9" s="9" t="s">
        <v>123</v>
      </c>
      <c r="F9" s="9" t="s">
        <v>53</v>
      </c>
      <c r="G9" s="9" t="s">
        <v>172</v>
      </c>
      <c r="H9" s="9">
        <v>-1</v>
      </c>
      <c r="I9" s="9" t="s">
        <v>188</v>
      </c>
      <c r="J9" s="9" t="b">
        <v>1</v>
      </c>
      <c r="L9" s="9">
        <f>AC25*AB25</f>
        <v>-2.4439562457910208E-2</v>
      </c>
      <c r="M9" s="9">
        <f>AD25*AB25</f>
        <v>2.5324170950127814E-11</v>
      </c>
      <c r="N9" s="9">
        <f>AE25*AB25</f>
        <v>-3.503748258828774E-11</v>
      </c>
      <c r="O9" s="9">
        <f>AF25*AB25</f>
        <v>-1.0338823514606194E-10</v>
      </c>
      <c r="P9" s="9">
        <f>AG25*AB25</f>
        <v>-3.3571460907331011E-10</v>
      </c>
      <c r="Q9" s="9">
        <f>AH25*AB25</f>
        <v>-1.1349645077921264E-4</v>
      </c>
      <c r="R9" s="9">
        <f>AI25*AB25</f>
        <v>-9.8449905286555981E-3</v>
      </c>
      <c r="S9" s="9">
        <f>AJ25*AB25</f>
        <v>-7.9609087813671797E-5</v>
      </c>
      <c r="T9" s="9">
        <f>AK25*AB25</f>
        <v>-3.1963838319603021E-4</v>
      </c>
      <c r="U9" s="9">
        <f>AL25*AB25</f>
        <v>-1.1706175079544924E-7</v>
      </c>
      <c r="V9" s="9">
        <f>AM25*AB25</f>
        <v>-2.4995384411900212E-6</v>
      </c>
      <c r="W9" s="9">
        <f>AN25*AB25</f>
        <v>-2.0764199717983639E-3</v>
      </c>
      <c r="X9" s="9">
        <f>AO25*AB25</f>
        <v>-2.8574041509077455E-3</v>
      </c>
      <c r="Y9" s="9">
        <f>AP25*AB25</f>
        <v>-2.5733982079896731E-2</v>
      </c>
      <c r="Z9" s="9">
        <f>AQ25*AB25</f>
        <v>-1.6258299383277282E-8</v>
      </c>
      <c r="AA9" s="9">
        <f>AR25*AB25</f>
        <v>-9.4265155075657872E-2</v>
      </c>
      <c r="AB9" s="9">
        <f t="shared" si="1"/>
        <v>-1</v>
      </c>
      <c r="AC9" s="9">
        <f>AB9*L9</f>
        <v>2.4439562457910208E-2</v>
      </c>
      <c r="AD9" s="9">
        <f>AB9*M9</f>
        <v>-2.5324170950127814E-11</v>
      </c>
      <c r="AE9" s="9">
        <f>AB9*N9</f>
        <v>3.503748258828774E-11</v>
      </c>
      <c r="AF9" s="9">
        <f>AB9*O9</f>
        <v>1.0338823514606194E-10</v>
      </c>
      <c r="AG9" s="9">
        <f>AB9*P9</f>
        <v>3.3571460907331011E-10</v>
      </c>
      <c r="AH9" s="9">
        <f>AB9*Q9</f>
        <v>1.1349645077921264E-4</v>
      </c>
      <c r="AI9" s="9">
        <f>AB9*R9</f>
        <v>9.8449905286555981E-3</v>
      </c>
      <c r="AJ9" s="9">
        <f>AB9*S9</f>
        <v>7.9609087813671797E-5</v>
      </c>
      <c r="AK9" s="9">
        <f>AB9*T9</f>
        <v>3.1963838319603021E-4</v>
      </c>
      <c r="AL9" s="9">
        <f>AB9*U9</f>
        <v>1.1706175079544924E-7</v>
      </c>
      <c r="AM9" s="9">
        <f>AB9*V9</f>
        <v>2.4995384411900212E-6</v>
      </c>
      <c r="AN9" s="9">
        <f>AB9*W9</f>
        <v>2.0764199717983639E-3</v>
      </c>
      <c r="AO9" s="9">
        <f>AB9*X9</f>
        <v>2.8574041509077455E-3</v>
      </c>
      <c r="AP9" s="9">
        <f>AB9*Y9</f>
        <v>2.5733982079896731E-2</v>
      </c>
      <c r="AQ9" s="9">
        <f>AB9*Z9</f>
        <v>1.6258299383277282E-8</v>
      </c>
      <c r="AR9" s="9">
        <f>AB9*AA9</f>
        <v>9.4265155075657872E-2</v>
      </c>
    </row>
    <row r="10" spans="1:44" ht="51" x14ac:dyDescent="0.35">
      <c r="A10" s="9" t="s">
        <v>124</v>
      </c>
      <c r="B10" s="9" t="s">
        <v>54</v>
      </c>
      <c r="C10" s="9" t="s">
        <v>110</v>
      </c>
      <c r="D10" s="9" t="s">
        <v>172</v>
      </c>
      <c r="E10" s="9" t="s">
        <v>124</v>
      </c>
      <c r="F10" s="9" t="s">
        <v>54</v>
      </c>
      <c r="G10" s="9" t="s">
        <v>172</v>
      </c>
      <c r="H10" s="9">
        <v>-1</v>
      </c>
      <c r="I10" s="9" t="s">
        <v>187</v>
      </c>
      <c r="J10" s="9" t="b">
        <v>0</v>
      </c>
      <c r="AB10" s="9">
        <f t="shared" si="1"/>
        <v>-1</v>
      </c>
      <c r="AC10" s="9">
        <f t="shared" ref="AC10:AR10" si="4">+AC11</f>
        <v>2.4439562457910208E-2</v>
      </c>
      <c r="AD10" s="9">
        <f t="shared" si="4"/>
        <v>-2.5324170950127814E-11</v>
      </c>
      <c r="AE10" s="9">
        <f t="shared" si="4"/>
        <v>3.503748258828774E-11</v>
      </c>
      <c r="AF10" s="9">
        <f t="shared" si="4"/>
        <v>1.0338823514606194E-10</v>
      </c>
      <c r="AG10" s="9">
        <f t="shared" si="4"/>
        <v>3.3571460907331011E-10</v>
      </c>
      <c r="AH10" s="9">
        <f t="shared" si="4"/>
        <v>1.1349645077921264E-4</v>
      </c>
      <c r="AI10" s="9">
        <f t="shared" si="4"/>
        <v>9.8449905286555981E-3</v>
      </c>
      <c r="AJ10" s="9">
        <f t="shared" si="4"/>
        <v>7.9609087813671797E-5</v>
      </c>
      <c r="AK10" s="9">
        <f t="shared" si="4"/>
        <v>3.1963838319603021E-4</v>
      </c>
      <c r="AL10" s="9">
        <f t="shared" si="4"/>
        <v>1.1706175079544924E-7</v>
      </c>
      <c r="AM10" s="9">
        <f t="shared" si="4"/>
        <v>2.4995384411900212E-6</v>
      </c>
      <c r="AN10" s="9">
        <f t="shared" si="4"/>
        <v>2.0764199717983639E-3</v>
      </c>
      <c r="AO10" s="9">
        <f t="shared" si="4"/>
        <v>2.8574041509077455E-3</v>
      </c>
      <c r="AP10" s="9">
        <f t="shared" si="4"/>
        <v>2.5733982079896731E-2</v>
      </c>
      <c r="AQ10" s="9">
        <f t="shared" si="4"/>
        <v>1.6258299383277282E-8</v>
      </c>
      <c r="AR10" s="9">
        <f t="shared" si="4"/>
        <v>9.4265155075657872E-2</v>
      </c>
    </row>
    <row r="11" spans="1:44" ht="88.5" x14ac:dyDescent="0.35">
      <c r="A11" s="9" t="s">
        <v>126</v>
      </c>
      <c r="B11" s="9" t="s">
        <v>56</v>
      </c>
      <c r="C11" s="9" t="s">
        <v>110</v>
      </c>
      <c r="D11" s="9" t="s">
        <v>172</v>
      </c>
      <c r="E11" s="9" t="s">
        <v>124</v>
      </c>
      <c r="F11" s="9" t="s">
        <v>54</v>
      </c>
      <c r="G11" s="9" t="s">
        <v>172</v>
      </c>
      <c r="H11" s="9">
        <v>-1</v>
      </c>
      <c r="I11" s="9" t="s">
        <v>188</v>
      </c>
      <c r="J11" s="9" t="b">
        <v>1</v>
      </c>
      <c r="L11" s="9">
        <f>AC69*AB69</f>
        <v>-2.4439562457910208E-2</v>
      </c>
      <c r="M11" s="9">
        <f>AD69*AB69</f>
        <v>2.5324170950127814E-11</v>
      </c>
      <c r="N11" s="9">
        <f>AE69*AB69</f>
        <v>-3.503748258828774E-11</v>
      </c>
      <c r="O11" s="9">
        <f>AF69*AB69</f>
        <v>-1.0338823514606194E-10</v>
      </c>
      <c r="P11" s="9">
        <f>AG69*AB69</f>
        <v>-3.3571460907331011E-10</v>
      </c>
      <c r="Q11" s="9">
        <f>AH69*AB69</f>
        <v>-1.1349645077921264E-4</v>
      </c>
      <c r="R11" s="9">
        <f>AI69*AB69</f>
        <v>-9.8449905286555981E-3</v>
      </c>
      <c r="S11" s="9">
        <f>AJ69*AB69</f>
        <v>-7.9609087813671797E-5</v>
      </c>
      <c r="T11" s="9">
        <f>AK69*AB69</f>
        <v>-3.1963838319603021E-4</v>
      </c>
      <c r="U11" s="9">
        <f>AL69*AB69</f>
        <v>-1.1706175079544924E-7</v>
      </c>
      <c r="V11" s="9">
        <f>AM69*AB69</f>
        <v>-2.4995384411900212E-6</v>
      </c>
      <c r="W11" s="9">
        <f>AN69*AB69</f>
        <v>-2.0764199717983639E-3</v>
      </c>
      <c r="X11" s="9">
        <f>AO69*AB69</f>
        <v>-2.8574041509077455E-3</v>
      </c>
      <c r="Y11" s="9">
        <f>AP69*AB69</f>
        <v>-2.5733982079896731E-2</v>
      </c>
      <c r="Z11" s="9">
        <f>AQ69*AB69</f>
        <v>-1.6258299383277282E-8</v>
      </c>
      <c r="AA11" s="9">
        <f>AR69*AB69</f>
        <v>-9.4265155075657872E-2</v>
      </c>
      <c r="AB11" s="9">
        <f t="shared" si="1"/>
        <v>-1</v>
      </c>
      <c r="AC11" s="9">
        <f>AB11*L11</f>
        <v>2.4439562457910208E-2</v>
      </c>
      <c r="AD11" s="9">
        <f>AB11*M11</f>
        <v>-2.5324170950127814E-11</v>
      </c>
      <c r="AE11" s="9">
        <f>AB11*N11</f>
        <v>3.503748258828774E-11</v>
      </c>
      <c r="AF11" s="9">
        <f>AB11*O11</f>
        <v>1.0338823514606194E-10</v>
      </c>
      <c r="AG11" s="9">
        <f>AB11*P11</f>
        <v>3.3571460907331011E-10</v>
      </c>
      <c r="AH11" s="9">
        <f>AB11*Q11</f>
        <v>1.1349645077921264E-4</v>
      </c>
      <c r="AI11" s="9">
        <f>AB11*R11</f>
        <v>9.8449905286555981E-3</v>
      </c>
      <c r="AJ11" s="9">
        <f>AB11*S11</f>
        <v>7.9609087813671797E-5</v>
      </c>
      <c r="AK11" s="9">
        <f>AB11*T11</f>
        <v>3.1963838319603021E-4</v>
      </c>
      <c r="AL11" s="9">
        <f>AB11*U11</f>
        <v>1.1706175079544924E-7</v>
      </c>
      <c r="AM11" s="9">
        <f>AB11*V11</f>
        <v>2.4995384411900212E-6</v>
      </c>
      <c r="AN11" s="9">
        <f>AB11*W11</f>
        <v>2.0764199717983639E-3</v>
      </c>
      <c r="AO11" s="9">
        <f>AB11*X11</f>
        <v>2.8574041509077455E-3</v>
      </c>
      <c r="AP11" s="9">
        <f>AB11*Y11</f>
        <v>2.5733982079896731E-2</v>
      </c>
      <c r="AQ11" s="9">
        <f>AB11*Z11</f>
        <v>1.6258299383277282E-8</v>
      </c>
      <c r="AR11" s="9">
        <f>AB11*AA11</f>
        <v>9.4265155075657872E-2</v>
      </c>
    </row>
    <row r="12" spans="1:44" ht="38.5" x14ac:dyDescent="0.35">
      <c r="A12" s="9" t="s">
        <v>122</v>
      </c>
      <c r="B12" s="9" t="s">
        <v>3</v>
      </c>
      <c r="C12" s="9" t="s">
        <v>110</v>
      </c>
      <c r="D12" s="9" t="s">
        <v>172</v>
      </c>
      <c r="E12" s="9" t="s">
        <v>122</v>
      </c>
      <c r="F12" s="9" t="s">
        <v>3</v>
      </c>
      <c r="G12" s="9" t="s">
        <v>172</v>
      </c>
      <c r="H12" s="9">
        <v>-1</v>
      </c>
      <c r="I12" s="9" t="s">
        <v>187</v>
      </c>
      <c r="J12" s="9" t="b">
        <v>0</v>
      </c>
      <c r="AB12" s="9">
        <f t="shared" si="1"/>
        <v>-1</v>
      </c>
      <c r="AC12" s="9">
        <f t="shared" ref="AC12:AR12" si="5">+AC13+AC14</f>
        <v>0.10241058998339998</v>
      </c>
      <c r="AD12" s="9">
        <f t="shared" si="5"/>
        <v>1.1985731203712608E-8</v>
      </c>
      <c r="AE12" s="9">
        <f t="shared" si="5"/>
        <v>1.8498500107769675E-9</v>
      </c>
      <c r="AF12" s="9">
        <f t="shared" si="5"/>
        <v>6.0880140772834714E-9</v>
      </c>
      <c r="AG12" s="9">
        <f t="shared" si="5"/>
        <v>9.8554894635274149E-9</v>
      </c>
      <c r="AH12" s="9">
        <f t="shared" si="5"/>
        <v>3.6611057362296519E-3</v>
      </c>
      <c r="AI12" s="9">
        <f t="shared" si="5"/>
        <v>3.8402197049604232E-4</v>
      </c>
      <c r="AJ12" s="9">
        <f t="shared" si="5"/>
        <v>1.2037992999897424E-3</v>
      </c>
      <c r="AK12" s="9">
        <f t="shared" si="5"/>
        <v>5.2249834599231533E-3</v>
      </c>
      <c r="AL12" s="9">
        <f t="shared" si="5"/>
        <v>5.9372152082205464E-7</v>
      </c>
      <c r="AM12" s="9">
        <f t="shared" si="5"/>
        <v>1.3342763031536659E-4</v>
      </c>
      <c r="AN12" s="9">
        <f t="shared" si="5"/>
        <v>6.7904817262685199E-2</v>
      </c>
      <c r="AO12" s="9">
        <f t="shared" si="5"/>
        <v>0.56681022681178717</v>
      </c>
      <c r="AP12" s="9">
        <f t="shared" si="5"/>
        <v>8.8142625337542246E-3</v>
      </c>
      <c r="AQ12" s="9">
        <f t="shared" si="5"/>
        <v>1.3920800564750793E-7</v>
      </c>
      <c r="AR12" s="9">
        <f t="shared" si="5"/>
        <v>0.79883995474210634</v>
      </c>
    </row>
    <row r="13" spans="1:44" ht="51" x14ac:dyDescent="0.35">
      <c r="A13" s="9" t="s">
        <v>127</v>
      </c>
      <c r="B13" s="9" t="s">
        <v>57</v>
      </c>
      <c r="C13" s="9" t="s">
        <v>110</v>
      </c>
      <c r="D13" s="9" t="s">
        <v>172</v>
      </c>
      <c r="E13" s="9" t="s">
        <v>122</v>
      </c>
      <c r="F13" s="9" t="s">
        <v>3</v>
      </c>
      <c r="G13" s="9" t="s">
        <v>172</v>
      </c>
      <c r="H13" s="9">
        <v>-0.6</v>
      </c>
      <c r="I13" s="9" t="s">
        <v>188</v>
      </c>
      <c r="J13" s="9" t="b">
        <v>1</v>
      </c>
      <c r="L13" s="9">
        <f>AC15*AB15</f>
        <v>-0.10241058998339998</v>
      </c>
      <c r="M13" s="9">
        <f>AD15*AB15</f>
        <v>-1.1985731203712608E-8</v>
      </c>
      <c r="N13" s="9">
        <f>AE15*AB15</f>
        <v>-1.8498500107769673E-9</v>
      </c>
      <c r="O13" s="9">
        <f>AF15*AB15</f>
        <v>-6.0880140772834714E-9</v>
      </c>
      <c r="P13" s="9">
        <f>AG15*AB15</f>
        <v>-9.8554894635274149E-9</v>
      </c>
      <c r="Q13" s="9">
        <f>AH15*AB15</f>
        <v>-3.6611057362296519E-3</v>
      </c>
      <c r="R13" s="9">
        <f>AI15*AB15</f>
        <v>-3.8402197049604232E-4</v>
      </c>
      <c r="S13" s="9">
        <f>AJ15*AB15</f>
        <v>-1.2037992999897424E-3</v>
      </c>
      <c r="T13" s="9">
        <f>AK15*AB15</f>
        <v>-5.2249834599231533E-3</v>
      </c>
      <c r="U13" s="9">
        <f>AL15*AB15</f>
        <v>-5.9372152082205464E-7</v>
      </c>
      <c r="V13" s="9">
        <f>AM15*AB15</f>
        <v>-1.3342763031536659E-4</v>
      </c>
      <c r="W13" s="9">
        <f>AN15*AB15</f>
        <v>-6.7904817262685199E-2</v>
      </c>
      <c r="X13" s="9">
        <f>AO15*AB15</f>
        <v>-0.56681022681178717</v>
      </c>
      <c r="Y13" s="9">
        <f>AP15*AB15</f>
        <v>-8.8142625337542246E-3</v>
      </c>
      <c r="Z13" s="9">
        <f>AQ15*AB15</f>
        <v>-1.3920800564750793E-7</v>
      </c>
      <c r="AA13" s="9">
        <f>AR15*AB15</f>
        <v>-0.79883995474210634</v>
      </c>
      <c r="AB13" s="9">
        <f t="shared" si="1"/>
        <v>-0.6</v>
      </c>
      <c r="AC13" s="9">
        <f>AB13*L13</f>
        <v>6.144635399003999E-2</v>
      </c>
      <c r="AD13" s="9">
        <f>AB13*M13</f>
        <v>7.1914387222275645E-9</v>
      </c>
      <c r="AE13" s="9">
        <f>AB13*N13</f>
        <v>1.1099100064661804E-9</v>
      </c>
      <c r="AF13" s="9">
        <f>AB13*O13</f>
        <v>3.6528084463700827E-9</v>
      </c>
      <c r="AG13" s="9">
        <f>AB13*P13</f>
        <v>5.9132936781164488E-9</v>
      </c>
      <c r="AH13" s="9">
        <f>AB13*Q13</f>
        <v>2.1966634417377911E-3</v>
      </c>
      <c r="AI13" s="9">
        <f>AB13*R13</f>
        <v>2.3041318229762538E-4</v>
      </c>
      <c r="AJ13" s="9">
        <f>AB13*S13</f>
        <v>7.2227957999384542E-4</v>
      </c>
      <c r="AK13" s="9">
        <f>AB13*T13</f>
        <v>3.1349900759538919E-3</v>
      </c>
      <c r="AL13" s="9">
        <f>AB13*U13</f>
        <v>3.5623291249323277E-7</v>
      </c>
      <c r="AM13" s="9">
        <f>AB13*V13</f>
        <v>8.0056578189219952E-5</v>
      </c>
      <c r="AN13" s="9">
        <f>AB13*W13</f>
        <v>4.0742890357611118E-2</v>
      </c>
      <c r="AO13" s="9">
        <f>AB13*X13</f>
        <v>0.34008613608707228</v>
      </c>
      <c r="AP13" s="9">
        <f>AB13*Y13</f>
        <v>5.2885575202525348E-3</v>
      </c>
      <c r="AQ13" s="9">
        <f>AB13*Z13</f>
        <v>8.3524803388504752E-8</v>
      </c>
      <c r="AR13" s="9">
        <f>AB13*AA13</f>
        <v>0.47930397284526377</v>
      </c>
    </row>
    <row r="14" spans="1:44" ht="51" x14ac:dyDescent="0.35">
      <c r="A14" s="9" t="s">
        <v>128</v>
      </c>
      <c r="B14" s="9" t="s">
        <v>58</v>
      </c>
      <c r="C14" s="9" t="s">
        <v>110</v>
      </c>
      <c r="D14" s="9" t="s">
        <v>172</v>
      </c>
      <c r="E14" s="9" t="s">
        <v>122</v>
      </c>
      <c r="F14" s="9" t="s">
        <v>3</v>
      </c>
      <c r="G14" s="9" t="s">
        <v>172</v>
      </c>
      <c r="H14" s="9">
        <v>-0.4</v>
      </c>
      <c r="I14" s="9" t="s">
        <v>188</v>
      </c>
      <c r="J14" s="9" t="b">
        <v>1</v>
      </c>
      <c r="L14" s="9">
        <f>AC20*AB20</f>
        <v>-0.10241058998339998</v>
      </c>
      <c r="M14" s="9">
        <f>AD20*AB20</f>
        <v>-1.1985731203712608E-8</v>
      </c>
      <c r="N14" s="9">
        <f>AE20*AB20</f>
        <v>-1.8498500107769673E-9</v>
      </c>
      <c r="O14" s="9">
        <f>AF20*AB20</f>
        <v>-6.0880140772834714E-9</v>
      </c>
      <c r="P14" s="9">
        <f>AG20*AB20</f>
        <v>-9.8554894635274149E-9</v>
      </c>
      <c r="Q14" s="9">
        <f>AH20*AB20</f>
        <v>-3.6611057362296519E-3</v>
      </c>
      <c r="R14" s="9">
        <f>AI20*AB20</f>
        <v>-3.8402197049604232E-4</v>
      </c>
      <c r="S14" s="9">
        <f>AJ20*AB20</f>
        <v>-1.2037992999897424E-3</v>
      </c>
      <c r="T14" s="9">
        <f>AK20*AB20</f>
        <v>-5.2249834599231533E-3</v>
      </c>
      <c r="U14" s="9">
        <f>AL20*AB20</f>
        <v>-5.9372152082205464E-7</v>
      </c>
      <c r="V14" s="9">
        <f>AM20*AB20</f>
        <v>-1.3342763031536659E-4</v>
      </c>
      <c r="W14" s="9">
        <f>AN20*AB20</f>
        <v>-6.7904817262685199E-2</v>
      </c>
      <c r="X14" s="9">
        <f>AO20*AB20</f>
        <v>-0.56681022681178717</v>
      </c>
      <c r="Y14" s="9">
        <f>AP20*AB20</f>
        <v>-8.8142625337542246E-3</v>
      </c>
      <c r="Z14" s="9">
        <f>AQ20*AB20</f>
        <v>-1.3920800564750793E-7</v>
      </c>
      <c r="AA14" s="9">
        <f>AR20*AB20</f>
        <v>-0.79883995474210634</v>
      </c>
      <c r="AB14" s="9">
        <f t="shared" si="1"/>
        <v>-0.4</v>
      </c>
      <c r="AC14" s="9">
        <f>AB14*L14</f>
        <v>4.0964235993359993E-2</v>
      </c>
      <c r="AD14" s="9">
        <f>AB14*M14</f>
        <v>4.794292481485043E-9</v>
      </c>
      <c r="AE14" s="9">
        <f>AB14*N14</f>
        <v>7.3994000431078696E-10</v>
      </c>
      <c r="AF14" s="9">
        <f>AB14*O14</f>
        <v>2.4352056309133886E-9</v>
      </c>
      <c r="AG14" s="9">
        <f>AB14*P14</f>
        <v>3.9421957854109661E-9</v>
      </c>
      <c r="AH14" s="9">
        <f>AB14*Q14</f>
        <v>1.4644422944918608E-3</v>
      </c>
      <c r="AI14" s="9">
        <f>AB14*R14</f>
        <v>1.5360878819841695E-4</v>
      </c>
      <c r="AJ14" s="9">
        <f>AB14*S14</f>
        <v>4.8151971999589702E-4</v>
      </c>
      <c r="AK14" s="9">
        <f>AB14*T14</f>
        <v>2.0899933839692614E-3</v>
      </c>
      <c r="AL14" s="9">
        <f>AB14*U14</f>
        <v>2.3748860832882187E-7</v>
      </c>
      <c r="AM14" s="9">
        <f>AB14*V14</f>
        <v>5.3371052126146635E-5</v>
      </c>
      <c r="AN14" s="9">
        <f>AB14*W14</f>
        <v>2.7161926905074081E-2</v>
      </c>
      <c r="AO14" s="9">
        <f>AB14*X14</f>
        <v>0.22672409072471489</v>
      </c>
      <c r="AP14" s="9">
        <f>AB14*Y14</f>
        <v>3.5257050135016899E-3</v>
      </c>
      <c r="AQ14" s="9">
        <f>AB14*Z14</f>
        <v>5.5683202259003175E-8</v>
      </c>
      <c r="AR14" s="9">
        <f>AB14*AA14</f>
        <v>0.31953598189684257</v>
      </c>
    </row>
    <row r="15" spans="1:44" ht="51" x14ac:dyDescent="0.35">
      <c r="A15" s="9" t="s">
        <v>127</v>
      </c>
      <c r="B15" s="9" t="s">
        <v>57</v>
      </c>
      <c r="C15" s="9" t="s">
        <v>110</v>
      </c>
      <c r="D15" s="9" t="s">
        <v>172</v>
      </c>
      <c r="E15" s="9" t="s">
        <v>127</v>
      </c>
      <c r="F15" s="9" t="s">
        <v>57</v>
      </c>
      <c r="G15" s="9" t="s">
        <v>172</v>
      </c>
      <c r="H15" s="9">
        <v>-1</v>
      </c>
      <c r="I15" s="9" t="s">
        <v>187</v>
      </c>
      <c r="J15" s="9" t="b">
        <v>0</v>
      </c>
      <c r="AB15" s="9">
        <f t="shared" si="1"/>
        <v>-1</v>
      </c>
      <c r="AC15" s="9">
        <f t="shared" ref="AC15:AR15" si="6">+AC16+AC17+AC18+AC19</f>
        <v>0.10241058998339998</v>
      </c>
      <c r="AD15" s="9">
        <f t="shared" si="6"/>
        <v>1.1985731203712608E-8</v>
      </c>
      <c r="AE15" s="9">
        <f t="shared" si="6"/>
        <v>1.8498500107769673E-9</v>
      </c>
      <c r="AF15" s="9">
        <f t="shared" si="6"/>
        <v>6.0880140772834714E-9</v>
      </c>
      <c r="AG15" s="9">
        <f t="shared" si="6"/>
        <v>9.8554894635274149E-9</v>
      </c>
      <c r="AH15" s="9">
        <f t="shared" si="6"/>
        <v>3.6611057362296519E-3</v>
      </c>
      <c r="AI15" s="9">
        <f t="shared" si="6"/>
        <v>3.8402197049604232E-4</v>
      </c>
      <c r="AJ15" s="9">
        <f t="shared" si="6"/>
        <v>1.2037992999897424E-3</v>
      </c>
      <c r="AK15" s="9">
        <f t="shared" si="6"/>
        <v>5.2249834599231533E-3</v>
      </c>
      <c r="AL15" s="9">
        <f t="shared" si="6"/>
        <v>5.9372152082205464E-7</v>
      </c>
      <c r="AM15" s="9">
        <f t="shared" si="6"/>
        <v>1.3342763031536659E-4</v>
      </c>
      <c r="AN15" s="9">
        <f t="shared" si="6"/>
        <v>6.7904817262685199E-2</v>
      </c>
      <c r="AO15" s="9">
        <f t="shared" si="6"/>
        <v>0.56681022681178717</v>
      </c>
      <c r="AP15" s="9">
        <f t="shared" si="6"/>
        <v>8.8142625337542246E-3</v>
      </c>
      <c r="AQ15" s="9">
        <f t="shared" si="6"/>
        <v>1.3920800564750793E-7</v>
      </c>
      <c r="AR15" s="9">
        <f t="shared" si="6"/>
        <v>0.79883995474210634</v>
      </c>
    </row>
    <row r="16" spans="1:44" ht="88.5" x14ac:dyDescent="0.35">
      <c r="A16" s="9" t="s">
        <v>129</v>
      </c>
      <c r="B16" s="9" t="s">
        <v>59</v>
      </c>
      <c r="C16" s="9" t="s">
        <v>110</v>
      </c>
      <c r="D16" s="9" t="s">
        <v>172</v>
      </c>
      <c r="E16" s="9" t="s">
        <v>127</v>
      </c>
      <c r="F16" s="9" t="s">
        <v>57</v>
      </c>
      <c r="G16" s="9" t="s">
        <v>172</v>
      </c>
      <c r="H16" s="9">
        <v>-0.5</v>
      </c>
      <c r="I16" s="9" t="s">
        <v>188</v>
      </c>
      <c r="J16" s="9" t="b">
        <v>1</v>
      </c>
      <c r="K16" s="9" t="s">
        <v>194</v>
      </c>
      <c r="L16" s="9">
        <f>AC38*AB38</f>
        <v>-5.4665218065752211E-2</v>
      </c>
      <c r="M16" s="9">
        <f>AD38*AB38</f>
        <v>-3.0137652597232618E-9</v>
      </c>
      <c r="N16" s="9">
        <f>AE38*AB38</f>
        <v>-2.0146342254066232E-9</v>
      </c>
      <c r="O16" s="9">
        <f>AF38*AB38</f>
        <v>-2.3282162287273814E-9</v>
      </c>
      <c r="P16" s="9">
        <f>AG38*AB38</f>
        <v>-1.089545351417667E-8</v>
      </c>
      <c r="Q16" s="9">
        <f>AH38*AB38</f>
        <v>-2.0462804388382645E-3</v>
      </c>
      <c r="R16" s="9">
        <f>AI38*AB38</f>
        <v>-7.0405031903317107E-5</v>
      </c>
      <c r="S16" s="9">
        <f>AJ38*AB38</f>
        <v>-2.1738322950169758E-3</v>
      </c>
      <c r="T16" s="9">
        <f>AK38*AB38</f>
        <v>-9.6252003406144208E-3</v>
      </c>
      <c r="U16" s="9">
        <f>AL38*AB38</f>
        <v>-4.9989831026060227E-7</v>
      </c>
      <c r="V16" s="9">
        <f>AM38*AB38</f>
        <v>-8.6321185166701473E-5</v>
      </c>
      <c r="W16" s="9">
        <f>AN38*AB38</f>
        <v>-2.5077939543654865E-2</v>
      </c>
      <c r="X16" s="9">
        <f>AO38*AB38</f>
        <v>-0.43783705156659314</v>
      </c>
      <c r="Y16" s="9">
        <f>AP38*AB38</f>
        <v>-1.5016074848979252E-2</v>
      </c>
      <c r="Z16" s="9">
        <f>AQ38*AB38</f>
        <v>-1.0519811953109065E-7</v>
      </c>
      <c r="AA16" s="9">
        <f>AR38*AB38</f>
        <v>-0.26708963414282466</v>
      </c>
      <c r="AB16" s="9">
        <f>-1+Parameter!D4</f>
        <v>-0.5</v>
      </c>
      <c r="AC16" s="9">
        <f>AB16*L16</f>
        <v>2.7332609032876105E-2</v>
      </c>
      <c r="AD16" s="9">
        <f>AB16*M16</f>
        <v>1.5068826298616309E-9</v>
      </c>
      <c r="AE16" s="9">
        <f>AB16*N16</f>
        <v>1.0073171127033116E-9</v>
      </c>
      <c r="AF16" s="9">
        <f>AB16*O16</f>
        <v>1.1641081143636907E-9</v>
      </c>
      <c r="AG16" s="9">
        <f>AB16*P16</f>
        <v>5.4477267570883348E-9</v>
      </c>
      <c r="AH16" s="9">
        <f>AB16*Q16</f>
        <v>1.0231402194191322E-3</v>
      </c>
      <c r="AI16" s="9">
        <f>AB16*R16</f>
        <v>3.5202515951658553E-5</v>
      </c>
      <c r="AJ16" s="9">
        <f>AB16*S16</f>
        <v>1.0869161475084879E-3</v>
      </c>
      <c r="AK16" s="9">
        <f>AB16*T16</f>
        <v>4.8126001703072104E-3</v>
      </c>
      <c r="AL16" s="9">
        <f>AB16*U16</f>
        <v>2.4994915513030113E-7</v>
      </c>
      <c r="AM16" s="9">
        <f>AB16*V16</f>
        <v>4.3160592583350736E-5</v>
      </c>
      <c r="AN16" s="9">
        <f>AB16*W16</f>
        <v>1.2538969771827432E-2</v>
      </c>
      <c r="AO16" s="9">
        <f>AB16*X16</f>
        <v>0.21891852578329657</v>
      </c>
      <c r="AP16" s="9">
        <f>AB16*Y16</f>
        <v>7.5080374244896261E-3</v>
      </c>
      <c r="AQ16" s="9">
        <f>AB16*Z16</f>
        <v>5.2599059765545323E-8</v>
      </c>
      <c r="AR16" s="9">
        <f>AB16*AA16</f>
        <v>0.13354481707141233</v>
      </c>
    </row>
    <row r="17" spans="1:44" ht="88.5" x14ac:dyDescent="0.35">
      <c r="A17" s="9" t="s">
        <v>130</v>
      </c>
      <c r="B17" s="9" t="s">
        <v>60</v>
      </c>
      <c r="C17" s="9" t="s">
        <v>110</v>
      </c>
      <c r="D17" s="9" t="s">
        <v>172</v>
      </c>
      <c r="E17" s="9" t="s">
        <v>127</v>
      </c>
      <c r="F17" s="9" t="s">
        <v>57</v>
      </c>
      <c r="G17" s="9" t="s">
        <v>172</v>
      </c>
      <c r="H17" s="9">
        <v>-0.5</v>
      </c>
      <c r="I17" s="9" t="s">
        <v>188</v>
      </c>
      <c r="J17" s="9" t="b">
        <v>1</v>
      </c>
      <c r="K17" s="9" t="s">
        <v>195</v>
      </c>
      <c r="L17" s="9">
        <f>AC51*AB51</f>
        <v>-6.4406311089138801E-2</v>
      </c>
      <c r="M17" s="9">
        <f>AD51*AB51</f>
        <v>-2.3148976822886921E-9</v>
      </c>
      <c r="N17" s="9">
        <f>AE51*AB51</f>
        <v>-7.1339721212102997E-10</v>
      </c>
      <c r="O17" s="9">
        <f>AF51*AB51</f>
        <v>-2.1312910765421123E-9</v>
      </c>
      <c r="P17" s="9">
        <f>AG51*AB51</f>
        <v>4.7480560801260761E-10</v>
      </c>
      <c r="Q17" s="9">
        <f>AH51*AB51</f>
        <v>-1.27560932721923E-4</v>
      </c>
      <c r="R17" s="9">
        <f>AI51*AB51</f>
        <v>-5.5276879436143988E-5</v>
      </c>
      <c r="S17" s="9">
        <f>AJ51*AB51</f>
        <v>2.3005191304436082E-4</v>
      </c>
      <c r="T17" s="9">
        <f>AK51*AB51</f>
        <v>1.0633126560516909E-3</v>
      </c>
      <c r="U17" s="9">
        <f>AL51*AB51</f>
        <v>-2.7904806937453328E-7</v>
      </c>
      <c r="V17" s="9">
        <f>AM51*AB51</f>
        <v>-8.8036163385454304E-6</v>
      </c>
      <c r="W17" s="9">
        <f>AN51*AB51</f>
        <v>-8.8928715992355068E-3</v>
      </c>
      <c r="X17" s="9">
        <f>AO51*AB51</f>
        <v>-9.4720197891565938E-2</v>
      </c>
      <c r="Y17" s="9">
        <f>AP51*AB51</f>
        <v>7.8357863025336951E-4</v>
      </c>
      <c r="Z17" s="9">
        <f>AQ51*AB51</f>
        <v>-7.4987793291555199E-9</v>
      </c>
      <c r="AA17" s="9">
        <f>AR51*AB51</f>
        <v>-0.12436394023491454</v>
      </c>
      <c r="AB17" s="9">
        <f>-Parameter!D4</f>
        <v>-0.5</v>
      </c>
      <c r="AC17" s="9">
        <f>AB17*L17</f>
        <v>3.2203155544569401E-2</v>
      </c>
      <c r="AD17" s="9">
        <f>AB17*M17</f>
        <v>1.157448841144346E-9</v>
      </c>
      <c r="AE17" s="9">
        <f>AB17*N17</f>
        <v>3.5669860606051499E-10</v>
      </c>
      <c r="AF17" s="9">
        <f>AB17*O17</f>
        <v>1.0656455382710562E-9</v>
      </c>
      <c r="AG17" s="9">
        <f>AB17*P17</f>
        <v>-2.3740280400630381E-10</v>
      </c>
      <c r="AH17" s="9">
        <f>AB17*Q17</f>
        <v>6.3780466360961502E-5</v>
      </c>
      <c r="AI17" s="9">
        <f>AB17*R17</f>
        <v>2.7638439718071994E-5</v>
      </c>
      <c r="AJ17" s="9">
        <f>AB17*S17</f>
        <v>-1.1502595652218041E-4</v>
      </c>
      <c r="AK17" s="9">
        <f>AB17*T17</f>
        <v>-5.3165632802584545E-4</v>
      </c>
      <c r="AL17" s="9">
        <f>AB17*U17</f>
        <v>1.3952403468726664E-7</v>
      </c>
      <c r="AM17" s="9">
        <f>AB17*V17</f>
        <v>4.4018081692727152E-6</v>
      </c>
      <c r="AN17" s="9">
        <f>AB17*W17</f>
        <v>4.4464357996177534E-3</v>
      </c>
      <c r="AO17" s="9">
        <f>AB17*X17</f>
        <v>4.7360098945782969E-2</v>
      </c>
      <c r="AP17" s="9">
        <f>AB17*Y17</f>
        <v>-3.9178931512668476E-4</v>
      </c>
      <c r="AQ17" s="9">
        <f>AB17*Z17</f>
        <v>3.7493896645777599E-9</v>
      </c>
      <c r="AR17" s="9">
        <f>AB17*AA17</f>
        <v>6.2181970117457269E-2</v>
      </c>
    </row>
    <row r="18" spans="1:44" ht="113.5" x14ac:dyDescent="0.35">
      <c r="A18" s="9" t="s">
        <v>131</v>
      </c>
      <c r="B18" s="9" t="s">
        <v>61</v>
      </c>
      <c r="C18" s="9" t="s">
        <v>112</v>
      </c>
      <c r="D18" s="9" t="s">
        <v>173</v>
      </c>
      <c r="E18" s="9" t="s">
        <v>127</v>
      </c>
      <c r="F18" s="9" t="s">
        <v>57</v>
      </c>
      <c r="G18" s="9" t="s">
        <v>172</v>
      </c>
      <c r="H18" s="9">
        <v>0.02</v>
      </c>
      <c r="I18" s="9" t="s">
        <v>188</v>
      </c>
      <c r="J18" s="9" t="b">
        <v>0</v>
      </c>
      <c r="L18" s="9">
        <v>1.277444553011192</v>
      </c>
      <c r="M18" s="9">
        <v>2.7851312663283862E-7</v>
      </c>
      <c r="N18" s="9">
        <v>7.6335001641724736E-9</v>
      </c>
      <c r="O18" s="9">
        <v>6.9825489423592209E-8</v>
      </c>
      <c r="P18" s="9">
        <v>1.7289265618998161E-7</v>
      </c>
      <c r="Q18" s="9">
        <v>7.5649351714921251E-2</v>
      </c>
      <c r="R18" s="9">
        <v>1.254954903616398E-2</v>
      </c>
      <c r="S18" s="9">
        <v>8.065956252860251E-3</v>
      </c>
      <c r="T18" s="9">
        <v>3.5645535819389243E-2</v>
      </c>
      <c r="U18" s="9">
        <v>2.7069353414155188E-6</v>
      </c>
      <c r="V18" s="9">
        <v>3.2446784675565611E-3</v>
      </c>
      <c r="W18" s="9">
        <v>0.33213886987789809</v>
      </c>
      <c r="X18" s="9">
        <v>2.3068525436914689</v>
      </c>
      <c r="Y18" s="9">
        <v>3.020850770539588E-2</v>
      </c>
      <c r="Z18" s="9">
        <v>1.12599649408064E-6</v>
      </c>
      <c r="AA18" s="9">
        <v>17.202411026697359</v>
      </c>
      <c r="AB18" s="9">
        <f>H18</f>
        <v>0.02</v>
      </c>
      <c r="AC18" s="9">
        <f>AB18*L18</f>
        <v>2.554889106022384E-2</v>
      </c>
      <c r="AD18" s="9">
        <f>AB18*M18</f>
        <v>5.5702625326567727E-9</v>
      </c>
      <c r="AE18" s="9">
        <f>AB18*N18</f>
        <v>1.5267000328344947E-10</v>
      </c>
      <c r="AF18" s="9">
        <f>AB18*O18</f>
        <v>1.3965097884718443E-9</v>
      </c>
      <c r="AG18" s="9">
        <f>AB18*P18</f>
        <v>3.4578531237996321E-9</v>
      </c>
      <c r="AH18" s="9">
        <f>AB18*Q18</f>
        <v>1.5129870342984251E-3</v>
      </c>
      <c r="AI18" s="9">
        <f>AB18*R18</f>
        <v>2.5099098072327959E-4</v>
      </c>
      <c r="AJ18" s="9">
        <f>AB18*S18</f>
        <v>1.6131912505720503E-4</v>
      </c>
      <c r="AK18" s="9">
        <f>AB18*T18</f>
        <v>7.129107163877849E-4</v>
      </c>
      <c r="AL18" s="9">
        <f>AB18*U18</f>
        <v>5.4138706828310381E-8</v>
      </c>
      <c r="AM18" s="9">
        <f>AB18*V18</f>
        <v>6.4893569351131227E-5</v>
      </c>
      <c r="AN18" s="9">
        <f>AB18*W18</f>
        <v>6.6427773975579621E-3</v>
      </c>
      <c r="AO18" s="9">
        <f>AB18*X18</f>
        <v>4.6137050873829376E-2</v>
      </c>
      <c r="AP18" s="9">
        <f>AB18*Y18</f>
        <v>6.0417015410791763E-4</v>
      </c>
      <c r="AQ18" s="9">
        <f>AB18*Z18</f>
        <v>2.2519929881612799E-8</v>
      </c>
      <c r="AR18" s="9">
        <f>AB18*AA18</f>
        <v>0.34404822053394718</v>
      </c>
    </row>
    <row r="19" spans="1:44" ht="101" x14ac:dyDescent="0.35">
      <c r="A19" s="9" t="s">
        <v>132</v>
      </c>
      <c r="B19" s="9" t="s">
        <v>62</v>
      </c>
      <c r="C19" s="9" t="s">
        <v>112</v>
      </c>
      <c r="D19" s="9" t="s">
        <v>174</v>
      </c>
      <c r="E19" s="9" t="s">
        <v>127</v>
      </c>
      <c r="F19" s="9" t="s">
        <v>57</v>
      </c>
      <c r="G19" s="9" t="s">
        <v>172</v>
      </c>
      <c r="H19" s="9">
        <v>0.1</v>
      </c>
      <c r="I19" s="9" t="s">
        <v>188</v>
      </c>
      <c r="J19" s="9" t="b">
        <v>0</v>
      </c>
      <c r="K19" s="9" t="s">
        <v>101</v>
      </c>
      <c r="L19" s="9">
        <v>0.1732593434573064</v>
      </c>
      <c r="M19" s="9">
        <v>3.7511372000498569E-8</v>
      </c>
      <c r="N19" s="9">
        <v>3.3316428872969129E-9</v>
      </c>
      <c r="O19" s="9">
        <v>2.4617506361768801E-8</v>
      </c>
      <c r="P19" s="9">
        <v>1.187312386645753E-8</v>
      </c>
      <c r="Q19" s="9">
        <v>1.061198016151133E-2</v>
      </c>
      <c r="R19" s="9">
        <v>7.0190034103032202E-4</v>
      </c>
      <c r="S19" s="9">
        <v>7.0589983946229965E-4</v>
      </c>
      <c r="T19" s="9">
        <v>2.3112890125400369E-3</v>
      </c>
      <c r="U19" s="9">
        <v>1.501096241761764E-6</v>
      </c>
      <c r="V19" s="9">
        <v>2.097166021161191E-4</v>
      </c>
      <c r="W19" s="9">
        <v>0.44276634293682049</v>
      </c>
      <c r="X19" s="9">
        <v>2.5439455120887828</v>
      </c>
      <c r="Y19" s="9">
        <v>1.0938442702833661E-2</v>
      </c>
      <c r="Z19" s="9">
        <v>6.0339626335772045E-7</v>
      </c>
      <c r="AA19" s="9">
        <v>2.5906494701928962</v>
      </c>
      <c r="AB19" s="9">
        <f>Parameter!D5</f>
        <v>0.1</v>
      </c>
      <c r="AC19" s="9">
        <f>AB19*L19</f>
        <v>1.732593434573064E-2</v>
      </c>
      <c r="AD19" s="9">
        <f>AB19*M19</f>
        <v>3.7511372000498574E-9</v>
      </c>
      <c r="AE19" s="9">
        <f>AB19*N19</f>
        <v>3.3316428872969129E-10</v>
      </c>
      <c r="AF19" s="9">
        <f>AB19*O19</f>
        <v>2.4617506361768805E-9</v>
      </c>
      <c r="AG19" s="9">
        <f>AB19*P19</f>
        <v>1.187312386645753E-9</v>
      </c>
      <c r="AH19" s="9">
        <f>AB19*Q19</f>
        <v>1.0611980161511331E-3</v>
      </c>
      <c r="AI19" s="9">
        <f>AB19*R19</f>
        <v>7.019003410303221E-5</v>
      </c>
      <c r="AJ19" s="9">
        <f>AB19*S19</f>
        <v>7.0589983946229965E-5</v>
      </c>
      <c r="AK19" s="9">
        <f>AB19*T19</f>
        <v>2.3112890125400371E-4</v>
      </c>
      <c r="AL19" s="9">
        <f>AB19*U19</f>
        <v>1.5010962417617642E-7</v>
      </c>
      <c r="AM19" s="9">
        <f>AB19*V19</f>
        <v>2.0971660211611912E-5</v>
      </c>
      <c r="AN19" s="9">
        <f>AB19*W19</f>
        <v>4.4276634293682053E-2</v>
      </c>
      <c r="AO19" s="9">
        <f>AB19*X19</f>
        <v>0.25439455120887827</v>
      </c>
      <c r="AP19" s="9">
        <f>AB19*Y19</f>
        <v>1.0938442702833661E-3</v>
      </c>
      <c r="AQ19" s="9">
        <f>AB19*Z19</f>
        <v>6.0339626335772042E-8</v>
      </c>
      <c r="AR19" s="9">
        <f>AB19*AA19</f>
        <v>0.25906494701928962</v>
      </c>
    </row>
    <row r="20" spans="1:44" ht="51" x14ac:dyDescent="0.35">
      <c r="A20" s="9" t="s">
        <v>128</v>
      </c>
      <c r="B20" s="9" t="s">
        <v>58</v>
      </c>
      <c r="C20" s="9" t="s">
        <v>110</v>
      </c>
      <c r="D20" s="9" t="s">
        <v>172</v>
      </c>
      <c r="E20" s="9" t="s">
        <v>128</v>
      </c>
      <c r="F20" s="9" t="s">
        <v>58</v>
      </c>
      <c r="G20" s="9" t="s">
        <v>172</v>
      </c>
      <c r="H20" s="9">
        <v>-1</v>
      </c>
      <c r="I20" s="9" t="s">
        <v>187</v>
      </c>
      <c r="J20" s="9" t="b">
        <v>0</v>
      </c>
      <c r="AB20" s="9">
        <f>H20</f>
        <v>-1</v>
      </c>
      <c r="AC20" s="9">
        <f t="shared" ref="AC20:AR20" si="7">+AC21+AC22+AC23+AC24</f>
        <v>0.10241058998339998</v>
      </c>
      <c r="AD20" s="9">
        <f t="shared" si="7"/>
        <v>1.1985731203712608E-8</v>
      </c>
      <c r="AE20" s="9">
        <f t="shared" si="7"/>
        <v>1.8498500107769673E-9</v>
      </c>
      <c r="AF20" s="9">
        <f t="shared" si="7"/>
        <v>6.0880140772834714E-9</v>
      </c>
      <c r="AG20" s="9">
        <f t="shared" si="7"/>
        <v>9.8554894635274149E-9</v>
      </c>
      <c r="AH20" s="9">
        <f t="shared" si="7"/>
        <v>3.6611057362296519E-3</v>
      </c>
      <c r="AI20" s="9">
        <f t="shared" si="7"/>
        <v>3.8402197049604232E-4</v>
      </c>
      <c r="AJ20" s="9">
        <f t="shared" si="7"/>
        <v>1.2037992999897424E-3</v>
      </c>
      <c r="AK20" s="9">
        <f t="shared" si="7"/>
        <v>5.2249834599231533E-3</v>
      </c>
      <c r="AL20" s="9">
        <f t="shared" si="7"/>
        <v>5.9372152082205464E-7</v>
      </c>
      <c r="AM20" s="9">
        <f t="shared" si="7"/>
        <v>1.3342763031536659E-4</v>
      </c>
      <c r="AN20" s="9">
        <f t="shared" si="7"/>
        <v>6.7904817262685199E-2</v>
      </c>
      <c r="AO20" s="9">
        <f t="shared" si="7"/>
        <v>0.56681022681178717</v>
      </c>
      <c r="AP20" s="9">
        <f t="shared" si="7"/>
        <v>8.8142625337542246E-3</v>
      </c>
      <c r="AQ20" s="9">
        <f t="shared" si="7"/>
        <v>1.3920800564750793E-7</v>
      </c>
      <c r="AR20" s="9">
        <f t="shared" si="7"/>
        <v>0.79883995474210634</v>
      </c>
    </row>
    <row r="21" spans="1:44" ht="88.5" x14ac:dyDescent="0.35">
      <c r="A21" s="9" t="s">
        <v>133</v>
      </c>
      <c r="B21" s="9" t="s">
        <v>63</v>
      </c>
      <c r="C21" s="9" t="s">
        <v>110</v>
      </c>
      <c r="D21" s="9" t="s">
        <v>172</v>
      </c>
      <c r="E21" s="9" t="s">
        <v>128</v>
      </c>
      <c r="F21" s="9" t="s">
        <v>58</v>
      </c>
      <c r="G21" s="9" t="s">
        <v>172</v>
      </c>
      <c r="H21" s="9">
        <v>-0.5</v>
      </c>
      <c r="I21" s="9" t="s">
        <v>188</v>
      </c>
      <c r="J21" s="9" t="b">
        <v>1</v>
      </c>
      <c r="K21" s="9" t="s">
        <v>194</v>
      </c>
      <c r="L21" s="9">
        <f>AC82*AB82</f>
        <v>-5.4665218065752211E-2</v>
      </c>
      <c r="M21" s="9">
        <f>AD82*AB82</f>
        <v>-3.0137652597232618E-9</v>
      </c>
      <c r="N21" s="9">
        <f>AE82*AB82</f>
        <v>-2.0146342254066232E-9</v>
      </c>
      <c r="O21" s="9">
        <f>AF82*AB82</f>
        <v>-2.3282162287273814E-9</v>
      </c>
      <c r="P21" s="9">
        <f>AG82*AB82</f>
        <v>-1.089545351417667E-8</v>
      </c>
      <c r="Q21" s="9">
        <f>AH82*AB82</f>
        <v>-2.0462804388382645E-3</v>
      </c>
      <c r="R21" s="9">
        <f>AI82*AB82</f>
        <v>-7.0405031903317107E-5</v>
      </c>
      <c r="S21" s="9">
        <f>AJ82*AB82</f>
        <v>-2.1738322950169758E-3</v>
      </c>
      <c r="T21" s="9">
        <f>AK82*AB82</f>
        <v>-9.6252003406144208E-3</v>
      </c>
      <c r="U21" s="9">
        <f>AL82*AB82</f>
        <v>-4.9989831026060227E-7</v>
      </c>
      <c r="V21" s="9">
        <f>AM82*AB82</f>
        <v>-8.6321185166701473E-5</v>
      </c>
      <c r="W21" s="9">
        <f>AN82*AB82</f>
        <v>-2.5077939543654865E-2</v>
      </c>
      <c r="X21" s="9">
        <f>AO82*AB82</f>
        <v>-0.43783705156659314</v>
      </c>
      <c r="Y21" s="9">
        <f>AP82*AB82</f>
        <v>-1.5016074848979252E-2</v>
      </c>
      <c r="Z21" s="9">
        <f>AQ82*AB82</f>
        <v>-1.0519811953109065E-7</v>
      </c>
      <c r="AA21" s="9">
        <f>AR82*AB82</f>
        <v>-0.26708963414282466</v>
      </c>
      <c r="AB21" s="9">
        <f>-1+Parameter!D4</f>
        <v>-0.5</v>
      </c>
      <c r="AC21" s="9">
        <f>AB21*L21</f>
        <v>2.7332609032876105E-2</v>
      </c>
      <c r="AD21" s="9">
        <f>AB21*M21</f>
        <v>1.5068826298616309E-9</v>
      </c>
      <c r="AE21" s="9">
        <f>AB21*N21</f>
        <v>1.0073171127033116E-9</v>
      </c>
      <c r="AF21" s="9">
        <f>AB21*O21</f>
        <v>1.1641081143636907E-9</v>
      </c>
      <c r="AG21" s="9">
        <f>AB21*P21</f>
        <v>5.4477267570883348E-9</v>
      </c>
      <c r="AH21" s="9">
        <f>AB21*Q21</f>
        <v>1.0231402194191322E-3</v>
      </c>
      <c r="AI21" s="9">
        <f>AB21*R21</f>
        <v>3.5202515951658553E-5</v>
      </c>
      <c r="AJ21" s="9">
        <f>AB21*S21</f>
        <v>1.0869161475084879E-3</v>
      </c>
      <c r="AK21" s="9">
        <f>AB21*T21</f>
        <v>4.8126001703072104E-3</v>
      </c>
      <c r="AL21" s="9">
        <f>AB21*U21</f>
        <v>2.4994915513030113E-7</v>
      </c>
      <c r="AM21" s="9">
        <f>AB21*V21</f>
        <v>4.3160592583350736E-5</v>
      </c>
      <c r="AN21" s="9">
        <f>AB21*W21</f>
        <v>1.2538969771827432E-2</v>
      </c>
      <c r="AO21" s="9">
        <f>AB21*X21</f>
        <v>0.21891852578329657</v>
      </c>
      <c r="AP21" s="9">
        <f>AB21*Y21</f>
        <v>7.5080374244896261E-3</v>
      </c>
      <c r="AQ21" s="9">
        <f>AB21*Z21</f>
        <v>5.2599059765545323E-8</v>
      </c>
      <c r="AR21" s="9">
        <f>AB21*AA21</f>
        <v>0.13354481707141233</v>
      </c>
    </row>
    <row r="22" spans="1:44" ht="88.5" x14ac:dyDescent="0.35">
      <c r="A22" s="9" t="s">
        <v>134</v>
      </c>
      <c r="B22" s="9" t="s">
        <v>64</v>
      </c>
      <c r="C22" s="9" t="s">
        <v>110</v>
      </c>
      <c r="D22" s="9" t="s">
        <v>172</v>
      </c>
      <c r="E22" s="9" t="s">
        <v>128</v>
      </c>
      <c r="F22" s="9" t="s">
        <v>58</v>
      </c>
      <c r="G22" s="9" t="s">
        <v>172</v>
      </c>
      <c r="H22" s="9">
        <v>-0.5</v>
      </c>
      <c r="I22" s="9" t="s">
        <v>188</v>
      </c>
      <c r="J22" s="9" t="b">
        <v>1</v>
      </c>
      <c r="K22" s="9" t="s">
        <v>195</v>
      </c>
      <c r="L22" s="9">
        <f>AC95*AB95</f>
        <v>-6.4406311089138801E-2</v>
      </c>
      <c r="M22" s="9">
        <f>AD95*AB95</f>
        <v>-2.3148976822886921E-9</v>
      </c>
      <c r="N22" s="9">
        <f>AE95*AB95</f>
        <v>-7.1339721212102997E-10</v>
      </c>
      <c r="O22" s="9">
        <f>AF95*AB95</f>
        <v>-2.1312910765421123E-9</v>
      </c>
      <c r="P22" s="9">
        <f>AG95*AB95</f>
        <v>4.7480560801260761E-10</v>
      </c>
      <c r="Q22" s="9">
        <f>AH95*AB95</f>
        <v>-1.27560932721923E-4</v>
      </c>
      <c r="R22" s="9">
        <f>AI95*AB95</f>
        <v>-5.5276879436143988E-5</v>
      </c>
      <c r="S22" s="9">
        <f>AJ95*AB95</f>
        <v>2.3005191304436082E-4</v>
      </c>
      <c r="T22" s="9">
        <f>AK95*AB95</f>
        <v>1.0633126560516909E-3</v>
      </c>
      <c r="U22" s="9">
        <f>AL95*AB95</f>
        <v>-2.7904806937453328E-7</v>
      </c>
      <c r="V22" s="9">
        <f>AM95*AB95</f>
        <v>-8.8036163385454304E-6</v>
      </c>
      <c r="W22" s="9">
        <f>AN95*AB95</f>
        <v>-8.8928715992355068E-3</v>
      </c>
      <c r="X22" s="9">
        <f>AO95*AB95</f>
        <v>-9.4720197891565938E-2</v>
      </c>
      <c r="Y22" s="9">
        <f>AP95*AB95</f>
        <v>7.8357863025336951E-4</v>
      </c>
      <c r="Z22" s="9">
        <f>AQ95*AB95</f>
        <v>-7.4987793291555199E-9</v>
      </c>
      <c r="AA22" s="9">
        <f>AR95*AB95</f>
        <v>-0.12436394023491454</v>
      </c>
      <c r="AB22" s="9">
        <f>-Parameter!D4</f>
        <v>-0.5</v>
      </c>
      <c r="AC22" s="9">
        <f>AB22*L22</f>
        <v>3.2203155544569401E-2</v>
      </c>
      <c r="AD22" s="9">
        <f>AB22*M22</f>
        <v>1.157448841144346E-9</v>
      </c>
      <c r="AE22" s="9">
        <f>AB22*N22</f>
        <v>3.5669860606051499E-10</v>
      </c>
      <c r="AF22" s="9">
        <f>AB22*O22</f>
        <v>1.0656455382710562E-9</v>
      </c>
      <c r="AG22" s="9">
        <f>AB22*P22</f>
        <v>-2.3740280400630381E-10</v>
      </c>
      <c r="AH22" s="9">
        <f>AB22*Q22</f>
        <v>6.3780466360961502E-5</v>
      </c>
      <c r="AI22" s="9">
        <f>AB22*R22</f>
        <v>2.7638439718071994E-5</v>
      </c>
      <c r="AJ22" s="9">
        <f>AB22*S22</f>
        <v>-1.1502595652218041E-4</v>
      </c>
      <c r="AK22" s="9">
        <f>AB22*T22</f>
        <v>-5.3165632802584545E-4</v>
      </c>
      <c r="AL22" s="9">
        <f>AB22*U22</f>
        <v>1.3952403468726664E-7</v>
      </c>
      <c r="AM22" s="9">
        <f>AB22*V22</f>
        <v>4.4018081692727152E-6</v>
      </c>
      <c r="AN22" s="9">
        <f>AB22*W22</f>
        <v>4.4464357996177534E-3</v>
      </c>
      <c r="AO22" s="9">
        <f>AB22*X22</f>
        <v>4.7360098945782969E-2</v>
      </c>
      <c r="AP22" s="9">
        <f>AB22*Y22</f>
        <v>-3.9178931512668476E-4</v>
      </c>
      <c r="AQ22" s="9">
        <f>AB22*Z22</f>
        <v>3.7493896645777599E-9</v>
      </c>
      <c r="AR22" s="9">
        <f>AB22*AA22</f>
        <v>6.2181970117457269E-2</v>
      </c>
    </row>
    <row r="23" spans="1:44" ht="113.5" x14ac:dyDescent="0.35">
      <c r="A23" s="9" t="s">
        <v>131</v>
      </c>
      <c r="B23" s="9" t="s">
        <v>61</v>
      </c>
      <c r="C23" s="9" t="s">
        <v>112</v>
      </c>
      <c r="D23" s="9" t="s">
        <v>173</v>
      </c>
      <c r="E23" s="9" t="s">
        <v>128</v>
      </c>
      <c r="F23" s="9" t="s">
        <v>58</v>
      </c>
      <c r="G23" s="9" t="s">
        <v>172</v>
      </c>
      <c r="H23" s="9">
        <v>0.02</v>
      </c>
      <c r="I23" s="9" t="s">
        <v>188</v>
      </c>
      <c r="J23" s="9" t="b">
        <v>0</v>
      </c>
      <c r="L23" s="9">
        <v>1.277444553011192</v>
      </c>
      <c r="M23" s="9">
        <v>2.7851312663283862E-7</v>
      </c>
      <c r="N23" s="9">
        <v>7.6335001641724736E-9</v>
      </c>
      <c r="O23" s="9">
        <v>6.9825489423592209E-8</v>
      </c>
      <c r="P23" s="9">
        <v>1.7289265618998161E-7</v>
      </c>
      <c r="Q23" s="9">
        <v>7.5649351714921251E-2</v>
      </c>
      <c r="R23" s="9">
        <v>1.254954903616398E-2</v>
      </c>
      <c r="S23" s="9">
        <v>8.065956252860251E-3</v>
      </c>
      <c r="T23" s="9">
        <v>3.5645535819389243E-2</v>
      </c>
      <c r="U23" s="9">
        <v>2.7069353414155188E-6</v>
      </c>
      <c r="V23" s="9">
        <v>3.2446784675565611E-3</v>
      </c>
      <c r="W23" s="9">
        <v>0.33213886987789809</v>
      </c>
      <c r="X23" s="9">
        <v>2.3068525436914689</v>
      </c>
      <c r="Y23" s="9">
        <v>3.020850770539588E-2</v>
      </c>
      <c r="Z23" s="9">
        <v>1.12599649408064E-6</v>
      </c>
      <c r="AA23" s="9">
        <v>17.202411026697359</v>
      </c>
      <c r="AB23" s="9">
        <f>H23</f>
        <v>0.02</v>
      </c>
      <c r="AC23" s="9">
        <f>AB23*L23</f>
        <v>2.554889106022384E-2</v>
      </c>
      <c r="AD23" s="9">
        <f>AB23*M23</f>
        <v>5.5702625326567727E-9</v>
      </c>
      <c r="AE23" s="9">
        <f>AB23*N23</f>
        <v>1.5267000328344947E-10</v>
      </c>
      <c r="AF23" s="9">
        <f>AB23*O23</f>
        <v>1.3965097884718443E-9</v>
      </c>
      <c r="AG23" s="9">
        <f>AB23*P23</f>
        <v>3.4578531237996321E-9</v>
      </c>
      <c r="AH23" s="9">
        <f>AB23*Q23</f>
        <v>1.5129870342984251E-3</v>
      </c>
      <c r="AI23" s="9">
        <f>AB23*R23</f>
        <v>2.5099098072327959E-4</v>
      </c>
      <c r="AJ23" s="9">
        <f>AB23*S23</f>
        <v>1.6131912505720503E-4</v>
      </c>
      <c r="AK23" s="9">
        <f>AB23*T23</f>
        <v>7.129107163877849E-4</v>
      </c>
      <c r="AL23" s="9">
        <f>AB23*U23</f>
        <v>5.4138706828310381E-8</v>
      </c>
      <c r="AM23" s="9">
        <f>AB23*V23</f>
        <v>6.4893569351131227E-5</v>
      </c>
      <c r="AN23" s="9">
        <f>AB23*W23</f>
        <v>6.6427773975579621E-3</v>
      </c>
      <c r="AO23" s="9">
        <f>AB23*X23</f>
        <v>4.6137050873829376E-2</v>
      </c>
      <c r="AP23" s="9">
        <f>AB23*Y23</f>
        <v>6.0417015410791763E-4</v>
      </c>
      <c r="AQ23" s="9">
        <f>AB23*Z23</f>
        <v>2.2519929881612799E-8</v>
      </c>
      <c r="AR23" s="9">
        <f>AB23*AA23</f>
        <v>0.34404822053394718</v>
      </c>
    </row>
    <row r="24" spans="1:44" ht="101" x14ac:dyDescent="0.35">
      <c r="A24" s="9" t="s">
        <v>132</v>
      </c>
      <c r="B24" s="9" t="s">
        <v>62</v>
      </c>
      <c r="C24" s="9" t="s">
        <v>112</v>
      </c>
      <c r="D24" s="9" t="s">
        <v>174</v>
      </c>
      <c r="E24" s="9" t="s">
        <v>128</v>
      </c>
      <c r="F24" s="9" t="s">
        <v>58</v>
      </c>
      <c r="G24" s="9" t="s">
        <v>172</v>
      </c>
      <c r="H24" s="9">
        <v>0.1</v>
      </c>
      <c r="I24" s="9" t="s">
        <v>188</v>
      </c>
      <c r="J24" s="9" t="b">
        <v>0</v>
      </c>
      <c r="K24" s="9" t="s">
        <v>101</v>
      </c>
      <c r="L24" s="9">
        <v>0.1732593434573064</v>
      </c>
      <c r="M24" s="9">
        <v>3.7511372000498569E-8</v>
      </c>
      <c r="N24" s="9">
        <v>3.3316428872969129E-9</v>
      </c>
      <c r="O24" s="9">
        <v>2.4617506361768801E-8</v>
      </c>
      <c r="P24" s="9">
        <v>1.187312386645753E-8</v>
      </c>
      <c r="Q24" s="9">
        <v>1.061198016151133E-2</v>
      </c>
      <c r="R24" s="9">
        <v>7.0190034103032202E-4</v>
      </c>
      <c r="S24" s="9">
        <v>7.0589983946229965E-4</v>
      </c>
      <c r="T24" s="9">
        <v>2.3112890125400369E-3</v>
      </c>
      <c r="U24" s="9">
        <v>1.501096241761764E-6</v>
      </c>
      <c r="V24" s="9">
        <v>2.097166021161191E-4</v>
      </c>
      <c r="W24" s="9">
        <v>0.44276634293682049</v>
      </c>
      <c r="X24" s="9">
        <v>2.5439455120887828</v>
      </c>
      <c r="Y24" s="9">
        <v>1.0938442702833661E-2</v>
      </c>
      <c r="Z24" s="9">
        <v>6.0339626335772045E-7</v>
      </c>
      <c r="AA24" s="9">
        <v>2.5906494701928962</v>
      </c>
      <c r="AB24" s="9">
        <f>Parameter!D5</f>
        <v>0.1</v>
      </c>
      <c r="AC24" s="9">
        <f>AB24*L24</f>
        <v>1.732593434573064E-2</v>
      </c>
      <c r="AD24" s="9">
        <f>AB24*M24</f>
        <v>3.7511372000498574E-9</v>
      </c>
      <c r="AE24" s="9">
        <f>AB24*N24</f>
        <v>3.3316428872969129E-10</v>
      </c>
      <c r="AF24" s="9">
        <f>AB24*O24</f>
        <v>2.4617506361768805E-9</v>
      </c>
      <c r="AG24" s="9">
        <f>AB24*P24</f>
        <v>1.187312386645753E-9</v>
      </c>
      <c r="AH24" s="9">
        <f>AB24*Q24</f>
        <v>1.0611980161511331E-3</v>
      </c>
      <c r="AI24" s="9">
        <f>AB24*R24</f>
        <v>7.019003410303221E-5</v>
      </c>
      <c r="AJ24" s="9">
        <f>AB24*S24</f>
        <v>7.0589983946229965E-5</v>
      </c>
      <c r="AK24" s="9">
        <f>AB24*T24</f>
        <v>2.3112890125400371E-4</v>
      </c>
      <c r="AL24" s="9">
        <f>AB24*U24</f>
        <v>1.5010962417617642E-7</v>
      </c>
      <c r="AM24" s="9">
        <f>AB24*V24</f>
        <v>2.0971660211611912E-5</v>
      </c>
      <c r="AN24" s="9">
        <f>AB24*W24</f>
        <v>4.4276634293682053E-2</v>
      </c>
      <c r="AO24" s="9">
        <f>AB24*X24</f>
        <v>0.25439455120887827</v>
      </c>
      <c r="AP24" s="9">
        <f>AB24*Y24</f>
        <v>1.0938442702833661E-3</v>
      </c>
      <c r="AQ24" s="9">
        <f>AB24*Z24</f>
        <v>6.0339626335772042E-8</v>
      </c>
      <c r="AR24" s="9">
        <f>AB24*AA24</f>
        <v>0.25906494701928962</v>
      </c>
    </row>
    <row r="25" spans="1:44" ht="88.5" x14ac:dyDescent="0.35">
      <c r="A25" s="9" t="s">
        <v>125</v>
      </c>
      <c r="B25" s="9" t="s">
        <v>55</v>
      </c>
      <c r="C25" s="9" t="s">
        <v>110</v>
      </c>
      <c r="D25" s="9" t="s">
        <v>172</v>
      </c>
      <c r="E25" s="9" t="s">
        <v>125</v>
      </c>
      <c r="F25" s="9" t="s">
        <v>55</v>
      </c>
      <c r="G25" s="9" t="s">
        <v>172</v>
      </c>
      <c r="H25" s="9">
        <v>-1</v>
      </c>
      <c r="I25" s="9" t="s">
        <v>187</v>
      </c>
      <c r="J25" s="9" t="b">
        <v>0</v>
      </c>
      <c r="AB25" s="9">
        <f t="shared" ref="AB25:AB56" si="8">H25</f>
        <v>-1</v>
      </c>
      <c r="AC25" s="9">
        <f t="shared" ref="AC25:AR25" si="9">+AC26+AC27+AC28+AC29+AC30+AC31+AC32+AC33+AC34+AC35+AC36+AC37</f>
        <v>2.4439562457910208E-2</v>
      </c>
      <c r="AD25" s="9">
        <f t="shared" si="9"/>
        <v>-2.5324170950127814E-11</v>
      </c>
      <c r="AE25" s="9">
        <f t="shared" si="9"/>
        <v>3.503748258828774E-11</v>
      </c>
      <c r="AF25" s="9">
        <f t="shared" si="9"/>
        <v>1.0338823514606194E-10</v>
      </c>
      <c r="AG25" s="9">
        <f t="shared" si="9"/>
        <v>3.3571460907331011E-10</v>
      </c>
      <c r="AH25" s="9">
        <f t="shared" si="9"/>
        <v>1.1349645077921264E-4</v>
      </c>
      <c r="AI25" s="9">
        <f t="shared" si="9"/>
        <v>9.8449905286555981E-3</v>
      </c>
      <c r="AJ25" s="9">
        <f t="shared" si="9"/>
        <v>7.9609087813671797E-5</v>
      </c>
      <c r="AK25" s="9">
        <f t="shared" si="9"/>
        <v>3.1963838319603021E-4</v>
      </c>
      <c r="AL25" s="9">
        <f t="shared" si="9"/>
        <v>1.1706175079544924E-7</v>
      </c>
      <c r="AM25" s="9">
        <f t="shared" si="9"/>
        <v>2.4995384411900212E-6</v>
      </c>
      <c r="AN25" s="9">
        <f t="shared" si="9"/>
        <v>2.0764199717983639E-3</v>
      </c>
      <c r="AO25" s="9">
        <f t="shared" si="9"/>
        <v>2.8574041509077455E-3</v>
      </c>
      <c r="AP25" s="9">
        <f t="shared" si="9"/>
        <v>2.5733982079896731E-2</v>
      </c>
      <c r="AQ25" s="9">
        <f t="shared" si="9"/>
        <v>1.6258299383277282E-8</v>
      </c>
      <c r="AR25" s="9">
        <f t="shared" si="9"/>
        <v>9.4265155075657872E-2</v>
      </c>
    </row>
    <row r="26" spans="1:44" ht="51" x14ac:dyDescent="0.35">
      <c r="A26" s="9" t="s">
        <v>135</v>
      </c>
      <c r="B26" s="9" t="s">
        <v>65</v>
      </c>
      <c r="C26" s="9" t="s">
        <v>110</v>
      </c>
      <c r="D26" s="9" t="s">
        <v>175</v>
      </c>
      <c r="E26" s="9" t="s">
        <v>125</v>
      </c>
      <c r="F26" s="9" t="s">
        <v>55</v>
      </c>
      <c r="G26" s="9" t="s">
        <v>172</v>
      </c>
      <c r="H26" s="9">
        <v>-1.1199999999999999E-3</v>
      </c>
      <c r="I26" s="9" t="s">
        <v>188</v>
      </c>
      <c r="J26" s="9" t="b">
        <v>0</v>
      </c>
      <c r="L26" s="9">
        <v>-1.9406865961580999</v>
      </c>
      <c r="M26" s="9">
        <v>-4.9748004498612536E-9</v>
      </c>
      <c r="N26" s="9">
        <v>-4.1580420359733636E-9</v>
      </c>
      <c r="O26" s="9">
        <v>-3.4375909838934237E-8</v>
      </c>
      <c r="P26" s="9">
        <v>-3.545529843212609E-9</v>
      </c>
      <c r="Q26" s="9">
        <v>-1.2534443034106369E-3</v>
      </c>
      <c r="R26" s="9">
        <v>-4.3812035546713252E-4</v>
      </c>
      <c r="S26" s="9">
        <v>-3.4077801134885357E-4</v>
      </c>
      <c r="T26" s="9">
        <v>-1.636047882693856E-3</v>
      </c>
      <c r="U26" s="9">
        <v>-3.5648463308656978E-7</v>
      </c>
      <c r="V26" s="9">
        <v>-1.6043514103892951E-4</v>
      </c>
      <c r="W26" s="9">
        <v>-2.712468627069434</v>
      </c>
      <c r="X26" s="9">
        <v>-0.61682062052104103</v>
      </c>
      <c r="Y26" s="9">
        <v>-5.5206080596668428E-2</v>
      </c>
      <c r="Z26" s="9">
        <v>-9.5580034738767013E-8</v>
      </c>
      <c r="AA26" s="9">
        <v>-0.43556085117606058</v>
      </c>
      <c r="AB26" s="9">
        <f t="shared" si="8"/>
        <v>-1.1199999999999999E-3</v>
      </c>
      <c r="AC26" s="9">
        <f t="shared" ref="AC26:AC37" si="10">AB26*L26</f>
        <v>2.1735689876970716E-3</v>
      </c>
      <c r="AD26" s="9">
        <f t="shared" ref="AD26:AD37" si="11">AB26*M26</f>
        <v>5.5717765038446033E-12</v>
      </c>
      <c r="AE26" s="9">
        <f t="shared" ref="AE26:AE37" si="12">AB26*N26</f>
        <v>4.6570070802901667E-12</v>
      </c>
      <c r="AF26" s="9">
        <f t="shared" ref="AF26:AF37" si="13">AB26*O26</f>
        <v>3.8501019019606342E-11</v>
      </c>
      <c r="AG26" s="9">
        <f t="shared" ref="AG26:AG37" si="14">AB26*P26</f>
        <v>3.9709934243981221E-12</v>
      </c>
      <c r="AH26" s="9">
        <f t="shared" ref="AH26:AH37" si="15">AB26*Q26</f>
        <v>1.4038576198199132E-6</v>
      </c>
      <c r="AI26" s="9">
        <f t="shared" ref="AI26:AI37" si="16">AB26*R26</f>
        <v>4.9069479812318834E-7</v>
      </c>
      <c r="AJ26" s="9">
        <f t="shared" ref="AJ26:AJ37" si="17">AB26*S26</f>
        <v>3.8167137271071597E-7</v>
      </c>
      <c r="AK26" s="9">
        <f t="shared" ref="AK26:AK37" si="18">AB26*T26</f>
        <v>1.8323736286171186E-6</v>
      </c>
      <c r="AL26" s="9">
        <f t="shared" ref="AL26:AL37" si="19">AB26*U26</f>
        <v>3.9926278905695811E-10</v>
      </c>
      <c r="AM26" s="9">
        <f t="shared" ref="AM26:AM37" si="20">AB26*V26</f>
        <v>1.7968735796360102E-7</v>
      </c>
      <c r="AN26" s="9">
        <f t="shared" ref="AN26:AN37" si="21">AB26*W26</f>
        <v>3.037964862317766E-3</v>
      </c>
      <c r="AO26" s="9">
        <f t="shared" ref="AO26:AO37" si="22">AB26*X26</f>
        <v>6.9083909498356588E-4</v>
      </c>
      <c r="AP26" s="9">
        <f t="shared" ref="AP26:AP37" si="23">AB26*Y26</f>
        <v>6.1830810268268628E-5</v>
      </c>
      <c r="AQ26" s="9">
        <f t="shared" ref="AQ26:AQ37" si="24">AB26*Z26</f>
        <v>1.0704963890741905E-10</v>
      </c>
      <c r="AR26" s="9">
        <f t="shared" ref="AR26:AR37" si="25">AB26*AA26</f>
        <v>4.8782815331718782E-4</v>
      </c>
    </row>
    <row r="27" spans="1:44" ht="76" x14ac:dyDescent="0.35">
      <c r="A27" s="9" t="s">
        <v>136</v>
      </c>
      <c r="B27" s="9" t="s">
        <v>66</v>
      </c>
      <c r="C27" s="9" t="s">
        <v>110</v>
      </c>
      <c r="D27" s="9" t="s">
        <v>173</v>
      </c>
      <c r="E27" s="9" t="s">
        <v>125</v>
      </c>
      <c r="F27" s="9" t="s">
        <v>55</v>
      </c>
      <c r="G27" s="9" t="s">
        <v>172</v>
      </c>
      <c r="H27" s="9">
        <v>1.1199999999999999E-3</v>
      </c>
      <c r="I27" s="9" t="s">
        <v>188</v>
      </c>
      <c r="J27" s="9" t="b">
        <v>0</v>
      </c>
      <c r="L27" s="9">
        <v>2.4026442177061482</v>
      </c>
      <c r="M27" s="9">
        <v>6.077489855087247E-8</v>
      </c>
      <c r="N27" s="9">
        <v>3.9684882302590473E-8</v>
      </c>
      <c r="O27" s="9">
        <v>1.1913515524899211E-7</v>
      </c>
      <c r="P27" s="9">
        <v>8.1422626250504138E-8</v>
      </c>
      <c r="Q27" s="9">
        <v>3.4894064947950637E-2</v>
      </c>
      <c r="R27" s="9">
        <v>8.3404145916266045E-3</v>
      </c>
      <c r="S27" s="9">
        <v>9.4416349950493927E-3</v>
      </c>
      <c r="T27" s="9">
        <v>1.9993634985390391E-2</v>
      </c>
      <c r="U27" s="9">
        <v>4.7147932127256167E-5</v>
      </c>
      <c r="V27" s="9">
        <v>1.811738949812676E-3</v>
      </c>
      <c r="W27" s="9">
        <v>1.1979467661584819</v>
      </c>
      <c r="X27" s="9">
        <v>5.6033044023643557</v>
      </c>
      <c r="Y27" s="9">
        <v>0.9491017278699817</v>
      </c>
      <c r="Z27" s="9">
        <v>1.5014335431822809E-5</v>
      </c>
      <c r="AA27" s="9">
        <v>76.330826539600423</v>
      </c>
      <c r="AB27" s="9">
        <f t="shared" si="8"/>
        <v>1.1199999999999999E-3</v>
      </c>
      <c r="AC27" s="9">
        <f t="shared" si="10"/>
        <v>2.6909615238308857E-3</v>
      </c>
      <c r="AD27" s="9">
        <f t="shared" si="11"/>
        <v>6.8067886376977158E-11</v>
      </c>
      <c r="AE27" s="9">
        <f t="shared" si="12"/>
        <v>4.4447068178901324E-11</v>
      </c>
      <c r="AF27" s="9">
        <f t="shared" si="13"/>
        <v>1.3343137387887114E-10</v>
      </c>
      <c r="AG27" s="9">
        <f t="shared" si="14"/>
        <v>9.1193341400564622E-11</v>
      </c>
      <c r="AH27" s="9">
        <f t="shared" si="15"/>
        <v>3.9081352741704709E-5</v>
      </c>
      <c r="AI27" s="9">
        <f t="shared" si="16"/>
        <v>9.3412643426217962E-6</v>
      </c>
      <c r="AJ27" s="9">
        <f t="shared" si="17"/>
        <v>1.0574631194455319E-5</v>
      </c>
      <c r="AK27" s="9">
        <f t="shared" si="18"/>
        <v>2.2392871183637235E-5</v>
      </c>
      <c r="AL27" s="9">
        <f t="shared" si="19"/>
        <v>5.2805683982526903E-8</v>
      </c>
      <c r="AM27" s="9">
        <f t="shared" si="20"/>
        <v>2.0291476237901969E-6</v>
      </c>
      <c r="AN27" s="9">
        <f t="shared" si="21"/>
        <v>1.3417003780974996E-3</v>
      </c>
      <c r="AO27" s="9">
        <f t="shared" si="22"/>
        <v>6.2757009306480781E-3</v>
      </c>
      <c r="AP27" s="9">
        <f t="shared" si="23"/>
        <v>1.0629939352143794E-3</v>
      </c>
      <c r="AQ27" s="9">
        <f t="shared" si="24"/>
        <v>1.6816055683641547E-8</v>
      </c>
      <c r="AR27" s="9">
        <f t="shared" si="25"/>
        <v>8.5490525724352465E-2</v>
      </c>
    </row>
    <row r="28" spans="1:44" ht="51" x14ac:dyDescent="0.35">
      <c r="A28" s="9" t="s">
        <v>137</v>
      </c>
      <c r="B28" s="9" t="s">
        <v>67</v>
      </c>
      <c r="C28" s="9" t="s">
        <v>110</v>
      </c>
      <c r="D28" s="9" t="s">
        <v>176</v>
      </c>
      <c r="E28" s="9" t="s">
        <v>125</v>
      </c>
      <c r="F28" s="9" t="s">
        <v>55</v>
      </c>
      <c r="G28" s="9" t="s">
        <v>172</v>
      </c>
      <c r="H28" s="9">
        <v>1.1199999999999999E-3</v>
      </c>
      <c r="I28" s="9" t="s">
        <v>188</v>
      </c>
      <c r="J28" s="9" t="b">
        <v>0</v>
      </c>
      <c r="L28" s="9">
        <v>0.9599021315448043</v>
      </c>
      <c r="M28" s="9">
        <v>1.1483368689266171E-7</v>
      </c>
      <c r="N28" s="9">
        <v>1.8708160274051808E-8</v>
      </c>
      <c r="O28" s="9">
        <v>7.7676132910866531E-8</v>
      </c>
      <c r="P28" s="9">
        <v>1.584930184030587E-8</v>
      </c>
      <c r="Q28" s="9">
        <v>0.12544581324939599</v>
      </c>
      <c r="R28" s="9">
        <v>2.331581416540478E-3</v>
      </c>
      <c r="S28" s="9">
        <v>4.4220311889813903E-3</v>
      </c>
      <c r="T28" s="9">
        <v>7.179872323889269E-3</v>
      </c>
      <c r="U28" s="9">
        <v>6.8507618835159372E-5</v>
      </c>
      <c r="V28" s="9">
        <v>6.2853467824928457E-4</v>
      </c>
      <c r="W28" s="9">
        <v>0.45494844375941651</v>
      </c>
      <c r="X28" s="9">
        <v>14.76266184066769</v>
      </c>
      <c r="Y28" s="9">
        <v>0.5688984324525761</v>
      </c>
      <c r="Z28" s="9">
        <v>2.880561335587162E-6</v>
      </c>
      <c r="AA28" s="9">
        <v>22.217198566451401</v>
      </c>
      <c r="AB28" s="9">
        <f t="shared" si="8"/>
        <v>1.1199999999999999E-3</v>
      </c>
      <c r="AC28" s="9">
        <f t="shared" si="10"/>
        <v>1.0750903873301806E-3</v>
      </c>
      <c r="AD28" s="9">
        <f t="shared" si="11"/>
        <v>1.2861372931978111E-10</v>
      </c>
      <c r="AE28" s="9">
        <f t="shared" si="12"/>
        <v>2.0953139506938025E-11</v>
      </c>
      <c r="AF28" s="9">
        <f t="shared" si="13"/>
        <v>8.6997268860170511E-11</v>
      </c>
      <c r="AG28" s="9">
        <f t="shared" si="14"/>
        <v>1.7751218061142572E-11</v>
      </c>
      <c r="AH28" s="9">
        <f t="shared" si="15"/>
        <v>1.404993108393235E-4</v>
      </c>
      <c r="AI28" s="9">
        <f t="shared" si="16"/>
        <v>2.6113711865253353E-6</v>
      </c>
      <c r="AJ28" s="9">
        <f t="shared" si="17"/>
        <v>4.9526749316591566E-6</v>
      </c>
      <c r="AK28" s="9">
        <f t="shared" si="18"/>
        <v>8.0414570027559808E-6</v>
      </c>
      <c r="AL28" s="9">
        <f t="shared" si="19"/>
        <v>7.6728533095378489E-8</v>
      </c>
      <c r="AM28" s="9">
        <f t="shared" si="20"/>
        <v>7.0395883963919863E-7</v>
      </c>
      <c r="AN28" s="9">
        <f t="shared" si="21"/>
        <v>5.095422570105464E-4</v>
      </c>
      <c r="AO28" s="9">
        <f t="shared" si="22"/>
        <v>1.653418126154781E-2</v>
      </c>
      <c r="AP28" s="9">
        <f t="shared" si="23"/>
        <v>6.3716624434688516E-4</v>
      </c>
      <c r="AQ28" s="9">
        <f t="shared" si="24"/>
        <v>3.2262286958576213E-9</v>
      </c>
      <c r="AR28" s="9">
        <f t="shared" si="25"/>
        <v>2.4883262394425568E-2</v>
      </c>
    </row>
    <row r="29" spans="1:44" ht="51" x14ac:dyDescent="0.35">
      <c r="A29" s="9" t="s">
        <v>138</v>
      </c>
      <c r="B29" s="9" t="s">
        <v>68</v>
      </c>
      <c r="C29" s="9" t="s">
        <v>110</v>
      </c>
      <c r="D29" s="9" t="s">
        <v>173</v>
      </c>
      <c r="E29" s="9" t="s">
        <v>125</v>
      </c>
      <c r="F29" s="9" t="s">
        <v>55</v>
      </c>
      <c r="G29" s="9" t="s">
        <v>172</v>
      </c>
      <c r="H29" s="9">
        <v>-0.35</v>
      </c>
      <c r="I29" s="9" t="s">
        <v>188</v>
      </c>
      <c r="J29" s="9" t="b">
        <v>0</v>
      </c>
      <c r="L29" s="9">
        <v>3.1457441169940861E-3</v>
      </c>
      <c r="M29" s="9">
        <v>6.5022160900208775E-10</v>
      </c>
      <c r="N29" s="9">
        <v>1.000563776509765E-10</v>
      </c>
      <c r="O29" s="9">
        <v>4.4440407603596022E-10</v>
      </c>
      <c r="P29" s="9">
        <v>3.0063126803655782E-10</v>
      </c>
      <c r="Q29" s="9">
        <v>1.9282305834752999E-4</v>
      </c>
      <c r="R29" s="9">
        <v>2.264711906192313E-5</v>
      </c>
      <c r="S29" s="9">
        <v>2.0167113386152581E-5</v>
      </c>
      <c r="T29" s="9">
        <v>8.0658338911371866E-5</v>
      </c>
      <c r="U29" s="9">
        <v>3.6776368775751759E-8</v>
      </c>
      <c r="V29" s="9">
        <v>7.3394725148656446E-6</v>
      </c>
      <c r="W29" s="9">
        <v>8.0365357875069945E-3</v>
      </c>
      <c r="X29" s="9">
        <v>5.8980906103633449E-2</v>
      </c>
      <c r="Y29" s="9">
        <v>2.6050259980802038E-4</v>
      </c>
      <c r="Z29" s="9">
        <v>1.1117241814655159E-8</v>
      </c>
      <c r="AA29" s="9">
        <v>4.7418460561249563E-2</v>
      </c>
      <c r="AB29" s="9">
        <f t="shared" si="8"/>
        <v>-0.35</v>
      </c>
      <c r="AC29" s="9">
        <f t="shared" si="10"/>
        <v>-1.10101044094793E-3</v>
      </c>
      <c r="AD29" s="9">
        <f t="shared" si="11"/>
        <v>-2.2757756315073069E-10</v>
      </c>
      <c r="AE29" s="9">
        <f t="shared" si="12"/>
        <v>-3.501973217784177E-11</v>
      </c>
      <c r="AF29" s="9">
        <f t="shared" si="13"/>
        <v>-1.5554142661258607E-10</v>
      </c>
      <c r="AG29" s="9">
        <f t="shared" si="14"/>
        <v>-1.0522094381279523E-10</v>
      </c>
      <c r="AH29" s="9">
        <f t="shared" si="15"/>
        <v>-6.7488070421635498E-5</v>
      </c>
      <c r="AI29" s="9">
        <f t="shared" si="16"/>
        <v>-7.926491671673095E-6</v>
      </c>
      <c r="AJ29" s="9">
        <f t="shared" si="17"/>
        <v>-7.0584896851534028E-6</v>
      </c>
      <c r="AK29" s="9">
        <f t="shared" si="18"/>
        <v>-2.823041861898015E-5</v>
      </c>
      <c r="AL29" s="9">
        <f t="shared" si="19"/>
        <v>-1.2871729071513115E-8</v>
      </c>
      <c r="AM29" s="9">
        <f t="shared" si="20"/>
        <v>-2.5688153802029755E-6</v>
      </c>
      <c r="AN29" s="9">
        <f t="shared" si="21"/>
        <v>-2.812787525627448E-3</v>
      </c>
      <c r="AO29" s="9">
        <f t="shared" si="22"/>
        <v>-2.0643317136271707E-2</v>
      </c>
      <c r="AP29" s="9">
        <f t="shared" si="23"/>
        <v>-9.1175909932807129E-5</v>
      </c>
      <c r="AQ29" s="9">
        <f t="shared" si="24"/>
        <v>-3.8910346351293053E-9</v>
      </c>
      <c r="AR29" s="9">
        <f t="shared" si="25"/>
        <v>-1.6596461196437345E-2</v>
      </c>
    </row>
    <row r="30" spans="1:44" ht="51" x14ac:dyDescent="0.35">
      <c r="A30" s="9" t="s">
        <v>139</v>
      </c>
      <c r="B30" s="9" t="s">
        <v>69</v>
      </c>
      <c r="C30" s="9" t="s">
        <v>110</v>
      </c>
      <c r="D30" s="9" t="s">
        <v>177</v>
      </c>
      <c r="E30" s="9" t="s">
        <v>125</v>
      </c>
      <c r="F30" s="9" t="s">
        <v>55</v>
      </c>
      <c r="G30" s="9" t="s">
        <v>172</v>
      </c>
      <c r="H30" s="9">
        <v>6.0424000000000003E-5</v>
      </c>
      <c r="I30" s="9" t="s">
        <v>189</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140</v>
      </c>
      <c r="B31" s="9" t="s">
        <v>70</v>
      </c>
      <c r="C31" s="9" t="s">
        <v>110</v>
      </c>
      <c r="D31" s="9" t="s">
        <v>177</v>
      </c>
      <c r="E31" s="9" t="s">
        <v>125</v>
      </c>
      <c r="F31" s="9" t="s">
        <v>55</v>
      </c>
      <c r="G31" s="9" t="s">
        <v>172</v>
      </c>
      <c r="H31" s="9">
        <v>0.14660000000000001</v>
      </c>
      <c r="I31" s="9" t="s">
        <v>189</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141</v>
      </c>
      <c r="B32" s="9" t="s">
        <v>71</v>
      </c>
      <c r="C32" s="9" t="s">
        <v>110</v>
      </c>
      <c r="D32" s="9" t="s">
        <v>178</v>
      </c>
      <c r="E32" s="9" t="s">
        <v>125</v>
      </c>
      <c r="F32" s="9" t="s">
        <v>55</v>
      </c>
      <c r="G32" s="9" t="s">
        <v>172</v>
      </c>
      <c r="H32" s="9">
        <v>0.15379999999999999</v>
      </c>
      <c r="I32" s="9" t="s">
        <v>189</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142</v>
      </c>
      <c r="B33" s="9" t="s">
        <v>72</v>
      </c>
      <c r="C33" s="9" t="s">
        <v>165</v>
      </c>
      <c r="D33" s="9" t="s">
        <v>179</v>
      </c>
      <c r="E33" s="9" t="s">
        <v>125</v>
      </c>
      <c r="F33" s="9" t="s">
        <v>55</v>
      </c>
      <c r="G33" s="9" t="s">
        <v>172</v>
      </c>
      <c r="H33" s="9">
        <v>0</v>
      </c>
      <c r="I33" s="9" t="s">
        <v>189</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143</v>
      </c>
      <c r="B34" s="9" t="s">
        <v>73</v>
      </c>
      <c r="C34" s="9" t="s">
        <v>110</v>
      </c>
      <c r="D34" s="9" t="s">
        <v>177</v>
      </c>
      <c r="E34" s="9" t="s">
        <v>125</v>
      </c>
      <c r="F34" s="9" t="s">
        <v>55</v>
      </c>
      <c r="G34" s="9" t="s">
        <v>172</v>
      </c>
      <c r="H34" s="9">
        <v>9.8399999999999998E-3</v>
      </c>
      <c r="I34" s="9" t="s">
        <v>189</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144</v>
      </c>
      <c r="B35" s="9" t="s">
        <v>74</v>
      </c>
      <c r="C35" s="9" t="s">
        <v>110</v>
      </c>
      <c r="D35" s="9" t="s">
        <v>177</v>
      </c>
      <c r="E35" s="9" t="s">
        <v>125</v>
      </c>
      <c r="F35" s="9" t="s">
        <v>55</v>
      </c>
      <c r="G35" s="9" t="s">
        <v>172</v>
      </c>
      <c r="H35" s="9">
        <v>4.6900000000000002E-5</v>
      </c>
      <c r="I35" s="9" t="s">
        <v>189</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145</v>
      </c>
      <c r="B36" s="9" t="s">
        <v>75</v>
      </c>
      <c r="C36" s="9" t="s">
        <v>166</v>
      </c>
      <c r="D36" s="9" t="s">
        <v>177</v>
      </c>
      <c r="E36" s="9" t="s">
        <v>125</v>
      </c>
      <c r="F36" s="9" t="s">
        <v>55</v>
      </c>
      <c r="G36" s="9" t="s">
        <v>172</v>
      </c>
      <c r="H36" s="9">
        <v>5.6026000000000003E-4</v>
      </c>
      <c r="I36" s="9" t="s">
        <v>189</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146</v>
      </c>
      <c r="B37" s="9" t="s">
        <v>76</v>
      </c>
      <c r="C37" s="9" t="s">
        <v>110</v>
      </c>
      <c r="D37" s="9" t="s">
        <v>177</v>
      </c>
      <c r="E37" s="9" t="s">
        <v>125</v>
      </c>
      <c r="F37" s="9" t="s">
        <v>55</v>
      </c>
      <c r="G37" s="9" t="s">
        <v>172</v>
      </c>
      <c r="H37" s="9">
        <v>2.3430000000000001E-5</v>
      </c>
      <c r="I37" s="9" t="s">
        <v>189</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129</v>
      </c>
      <c r="B38" s="9" t="s">
        <v>59</v>
      </c>
      <c r="C38" s="9" t="s">
        <v>110</v>
      </c>
      <c r="D38" s="9" t="s">
        <v>172</v>
      </c>
      <c r="E38" s="9" t="s">
        <v>129</v>
      </c>
      <c r="F38" s="9" t="s">
        <v>59</v>
      </c>
      <c r="G38" s="9" t="s">
        <v>172</v>
      </c>
      <c r="H38" s="9">
        <v>-1</v>
      </c>
      <c r="I38" s="9" t="s">
        <v>187</v>
      </c>
      <c r="J38" s="9" t="b">
        <v>0</v>
      </c>
      <c r="AB38" s="9">
        <f t="shared" si="8"/>
        <v>-1</v>
      </c>
      <c r="AC38" s="9">
        <f t="shared" ref="AC38:AR38" si="26">+AC39+AC40+AC41+AC42+AC43+AC44+AC45+AC46+AC47+AC48+AC49+AC50</f>
        <v>5.4665218065752211E-2</v>
      </c>
      <c r="AD38" s="9">
        <f t="shared" si="26"/>
        <v>3.0137652597232618E-9</v>
      </c>
      <c r="AE38" s="9">
        <f t="shared" si="26"/>
        <v>2.0146342254066232E-9</v>
      </c>
      <c r="AF38" s="9">
        <f t="shared" si="26"/>
        <v>2.3282162287273814E-9</v>
      </c>
      <c r="AG38" s="9">
        <f t="shared" si="26"/>
        <v>1.089545351417667E-8</v>
      </c>
      <c r="AH38" s="9">
        <f t="shared" si="26"/>
        <v>2.0462804388382645E-3</v>
      </c>
      <c r="AI38" s="9">
        <f t="shared" si="26"/>
        <v>7.0405031903317107E-5</v>
      </c>
      <c r="AJ38" s="9">
        <f t="shared" si="26"/>
        <v>2.1738322950169758E-3</v>
      </c>
      <c r="AK38" s="9">
        <f t="shared" si="26"/>
        <v>9.6252003406144208E-3</v>
      </c>
      <c r="AL38" s="9">
        <f t="shared" si="26"/>
        <v>4.9989831026060227E-7</v>
      </c>
      <c r="AM38" s="9">
        <f t="shared" si="26"/>
        <v>8.6321185166701473E-5</v>
      </c>
      <c r="AN38" s="9">
        <f t="shared" si="26"/>
        <v>2.5077939543654865E-2</v>
      </c>
      <c r="AO38" s="9">
        <f t="shared" si="26"/>
        <v>0.43783705156659314</v>
      </c>
      <c r="AP38" s="9">
        <f t="shared" si="26"/>
        <v>1.5016074848979252E-2</v>
      </c>
      <c r="AQ38" s="9">
        <f t="shared" si="26"/>
        <v>1.0519811953109065E-7</v>
      </c>
      <c r="AR38" s="9">
        <f t="shared" si="26"/>
        <v>0.26708963414282466</v>
      </c>
    </row>
    <row r="39" spans="1:44" ht="63.5" x14ac:dyDescent="0.35">
      <c r="A39" s="9" t="s">
        <v>147</v>
      </c>
      <c r="B39" s="9" t="s">
        <v>77</v>
      </c>
      <c r="C39" s="9" t="s">
        <v>110</v>
      </c>
      <c r="D39" s="9" t="s">
        <v>180</v>
      </c>
      <c r="E39" s="9" t="s">
        <v>129</v>
      </c>
      <c r="F39" s="9" t="s">
        <v>59</v>
      </c>
      <c r="G39" s="9" t="s">
        <v>172</v>
      </c>
      <c r="H39" s="9">
        <v>-1.8499999999999999E-5</v>
      </c>
      <c r="I39" s="9" t="s">
        <v>188</v>
      </c>
      <c r="J39" s="9" t="b">
        <v>0</v>
      </c>
      <c r="L39" s="9">
        <v>-0.52728546096698092</v>
      </c>
      <c r="M39" s="9">
        <v>-5.498955608864845E-9</v>
      </c>
      <c r="N39" s="9">
        <v>-6.7253090892361112E-9</v>
      </c>
      <c r="O39" s="9">
        <v>-4.2122098588654867E-8</v>
      </c>
      <c r="P39" s="9">
        <v>-3.8205949824450361E-9</v>
      </c>
      <c r="Q39" s="9">
        <v>-1.2950231837582809E-3</v>
      </c>
      <c r="R39" s="9">
        <v>-4.0967890101932118E-4</v>
      </c>
      <c r="S39" s="9">
        <v>-3.3902862545958973E-4</v>
      </c>
      <c r="T39" s="9">
        <v>-1.5548843509565981E-3</v>
      </c>
      <c r="U39" s="9">
        <v>-9.2108597334452801E-7</v>
      </c>
      <c r="V39" s="9">
        <v>-1.5504839207695019E-4</v>
      </c>
      <c r="W39" s="9">
        <v>-1.3801008280051079</v>
      </c>
      <c r="X39" s="9">
        <v>-0.31980310567461601</v>
      </c>
      <c r="Y39" s="9">
        <v>-7.2186180611371178E-2</v>
      </c>
      <c r="Z39" s="9">
        <v>-1.0377755259677389E-7</v>
      </c>
      <c r="AA39" s="9">
        <v>-0.39601528619531973</v>
      </c>
      <c r="AB39" s="9">
        <f t="shared" si="8"/>
        <v>-1.8499999999999999E-5</v>
      </c>
      <c r="AC39" s="9">
        <f t="shared" ref="AC39:AC50" si="27">AB39*L39</f>
        <v>9.7547810278891458E-6</v>
      </c>
      <c r="AD39" s="9">
        <f t="shared" ref="AD39:AD50" si="28">AB39*M39</f>
        <v>1.0173067876399962E-13</v>
      </c>
      <c r="AE39" s="9">
        <f t="shared" ref="AE39:AE50" si="29">AB39*N39</f>
        <v>1.2441821815086804E-13</v>
      </c>
      <c r="AF39" s="9">
        <f t="shared" ref="AF39:AF50" si="30">AB39*O39</f>
        <v>7.7925882389011505E-13</v>
      </c>
      <c r="AG39" s="9">
        <f t="shared" ref="AG39:AG50" si="31">AB39*P39</f>
        <v>7.0681007175233166E-14</v>
      </c>
      <c r="AH39" s="9">
        <f t="shared" ref="AH39:AH50" si="32">AB39*Q39</f>
        <v>2.3957928899528197E-8</v>
      </c>
      <c r="AI39" s="9">
        <f t="shared" ref="AI39:AI50" si="33">AB39*R39</f>
        <v>7.5790596688574411E-9</v>
      </c>
      <c r="AJ39" s="9">
        <f t="shared" ref="AJ39:AJ50" si="34">AB39*S39</f>
        <v>6.2720295710024096E-9</v>
      </c>
      <c r="AK39" s="9">
        <f t="shared" ref="AK39:AK50" si="35">AB39*T39</f>
        <v>2.8765360492697061E-8</v>
      </c>
      <c r="AL39" s="9">
        <f t="shared" ref="AL39:AL50" si="36">AB39*U39</f>
        <v>1.7040090506873768E-11</v>
      </c>
      <c r="AM39" s="9">
        <f t="shared" ref="AM39:AM50" si="37">AB39*V39</f>
        <v>2.8683952534235784E-9</v>
      </c>
      <c r="AN39" s="9">
        <f t="shared" ref="AN39:AN50" si="38">AB39*W39</f>
        <v>2.5531865318094495E-5</v>
      </c>
      <c r="AO39" s="9">
        <f t="shared" ref="AO39:AO50" si="39">AB39*X39</f>
        <v>5.9163574549803956E-6</v>
      </c>
      <c r="AP39" s="9">
        <f t="shared" ref="AP39:AP50" si="40">AB39*Y39</f>
        <v>1.3354443413103668E-6</v>
      </c>
      <c r="AQ39" s="9">
        <f t="shared" ref="AQ39:AQ50" si="41">AB39*Z39</f>
        <v>1.919884723040317E-12</v>
      </c>
      <c r="AR39" s="9">
        <f t="shared" ref="AR39:AR50" si="42">AB39*AA39</f>
        <v>7.3262827946134142E-6</v>
      </c>
    </row>
    <row r="40" spans="1:44" ht="63.5" x14ac:dyDescent="0.35">
      <c r="A40" s="9" t="s">
        <v>148</v>
      </c>
      <c r="B40" s="9" t="s">
        <v>78</v>
      </c>
      <c r="C40" s="9" t="s">
        <v>166</v>
      </c>
      <c r="D40" s="9" t="s">
        <v>180</v>
      </c>
      <c r="E40" s="9" t="s">
        <v>129</v>
      </c>
      <c r="F40" s="9" t="s">
        <v>59</v>
      </c>
      <c r="G40" s="9" t="s">
        <v>172</v>
      </c>
      <c r="H40" s="9">
        <v>-2.2499999999999999E-4</v>
      </c>
      <c r="I40" s="9" t="s">
        <v>188</v>
      </c>
      <c r="J40" s="9" t="b">
        <v>0</v>
      </c>
      <c r="L40" s="9">
        <v>-0.37286071037704871</v>
      </c>
      <c r="M40" s="9">
        <v>-1.9677637361568699E-8</v>
      </c>
      <c r="N40" s="9">
        <v>-1.4152757315570539E-7</v>
      </c>
      <c r="O40" s="9">
        <v>-2.100243469870219E-6</v>
      </c>
      <c r="P40" s="9">
        <v>-3.161886584198886E-8</v>
      </c>
      <c r="Q40" s="9">
        <v>-2.8766385369069739E-2</v>
      </c>
      <c r="R40" s="9">
        <v>-1.7524062551968491E-3</v>
      </c>
      <c r="S40" s="9">
        <v>-4.2000923177632904E-3</v>
      </c>
      <c r="T40" s="9">
        <v>-1.215863939236138E-2</v>
      </c>
      <c r="U40" s="9">
        <v>-9.1420249702782582E-4</v>
      </c>
      <c r="V40" s="9">
        <v>-2.077096625221677E-2</v>
      </c>
      <c r="W40" s="9">
        <v>-4.8071156049041024</v>
      </c>
      <c r="X40" s="9">
        <v>-2.9653606173103628</v>
      </c>
      <c r="Y40" s="9">
        <v>-4.4938950571877774</v>
      </c>
      <c r="Z40" s="9">
        <v>-5.9414875348617108E-6</v>
      </c>
      <c r="AA40" s="9">
        <v>-3.987263861945411</v>
      </c>
      <c r="AB40" s="9">
        <f t="shared" si="8"/>
        <v>-2.2499999999999999E-4</v>
      </c>
      <c r="AC40" s="9">
        <f t="shared" si="27"/>
        <v>8.3893659834835958E-5</v>
      </c>
      <c r="AD40" s="9">
        <f t="shared" si="28"/>
        <v>4.4274684063529573E-12</v>
      </c>
      <c r="AE40" s="9">
        <f t="shared" si="29"/>
        <v>3.1843703960033711E-11</v>
      </c>
      <c r="AF40" s="9">
        <f t="shared" si="30"/>
        <v>4.7255478072079927E-10</v>
      </c>
      <c r="AG40" s="9">
        <f t="shared" si="31"/>
        <v>7.1142448144474935E-12</v>
      </c>
      <c r="AH40" s="9">
        <f t="shared" si="32"/>
        <v>6.4724367080406913E-6</v>
      </c>
      <c r="AI40" s="9">
        <f t="shared" si="33"/>
        <v>3.9429140741929104E-7</v>
      </c>
      <c r="AJ40" s="9">
        <f t="shared" si="34"/>
        <v>9.4502077149674027E-7</v>
      </c>
      <c r="AK40" s="9">
        <f t="shared" si="35"/>
        <v>2.7356938632813104E-6</v>
      </c>
      <c r="AL40" s="9">
        <f t="shared" si="36"/>
        <v>2.0569556183126081E-7</v>
      </c>
      <c r="AM40" s="9">
        <f t="shared" si="37"/>
        <v>4.6734674067487728E-6</v>
      </c>
      <c r="AN40" s="9">
        <f t="shared" si="38"/>
        <v>1.081601011103423E-3</v>
      </c>
      <c r="AO40" s="9">
        <f t="shared" si="39"/>
        <v>6.6720613889483167E-4</v>
      </c>
      <c r="AP40" s="9">
        <f t="shared" si="40"/>
        <v>1.0111263878672498E-3</v>
      </c>
      <c r="AQ40" s="9">
        <f t="shared" si="41"/>
        <v>1.336834695343885E-9</v>
      </c>
      <c r="AR40" s="9">
        <f t="shared" si="42"/>
        <v>8.9713436893771746E-4</v>
      </c>
    </row>
    <row r="41" spans="1:44" ht="63.5" x14ac:dyDescent="0.35">
      <c r="A41" s="9" t="s">
        <v>149</v>
      </c>
      <c r="B41" s="9" t="s">
        <v>79</v>
      </c>
      <c r="C41" s="9" t="s">
        <v>167</v>
      </c>
      <c r="D41" s="9" t="s">
        <v>180</v>
      </c>
      <c r="E41" s="9" t="s">
        <v>129</v>
      </c>
      <c r="F41" s="9" t="s">
        <v>59</v>
      </c>
      <c r="G41" s="9" t="s">
        <v>172</v>
      </c>
      <c r="H41" s="9">
        <v>7.4099999999999998E-9</v>
      </c>
      <c r="I41" s="9" t="s">
        <v>188</v>
      </c>
      <c r="J41" s="9" t="b">
        <v>0</v>
      </c>
      <c r="L41" s="9">
        <v>678915.75000031828</v>
      </c>
      <c r="M41" s="9">
        <v>0.19700761034170911</v>
      </c>
      <c r="N41" s="9">
        <v>0.2377299233407166</v>
      </c>
      <c r="O41" s="9">
        <v>0.21439924137811159</v>
      </c>
      <c r="P41" s="9">
        <v>8.213578072654093E-2</v>
      </c>
      <c r="Q41" s="9">
        <v>70461.368706868481</v>
      </c>
      <c r="R41" s="9">
        <v>4479.2089235856347</v>
      </c>
      <c r="S41" s="9">
        <v>4241.818764769695</v>
      </c>
      <c r="T41" s="9">
        <v>14419.09892851031</v>
      </c>
      <c r="U41" s="9">
        <v>21.286016806544019</v>
      </c>
      <c r="V41" s="9">
        <v>1280.5099400830979</v>
      </c>
      <c r="W41" s="9">
        <v>3087998.4957362399</v>
      </c>
      <c r="X41" s="9">
        <v>57543103.665420666</v>
      </c>
      <c r="Y41" s="9">
        <v>487329.20947566419</v>
      </c>
      <c r="Z41" s="9">
        <v>8.8444171309235049</v>
      </c>
      <c r="AA41" s="9">
        <v>15726317.14871037</v>
      </c>
      <c r="AB41" s="9">
        <f t="shared" si="8"/>
        <v>7.4099999999999998E-9</v>
      </c>
      <c r="AC41" s="9">
        <f t="shared" si="27"/>
        <v>5.0307657075023583E-3</v>
      </c>
      <c r="AD41" s="9">
        <f t="shared" si="28"/>
        <v>1.4598263926320645E-9</v>
      </c>
      <c r="AE41" s="9">
        <f t="shared" si="29"/>
        <v>1.76157873195471E-9</v>
      </c>
      <c r="AF41" s="9">
        <f t="shared" si="30"/>
        <v>1.5886983786118068E-9</v>
      </c>
      <c r="AG41" s="9">
        <f t="shared" si="31"/>
        <v>6.0862613518366826E-10</v>
      </c>
      <c r="AH41" s="9">
        <f t="shared" si="32"/>
        <v>5.2211874211789547E-4</v>
      </c>
      <c r="AI41" s="9">
        <f t="shared" si="33"/>
        <v>3.319093812376955E-5</v>
      </c>
      <c r="AJ41" s="9">
        <f t="shared" si="34"/>
        <v>3.1431877046943437E-5</v>
      </c>
      <c r="AK41" s="9">
        <f t="shared" si="35"/>
        <v>1.0684552306026139E-4</v>
      </c>
      <c r="AL41" s="9">
        <f t="shared" si="36"/>
        <v>1.5772938453649117E-7</v>
      </c>
      <c r="AM41" s="9">
        <f t="shared" si="37"/>
        <v>9.4885786560157563E-6</v>
      </c>
      <c r="AN41" s="9">
        <f t="shared" si="38"/>
        <v>2.2882068853405539E-2</v>
      </c>
      <c r="AO41" s="9">
        <f t="shared" si="39"/>
        <v>0.42639439816076713</v>
      </c>
      <c r="AP41" s="9">
        <f t="shared" si="40"/>
        <v>3.6111094422146715E-3</v>
      </c>
      <c r="AQ41" s="9">
        <f t="shared" si="41"/>
        <v>6.5537130940143171E-8</v>
      </c>
      <c r="AR41" s="9">
        <f t="shared" si="42"/>
        <v>0.11653201007194385</v>
      </c>
    </row>
    <row r="42" spans="1:44" ht="63.5" x14ac:dyDescent="0.35">
      <c r="A42" s="9" t="s">
        <v>150</v>
      </c>
      <c r="B42" s="9" t="s">
        <v>80</v>
      </c>
      <c r="C42" s="9" t="s">
        <v>168</v>
      </c>
      <c r="D42" s="9" t="s">
        <v>180</v>
      </c>
      <c r="E42" s="9" t="s">
        <v>129</v>
      </c>
      <c r="F42" s="9" t="s">
        <v>59</v>
      </c>
      <c r="G42" s="9" t="s">
        <v>172</v>
      </c>
      <c r="H42" s="9">
        <v>1.18E-2</v>
      </c>
      <c r="I42" s="9" t="s">
        <v>188</v>
      </c>
      <c r="J42" s="9" t="b">
        <v>0</v>
      </c>
      <c r="L42" s="9">
        <v>0.10521936987180409</v>
      </c>
      <c r="M42" s="9">
        <v>6.1451733320158887E-9</v>
      </c>
      <c r="N42" s="9">
        <v>5.5116908971341276E-9</v>
      </c>
      <c r="O42" s="9">
        <v>2.5471303752398801E-8</v>
      </c>
      <c r="P42" s="9">
        <v>2.415980324166237E-9</v>
      </c>
      <c r="Q42" s="9">
        <v>9.4890429819707328E-2</v>
      </c>
      <c r="R42" s="9">
        <v>2.7414370852175089E-4</v>
      </c>
      <c r="S42" s="9">
        <v>5.6987499818800442E-4</v>
      </c>
      <c r="T42" s="9">
        <v>1.0819830689473291E-3</v>
      </c>
      <c r="U42" s="9">
        <v>1.0667289623285989E-5</v>
      </c>
      <c r="V42" s="9">
        <v>8.8965286365030091E-5</v>
      </c>
      <c r="W42" s="9">
        <v>0.10711381505936669</v>
      </c>
      <c r="X42" s="9">
        <v>2.6078347443196148</v>
      </c>
      <c r="Y42" s="9">
        <v>0.41102109617243848</v>
      </c>
      <c r="Z42" s="9">
        <v>3.3953813713313051E-6</v>
      </c>
      <c r="AA42" s="9">
        <v>4.9941072553100359</v>
      </c>
      <c r="AB42" s="9">
        <f t="shared" si="8"/>
        <v>1.18E-2</v>
      </c>
      <c r="AC42" s="9">
        <f t="shared" si="27"/>
        <v>1.2415885644872884E-3</v>
      </c>
      <c r="AD42" s="9">
        <f t="shared" si="28"/>
        <v>7.2513045317787485E-11</v>
      </c>
      <c r="AE42" s="9">
        <f t="shared" si="29"/>
        <v>6.5037952586182701E-11</v>
      </c>
      <c r="AF42" s="9">
        <f t="shared" si="30"/>
        <v>3.0056138427830587E-10</v>
      </c>
      <c r="AG42" s="9">
        <f t="shared" si="31"/>
        <v>2.8508567825161594E-11</v>
      </c>
      <c r="AH42" s="9">
        <f t="shared" si="32"/>
        <v>1.1197070718725465E-3</v>
      </c>
      <c r="AI42" s="9">
        <f t="shared" si="33"/>
        <v>3.2348957605566603E-6</v>
      </c>
      <c r="AJ42" s="9">
        <f t="shared" si="34"/>
        <v>6.7245249786184521E-6</v>
      </c>
      <c r="AK42" s="9">
        <f t="shared" si="35"/>
        <v>1.2767400213578483E-5</v>
      </c>
      <c r="AL42" s="9">
        <f t="shared" si="36"/>
        <v>1.2587401755477467E-7</v>
      </c>
      <c r="AM42" s="9">
        <f t="shared" si="37"/>
        <v>1.0497903791073551E-6</v>
      </c>
      <c r="AN42" s="9">
        <f t="shared" si="38"/>
        <v>1.263943017700527E-3</v>
      </c>
      <c r="AO42" s="9">
        <f t="shared" si="39"/>
        <v>3.0772449982971455E-2</v>
      </c>
      <c r="AP42" s="9">
        <f t="shared" si="40"/>
        <v>4.8500489348347739E-3</v>
      </c>
      <c r="AQ42" s="9">
        <f t="shared" si="41"/>
        <v>4.0065500181709401E-8</v>
      </c>
      <c r="AR42" s="9">
        <f t="shared" si="42"/>
        <v>5.8930465612658418E-2</v>
      </c>
    </row>
    <row r="43" spans="1:44" ht="113.5" x14ac:dyDescent="0.35">
      <c r="A43" s="9" t="s">
        <v>151</v>
      </c>
      <c r="B43" s="9" t="s">
        <v>81</v>
      </c>
      <c r="C43" s="9" t="s">
        <v>169</v>
      </c>
      <c r="D43" s="9" t="s">
        <v>173</v>
      </c>
      <c r="E43" s="9" t="s">
        <v>129</v>
      </c>
      <c r="F43" s="9" t="s">
        <v>59</v>
      </c>
      <c r="G43" s="9" t="s">
        <v>172</v>
      </c>
      <c r="H43" s="9">
        <v>3.5211267605633799E-4</v>
      </c>
      <c r="I43" s="9" t="s">
        <v>188</v>
      </c>
      <c r="J43" s="9" t="b">
        <v>0</v>
      </c>
      <c r="L43" s="9">
        <v>23.47203258375399</v>
      </c>
      <c r="M43" s="9">
        <v>5.0253696247394209E-6</v>
      </c>
      <c r="N43" s="9">
        <v>5.7105239971057852E-7</v>
      </c>
      <c r="O43" s="9">
        <v>4.7031609984488252E-7</v>
      </c>
      <c r="P43" s="9">
        <v>1.665426994933979E-6</v>
      </c>
      <c r="Q43" s="9">
        <v>1.376629242367049</v>
      </c>
      <c r="R43" s="9">
        <v>9.5618628408541573E-2</v>
      </c>
      <c r="S43" s="9">
        <v>8.4631435448085615E-2</v>
      </c>
      <c r="T43" s="9">
        <v>0.31273855818046498</v>
      </c>
      <c r="U43" s="9">
        <v>7.7053949038506401E-5</v>
      </c>
      <c r="V43" s="9">
        <v>2.842625000999463E-2</v>
      </c>
      <c r="W43" s="9">
        <v>9.7731099574354072</v>
      </c>
      <c r="X43" s="9">
        <v>18.569307831717008</v>
      </c>
      <c r="Y43" s="9">
        <v>0.82624349936299191</v>
      </c>
      <c r="Z43" s="9">
        <v>9.2569591139753651E-6</v>
      </c>
      <c r="AA43" s="9">
        <v>318.25325436770879</v>
      </c>
      <c r="AB43" s="9">
        <f t="shared" si="8"/>
        <v>3.5211267605633799E-4</v>
      </c>
      <c r="AC43" s="9">
        <f t="shared" si="27"/>
        <v>8.2648002055471792E-3</v>
      </c>
      <c r="AD43" s="9">
        <f t="shared" si="28"/>
        <v>1.7694963467392325E-9</v>
      </c>
      <c r="AE43" s="9">
        <f t="shared" si="29"/>
        <v>2.0107478863048537E-10</v>
      </c>
      <c r="AF43" s="9">
        <f t="shared" si="30"/>
        <v>1.6560426050876142E-10</v>
      </c>
      <c r="AG43" s="9">
        <f t="shared" si="31"/>
        <v>5.8641795596266858E-10</v>
      </c>
      <c r="AH43" s="9">
        <f t="shared" si="32"/>
        <v>4.8472860646727074E-4</v>
      </c>
      <c r="AI43" s="9">
        <f t="shared" si="33"/>
        <v>3.3668531129768154E-5</v>
      </c>
      <c r="AJ43" s="9">
        <f t="shared" si="34"/>
        <v>2.979980121411465E-5</v>
      </c>
      <c r="AK43" s="9">
        <f t="shared" si="35"/>
        <v>1.1011921062692428E-4</v>
      </c>
      <c r="AL43" s="9">
        <f t="shared" si="36"/>
        <v>2.713167219665718E-8</v>
      </c>
      <c r="AM43" s="9">
        <f t="shared" si="37"/>
        <v>1.0009242961265714E-5</v>
      </c>
      <c r="AN43" s="9">
        <f t="shared" si="38"/>
        <v>3.4412359005054245E-3</v>
      </c>
      <c r="AO43" s="9">
        <f t="shared" si="39"/>
        <v>6.5384886731397907E-3</v>
      </c>
      <c r="AP43" s="9">
        <f t="shared" si="40"/>
        <v>2.9093080963485629E-4</v>
      </c>
      <c r="AQ43" s="9">
        <f t="shared" si="41"/>
        <v>3.2594926457659734E-9</v>
      </c>
      <c r="AR43" s="9">
        <f t="shared" si="42"/>
        <v>0.11206100505905238</v>
      </c>
    </row>
    <row r="44" spans="1:44" ht="63.5" x14ac:dyDescent="0.35">
      <c r="A44" s="9" t="s">
        <v>138</v>
      </c>
      <c r="B44" s="9" t="s">
        <v>68</v>
      </c>
      <c r="C44" s="9" t="s">
        <v>110</v>
      </c>
      <c r="D44" s="9" t="s">
        <v>173</v>
      </c>
      <c r="E44" s="9" t="s">
        <v>129</v>
      </c>
      <c r="F44" s="9" t="s">
        <v>59</v>
      </c>
      <c r="G44" s="9" t="s">
        <v>172</v>
      </c>
      <c r="H44" s="9">
        <v>-0.45</v>
      </c>
      <c r="I44" s="9" t="s">
        <v>188</v>
      </c>
      <c r="J44" s="9" t="b">
        <v>0</v>
      </c>
      <c r="L44" s="9">
        <v>3.1457441169940861E-3</v>
      </c>
      <c r="M44" s="9">
        <v>6.5022160900208775E-10</v>
      </c>
      <c r="N44" s="9">
        <v>1.000563776509765E-10</v>
      </c>
      <c r="O44" s="9">
        <v>4.4440407603596022E-10</v>
      </c>
      <c r="P44" s="9">
        <v>3.0063126803655782E-10</v>
      </c>
      <c r="Q44" s="9">
        <v>1.9282305834752999E-4</v>
      </c>
      <c r="R44" s="9">
        <v>2.264711906192313E-5</v>
      </c>
      <c r="S44" s="9">
        <v>2.0167113386152581E-5</v>
      </c>
      <c r="T44" s="9">
        <v>8.0658338911371866E-5</v>
      </c>
      <c r="U44" s="9">
        <v>3.6776368775751759E-8</v>
      </c>
      <c r="V44" s="9">
        <v>7.3394725148656446E-6</v>
      </c>
      <c r="W44" s="9">
        <v>8.0365357875069945E-3</v>
      </c>
      <c r="X44" s="9">
        <v>5.8980906103633449E-2</v>
      </c>
      <c r="Y44" s="9">
        <v>2.6050259980802038E-4</v>
      </c>
      <c r="Z44" s="9">
        <v>1.1117241814655159E-8</v>
      </c>
      <c r="AA44" s="9">
        <v>4.7418460561249563E-2</v>
      </c>
      <c r="AB44" s="9">
        <f t="shared" si="8"/>
        <v>-0.45</v>
      </c>
      <c r="AC44" s="9">
        <f t="shared" si="27"/>
        <v>-1.4155848526473387E-3</v>
      </c>
      <c r="AD44" s="9">
        <f t="shared" si="28"/>
        <v>-2.9259972405093951E-10</v>
      </c>
      <c r="AE44" s="9">
        <f t="shared" si="29"/>
        <v>-4.5025369942939422E-11</v>
      </c>
      <c r="AF44" s="9">
        <f t="shared" si="30"/>
        <v>-1.999818342161821E-10</v>
      </c>
      <c r="AG44" s="9">
        <f t="shared" si="31"/>
        <v>-1.3528407061645103E-10</v>
      </c>
      <c r="AH44" s="9">
        <f t="shared" si="32"/>
        <v>-8.6770376256388497E-5</v>
      </c>
      <c r="AI44" s="9">
        <f t="shared" si="33"/>
        <v>-1.0191203577865409E-5</v>
      </c>
      <c r="AJ44" s="9">
        <f t="shared" si="34"/>
        <v>-9.0752010237686612E-6</v>
      </c>
      <c r="AK44" s="9">
        <f t="shared" si="35"/>
        <v>-3.6296252510117341E-5</v>
      </c>
      <c r="AL44" s="9">
        <f t="shared" si="36"/>
        <v>-1.6549365949088293E-8</v>
      </c>
      <c r="AM44" s="9">
        <f t="shared" si="37"/>
        <v>-3.3027626316895403E-6</v>
      </c>
      <c r="AN44" s="9">
        <f t="shared" si="38"/>
        <v>-3.6164411043781478E-3</v>
      </c>
      <c r="AO44" s="9">
        <f t="shared" si="39"/>
        <v>-2.6541407746635052E-2</v>
      </c>
      <c r="AP44" s="9">
        <f t="shared" si="40"/>
        <v>-1.1722616991360918E-4</v>
      </c>
      <c r="AQ44" s="9">
        <f t="shared" si="41"/>
        <v>-5.0027588165948216E-9</v>
      </c>
      <c r="AR44" s="9">
        <f t="shared" si="42"/>
        <v>-2.1338307252562305E-2</v>
      </c>
    </row>
    <row r="45" spans="1:44" ht="63.5" x14ac:dyDescent="0.35">
      <c r="A45" s="9" t="s">
        <v>139</v>
      </c>
      <c r="B45" s="9" t="s">
        <v>69</v>
      </c>
      <c r="C45" s="9" t="s">
        <v>110</v>
      </c>
      <c r="D45" s="9" t="s">
        <v>177</v>
      </c>
      <c r="E45" s="9" t="s">
        <v>129</v>
      </c>
      <c r="F45" s="9" t="s">
        <v>59</v>
      </c>
      <c r="G45" s="9" t="s">
        <v>172</v>
      </c>
      <c r="H45" s="9">
        <v>2.5000000000000001E-5</v>
      </c>
      <c r="I45" s="9" t="s">
        <v>189</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140</v>
      </c>
      <c r="B46" s="9" t="s">
        <v>70</v>
      </c>
      <c r="C46" s="9" t="s">
        <v>110</v>
      </c>
      <c r="D46" s="9" t="s">
        <v>177</v>
      </c>
      <c r="E46" s="9" t="s">
        <v>129</v>
      </c>
      <c r="F46" s="9" t="s">
        <v>59</v>
      </c>
      <c r="G46" s="9" t="s">
        <v>172</v>
      </c>
      <c r="H46" s="9">
        <v>0.22</v>
      </c>
      <c r="I46" s="9" t="s">
        <v>189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152</v>
      </c>
      <c r="B47" s="9" t="s">
        <v>82</v>
      </c>
      <c r="C47" s="9" t="s">
        <v>110</v>
      </c>
      <c r="D47" s="9" t="s">
        <v>177</v>
      </c>
      <c r="E47" s="9" t="s">
        <v>129</v>
      </c>
      <c r="F47" s="9" t="s">
        <v>59</v>
      </c>
      <c r="G47" s="9" t="s">
        <v>172</v>
      </c>
      <c r="H47" s="9">
        <v>5.2599999999999999E-4</v>
      </c>
      <c r="I47" s="9" t="s">
        <v>189</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144</v>
      </c>
      <c r="B48" s="9" t="s">
        <v>74</v>
      </c>
      <c r="C48" s="9" t="s">
        <v>110</v>
      </c>
      <c r="D48" s="9" t="s">
        <v>177</v>
      </c>
      <c r="E48" s="9" t="s">
        <v>129</v>
      </c>
      <c r="F48" s="9" t="s">
        <v>59</v>
      </c>
      <c r="G48" s="9" t="s">
        <v>172</v>
      </c>
      <c r="H48" s="9">
        <v>1E-3</v>
      </c>
      <c r="I48" s="9" t="s">
        <v>189</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145</v>
      </c>
      <c r="B49" s="9" t="s">
        <v>83</v>
      </c>
      <c r="C49" s="9" t="s">
        <v>166</v>
      </c>
      <c r="D49" s="9" t="s">
        <v>181</v>
      </c>
      <c r="E49" s="9" t="s">
        <v>129</v>
      </c>
      <c r="F49" s="9" t="s">
        <v>59</v>
      </c>
      <c r="G49" s="9" t="s">
        <v>172</v>
      </c>
      <c r="H49" s="9">
        <v>1.25E-4</v>
      </c>
      <c r="I49" s="9" t="s">
        <v>189</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146</v>
      </c>
      <c r="B50" s="9" t="s">
        <v>76</v>
      </c>
      <c r="C50" s="9" t="s">
        <v>110</v>
      </c>
      <c r="D50" s="9" t="s">
        <v>177</v>
      </c>
      <c r="E50" s="9" t="s">
        <v>129</v>
      </c>
      <c r="F50" s="9" t="s">
        <v>59</v>
      </c>
      <c r="G50" s="9" t="s">
        <v>172</v>
      </c>
      <c r="H50" s="9">
        <v>6.9999999999999999E-4</v>
      </c>
      <c r="I50" s="9" t="s">
        <v>189</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130</v>
      </c>
      <c r="B51" s="9" t="s">
        <v>60</v>
      </c>
      <c r="C51" s="9" t="s">
        <v>110</v>
      </c>
      <c r="D51" s="9" t="s">
        <v>172</v>
      </c>
      <c r="E51" s="9" t="s">
        <v>130</v>
      </c>
      <c r="F51" s="9" t="s">
        <v>60</v>
      </c>
      <c r="G51" s="9" t="s">
        <v>172</v>
      </c>
      <c r="H51" s="9">
        <v>-1</v>
      </c>
      <c r="I51" s="9" t="s">
        <v>187</v>
      </c>
      <c r="J51" s="9" t="b">
        <v>0</v>
      </c>
      <c r="AB51" s="9">
        <f t="shared" si="8"/>
        <v>-1</v>
      </c>
      <c r="AC51" s="9">
        <f t="shared" ref="AC51:AR51" si="43">+AC52+AC53+AC54+AC55+AC56+AC57+AC58+AC59+AC60+AC61+AC62+AC63+AC64+AC65+AC66+AC67+AC68</f>
        <v>6.4406311089138801E-2</v>
      </c>
      <c r="AD51" s="9">
        <f t="shared" si="43"/>
        <v>2.3148976822886921E-9</v>
      </c>
      <c r="AE51" s="9">
        <f t="shared" si="43"/>
        <v>7.1339721212102997E-10</v>
      </c>
      <c r="AF51" s="9">
        <f t="shared" si="43"/>
        <v>2.1312910765421123E-9</v>
      </c>
      <c r="AG51" s="9">
        <f t="shared" si="43"/>
        <v>-4.7480560801260761E-10</v>
      </c>
      <c r="AH51" s="9">
        <f t="shared" si="43"/>
        <v>1.27560932721923E-4</v>
      </c>
      <c r="AI51" s="9">
        <f t="shared" si="43"/>
        <v>5.5276879436143988E-5</v>
      </c>
      <c r="AJ51" s="9">
        <f t="shared" si="43"/>
        <v>-2.3005191304436082E-4</v>
      </c>
      <c r="AK51" s="9">
        <f t="shared" si="43"/>
        <v>-1.0633126560516909E-3</v>
      </c>
      <c r="AL51" s="9">
        <f t="shared" si="43"/>
        <v>2.7904806937453328E-7</v>
      </c>
      <c r="AM51" s="9">
        <f t="shared" si="43"/>
        <v>8.8036163385454304E-6</v>
      </c>
      <c r="AN51" s="9">
        <f t="shared" si="43"/>
        <v>8.8928715992355068E-3</v>
      </c>
      <c r="AO51" s="9">
        <f t="shared" si="43"/>
        <v>9.4720197891565938E-2</v>
      </c>
      <c r="AP51" s="9">
        <f t="shared" si="43"/>
        <v>-7.8357863025336951E-4</v>
      </c>
      <c r="AQ51" s="9">
        <f t="shared" si="43"/>
        <v>7.4987793291555199E-9</v>
      </c>
      <c r="AR51" s="9">
        <f t="shared" si="43"/>
        <v>0.12436394023491454</v>
      </c>
    </row>
    <row r="52" spans="1:44" ht="76" x14ac:dyDescent="0.35">
      <c r="A52" s="9" t="s">
        <v>153</v>
      </c>
      <c r="B52" s="9" t="s">
        <v>84</v>
      </c>
      <c r="C52" s="9" t="s">
        <v>167</v>
      </c>
      <c r="D52" s="9" t="s">
        <v>180</v>
      </c>
      <c r="E52" s="9" t="s">
        <v>130</v>
      </c>
      <c r="F52" s="9" t="s">
        <v>60</v>
      </c>
      <c r="G52" s="9" t="s">
        <v>172</v>
      </c>
      <c r="H52" s="9">
        <v>1.67E-9</v>
      </c>
      <c r="I52" s="9" t="s">
        <v>188</v>
      </c>
      <c r="J52" s="9" t="b">
        <v>0</v>
      </c>
      <c r="L52" s="9">
        <v>987880.61283091526</v>
      </c>
      <c r="M52" s="9">
        <v>6.814441045565714E-2</v>
      </c>
      <c r="N52" s="9">
        <v>0.4540189149743401</v>
      </c>
      <c r="O52" s="9">
        <v>0.59921430965201172</v>
      </c>
      <c r="P52" s="9">
        <v>8.3414444269766075E-2</v>
      </c>
      <c r="Q52" s="9">
        <v>30465.84026283308</v>
      </c>
      <c r="R52" s="9">
        <v>4246.1352669284752</v>
      </c>
      <c r="S52" s="9">
        <v>4302.3393555929324</v>
      </c>
      <c r="T52" s="9">
        <v>11957.25037951613</v>
      </c>
      <c r="U52" s="9">
        <v>38.937346683478239</v>
      </c>
      <c r="V52" s="9">
        <v>1065.025325517897</v>
      </c>
      <c r="W52" s="9">
        <v>5347813.00606032</v>
      </c>
      <c r="X52" s="9">
        <v>26193596.245527372</v>
      </c>
      <c r="Y52" s="9">
        <v>268751.79949199437</v>
      </c>
      <c r="Z52" s="9">
        <v>45.59845240347984</v>
      </c>
      <c r="AA52" s="9">
        <v>11891394.377650529</v>
      </c>
      <c r="AB52" s="9">
        <f t="shared" si="8"/>
        <v>1.67E-9</v>
      </c>
      <c r="AC52" s="9">
        <f t="shared" ref="AC52:AC68" si="44">AB52*L52</f>
        <v>1.6497606234276284E-3</v>
      </c>
      <c r="AD52" s="9">
        <f t="shared" ref="AD52:AD68" si="45">AB52*M52</f>
        <v>1.1380116546094742E-10</v>
      </c>
      <c r="AE52" s="9">
        <f t="shared" ref="AE52:AE68" si="46">AB52*N52</f>
        <v>7.5821158800714795E-10</v>
      </c>
      <c r="AF52" s="9">
        <f t="shared" ref="AF52:AF68" si="47">AB52*O52</f>
        <v>1.0006878971188596E-9</v>
      </c>
      <c r="AG52" s="9">
        <f t="shared" ref="AG52:AG68" si="48">AB52*P52</f>
        <v>1.3930212193050935E-10</v>
      </c>
      <c r="AH52" s="9">
        <f t="shared" ref="AH52:AH68" si="49">AB52*Q52</f>
        <v>5.0877953238931245E-5</v>
      </c>
      <c r="AI52" s="9">
        <f t="shared" ref="AI52:AI68" si="50">AB52*R52</f>
        <v>7.091045895770554E-6</v>
      </c>
      <c r="AJ52" s="9">
        <f t="shared" ref="AJ52:AJ68" si="51">AB52*S52</f>
        <v>7.1849067238401969E-6</v>
      </c>
      <c r="AK52" s="9">
        <f t="shared" ref="AK52:AK68" si="52">AB52*T52</f>
        <v>1.9968608133791936E-5</v>
      </c>
      <c r="AL52" s="9">
        <f t="shared" ref="AL52:AL68" si="53">AB52*U52</f>
        <v>6.5025368961408666E-8</v>
      </c>
      <c r="AM52" s="9">
        <f t="shared" ref="AM52:AM68" si="54">AB52*V52</f>
        <v>1.778592293614888E-6</v>
      </c>
      <c r="AN52" s="9">
        <f t="shared" ref="AN52:AN68" si="55">AB52*W52</f>
        <v>8.9308477201207343E-3</v>
      </c>
      <c r="AO52" s="9">
        <f t="shared" ref="AO52:AO68" si="56">AB52*X52</f>
        <v>4.3743305730030713E-2</v>
      </c>
      <c r="AP52" s="9">
        <f t="shared" ref="AP52:AP68" si="57">AB52*Y52</f>
        <v>4.4881550515163063E-4</v>
      </c>
      <c r="AQ52" s="9">
        <f t="shared" ref="AQ52:AQ68" si="58">AB52*Z52</f>
        <v>7.6149415513811336E-8</v>
      </c>
      <c r="AR52" s="9">
        <f t="shared" ref="AR52:AR68" si="59">AB52*AA52</f>
        <v>1.9858628610676384E-2</v>
      </c>
    </row>
    <row r="53" spans="1:44" ht="113.5" x14ac:dyDescent="0.35">
      <c r="A53" s="9" t="s">
        <v>151</v>
      </c>
      <c r="B53" s="9" t="s">
        <v>81</v>
      </c>
      <c r="C53" s="9" t="s">
        <v>169</v>
      </c>
      <c r="D53" s="9" t="s">
        <v>173</v>
      </c>
      <c r="E53" s="9" t="s">
        <v>130</v>
      </c>
      <c r="F53" s="9" t="s">
        <v>60</v>
      </c>
      <c r="G53" s="9" t="s">
        <v>172</v>
      </c>
      <c r="H53" s="9">
        <v>3.5211267605633799E-4</v>
      </c>
      <c r="I53" s="9" t="s">
        <v>188</v>
      </c>
      <c r="J53" s="9" t="b">
        <v>0</v>
      </c>
      <c r="L53" s="9">
        <v>23.47203258375399</v>
      </c>
      <c r="M53" s="9">
        <v>5.0253696247394209E-6</v>
      </c>
      <c r="N53" s="9">
        <v>5.7105239971057852E-7</v>
      </c>
      <c r="O53" s="9">
        <v>4.7031609984488252E-7</v>
      </c>
      <c r="P53" s="9">
        <v>1.665426994933979E-6</v>
      </c>
      <c r="Q53" s="9">
        <v>1.376629242367049</v>
      </c>
      <c r="R53" s="9">
        <v>9.5618628408541573E-2</v>
      </c>
      <c r="S53" s="9">
        <v>8.4631435448085615E-2</v>
      </c>
      <c r="T53" s="9">
        <v>0.31273855818046498</v>
      </c>
      <c r="U53" s="9">
        <v>7.7053949038506401E-5</v>
      </c>
      <c r="V53" s="9">
        <v>2.842625000999463E-2</v>
      </c>
      <c r="W53" s="9">
        <v>9.7731099574354072</v>
      </c>
      <c r="X53" s="9">
        <v>18.569307831717008</v>
      </c>
      <c r="Y53" s="9">
        <v>0.82624349936299191</v>
      </c>
      <c r="Z53" s="9">
        <v>9.2569591139753651E-6</v>
      </c>
      <c r="AA53" s="9">
        <v>318.25325436770879</v>
      </c>
      <c r="AB53" s="9">
        <f t="shared" si="8"/>
        <v>3.5211267605633799E-4</v>
      </c>
      <c r="AC53" s="9">
        <f t="shared" si="44"/>
        <v>8.2648002055471792E-3</v>
      </c>
      <c r="AD53" s="9">
        <f t="shared" si="45"/>
        <v>1.7694963467392325E-9</v>
      </c>
      <c r="AE53" s="9">
        <f t="shared" si="46"/>
        <v>2.0107478863048537E-10</v>
      </c>
      <c r="AF53" s="9">
        <f t="shared" si="47"/>
        <v>1.6560426050876142E-10</v>
      </c>
      <c r="AG53" s="9">
        <f t="shared" si="48"/>
        <v>5.8641795596266858E-10</v>
      </c>
      <c r="AH53" s="9">
        <f t="shared" si="49"/>
        <v>4.8472860646727074E-4</v>
      </c>
      <c r="AI53" s="9">
        <f t="shared" si="50"/>
        <v>3.3668531129768154E-5</v>
      </c>
      <c r="AJ53" s="9">
        <f t="shared" si="51"/>
        <v>2.979980121411465E-5</v>
      </c>
      <c r="AK53" s="9">
        <f t="shared" si="52"/>
        <v>1.1011921062692428E-4</v>
      </c>
      <c r="AL53" s="9">
        <f t="shared" si="53"/>
        <v>2.713167219665718E-8</v>
      </c>
      <c r="AM53" s="9">
        <f t="shared" si="54"/>
        <v>1.0009242961265714E-5</v>
      </c>
      <c r="AN53" s="9">
        <f t="shared" si="55"/>
        <v>3.4412359005054245E-3</v>
      </c>
      <c r="AO53" s="9">
        <f t="shared" si="56"/>
        <v>6.5384886731397907E-3</v>
      </c>
      <c r="AP53" s="9">
        <f t="shared" si="57"/>
        <v>2.9093080963485629E-4</v>
      </c>
      <c r="AQ53" s="9">
        <f t="shared" si="58"/>
        <v>3.2594926457659734E-9</v>
      </c>
      <c r="AR53" s="9">
        <f t="shared" si="59"/>
        <v>0.11206100505905238</v>
      </c>
    </row>
    <row r="54" spans="1:44" ht="63.5" x14ac:dyDescent="0.35">
      <c r="A54" s="9" t="s">
        <v>148</v>
      </c>
      <c r="B54" s="9" t="s">
        <v>78</v>
      </c>
      <c r="C54" s="9" t="s">
        <v>166</v>
      </c>
      <c r="D54" s="9" t="s">
        <v>180</v>
      </c>
      <c r="E54" s="9" t="s">
        <v>130</v>
      </c>
      <c r="F54" s="9" t="s">
        <v>60</v>
      </c>
      <c r="G54" s="9" t="s">
        <v>172</v>
      </c>
      <c r="H54" s="9">
        <v>-2.2499999999999999E-4</v>
      </c>
      <c r="I54" s="9" t="s">
        <v>188</v>
      </c>
      <c r="J54" s="9" t="b">
        <v>0</v>
      </c>
      <c r="L54" s="9">
        <v>-0.37286071037704871</v>
      </c>
      <c r="M54" s="9">
        <v>-1.9677637361568699E-8</v>
      </c>
      <c r="N54" s="9">
        <v>-1.4152757315570539E-7</v>
      </c>
      <c r="O54" s="9">
        <v>-2.100243469870219E-6</v>
      </c>
      <c r="P54" s="9">
        <v>-3.161886584198886E-8</v>
      </c>
      <c r="Q54" s="9">
        <v>-2.8766385369069739E-2</v>
      </c>
      <c r="R54" s="9">
        <v>-1.7524062551968491E-3</v>
      </c>
      <c r="S54" s="9">
        <v>-4.2000923177632904E-3</v>
      </c>
      <c r="T54" s="9">
        <v>-1.215863939236138E-2</v>
      </c>
      <c r="U54" s="9">
        <v>-9.1420249702782582E-4</v>
      </c>
      <c r="V54" s="9">
        <v>-2.077096625221677E-2</v>
      </c>
      <c r="W54" s="9">
        <v>-4.8071156049041024</v>
      </c>
      <c r="X54" s="9">
        <v>-2.9653606173103628</v>
      </c>
      <c r="Y54" s="9">
        <v>-4.4938950571877774</v>
      </c>
      <c r="Z54" s="9">
        <v>-5.9414875348617108E-6</v>
      </c>
      <c r="AA54" s="9">
        <v>-3.987263861945411</v>
      </c>
      <c r="AB54" s="9">
        <f t="shared" si="8"/>
        <v>-2.2499999999999999E-4</v>
      </c>
      <c r="AC54" s="9">
        <f t="shared" si="44"/>
        <v>8.3893659834835958E-5</v>
      </c>
      <c r="AD54" s="9">
        <f t="shared" si="45"/>
        <v>4.4274684063529573E-12</v>
      </c>
      <c r="AE54" s="9">
        <f t="shared" si="46"/>
        <v>3.1843703960033711E-11</v>
      </c>
      <c r="AF54" s="9">
        <f t="shared" si="47"/>
        <v>4.7255478072079927E-10</v>
      </c>
      <c r="AG54" s="9">
        <f t="shared" si="48"/>
        <v>7.1142448144474935E-12</v>
      </c>
      <c r="AH54" s="9">
        <f t="shared" si="49"/>
        <v>6.4724367080406913E-6</v>
      </c>
      <c r="AI54" s="9">
        <f t="shared" si="50"/>
        <v>3.9429140741929104E-7</v>
      </c>
      <c r="AJ54" s="9">
        <f t="shared" si="51"/>
        <v>9.4502077149674027E-7</v>
      </c>
      <c r="AK54" s="9">
        <f t="shared" si="52"/>
        <v>2.7356938632813104E-6</v>
      </c>
      <c r="AL54" s="9">
        <f t="shared" si="53"/>
        <v>2.0569556183126081E-7</v>
      </c>
      <c r="AM54" s="9">
        <f t="shared" si="54"/>
        <v>4.6734674067487728E-6</v>
      </c>
      <c r="AN54" s="9">
        <f t="shared" si="55"/>
        <v>1.081601011103423E-3</v>
      </c>
      <c r="AO54" s="9">
        <f t="shared" si="56"/>
        <v>6.6720613889483167E-4</v>
      </c>
      <c r="AP54" s="9">
        <f t="shared" si="57"/>
        <v>1.0111263878672498E-3</v>
      </c>
      <c r="AQ54" s="9">
        <f t="shared" si="58"/>
        <v>1.336834695343885E-9</v>
      </c>
      <c r="AR54" s="9">
        <f t="shared" si="59"/>
        <v>8.9713436893771746E-4</v>
      </c>
    </row>
    <row r="55" spans="1:44" ht="63.5" x14ac:dyDescent="0.35">
      <c r="A55" s="9" t="s">
        <v>150</v>
      </c>
      <c r="B55" s="9" t="s">
        <v>80</v>
      </c>
      <c r="C55" s="9" t="s">
        <v>168</v>
      </c>
      <c r="D55" s="9" t="s">
        <v>180</v>
      </c>
      <c r="E55" s="9" t="s">
        <v>130</v>
      </c>
      <c r="F55" s="9" t="s">
        <v>60</v>
      </c>
      <c r="G55" s="9" t="s">
        <v>172</v>
      </c>
      <c r="H55" s="9">
        <v>2.1350000000000002E-3</v>
      </c>
      <c r="I55" s="9" t="s">
        <v>188</v>
      </c>
      <c r="J55" s="9" t="b">
        <v>0</v>
      </c>
      <c r="L55" s="9">
        <v>0.10521936987180409</v>
      </c>
      <c r="M55" s="9">
        <v>6.1451733320158887E-9</v>
      </c>
      <c r="N55" s="9">
        <v>5.5116908971341276E-9</v>
      </c>
      <c r="O55" s="9">
        <v>2.5471303752398801E-8</v>
      </c>
      <c r="P55" s="9">
        <v>2.415980324166237E-9</v>
      </c>
      <c r="Q55" s="9">
        <v>9.4890429819707328E-2</v>
      </c>
      <c r="R55" s="9">
        <v>2.7414370852175089E-4</v>
      </c>
      <c r="S55" s="9">
        <v>5.6987499818800442E-4</v>
      </c>
      <c r="T55" s="9">
        <v>1.0819830689473291E-3</v>
      </c>
      <c r="U55" s="9">
        <v>1.0667289623285989E-5</v>
      </c>
      <c r="V55" s="9">
        <v>8.8965286365030091E-5</v>
      </c>
      <c r="W55" s="9">
        <v>0.10711381505936669</v>
      </c>
      <c r="X55" s="9">
        <v>2.6078347443196148</v>
      </c>
      <c r="Y55" s="9">
        <v>0.41102109617243848</v>
      </c>
      <c r="Z55" s="9">
        <v>3.3953813713313051E-6</v>
      </c>
      <c r="AA55" s="9">
        <v>4.9941072553100359</v>
      </c>
      <c r="AB55" s="9">
        <f t="shared" si="8"/>
        <v>2.1350000000000002E-3</v>
      </c>
      <c r="AC55" s="9">
        <f t="shared" si="44"/>
        <v>2.2464335467630177E-4</v>
      </c>
      <c r="AD55" s="9">
        <f t="shared" si="45"/>
        <v>1.3119945063853924E-11</v>
      </c>
      <c r="AE55" s="9">
        <f t="shared" si="46"/>
        <v>1.1767460065381363E-11</v>
      </c>
      <c r="AF55" s="9">
        <f t="shared" si="47"/>
        <v>5.4381233511371447E-11</v>
      </c>
      <c r="AG55" s="9">
        <f t="shared" si="48"/>
        <v>5.1581179920949167E-12</v>
      </c>
      <c r="AH55" s="9">
        <f t="shared" si="49"/>
        <v>2.0259106766507516E-4</v>
      </c>
      <c r="AI55" s="9">
        <f t="shared" si="50"/>
        <v>5.8529681769393823E-7</v>
      </c>
      <c r="AJ55" s="9">
        <f t="shared" si="51"/>
        <v>1.2166831211313896E-6</v>
      </c>
      <c r="AK55" s="9">
        <f t="shared" si="52"/>
        <v>2.3100338522025479E-6</v>
      </c>
      <c r="AL55" s="9">
        <f t="shared" si="53"/>
        <v>2.277466334571559E-8</v>
      </c>
      <c r="AM55" s="9">
        <f t="shared" si="54"/>
        <v>1.8994088638933925E-7</v>
      </c>
      <c r="AN55" s="9">
        <f t="shared" si="55"/>
        <v>2.2868799515174791E-4</v>
      </c>
      <c r="AO55" s="9">
        <f t="shared" si="56"/>
        <v>5.5677271791223781E-3</v>
      </c>
      <c r="AP55" s="9">
        <f t="shared" si="57"/>
        <v>8.7753004032815624E-4</v>
      </c>
      <c r="AQ55" s="9">
        <f t="shared" si="58"/>
        <v>7.249139227792337E-9</v>
      </c>
      <c r="AR55" s="9">
        <f t="shared" si="59"/>
        <v>1.0662418990086927E-2</v>
      </c>
    </row>
    <row r="56" spans="1:44" ht="113.5" x14ac:dyDescent="0.35">
      <c r="A56" s="9" t="s">
        <v>154</v>
      </c>
      <c r="B56" s="9" t="s">
        <v>85</v>
      </c>
      <c r="C56" s="9" t="s">
        <v>170</v>
      </c>
      <c r="D56" s="9" t="s">
        <v>180</v>
      </c>
      <c r="E56" s="9" t="s">
        <v>130</v>
      </c>
      <c r="F56" s="9" t="s">
        <v>60</v>
      </c>
      <c r="G56" s="9" t="s">
        <v>172</v>
      </c>
      <c r="H56" s="9">
        <v>0.24160000000000001</v>
      </c>
      <c r="I56" s="9" t="s">
        <v>188</v>
      </c>
      <c r="J56" s="9" t="b">
        <v>0</v>
      </c>
      <c r="L56" s="9">
        <v>5.0137977529436058E-2</v>
      </c>
      <c r="M56" s="9">
        <v>1.059740223493508E-8</v>
      </c>
      <c r="N56" s="9">
        <v>7.3850816610653611E-10</v>
      </c>
      <c r="O56" s="9">
        <v>1.5925368166936311E-8</v>
      </c>
      <c r="P56" s="9">
        <v>1.339100713575236E-8</v>
      </c>
      <c r="Q56" s="9">
        <v>3.4718955983849761E-3</v>
      </c>
      <c r="R56" s="9">
        <v>1.8481230177663419E-4</v>
      </c>
      <c r="S56" s="9">
        <v>1.904915526858013E-4</v>
      </c>
      <c r="T56" s="9">
        <v>5.5399978160840962E-4</v>
      </c>
      <c r="U56" s="9">
        <v>5.1759025182530764E-7</v>
      </c>
      <c r="V56" s="9">
        <v>4.9425735421188372E-5</v>
      </c>
      <c r="W56" s="9">
        <v>2.6049675056339941E-2</v>
      </c>
      <c r="X56" s="9">
        <v>3.995833670983032</v>
      </c>
      <c r="Y56" s="9">
        <v>4.9248016587830571E-3</v>
      </c>
      <c r="Z56" s="9">
        <v>1.220134781534801E-7</v>
      </c>
      <c r="AA56" s="9">
        <v>0.67873628769092476</v>
      </c>
      <c r="AB56" s="9">
        <f t="shared" si="8"/>
        <v>0.24160000000000001</v>
      </c>
      <c r="AC56" s="9">
        <f t="shared" si="44"/>
        <v>1.2113335371111752E-2</v>
      </c>
      <c r="AD56" s="9">
        <f t="shared" si="45"/>
        <v>2.5603323799603154E-9</v>
      </c>
      <c r="AE56" s="9">
        <f t="shared" si="46"/>
        <v>1.7842357293133913E-10</v>
      </c>
      <c r="AF56" s="9">
        <f t="shared" si="47"/>
        <v>3.8475689491318126E-9</v>
      </c>
      <c r="AG56" s="9">
        <f t="shared" si="48"/>
        <v>3.2352673239977703E-9</v>
      </c>
      <c r="AH56" s="9">
        <f t="shared" si="49"/>
        <v>8.388099765698103E-4</v>
      </c>
      <c r="AI56" s="9">
        <f t="shared" si="50"/>
        <v>4.4650652109234824E-5</v>
      </c>
      <c r="AJ56" s="9">
        <f t="shared" si="51"/>
        <v>4.6022759128889599E-5</v>
      </c>
      <c r="AK56" s="9">
        <f t="shared" si="52"/>
        <v>1.3384634723659177E-4</v>
      </c>
      <c r="AL56" s="9">
        <f t="shared" si="53"/>
        <v>1.2504980484099432E-7</v>
      </c>
      <c r="AM56" s="9">
        <f t="shared" si="54"/>
        <v>1.1941257677759111E-5</v>
      </c>
      <c r="AN56" s="9">
        <f t="shared" si="55"/>
        <v>6.2936014936117298E-3</v>
      </c>
      <c r="AO56" s="9">
        <f t="shared" si="56"/>
        <v>0.96539341490950059</v>
      </c>
      <c r="AP56" s="9">
        <f t="shared" si="57"/>
        <v>1.1898320807619866E-3</v>
      </c>
      <c r="AQ56" s="9">
        <f t="shared" si="58"/>
        <v>2.9478456321880793E-8</v>
      </c>
      <c r="AR56" s="9">
        <f t="shared" si="59"/>
        <v>0.16398268710612743</v>
      </c>
    </row>
    <row r="57" spans="1:44" ht="51" x14ac:dyDescent="0.35">
      <c r="A57" s="9" t="s">
        <v>155</v>
      </c>
      <c r="B57" s="9" t="s">
        <v>86</v>
      </c>
      <c r="C57" s="9" t="s">
        <v>110</v>
      </c>
      <c r="D57" s="9" t="s">
        <v>180</v>
      </c>
      <c r="E57" s="9" t="s">
        <v>130</v>
      </c>
      <c r="F57" s="9" t="s">
        <v>60</v>
      </c>
      <c r="G57" s="9" t="s">
        <v>172</v>
      </c>
      <c r="H57" s="9">
        <v>0.22500000000000001</v>
      </c>
      <c r="I57" s="9" t="s">
        <v>188</v>
      </c>
      <c r="J57" s="9" t="b">
        <v>0</v>
      </c>
      <c r="L57" s="9">
        <v>1.105041509798613E-4</v>
      </c>
      <c r="M57" s="9">
        <v>1.0251153135881589E-11</v>
      </c>
      <c r="N57" s="9">
        <v>2.7054922805105289E-11</v>
      </c>
      <c r="O57" s="9">
        <v>4.9440036676317003E-11</v>
      </c>
      <c r="P57" s="9">
        <v>6.7713801953557628E-12</v>
      </c>
      <c r="Q57" s="9">
        <v>4.4773941700127782E-5</v>
      </c>
      <c r="R57" s="9">
        <v>4.1450799117555911E-7</v>
      </c>
      <c r="S57" s="9">
        <v>6.693032949396005E-7</v>
      </c>
      <c r="T57" s="9">
        <v>1.3478047233031009E-6</v>
      </c>
      <c r="U57" s="9">
        <v>7.3053511046294447E-9</v>
      </c>
      <c r="V57" s="9">
        <v>1.198204770093585E-7</v>
      </c>
      <c r="W57" s="9">
        <v>3.2912502134385419E-4</v>
      </c>
      <c r="X57" s="9">
        <v>1.7729810952310089E-3</v>
      </c>
      <c r="Y57" s="9">
        <v>2.9127848698179897E-4</v>
      </c>
      <c r="Z57" s="9">
        <v>1.2579184527508171E-9</v>
      </c>
      <c r="AA57" s="9">
        <v>3.146237152010933E-3</v>
      </c>
      <c r="AB57" s="9">
        <f t="shared" ref="AB57:AB88" si="60">H57</f>
        <v>0.22500000000000001</v>
      </c>
      <c r="AC57" s="9">
        <f t="shared" si="44"/>
        <v>2.4863433970468792E-5</v>
      </c>
      <c r="AD57" s="9">
        <f t="shared" si="45"/>
        <v>2.3065094555733577E-12</v>
      </c>
      <c r="AE57" s="9">
        <f t="shared" si="46"/>
        <v>6.0873576311486902E-12</v>
      </c>
      <c r="AF57" s="9">
        <f t="shared" si="47"/>
        <v>1.1124008252171326E-11</v>
      </c>
      <c r="AG57" s="9">
        <f t="shared" si="48"/>
        <v>1.5235605439550466E-12</v>
      </c>
      <c r="AH57" s="9">
        <f t="shared" si="49"/>
        <v>1.0074136882528751E-5</v>
      </c>
      <c r="AI57" s="9">
        <f t="shared" si="50"/>
        <v>9.3264298014500797E-8</v>
      </c>
      <c r="AJ57" s="9">
        <f t="shared" si="51"/>
        <v>1.5059324136141012E-7</v>
      </c>
      <c r="AK57" s="9">
        <f t="shared" si="52"/>
        <v>3.0325606274319771E-7</v>
      </c>
      <c r="AL57" s="9">
        <f t="shared" si="53"/>
        <v>1.643703998541625E-9</v>
      </c>
      <c r="AM57" s="9">
        <f t="shared" si="54"/>
        <v>2.6959607327105663E-8</v>
      </c>
      <c r="AN57" s="9">
        <f t="shared" si="55"/>
        <v>7.4053129802367196E-5</v>
      </c>
      <c r="AO57" s="9">
        <f t="shared" si="56"/>
        <v>3.9892074642697701E-4</v>
      </c>
      <c r="AP57" s="9">
        <f t="shared" si="57"/>
        <v>6.5537659570904776E-5</v>
      </c>
      <c r="AQ57" s="9">
        <f t="shared" si="58"/>
        <v>2.8303165186893385E-10</v>
      </c>
      <c r="AR57" s="9">
        <f t="shared" si="59"/>
        <v>7.0790335920245995E-4</v>
      </c>
    </row>
    <row r="58" spans="1:44" ht="63.5" x14ac:dyDescent="0.35">
      <c r="A58" s="9" t="s">
        <v>156</v>
      </c>
      <c r="B58" s="9" t="s">
        <v>87</v>
      </c>
      <c r="C58" s="9" t="s">
        <v>110</v>
      </c>
      <c r="D58" s="9" t="s">
        <v>173</v>
      </c>
      <c r="E58" s="9" t="s">
        <v>130</v>
      </c>
      <c r="F58" s="9" t="s">
        <v>60</v>
      </c>
      <c r="G58" s="9" t="s">
        <v>172</v>
      </c>
      <c r="H58" s="9">
        <v>-0.62</v>
      </c>
      <c r="I58" s="9" t="s">
        <v>188</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157</v>
      </c>
      <c r="B59" s="9" t="s">
        <v>88</v>
      </c>
      <c r="C59" s="9" t="s">
        <v>166</v>
      </c>
      <c r="D59" s="9" t="s">
        <v>180</v>
      </c>
      <c r="E59" s="9" t="s">
        <v>130</v>
      </c>
      <c r="F59" s="9" t="s">
        <v>60</v>
      </c>
      <c r="G59" s="9" t="s">
        <v>172</v>
      </c>
      <c r="H59" s="9">
        <v>-0.1</v>
      </c>
      <c r="I59" s="9" t="s">
        <v>188</v>
      </c>
      <c r="J59" s="9" t="b">
        <v>0</v>
      </c>
      <c r="L59" s="9">
        <v>0.49388985559429349</v>
      </c>
      <c r="M59" s="9">
        <v>2.1485861327975839E-8</v>
      </c>
      <c r="N59" s="9">
        <v>4.7401125910450602E-9</v>
      </c>
      <c r="O59" s="9">
        <v>3.4206300527016632E-8</v>
      </c>
      <c r="P59" s="9">
        <v>4.4495889332540527E-8</v>
      </c>
      <c r="Q59" s="9">
        <v>1.4659932448097339E-2</v>
      </c>
      <c r="R59" s="9">
        <v>5.5446202221757265E-4</v>
      </c>
      <c r="S59" s="9">
        <v>3.1537167724519479E-3</v>
      </c>
      <c r="T59" s="9">
        <v>1.3325958058272259E-2</v>
      </c>
      <c r="U59" s="9">
        <v>2.386727058000449E-6</v>
      </c>
      <c r="V59" s="9">
        <v>2.0587474094559499E-4</v>
      </c>
      <c r="W59" s="9">
        <v>0.1115715565105992</v>
      </c>
      <c r="X59" s="9">
        <v>9.2758886548554926</v>
      </c>
      <c r="Y59" s="9">
        <v>4.6673511135681543E-2</v>
      </c>
      <c r="Z59" s="9">
        <v>1.1025759072730771E-6</v>
      </c>
      <c r="AA59" s="9">
        <v>1.838058372591687</v>
      </c>
      <c r="AB59" s="9">
        <f t="shared" si="60"/>
        <v>-0.1</v>
      </c>
      <c r="AC59" s="9">
        <f t="shared" si="44"/>
        <v>-4.9388985559429353E-2</v>
      </c>
      <c r="AD59" s="9">
        <f t="shared" si="45"/>
        <v>-2.1485861327975838E-9</v>
      </c>
      <c r="AE59" s="9">
        <f t="shared" si="46"/>
        <v>-4.7401125910450609E-10</v>
      </c>
      <c r="AF59" s="9">
        <f t="shared" si="47"/>
        <v>-3.4206300527016633E-9</v>
      </c>
      <c r="AG59" s="9">
        <f t="shared" si="48"/>
        <v>-4.4495889332540526E-9</v>
      </c>
      <c r="AH59" s="9">
        <f t="shared" si="49"/>
        <v>-1.465993244809734E-3</v>
      </c>
      <c r="AI59" s="9">
        <f t="shared" si="50"/>
        <v>-5.5446202221757268E-5</v>
      </c>
      <c r="AJ59" s="9">
        <f t="shared" si="51"/>
        <v>-3.1537167724519482E-4</v>
      </c>
      <c r="AK59" s="9">
        <f t="shared" si="52"/>
        <v>-1.3325958058272259E-3</v>
      </c>
      <c r="AL59" s="9">
        <f t="shared" si="53"/>
        <v>-2.3867270580004493E-7</v>
      </c>
      <c r="AM59" s="9">
        <f t="shared" si="54"/>
        <v>-2.05874740945595E-5</v>
      </c>
      <c r="AN59" s="9">
        <f t="shared" si="55"/>
        <v>-1.1157155651059921E-2</v>
      </c>
      <c r="AO59" s="9">
        <f t="shared" si="56"/>
        <v>-0.92758886548554931</v>
      </c>
      <c r="AP59" s="9">
        <f t="shared" si="57"/>
        <v>-4.6673511135681542E-3</v>
      </c>
      <c r="AQ59" s="9">
        <f t="shared" si="58"/>
        <v>-1.1025759072730771E-7</v>
      </c>
      <c r="AR59" s="9">
        <f t="shared" si="59"/>
        <v>-0.18380583725916871</v>
      </c>
    </row>
    <row r="60" spans="1:44" ht="51" x14ac:dyDescent="0.35">
      <c r="A60" s="9" t="s">
        <v>144</v>
      </c>
      <c r="B60" s="9" t="s">
        <v>74</v>
      </c>
      <c r="C60" s="9" t="s">
        <v>110</v>
      </c>
      <c r="D60" s="9" t="s">
        <v>177</v>
      </c>
      <c r="E60" s="9" t="s">
        <v>130</v>
      </c>
      <c r="F60" s="9" t="s">
        <v>60</v>
      </c>
      <c r="G60" s="9" t="s">
        <v>172</v>
      </c>
      <c r="H60" s="9">
        <v>2.3999999999999998E-3</v>
      </c>
      <c r="I60" s="9" t="s">
        <v>189</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158</v>
      </c>
      <c r="B61" s="9" t="s">
        <v>89</v>
      </c>
      <c r="C61" s="9" t="s">
        <v>110</v>
      </c>
      <c r="D61" s="9" t="s">
        <v>182</v>
      </c>
      <c r="E61" s="9" t="s">
        <v>130</v>
      </c>
      <c r="F61" s="9" t="s">
        <v>60</v>
      </c>
      <c r="G61" s="9" t="s">
        <v>172</v>
      </c>
      <c r="H61" s="9">
        <v>9.2799999999999997E-8</v>
      </c>
      <c r="I61" s="9" t="s">
        <v>189</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159</v>
      </c>
      <c r="B62" s="9" t="s">
        <v>90</v>
      </c>
      <c r="C62" s="9" t="s">
        <v>110</v>
      </c>
      <c r="D62" s="9" t="s">
        <v>182</v>
      </c>
      <c r="E62" s="9" t="s">
        <v>130</v>
      </c>
      <c r="F62" s="9" t="s">
        <v>60</v>
      </c>
      <c r="G62" s="9" t="s">
        <v>172</v>
      </c>
      <c r="H62" s="9">
        <v>7.0399999999999995E-8</v>
      </c>
      <c r="I62" s="9" t="s">
        <v>189</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152</v>
      </c>
      <c r="B63" s="9" t="s">
        <v>82</v>
      </c>
      <c r="C63" s="9" t="s">
        <v>110</v>
      </c>
      <c r="D63" s="9" t="s">
        <v>177</v>
      </c>
      <c r="E63" s="9" t="s">
        <v>130</v>
      </c>
      <c r="F63" s="9" t="s">
        <v>60</v>
      </c>
      <c r="G63" s="9" t="s">
        <v>172</v>
      </c>
      <c r="H63" s="9">
        <v>8.9599999999999996E-5</v>
      </c>
      <c r="I63" s="9" t="s">
        <v>189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140</v>
      </c>
      <c r="B64" s="9" t="s">
        <v>70</v>
      </c>
      <c r="C64" s="9" t="s">
        <v>110</v>
      </c>
      <c r="D64" s="9" t="s">
        <v>177</v>
      </c>
      <c r="E64" s="9" t="s">
        <v>130</v>
      </c>
      <c r="F64" s="9" t="s">
        <v>60</v>
      </c>
      <c r="G64" s="9" t="s">
        <v>172</v>
      </c>
      <c r="H64" s="9">
        <v>0.21</v>
      </c>
      <c r="I64" s="9" t="s">
        <v>189</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139</v>
      </c>
      <c r="B65" s="9" t="s">
        <v>69</v>
      </c>
      <c r="C65" s="9" t="s">
        <v>110</v>
      </c>
      <c r="D65" s="9" t="s">
        <v>177</v>
      </c>
      <c r="E65" s="9" t="s">
        <v>130</v>
      </c>
      <c r="F65" s="9" t="s">
        <v>60</v>
      </c>
      <c r="G65" s="9" t="s">
        <v>172</v>
      </c>
      <c r="H65" s="9">
        <v>3.3000000000000003E-5</v>
      </c>
      <c r="I65" s="9" t="s">
        <v>189</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160</v>
      </c>
      <c r="B66" s="9" t="s">
        <v>91</v>
      </c>
      <c r="C66" s="9" t="s">
        <v>110</v>
      </c>
      <c r="D66" s="9" t="s">
        <v>182</v>
      </c>
      <c r="E66" s="9" t="s">
        <v>130</v>
      </c>
      <c r="F66" s="9" t="s">
        <v>60</v>
      </c>
      <c r="G66" s="9" t="s">
        <v>172</v>
      </c>
      <c r="H66" s="9">
        <v>1.09E-7</v>
      </c>
      <c r="I66" s="9" t="s">
        <v>189</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161</v>
      </c>
      <c r="B67" s="9" t="s">
        <v>92</v>
      </c>
      <c r="C67" s="9" t="s">
        <v>110</v>
      </c>
      <c r="D67" s="9" t="s">
        <v>182</v>
      </c>
      <c r="E67" s="9" t="s">
        <v>130</v>
      </c>
      <c r="F67" s="9" t="s">
        <v>60</v>
      </c>
      <c r="G67" s="9" t="s">
        <v>172</v>
      </c>
      <c r="H67" s="9">
        <v>2.9699999999999999E-6</v>
      </c>
      <c r="I67" s="9" t="s">
        <v>189</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162</v>
      </c>
      <c r="B68" s="9" t="s">
        <v>93</v>
      </c>
      <c r="C68" s="9" t="s">
        <v>110</v>
      </c>
      <c r="D68" s="9" t="s">
        <v>182</v>
      </c>
      <c r="E68" s="9" t="s">
        <v>130</v>
      </c>
      <c r="F68" s="9" t="s">
        <v>60</v>
      </c>
      <c r="G68" s="9" t="s">
        <v>172</v>
      </c>
      <c r="H68" s="9">
        <v>9.2799999999999997E-8</v>
      </c>
      <c r="I68" s="9" t="s">
        <v>189</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126</v>
      </c>
      <c r="B69" s="9" t="s">
        <v>56</v>
      </c>
      <c r="C69" s="9" t="s">
        <v>110</v>
      </c>
      <c r="D69" s="9" t="s">
        <v>172</v>
      </c>
      <c r="E69" s="9" t="s">
        <v>126</v>
      </c>
      <c r="F69" s="9" t="s">
        <v>56</v>
      </c>
      <c r="G69" s="9" t="s">
        <v>172</v>
      </c>
      <c r="H69" s="9">
        <v>-1</v>
      </c>
      <c r="I69" s="9" t="s">
        <v>187</v>
      </c>
      <c r="J69" s="9" t="b">
        <v>0</v>
      </c>
      <c r="AB69" s="9">
        <f t="shared" si="60"/>
        <v>-1</v>
      </c>
      <c r="AC69" s="9">
        <f t="shared" ref="AC69:AR69" si="61">+AC70+AC71+AC72+AC73+AC74+AC75+AC76+AC77+AC78+AC79+AC80+AC81</f>
        <v>2.4439562457910208E-2</v>
      </c>
      <c r="AD69" s="9">
        <f t="shared" si="61"/>
        <v>-2.5324170950127814E-11</v>
      </c>
      <c r="AE69" s="9">
        <f t="shared" si="61"/>
        <v>3.503748258828774E-11</v>
      </c>
      <c r="AF69" s="9">
        <f t="shared" si="61"/>
        <v>1.0338823514606194E-10</v>
      </c>
      <c r="AG69" s="9">
        <f t="shared" si="61"/>
        <v>3.3571460907331011E-10</v>
      </c>
      <c r="AH69" s="9">
        <f t="shared" si="61"/>
        <v>1.1349645077921264E-4</v>
      </c>
      <c r="AI69" s="9">
        <f t="shared" si="61"/>
        <v>9.8449905286555981E-3</v>
      </c>
      <c r="AJ69" s="9">
        <f t="shared" si="61"/>
        <v>7.9609087813671797E-5</v>
      </c>
      <c r="AK69" s="9">
        <f t="shared" si="61"/>
        <v>3.1963838319603021E-4</v>
      </c>
      <c r="AL69" s="9">
        <f t="shared" si="61"/>
        <v>1.1706175079544924E-7</v>
      </c>
      <c r="AM69" s="9">
        <f t="shared" si="61"/>
        <v>2.4995384411900212E-6</v>
      </c>
      <c r="AN69" s="9">
        <f t="shared" si="61"/>
        <v>2.0764199717983639E-3</v>
      </c>
      <c r="AO69" s="9">
        <f t="shared" si="61"/>
        <v>2.8574041509077455E-3</v>
      </c>
      <c r="AP69" s="9">
        <f t="shared" si="61"/>
        <v>2.5733982079896731E-2</v>
      </c>
      <c r="AQ69" s="9">
        <f t="shared" si="61"/>
        <v>1.6258299383277282E-8</v>
      </c>
      <c r="AR69" s="9">
        <f t="shared" si="61"/>
        <v>9.4265155075657872E-2</v>
      </c>
    </row>
    <row r="70" spans="1:44" ht="51" x14ac:dyDescent="0.35">
      <c r="A70" s="9" t="s">
        <v>135</v>
      </c>
      <c r="B70" s="9" t="s">
        <v>65</v>
      </c>
      <c r="C70" s="9" t="s">
        <v>110</v>
      </c>
      <c r="D70" s="9" t="s">
        <v>175</v>
      </c>
      <c r="E70" s="9" t="s">
        <v>126</v>
      </c>
      <c r="F70" s="9" t="s">
        <v>56</v>
      </c>
      <c r="G70" s="9" t="s">
        <v>172</v>
      </c>
      <c r="H70" s="9">
        <v>-1.1199999999999999E-3</v>
      </c>
      <c r="I70" s="9" t="s">
        <v>188</v>
      </c>
      <c r="J70" s="9" t="b">
        <v>0</v>
      </c>
      <c r="L70" s="9">
        <v>-1.9406865961580999</v>
      </c>
      <c r="M70" s="9">
        <v>-4.9748004498612536E-9</v>
      </c>
      <c r="N70" s="9">
        <v>-4.1580420359733636E-9</v>
      </c>
      <c r="O70" s="9">
        <v>-3.4375909838934237E-8</v>
      </c>
      <c r="P70" s="9">
        <v>-3.545529843212609E-9</v>
      </c>
      <c r="Q70" s="9">
        <v>-1.2534443034106369E-3</v>
      </c>
      <c r="R70" s="9">
        <v>-4.3812035546713252E-4</v>
      </c>
      <c r="S70" s="9">
        <v>-3.4077801134885357E-4</v>
      </c>
      <c r="T70" s="9">
        <v>-1.636047882693856E-3</v>
      </c>
      <c r="U70" s="9">
        <v>-3.5648463308656978E-7</v>
      </c>
      <c r="V70" s="9">
        <v>-1.6043514103892951E-4</v>
      </c>
      <c r="W70" s="9">
        <v>-2.712468627069434</v>
      </c>
      <c r="X70" s="9">
        <v>-0.61682062052104103</v>
      </c>
      <c r="Y70" s="9">
        <v>-5.5206080596668428E-2</v>
      </c>
      <c r="Z70" s="9">
        <v>-9.5580034738767013E-8</v>
      </c>
      <c r="AA70" s="9">
        <v>-0.43556085117606058</v>
      </c>
      <c r="AB70" s="9">
        <f t="shared" si="60"/>
        <v>-1.1199999999999999E-3</v>
      </c>
      <c r="AC70" s="9">
        <f t="shared" ref="AC70:AC81" si="62">AB70*L70</f>
        <v>2.1735689876970716E-3</v>
      </c>
      <c r="AD70" s="9">
        <f t="shared" ref="AD70:AD81" si="63">AB70*M70</f>
        <v>5.5717765038446033E-12</v>
      </c>
      <c r="AE70" s="9">
        <f t="shared" ref="AE70:AE81" si="64">AB70*N70</f>
        <v>4.6570070802901667E-12</v>
      </c>
      <c r="AF70" s="9">
        <f t="shared" ref="AF70:AF81" si="65">AB70*O70</f>
        <v>3.8501019019606342E-11</v>
      </c>
      <c r="AG70" s="9">
        <f t="shared" ref="AG70:AG81" si="66">AB70*P70</f>
        <v>3.9709934243981221E-12</v>
      </c>
      <c r="AH70" s="9">
        <f t="shared" ref="AH70:AH81" si="67">AB70*Q70</f>
        <v>1.4038576198199132E-6</v>
      </c>
      <c r="AI70" s="9">
        <f t="shared" ref="AI70:AI81" si="68">AB70*R70</f>
        <v>4.9069479812318834E-7</v>
      </c>
      <c r="AJ70" s="9">
        <f t="shared" ref="AJ70:AJ81" si="69">AB70*S70</f>
        <v>3.8167137271071597E-7</v>
      </c>
      <c r="AK70" s="9">
        <f t="shared" ref="AK70:AK81" si="70">AB70*T70</f>
        <v>1.8323736286171186E-6</v>
      </c>
      <c r="AL70" s="9">
        <f t="shared" ref="AL70:AL81" si="71">AB70*U70</f>
        <v>3.9926278905695811E-10</v>
      </c>
      <c r="AM70" s="9">
        <f t="shared" ref="AM70:AM81" si="72">AB70*V70</f>
        <v>1.7968735796360102E-7</v>
      </c>
      <c r="AN70" s="9">
        <f t="shared" ref="AN70:AN81" si="73">AB70*W70</f>
        <v>3.037964862317766E-3</v>
      </c>
      <c r="AO70" s="9">
        <f t="shared" ref="AO70:AO81" si="74">AB70*X70</f>
        <v>6.9083909498356588E-4</v>
      </c>
      <c r="AP70" s="9">
        <f t="shared" ref="AP70:AP81" si="75">AB70*Y70</f>
        <v>6.1830810268268628E-5</v>
      </c>
      <c r="AQ70" s="9">
        <f t="shared" ref="AQ70:AQ81" si="76">AB70*Z70</f>
        <v>1.0704963890741905E-10</v>
      </c>
      <c r="AR70" s="9">
        <f t="shared" ref="AR70:AR81" si="77">AB70*AA70</f>
        <v>4.8782815331718782E-4</v>
      </c>
    </row>
    <row r="71" spans="1:44" ht="76" x14ac:dyDescent="0.35">
      <c r="A71" s="9" t="s">
        <v>136</v>
      </c>
      <c r="B71" s="9" t="s">
        <v>66</v>
      </c>
      <c r="C71" s="9" t="s">
        <v>110</v>
      </c>
      <c r="D71" s="9" t="s">
        <v>173</v>
      </c>
      <c r="E71" s="9" t="s">
        <v>126</v>
      </c>
      <c r="F71" s="9" t="s">
        <v>56</v>
      </c>
      <c r="G71" s="9" t="s">
        <v>172</v>
      </c>
      <c r="H71" s="9">
        <v>1.1199999999999999E-3</v>
      </c>
      <c r="I71" s="9" t="s">
        <v>188</v>
      </c>
      <c r="J71" s="9" t="b">
        <v>0</v>
      </c>
      <c r="L71" s="9">
        <v>2.4026442177061482</v>
      </c>
      <c r="M71" s="9">
        <v>6.077489855087247E-8</v>
      </c>
      <c r="N71" s="9">
        <v>3.9684882302590473E-8</v>
      </c>
      <c r="O71" s="9">
        <v>1.1913515524899211E-7</v>
      </c>
      <c r="P71" s="9">
        <v>8.1422626250504138E-8</v>
      </c>
      <c r="Q71" s="9">
        <v>3.4894064947950637E-2</v>
      </c>
      <c r="R71" s="9">
        <v>8.3404145916266045E-3</v>
      </c>
      <c r="S71" s="9">
        <v>9.4416349950493927E-3</v>
      </c>
      <c r="T71" s="9">
        <v>1.9993634985390391E-2</v>
      </c>
      <c r="U71" s="9">
        <v>4.7147932127256167E-5</v>
      </c>
      <c r="V71" s="9">
        <v>1.811738949812676E-3</v>
      </c>
      <c r="W71" s="9">
        <v>1.1979467661584819</v>
      </c>
      <c r="X71" s="9">
        <v>5.6033044023643557</v>
      </c>
      <c r="Y71" s="9">
        <v>0.9491017278699817</v>
      </c>
      <c r="Z71" s="9">
        <v>1.5014335431822809E-5</v>
      </c>
      <c r="AA71" s="9">
        <v>76.330826539600423</v>
      </c>
      <c r="AB71" s="9">
        <f t="shared" si="60"/>
        <v>1.1199999999999999E-3</v>
      </c>
      <c r="AC71" s="9">
        <f t="shared" si="62"/>
        <v>2.6909615238308857E-3</v>
      </c>
      <c r="AD71" s="9">
        <f t="shared" si="63"/>
        <v>6.8067886376977158E-11</v>
      </c>
      <c r="AE71" s="9">
        <f t="shared" si="64"/>
        <v>4.4447068178901324E-11</v>
      </c>
      <c r="AF71" s="9">
        <f t="shared" si="65"/>
        <v>1.3343137387887114E-10</v>
      </c>
      <c r="AG71" s="9">
        <f t="shared" si="66"/>
        <v>9.1193341400564622E-11</v>
      </c>
      <c r="AH71" s="9">
        <f t="shared" si="67"/>
        <v>3.9081352741704709E-5</v>
      </c>
      <c r="AI71" s="9">
        <f t="shared" si="68"/>
        <v>9.3412643426217962E-6</v>
      </c>
      <c r="AJ71" s="9">
        <f t="shared" si="69"/>
        <v>1.0574631194455319E-5</v>
      </c>
      <c r="AK71" s="9">
        <f t="shared" si="70"/>
        <v>2.2392871183637235E-5</v>
      </c>
      <c r="AL71" s="9">
        <f t="shared" si="71"/>
        <v>5.2805683982526903E-8</v>
      </c>
      <c r="AM71" s="9">
        <f t="shared" si="72"/>
        <v>2.0291476237901969E-6</v>
      </c>
      <c r="AN71" s="9">
        <f t="shared" si="73"/>
        <v>1.3417003780974996E-3</v>
      </c>
      <c r="AO71" s="9">
        <f t="shared" si="74"/>
        <v>6.2757009306480781E-3</v>
      </c>
      <c r="AP71" s="9">
        <f t="shared" si="75"/>
        <v>1.0629939352143794E-3</v>
      </c>
      <c r="AQ71" s="9">
        <f t="shared" si="76"/>
        <v>1.6816055683641547E-8</v>
      </c>
      <c r="AR71" s="9">
        <f t="shared" si="77"/>
        <v>8.5490525724352465E-2</v>
      </c>
    </row>
    <row r="72" spans="1:44" ht="51" x14ac:dyDescent="0.35">
      <c r="A72" s="9" t="s">
        <v>137</v>
      </c>
      <c r="B72" s="9" t="s">
        <v>67</v>
      </c>
      <c r="C72" s="9" t="s">
        <v>110</v>
      </c>
      <c r="D72" s="9" t="s">
        <v>176</v>
      </c>
      <c r="E72" s="9" t="s">
        <v>126</v>
      </c>
      <c r="F72" s="9" t="s">
        <v>56</v>
      </c>
      <c r="G72" s="9" t="s">
        <v>172</v>
      </c>
      <c r="H72" s="9">
        <v>1.1199999999999999E-3</v>
      </c>
      <c r="I72" s="9" t="s">
        <v>188</v>
      </c>
      <c r="J72" s="9" t="b">
        <v>0</v>
      </c>
      <c r="L72" s="9">
        <v>0.9599021315448043</v>
      </c>
      <c r="M72" s="9">
        <v>1.1483368689266171E-7</v>
      </c>
      <c r="N72" s="9">
        <v>1.8708160274051808E-8</v>
      </c>
      <c r="O72" s="9">
        <v>7.7676132910866531E-8</v>
      </c>
      <c r="P72" s="9">
        <v>1.584930184030587E-8</v>
      </c>
      <c r="Q72" s="9">
        <v>0.12544581324939599</v>
      </c>
      <c r="R72" s="9">
        <v>2.331581416540478E-3</v>
      </c>
      <c r="S72" s="9">
        <v>4.4220311889813903E-3</v>
      </c>
      <c r="T72" s="9">
        <v>7.179872323889269E-3</v>
      </c>
      <c r="U72" s="9">
        <v>6.8507618835159372E-5</v>
      </c>
      <c r="V72" s="9">
        <v>6.2853467824928457E-4</v>
      </c>
      <c r="W72" s="9">
        <v>0.45494844375941651</v>
      </c>
      <c r="X72" s="9">
        <v>14.76266184066769</v>
      </c>
      <c r="Y72" s="9">
        <v>0.5688984324525761</v>
      </c>
      <c r="Z72" s="9">
        <v>2.880561335587162E-6</v>
      </c>
      <c r="AA72" s="9">
        <v>22.217198566451401</v>
      </c>
      <c r="AB72" s="9">
        <f t="shared" si="60"/>
        <v>1.1199999999999999E-3</v>
      </c>
      <c r="AC72" s="9">
        <f t="shared" si="62"/>
        <v>1.0750903873301806E-3</v>
      </c>
      <c r="AD72" s="9">
        <f t="shared" si="63"/>
        <v>1.2861372931978111E-10</v>
      </c>
      <c r="AE72" s="9">
        <f t="shared" si="64"/>
        <v>2.0953139506938025E-11</v>
      </c>
      <c r="AF72" s="9">
        <f t="shared" si="65"/>
        <v>8.6997268860170511E-11</v>
      </c>
      <c r="AG72" s="9">
        <f t="shared" si="66"/>
        <v>1.7751218061142572E-11</v>
      </c>
      <c r="AH72" s="9">
        <f t="shared" si="67"/>
        <v>1.404993108393235E-4</v>
      </c>
      <c r="AI72" s="9">
        <f t="shared" si="68"/>
        <v>2.6113711865253353E-6</v>
      </c>
      <c r="AJ72" s="9">
        <f t="shared" si="69"/>
        <v>4.9526749316591566E-6</v>
      </c>
      <c r="AK72" s="9">
        <f t="shared" si="70"/>
        <v>8.0414570027559808E-6</v>
      </c>
      <c r="AL72" s="9">
        <f t="shared" si="71"/>
        <v>7.6728533095378489E-8</v>
      </c>
      <c r="AM72" s="9">
        <f t="shared" si="72"/>
        <v>7.0395883963919863E-7</v>
      </c>
      <c r="AN72" s="9">
        <f t="shared" si="73"/>
        <v>5.095422570105464E-4</v>
      </c>
      <c r="AO72" s="9">
        <f t="shared" si="74"/>
        <v>1.653418126154781E-2</v>
      </c>
      <c r="AP72" s="9">
        <f t="shared" si="75"/>
        <v>6.3716624434688516E-4</v>
      </c>
      <c r="AQ72" s="9">
        <f t="shared" si="76"/>
        <v>3.2262286958576213E-9</v>
      </c>
      <c r="AR72" s="9">
        <f t="shared" si="77"/>
        <v>2.4883262394425568E-2</v>
      </c>
    </row>
    <row r="73" spans="1:44" ht="51" x14ac:dyDescent="0.35">
      <c r="A73" s="9" t="s">
        <v>138</v>
      </c>
      <c r="B73" s="9" t="s">
        <v>68</v>
      </c>
      <c r="C73" s="9" t="s">
        <v>110</v>
      </c>
      <c r="D73" s="9" t="s">
        <v>173</v>
      </c>
      <c r="E73" s="9" t="s">
        <v>126</v>
      </c>
      <c r="F73" s="9" t="s">
        <v>56</v>
      </c>
      <c r="G73" s="9" t="s">
        <v>172</v>
      </c>
      <c r="H73" s="9">
        <v>-0.35</v>
      </c>
      <c r="I73" s="9" t="s">
        <v>188</v>
      </c>
      <c r="J73" s="9" t="b">
        <v>0</v>
      </c>
      <c r="L73" s="9">
        <v>3.1457441169940861E-3</v>
      </c>
      <c r="M73" s="9">
        <v>6.5022160900208775E-10</v>
      </c>
      <c r="N73" s="9">
        <v>1.000563776509765E-10</v>
      </c>
      <c r="O73" s="9">
        <v>4.4440407603596022E-10</v>
      </c>
      <c r="P73" s="9">
        <v>3.0063126803655782E-10</v>
      </c>
      <c r="Q73" s="9">
        <v>1.9282305834752999E-4</v>
      </c>
      <c r="R73" s="9">
        <v>2.264711906192313E-5</v>
      </c>
      <c r="S73" s="9">
        <v>2.0167113386152581E-5</v>
      </c>
      <c r="T73" s="9">
        <v>8.0658338911371866E-5</v>
      </c>
      <c r="U73" s="9">
        <v>3.6776368775751759E-8</v>
      </c>
      <c r="V73" s="9">
        <v>7.3394725148656446E-6</v>
      </c>
      <c r="W73" s="9">
        <v>8.0365357875069945E-3</v>
      </c>
      <c r="X73" s="9">
        <v>5.8980906103633449E-2</v>
      </c>
      <c r="Y73" s="9">
        <v>2.6050259980802038E-4</v>
      </c>
      <c r="Z73" s="9">
        <v>1.1117241814655159E-8</v>
      </c>
      <c r="AA73" s="9">
        <v>4.7418460561249563E-2</v>
      </c>
      <c r="AB73" s="9">
        <f t="shared" si="60"/>
        <v>-0.35</v>
      </c>
      <c r="AC73" s="9">
        <f t="shared" si="62"/>
        <v>-1.10101044094793E-3</v>
      </c>
      <c r="AD73" s="9">
        <f t="shared" si="63"/>
        <v>-2.2757756315073069E-10</v>
      </c>
      <c r="AE73" s="9">
        <f t="shared" si="64"/>
        <v>-3.501973217784177E-11</v>
      </c>
      <c r="AF73" s="9">
        <f t="shared" si="65"/>
        <v>-1.5554142661258607E-10</v>
      </c>
      <c r="AG73" s="9">
        <f t="shared" si="66"/>
        <v>-1.0522094381279523E-10</v>
      </c>
      <c r="AH73" s="9">
        <f t="shared" si="67"/>
        <v>-6.7488070421635498E-5</v>
      </c>
      <c r="AI73" s="9">
        <f t="shared" si="68"/>
        <v>-7.926491671673095E-6</v>
      </c>
      <c r="AJ73" s="9">
        <f t="shared" si="69"/>
        <v>-7.0584896851534028E-6</v>
      </c>
      <c r="AK73" s="9">
        <f t="shared" si="70"/>
        <v>-2.823041861898015E-5</v>
      </c>
      <c r="AL73" s="9">
        <f t="shared" si="71"/>
        <v>-1.2871729071513115E-8</v>
      </c>
      <c r="AM73" s="9">
        <f t="shared" si="72"/>
        <v>-2.5688153802029755E-6</v>
      </c>
      <c r="AN73" s="9">
        <f t="shared" si="73"/>
        <v>-2.812787525627448E-3</v>
      </c>
      <c r="AO73" s="9">
        <f t="shared" si="74"/>
        <v>-2.0643317136271707E-2</v>
      </c>
      <c r="AP73" s="9">
        <f t="shared" si="75"/>
        <v>-9.1175909932807129E-5</v>
      </c>
      <c r="AQ73" s="9">
        <f t="shared" si="76"/>
        <v>-3.8910346351293053E-9</v>
      </c>
      <c r="AR73" s="9">
        <f t="shared" si="77"/>
        <v>-1.6596461196437345E-2</v>
      </c>
    </row>
    <row r="74" spans="1:44" ht="51" x14ac:dyDescent="0.35">
      <c r="A74" s="9" t="s">
        <v>139</v>
      </c>
      <c r="B74" s="9" t="s">
        <v>69</v>
      </c>
      <c r="C74" s="9" t="s">
        <v>110</v>
      </c>
      <c r="D74" s="9" t="s">
        <v>177</v>
      </c>
      <c r="E74" s="9" t="s">
        <v>126</v>
      </c>
      <c r="F74" s="9" t="s">
        <v>56</v>
      </c>
      <c r="G74" s="9" t="s">
        <v>172</v>
      </c>
      <c r="H74" s="9">
        <v>6.0424000000000003E-5</v>
      </c>
      <c r="I74" s="9" t="s">
        <v>189</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140</v>
      </c>
      <c r="B75" s="9" t="s">
        <v>70</v>
      </c>
      <c r="C75" s="9" t="s">
        <v>110</v>
      </c>
      <c r="D75" s="9" t="s">
        <v>177</v>
      </c>
      <c r="E75" s="9" t="s">
        <v>126</v>
      </c>
      <c r="F75" s="9" t="s">
        <v>56</v>
      </c>
      <c r="G75" s="9" t="s">
        <v>172</v>
      </c>
      <c r="H75" s="9">
        <v>0.14660000000000001</v>
      </c>
      <c r="I75" s="9" t="s">
        <v>189</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141</v>
      </c>
      <c r="B76" s="9" t="s">
        <v>71</v>
      </c>
      <c r="C76" s="9" t="s">
        <v>110</v>
      </c>
      <c r="D76" s="9" t="s">
        <v>178</v>
      </c>
      <c r="E76" s="9" t="s">
        <v>126</v>
      </c>
      <c r="F76" s="9" t="s">
        <v>56</v>
      </c>
      <c r="G76" s="9" t="s">
        <v>172</v>
      </c>
      <c r="H76" s="9">
        <v>0.15379999999999999</v>
      </c>
      <c r="I76" s="9" t="s">
        <v>189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142</v>
      </c>
      <c r="B77" s="9" t="s">
        <v>72</v>
      </c>
      <c r="C77" s="9" t="s">
        <v>165</v>
      </c>
      <c r="D77" s="9" t="s">
        <v>179</v>
      </c>
      <c r="E77" s="9" t="s">
        <v>126</v>
      </c>
      <c r="F77" s="9" t="s">
        <v>56</v>
      </c>
      <c r="G77" s="9" t="s">
        <v>172</v>
      </c>
      <c r="H77" s="9">
        <v>0</v>
      </c>
      <c r="I77" s="9" t="s">
        <v>189</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143</v>
      </c>
      <c r="B78" s="9" t="s">
        <v>73</v>
      </c>
      <c r="C78" s="9" t="s">
        <v>110</v>
      </c>
      <c r="D78" s="9" t="s">
        <v>177</v>
      </c>
      <c r="E78" s="9" t="s">
        <v>126</v>
      </c>
      <c r="F78" s="9" t="s">
        <v>56</v>
      </c>
      <c r="G78" s="9" t="s">
        <v>172</v>
      </c>
      <c r="H78" s="9">
        <v>9.8399999999999998E-3</v>
      </c>
      <c r="I78" s="9" t="s">
        <v>189</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144</v>
      </c>
      <c r="B79" s="9" t="s">
        <v>74</v>
      </c>
      <c r="C79" s="9" t="s">
        <v>110</v>
      </c>
      <c r="D79" s="9" t="s">
        <v>177</v>
      </c>
      <c r="E79" s="9" t="s">
        <v>126</v>
      </c>
      <c r="F79" s="9" t="s">
        <v>56</v>
      </c>
      <c r="G79" s="9" t="s">
        <v>172</v>
      </c>
      <c r="H79" s="9">
        <v>4.6900000000000002E-5</v>
      </c>
      <c r="I79" s="9" t="s">
        <v>189</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145</v>
      </c>
      <c r="B80" s="9" t="s">
        <v>75</v>
      </c>
      <c r="C80" s="9" t="s">
        <v>166</v>
      </c>
      <c r="D80" s="9" t="s">
        <v>177</v>
      </c>
      <c r="E80" s="9" t="s">
        <v>126</v>
      </c>
      <c r="F80" s="9" t="s">
        <v>56</v>
      </c>
      <c r="G80" s="9" t="s">
        <v>172</v>
      </c>
      <c r="H80" s="9">
        <v>5.6026000000000003E-4</v>
      </c>
      <c r="I80" s="9" t="s">
        <v>189</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146</v>
      </c>
      <c r="B81" s="9" t="s">
        <v>76</v>
      </c>
      <c r="C81" s="9" t="s">
        <v>110</v>
      </c>
      <c r="D81" s="9" t="s">
        <v>177</v>
      </c>
      <c r="E81" s="9" t="s">
        <v>126</v>
      </c>
      <c r="F81" s="9" t="s">
        <v>56</v>
      </c>
      <c r="G81" s="9" t="s">
        <v>172</v>
      </c>
      <c r="H81" s="9">
        <v>2.3430000000000001E-5</v>
      </c>
      <c r="I81" s="9" t="s">
        <v>189</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133</v>
      </c>
      <c r="B82" s="9" t="s">
        <v>63</v>
      </c>
      <c r="C82" s="9" t="s">
        <v>110</v>
      </c>
      <c r="D82" s="9" t="s">
        <v>172</v>
      </c>
      <c r="E82" s="9" t="s">
        <v>133</v>
      </c>
      <c r="F82" s="9" t="s">
        <v>63</v>
      </c>
      <c r="G82" s="9" t="s">
        <v>172</v>
      </c>
      <c r="H82" s="9">
        <v>-1</v>
      </c>
      <c r="I82" s="9" t="s">
        <v>187</v>
      </c>
      <c r="J82" s="9" t="b">
        <v>0</v>
      </c>
      <c r="AB82" s="9">
        <f t="shared" si="60"/>
        <v>-1</v>
      </c>
      <c r="AC82" s="9">
        <f t="shared" ref="AC82:AR82" si="78">+AC83+AC84+AC85+AC86+AC87+AC88+AC89+AC90+AC91+AC92+AC93+AC94</f>
        <v>5.4665218065752211E-2</v>
      </c>
      <c r="AD82" s="9">
        <f t="shared" si="78"/>
        <v>3.0137652597232618E-9</v>
      </c>
      <c r="AE82" s="9">
        <f t="shared" si="78"/>
        <v>2.0146342254066232E-9</v>
      </c>
      <c r="AF82" s="9">
        <f t="shared" si="78"/>
        <v>2.3282162287273814E-9</v>
      </c>
      <c r="AG82" s="9">
        <f t="shared" si="78"/>
        <v>1.089545351417667E-8</v>
      </c>
      <c r="AH82" s="9">
        <f t="shared" si="78"/>
        <v>2.0462804388382645E-3</v>
      </c>
      <c r="AI82" s="9">
        <f t="shared" si="78"/>
        <v>7.0405031903317107E-5</v>
      </c>
      <c r="AJ82" s="9">
        <f t="shared" si="78"/>
        <v>2.1738322950169758E-3</v>
      </c>
      <c r="AK82" s="9">
        <f t="shared" si="78"/>
        <v>9.6252003406144208E-3</v>
      </c>
      <c r="AL82" s="9">
        <f t="shared" si="78"/>
        <v>4.9989831026060227E-7</v>
      </c>
      <c r="AM82" s="9">
        <f t="shared" si="78"/>
        <v>8.6321185166701473E-5</v>
      </c>
      <c r="AN82" s="9">
        <f t="shared" si="78"/>
        <v>2.5077939543654865E-2</v>
      </c>
      <c r="AO82" s="9">
        <f t="shared" si="78"/>
        <v>0.43783705156659314</v>
      </c>
      <c r="AP82" s="9">
        <f t="shared" si="78"/>
        <v>1.5016074848979252E-2</v>
      </c>
      <c r="AQ82" s="9">
        <f t="shared" si="78"/>
        <v>1.0519811953109065E-7</v>
      </c>
      <c r="AR82" s="9">
        <f t="shared" si="78"/>
        <v>0.26708963414282466</v>
      </c>
    </row>
    <row r="83" spans="1:44" ht="63.5" x14ac:dyDescent="0.35">
      <c r="A83" s="9" t="s">
        <v>147</v>
      </c>
      <c r="B83" s="9" t="s">
        <v>77</v>
      </c>
      <c r="C83" s="9" t="s">
        <v>110</v>
      </c>
      <c r="D83" s="9" t="s">
        <v>180</v>
      </c>
      <c r="E83" s="9" t="s">
        <v>133</v>
      </c>
      <c r="F83" s="9" t="s">
        <v>63</v>
      </c>
      <c r="G83" s="9" t="s">
        <v>172</v>
      </c>
      <c r="H83" s="9">
        <v>-1.8499999999999999E-5</v>
      </c>
      <c r="I83" s="9" t="s">
        <v>188</v>
      </c>
      <c r="J83" s="9" t="b">
        <v>0</v>
      </c>
      <c r="L83" s="9">
        <v>-0.52728546096698092</v>
      </c>
      <c r="M83" s="9">
        <v>-5.498955608864845E-9</v>
      </c>
      <c r="N83" s="9">
        <v>-6.7253090892361112E-9</v>
      </c>
      <c r="O83" s="9">
        <v>-4.2122098588654867E-8</v>
      </c>
      <c r="P83" s="9">
        <v>-3.8205949824450361E-9</v>
      </c>
      <c r="Q83" s="9">
        <v>-1.2950231837582809E-3</v>
      </c>
      <c r="R83" s="9">
        <v>-4.0967890101932118E-4</v>
      </c>
      <c r="S83" s="9">
        <v>-3.3902862545958973E-4</v>
      </c>
      <c r="T83" s="9">
        <v>-1.5548843509565981E-3</v>
      </c>
      <c r="U83" s="9">
        <v>-9.2108597334452801E-7</v>
      </c>
      <c r="V83" s="9">
        <v>-1.5504839207695019E-4</v>
      </c>
      <c r="W83" s="9">
        <v>-1.3801008280051079</v>
      </c>
      <c r="X83" s="9">
        <v>-0.31980310567461601</v>
      </c>
      <c r="Y83" s="9">
        <v>-7.2186180611371178E-2</v>
      </c>
      <c r="Z83" s="9">
        <v>-1.0377755259677389E-7</v>
      </c>
      <c r="AA83" s="9">
        <v>-0.39601528619531973</v>
      </c>
      <c r="AB83" s="9">
        <f t="shared" si="60"/>
        <v>-1.8499999999999999E-5</v>
      </c>
      <c r="AC83" s="9">
        <f t="shared" ref="AC83:AC94" si="79">AB83*L83</f>
        <v>9.7547810278891458E-6</v>
      </c>
      <c r="AD83" s="9">
        <f t="shared" ref="AD83:AD94" si="80">AB83*M83</f>
        <v>1.0173067876399962E-13</v>
      </c>
      <c r="AE83" s="9">
        <f t="shared" ref="AE83:AE94" si="81">AB83*N83</f>
        <v>1.2441821815086804E-13</v>
      </c>
      <c r="AF83" s="9">
        <f t="shared" ref="AF83:AF94" si="82">AB83*O83</f>
        <v>7.7925882389011505E-13</v>
      </c>
      <c r="AG83" s="9">
        <f t="shared" ref="AG83:AG94" si="83">AB83*P83</f>
        <v>7.0681007175233166E-14</v>
      </c>
      <c r="AH83" s="9">
        <f t="shared" ref="AH83:AH94" si="84">AB83*Q83</f>
        <v>2.3957928899528197E-8</v>
      </c>
      <c r="AI83" s="9">
        <f t="shared" ref="AI83:AI94" si="85">AB83*R83</f>
        <v>7.5790596688574411E-9</v>
      </c>
      <c r="AJ83" s="9">
        <f t="shared" ref="AJ83:AJ94" si="86">AB83*S83</f>
        <v>6.2720295710024096E-9</v>
      </c>
      <c r="AK83" s="9">
        <f t="shared" ref="AK83:AK94" si="87">AB83*T83</f>
        <v>2.8765360492697061E-8</v>
      </c>
      <c r="AL83" s="9">
        <f t="shared" ref="AL83:AL94" si="88">AB83*U83</f>
        <v>1.7040090506873768E-11</v>
      </c>
      <c r="AM83" s="9">
        <f t="shared" ref="AM83:AM94" si="89">AB83*V83</f>
        <v>2.8683952534235784E-9</v>
      </c>
      <c r="AN83" s="9">
        <f t="shared" ref="AN83:AN94" si="90">AB83*W83</f>
        <v>2.5531865318094495E-5</v>
      </c>
      <c r="AO83" s="9">
        <f t="shared" ref="AO83:AO94" si="91">AB83*X83</f>
        <v>5.9163574549803956E-6</v>
      </c>
      <c r="AP83" s="9">
        <f t="shared" ref="AP83:AP94" si="92">AB83*Y83</f>
        <v>1.3354443413103668E-6</v>
      </c>
      <c r="AQ83" s="9">
        <f t="shared" ref="AQ83:AQ94" si="93">AB83*Z83</f>
        <v>1.919884723040317E-12</v>
      </c>
      <c r="AR83" s="9">
        <f t="shared" ref="AR83:AR94" si="94">AB83*AA83</f>
        <v>7.3262827946134142E-6</v>
      </c>
    </row>
    <row r="84" spans="1:44" ht="63.5" x14ac:dyDescent="0.35">
      <c r="A84" s="9" t="s">
        <v>148</v>
      </c>
      <c r="B84" s="9" t="s">
        <v>78</v>
      </c>
      <c r="C84" s="9" t="s">
        <v>166</v>
      </c>
      <c r="D84" s="9" t="s">
        <v>180</v>
      </c>
      <c r="E84" s="9" t="s">
        <v>133</v>
      </c>
      <c r="F84" s="9" t="s">
        <v>63</v>
      </c>
      <c r="G84" s="9" t="s">
        <v>172</v>
      </c>
      <c r="H84" s="9">
        <v>-2.2499999999999999E-4</v>
      </c>
      <c r="I84" s="9" t="s">
        <v>188</v>
      </c>
      <c r="J84" s="9" t="b">
        <v>0</v>
      </c>
      <c r="L84" s="9">
        <v>-0.37286071037704871</v>
      </c>
      <c r="M84" s="9">
        <v>-1.9677637361568699E-8</v>
      </c>
      <c r="N84" s="9">
        <v>-1.4152757315570539E-7</v>
      </c>
      <c r="O84" s="9">
        <v>-2.100243469870219E-6</v>
      </c>
      <c r="P84" s="9">
        <v>-3.161886584198886E-8</v>
      </c>
      <c r="Q84" s="9">
        <v>-2.8766385369069739E-2</v>
      </c>
      <c r="R84" s="9">
        <v>-1.7524062551968491E-3</v>
      </c>
      <c r="S84" s="9">
        <v>-4.2000923177632904E-3</v>
      </c>
      <c r="T84" s="9">
        <v>-1.215863939236138E-2</v>
      </c>
      <c r="U84" s="9">
        <v>-9.1420249702782582E-4</v>
      </c>
      <c r="V84" s="9">
        <v>-2.077096625221677E-2</v>
      </c>
      <c r="W84" s="9">
        <v>-4.8071156049041024</v>
      </c>
      <c r="X84" s="9">
        <v>-2.9653606173103628</v>
      </c>
      <c r="Y84" s="9">
        <v>-4.4938950571877774</v>
      </c>
      <c r="Z84" s="9">
        <v>-5.9414875348617108E-6</v>
      </c>
      <c r="AA84" s="9">
        <v>-3.987263861945411</v>
      </c>
      <c r="AB84" s="9">
        <f t="shared" si="60"/>
        <v>-2.2499999999999999E-4</v>
      </c>
      <c r="AC84" s="9">
        <f t="shared" si="79"/>
        <v>8.3893659834835958E-5</v>
      </c>
      <c r="AD84" s="9">
        <f t="shared" si="80"/>
        <v>4.4274684063529573E-12</v>
      </c>
      <c r="AE84" s="9">
        <f t="shared" si="81"/>
        <v>3.1843703960033711E-11</v>
      </c>
      <c r="AF84" s="9">
        <f t="shared" si="82"/>
        <v>4.7255478072079927E-10</v>
      </c>
      <c r="AG84" s="9">
        <f t="shared" si="83"/>
        <v>7.1142448144474935E-12</v>
      </c>
      <c r="AH84" s="9">
        <f t="shared" si="84"/>
        <v>6.4724367080406913E-6</v>
      </c>
      <c r="AI84" s="9">
        <f t="shared" si="85"/>
        <v>3.9429140741929104E-7</v>
      </c>
      <c r="AJ84" s="9">
        <f t="shared" si="86"/>
        <v>9.4502077149674027E-7</v>
      </c>
      <c r="AK84" s="9">
        <f t="shared" si="87"/>
        <v>2.7356938632813104E-6</v>
      </c>
      <c r="AL84" s="9">
        <f t="shared" si="88"/>
        <v>2.0569556183126081E-7</v>
      </c>
      <c r="AM84" s="9">
        <f t="shared" si="89"/>
        <v>4.6734674067487728E-6</v>
      </c>
      <c r="AN84" s="9">
        <f t="shared" si="90"/>
        <v>1.081601011103423E-3</v>
      </c>
      <c r="AO84" s="9">
        <f t="shared" si="91"/>
        <v>6.6720613889483167E-4</v>
      </c>
      <c r="AP84" s="9">
        <f t="shared" si="92"/>
        <v>1.0111263878672498E-3</v>
      </c>
      <c r="AQ84" s="9">
        <f t="shared" si="93"/>
        <v>1.336834695343885E-9</v>
      </c>
      <c r="AR84" s="9">
        <f t="shared" si="94"/>
        <v>8.9713436893771746E-4</v>
      </c>
    </row>
    <row r="85" spans="1:44" ht="63.5" x14ac:dyDescent="0.35">
      <c r="A85" s="9" t="s">
        <v>149</v>
      </c>
      <c r="B85" s="9" t="s">
        <v>79</v>
      </c>
      <c r="C85" s="9" t="s">
        <v>167</v>
      </c>
      <c r="D85" s="9" t="s">
        <v>180</v>
      </c>
      <c r="E85" s="9" t="s">
        <v>133</v>
      </c>
      <c r="F85" s="9" t="s">
        <v>63</v>
      </c>
      <c r="G85" s="9" t="s">
        <v>172</v>
      </c>
      <c r="H85" s="9">
        <v>7.4099999999999998E-9</v>
      </c>
      <c r="I85" s="9" t="s">
        <v>188</v>
      </c>
      <c r="J85" s="9" t="b">
        <v>0</v>
      </c>
      <c r="L85" s="9">
        <v>678915.75000031828</v>
      </c>
      <c r="M85" s="9">
        <v>0.19700761034170911</v>
      </c>
      <c r="N85" s="9">
        <v>0.2377299233407166</v>
      </c>
      <c r="O85" s="9">
        <v>0.21439924137811159</v>
      </c>
      <c r="P85" s="9">
        <v>8.213578072654093E-2</v>
      </c>
      <c r="Q85" s="9">
        <v>70461.368706868481</v>
      </c>
      <c r="R85" s="9">
        <v>4479.2089235856347</v>
      </c>
      <c r="S85" s="9">
        <v>4241.818764769695</v>
      </c>
      <c r="T85" s="9">
        <v>14419.09892851031</v>
      </c>
      <c r="U85" s="9">
        <v>21.286016806544019</v>
      </c>
      <c r="V85" s="9">
        <v>1280.5099400830979</v>
      </c>
      <c r="W85" s="9">
        <v>3087998.4957362399</v>
      </c>
      <c r="X85" s="9">
        <v>57543103.665420666</v>
      </c>
      <c r="Y85" s="9">
        <v>487329.20947566419</v>
      </c>
      <c r="Z85" s="9">
        <v>8.8444171309235049</v>
      </c>
      <c r="AA85" s="9">
        <v>15726317.14871037</v>
      </c>
      <c r="AB85" s="9">
        <f t="shared" si="60"/>
        <v>7.4099999999999998E-9</v>
      </c>
      <c r="AC85" s="9">
        <f t="shared" si="79"/>
        <v>5.0307657075023583E-3</v>
      </c>
      <c r="AD85" s="9">
        <f t="shared" si="80"/>
        <v>1.4598263926320645E-9</v>
      </c>
      <c r="AE85" s="9">
        <f t="shared" si="81"/>
        <v>1.76157873195471E-9</v>
      </c>
      <c r="AF85" s="9">
        <f t="shared" si="82"/>
        <v>1.5886983786118068E-9</v>
      </c>
      <c r="AG85" s="9">
        <f t="shared" si="83"/>
        <v>6.0862613518366826E-10</v>
      </c>
      <c r="AH85" s="9">
        <f t="shared" si="84"/>
        <v>5.2211874211789547E-4</v>
      </c>
      <c r="AI85" s="9">
        <f t="shared" si="85"/>
        <v>3.319093812376955E-5</v>
      </c>
      <c r="AJ85" s="9">
        <f t="shared" si="86"/>
        <v>3.1431877046943437E-5</v>
      </c>
      <c r="AK85" s="9">
        <f t="shared" si="87"/>
        <v>1.0684552306026139E-4</v>
      </c>
      <c r="AL85" s="9">
        <f t="shared" si="88"/>
        <v>1.5772938453649117E-7</v>
      </c>
      <c r="AM85" s="9">
        <f t="shared" si="89"/>
        <v>9.4885786560157563E-6</v>
      </c>
      <c r="AN85" s="9">
        <f t="shared" si="90"/>
        <v>2.2882068853405539E-2</v>
      </c>
      <c r="AO85" s="9">
        <f t="shared" si="91"/>
        <v>0.42639439816076713</v>
      </c>
      <c r="AP85" s="9">
        <f t="shared" si="92"/>
        <v>3.6111094422146715E-3</v>
      </c>
      <c r="AQ85" s="9">
        <f t="shared" si="93"/>
        <v>6.5537130940143171E-8</v>
      </c>
      <c r="AR85" s="9">
        <f t="shared" si="94"/>
        <v>0.11653201007194385</v>
      </c>
    </row>
    <row r="86" spans="1:44" ht="63.5" x14ac:dyDescent="0.35">
      <c r="A86" s="9" t="s">
        <v>150</v>
      </c>
      <c r="B86" s="9" t="s">
        <v>80</v>
      </c>
      <c r="C86" s="9" t="s">
        <v>168</v>
      </c>
      <c r="D86" s="9" t="s">
        <v>180</v>
      </c>
      <c r="E86" s="9" t="s">
        <v>133</v>
      </c>
      <c r="F86" s="9" t="s">
        <v>63</v>
      </c>
      <c r="G86" s="9" t="s">
        <v>172</v>
      </c>
      <c r="H86" s="9">
        <v>1.18E-2</v>
      </c>
      <c r="I86" s="9" t="s">
        <v>188</v>
      </c>
      <c r="J86" s="9" t="b">
        <v>0</v>
      </c>
      <c r="L86" s="9">
        <v>0.10521936987180409</v>
      </c>
      <c r="M86" s="9">
        <v>6.1451733320158887E-9</v>
      </c>
      <c r="N86" s="9">
        <v>5.5116908971341276E-9</v>
      </c>
      <c r="O86" s="9">
        <v>2.5471303752398801E-8</v>
      </c>
      <c r="P86" s="9">
        <v>2.415980324166237E-9</v>
      </c>
      <c r="Q86" s="9">
        <v>9.4890429819707328E-2</v>
      </c>
      <c r="R86" s="9">
        <v>2.7414370852175089E-4</v>
      </c>
      <c r="S86" s="9">
        <v>5.6987499818800442E-4</v>
      </c>
      <c r="T86" s="9">
        <v>1.0819830689473291E-3</v>
      </c>
      <c r="U86" s="9">
        <v>1.0667289623285989E-5</v>
      </c>
      <c r="V86" s="9">
        <v>8.8965286365030091E-5</v>
      </c>
      <c r="W86" s="9">
        <v>0.10711381505936669</v>
      </c>
      <c r="X86" s="9">
        <v>2.6078347443196148</v>
      </c>
      <c r="Y86" s="9">
        <v>0.41102109617243848</v>
      </c>
      <c r="Z86" s="9">
        <v>3.3953813713313051E-6</v>
      </c>
      <c r="AA86" s="9">
        <v>4.9941072553100359</v>
      </c>
      <c r="AB86" s="9">
        <f t="shared" si="60"/>
        <v>1.18E-2</v>
      </c>
      <c r="AC86" s="9">
        <f t="shared" si="79"/>
        <v>1.2415885644872884E-3</v>
      </c>
      <c r="AD86" s="9">
        <f t="shared" si="80"/>
        <v>7.2513045317787485E-11</v>
      </c>
      <c r="AE86" s="9">
        <f t="shared" si="81"/>
        <v>6.5037952586182701E-11</v>
      </c>
      <c r="AF86" s="9">
        <f t="shared" si="82"/>
        <v>3.0056138427830587E-10</v>
      </c>
      <c r="AG86" s="9">
        <f t="shared" si="83"/>
        <v>2.8508567825161594E-11</v>
      </c>
      <c r="AH86" s="9">
        <f t="shared" si="84"/>
        <v>1.1197070718725465E-3</v>
      </c>
      <c r="AI86" s="9">
        <f t="shared" si="85"/>
        <v>3.2348957605566603E-6</v>
      </c>
      <c r="AJ86" s="9">
        <f t="shared" si="86"/>
        <v>6.7245249786184521E-6</v>
      </c>
      <c r="AK86" s="9">
        <f t="shared" si="87"/>
        <v>1.2767400213578483E-5</v>
      </c>
      <c r="AL86" s="9">
        <f t="shared" si="88"/>
        <v>1.2587401755477467E-7</v>
      </c>
      <c r="AM86" s="9">
        <f t="shared" si="89"/>
        <v>1.0497903791073551E-6</v>
      </c>
      <c r="AN86" s="9">
        <f t="shared" si="90"/>
        <v>1.263943017700527E-3</v>
      </c>
      <c r="AO86" s="9">
        <f t="shared" si="91"/>
        <v>3.0772449982971455E-2</v>
      </c>
      <c r="AP86" s="9">
        <f t="shared" si="92"/>
        <v>4.8500489348347739E-3</v>
      </c>
      <c r="AQ86" s="9">
        <f t="shared" si="93"/>
        <v>4.0065500181709401E-8</v>
      </c>
      <c r="AR86" s="9">
        <f t="shared" si="94"/>
        <v>5.8930465612658418E-2</v>
      </c>
    </row>
    <row r="87" spans="1:44" ht="113.5" x14ac:dyDescent="0.35">
      <c r="A87" s="9" t="s">
        <v>151</v>
      </c>
      <c r="B87" s="9" t="s">
        <v>81</v>
      </c>
      <c r="C87" s="9" t="s">
        <v>169</v>
      </c>
      <c r="D87" s="9" t="s">
        <v>173</v>
      </c>
      <c r="E87" s="9" t="s">
        <v>133</v>
      </c>
      <c r="F87" s="9" t="s">
        <v>63</v>
      </c>
      <c r="G87" s="9" t="s">
        <v>172</v>
      </c>
      <c r="H87" s="9">
        <v>3.5211267605633799E-4</v>
      </c>
      <c r="I87" s="9" t="s">
        <v>188</v>
      </c>
      <c r="J87" s="9" t="b">
        <v>0</v>
      </c>
      <c r="L87" s="9">
        <v>23.47203258375399</v>
      </c>
      <c r="M87" s="9">
        <v>5.0253696247394209E-6</v>
      </c>
      <c r="N87" s="9">
        <v>5.7105239971057852E-7</v>
      </c>
      <c r="O87" s="9">
        <v>4.7031609984488252E-7</v>
      </c>
      <c r="P87" s="9">
        <v>1.665426994933979E-6</v>
      </c>
      <c r="Q87" s="9">
        <v>1.376629242367049</v>
      </c>
      <c r="R87" s="9">
        <v>9.5618628408541573E-2</v>
      </c>
      <c r="S87" s="9">
        <v>8.4631435448085615E-2</v>
      </c>
      <c r="T87" s="9">
        <v>0.31273855818046498</v>
      </c>
      <c r="U87" s="9">
        <v>7.7053949038506401E-5</v>
      </c>
      <c r="V87" s="9">
        <v>2.842625000999463E-2</v>
      </c>
      <c r="W87" s="9">
        <v>9.7731099574354072</v>
      </c>
      <c r="X87" s="9">
        <v>18.569307831717008</v>
      </c>
      <c r="Y87" s="9">
        <v>0.82624349936299191</v>
      </c>
      <c r="Z87" s="9">
        <v>9.2569591139753651E-6</v>
      </c>
      <c r="AA87" s="9">
        <v>318.25325436770879</v>
      </c>
      <c r="AB87" s="9">
        <f t="shared" si="60"/>
        <v>3.5211267605633799E-4</v>
      </c>
      <c r="AC87" s="9">
        <f t="shared" si="79"/>
        <v>8.2648002055471792E-3</v>
      </c>
      <c r="AD87" s="9">
        <f t="shared" si="80"/>
        <v>1.7694963467392325E-9</v>
      </c>
      <c r="AE87" s="9">
        <f t="shared" si="81"/>
        <v>2.0107478863048537E-10</v>
      </c>
      <c r="AF87" s="9">
        <f t="shared" si="82"/>
        <v>1.6560426050876142E-10</v>
      </c>
      <c r="AG87" s="9">
        <f t="shared" si="83"/>
        <v>5.8641795596266858E-10</v>
      </c>
      <c r="AH87" s="9">
        <f t="shared" si="84"/>
        <v>4.8472860646727074E-4</v>
      </c>
      <c r="AI87" s="9">
        <f t="shared" si="85"/>
        <v>3.3668531129768154E-5</v>
      </c>
      <c r="AJ87" s="9">
        <f t="shared" si="86"/>
        <v>2.979980121411465E-5</v>
      </c>
      <c r="AK87" s="9">
        <f t="shared" si="87"/>
        <v>1.1011921062692428E-4</v>
      </c>
      <c r="AL87" s="9">
        <f t="shared" si="88"/>
        <v>2.713167219665718E-8</v>
      </c>
      <c r="AM87" s="9">
        <f t="shared" si="89"/>
        <v>1.0009242961265714E-5</v>
      </c>
      <c r="AN87" s="9">
        <f t="shared" si="90"/>
        <v>3.4412359005054245E-3</v>
      </c>
      <c r="AO87" s="9">
        <f t="shared" si="91"/>
        <v>6.5384886731397907E-3</v>
      </c>
      <c r="AP87" s="9">
        <f t="shared" si="92"/>
        <v>2.9093080963485629E-4</v>
      </c>
      <c r="AQ87" s="9">
        <f t="shared" si="93"/>
        <v>3.2594926457659734E-9</v>
      </c>
      <c r="AR87" s="9">
        <f t="shared" si="94"/>
        <v>0.11206100505905238</v>
      </c>
    </row>
    <row r="88" spans="1:44" ht="63.5" x14ac:dyDescent="0.35">
      <c r="A88" s="9" t="s">
        <v>138</v>
      </c>
      <c r="B88" s="9" t="s">
        <v>68</v>
      </c>
      <c r="C88" s="9" t="s">
        <v>110</v>
      </c>
      <c r="D88" s="9" t="s">
        <v>173</v>
      </c>
      <c r="E88" s="9" t="s">
        <v>133</v>
      </c>
      <c r="F88" s="9" t="s">
        <v>63</v>
      </c>
      <c r="G88" s="9" t="s">
        <v>172</v>
      </c>
      <c r="H88" s="9">
        <v>-0.45</v>
      </c>
      <c r="I88" s="9" t="s">
        <v>188</v>
      </c>
      <c r="J88" s="9" t="b">
        <v>0</v>
      </c>
      <c r="L88" s="9">
        <v>3.1457441169940861E-3</v>
      </c>
      <c r="M88" s="9">
        <v>6.5022160900208775E-10</v>
      </c>
      <c r="N88" s="9">
        <v>1.000563776509765E-10</v>
      </c>
      <c r="O88" s="9">
        <v>4.4440407603596022E-10</v>
      </c>
      <c r="P88" s="9">
        <v>3.0063126803655782E-10</v>
      </c>
      <c r="Q88" s="9">
        <v>1.9282305834752999E-4</v>
      </c>
      <c r="R88" s="9">
        <v>2.264711906192313E-5</v>
      </c>
      <c r="S88" s="9">
        <v>2.0167113386152581E-5</v>
      </c>
      <c r="T88" s="9">
        <v>8.0658338911371866E-5</v>
      </c>
      <c r="U88" s="9">
        <v>3.6776368775751759E-8</v>
      </c>
      <c r="V88" s="9">
        <v>7.3394725148656446E-6</v>
      </c>
      <c r="W88" s="9">
        <v>8.0365357875069945E-3</v>
      </c>
      <c r="X88" s="9">
        <v>5.8980906103633449E-2</v>
      </c>
      <c r="Y88" s="9">
        <v>2.6050259980802038E-4</v>
      </c>
      <c r="Z88" s="9">
        <v>1.1117241814655159E-8</v>
      </c>
      <c r="AA88" s="9">
        <v>4.7418460561249563E-2</v>
      </c>
      <c r="AB88" s="9">
        <f t="shared" si="60"/>
        <v>-0.45</v>
      </c>
      <c r="AC88" s="9">
        <f t="shared" si="79"/>
        <v>-1.4155848526473387E-3</v>
      </c>
      <c r="AD88" s="9">
        <f t="shared" si="80"/>
        <v>-2.9259972405093951E-10</v>
      </c>
      <c r="AE88" s="9">
        <f t="shared" si="81"/>
        <v>-4.5025369942939422E-11</v>
      </c>
      <c r="AF88" s="9">
        <f t="shared" si="82"/>
        <v>-1.999818342161821E-10</v>
      </c>
      <c r="AG88" s="9">
        <f t="shared" si="83"/>
        <v>-1.3528407061645103E-10</v>
      </c>
      <c r="AH88" s="9">
        <f t="shared" si="84"/>
        <v>-8.6770376256388497E-5</v>
      </c>
      <c r="AI88" s="9">
        <f t="shared" si="85"/>
        <v>-1.0191203577865409E-5</v>
      </c>
      <c r="AJ88" s="9">
        <f t="shared" si="86"/>
        <v>-9.0752010237686612E-6</v>
      </c>
      <c r="AK88" s="9">
        <f t="shared" si="87"/>
        <v>-3.6296252510117341E-5</v>
      </c>
      <c r="AL88" s="9">
        <f t="shared" si="88"/>
        <v>-1.6549365949088293E-8</v>
      </c>
      <c r="AM88" s="9">
        <f t="shared" si="89"/>
        <v>-3.3027626316895403E-6</v>
      </c>
      <c r="AN88" s="9">
        <f t="shared" si="90"/>
        <v>-3.6164411043781478E-3</v>
      </c>
      <c r="AO88" s="9">
        <f t="shared" si="91"/>
        <v>-2.6541407746635052E-2</v>
      </c>
      <c r="AP88" s="9">
        <f t="shared" si="92"/>
        <v>-1.1722616991360918E-4</v>
      </c>
      <c r="AQ88" s="9">
        <f t="shared" si="93"/>
        <v>-5.0027588165948216E-9</v>
      </c>
      <c r="AR88" s="9">
        <f t="shared" si="94"/>
        <v>-2.1338307252562305E-2</v>
      </c>
    </row>
    <row r="89" spans="1:44" ht="63.5" x14ac:dyDescent="0.35">
      <c r="A89" s="9" t="s">
        <v>139</v>
      </c>
      <c r="B89" s="9" t="s">
        <v>69</v>
      </c>
      <c r="C89" s="9" t="s">
        <v>110</v>
      </c>
      <c r="D89" s="9" t="s">
        <v>177</v>
      </c>
      <c r="E89" s="9" t="s">
        <v>133</v>
      </c>
      <c r="F89" s="9" t="s">
        <v>63</v>
      </c>
      <c r="G89" s="9" t="s">
        <v>172</v>
      </c>
      <c r="H89" s="9">
        <v>2.5000000000000001E-5</v>
      </c>
      <c r="I89" s="9" t="s">
        <v>189</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140</v>
      </c>
      <c r="B90" s="9" t="s">
        <v>70</v>
      </c>
      <c r="C90" s="9" t="s">
        <v>110</v>
      </c>
      <c r="D90" s="9" t="s">
        <v>177</v>
      </c>
      <c r="E90" s="9" t="s">
        <v>133</v>
      </c>
      <c r="F90" s="9" t="s">
        <v>63</v>
      </c>
      <c r="G90" s="9" t="s">
        <v>172</v>
      </c>
      <c r="H90" s="9">
        <v>0.22</v>
      </c>
      <c r="I90" s="9" t="s">
        <v>189</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152</v>
      </c>
      <c r="B91" s="9" t="s">
        <v>82</v>
      </c>
      <c r="C91" s="9" t="s">
        <v>110</v>
      </c>
      <c r="D91" s="9" t="s">
        <v>177</v>
      </c>
      <c r="E91" s="9" t="s">
        <v>133</v>
      </c>
      <c r="F91" s="9" t="s">
        <v>63</v>
      </c>
      <c r="G91" s="9" t="s">
        <v>172</v>
      </c>
      <c r="H91" s="9">
        <v>5.2599999999999999E-4</v>
      </c>
      <c r="I91" s="9" t="s">
        <v>189</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144</v>
      </c>
      <c r="B92" s="9" t="s">
        <v>74</v>
      </c>
      <c r="C92" s="9" t="s">
        <v>110</v>
      </c>
      <c r="D92" s="9" t="s">
        <v>177</v>
      </c>
      <c r="E92" s="9" t="s">
        <v>133</v>
      </c>
      <c r="F92" s="9" t="s">
        <v>63</v>
      </c>
      <c r="G92" s="9" t="s">
        <v>172</v>
      </c>
      <c r="H92" s="9">
        <v>1E-3</v>
      </c>
      <c r="I92" s="9" t="s">
        <v>189</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145</v>
      </c>
      <c r="B93" s="9" t="s">
        <v>83</v>
      </c>
      <c r="C93" s="9" t="s">
        <v>166</v>
      </c>
      <c r="D93" s="9" t="s">
        <v>181</v>
      </c>
      <c r="E93" s="9" t="s">
        <v>133</v>
      </c>
      <c r="F93" s="9" t="s">
        <v>63</v>
      </c>
      <c r="G93" s="9" t="s">
        <v>172</v>
      </c>
      <c r="H93" s="9">
        <v>1.25E-4</v>
      </c>
      <c r="I93" s="9" t="s">
        <v>189</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146</v>
      </c>
      <c r="B94" s="9" t="s">
        <v>76</v>
      </c>
      <c r="C94" s="9" t="s">
        <v>110</v>
      </c>
      <c r="D94" s="9" t="s">
        <v>177</v>
      </c>
      <c r="E94" s="9" t="s">
        <v>133</v>
      </c>
      <c r="F94" s="9" t="s">
        <v>63</v>
      </c>
      <c r="G94" s="9" t="s">
        <v>172</v>
      </c>
      <c r="H94" s="9">
        <v>6.9999999999999999E-4</v>
      </c>
      <c r="I94" s="9" t="s">
        <v>189</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134</v>
      </c>
      <c r="B95" s="9" t="s">
        <v>64</v>
      </c>
      <c r="C95" s="9" t="s">
        <v>110</v>
      </c>
      <c r="D95" s="9" t="s">
        <v>172</v>
      </c>
      <c r="E95" s="9" t="s">
        <v>134</v>
      </c>
      <c r="F95" s="9" t="s">
        <v>64</v>
      </c>
      <c r="G95" s="9" t="s">
        <v>172</v>
      </c>
      <c r="H95" s="9">
        <v>-1</v>
      </c>
      <c r="I95" s="9" t="s">
        <v>187</v>
      </c>
      <c r="J95" s="9" t="b">
        <v>0</v>
      </c>
      <c r="AB95" s="9">
        <f t="shared" si="95"/>
        <v>-1</v>
      </c>
      <c r="AC95" s="9">
        <f t="shared" ref="AC95:AR95" si="96">+AC96+AC97+AC98+AC99+AC100+AC101+AC102+AC103+AC104+AC105+AC106+AC107+AC108+AC109+AC110+AC111+AC112</f>
        <v>6.4406311089138801E-2</v>
      </c>
      <c r="AD95" s="9">
        <f t="shared" si="96"/>
        <v>2.3148976822886921E-9</v>
      </c>
      <c r="AE95" s="9">
        <f t="shared" si="96"/>
        <v>7.1339721212102997E-10</v>
      </c>
      <c r="AF95" s="9">
        <f t="shared" si="96"/>
        <v>2.1312910765421123E-9</v>
      </c>
      <c r="AG95" s="9">
        <f t="shared" si="96"/>
        <v>-4.7480560801260761E-10</v>
      </c>
      <c r="AH95" s="9">
        <f t="shared" si="96"/>
        <v>1.27560932721923E-4</v>
      </c>
      <c r="AI95" s="9">
        <f t="shared" si="96"/>
        <v>5.5276879436143988E-5</v>
      </c>
      <c r="AJ95" s="9">
        <f t="shared" si="96"/>
        <v>-2.3005191304436082E-4</v>
      </c>
      <c r="AK95" s="9">
        <f t="shared" si="96"/>
        <v>-1.0633126560516909E-3</v>
      </c>
      <c r="AL95" s="9">
        <f t="shared" si="96"/>
        <v>2.7904806937453328E-7</v>
      </c>
      <c r="AM95" s="9">
        <f t="shared" si="96"/>
        <v>8.8036163385454304E-6</v>
      </c>
      <c r="AN95" s="9">
        <f t="shared" si="96"/>
        <v>8.8928715992355068E-3</v>
      </c>
      <c r="AO95" s="9">
        <f t="shared" si="96"/>
        <v>9.4720197891565938E-2</v>
      </c>
      <c r="AP95" s="9">
        <f t="shared" si="96"/>
        <v>-7.8357863025336951E-4</v>
      </c>
      <c r="AQ95" s="9">
        <f t="shared" si="96"/>
        <v>7.4987793291555199E-9</v>
      </c>
      <c r="AR95" s="9">
        <f t="shared" si="96"/>
        <v>0.12436394023491454</v>
      </c>
    </row>
    <row r="96" spans="1:44" ht="76" x14ac:dyDescent="0.35">
      <c r="A96" s="9" t="s">
        <v>153</v>
      </c>
      <c r="B96" s="9" t="s">
        <v>84</v>
      </c>
      <c r="C96" s="9" t="s">
        <v>167</v>
      </c>
      <c r="D96" s="9" t="s">
        <v>180</v>
      </c>
      <c r="E96" s="9" t="s">
        <v>134</v>
      </c>
      <c r="F96" s="9" t="s">
        <v>64</v>
      </c>
      <c r="G96" s="9" t="s">
        <v>172</v>
      </c>
      <c r="H96" s="9">
        <v>1.67E-9</v>
      </c>
      <c r="I96" s="9" t="s">
        <v>188</v>
      </c>
      <c r="J96" s="9" t="b">
        <v>0</v>
      </c>
      <c r="L96" s="9">
        <v>987880.61283091526</v>
      </c>
      <c r="M96" s="9">
        <v>6.814441045565714E-2</v>
      </c>
      <c r="N96" s="9">
        <v>0.4540189149743401</v>
      </c>
      <c r="O96" s="9">
        <v>0.59921430965201172</v>
      </c>
      <c r="P96" s="9">
        <v>8.3414444269766075E-2</v>
      </c>
      <c r="Q96" s="9">
        <v>30465.84026283308</v>
      </c>
      <c r="R96" s="9">
        <v>4246.1352669284752</v>
      </c>
      <c r="S96" s="9">
        <v>4302.3393555929324</v>
      </c>
      <c r="T96" s="9">
        <v>11957.25037951613</v>
      </c>
      <c r="U96" s="9">
        <v>38.937346683478239</v>
      </c>
      <c r="V96" s="9">
        <v>1065.025325517897</v>
      </c>
      <c r="W96" s="9">
        <v>5347813.00606032</v>
      </c>
      <c r="X96" s="9">
        <v>26193596.245527372</v>
      </c>
      <c r="Y96" s="9">
        <v>268751.79949199437</v>
      </c>
      <c r="Z96" s="9">
        <v>45.59845240347984</v>
      </c>
      <c r="AA96" s="9">
        <v>11891394.377650529</v>
      </c>
      <c r="AB96" s="9">
        <f t="shared" si="95"/>
        <v>1.67E-9</v>
      </c>
      <c r="AC96" s="9">
        <f t="shared" ref="AC96:AC112" si="97">AB96*L96</f>
        <v>1.6497606234276284E-3</v>
      </c>
      <c r="AD96" s="9">
        <f t="shared" ref="AD96:AD112" si="98">AB96*M96</f>
        <v>1.1380116546094742E-10</v>
      </c>
      <c r="AE96" s="9">
        <f t="shared" ref="AE96:AE112" si="99">AB96*N96</f>
        <v>7.5821158800714795E-10</v>
      </c>
      <c r="AF96" s="9">
        <f t="shared" ref="AF96:AF112" si="100">AB96*O96</f>
        <v>1.0006878971188596E-9</v>
      </c>
      <c r="AG96" s="9">
        <f t="shared" ref="AG96:AG112" si="101">AB96*P96</f>
        <v>1.3930212193050935E-10</v>
      </c>
      <c r="AH96" s="9">
        <f t="shared" ref="AH96:AH112" si="102">AB96*Q96</f>
        <v>5.0877953238931245E-5</v>
      </c>
      <c r="AI96" s="9">
        <f t="shared" ref="AI96:AI112" si="103">AB96*R96</f>
        <v>7.091045895770554E-6</v>
      </c>
      <c r="AJ96" s="9">
        <f t="shared" ref="AJ96:AJ112" si="104">AB96*S96</f>
        <v>7.1849067238401969E-6</v>
      </c>
      <c r="AK96" s="9">
        <f t="shared" ref="AK96:AK112" si="105">AB96*T96</f>
        <v>1.9968608133791936E-5</v>
      </c>
      <c r="AL96" s="9">
        <f t="shared" ref="AL96:AL112" si="106">AB96*U96</f>
        <v>6.5025368961408666E-8</v>
      </c>
      <c r="AM96" s="9">
        <f t="shared" ref="AM96:AM112" si="107">AB96*V96</f>
        <v>1.778592293614888E-6</v>
      </c>
      <c r="AN96" s="9">
        <f t="shared" ref="AN96:AN112" si="108">AB96*W96</f>
        <v>8.9308477201207343E-3</v>
      </c>
      <c r="AO96" s="9">
        <f t="shared" ref="AO96:AO112" si="109">AB96*X96</f>
        <v>4.3743305730030713E-2</v>
      </c>
      <c r="AP96" s="9">
        <f t="shared" ref="AP96:AP112" si="110">AB96*Y96</f>
        <v>4.4881550515163063E-4</v>
      </c>
      <c r="AQ96" s="9">
        <f t="shared" ref="AQ96:AQ112" si="111">AB96*Z96</f>
        <v>7.6149415513811336E-8</v>
      </c>
      <c r="AR96" s="9">
        <f t="shared" ref="AR96:AR112" si="112">AB96*AA96</f>
        <v>1.9858628610676384E-2</v>
      </c>
    </row>
    <row r="97" spans="1:44" ht="113.5" x14ac:dyDescent="0.35">
      <c r="A97" s="9" t="s">
        <v>151</v>
      </c>
      <c r="B97" s="9" t="s">
        <v>81</v>
      </c>
      <c r="C97" s="9" t="s">
        <v>169</v>
      </c>
      <c r="D97" s="9" t="s">
        <v>173</v>
      </c>
      <c r="E97" s="9" t="s">
        <v>134</v>
      </c>
      <c r="F97" s="9" t="s">
        <v>64</v>
      </c>
      <c r="G97" s="9" t="s">
        <v>172</v>
      </c>
      <c r="H97" s="9">
        <v>3.5211267605633799E-4</v>
      </c>
      <c r="I97" s="9" t="s">
        <v>188</v>
      </c>
      <c r="J97" s="9" t="b">
        <v>0</v>
      </c>
      <c r="L97" s="9">
        <v>23.47203258375399</v>
      </c>
      <c r="M97" s="9">
        <v>5.0253696247394209E-6</v>
      </c>
      <c r="N97" s="9">
        <v>5.7105239971057852E-7</v>
      </c>
      <c r="O97" s="9">
        <v>4.7031609984488252E-7</v>
      </c>
      <c r="P97" s="9">
        <v>1.665426994933979E-6</v>
      </c>
      <c r="Q97" s="9">
        <v>1.376629242367049</v>
      </c>
      <c r="R97" s="9">
        <v>9.5618628408541573E-2</v>
      </c>
      <c r="S97" s="9">
        <v>8.4631435448085615E-2</v>
      </c>
      <c r="T97" s="9">
        <v>0.31273855818046498</v>
      </c>
      <c r="U97" s="9">
        <v>7.7053949038506401E-5</v>
      </c>
      <c r="V97" s="9">
        <v>2.842625000999463E-2</v>
      </c>
      <c r="W97" s="9">
        <v>9.7731099574354072</v>
      </c>
      <c r="X97" s="9">
        <v>18.569307831717008</v>
      </c>
      <c r="Y97" s="9">
        <v>0.82624349936299191</v>
      </c>
      <c r="Z97" s="9">
        <v>9.2569591139753651E-6</v>
      </c>
      <c r="AA97" s="9">
        <v>318.25325436770879</v>
      </c>
      <c r="AB97" s="9">
        <f t="shared" si="95"/>
        <v>3.5211267605633799E-4</v>
      </c>
      <c r="AC97" s="9">
        <f t="shared" si="97"/>
        <v>8.2648002055471792E-3</v>
      </c>
      <c r="AD97" s="9">
        <f t="shared" si="98"/>
        <v>1.7694963467392325E-9</v>
      </c>
      <c r="AE97" s="9">
        <f t="shared" si="99"/>
        <v>2.0107478863048537E-10</v>
      </c>
      <c r="AF97" s="9">
        <f t="shared" si="100"/>
        <v>1.6560426050876142E-10</v>
      </c>
      <c r="AG97" s="9">
        <f t="shared" si="101"/>
        <v>5.8641795596266858E-10</v>
      </c>
      <c r="AH97" s="9">
        <f t="shared" si="102"/>
        <v>4.8472860646727074E-4</v>
      </c>
      <c r="AI97" s="9">
        <f t="shared" si="103"/>
        <v>3.3668531129768154E-5</v>
      </c>
      <c r="AJ97" s="9">
        <f t="shared" si="104"/>
        <v>2.979980121411465E-5</v>
      </c>
      <c r="AK97" s="9">
        <f t="shared" si="105"/>
        <v>1.1011921062692428E-4</v>
      </c>
      <c r="AL97" s="9">
        <f t="shared" si="106"/>
        <v>2.713167219665718E-8</v>
      </c>
      <c r="AM97" s="9">
        <f t="shared" si="107"/>
        <v>1.0009242961265714E-5</v>
      </c>
      <c r="AN97" s="9">
        <f t="shared" si="108"/>
        <v>3.4412359005054245E-3</v>
      </c>
      <c r="AO97" s="9">
        <f t="shared" si="109"/>
        <v>6.5384886731397907E-3</v>
      </c>
      <c r="AP97" s="9">
        <f t="shared" si="110"/>
        <v>2.9093080963485629E-4</v>
      </c>
      <c r="AQ97" s="9">
        <f t="shared" si="111"/>
        <v>3.2594926457659734E-9</v>
      </c>
      <c r="AR97" s="9">
        <f t="shared" si="112"/>
        <v>0.11206100505905238</v>
      </c>
    </row>
    <row r="98" spans="1:44" ht="63.5" x14ac:dyDescent="0.35">
      <c r="A98" s="9" t="s">
        <v>148</v>
      </c>
      <c r="B98" s="9" t="s">
        <v>78</v>
      </c>
      <c r="C98" s="9" t="s">
        <v>166</v>
      </c>
      <c r="D98" s="9" t="s">
        <v>180</v>
      </c>
      <c r="E98" s="9" t="s">
        <v>134</v>
      </c>
      <c r="F98" s="9" t="s">
        <v>64</v>
      </c>
      <c r="G98" s="9" t="s">
        <v>172</v>
      </c>
      <c r="H98" s="9">
        <v>-2.2499999999999999E-4</v>
      </c>
      <c r="I98" s="9" t="s">
        <v>188</v>
      </c>
      <c r="J98" s="9" t="b">
        <v>0</v>
      </c>
      <c r="L98" s="9">
        <v>-0.37286071037704871</v>
      </c>
      <c r="M98" s="9">
        <v>-1.9677637361568699E-8</v>
      </c>
      <c r="N98" s="9">
        <v>-1.4152757315570539E-7</v>
      </c>
      <c r="O98" s="9">
        <v>-2.100243469870219E-6</v>
      </c>
      <c r="P98" s="9">
        <v>-3.161886584198886E-8</v>
      </c>
      <c r="Q98" s="9">
        <v>-2.8766385369069739E-2</v>
      </c>
      <c r="R98" s="9">
        <v>-1.7524062551968491E-3</v>
      </c>
      <c r="S98" s="9">
        <v>-4.2000923177632904E-3</v>
      </c>
      <c r="T98" s="9">
        <v>-1.215863939236138E-2</v>
      </c>
      <c r="U98" s="9">
        <v>-9.1420249702782582E-4</v>
      </c>
      <c r="V98" s="9">
        <v>-2.077096625221677E-2</v>
      </c>
      <c r="W98" s="9">
        <v>-4.8071156049041024</v>
      </c>
      <c r="X98" s="9">
        <v>-2.9653606173103628</v>
      </c>
      <c r="Y98" s="9">
        <v>-4.4938950571877774</v>
      </c>
      <c r="Z98" s="9">
        <v>-5.9414875348617108E-6</v>
      </c>
      <c r="AA98" s="9">
        <v>-3.987263861945411</v>
      </c>
      <c r="AB98" s="9">
        <f t="shared" si="95"/>
        <v>-2.2499999999999999E-4</v>
      </c>
      <c r="AC98" s="9">
        <f t="shared" si="97"/>
        <v>8.3893659834835958E-5</v>
      </c>
      <c r="AD98" s="9">
        <f t="shared" si="98"/>
        <v>4.4274684063529573E-12</v>
      </c>
      <c r="AE98" s="9">
        <f t="shared" si="99"/>
        <v>3.1843703960033711E-11</v>
      </c>
      <c r="AF98" s="9">
        <f t="shared" si="100"/>
        <v>4.7255478072079927E-10</v>
      </c>
      <c r="AG98" s="9">
        <f t="shared" si="101"/>
        <v>7.1142448144474935E-12</v>
      </c>
      <c r="AH98" s="9">
        <f t="shared" si="102"/>
        <v>6.4724367080406913E-6</v>
      </c>
      <c r="AI98" s="9">
        <f t="shared" si="103"/>
        <v>3.9429140741929104E-7</v>
      </c>
      <c r="AJ98" s="9">
        <f t="shared" si="104"/>
        <v>9.4502077149674027E-7</v>
      </c>
      <c r="AK98" s="9">
        <f t="shared" si="105"/>
        <v>2.7356938632813104E-6</v>
      </c>
      <c r="AL98" s="9">
        <f t="shared" si="106"/>
        <v>2.0569556183126081E-7</v>
      </c>
      <c r="AM98" s="9">
        <f t="shared" si="107"/>
        <v>4.6734674067487728E-6</v>
      </c>
      <c r="AN98" s="9">
        <f t="shared" si="108"/>
        <v>1.081601011103423E-3</v>
      </c>
      <c r="AO98" s="9">
        <f t="shared" si="109"/>
        <v>6.6720613889483167E-4</v>
      </c>
      <c r="AP98" s="9">
        <f t="shared" si="110"/>
        <v>1.0111263878672498E-3</v>
      </c>
      <c r="AQ98" s="9">
        <f t="shared" si="111"/>
        <v>1.336834695343885E-9</v>
      </c>
      <c r="AR98" s="9">
        <f t="shared" si="112"/>
        <v>8.9713436893771746E-4</v>
      </c>
    </row>
    <row r="99" spans="1:44" ht="63.5" x14ac:dyDescent="0.35">
      <c r="A99" s="9" t="s">
        <v>150</v>
      </c>
      <c r="B99" s="9" t="s">
        <v>80</v>
      </c>
      <c r="C99" s="9" t="s">
        <v>168</v>
      </c>
      <c r="D99" s="9" t="s">
        <v>180</v>
      </c>
      <c r="E99" s="9" t="s">
        <v>134</v>
      </c>
      <c r="F99" s="9" t="s">
        <v>64</v>
      </c>
      <c r="G99" s="9" t="s">
        <v>172</v>
      </c>
      <c r="H99" s="9">
        <v>2.1350000000000002E-3</v>
      </c>
      <c r="I99" s="9" t="s">
        <v>188</v>
      </c>
      <c r="J99" s="9" t="b">
        <v>0</v>
      </c>
      <c r="L99" s="9">
        <v>0.10521936987180409</v>
      </c>
      <c r="M99" s="9">
        <v>6.1451733320158887E-9</v>
      </c>
      <c r="N99" s="9">
        <v>5.5116908971341276E-9</v>
      </c>
      <c r="O99" s="9">
        <v>2.5471303752398801E-8</v>
      </c>
      <c r="P99" s="9">
        <v>2.415980324166237E-9</v>
      </c>
      <c r="Q99" s="9">
        <v>9.4890429819707328E-2</v>
      </c>
      <c r="R99" s="9">
        <v>2.7414370852175089E-4</v>
      </c>
      <c r="S99" s="9">
        <v>5.6987499818800442E-4</v>
      </c>
      <c r="T99" s="9">
        <v>1.0819830689473291E-3</v>
      </c>
      <c r="U99" s="9">
        <v>1.0667289623285989E-5</v>
      </c>
      <c r="V99" s="9">
        <v>8.8965286365030091E-5</v>
      </c>
      <c r="W99" s="9">
        <v>0.10711381505936669</v>
      </c>
      <c r="X99" s="9">
        <v>2.6078347443196148</v>
      </c>
      <c r="Y99" s="9">
        <v>0.41102109617243848</v>
      </c>
      <c r="Z99" s="9">
        <v>3.3953813713313051E-6</v>
      </c>
      <c r="AA99" s="9">
        <v>4.9941072553100359</v>
      </c>
      <c r="AB99" s="9">
        <f t="shared" si="95"/>
        <v>2.1350000000000002E-3</v>
      </c>
      <c r="AC99" s="9">
        <f t="shared" si="97"/>
        <v>2.2464335467630177E-4</v>
      </c>
      <c r="AD99" s="9">
        <f t="shared" si="98"/>
        <v>1.3119945063853924E-11</v>
      </c>
      <c r="AE99" s="9">
        <f t="shared" si="99"/>
        <v>1.1767460065381363E-11</v>
      </c>
      <c r="AF99" s="9">
        <f t="shared" si="100"/>
        <v>5.4381233511371447E-11</v>
      </c>
      <c r="AG99" s="9">
        <f t="shared" si="101"/>
        <v>5.1581179920949167E-12</v>
      </c>
      <c r="AH99" s="9">
        <f t="shared" si="102"/>
        <v>2.0259106766507516E-4</v>
      </c>
      <c r="AI99" s="9">
        <f t="shared" si="103"/>
        <v>5.8529681769393823E-7</v>
      </c>
      <c r="AJ99" s="9">
        <f t="shared" si="104"/>
        <v>1.2166831211313896E-6</v>
      </c>
      <c r="AK99" s="9">
        <f t="shared" si="105"/>
        <v>2.3100338522025479E-6</v>
      </c>
      <c r="AL99" s="9">
        <f t="shared" si="106"/>
        <v>2.277466334571559E-8</v>
      </c>
      <c r="AM99" s="9">
        <f t="shared" si="107"/>
        <v>1.8994088638933925E-7</v>
      </c>
      <c r="AN99" s="9">
        <f t="shared" si="108"/>
        <v>2.2868799515174791E-4</v>
      </c>
      <c r="AO99" s="9">
        <f t="shared" si="109"/>
        <v>5.5677271791223781E-3</v>
      </c>
      <c r="AP99" s="9">
        <f t="shared" si="110"/>
        <v>8.7753004032815624E-4</v>
      </c>
      <c r="AQ99" s="9">
        <f t="shared" si="111"/>
        <v>7.249139227792337E-9</v>
      </c>
      <c r="AR99" s="9">
        <f t="shared" si="112"/>
        <v>1.0662418990086927E-2</v>
      </c>
    </row>
    <row r="100" spans="1:44" ht="113.5" x14ac:dyDescent="0.35">
      <c r="A100" s="9" t="s">
        <v>154</v>
      </c>
      <c r="B100" s="9" t="s">
        <v>85</v>
      </c>
      <c r="C100" s="9" t="s">
        <v>170</v>
      </c>
      <c r="D100" s="9" t="s">
        <v>180</v>
      </c>
      <c r="E100" s="9" t="s">
        <v>134</v>
      </c>
      <c r="F100" s="9" t="s">
        <v>64</v>
      </c>
      <c r="G100" s="9" t="s">
        <v>172</v>
      </c>
      <c r="H100" s="9">
        <v>0.24160000000000001</v>
      </c>
      <c r="I100" s="9" t="s">
        <v>188</v>
      </c>
      <c r="J100" s="9" t="b">
        <v>0</v>
      </c>
      <c r="L100" s="9">
        <v>5.0137977529436058E-2</v>
      </c>
      <c r="M100" s="9">
        <v>1.059740223493508E-8</v>
      </c>
      <c r="N100" s="9">
        <v>7.3850816610653611E-10</v>
      </c>
      <c r="O100" s="9">
        <v>1.5925368166936311E-8</v>
      </c>
      <c r="P100" s="9">
        <v>1.339100713575236E-8</v>
      </c>
      <c r="Q100" s="9">
        <v>3.4718955983849761E-3</v>
      </c>
      <c r="R100" s="9">
        <v>1.8481230177663419E-4</v>
      </c>
      <c r="S100" s="9">
        <v>1.904915526858013E-4</v>
      </c>
      <c r="T100" s="9">
        <v>5.5399978160840962E-4</v>
      </c>
      <c r="U100" s="9">
        <v>5.1759025182530764E-7</v>
      </c>
      <c r="V100" s="9">
        <v>4.9425735421188372E-5</v>
      </c>
      <c r="W100" s="9">
        <v>2.6049675056339941E-2</v>
      </c>
      <c r="X100" s="9">
        <v>3.995833670983032</v>
      </c>
      <c r="Y100" s="9">
        <v>4.9248016587830571E-3</v>
      </c>
      <c r="Z100" s="9">
        <v>1.220134781534801E-7</v>
      </c>
      <c r="AA100" s="9">
        <v>0.67873628769092476</v>
      </c>
      <c r="AB100" s="9">
        <f t="shared" si="95"/>
        <v>0.24160000000000001</v>
      </c>
      <c r="AC100" s="9">
        <f t="shared" si="97"/>
        <v>1.2113335371111752E-2</v>
      </c>
      <c r="AD100" s="9">
        <f t="shared" si="98"/>
        <v>2.5603323799603154E-9</v>
      </c>
      <c r="AE100" s="9">
        <f t="shared" si="99"/>
        <v>1.7842357293133913E-10</v>
      </c>
      <c r="AF100" s="9">
        <f t="shared" si="100"/>
        <v>3.8475689491318126E-9</v>
      </c>
      <c r="AG100" s="9">
        <f t="shared" si="101"/>
        <v>3.2352673239977703E-9</v>
      </c>
      <c r="AH100" s="9">
        <f t="shared" si="102"/>
        <v>8.388099765698103E-4</v>
      </c>
      <c r="AI100" s="9">
        <f t="shared" si="103"/>
        <v>4.4650652109234824E-5</v>
      </c>
      <c r="AJ100" s="9">
        <f t="shared" si="104"/>
        <v>4.6022759128889599E-5</v>
      </c>
      <c r="AK100" s="9">
        <f t="shared" si="105"/>
        <v>1.3384634723659177E-4</v>
      </c>
      <c r="AL100" s="9">
        <f t="shared" si="106"/>
        <v>1.2504980484099432E-7</v>
      </c>
      <c r="AM100" s="9">
        <f t="shared" si="107"/>
        <v>1.1941257677759111E-5</v>
      </c>
      <c r="AN100" s="9">
        <f t="shared" si="108"/>
        <v>6.2936014936117298E-3</v>
      </c>
      <c r="AO100" s="9">
        <f t="shared" si="109"/>
        <v>0.96539341490950059</v>
      </c>
      <c r="AP100" s="9">
        <f t="shared" si="110"/>
        <v>1.1898320807619866E-3</v>
      </c>
      <c r="AQ100" s="9">
        <f t="shared" si="111"/>
        <v>2.9478456321880793E-8</v>
      </c>
      <c r="AR100" s="9">
        <f t="shared" si="112"/>
        <v>0.16398268710612743</v>
      </c>
    </row>
    <row r="101" spans="1:44" ht="63.5" x14ac:dyDescent="0.35">
      <c r="A101" s="9" t="s">
        <v>155</v>
      </c>
      <c r="B101" s="9" t="s">
        <v>86</v>
      </c>
      <c r="C101" s="9" t="s">
        <v>110</v>
      </c>
      <c r="D101" s="9" t="s">
        <v>180</v>
      </c>
      <c r="E101" s="9" t="s">
        <v>134</v>
      </c>
      <c r="F101" s="9" t="s">
        <v>64</v>
      </c>
      <c r="G101" s="9" t="s">
        <v>172</v>
      </c>
      <c r="H101" s="9">
        <v>0.22500000000000001</v>
      </c>
      <c r="I101" s="9" t="s">
        <v>188</v>
      </c>
      <c r="J101" s="9" t="b">
        <v>0</v>
      </c>
      <c r="L101" s="9">
        <v>1.105041509798613E-4</v>
      </c>
      <c r="M101" s="9">
        <v>1.0251153135881589E-11</v>
      </c>
      <c r="N101" s="9">
        <v>2.7054922805105289E-11</v>
      </c>
      <c r="O101" s="9">
        <v>4.9440036676317003E-11</v>
      </c>
      <c r="P101" s="9">
        <v>6.7713801953557628E-12</v>
      </c>
      <c r="Q101" s="9">
        <v>4.4773941700127782E-5</v>
      </c>
      <c r="R101" s="9">
        <v>4.1450799117555911E-7</v>
      </c>
      <c r="S101" s="9">
        <v>6.693032949396005E-7</v>
      </c>
      <c r="T101" s="9">
        <v>1.3478047233031009E-6</v>
      </c>
      <c r="U101" s="9">
        <v>7.3053511046294447E-9</v>
      </c>
      <c r="V101" s="9">
        <v>1.198204770093585E-7</v>
      </c>
      <c r="W101" s="9">
        <v>3.2912502134385419E-4</v>
      </c>
      <c r="X101" s="9">
        <v>1.7729810952310089E-3</v>
      </c>
      <c r="Y101" s="9">
        <v>2.9127848698179897E-4</v>
      </c>
      <c r="Z101" s="9">
        <v>1.2579184527508171E-9</v>
      </c>
      <c r="AA101" s="9">
        <v>3.146237152010933E-3</v>
      </c>
      <c r="AB101" s="9">
        <f t="shared" si="95"/>
        <v>0.22500000000000001</v>
      </c>
      <c r="AC101" s="9">
        <f t="shared" si="97"/>
        <v>2.4863433970468792E-5</v>
      </c>
      <c r="AD101" s="9">
        <f t="shared" si="98"/>
        <v>2.3065094555733577E-12</v>
      </c>
      <c r="AE101" s="9">
        <f t="shared" si="99"/>
        <v>6.0873576311486902E-12</v>
      </c>
      <c r="AF101" s="9">
        <f t="shared" si="100"/>
        <v>1.1124008252171326E-11</v>
      </c>
      <c r="AG101" s="9">
        <f t="shared" si="101"/>
        <v>1.5235605439550466E-12</v>
      </c>
      <c r="AH101" s="9">
        <f t="shared" si="102"/>
        <v>1.0074136882528751E-5</v>
      </c>
      <c r="AI101" s="9">
        <f t="shared" si="103"/>
        <v>9.3264298014500797E-8</v>
      </c>
      <c r="AJ101" s="9">
        <f t="shared" si="104"/>
        <v>1.5059324136141012E-7</v>
      </c>
      <c r="AK101" s="9">
        <f t="shared" si="105"/>
        <v>3.0325606274319771E-7</v>
      </c>
      <c r="AL101" s="9">
        <f t="shared" si="106"/>
        <v>1.643703998541625E-9</v>
      </c>
      <c r="AM101" s="9">
        <f t="shared" si="107"/>
        <v>2.6959607327105663E-8</v>
      </c>
      <c r="AN101" s="9">
        <f t="shared" si="108"/>
        <v>7.4053129802367196E-5</v>
      </c>
      <c r="AO101" s="9">
        <f t="shared" si="109"/>
        <v>3.9892074642697701E-4</v>
      </c>
      <c r="AP101" s="9">
        <f t="shared" si="110"/>
        <v>6.5537659570904776E-5</v>
      </c>
      <c r="AQ101" s="9">
        <f t="shared" si="111"/>
        <v>2.8303165186893385E-10</v>
      </c>
      <c r="AR101" s="9">
        <f t="shared" si="112"/>
        <v>7.0790335920245995E-4</v>
      </c>
    </row>
    <row r="102" spans="1:44" ht="63.5" x14ac:dyDescent="0.35">
      <c r="A102" s="9" t="s">
        <v>156</v>
      </c>
      <c r="B102" s="9" t="s">
        <v>87</v>
      </c>
      <c r="C102" s="9" t="s">
        <v>110</v>
      </c>
      <c r="D102" s="9" t="s">
        <v>173</v>
      </c>
      <c r="E102" s="9" t="s">
        <v>134</v>
      </c>
      <c r="F102" s="9" t="s">
        <v>64</v>
      </c>
      <c r="G102" s="9" t="s">
        <v>172</v>
      </c>
      <c r="H102" s="9">
        <v>-0.62</v>
      </c>
      <c r="I102" s="9" t="s">
        <v>188</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157</v>
      </c>
      <c r="B103" s="9" t="s">
        <v>88</v>
      </c>
      <c r="C103" s="9" t="s">
        <v>166</v>
      </c>
      <c r="D103" s="9" t="s">
        <v>180</v>
      </c>
      <c r="E103" s="9" t="s">
        <v>134</v>
      </c>
      <c r="F103" s="9" t="s">
        <v>64</v>
      </c>
      <c r="G103" s="9" t="s">
        <v>172</v>
      </c>
      <c r="H103" s="9">
        <v>-0.1</v>
      </c>
      <c r="I103" s="9" t="s">
        <v>188</v>
      </c>
      <c r="J103" s="9" t="b">
        <v>0</v>
      </c>
      <c r="L103" s="9">
        <v>0.49388985559429349</v>
      </c>
      <c r="M103" s="9">
        <v>2.1485861327975839E-8</v>
      </c>
      <c r="N103" s="9">
        <v>4.7401125910450602E-9</v>
      </c>
      <c r="O103" s="9">
        <v>3.4206300527016632E-8</v>
      </c>
      <c r="P103" s="9">
        <v>4.4495889332540527E-8</v>
      </c>
      <c r="Q103" s="9">
        <v>1.4659932448097339E-2</v>
      </c>
      <c r="R103" s="9">
        <v>5.5446202221757265E-4</v>
      </c>
      <c r="S103" s="9">
        <v>3.1537167724519479E-3</v>
      </c>
      <c r="T103" s="9">
        <v>1.3325958058272259E-2</v>
      </c>
      <c r="U103" s="9">
        <v>2.386727058000449E-6</v>
      </c>
      <c r="V103" s="9">
        <v>2.0587474094559499E-4</v>
      </c>
      <c r="W103" s="9">
        <v>0.1115715565105992</v>
      </c>
      <c r="X103" s="9">
        <v>9.2758886548554926</v>
      </c>
      <c r="Y103" s="9">
        <v>4.6673511135681543E-2</v>
      </c>
      <c r="Z103" s="9">
        <v>1.1025759072730771E-6</v>
      </c>
      <c r="AA103" s="9">
        <v>1.838058372591687</v>
      </c>
      <c r="AB103" s="9">
        <f t="shared" si="95"/>
        <v>-0.1</v>
      </c>
      <c r="AC103" s="9">
        <f t="shared" si="97"/>
        <v>-4.9388985559429353E-2</v>
      </c>
      <c r="AD103" s="9">
        <f t="shared" si="98"/>
        <v>-2.1485861327975838E-9</v>
      </c>
      <c r="AE103" s="9">
        <f t="shared" si="99"/>
        <v>-4.7401125910450609E-10</v>
      </c>
      <c r="AF103" s="9">
        <f t="shared" si="100"/>
        <v>-3.4206300527016633E-9</v>
      </c>
      <c r="AG103" s="9">
        <f t="shared" si="101"/>
        <v>-4.4495889332540526E-9</v>
      </c>
      <c r="AH103" s="9">
        <f t="shared" si="102"/>
        <v>-1.465993244809734E-3</v>
      </c>
      <c r="AI103" s="9">
        <f t="shared" si="103"/>
        <v>-5.5446202221757268E-5</v>
      </c>
      <c r="AJ103" s="9">
        <f t="shared" si="104"/>
        <v>-3.1537167724519482E-4</v>
      </c>
      <c r="AK103" s="9">
        <f t="shared" si="105"/>
        <v>-1.3325958058272259E-3</v>
      </c>
      <c r="AL103" s="9">
        <f t="shared" si="106"/>
        <v>-2.3867270580004493E-7</v>
      </c>
      <c r="AM103" s="9">
        <f t="shared" si="107"/>
        <v>-2.05874740945595E-5</v>
      </c>
      <c r="AN103" s="9">
        <f t="shared" si="108"/>
        <v>-1.1157155651059921E-2</v>
      </c>
      <c r="AO103" s="9">
        <f t="shared" si="109"/>
        <v>-0.92758886548554931</v>
      </c>
      <c r="AP103" s="9">
        <f t="shared" si="110"/>
        <v>-4.6673511135681542E-3</v>
      </c>
      <c r="AQ103" s="9">
        <f t="shared" si="111"/>
        <v>-1.1025759072730771E-7</v>
      </c>
      <c r="AR103" s="9">
        <f t="shared" si="112"/>
        <v>-0.18380583725916871</v>
      </c>
    </row>
    <row r="104" spans="1:44" ht="63.5" x14ac:dyDescent="0.35">
      <c r="A104" s="9" t="s">
        <v>144</v>
      </c>
      <c r="B104" s="9" t="s">
        <v>74</v>
      </c>
      <c r="C104" s="9" t="s">
        <v>110</v>
      </c>
      <c r="D104" s="9" t="s">
        <v>177</v>
      </c>
      <c r="E104" s="9" t="s">
        <v>134</v>
      </c>
      <c r="F104" s="9" t="s">
        <v>64</v>
      </c>
      <c r="G104" s="9" t="s">
        <v>172</v>
      </c>
      <c r="H104" s="9">
        <v>2.3999999999999998E-3</v>
      </c>
      <c r="I104" s="9" t="s">
        <v>189</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158</v>
      </c>
      <c r="B105" s="9" t="s">
        <v>89</v>
      </c>
      <c r="C105" s="9" t="s">
        <v>110</v>
      </c>
      <c r="D105" s="9" t="s">
        <v>182</v>
      </c>
      <c r="E105" s="9" t="s">
        <v>134</v>
      </c>
      <c r="F105" s="9" t="s">
        <v>64</v>
      </c>
      <c r="G105" s="9" t="s">
        <v>172</v>
      </c>
      <c r="H105" s="9">
        <v>9.2799999999999997E-8</v>
      </c>
      <c r="I105" s="9" t="s">
        <v>189</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159</v>
      </c>
      <c r="B106" s="9" t="s">
        <v>90</v>
      </c>
      <c r="C106" s="9" t="s">
        <v>110</v>
      </c>
      <c r="D106" s="9" t="s">
        <v>182</v>
      </c>
      <c r="E106" s="9" t="s">
        <v>134</v>
      </c>
      <c r="F106" s="9" t="s">
        <v>64</v>
      </c>
      <c r="G106" s="9" t="s">
        <v>172</v>
      </c>
      <c r="H106" s="9">
        <v>7.0399999999999995E-8</v>
      </c>
      <c r="I106" s="9" t="s">
        <v>189</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152</v>
      </c>
      <c r="B107" s="9" t="s">
        <v>82</v>
      </c>
      <c r="C107" s="9" t="s">
        <v>110</v>
      </c>
      <c r="D107" s="9" t="s">
        <v>177</v>
      </c>
      <c r="E107" s="9" t="s">
        <v>134</v>
      </c>
      <c r="F107" s="9" t="s">
        <v>64</v>
      </c>
      <c r="G107" s="9" t="s">
        <v>172</v>
      </c>
      <c r="H107" s="9">
        <v>8.9599999999999996E-5</v>
      </c>
      <c r="I107" s="9" t="s">
        <v>189</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140</v>
      </c>
      <c r="B108" s="9" t="s">
        <v>70</v>
      </c>
      <c r="C108" s="9" t="s">
        <v>110</v>
      </c>
      <c r="D108" s="9" t="s">
        <v>177</v>
      </c>
      <c r="E108" s="9" t="s">
        <v>134</v>
      </c>
      <c r="F108" s="9" t="s">
        <v>64</v>
      </c>
      <c r="G108" s="9" t="s">
        <v>172</v>
      </c>
      <c r="H108" s="9">
        <v>0.21</v>
      </c>
      <c r="I108" s="9" t="s">
        <v>189</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139</v>
      </c>
      <c r="B109" s="9" t="s">
        <v>69</v>
      </c>
      <c r="C109" s="9" t="s">
        <v>110</v>
      </c>
      <c r="D109" s="9" t="s">
        <v>177</v>
      </c>
      <c r="E109" s="9" t="s">
        <v>134</v>
      </c>
      <c r="F109" s="9" t="s">
        <v>64</v>
      </c>
      <c r="G109" s="9" t="s">
        <v>172</v>
      </c>
      <c r="H109" s="9">
        <v>3.3000000000000003E-5</v>
      </c>
      <c r="I109" s="9" t="s">
        <v>189</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160</v>
      </c>
      <c r="B110" s="9" t="s">
        <v>91</v>
      </c>
      <c r="C110" s="9" t="s">
        <v>110</v>
      </c>
      <c r="D110" s="9" t="s">
        <v>182</v>
      </c>
      <c r="E110" s="9" t="s">
        <v>134</v>
      </c>
      <c r="F110" s="9" t="s">
        <v>64</v>
      </c>
      <c r="G110" s="9" t="s">
        <v>172</v>
      </c>
      <c r="H110" s="9">
        <v>1.09E-7</v>
      </c>
      <c r="I110" s="9" t="s">
        <v>189</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161</v>
      </c>
      <c r="B111" s="9" t="s">
        <v>92</v>
      </c>
      <c r="C111" s="9" t="s">
        <v>110</v>
      </c>
      <c r="D111" s="9" t="s">
        <v>182</v>
      </c>
      <c r="E111" s="9" t="s">
        <v>134</v>
      </c>
      <c r="F111" s="9" t="s">
        <v>64</v>
      </c>
      <c r="G111" s="9" t="s">
        <v>172</v>
      </c>
      <c r="H111" s="9">
        <v>2.9699999999999999E-6</v>
      </c>
      <c r="I111" s="9" t="s">
        <v>189</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162</v>
      </c>
      <c r="B112" s="9" t="s">
        <v>93</v>
      </c>
      <c r="C112" s="9" t="s">
        <v>110</v>
      </c>
      <c r="D112" s="9" t="s">
        <v>182</v>
      </c>
      <c r="E112" s="9" t="s">
        <v>134</v>
      </c>
      <c r="F112" s="9" t="s">
        <v>64</v>
      </c>
      <c r="G112" s="9" t="s">
        <v>172</v>
      </c>
      <c r="H112" s="9">
        <v>9.2799999999999997E-8</v>
      </c>
      <c r="I112" s="9" t="s">
        <v>189</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119</v>
      </c>
      <c r="B1" s="5" t="s">
        <v>163</v>
      </c>
      <c r="C1" s="5" t="s">
        <v>164</v>
      </c>
      <c r="D1" s="5" t="s">
        <v>171</v>
      </c>
      <c r="E1" s="5" t="s">
        <v>183</v>
      </c>
      <c r="F1" s="5" t="s">
        <v>184</v>
      </c>
      <c r="G1" s="5" t="s">
        <v>185</v>
      </c>
      <c r="H1" s="5" t="s">
        <v>51</v>
      </c>
      <c r="I1" s="5" t="s">
        <v>186</v>
      </c>
      <c r="J1" s="5" t="s">
        <v>190</v>
      </c>
      <c r="K1" s="5" t="s">
        <v>191</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196</v>
      </c>
      <c r="AC1" s="5" t="s">
        <v>197</v>
      </c>
      <c r="AD1" s="5" t="s">
        <v>198</v>
      </c>
      <c r="AE1" s="5" t="s">
        <v>199</v>
      </c>
      <c r="AF1" s="5" t="s">
        <v>200</v>
      </c>
      <c r="AG1" s="5" t="s">
        <v>201</v>
      </c>
      <c r="AH1" s="5" t="s">
        <v>202</v>
      </c>
      <c r="AI1" s="5" t="s">
        <v>203</v>
      </c>
      <c r="AJ1" s="5" t="s">
        <v>204</v>
      </c>
      <c r="AK1" s="5" t="s">
        <v>205</v>
      </c>
      <c r="AL1" s="5" t="s">
        <v>206</v>
      </c>
      <c r="AM1" s="5" t="s">
        <v>207</v>
      </c>
      <c r="AN1" s="5" t="s">
        <v>208</v>
      </c>
      <c r="AO1" s="5" t="s">
        <v>209</v>
      </c>
      <c r="AP1" s="5" t="s">
        <v>210</v>
      </c>
      <c r="AQ1" s="5" t="s">
        <v>211</v>
      </c>
      <c r="AR1" s="5" t="s">
        <v>212</v>
      </c>
    </row>
    <row r="2" spans="1:44" ht="38.5" x14ac:dyDescent="0.35">
      <c r="A2" s="9" t="s">
        <v>120</v>
      </c>
      <c r="B2" s="9" t="s">
        <v>52</v>
      </c>
      <c r="C2" s="9" t="s">
        <v>110</v>
      </c>
      <c r="D2" s="9" t="s">
        <v>172</v>
      </c>
      <c r="E2" s="9" t="s">
        <v>120</v>
      </c>
      <c r="F2" s="9" t="s">
        <v>52</v>
      </c>
      <c r="G2" s="9" t="s">
        <v>172</v>
      </c>
      <c r="H2" s="9">
        <v>-1</v>
      </c>
      <c r="I2" s="9" t="s">
        <v>187</v>
      </c>
      <c r="J2" s="9" t="b">
        <v>0</v>
      </c>
      <c r="AB2" s="9">
        <f>H2</f>
        <v>-1</v>
      </c>
      <c r="AC2" s="9">
        <f t="shared" ref="AC2:AR2" si="0">+AC3+AC4</f>
        <v>9.0712821687656681E-2</v>
      </c>
      <c r="AD2" s="9">
        <f t="shared" si="0"/>
        <v>9.3039730978062341E-9</v>
      </c>
      <c r="AE2" s="9">
        <f t="shared" si="0"/>
        <v>9.6639269982499427E-10</v>
      </c>
      <c r="AF2" s="9">
        <f t="shared" si="0"/>
        <v>4.8123188479818822E-9</v>
      </c>
      <c r="AG2" s="9">
        <f t="shared" si="0"/>
        <v>3.4034308437608835E-9</v>
      </c>
      <c r="AH2" s="9">
        <f t="shared" si="0"/>
        <v>2.1840960766930278E-3</v>
      </c>
      <c r="AI2" s="9">
        <f t="shared" si="0"/>
        <v>2.2701644211410841E-3</v>
      </c>
      <c r="AJ2" s="9">
        <f t="shared" si="0"/>
        <v>1.7407574329993704E-5</v>
      </c>
      <c r="AK2" s="9">
        <f t="shared" si="0"/>
        <v>-3.1490754088715799E-5</v>
      </c>
      <c r="AL2" s="9">
        <f t="shared" si="0"/>
        <v>4.1004947046230596E-7</v>
      </c>
      <c r="AM2" s="9">
        <f t="shared" si="0"/>
        <v>7.6234984409268865E-5</v>
      </c>
      <c r="AN2" s="9">
        <f t="shared" si="0"/>
        <v>4.8265110626740097E-2</v>
      </c>
      <c r="AO2" s="9">
        <f t="shared" si="0"/>
        <v>0.31677292080960046</v>
      </c>
      <c r="AP2" s="9">
        <f t="shared" si="0"/>
        <v>5.8783450512896783E-3</v>
      </c>
      <c r="AQ2" s="9">
        <f t="shared" si="0"/>
        <v>7.5538328313887749E-8</v>
      </c>
      <c r="AR2" s="9">
        <f t="shared" si="0"/>
        <v>0.60083471724565263</v>
      </c>
    </row>
    <row r="3" spans="1:44" ht="38.5" x14ac:dyDescent="0.35">
      <c r="A3" s="9" t="s">
        <v>121</v>
      </c>
      <c r="B3" s="9" t="s">
        <v>2</v>
      </c>
      <c r="C3" s="9" t="s">
        <v>110</v>
      </c>
      <c r="D3" s="9" t="s">
        <v>172</v>
      </c>
      <c r="E3" s="9" t="s">
        <v>120</v>
      </c>
      <c r="F3" s="9" t="s">
        <v>52</v>
      </c>
      <c r="G3" s="9" t="s">
        <v>172</v>
      </c>
      <c r="H3" s="9">
        <v>-0.2</v>
      </c>
      <c r="I3" s="9" t="s">
        <v>188</v>
      </c>
      <c r="J3" s="9" t="b">
        <v>1</v>
      </c>
      <c r="K3" s="9" t="s">
        <v>192</v>
      </c>
      <c r="L3" s="9">
        <f>AC5*AB5</f>
        <v>-2.4439562457910208E-2</v>
      </c>
      <c r="M3" s="9">
        <f>AD5*AB5</f>
        <v>2.5324170950127817E-11</v>
      </c>
      <c r="N3" s="9">
        <f>AE5*AB5</f>
        <v>-3.503748258828774E-11</v>
      </c>
      <c r="O3" s="9">
        <f>AF5*AB5</f>
        <v>-1.0338823514606195E-10</v>
      </c>
      <c r="P3" s="9">
        <f>AG5*AB5</f>
        <v>-3.3571460907331011E-10</v>
      </c>
      <c r="Q3" s="9">
        <f>AH5*AB5</f>
        <v>-1.1349645077921265E-4</v>
      </c>
      <c r="R3" s="9">
        <f>AI5*AB5</f>
        <v>-9.8449905286555981E-3</v>
      </c>
      <c r="S3" s="9">
        <f>AJ5*AB5</f>
        <v>-7.9609087813671797E-5</v>
      </c>
      <c r="T3" s="9">
        <f>AK5*AB5</f>
        <v>-3.1963838319603026E-4</v>
      </c>
      <c r="U3" s="9">
        <f>AL5*AB5</f>
        <v>-1.1706175079544924E-7</v>
      </c>
      <c r="V3" s="9">
        <f>AM5*AB5</f>
        <v>-2.4995384411900216E-6</v>
      </c>
      <c r="W3" s="9">
        <f>AN5*AB5</f>
        <v>-2.0764199717983639E-3</v>
      </c>
      <c r="X3" s="9">
        <f>AO5*AB5</f>
        <v>-2.8574041509077455E-3</v>
      </c>
      <c r="Y3" s="9">
        <f>AP5*AB5</f>
        <v>-2.5733982079896734E-2</v>
      </c>
      <c r="Z3" s="9">
        <f>AQ5*AB5</f>
        <v>-1.6258299383277285E-8</v>
      </c>
      <c r="AA3" s="9">
        <f>AR5*AB5</f>
        <v>-9.4265155075657886E-2</v>
      </c>
      <c r="AB3" s="9">
        <f>-Parameter!E3</f>
        <v>-0.2</v>
      </c>
      <c r="AC3" s="9">
        <f>AB3*L3</f>
        <v>4.8879124915820419E-3</v>
      </c>
      <c r="AD3" s="9">
        <f>AB3*M3</f>
        <v>-5.0648341900255641E-12</v>
      </c>
      <c r="AE3" s="9">
        <f>AB3*N3</f>
        <v>7.0074965176575485E-12</v>
      </c>
      <c r="AF3" s="9">
        <f>AB3*O3</f>
        <v>2.0677647029212393E-11</v>
      </c>
      <c r="AG3" s="9">
        <f>AB3*P3</f>
        <v>6.7142921814662022E-11</v>
      </c>
      <c r="AH3" s="9">
        <f>AB3*Q3</f>
        <v>2.269929015584253E-5</v>
      </c>
      <c r="AI3" s="9">
        <f>AB3*R3</f>
        <v>1.9689981057311196E-3</v>
      </c>
      <c r="AJ3" s="9">
        <f>AB3*S3</f>
        <v>1.5921817562734359E-5</v>
      </c>
      <c r="AK3" s="9">
        <f>AB3*T3</f>
        <v>6.392767663920605E-5</v>
      </c>
      <c r="AL3" s="9">
        <f>AB3*U3</f>
        <v>2.3412350159089848E-8</v>
      </c>
      <c r="AM3" s="9">
        <f>AB3*V3</f>
        <v>4.9990768823800431E-7</v>
      </c>
      <c r="AN3" s="9">
        <f>AB3*W3</f>
        <v>4.152839943596728E-4</v>
      </c>
      <c r="AO3" s="9">
        <f>AB3*X3</f>
        <v>5.7148083018154913E-4</v>
      </c>
      <c r="AP3" s="9">
        <f>AB3*Y3</f>
        <v>5.1467964159793468E-3</v>
      </c>
      <c r="AQ3" s="9">
        <f>AB3*Z3</f>
        <v>3.2516598766554571E-9</v>
      </c>
      <c r="AR3" s="9">
        <f>AB3*AA3</f>
        <v>1.8853031015131579E-2</v>
      </c>
    </row>
    <row r="4" spans="1:44" ht="38.5" x14ac:dyDescent="0.35">
      <c r="A4" s="9" t="s">
        <v>122</v>
      </c>
      <c r="B4" s="9" t="s">
        <v>3</v>
      </c>
      <c r="C4" s="9" t="s">
        <v>110</v>
      </c>
      <c r="D4" s="9" t="s">
        <v>172</v>
      </c>
      <c r="E4" s="9" t="s">
        <v>120</v>
      </c>
      <c r="F4" s="9" t="s">
        <v>52</v>
      </c>
      <c r="G4" s="9" t="s">
        <v>172</v>
      </c>
      <c r="H4" s="9">
        <v>-0.8</v>
      </c>
      <c r="I4" s="9" t="s">
        <v>188</v>
      </c>
      <c r="J4" s="9" t="b">
        <v>1</v>
      </c>
      <c r="K4" s="9" t="s">
        <v>193</v>
      </c>
      <c r="L4" s="9">
        <f>AC12*AB12</f>
        <v>-0.10728113649509328</v>
      </c>
      <c r="M4" s="9">
        <f>AD12*AB12</f>
        <v>-1.1636297414995323E-8</v>
      </c>
      <c r="N4" s="9">
        <f>AE12*AB12</f>
        <v>-1.1992315041341708E-9</v>
      </c>
      <c r="O4" s="9">
        <f>AF12*AB12</f>
        <v>-5.9895515011908368E-9</v>
      </c>
      <c r="P4" s="9">
        <f>AG12*AB12</f>
        <v>-4.1703599024327771E-9</v>
      </c>
      <c r="Q4" s="9">
        <f>AH12*AB12</f>
        <v>-2.701745983171481E-3</v>
      </c>
      <c r="R4" s="9">
        <f>AI12*AB12</f>
        <v>-3.7645789426245577E-4</v>
      </c>
      <c r="S4" s="9">
        <f>AJ12*AB12</f>
        <v>-1.8571959590741823E-6</v>
      </c>
      <c r="T4" s="9">
        <f>AK12*AB12</f>
        <v>1.192730384099023E-4</v>
      </c>
      <c r="U4" s="9">
        <f>AL12*AB12</f>
        <v>-4.832964003790201E-7</v>
      </c>
      <c r="V4" s="9">
        <f>AM12*AB12</f>
        <v>-9.4668845901288572E-5</v>
      </c>
      <c r="W4" s="9">
        <f>AN12*AB12</f>
        <v>-5.9812283290475526E-2</v>
      </c>
      <c r="X4" s="9">
        <f>AO12*AB12</f>
        <v>-0.39525179997427362</v>
      </c>
      <c r="Y4" s="9">
        <f>AP12*AB12</f>
        <v>-9.1443579413791418E-4</v>
      </c>
      <c r="Z4" s="9">
        <f>AQ12*AB12</f>
        <v>-9.0358335546540365E-8</v>
      </c>
      <c r="AA4" s="9">
        <f>AR12*AB12</f>
        <v>-0.72747710778815133</v>
      </c>
      <c r="AB4" s="9">
        <f>-1+Parameter!E3</f>
        <v>-0.8</v>
      </c>
      <c r="AC4" s="9">
        <f>AB4*L4</f>
        <v>8.5824909196074634E-2</v>
      </c>
      <c r="AD4" s="9">
        <f>AB4*M4</f>
        <v>9.309037931996259E-9</v>
      </c>
      <c r="AE4" s="9">
        <f>AB4*N4</f>
        <v>9.5938520330733677E-10</v>
      </c>
      <c r="AF4" s="9">
        <f>AB4*O4</f>
        <v>4.7916412009526695E-9</v>
      </c>
      <c r="AG4" s="9">
        <f>AB4*P4</f>
        <v>3.3362879219462217E-9</v>
      </c>
      <c r="AH4" s="9">
        <f>AB4*Q4</f>
        <v>2.1613967865371851E-3</v>
      </c>
      <c r="AI4" s="9">
        <f>AB4*R4</f>
        <v>3.0116631540996465E-4</v>
      </c>
      <c r="AJ4" s="9">
        <f>AB4*S4</f>
        <v>1.485756767259346E-6</v>
      </c>
      <c r="AK4" s="9">
        <f>AB4*T4</f>
        <v>-9.5418430727921849E-5</v>
      </c>
      <c r="AL4" s="9">
        <f>AB4*U4</f>
        <v>3.866371203032161E-7</v>
      </c>
      <c r="AM4" s="9">
        <f>AB4*V4</f>
        <v>7.5735076721030861E-5</v>
      </c>
      <c r="AN4" s="9">
        <f>AB4*W4</f>
        <v>4.7849826632380424E-2</v>
      </c>
      <c r="AO4" s="9">
        <f>AB4*X4</f>
        <v>0.31620143997941891</v>
      </c>
      <c r="AP4" s="9">
        <f>AB4*Y4</f>
        <v>7.3154863531033141E-4</v>
      </c>
      <c r="AQ4" s="9">
        <f>AB4*Z4</f>
        <v>7.2286668437232297E-8</v>
      </c>
      <c r="AR4" s="9">
        <f>AB4*AA4</f>
        <v>0.58198168623052104</v>
      </c>
    </row>
    <row r="5" spans="1:44" ht="38.5" x14ac:dyDescent="0.35">
      <c r="A5" s="9" t="s">
        <v>121</v>
      </c>
      <c r="B5" s="9" t="s">
        <v>2</v>
      </c>
      <c r="C5" s="9" t="s">
        <v>110</v>
      </c>
      <c r="D5" s="9" t="s">
        <v>172</v>
      </c>
      <c r="E5" s="9" t="s">
        <v>121</v>
      </c>
      <c r="F5" s="9" t="s">
        <v>2</v>
      </c>
      <c r="G5" s="9" t="s">
        <v>172</v>
      </c>
      <c r="H5" s="9">
        <v>-1</v>
      </c>
      <c r="I5" s="9" t="s">
        <v>187</v>
      </c>
      <c r="J5" s="9" t="b">
        <v>0</v>
      </c>
      <c r="AB5" s="9">
        <f t="shared" ref="AB5:AB15" si="1">H5</f>
        <v>-1</v>
      </c>
      <c r="AC5" s="9">
        <f t="shared" ref="AC5:AR5" si="2">+AC6+AC7</f>
        <v>2.4439562457910208E-2</v>
      </c>
      <c r="AD5" s="9">
        <f t="shared" si="2"/>
        <v>-2.5324170950127817E-11</v>
      </c>
      <c r="AE5" s="9">
        <f t="shared" si="2"/>
        <v>3.503748258828774E-11</v>
      </c>
      <c r="AF5" s="9">
        <f t="shared" si="2"/>
        <v>1.0338823514606195E-10</v>
      </c>
      <c r="AG5" s="9">
        <f t="shared" si="2"/>
        <v>3.3571460907331011E-10</v>
      </c>
      <c r="AH5" s="9">
        <f t="shared" si="2"/>
        <v>1.1349645077921265E-4</v>
      </c>
      <c r="AI5" s="9">
        <f t="shared" si="2"/>
        <v>9.8449905286555981E-3</v>
      </c>
      <c r="AJ5" s="9">
        <f t="shared" si="2"/>
        <v>7.9609087813671797E-5</v>
      </c>
      <c r="AK5" s="9">
        <f t="shared" si="2"/>
        <v>3.1963838319603026E-4</v>
      </c>
      <c r="AL5" s="9">
        <f t="shared" si="2"/>
        <v>1.1706175079544924E-7</v>
      </c>
      <c r="AM5" s="9">
        <f t="shared" si="2"/>
        <v>2.4995384411900216E-6</v>
      </c>
      <c r="AN5" s="9">
        <f t="shared" si="2"/>
        <v>2.0764199717983639E-3</v>
      </c>
      <c r="AO5" s="9">
        <f t="shared" si="2"/>
        <v>2.8574041509077455E-3</v>
      </c>
      <c r="AP5" s="9">
        <f t="shared" si="2"/>
        <v>2.5733982079896734E-2</v>
      </c>
      <c r="AQ5" s="9">
        <f t="shared" si="2"/>
        <v>1.6258299383277285E-8</v>
      </c>
      <c r="AR5" s="9">
        <f t="shared" si="2"/>
        <v>9.4265155075657886E-2</v>
      </c>
    </row>
    <row r="6" spans="1:44" ht="51" x14ac:dyDescent="0.35">
      <c r="A6" s="9" t="s">
        <v>123</v>
      </c>
      <c r="B6" s="9" t="s">
        <v>53</v>
      </c>
      <c r="C6" s="9" t="s">
        <v>110</v>
      </c>
      <c r="D6" s="9" t="s">
        <v>172</v>
      </c>
      <c r="E6" s="9" t="s">
        <v>121</v>
      </c>
      <c r="F6" s="9" t="s">
        <v>2</v>
      </c>
      <c r="G6" s="9" t="s">
        <v>172</v>
      </c>
      <c r="H6" s="9">
        <v>-0.8</v>
      </c>
      <c r="I6" s="9" t="s">
        <v>188</v>
      </c>
      <c r="J6" s="9" t="b">
        <v>1</v>
      </c>
      <c r="L6" s="9">
        <f>AC8*AB8</f>
        <v>-2.4439562457910208E-2</v>
      </c>
      <c r="M6" s="9">
        <f>AD8*AB8</f>
        <v>2.5324170950127814E-11</v>
      </c>
      <c r="N6" s="9">
        <f>AE8*AB8</f>
        <v>-3.503748258828774E-11</v>
      </c>
      <c r="O6" s="9">
        <f>AF8*AB8</f>
        <v>-1.0338823514606194E-10</v>
      </c>
      <c r="P6" s="9">
        <f>AG8*AB8</f>
        <v>-3.3571460907331011E-10</v>
      </c>
      <c r="Q6" s="9">
        <f>AH8*AB8</f>
        <v>-1.1349645077921264E-4</v>
      </c>
      <c r="R6" s="9">
        <f>AI8*AB8</f>
        <v>-9.8449905286555981E-3</v>
      </c>
      <c r="S6" s="9">
        <f>AJ8*AB8</f>
        <v>-7.9609087813671797E-5</v>
      </c>
      <c r="T6" s="9">
        <f>AK8*AB8</f>
        <v>-3.1963838319603021E-4</v>
      </c>
      <c r="U6" s="9">
        <f>AL8*AB8</f>
        <v>-1.1706175079544924E-7</v>
      </c>
      <c r="V6" s="9">
        <f>AM8*AB8</f>
        <v>-2.4995384411900212E-6</v>
      </c>
      <c r="W6" s="9">
        <f>AN8*AB8</f>
        <v>-2.0764199717983639E-3</v>
      </c>
      <c r="X6" s="9">
        <f>AO8*AB8</f>
        <v>-2.8574041509077455E-3</v>
      </c>
      <c r="Y6" s="9">
        <f>AP8*AB8</f>
        <v>-2.5733982079896731E-2</v>
      </c>
      <c r="Z6" s="9">
        <f>AQ8*AB8</f>
        <v>-1.6258299383277282E-8</v>
      </c>
      <c r="AA6" s="9">
        <f>AR8*AB8</f>
        <v>-9.4265155075657872E-2</v>
      </c>
      <c r="AB6" s="9">
        <f t="shared" si="1"/>
        <v>-0.8</v>
      </c>
      <c r="AC6" s="9">
        <f>AB6*L6</f>
        <v>1.9551649966328168E-2</v>
      </c>
      <c r="AD6" s="9">
        <f>AB6*M6</f>
        <v>-2.0259336760102253E-11</v>
      </c>
      <c r="AE6" s="9">
        <f>AB6*N6</f>
        <v>2.8029986070630194E-11</v>
      </c>
      <c r="AF6" s="9">
        <f>AB6*O6</f>
        <v>8.2710588116849557E-11</v>
      </c>
      <c r="AG6" s="9">
        <f>AB6*P6</f>
        <v>2.6857168725864809E-10</v>
      </c>
      <c r="AH6" s="9">
        <f>AB6*Q6</f>
        <v>9.0797160623370119E-5</v>
      </c>
      <c r="AI6" s="9">
        <f>AB6*R6</f>
        <v>7.8759924229244785E-3</v>
      </c>
      <c r="AJ6" s="9">
        <f>AB6*S6</f>
        <v>6.3687270250937435E-5</v>
      </c>
      <c r="AK6" s="9">
        <f>AB6*T6</f>
        <v>2.557107065568242E-4</v>
      </c>
      <c r="AL6" s="9">
        <f>AB6*U6</f>
        <v>9.3649400636359391E-8</v>
      </c>
      <c r="AM6" s="9">
        <f>AB6*V6</f>
        <v>1.9996307529520172E-6</v>
      </c>
      <c r="AN6" s="9">
        <f>AB6*W6</f>
        <v>1.6611359774386912E-3</v>
      </c>
      <c r="AO6" s="9">
        <f>AB6*X6</f>
        <v>2.2859233207261965E-3</v>
      </c>
      <c r="AP6" s="9">
        <f>AB6*Y6</f>
        <v>2.0587185663917387E-2</v>
      </c>
      <c r="AQ6" s="9">
        <f>AB6*Z6</f>
        <v>1.3006639506621827E-8</v>
      </c>
      <c r="AR6" s="9">
        <f>AB6*AA6</f>
        <v>7.5412124060526303E-2</v>
      </c>
    </row>
    <row r="7" spans="1:44" ht="51" x14ac:dyDescent="0.35">
      <c r="A7" s="9" t="s">
        <v>124</v>
      </c>
      <c r="B7" s="9" t="s">
        <v>54</v>
      </c>
      <c r="C7" s="9" t="s">
        <v>110</v>
      </c>
      <c r="D7" s="9" t="s">
        <v>172</v>
      </c>
      <c r="E7" s="9" t="s">
        <v>121</v>
      </c>
      <c r="F7" s="9" t="s">
        <v>2</v>
      </c>
      <c r="G7" s="9" t="s">
        <v>172</v>
      </c>
      <c r="H7" s="9">
        <v>-0.2</v>
      </c>
      <c r="I7" s="9" t="s">
        <v>188</v>
      </c>
      <c r="J7" s="9" t="b">
        <v>1</v>
      </c>
      <c r="L7" s="9">
        <f>AC10*AB10</f>
        <v>-2.4439562457910208E-2</v>
      </c>
      <c r="M7" s="9">
        <f>AD10*AB10</f>
        <v>2.5324170950127814E-11</v>
      </c>
      <c r="N7" s="9">
        <f>AE10*AB10</f>
        <v>-3.503748258828774E-11</v>
      </c>
      <c r="O7" s="9">
        <f>AF10*AB10</f>
        <v>-1.0338823514606194E-10</v>
      </c>
      <c r="P7" s="9">
        <f>AG10*AB10</f>
        <v>-3.3571460907331011E-10</v>
      </c>
      <c r="Q7" s="9">
        <f>AH10*AB10</f>
        <v>-1.1349645077921264E-4</v>
      </c>
      <c r="R7" s="9">
        <f>AI10*AB10</f>
        <v>-9.8449905286555981E-3</v>
      </c>
      <c r="S7" s="9">
        <f>AJ10*AB10</f>
        <v>-7.9609087813671797E-5</v>
      </c>
      <c r="T7" s="9">
        <f>AK10*AB10</f>
        <v>-3.1963838319603021E-4</v>
      </c>
      <c r="U7" s="9">
        <f>AL10*AB10</f>
        <v>-1.1706175079544924E-7</v>
      </c>
      <c r="V7" s="9">
        <f>AM10*AB10</f>
        <v>-2.4995384411900212E-6</v>
      </c>
      <c r="W7" s="9">
        <f>AN10*AB10</f>
        <v>-2.0764199717983639E-3</v>
      </c>
      <c r="X7" s="9">
        <f>AO10*AB10</f>
        <v>-2.8574041509077455E-3</v>
      </c>
      <c r="Y7" s="9">
        <f>AP10*AB10</f>
        <v>-2.5733982079896731E-2</v>
      </c>
      <c r="Z7" s="9">
        <f>AQ10*AB10</f>
        <v>-1.6258299383277282E-8</v>
      </c>
      <c r="AA7" s="9">
        <f>AR10*AB10</f>
        <v>-9.4265155075657872E-2</v>
      </c>
      <c r="AB7" s="9">
        <f t="shared" si="1"/>
        <v>-0.2</v>
      </c>
      <c r="AC7" s="9">
        <f>AB7*L7</f>
        <v>4.8879124915820419E-3</v>
      </c>
      <c r="AD7" s="9">
        <f>AB7*M7</f>
        <v>-5.0648341900255633E-12</v>
      </c>
      <c r="AE7" s="9">
        <f>AB7*N7</f>
        <v>7.0074965176575485E-12</v>
      </c>
      <c r="AF7" s="9">
        <f>AB7*O7</f>
        <v>2.0677647029212389E-11</v>
      </c>
      <c r="AG7" s="9">
        <f>AB7*P7</f>
        <v>6.7142921814662022E-11</v>
      </c>
      <c r="AH7" s="9">
        <f>AB7*Q7</f>
        <v>2.269929015584253E-5</v>
      </c>
      <c r="AI7" s="9">
        <f>AB7*R7</f>
        <v>1.9689981057311196E-3</v>
      </c>
      <c r="AJ7" s="9">
        <f>AB7*S7</f>
        <v>1.5921817562734359E-5</v>
      </c>
      <c r="AK7" s="9">
        <f>AB7*T7</f>
        <v>6.392767663920605E-5</v>
      </c>
      <c r="AL7" s="9">
        <f>AB7*U7</f>
        <v>2.3412350159089848E-8</v>
      </c>
      <c r="AM7" s="9">
        <f>AB7*V7</f>
        <v>4.9990768823800431E-7</v>
      </c>
      <c r="AN7" s="9">
        <f>AB7*W7</f>
        <v>4.152839943596728E-4</v>
      </c>
      <c r="AO7" s="9">
        <f>AB7*X7</f>
        <v>5.7148083018154913E-4</v>
      </c>
      <c r="AP7" s="9">
        <f>AB7*Y7</f>
        <v>5.1467964159793468E-3</v>
      </c>
      <c r="AQ7" s="9">
        <f>AB7*Z7</f>
        <v>3.2516598766554567E-9</v>
      </c>
      <c r="AR7" s="9">
        <f>AB7*AA7</f>
        <v>1.8853031015131576E-2</v>
      </c>
    </row>
    <row r="8" spans="1:44" ht="51" x14ac:dyDescent="0.35">
      <c r="A8" s="9" t="s">
        <v>123</v>
      </c>
      <c r="B8" s="9" t="s">
        <v>53</v>
      </c>
      <c r="C8" s="9" t="s">
        <v>110</v>
      </c>
      <c r="D8" s="9" t="s">
        <v>172</v>
      </c>
      <c r="E8" s="9" t="s">
        <v>123</v>
      </c>
      <c r="F8" s="9" t="s">
        <v>53</v>
      </c>
      <c r="G8" s="9" t="s">
        <v>172</v>
      </c>
      <c r="H8" s="9">
        <v>-1</v>
      </c>
      <c r="I8" s="9" t="s">
        <v>187</v>
      </c>
      <c r="J8" s="9" t="b">
        <v>0</v>
      </c>
      <c r="AB8" s="9">
        <f t="shared" si="1"/>
        <v>-1</v>
      </c>
      <c r="AC8" s="9">
        <f t="shared" ref="AC8:AR8" si="3">+AC9</f>
        <v>2.4439562457910208E-2</v>
      </c>
      <c r="AD8" s="9">
        <f t="shared" si="3"/>
        <v>-2.5324170950127814E-11</v>
      </c>
      <c r="AE8" s="9">
        <f t="shared" si="3"/>
        <v>3.503748258828774E-11</v>
      </c>
      <c r="AF8" s="9">
        <f t="shared" si="3"/>
        <v>1.0338823514606194E-10</v>
      </c>
      <c r="AG8" s="9">
        <f t="shared" si="3"/>
        <v>3.3571460907331011E-10</v>
      </c>
      <c r="AH8" s="9">
        <f t="shared" si="3"/>
        <v>1.1349645077921264E-4</v>
      </c>
      <c r="AI8" s="9">
        <f t="shared" si="3"/>
        <v>9.8449905286555981E-3</v>
      </c>
      <c r="AJ8" s="9">
        <f t="shared" si="3"/>
        <v>7.9609087813671797E-5</v>
      </c>
      <c r="AK8" s="9">
        <f t="shared" si="3"/>
        <v>3.1963838319603021E-4</v>
      </c>
      <c r="AL8" s="9">
        <f t="shared" si="3"/>
        <v>1.1706175079544924E-7</v>
      </c>
      <c r="AM8" s="9">
        <f t="shared" si="3"/>
        <v>2.4995384411900212E-6</v>
      </c>
      <c r="AN8" s="9">
        <f t="shared" si="3"/>
        <v>2.0764199717983639E-3</v>
      </c>
      <c r="AO8" s="9">
        <f t="shared" si="3"/>
        <v>2.8574041509077455E-3</v>
      </c>
      <c r="AP8" s="9">
        <f t="shared" si="3"/>
        <v>2.5733982079896731E-2</v>
      </c>
      <c r="AQ8" s="9">
        <f t="shared" si="3"/>
        <v>1.6258299383277282E-8</v>
      </c>
      <c r="AR8" s="9">
        <f t="shared" si="3"/>
        <v>9.4265155075657872E-2</v>
      </c>
    </row>
    <row r="9" spans="1:44" ht="88.5" x14ac:dyDescent="0.35">
      <c r="A9" s="9" t="s">
        <v>125</v>
      </c>
      <c r="B9" s="9" t="s">
        <v>55</v>
      </c>
      <c r="C9" s="9" t="s">
        <v>110</v>
      </c>
      <c r="D9" s="9" t="s">
        <v>172</v>
      </c>
      <c r="E9" s="9" t="s">
        <v>123</v>
      </c>
      <c r="F9" s="9" t="s">
        <v>53</v>
      </c>
      <c r="G9" s="9" t="s">
        <v>172</v>
      </c>
      <c r="H9" s="9">
        <v>-1</v>
      </c>
      <c r="I9" s="9" t="s">
        <v>188</v>
      </c>
      <c r="J9" s="9" t="b">
        <v>1</v>
      </c>
      <c r="L9" s="9">
        <f>AC25*AB25</f>
        <v>-2.4439562457910208E-2</v>
      </c>
      <c r="M9" s="9">
        <f>AD25*AB25</f>
        <v>2.5324170950127814E-11</v>
      </c>
      <c r="N9" s="9">
        <f>AE25*AB25</f>
        <v>-3.503748258828774E-11</v>
      </c>
      <c r="O9" s="9">
        <f>AF25*AB25</f>
        <v>-1.0338823514606194E-10</v>
      </c>
      <c r="P9" s="9">
        <f>AG25*AB25</f>
        <v>-3.3571460907331011E-10</v>
      </c>
      <c r="Q9" s="9">
        <f>AH25*AB25</f>
        <v>-1.1349645077921264E-4</v>
      </c>
      <c r="R9" s="9">
        <f>AI25*AB25</f>
        <v>-9.8449905286555981E-3</v>
      </c>
      <c r="S9" s="9">
        <f>AJ25*AB25</f>
        <v>-7.9609087813671797E-5</v>
      </c>
      <c r="T9" s="9">
        <f>AK25*AB25</f>
        <v>-3.1963838319603021E-4</v>
      </c>
      <c r="U9" s="9">
        <f>AL25*AB25</f>
        <v>-1.1706175079544924E-7</v>
      </c>
      <c r="V9" s="9">
        <f>AM25*AB25</f>
        <v>-2.4995384411900212E-6</v>
      </c>
      <c r="W9" s="9">
        <f>AN25*AB25</f>
        <v>-2.0764199717983639E-3</v>
      </c>
      <c r="X9" s="9">
        <f>AO25*AB25</f>
        <v>-2.8574041509077455E-3</v>
      </c>
      <c r="Y9" s="9">
        <f>AP25*AB25</f>
        <v>-2.5733982079896731E-2</v>
      </c>
      <c r="Z9" s="9">
        <f>AQ25*AB25</f>
        <v>-1.6258299383277282E-8</v>
      </c>
      <c r="AA9" s="9">
        <f>AR25*AB25</f>
        <v>-9.4265155075657872E-2</v>
      </c>
      <c r="AB9" s="9">
        <f t="shared" si="1"/>
        <v>-1</v>
      </c>
      <c r="AC9" s="9">
        <f>AB9*L9</f>
        <v>2.4439562457910208E-2</v>
      </c>
      <c r="AD9" s="9">
        <f>AB9*M9</f>
        <v>-2.5324170950127814E-11</v>
      </c>
      <c r="AE9" s="9">
        <f>AB9*N9</f>
        <v>3.503748258828774E-11</v>
      </c>
      <c r="AF9" s="9">
        <f>AB9*O9</f>
        <v>1.0338823514606194E-10</v>
      </c>
      <c r="AG9" s="9">
        <f>AB9*P9</f>
        <v>3.3571460907331011E-10</v>
      </c>
      <c r="AH9" s="9">
        <f>AB9*Q9</f>
        <v>1.1349645077921264E-4</v>
      </c>
      <c r="AI9" s="9">
        <f>AB9*R9</f>
        <v>9.8449905286555981E-3</v>
      </c>
      <c r="AJ9" s="9">
        <f>AB9*S9</f>
        <v>7.9609087813671797E-5</v>
      </c>
      <c r="AK9" s="9">
        <f>AB9*T9</f>
        <v>3.1963838319603021E-4</v>
      </c>
      <c r="AL9" s="9">
        <f>AB9*U9</f>
        <v>1.1706175079544924E-7</v>
      </c>
      <c r="AM9" s="9">
        <f>AB9*V9</f>
        <v>2.4995384411900212E-6</v>
      </c>
      <c r="AN9" s="9">
        <f>AB9*W9</f>
        <v>2.0764199717983639E-3</v>
      </c>
      <c r="AO9" s="9">
        <f>AB9*X9</f>
        <v>2.8574041509077455E-3</v>
      </c>
      <c r="AP9" s="9">
        <f>AB9*Y9</f>
        <v>2.5733982079896731E-2</v>
      </c>
      <c r="AQ9" s="9">
        <f>AB9*Z9</f>
        <v>1.6258299383277282E-8</v>
      </c>
      <c r="AR9" s="9">
        <f>AB9*AA9</f>
        <v>9.4265155075657872E-2</v>
      </c>
    </row>
    <row r="10" spans="1:44" ht="51" x14ac:dyDescent="0.35">
      <c r="A10" s="9" t="s">
        <v>124</v>
      </c>
      <c r="B10" s="9" t="s">
        <v>54</v>
      </c>
      <c r="C10" s="9" t="s">
        <v>110</v>
      </c>
      <c r="D10" s="9" t="s">
        <v>172</v>
      </c>
      <c r="E10" s="9" t="s">
        <v>124</v>
      </c>
      <c r="F10" s="9" t="s">
        <v>54</v>
      </c>
      <c r="G10" s="9" t="s">
        <v>172</v>
      </c>
      <c r="H10" s="9">
        <v>-1</v>
      </c>
      <c r="I10" s="9" t="s">
        <v>187</v>
      </c>
      <c r="J10" s="9" t="b">
        <v>0</v>
      </c>
      <c r="AB10" s="9">
        <f t="shared" si="1"/>
        <v>-1</v>
      </c>
      <c r="AC10" s="9">
        <f t="shared" ref="AC10:AR10" si="4">+AC11</f>
        <v>2.4439562457910208E-2</v>
      </c>
      <c r="AD10" s="9">
        <f t="shared" si="4"/>
        <v>-2.5324170950127814E-11</v>
      </c>
      <c r="AE10" s="9">
        <f t="shared" si="4"/>
        <v>3.503748258828774E-11</v>
      </c>
      <c r="AF10" s="9">
        <f t="shared" si="4"/>
        <v>1.0338823514606194E-10</v>
      </c>
      <c r="AG10" s="9">
        <f t="shared" si="4"/>
        <v>3.3571460907331011E-10</v>
      </c>
      <c r="AH10" s="9">
        <f t="shared" si="4"/>
        <v>1.1349645077921264E-4</v>
      </c>
      <c r="AI10" s="9">
        <f t="shared" si="4"/>
        <v>9.8449905286555981E-3</v>
      </c>
      <c r="AJ10" s="9">
        <f t="shared" si="4"/>
        <v>7.9609087813671797E-5</v>
      </c>
      <c r="AK10" s="9">
        <f t="shared" si="4"/>
        <v>3.1963838319603021E-4</v>
      </c>
      <c r="AL10" s="9">
        <f t="shared" si="4"/>
        <v>1.1706175079544924E-7</v>
      </c>
      <c r="AM10" s="9">
        <f t="shared" si="4"/>
        <v>2.4995384411900212E-6</v>
      </c>
      <c r="AN10" s="9">
        <f t="shared" si="4"/>
        <v>2.0764199717983639E-3</v>
      </c>
      <c r="AO10" s="9">
        <f t="shared" si="4"/>
        <v>2.8574041509077455E-3</v>
      </c>
      <c r="AP10" s="9">
        <f t="shared" si="4"/>
        <v>2.5733982079896731E-2</v>
      </c>
      <c r="AQ10" s="9">
        <f t="shared" si="4"/>
        <v>1.6258299383277282E-8</v>
      </c>
      <c r="AR10" s="9">
        <f t="shared" si="4"/>
        <v>9.4265155075657872E-2</v>
      </c>
    </row>
    <row r="11" spans="1:44" ht="88.5" x14ac:dyDescent="0.35">
      <c r="A11" s="9" t="s">
        <v>126</v>
      </c>
      <c r="B11" s="9" t="s">
        <v>56</v>
      </c>
      <c r="C11" s="9" t="s">
        <v>110</v>
      </c>
      <c r="D11" s="9" t="s">
        <v>172</v>
      </c>
      <c r="E11" s="9" t="s">
        <v>124</v>
      </c>
      <c r="F11" s="9" t="s">
        <v>54</v>
      </c>
      <c r="G11" s="9" t="s">
        <v>172</v>
      </c>
      <c r="H11" s="9">
        <v>-1</v>
      </c>
      <c r="I11" s="9" t="s">
        <v>188</v>
      </c>
      <c r="J11" s="9" t="b">
        <v>1</v>
      </c>
      <c r="L11" s="9">
        <f>AC69*AB69</f>
        <v>-2.4439562457910208E-2</v>
      </c>
      <c r="M11" s="9">
        <f>AD69*AB69</f>
        <v>2.5324170950127814E-11</v>
      </c>
      <c r="N11" s="9">
        <f>AE69*AB69</f>
        <v>-3.503748258828774E-11</v>
      </c>
      <c r="O11" s="9">
        <f>AF69*AB69</f>
        <v>-1.0338823514606194E-10</v>
      </c>
      <c r="P11" s="9">
        <f>AG69*AB69</f>
        <v>-3.3571460907331011E-10</v>
      </c>
      <c r="Q11" s="9">
        <f>AH69*AB69</f>
        <v>-1.1349645077921264E-4</v>
      </c>
      <c r="R11" s="9">
        <f>AI69*AB69</f>
        <v>-9.8449905286555981E-3</v>
      </c>
      <c r="S11" s="9">
        <f>AJ69*AB69</f>
        <v>-7.9609087813671797E-5</v>
      </c>
      <c r="T11" s="9">
        <f>AK69*AB69</f>
        <v>-3.1963838319603021E-4</v>
      </c>
      <c r="U11" s="9">
        <f>AL69*AB69</f>
        <v>-1.1706175079544924E-7</v>
      </c>
      <c r="V11" s="9">
        <f>AM69*AB69</f>
        <v>-2.4995384411900212E-6</v>
      </c>
      <c r="W11" s="9">
        <f>AN69*AB69</f>
        <v>-2.0764199717983639E-3</v>
      </c>
      <c r="X11" s="9">
        <f>AO69*AB69</f>
        <v>-2.8574041509077455E-3</v>
      </c>
      <c r="Y11" s="9">
        <f>AP69*AB69</f>
        <v>-2.5733982079896731E-2</v>
      </c>
      <c r="Z11" s="9">
        <f>AQ69*AB69</f>
        <v>-1.6258299383277282E-8</v>
      </c>
      <c r="AA11" s="9">
        <f>AR69*AB69</f>
        <v>-9.4265155075657872E-2</v>
      </c>
      <c r="AB11" s="9">
        <f t="shared" si="1"/>
        <v>-1</v>
      </c>
      <c r="AC11" s="9">
        <f>AB11*L11</f>
        <v>2.4439562457910208E-2</v>
      </c>
      <c r="AD11" s="9">
        <f>AB11*M11</f>
        <v>-2.5324170950127814E-11</v>
      </c>
      <c r="AE11" s="9">
        <f>AB11*N11</f>
        <v>3.503748258828774E-11</v>
      </c>
      <c r="AF11" s="9">
        <f>AB11*O11</f>
        <v>1.0338823514606194E-10</v>
      </c>
      <c r="AG11" s="9">
        <f>AB11*P11</f>
        <v>3.3571460907331011E-10</v>
      </c>
      <c r="AH11" s="9">
        <f>AB11*Q11</f>
        <v>1.1349645077921264E-4</v>
      </c>
      <c r="AI11" s="9">
        <f>AB11*R11</f>
        <v>9.8449905286555981E-3</v>
      </c>
      <c r="AJ11" s="9">
        <f>AB11*S11</f>
        <v>7.9609087813671797E-5</v>
      </c>
      <c r="AK11" s="9">
        <f>AB11*T11</f>
        <v>3.1963838319603021E-4</v>
      </c>
      <c r="AL11" s="9">
        <f>AB11*U11</f>
        <v>1.1706175079544924E-7</v>
      </c>
      <c r="AM11" s="9">
        <f>AB11*V11</f>
        <v>2.4995384411900212E-6</v>
      </c>
      <c r="AN11" s="9">
        <f>AB11*W11</f>
        <v>2.0764199717983639E-3</v>
      </c>
      <c r="AO11" s="9">
        <f>AB11*X11</f>
        <v>2.8574041509077455E-3</v>
      </c>
      <c r="AP11" s="9">
        <f>AB11*Y11</f>
        <v>2.5733982079896731E-2</v>
      </c>
      <c r="AQ11" s="9">
        <f>AB11*Z11</f>
        <v>1.6258299383277282E-8</v>
      </c>
      <c r="AR11" s="9">
        <f>AB11*AA11</f>
        <v>9.4265155075657872E-2</v>
      </c>
    </row>
    <row r="12" spans="1:44" ht="38.5" x14ac:dyDescent="0.35">
      <c r="A12" s="9" t="s">
        <v>122</v>
      </c>
      <c r="B12" s="9" t="s">
        <v>3</v>
      </c>
      <c r="C12" s="9" t="s">
        <v>110</v>
      </c>
      <c r="D12" s="9" t="s">
        <v>172</v>
      </c>
      <c r="E12" s="9" t="s">
        <v>122</v>
      </c>
      <c r="F12" s="9" t="s">
        <v>3</v>
      </c>
      <c r="G12" s="9" t="s">
        <v>172</v>
      </c>
      <c r="H12" s="9">
        <v>-1</v>
      </c>
      <c r="I12" s="9" t="s">
        <v>187</v>
      </c>
      <c r="J12" s="9" t="b">
        <v>0</v>
      </c>
      <c r="AB12" s="9">
        <f t="shared" si="1"/>
        <v>-1</v>
      </c>
      <c r="AC12" s="9">
        <f t="shared" ref="AC12:AR12" si="5">+AC13+AC14</f>
        <v>0.10728113649509328</v>
      </c>
      <c r="AD12" s="9">
        <f t="shared" si="5"/>
        <v>1.1636297414995323E-8</v>
      </c>
      <c r="AE12" s="9">
        <f t="shared" si="5"/>
        <v>1.1992315041341708E-9</v>
      </c>
      <c r="AF12" s="9">
        <f t="shared" si="5"/>
        <v>5.9895515011908368E-9</v>
      </c>
      <c r="AG12" s="9">
        <f t="shared" si="5"/>
        <v>4.1703599024327771E-9</v>
      </c>
      <c r="AH12" s="9">
        <f t="shared" si="5"/>
        <v>2.701745983171481E-3</v>
      </c>
      <c r="AI12" s="9">
        <f t="shared" si="5"/>
        <v>3.7645789426245577E-4</v>
      </c>
      <c r="AJ12" s="9">
        <f t="shared" si="5"/>
        <v>1.8571959590741823E-6</v>
      </c>
      <c r="AK12" s="9">
        <f t="shared" si="5"/>
        <v>-1.192730384099023E-4</v>
      </c>
      <c r="AL12" s="9">
        <f t="shared" si="5"/>
        <v>4.832964003790201E-7</v>
      </c>
      <c r="AM12" s="9">
        <f t="shared" si="5"/>
        <v>9.4668845901288572E-5</v>
      </c>
      <c r="AN12" s="9">
        <f t="shared" si="5"/>
        <v>5.9812283290475526E-2</v>
      </c>
      <c r="AO12" s="9">
        <f t="shared" si="5"/>
        <v>0.39525179997427362</v>
      </c>
      <c r="AP12" s="9">
        <f t="shared" si="5"/>
        <v>9.1443579413791418E-4</v>
      </c>
      <c r="AQ12" s="9">
        <f t="shared" si="5"/>
        <v>9.0358335546540365E-8</v>
      </c>
      <c r="AR12" s="9">
        <f t="shared" si="5"/>
        <v>0.72747710778815133</v>
      </c>
    </row>
    <row r="13" spans="1:44" ht="51" x14ac:dyDescent="0.35">
      <c r="A13" s="9" t="s">
        <v>127</v>
      </c>
      <c r="B13" s="9" t="s">
        <v>57</v>
      </c>
      <c r="C13" s="9" t="s">
        <v>110</v>
      </c>
      <c r="D13" s="9" t="s">
        <v>172</v>
      </c>
      <c r="E13" s="9" t="s">
        <v>122</v>
      </c>
      <c r="F13" s="9" t="s">
        <v>3</v>
      </c>
      <c r="G13" s="9" t="s">
        <v>172</v>
      </c>
      <c r="H13" s="9">
        <v>-0.6</v>
      </c>
      <c r="I13" s="9" t="s">
        <v>188</v>
      </c>
      <c r="J13" s="9" t="b">
        <v>1</v>
      </c>
      <c r="L13" s="9">
        <f>AC15*AB15</f>
        <v>-0.10728113649509328</v>
      </c>
      <c r="M13" s="9">
        <f>AD15*AB15</f>
        <v>-1.1636297414995323E-8</v>
      </c>
      <c r="N13" s="9">
        <f>AE15*AB15</f>
        <v>-1.1992315041341708E-9</v>
      </c>
      <c r="O13" s="9">
        <f>AF15*AB15</f>
        <v>-5.9895515011908368E-9</v>
      </c>
      <c r="P13" s="9">
        <f>AG15*AB15</f>
        <v>-4.1703599024327771E-9</v>
      </c>
      <c r="Q13" s="9">
        <f>AH15*AB15</f>
        <v>-2.701745983171481E-3</v>
      </c>
      <c r="R13" s="9">
        <f>AI15*AB15</f>
        <v>-3.7645789426245577E-4</v>
      </c>
      <c r="S13" s="9">
        <f>AJ15*AB15</f>
        <v>-1.8571959590741823E-6</v>
      </c>
      <c r="T13" s="9">
        <f>AK15*AB15</f>
        <v>1.192730384099023E-4</v>
      </c>
      <c r="U13" s="9">
        <f>AL15*AB15</f>
        <v>-4.832964003790201E-7</v>
      </c>
      <c r="V13" s="9">
        <f>AM15*AB15</f>
        <v>-9.4668845901288572E-5</v>
      </c>
      <c r="W13" s="9">
        <f>AN15*AB15</f>
        <v>-5.9812283290475526E-2</v>
      </c>
      <c r="X13" s="9">
        <f>AO15*AB15</f>
        <v>-0.39525179997427362</v>
      </c>
      <c r="Y13" s="9">
        <f>AP15*AB15</f>
        <v>-9.1443579413791418E-4</v>
      </c>
      <c r="Z13" s="9">
        <f>AQ15*AB15</f>
        <v>-9.0358335546540365E-8</v>
      </c>
      <c r="AA13" s="9">
        <f>AR15*AB15</f>
        <v>-0.72747710778815133</v>
      </c>
      <c r="AB13" s="9">
        <f t="shared" si="1"/>
        <v>-0.6</v>
      </c>
      <c r="AC13" s="9">
        <f>AB13*L13</f>
        <v>6.4368681897055968E-2</v>
      </c>
      <c r="AD13" s="9">
        <f>AB13*M13</f>
        <v>6.9817784489971938E-9</v>
      </c>
      <c r="AE13" s="9">
        <f>AB13*N13</f>
        <v>7.1953890248050242E-10</v>
      </c>
      <c r="AF13" s="9">
        <f>AB13*O13</f>
        <v>3.5937309007145021E-9</v>
      </c>
      <c r="AG13" s="9">
        <f>AB13*P13</f>
        <v>2.5022159414596663E-9</v>
      </c>
      <c r="AH13" s="9">
        <f>AB13*Q13</f>
        <v>1.6210475899028885E-3</v>
      </c>
      <c r="AI13" s="9">
        <f>AB13*R13</f>
        <v>2.2587473655747345E-4</v>
      </c>
      <c r="AJ13" s="9">
        <f>AB13*S13</f>
        <v>1.1143175754445093E-6</v>
      </c>
      <c r="AK13" s="9">
        <f>AB13*T13</f>
        <v>-7.1563823045941384E-5</v>
      </c>
      <c r="AL13" s="9">
        <f>AB13*U13</f>
        <v>2.8997784022741205E-7</v>
      </c>
      <c r="AM13" s="9">
        <f>AB13*V13</f>
        <v>5.6801307540773142E-5</v>
      </c>
      <c r="AN13" s="9">
        <f>AB13*W13</f>
        <v>3.5887369974285314E-2</v>
      </c>
      <c r="AO13" s="9">
        <f>AB13*X13</f>
        <v>0.23715107998456417</v>
      </c>
      <c r="AP13" s="9">
        <f>AB13*Y13</f>
        <v>5.4866147648274853E-4</v>
      </c>
      <c r="AQ13" s="9">
        <f>AB13*Z13</f>
        <v>5.4215001327924216E-8</v>
      </c>
      <c r="AR13" s="9">
        <f>AB13*AA13</f>
        <v>0.43648626467289081</v>
      </c>
    </row>
    <row r="14" spans="1:44" ht="51" x14ac:dyDescent="0.35">
      <c r="A14" s="9" t="s">
        <v>128</v>
      </c>
      <c r="B14" s="9" t="s">
        <v>58</v>
      </c>
      <c r="C14" s="9" t="s">
        <v>110</v>
      </c>
      <c r="D14" s="9" t="s">
        <v>172</v>
      </c>
      <c r="E14" s="9" t="s">
        <v>122</v>
      </c>
      <c r="F14" s="9" t="s">
        <v>3</v>
      </c>
      <c r="G14" s="9" t="s">
        <v>172</v>
      </c>
      <c r="H14" s="9">
        <v>-0.4</v>
      </c>
      <c r="I14" s="9" t="s">
        <v>188</v>
      </c>
      <c r="J14" s="9" t="b">
        <v>1</v>
      </c>
      <c r="L14" s="9">
        <f>AC20*AB20</f>
        <v>-0.10728113649509328</v>
      </c>
      <c r="M14" s="9">
        <f>AD20*AB20</f>
        <v>-1.1636297414995323E-8</v>
      </c>
      <c r="N14" s="9">
        <f>AE20*AB20</f>
        <v>-1.1992315041341708E-9</v>
      </c>
      <c r="O14" s="9">
        <f>AF20*AB20</f>
        <v>-5.9895515011908368E-9</v>
      </c>
      <c r="P14" s="9">
        <f>AG20*AB20</f>
        <v>-4.1703599024327771E-9</v>
      </c>
      <c r="Q14" s="9">
        <f>AH20*AB20</f>
        <v>-2.701745983171481E-3</v>
      </c>
      <c r="R14" s="9">
        <f>AI20*AB20</f>
        <v>-3.7645789426245577E-4</v>
      </c>
      <c r="S14" s="9">
        <f>AJ20*AB20</f>
        <v>-1.8571959590741823E-6</v>
      </c>
      <c r="T14" s="9">
        <f>AK20*AB20</f>
        <v>1.192730384099023E-4</v>
      </c>
      <c r="U14" s="9">
        <f>AL20*AB20</f>
        <v>-4.832964003790201E-7</v>
      </c>
      <c r="V14" s="9">
        <f>AM20*AB20</f>
        <v>-9.4668845901288572E-5</v>
      </c>
      <c r="W14" s="9">
        <f>AN20*AB20</f>
        <v>-5.9812283290475526E-2</v>
      </c>
      <c r="X14" s="9">
        <f>AO20*AB20</f>
        <v>-0.39525179997427362</v>
      </c>
      <c r="Y14" s="9">
        <f>AP20*AB20</f>
        <v>-9.1443579413791418E-4</v>
      </c>
      <c r="Z14" s="9">
        <f>AQ20*AB20</f>
        <v>-9.0358335546540365E-8</v>
      </c>
      <c r="AA14" s="9">
        <f>AR20*AB20</f>
        <v>-0.72747710778815133</v>
      </c>
      <c r="AB14" s="9">
        <f t="shared" si="1"/>
        <v>-0.4</v>
      </c>
      <c r="AC14" s="9">
        <f>AB14*L14</f>
        <v>4.2912454598037317E-2</v>
      </c>
      <c r="AD14" s="9">
        <f>AB14*M14</f>
        <v>4.6545189659981295E-9</v>
      </c>
      <c r="AE14" s="9">
        <f>AB14*N14</f>
        <v>4.7969260165366839E-10</v>
      </c>
      <c r="AF14" s="9">
        <f>AB14*O14</f>
        <v>2.3958206004763347E-9</v>
      </c>
      <c r="AG14" s="9">
        <f>AB14*P14</f>
        <v>1.6681439609731108E-9</v>
      </c>
      <c r="AH14" s="9">
        <f>AB14*Q14</f>
        <v>1.0806983932685925E-3</v>
      </c>
      <c r="AI14" s="9">
        <f>AB14*R14</f>
        <v>1.5058315770498232E-4</v>
      </c>
      <c r="AJ14" s="9">
        <f>AB14*S14</f>
        <v>7.4287838362967302E-7</v>
      </c>
      <c r="AK14" s="9">
        <f>AB14*T14</f>
        <v>-4.7709215363960925E-5</v>
      </c>
      <c r="AL14" s="9">
        <f>AB14*U14</f>
        <v>1.9331856015160805E-7</v>
      </c>
      <c r="AM14" s="9">
        <f>AB14*V14</f>
        <v>3.786753836051543E-5</v>
      </c>
      <c r="AN14" s="9">
        <f>AB14*W14</f>
        <v>2.3924913316190212E-2</v>
      </c>
      <c r="AO14" s="9">
        <f>AB14*X14</f>
        <v>0.15810071998970945</v>
      </c>
      <c r="AP14" s="9">
        <f>AB14*Y14</f>
        <v>3.6577431765516571E-4</v>
      </c>
      <c r="AQ14" s="9">
        <f>AB14*Z14</f>
        <v>3.6143334218616148E-8</v>
      </c>
      <c r="AR14" s="9">
        <f>AB14*AA14</f>
        <v>0.29099084311526052</v>
      </c>
    </row>
    <row r="15" spans="1:44" ht="51" x14ac:dyDescent="0.35">
      <c r="A15" s="9" t="s">
        <v>127</v>
      </c>
      <c r="B15" s="9" t="s">
        <v>57</v>
      </c>
      <c r="C15" s="9" t="s">
        <v>110</v>
      </c>
      <c r="D15" s="9" t="s">
        <v>172</v>
      </c>
      <c r="E15" s="9" t="s">
        <v>127</v>
      </c>
      <c r="F15" s="9" t="s">
        <v>57</v>
      </c>
      <c r="G15" s="9" t="s">
        <v>172</v>
      </c>
      <c r="H15" s="9">
        <v>-1</v>
      </c>
      <c r="I15" s="9" t="s">
        <v>187</v>
      </c>
      <c r="J15" s="9" t="b">
        <v>0</v>
      </c>
      <c r="AB15" s="9">
        <f t="shared" si="1"/>
        <v>-1</v>
      </c>
      <c r="AC15" s="9">
        <f t="shared" ref="AC15:AR15" si="6">+AC16+AC17+AC18+AC19</f>
        <v>0.10728113649509328</v>
      </c>
      <c r="AD15" s="9">
        <f t="shared" si="6"/>
        <v>1.1636297414995323E-8</v>
      </c>
      <c r="AE15" s="9">
        <f t="shared" si="6"/>
        <v>1.1992315041341708E-9</v>
      </c>
      <c r="AF15" s="9">
        <f t="shared" si="6"/>
        <v>5.9895515011908368E-9</v>
      </c>
      <c r="AG15" s="9">
        <f t="shared" si="6"/>
        <v>4.1703599024327771E-9</v>
      </c>
      <c r="AH15" s="9">
        <f t="shared" si="6"/>
        <v>2.701745983171481E-3</v>
      </c>
      <c r="AI15" s="9">
        <f t="shared" si="6"/>
        <v>3.7645789426245577E-4</v>
      </c>
      <c r="AJ15" s="9">
        <f t="shared" si="6"/>
        <v>1.8571959590741823E-6</v>
      </c>
      <c r="AK15" s="9">
        <f t="shared" si="6"/>
        <v>-1.192730384099023E-4</v>
      </c>
      <c r="AL15" s="9">
        <f t="shared" si="6"/>
        <v>4.832964003790201E-7</v>
      </c>
      <c r="AM15" s="9">
        <f t="shared" si="6"/>
        <v>9.4668845901288572E-5</v>
      </c>
      <c r="AN15" s="9">
        <f t="shared" si="6"/>
        <v>5.9812283290475526E-2</v>
      </c>
      <c r="AO15" s="9">
        <f t="shared" si="6"/>
        <v>0.39525179997427362</v>
      </c>
      <c r="AP15" s="9">
        <f t="shared" si="6"/>
        <v>9.1443579413791418E-4</v>
      </c>
      <c r="AQ15" s="9">
        <f t="shared" si="6"/>
        <v>9.0358335546540365E-8</v>
      </c>
      <c r="AR15" s="9">
        <f t="shared" si="6"/>
        <v>0.72747710778815133</v>
      </c>
    </row>
    <row r="16" spans="1:44" ht="88.5" x14ac:dyDescent="0.35">
      <c r="A16" s="9" t="s">
        <v>129</v>
      </c>
      <c r="B16" s="9" t="s">
        <v>59</v>
      </c>
      <c r="C16" s="9" t="s">
        <v>110</v>
      </c>
      <c r="D16" s="9" t="s">
        <v>172</v>
      </c>
      <c r="E16" s="9" t="s">
        <v>127</v>
      </c>
      <c r="F16" s="9" t="s">
        <v>57</v>
      </c>
      <c r="G16" s="9" t="s">
        <v>172</v>
      </c>
      <c r="H16" s="9">
        <v>-0.5</v>
      </c>
      <c r="I16" s="9" t="s">
        <v>188</v>
      </c>
      <c r="J16" s="9" t="b">
        <v>1</v>
      </c>
      <c r="K16" s="9" t="s">
        <v>194</v>
      </c>
      <c r="L16" s="9">
        <f>AC38*AB38</f>
        <v>-5.4665218065752211E-2</v>
      </c>
      <c r="M16" s="9">
        <f>AD38*AB38</f>
        <v>-3.0137652597232618E-9</v>
      </c>
      <c r="N16" s="9">
        <f>AE38*AB38</f>
        <v>-2.0146342254066232E-9</v>
      </c>
      <c r="O16" s="9">
        <f>AF38*AB38</f>
        <v>-2.3282162287273814E-9</v>
      </c>
      <c r="P16" s="9">
        <f>AG38*AB38</f>
        <v>-1.089545351417667E-8</v>
      </c>
      <c r="Q16" s="9">
        <f>AH38*AB38</f>
        <v>-2.0462804388382645E-3</v>
      </c>
      <c r="R16" s="9">
        <f>AI38*AB38</f>
        <v>-7.0405031903317107E-5</v>
      </c>
      <c r="S16" s="9">
        <f>AJ38*AB38</f>
        <v>-2.1738322950169758E-3</v>
      </c>
      <c r="T16" s="9">
        <f>AK38*AB38</f>
        <v>-9.6252003406144208E-3</v>
      </c>
      <c r="U16" s="9">
        <f>AL38*AB38</f>
        <v>-4.9989831026060227E-7</v>
      </c>
      <c r="V16" s="9">
        <f>AM38*AB38</f>
        <v>-8.6321185166701473E-5</v>
      </c>
      <c r="W16" s="9">
        <f>AN38*AB38</f>
        <v>-2.5077939543654865E-2</v>
      </c>
      <c r="X16" s="9">
        <f>AO38*AB38</f>
        <v>-0.43783705156659314</v>
      </c>
      <c r="Y16" s="9">
        <f>AP38*AB38</f>
        <v>-1.5016074848979252E-2</v>
      </c>
      <c r="Z16" s="9">
        <f>AQ38*AB38</f>
        <v>-1.0519811953109065E-7</v>
      </c>
      <c r="AA16" s="9">
        <f>AR38*AB38</f>
        <v>-0.26708963414282466</v>
      </c>
      <c r="AB16" s="9">
        <f>-1+Parameter!E4</f>
        <v>0</v>
      </c>
      <c r="AC16" s="9">
        <f>AB16*L16</f>
        <v>0</v>
      </c>
      <c r="AD16" s="9">
        <f>AB16*M16</f>
        <v>0</v>
      </c>
      <c r="AE16" s="9">
        <f>AB16*N16</f>
        <v>0</v>
      </c>
      <c r="AF16" s="9">
        <f>AB16*O16</f>
        <v>0</v>
      </c>
      <c r="AG16" s="9">
        <f>AB16*P16</f>
        <v>0</v>
      </c>
      <c r="AH16" s="9">
        <f>AB16*Q16</f>
        <v>0</v>
      </c>
      <c r="AI16" s="9">
        <f>AB16*R16</f>
        <v>0</v>
      </c>
      <c r="AJ16" s="9">
        <f>AB16*S16</f>
        <v>0</v>
      </c>
      <c r="AK16" s="9">
        <f>AB16*T16</f>
        <v>0</v>
      </c>
      <c r="AL16" s="9">
        <f>AB16*U16</f>
        <v>0</v>
      </c>
      <c r="AM16" s="9">
        <f>AB16*V16</f>
        <v>0</v>
      </c>
      <c r="AN16" s="9">
        <f>AB16*W16</f>
        <v>0</v>
      </c>
      <c r="AO16" s="9">
        <f>AB16*X16</f>
        <v>0</v>
      </c>
      <c r="AP16" s="9">
        <f>AB16*Y16</f>
        <v>0</v>
      </c>
      <c r="AQ16" s="9">
        <f>AB16*Z16</f>
        <v>0</v>
      </c>
      <c r="AR16" s="9">
        <f>AB16*AA16</f>
        <v>0</v>
      </c>
    </row>
    <row r="17" spans="1:44" ht="88.5" x14ac:dyDescent="0.35">
      <c r="A17" s="9" t="s">
        <v>130</v>
      </c>
      <c r="B17" s="9" t="s">
        <v>60</v>
      </c>
      <c r="C17" s="9" t="s">
        <v>110</v>
      </c>
      <c r="D17" s="9" t="s">
        <v>172</v>
      </c>
      <c r="E17" s="9" t="s">
        <v>127</v>
      </c>
      <c r="F17" s="9" t="s">
        <v>57</v>
      </c>
      <c r="G17" s="9" t="s">
        <v>172</v>
      </c>
      <c r="H17" s="9">
        <v>-0.5</v>
      </c>
      <c r="I17" s="9" t="s">
        <v>188</v>
      </c>
      <c r="J17" s="9" t="b">
        <v>1</v>
      </c>
      <c r="K17" s="9" t="s">
        <v>195</v>
      </c>
      <c r="L17" s="9">
        <f>AC51*AB51</f>
        <v>-6.4406311089138801E-2</v>
      </c>
      <c r="M17" s="9">
        <f>AD51*AB51</f>
        <v>-2.3148976822886921E-9</v>
      </c>
      <c r="N17" s="9">
        <f>AE51*AB51</f>
        <v>-7.1339721212102997E-10</v>
      </c>
      <c r="O17" s="9">
        <f>AF51*AB51</f>
        <v>-2.1312910765421123E-9</v>
      </c>
      <c r="P17" s="9">
        <f>AG51*AB51</f>
        <v>4.7480560801260761E-10</v>
      </c>
      <c r="Q17" s="9">
        <f>AH51*AB51</f>
        <v>-1.27560932721923E-4</v>
      </c>
      <c r="R17" s="9">
        <f>AI51*AB51</f>
        <v>-5.5276879436143988E-5</v>
      </c>
      <c r="S17" s="9">
        <f>AJ51*AB51</f>
        <v>2.3005191304436082E-4</v>
      </c>
      <c r="T17" s="9">
        <f>AK51*AB51</f>
        <v>1.0633126560516909E-3</v>
      </c>
      <c r="U17" s="9">
        <f>AL51*AB51</f>
        <v>-2.7904806937453328E-7</v>
      </c>
      <c r="V17" s="9">
        <f>AM51*AB51</f>
        <v>-8.8036163385454304E-6</v>
      </c>
      <c r="W17" s="9">
        <f>AN51*AB51</f>
        <v>-8.8928715992355068E-3</v>
      </c>
      <c r="X17" s="9">
        <f>AO51*AB51</f>
        <v>-9.4720197891565938E-2</v>
      </c>
      <c r="Y17" s="9">
        <f>AP51*AB51</f>
        <v>7.8357863025336951E-4</v>
      </c>
      <c r="Z17" s="9">
        <f>AQ51*AB51</f>
        <v>-7.4987793291555199E-9</v>
      </c>
      <c r="AA17" s="9">
        <f>AR51*AB51</f>
        <v>-0.12436394023491454</v>
      </c>
      <c r="AB17" s="9">
        <f>-Parameter!E4</f>
        <v>-1</v>
      </c>
      <c r="AC17" s="9">
        <f>AB17*L17</f>
        <v>6.4406311089138801E-2</v>
      </c>
      <c r="AD17" s="9">
        <f>AB17*M17</f>
        <v>2.3148976822886921E-9</v>
      </c>
      <c r="AE17" s="9">
        <f>AB17*N17</f>
        <v>7.1339721212102997E-10</v>
      </c>
      <c r="AF17" s="9">
        <f>AB17*O17</f>
        <v>2.1312910765421123E-9</v>
      </c>
      <c r="AG17" s="9">
        <f>AB17*P17</f>
        <v>-4.7480560801260761E-10</v>
      </c>
      <c r="AH17" s="9">
        <f>AB17*Q17</f>
        <v>1.27560932721923E-4</v>
      </c>
      <c r="AI17" s="9">
        <f>AB17*R17</f>
        <v>5.5276879436143988E-5</v>
      </c>
      <c r="AJ17" s="9">
        <f>AB17*S17</f>
        <v>-2.3005191304436082E-4</v>
      </c>
      <c r="AK17" s="9">
        <f>AB17*T17</f>
        <v>-1.0633126560516909E-3</v>
      </c>
      <c r="AL17" s="9">
        <f>AB17*U17</f>
        <v>2.7904806937453328E-7</v>
      </c>
      <c r="AM17" s="9">
        <f>AB17*V17</f>
        <v>8.8036163385454304E-6</v>
      </c>
      <c r="AN17" s="9">
        <f>AB17*W17</f>
        <v>8.8928715992355068E-3</v>
      </c>
      <c r="AO17" s="9">
        <f>AB17*X17</f>
        <v>9.4720197891565938E-2</v>
      </c>
      <c r="AP17" s="9">
        <f>AB17*Y17</f>
        <v>-7.8357863025336951E-4</v>
      </c>
      <c r="AQ17" s="9">
        <f>AB17*Z17</f>
        <v>7.4987793291555199E-9</v>
      </c>
      <c r="AR17" s="9">
        <f>AB17*AA17</f>
        <v>0.12436394023491454</v>
      </c>
    </row>
    <row r="18" spans="1:44" ht="113.5" x14ac:dyDescent="0.35">
      <c r="A18" s="9" t="s">
        <v>131</v>
      </c>
      <c r="B18" s="9" t="s">
        <v>61</v>
      </c>
      <c r="C18" s="9" t="s">
        <v>112</v>
      </c>
      <c r="D18" s="9" t="s">
        <v>173</v>
      </c>
      <c r="E18" s="9" t="s">
        <v>127</v>
      </c>
      <c r="F18" s="9" t="s">
        <v>57</v>
      </c>
      <c r="G18" s="9" t="s">
        <v>172</v>
      </c>
      <c r="H18" s="9">
        <v>0.02</v>
      </c>
      <c r="I18" s="9" t="s">
        <v>188</v>
      </c>
      <c r="J18" s="9" t="b">
        <v>0</v>
      </c>
      <c r="L18" s="9">
        <v>1.277444553011192</v>
      </c>
      <c r="M18" s="9">
        <v>2.7851312663283862E-7</v>
      </c>
      <c r="N18" s="9">
        <v>7.6335001641724736E-9</v>
      </c>
      <c r="O18" s="9">
        <v>6.9825489423592209E-8</v>
      </c>
      <c r="P18" s="9">
        <v>1.7289265618998161E-7</v>
      </c>
      <c r="Q18" s="9">
        <v>7.5649351714921251E-2</v>
      </c>
      <c r="R18" s="9">
        <v>1.254954903616398E-2</v>
      </c>
      <c r="S18" s="9">
        <v>8.065956252860251E-3</v>
      </c>
      <c r="T18" s="9">
        <v>3.5645535819389243E-2</v>
      </c>
      <c r="U18" s="9">
        <v>2.7069353414155188E-6</v>
      </c>
      <c r="V18" s="9">
        <v>3.2446784675565611E-3</v>
      </c>
      <c r="W18" s="9">
        <v>0.33213886987789809</v>
      </c>
      <c r="X18" s="9">
        <v>2.3068525436914689</v>
      </c>
      <c r="Y18" s="9">
        <v>3.020850770539588E-2</v>
      </c>
      <c r="Z18" s="9">
        <v>1.12599649408064E-6</v>
      </c>
      <c r="AA18" s="9">
        <v>17.202411026697359</v>
      </c>
      <c r="AB18" s="9">
        <f>H18</f>
        <v>0.02</v>
      </c>
      <c r="AC18" s="9">
        <f>AB18*L18</f>
        <v>2.554889106022384E-2</v>
      </c>
      <c r="AD18" s="9">
        <f>AB18*M18</f>
        <v>5.5702625326567727E-9</v>
      </c>
      <c r="AE18" s="9">
        <f>AB18*N18</f>
        <v>1.5267000328344947E-10</v>
      </c>
      <c r="AF18" s="9">
        <f>AB18*O18</f>
        <v>1.3965097884718443E-9</v>
      </c>
      <c r="AG18" s="9">
        <f>AB18*P18</f>
        <v>3.4578531237996321E-9</v>
      </c>
      <c r="AH18" s="9">
        <f>AB18*Q18</f>
        <v>1.5129870342984251E-3</v>
      </c>
      <c r="AI18" s="9">
        <f>AB18*R18</f>
        <v>2.5099098072327959E-4</v>
      </c>
      <c r="AJ18" s="9">
        <f>AB18*S18</f>
        <v>1.6131912505720503E-4</v>
      </c>
      <c r="AK18" s="9">
        <f>AB18*T18</f>
        <v>7.129107163877849E-4</v>
      </c>
      <c r="AL18" s="9">
        <f>AB18*U18</f>
        <v>5.4138706828310381E-8</v>
      </c>
      <c r="AM18" s="9">
        <f>AB18*V18</f>
        <v>6.4893569351131227E-5</v>
      </c>
      <c r="AN18" s="9">
        <f>AB18*W18</f>
        <v>6.6427773975579621E-3</v>
      </c>
      <c r="AO18" s="9">
        <f>AB18*X18</f>
        <v>4.6137050873829376E-2</v>
      </c>
      <c r="AP18" s="9">
        <f>AB18*Y18</f>
        <v>6.0417015410791763E-4</v>
      </c>
      <c r="AQ18" s="9">
        <f>AB18*Z18</f>
        <v>2.2519929881612799E-8</v>
      </c>
      <c r="AR18" s="9">
        <f>AB18*AA18</f>
        <v>0.34404822053394718</v>
      </c>
    </row>
    <row r="19" spans="1:44" ht="101" x14ac:dyDescent="0.35">
      <c r="A19" s="9" t="s">
        <v>132</v>
      </c>
      <c r="B19" s="9" t="s">
        <v>62</v>
      </c>
      <c r="C19" s="9" t="s">
        <v>112</v>
      </c>
      <c r="D19" s="9" t="s">
        <v>174</v>
      </c>
      <c r="E19" s="9" t="s">
        <v>127</v>
      </c>
      <c r="F19" s="9" t="s">
        <v>57</v>
      </c>
      <c r="G19" s="9" t="s">
        <v>172</v>
      </c>
      <c r="H19" s="9">
        <v>0.1</v>
      </c>
      <c r="I19" s="9" t="s">
        <v>188</v>
      </c>
      <c r="J19" s="9" t="b">
        <v>0</v>
      </c>
      <c r="K19" s="9" t="s">
        <v>101</v>
      </c>
      <c r="L19" s="9">
        <v>0.1732593434573064</v>
      </c>
      <c r="M19" s="9">
        <v>3.7511372000498569E-8</v>
      </c>
      <c r="N19" s="9">
        <v>3.3316428872969129E-9</v>
      </c>
      <c r="O19" s="9">
        <v>2.4617506361768801E-8</v>
      </c>
      <c r="P19" s="9">
        <v>1.187312386645753E-8</v>
      </c>
      <c r="Q19" s="9">
        <v>1.061198016151133E-2</v>
      </c>
      <c r="R19" s="9">
        <v>7.0190034103032202E-4</v>
      </c>
      <c r="S19" s="9">
        <v>7.0589983946229965E-4</v>
      </c>
      <c r="T19" s="9">
        <v>2.3112890125400369E-3</v>
      </c>
      <c r="U19" s="9">
        <v>1.501096241761764E-6</v>
      </c>
      <c r="V19" s="9">
        <v>2.097166021161191E-4</v>
      </c>
      <c r="W19" s="9">
        <v>0.44276634293682049</v>
      </c>
      <c r="X19" s="9">
        <v>2.5439455120887828</v>
      </c>
      <c r="Y19" s="9">
        <v>1.0938442702833661E-2</v>
      </c>
      <c r="Z19" s="9">
        <v>6.0339626335772045E-7</v>
      </c>
      <c r="AA19" s="9">
        <v>2.5906494701928962</v>
      </c>
      <c r="AB19" s="9">
        <f>Parameter!E5</f>
        <v>0.1</v>
      </c>
      <c r="AC19" s="9">
        <f>AB19*L19</f>
        <v>1.732593434573064E-2</v>
      </c>
      <c r="AD19" s="9">
        <f>AB19*M19</f>
        <v>3.7511372000498574E-9</v>
      </c>
      <c r="AE19" s="9">
        <f>AB19*N19</f>
        <v>3.3316428872969129E-10</v>
      </c>
      <c r="AF19" s="9">
        <f>AB19*O19</f>
        <v>2.4617506361768805E-9</v>
      </c>
      <c r="AG19" s="9">
        <f>AB19*P19</f>
        <v>1.187312386645753E-9</v>
      </c>
      <c r="AH19" s="9">
        <f>AB19*Q19</f>
        <v>1.0611980161511331E-3</v>
      </c>
      <c r="AI19" s="9">
        <f>AB19*R19</f>
        <v>7.019003410303221E-5</v>
      </c>
      <c r="AJ19" s="9">
        <f>AB19*S19</f>
        <v>7.0589983946229965E-5</v>
      </c>
      <c r="AK19" s="9">
        <f>AB19*T19</f>
        <v>2.3112890125400371E-4</v>
      </c>
      <c r="AL19" s="9">
        <f>AB19*U19</f>
        <v>1.5010962417617642E-7</v>
      </c>
      <c r="AM19" s="9">
        <f>AB19*V19</f>
        <v>2.0971660211611912E-5</v>
      </c>
      <c r="AN19" s="9">
        <f>AB19*W19</f>
        <v>4.4276634293682053E-2</v>
      </c>
      <c r="AO19" s="9">
        <f>AB19*X19</f>
        <v>0.25439455120887827</v>
      </c>
      <c r="AP19" s="9">
        <f>AB19*Y19</f>
        <v>1.0938442702833661E-3</v>
      </c>
      <c r="AQ19" s="9">
        <f>AB19*Z19</f>
        <v>6.0339626335772042E-8</v>
      </c>
      <c r="AR19" s="9">
        <f>AB19*AA19</f>
        <v>0.25906494701928962</v>
      </c>
    </row>
    <row r="20" spans="1:44" ht="51" x14ac:dyDescent="0.35">
      <c r="A20" s="9" t="s">
        <v>128</v>
      </c>
      <c r="B20" s="9" t="s">
        <v>58</v>
      </c>
      <c r="C20" s="9" t="s">
        <v>110</v>
      </c>
      <c r="D20" s="9" t="s">
        <v>172</v>
      </c>
      <c r="E20" s="9" t="s">
        <v>128</v>
      </c>
      <c r="F20" s="9" t="s">
        <v>58</v>
      </c>
      <c r="G20" s="9" t="s">
        <v>172</v>
      </c>
      <c r="H20" s="9">
        <v>-1</v>
      </c>
      <c r="I20" s="9" t="s">
        <v>187</v>
      </c>
      <c r="J20" s="9" t="b">
        <v>0</v>
      </c>
      <c r="AB20" s="9">
        <f>H20</f>
        <v>-1</v>
      </c>
      <c r="AC20" s="9">
        <f t="shared" ref="AC20:AR20" si="7">+AC21+AC22+AC23+AC24</f>
        <v>0.10728113649509328</v>
      </c>
      <c r="AD20" s="9">
        <f t="shared" si="7"/>
        <v>1.1636297414995323E-8</v>
      </c>
      <c r="AE20" s="9">
        <f t="shared" si="7"/>
        <v>1.1992315041341708E-9</v>
      </c>
      <c r="AF20" s="9">
        <f t="shared" si="7"/>
        <v>5.9895515011908368E-9</v>
      </c>
      <c r="AG20" s="9">
        <f t="shared" si="7"/>
        <v>4.1703599024327771E-9</v>
      </c>
      <c r="AH20" s="9">
        <f t="shared" si="7"/>
        <v>2.701745983171481E-3</v>
      </c>
      <c r="AI20" s="9">
        <f t="shared" si="7"/>
        <v>3.7645789426245577E-4</v>
      </c>
      <c r="AJ20" s="9">
        <f t="shared" si="7"/>
        <v>1.8571959590741823E-6</v>
      </c>
      <c r="AK20" s="9">
        <f t="shared" si="7"/>
        <v>-1.192730384099023E-4</v>
      </c>
      <c r="AL20" s="9">
        <f t="shared" si="7"/>
        <v>4.832964003790201E-7</v>
      </c>
      <c r="AM20" s="9">
        <f t="shared" si="7"/>
        <v>9.4668845901288572E-5</v>
      </c>
      <c r="AN20" s="9">
        <f t="shared" si="7"/>
        <v>5.9812283290475526E-2</v>
      </c>
      <c r="AO20" s="9">
        <f t="shared" si="7"/>
        <v>0.39525179997427362</v>
      </c>
      <c r="AP20" s="9">
        <f t="shared" si="7"/>
        <v>9.1443579413791418E-4</v>
      </c>
      <c r="AQ20" s="9">
        <f t="shared" si="7"/>
        <v>9.0358335546540365E-8</v>
      </c>
      <c r="AR20" s="9">
        <f t="shared" si="7"/>
        <v>0.72747710778815133</v>
      </c>
    </row>
    <row r="21" spans="1:44" ht="88.5" x14ac:dyDescent="0.35">
      <c r="A21" s="9" t="s">
        <v>133</v>
      </c>
      <c r="B21" s="9" t="s">
        <v>63</v>
      </c>
      <c r="C21" s="9" t="s">
        <v>110</v>
      </c>
      <c r="D21" s="9" t="s">
        <v>172</v>
      </c>
      <c r="E21" s="9" t="s">
        <v>128</v>
      </c>
      <c r="F21" s="9" t="s">
        <v>58</v>
      </c>
      <c r="G21" s="9" t="s">
        <v>172</v>
      </c>
      <c r="H21" s="9">
        <v>-0.5</v>
      </c>
      <c r="I21" s="9" t="s">
        <v>188</v>
      </c>
      <c r="J21" s="9" t="b">
        <v>1</v>
      </c>
      <c r="K21" s="9" t="s">
        <v>194</v>
      </c>
      <c r="L21" s="9">
        <f>AC82*AB82</f>
        <v>-5.4665218065752211E-2</v>
      </c>
      <c r="M21" s="9">
        <f>AD82*AB82</f>
        <v>-3.0137652597232618E-9</v>
      </c>
      <c r="N21" s="9">
        <f>AE82*AB82</f>
        <v>-2.0146342254066232E-9</v>
      </c>
      <c r="O21" s="9">
        <f>AF82*AB82</f>
        <v>-2.3282162287273814E-9</v>
      </c>
      <c r="P21" s="9">
        <f>AG82*AB82</f>
        <v>-1.089545351417667E-8</v>
      </c>
      <c r="Q21" s="9">
        <f>AH82*AB82</f>
        <v>-2.0462804388382645E-3</v>
      </c>
      <c r="R21" s="9">
        <f>AI82*AB82</f>
        <v>-7.0405031903317107E-5</v>
      </c>
      <c r="S21" s="9">
        <f>AJ82*AB82</f>
        <v>-2.1738322950169758E-3</v>
      </c>
      <c r="T21" s="9">
        <f>AK82*AB82</f>
        <v>-9.6252003406144208E-3</v>
      </c>
      <c r="U21" s="9">
        <f>AL82*AB82</f>
        <v>-4.9989831026060227E-7</v>
      </c>
      <c r="V21" s="9">
        <f>AM82*AB82</f>
        <v>-8.6321185166701473E-5</v>
      </c>
      <c r="W21" s="9">
        <f>AN82*AB82</f>
        <v>-2.5077939543654865E-2</v>
      </c>
      <c r="X21" s="9">
        <f>AO82*AB82</f>
        <v>-0.43783705156659314</v>
      </c>
      <c r="Y21" s="9">
        <f>AP82*AB82</f>
        <v>-1.5016074848979252E-2</v>
      </c>
      <c r="Z21" s="9">
        <f>AQ82*AB82</f>
        <v>-1.0519811953109065E-7</v>
      </c>
      <c r="AA21" s="9">
        <f>AR82*AB82</f>
        <v>-0.26708963414282466</v>
      </c>
      <c r="AB21" s="9">
        <f>-1+Parameter!E4</f>
        <v>0</v>
      </c>
      <c r="AC21" s="9">
        <f>AB21*L21</f>
        <v>0</v>
      </c>
      <c r="AD21" s="9">
        <f>AB21*M21</f>
        <v>0</v>
      </c>
      <c r="AE21" s="9">
        <f>AB21*N21</f>
        <v>0</v>
      </c>
      <c r="AF21" s="9">
        <f>AB21*O21</f>
        <v>0</v>
      </c>
      <c r="AG21" s="9">
        <f>AB21*P21</f>
        <v>0</v>
      </c>
      <c r="AH21" s="9">
        <f>AB21*Q21</f>
        <v>0</v>
      </c>
      <c r="AI21" s="9">
        <f>AB21*R21</f>
        <v>0</v>
      </c>
      <c r="AJ21" s="9">
        <f>AB21*S21</f>
        <v>0</v>
      </c>
      <c r="AK21" s="9">
        <f>AB21*T21</f>
        <v>0</v>
      </c>
      <c r="AL21" s="9">
        <f>AB21*U21</f>
        <v>0</v>
      </c>
      <c r="AM21" s="9">
        <f>AB21*V21</f>
        <v>0</v>
      </c>
      <c r="AN21" s="9">
        <f>AB21*W21</f>
        <v>0</v>
      </c>
      <c r="AO21" s="9">
        <f>AB21*X21</f>
        <v>0</v>
      </c>
      <c r="AP21" s="9">
        <f>AB21*Y21</f>
        <v>0</v>
      </c>
      <c r="AQ21" s="9">
        <f>AB21*Z21</f>
        <v>0</v>
      </c>
      <c r="AR21" s="9">
        <f>AB21*AA21</f>
        <v>0</v>
      </c>
    </row>
    <row r="22" spans="1:44" ht="88.5" x14ac:dyDescent="0.35">
      <c r="A22" s="9" t="s">
        <v>134</v>
      </c>
      <c r="B22" s="9" t="s">
        <v>64</v>
      </c>
      <c r="C22" s="9" t="s">
        <v>110</v>
      </c>
      <c r="D22" s="9" t="s">
        <v>172</v>
      </c>
      <c r="E22" s="9" t="s">
        <v>128</v>
      </c>
      <c r="F22" s="9" t="s">
        <v>58</v>
      </c>
      <c r="G22" s="9" t="s">
        <v>172</v>
      </c>
      <c r="H22" s="9">
        <v>-0.5</v>
      </c>
      <c r="I22" s="9" t="s">
        <v>188</v>
      </c>
      <c r="J22" s="9" t="b">
        <v>1</v>
      </c>
      <c r="K22" s="9" t="s">
        <v>195</v>
      </c>
      <c r="L22" s="9">
        <f>AC95*AB95</f>
        <v>-6.4406311089138801E-2</v>
      </c>
      <c r="M22" s="9">
        <f>AD95*AB95</f>
        <v>-2.3148976822886921E-9</v>
      </c>
      <c r="N22" s="9">
        <f>AE95*AB95</f>
        <v>-7.1339721212102997E-10</v>
      </c>
      <c r="O22" s="9">
        <f>AF95*AB95</f>
        <v>-2.1312910765421123E-9</v>
      </c>
      <c r="P22" s="9">
        <f>AG95*AB95</f>
        <v>4.7480560801260761E-10</v>
      </c>
      <c r="Q22" s="9">
        <f>AH95*AB95</f>
        <v>-1.27560932721923E-4</v>
      </c>
      <c r="R22" s="9">
        <f>AI95*AB95</f>
        <v>-5.5276879436143988E-5</v>
      </c>
      <c r="S22" s="9">
        <f>AJ95*AB95</f>
        <v>2.3005191304436082E-4</v>
      </c>
      <c r="T22" s="9">
        <f>AK95*AB95</f>
        <v>1.0633126560516909E-3</v>
      </c>
      <c r="U22" s="9">
        <f>AL95*AB95</f>
        <v>-2.7904806937453328E-7</v>
      </c>
      <c r="V22" s="9">
        <f>AM95*AB95</f>
        <v>-8.8036163385454304E-6</v>
      </c>
      <c r="W22" s="9">
        <f>AN95*AB95</f>
        <v>-8.8928715992355068E-3</v>
      </c>
      <c r="X22" s="9">
        <f>AO95*AB95</f>
        <v>-9.4720197891565938E-2</v>
      </c>
      <c r="Y22" s="9">
        <f>AP95*AB95</f>
        <v>7.8357863025336951E-4</v>
      </c>
      <c r="Z22" s="9">
        <f>AQ95*AB95</f>
        <v>-7.4987793291555199E-9</v>
      </c>
      <c r="AA22" s="9">
        <f>AR95*AB95</f>
        <v>-0.12436394023491454</v>
      </c>
      <c r="AB22" s="9">
        <f>-Parameter!E4</f>
        <v>-1</v>
      </c>
      <c r="AC22" s="9">
        <f>AB22*L22</f>
        <v>6.4406311089138801E-2</v>
      </c>
      <c r="AD22" s="9">
        <f>AB22*M22</f>
        <v>2.3148976822886921E-9</v>
      </c>
      <c r="AE22" s="9">
        <f>AB22*N22</f>
        <v>7.1339721212102997E-10</v>
      </c>
      <c r="AF22" s="9">
        <f>AB22*O22</f>
        <v>2.1312910765421123E-9</v>
      </c>
      <c r="AG22" s="9">
        <f>AB22*P22</f>
        <v>-4.7480560801260761E-10</v>
      </c>
      <c r="AH22" s="9">
        <f>AB22*Q22</f>
        <v>1.27560932721923E-4</v>
      </c>
      <c r="AI22" s="9">
        <f>AB22*R22</f>
        <v>5.5276879436143988E-5</v>
      </c>
      <c r="AJ22" s="9">
        <f>AB22*S22</f>
        <v>-2.3005191304436082E-4</v>
      </c>
      <c r="AK22" s="9">
        <f>AB22*T22</f>
        <v>-1.0633126560516909E-3</v>
      </c>
      <c r="AL22" s="9">
        <f>AB22*U22</f>
        <v>2.7904806937453328E-7</v>
      </c>
      <c r="AM22" s="9">
        <f>AB22*V22</f>
        <v>8.8036163385454304E-6</v>
      </c>
      <c r="AN22" s="9">
        <f>AB22*W22</f>
        <v>8.8928715992355068E-3</v>
      </c>
      <c r="AO22" s="9">
        <f>AB22*X22</f>
        <v>9.4720197891565938E-2</v>
      </c>
      <c r="AP22" s="9">
        <f>AB22*Y22</f>
        <v>-7.8357863025336951E-4</v>
      </c>
      <c r="AQ22" s="9">
        <f>AB22*Z22</f>
        <v>7.4987793291555199E-9</v>
      </c>
      <c r="AR22" s="9">
        <f>AB22*AA22</f>
        <v>0.12436394023491454</v>
      </c>
    </row>
    <row r="23" spans="1:44" ht="113.5" x14ac:dyDescent="0.35">
      <c r="A23" s="9" t="s">
        <v>131</v>
      </c>
      <c r="B23" s="9" t="s">
        <v>61</v>
      </c>
      <c r="C23" s="9" t="s">
        <v>112</v>
      </c>
      <c r="D23" s="9" t="s">
        <v>173</v>
      </c>
      <c r="E23" s="9" t="s">
        <v>128</v>
      </c>
      <c r="F23" s="9" t="s">
        <v>58</v>
      </c>
      <c r="G23" s="9" t="s">
        <v>172</v>
      </c>
      <c r="H23" s="9">
        <v>0.02</v>
      </c>
      <c r="I23" s="9" t="s">
        <v>188</v>
      </c>
      <c r="J23" s="9" t="b">
        <v>0</v>
      </c>
      <c r="L23" s="9">
        <v>1.277444553011192</v>
      </c>
      <c r="M23" s="9">
        <v>2.7851312663283862E-7</v>
      </c>
      <c r="N23" s="9">
        <v>7.6335001641724736E-9</v>
      </c>
      <c r="O23" s="9">
        <v>6.9825489423592209E-8</v>
      </c>
      <c r="P23" s="9">
        <v>1.7289265618998161E-7</v>
      </c>
      <c r="Q23" s="9">
        <v>7.5649351714921251E-2</v>
      </c>
      <c r="R23" s="9">
        <v>1.254954903616398E-2</v>
      </c>
      <c r="S23" s="9">
        <v>8.065956252860251E-3</v>
      </c>
      <c r="T23" s="9">
        <v>3.5645535819389243E-2</v>
      </c>
      <c r="U23" s="9">
        <v>2.7069353414155188E-6</v>
      </c>
      <c r="V23" s="9">
        <v>3.2446784675565611E-3</v>
      </c>
      <c r="W23" s="9">
        <v>0.33213886987789809</v>
      </c>
      <c r="X23" s="9">
        <v>2.3068525436914689</v>
      </c>
      <c r="Y23" s="9">
        <v>3.020850770539588E-2</v>
      </c>
      <c r="Z23" s="9">
        <v>1.12599649408064E-6</v>
      </c>
      <c r="AA23" s="9">
        <v>17.202411026697359</v>
      </c>
      <c r="AB23" s="9">
        <f>H23</f>
        <v>0.02</v>
      </c>
      <c r="AC23" s="9">
        <f>AB23*L23</f>
        <v>2.554889106022384E-2</v>
      </c>
      <c r="AD23" s="9">
        <f>AB23*M23</f>
        <v>5.5702625326567727E-9</v>
      </c>
      <c r="AE23" s="9">
        <f>AB23*N23</f>
        <v>1.5267000328344947E-10</v>
      </c>
      <c r="AF23" s="9">
        <f>AB23*O23</f>
        <v>1.3965097884718443E-9</v>
      </c>
      <c r="AG23" s="9">
        <f>AB23*P23</f>
        <v>3.4578531237996321E-9</v>
      </c>
      <c r="AH23" s="9">
        <f>AB23*Q23</f>
        <v>1.5129870342984251E-3</v>
      </c>
      <c r="AI23" s="9">
        <f>AB23*R23</f>
        <v>2.5099098072327959E-4</v>
      </c>
      <c r="AJ23" s="9">
        <f>AB23*S23</f>
        <v>1.6131912505720503E-4</v>
      </c>
      <c r="AK23" s="9">
        <f>AB23*T23</f>
        <v>7.129107163877849E-4</v>
      </c>
      <c r="AL23" s="9">
        <f>AB23*U23</f>
        <v>5.4138706828310381E-8</v>
      </c>
      <c r="AM23" s="9">
        <f>AB23*V23</f>
        <v>6.4893569351131227E-5</v>
      </c>
      <c r="AN23" s="9">
        <f>AB23*W23</f>
        <v>6.6427773975579621E-3</v>
      </c>
      <c r="AO23" s="9">
        <f>AB23*X23</f>
        <v>4.6137050873829376E-2</v>
      </c>
      <c r="AP23" s="9">
        <f>AB23*Y23</f>
        <v>6.0417015410791763E-4</v>
      </c>
      <c r="AQ23" s="9">
        <f>AB23*Z23</f>
        <v>2.2519929881612799E-8</v>
      </c>
      <c r="AR23" s="9">
        <f>AB23*AA23</f>
        <v>0.34404822053394718</v>
      </c>
    </row>
    <row r="24" spans="1:44" ht="101" x14ac:dyDescent="0.35">
      <c r="A24" s="9" t="s">
        <v>132</v>
      </c>
      <c r="B24" s="9" t="s">
        <v>62</v>
      </c>
      <c r="C24" s="9" t="s">
        <v>112</v>
      </c>
      <c r="D24" s="9" t="s">
        <v>174</v>
      </c>
      <c r="E24" s="9" t="s">
        <v>128</v>
      </c>
      <c r="F24" s="9" t="s">
        <v>58</v>
      </c>
      <c r="G24" s="9" t="s">
        <v>172</v>
      </c>
      <c r="H24" s="9">
        <v>0.1</v>
      </c>
      <c r="I24" s="9" t="s">
        <v>188</v>
      </c>
      <c r="J24" s="9" t="b">
        <v>0</v>
      </c>
      <c r="K24" s="9" t="s">
        <v>101</v>
      </c>
      <c r="L24" s="9">
        <v>0.1732593434573064</v>
      </c>
      <c r="M24" s="9">
        <v>3.7511372000498569E-8</v>
      </c>
      <c r="N24" s="9">
        <v>3.3316428872969129E-9</v>
      </c>
      <c r="O24" s="9">
        <v>2.4617506361768801E-8</v>
      </c>
      <c r="P24" s="9">
        <v>1.187312386645753E-8</v>
      </c>
      <c r="Q24" s="9">
        <v>1.061198016151133E-2</v>
      </c>
      <c r="R24" s="9">
        <v>7.0190034103032202E-4</v>
      </c>
      <c r="S24" s="9">
        <v>7.0589983946229965E-4</v>
      </c>
      <c r="T24" s="9">
        <v>2.3112890125400369E-3</v>
      </c>
      <c r="U24" s="9">
        <v>1.501096241761764E-6</v>
      </c>
      <c r="V24" s="9">
        <v>2.097166021161191E-4</v>
      </c>
      <c r="W24" s="9">
        <v>0.44276634293682049</v>
      </c>
      <c r="X24" s="9">
        <v>2.5439455120887828</v>
      </c>
      <c r="Y24" s="9">
        <v>1.0938442702833661E-2</v>
      </c>
      <c r="Z24" s="9">
        <v>6.0339626335772045E-7</v>
      </c>
      <c r="AA24" s="9">
        <v>2.5906494701928962</v>
      </c>
      <c r="AB24" s="9">
        <f>Parameter!E5</f>
        <v>0.1</v>
      </c>
      <c r="AC24" s="9">
        <f>AB24*L24</f>
        <v>1.732593434573064E-2</v>
      </c>
      <c r="AD24" s="9">
        <f>AB24*M24</f>
        <v>3.7511372000498574E-9</v>
      </c>
      <c r="AE24" s="9">
        <f>AB24*N24</f>
        <v>3.3316428872969129E-10</v>
      </c>
      <c r="AF24" s="9">
        <f>AB24*O24</f>
        <v>2.4617506361768805E-9</v>
      </c>
      <c r="AG24" s="9">
        <f>AB24*P24</f>
        <v>1.187312386645753E-9</v>
      </c>
      <c r="AH24" s="9">
        <f>AB24*Q24</f>
        <v>1.0611980161511331E-3</v>
      </c>
      <c r="AI24" s="9">
        <f>AB24*R24</f>
        <v>7.019003410303221E-5</v>
      </c>
      <c r="AJ24" s="9">
        <f>AB24*S24</f>
        <v>7.0589983946229965E-5</v>
      </c>
      <c r="AK24" s="9">
        <f>AB24*T24</f>
        <v>2.3112890125400371E-4</v>
      </c>
      <c r="AL24" s="9">
        <f>AB24*U24</f>
        <v>1.5010962417617642E-7</v>
      </c>
      <c r="AM24" s="9">
        <f>AB24*V24</f>
        <v>2.0971660211611912E-5</v>
      </c>
      <c r="AN24" s="9">
        <f>AB24*W24</f>
        <v>4.4276634293682053E-2</v>
      </c>
      <c r="AO24" s="9">
        <f>AB24*X24</f>
        <v>0.25439455120887827</v>
      </c>
      <c r="AP24" s="9">
        <f>AB24*Y24</f>
        <v>1.0938442702833661E-3</v>
      </c>
      <c r="AQ24" s="9">
        <f>AB24*Z24</f>
        <v>6.0339626335772042E-8</v>
      </c>
      <c r="AR24" s="9">
        <f>AB24*AA24</f>
        <v>0.25906494701928962</v>
      </c>
    </row>
    <row r="25" spans="1:44" ht="88.5" x14ac:dyDescent="0.35">
      <c r="A25" s="9" t="s">
        <v>125</v>
      </c>
      <c r="B25" s="9" t="s">
        <v>55</v>
      </c>
      <c r="C25" s="9" t="s">
        <v>110</v>
      </c>
      <c r="D25" s="9" t="s">
        <v>172</v>
      </c>
      <c r="E25" s="9" t="s">
        <v>125</v>
      </c>
      <c r="F25" s="9" t="s">
        <v>55</v>
      </c>
      <c r="G25" s="9" t="s">
        <v>172</v>
      </c>
      <c r="H25" s="9">
        <v>-1</v>
      </c>
      <c r="I25" s="9" t="s">
        <v>187</v>
      </c>
      <c r="J25" s="9" t="b">
        <v>0</v>
      </c>
      <c r="AB25" s="9">
        <f t="shared" ref="AB25:AB56" si="8">H25</f>
        <v>-1</v>
      </c>
      <c r="AC25" s="9">
        <f t="shared" ref="AC25:AR25" si="9">+AC26+AC27+AC28+AC29+AC30+AC31+AC32+AC33+AC34+AC35+AC36+AC37</f>
        <v>2.4439562457910208E-2</v>
      </c>
      <c r="AD25" s="9">
        <f t="shared" si="9"/>
        <v>-2.5324170950127814E-11</v>
      </c>
      <c r="AE25" s="9">
        <f t="shared" si="9"/>
        <v>3.503748258828774E-11</v>
      </c>
      <c r="AF25" s="9">
        <f t="shared" si="9"/>
        <v>1.0338823514606194E-10</v>
      </c>
      <c r="AG25" s="9">
        <f t="shared" si="9"/>
        <v>3.3571460907331011E-10</v>
      </c>
      <c r="AH25" s="9">
        <f t="shared" si="9"/>
        <v>1.1349645077921264E-4</v>
      </c>
      <c r="AI25" s="9">
        <f t="shared" si="9"/>
        <v>9.8449905286555981E-3</v>
      </c>
      <c r="AJ25" s="9">
        <f t="shared" si="9"/>
        <v>7.9609087813671797E-5</v>
      </c>
      <c r="AK25" s="9">
        <f t="shared" si="9"/>
        <v>3.1963838319603021E-4</v>
      </c>
      <c r="AL25" s="9">
        <f t="shared" si="9"/>
        <v>1.1706175079544924E-7</v>
      </c>
      <c r="AM25" s="9">
        <f t="shared" si="9"/>
        <v>2.4995384411900212E-6</v>
      </c>
      <c r="AN25" s="9">
        <f t="shared" si="9"/>
        <v>2.0764199717983639E-3</v>
      </c>
      <c r="AO25" s="9">
        <f t="shared" si="9"/>
        <v>2.8574041509077455E-3</v>
      </c>
      <c r="AP25" s="9">
        <f t="shared" si="9"/>
        <v>2.5733982079896731E-2</v>
      </c>
      <c r="AQ25" s="9">
        <f t="shared" si="9"/>
        <v>1.6258299383277282E-8</v>
      </c>
      <c r="AR25" s="9">
        <f t="shared" si="9"/>
        <v>9.4265155075657872E-2</v>
      </c>
    </row>
    <row r="26" spans="1:44" ht="51" x14ac:dyDescent="0.35">
      <c r="A26" s="9" t="s">
        <v>135</v>
      </c>
      <c r="B26" s="9" t="s">
        <v>65</v>
      </c>
      <c r="C26" s="9" t="s">
        <v>110</v>
      </c>
      <c r="D26" s="9" t="s">
        <v>175</v>
      </c>
      <c r="E26" s="9" t="s">
        <v>125</v>
      </c>
      <c r="F26" s="9" t="s">
        <v>55</v>
      </c>
      <c r="G26" s="9" t="s">
        <v>172</v>
      </c>
      <c r="H26" s="9">
        <v>-1.1199999999999999E-3</v>
      </c>
      <c r="I26" s="9" t="s">
        <v>188</v>
      </c>
      <c r="J26" s="9" t="b">
        <v>0</v>
      </c>
      <c r="L26" s="9">
        <v>-1.9406865961580999</v>
      </c>
      <c r="M26" s="9">
        <v>-4.9748004498612536E-9</v>
      </c>
      <c r="N26" s="9">
        <v>-4.1580420359733636E-9</v>
      </c>
      <c r="O26" s="9">
        <v>-3.4375909838934237E-8</v>
      </c>
      <c r="P26" s="9">
        <v>-3.545529843212609E-9</v>
      </c>
      <c r="Q26" s="9">
        <v>-1.2534443034106369E-3</v>
      </c>
      <c r="R26" s="9">
        <v>-4.3812035546713252E-4</v>
      </c>
      <c r="S26" s="9">
        <v>-3.4077801134885357E-4</v>
      </c>
      <c r="T26" s="9">
        <v>-1.636047882693856E-3</v>
      </c>
      <c r="U26" s="9">
        <v>-3.5648463308656978E-7</v>
      </c>
      <c r="V26" s="9">
        <v>-1.6043514103892951E-4</v>
      </c>
      <c r="W26" s="9">
        <v>-2.712468627069434</v>
      </c>
      <c r="X26" s="9">
        <v>-0.61682062052104103</v>
      </c>
      <c r="Y26" s="9">
        <v>-5.5206080596668428E-2</v>
      </c>
      <c r="Z26" s="9">
        <v>-9.5580034738767013E-8</v>
      </c>
      <c r="AA26" s="9">
        <v>-0.43556085117606058</v>
      </c>
      <c r="AB26" s="9">
        <f t="shared" si="8"/>
        <v>-1.1199999999999999E-3</v>
      </c>
      <c r="AC26" s="9">
        <f t="shared" ref="AC26:AC37" si="10">AB26*L26</f>
        <v>2.1735689876970716E-3</v>
      </c>
      <c r="AD26" s="9">
        <f t="shared" ref="AD26:AD37" si="11">AB26*M26</f>
        <v>5.5717765038446033E-12</v>
      </c>
      <c r="AE26" s="9">
        <f t="shared" ref="AE26:AE37" si="12">AB26*N26</f>
        <v>4.6570070802901667E-12</v>
      </c>
      <c r="AF26" s="9">
        <f t="shared" ref="AF26:AF37" si="13">AB26*O26</f>
        <v>3.8501019019606342E-11</v>
      </c>
      <c r="AG26" s="9">
        <f t="shared" ref="AG26:AG37" si="14">AB26*P26</f>
        <v>3.9709934243981221E-12</v>
      </c>
      <c r="AH26" s="9">
        <f t="shared" ref="AH26:AH37" si="15">AB26*Q26</f>
        <v>1.4038576198199132E-6</v>
      </c>
      <c r="AI26" s="9">
        <f t="shared" ref="AI26:AI37" si="16">AB26*R26</f>
        <v>4.9069479812318834E-7</v>
      </c>
      <c r="AJ26" s="9">
        <f t="shared" ref="AJ26:AJ37" si="17">AB26*S26</f>
        <v>3.8167137271071597E-7</v>
      </c>
      <c r="AK26" s="9">
        <f t="shared" ref="AK26:AK37" si="18">AB26*T26</f>
        <v>1.8323736286171186E-6</v>
      </c>
      <c r="AL26" s="9">
        <f t="shared" ref="AL26:AL37" si="19">AB26*U26</f>
        <v>3.9926278905695811E-10</v>
      </c>
      <c r="AM26" s="9">
        <f t="shared" ref="AM26:AM37" si="20">AB26*V26</f>
        <v>1.7968735796360102E-7</v>
      </c>
      <c r="AN26" s="9">
        <f t="shared" ref="AN26:AN37" si="21">AB26*W26</f>
        <v>3.037964862317766E-3</v>
      </c>
      <c r="AO26" s="9">
        <f t="shared" ref="AO26:AO37" si="22">AB26*X26</f>
        <v>6.9083909498356588E-4</v>
      </c>
      <c r="AP26" s="9">
        <f t="shared" ref="AP26:AP37" si="23">AB26*Y26</f>
        <v>6.1830810268268628E-5</v>
      </c>
      <c r="AQ26" s="9">
        <f t="shared" ref="AQ26:AQ37" si="24">AB26*Z26</f>
        <v>1.0704963890741905E-10</v>
      </c>
      <c r="AR26" s="9">
        <f t="shared" ref="AR26:AR37" si="25">AB26*AA26</f>
        <v>4.8782815331718782E-4</v>
      </c>
    </row>
    <row r="27" spans="1:44" ht="76" x14ac:dyDescent="0.35">
      <c r="A27" s="9" t="s">
        <v>136</v>
      </c>
      <c r="B27" s="9" t="s">
        <v>66</v>
      </c>
      <c r="C27" s="9" t="s">
        <v>110</v>
      </c>
      <c r="D27" s="9" t="s">
        <v>173</v>
      </c>
      <c r="E27" s="9" t="s">
        <v>125</v>
      </c>
      <c r="F27" s="9" t="s">
        <v>55</v>
      </c>
      <c r="G27" s="9" t="s">
        <v>172</v>
      </c>
      <c r="H27" s="9">
        <v>1.1199999999999999E-3</v>
      </c>
      <c r="I27" s="9" t="s">
        <v>188</v>
      </c>
      <c r="J27" s="9" t="b">
        <v>0</v>
      </c>
      <c r="L27" s="9">
        <v>2.4026442177061482</v>
      </c>
      <c r="M27" s="9">
        <v>6.077489855087247E-8</v>
      </c>
      <c r="N27" s="9">
        <v>3.9684882302590473E-8</v>
      </c>
      <c r="O27" s="9">
        <v>1.1913515524899211E-7</v>
      </c>
      <c r="P27" s="9">
        <v>8.1422626250504138E-8</v>
      </c>
      <c r="Q27" s="9">
        <v>3.4894064947950637E-2</v>
      </c>
      <c r="R27" s="9">
        <v>8.3404145916266045E-3</v>
      </c>
      <c r="S27" s="9">
        <v>9.4416349950493927E-3</v>
      </c>
      <c r="T27" s="9">
        <v>1.9993634985390391E-2</v>
      </c>
      <c r="U27" s="9">
        <v>4.7147932127256167E-5</v>
      </c>
      <c r="V27" s="9">
        <v>1.811738949812676E-3</v>
      </c>
      <c r="W27" s="9">
        <v>1.1979467661584819</v>
      </c>
      <c r="X27" s="9">
        <v>5.6033044023643557</v>
      </c>
      <c r="Y27" s="9">
        <v>0.9491017278699817</v>
      </c>
      <c r="Z27" s="9">
        <v>1.5014335431822809E-5</v>
      </c>
      <c r="AA27" s="9">
        <v>76.330826539600423</v>
      </c>
      <c r="AB27" s="9">
        <f t="shared" si="8"/>
        <v>1.1199999999999999E-3</v>
      </c>
      <c r="AC27" s="9">
        <f t="shared" si="10"/>
        <v>2.6909615238308857E-3</v>
      </c>
      <c r="AD27" s="9">
        <f t="shared" si="11"/>
        <v>6.8067886376977158E-11</v>
      </c>
      <c r="AE27" s="9">
        <f t="shared" si="12"/>
        <v>4.4447068178901324E-11</v>
      </c>
      <c r="AF27" s="9">
        <f t="shared" si="13"/>
        <v>1.3343137387887114E-10</v>
      </c>
      <c r="AG27" s="9">
        <f t="shared" si="14"/>
        <v>9.1193341400564622E-11</v>
      </c>
      <c r="AH27" s="9">
        <f t="shared" si="15"/>
        <v>3.9081352741704709E-5</v>
      </c>
      <c r="AI27" s="9">
        <f t="shared" si="16"/>
        <v>9.3412643426217962E-6</v>
      </c>
      <c r="AJ27" s="9">
        <f t="shared" si="17"/>
        <v>1.0574631194455319E-5</v>
      </c>
      <c r="AK27" s="9">
        <f t="shared" si="18"/>
        <v>2.2392871183637235E-5</v>
      </c>
      <c r="AL27" s="9">
        <f t="shared" si="19"/>
        <v>5.2805683982526903E-8</v>
      </c>
      <c r="AM27" s="9">
        <f t="shared" si="20"/>
        <v>2.0291476237901969E-6</v>
      </c>
      <c r="AN27" s="9">
        <f t="shared" si="21"/>
        <v>1.3417003780974996E-3</v>
      </c>
      <c r="AO27" s="9">
        <f t="shared" si="22"/>
        <v>6.2757009306480781E-3</v>
      </c>
      <c r="AP27" s="9">
        <f t="shared" si="23"/>
        <v>1.0629939352143794E-3</v>
      </c>
      <c r="AQ27" s="9">
        <f t="shared" si="24"/>
        <v>1.6816055683641547E-8</v>
      </c>
      <c r="AR27" s="9">
        <f t="shared" si="25"/>
        <v>8.5490525724352465E-2</v>
      </c>
    </row>
    <row r="28" spans="1:44" ht="51" x14ac:dyDescent="0.35">
      <c r="A28" s="9" t="s">
        <v>137</v>
      </c>
      <c r="B28" s="9" t="s">
        <v>67</v>
      </c>
      <c r="C28" s="9" t="s">
        <v>110</v>
      </c>
      <c r="D28" s="9" t="s">
        <v>176</v>
      </c>
      <c r="E28" s="9" t="s">
        <v>125</v>
      </c>
      <c r="F28" s="9" t="s">
        <v>55</v>
      </c>
      <c r="G28" s="9" t="s">
        <v>172</v>
      </c>
      <c r="H28" s="9">
        <v>1.1199999999999999E-3</v>
      </c>
      <c r="I28" s="9" t="s">
        <v>188</v>
      </c>
      <c r="J28" s="9" t="b">
        <v>0</v>
      </c>
      <c r="L28" s="9">
        <v>0.9599021315448043</v>
      </c>
      <c r="M28" s="9">
        <v>1.1483368689266171E-7</v>
      </c>
      <c r="N28" s="9">
        <v>1.8708160274051808E-8</v>
      </c>
      <c r="O28" s="9">
        <v>7.7676132910866531E-8</v>
      </c>
      <c r="P28" s="9">
        <v>1.584930184030587E-8</v>
      </c>
      <c r="Q28" s="9">
        <v>0.12544581324939599</v>
      </c>
      <c r="R28" s="9">
        <v>2.331581416540478E-3</v>
      </c>
      <c r="S28" s="9">
        <v>4.4220311889813903E-3</v>
      </c>
      <c r="T28" s="9">
        <v>7.179872323889269E-3</v>
      </c>
      <c r="U28" s="9">
        <v>6.8507618835159372E-5</v>
      </c>
      <c r="V28" s="9">
        <v>6.2853467824928457E-4</v>
      </c>
      <c r="W28" s="9">
        <v>0.45494844375941651</v>
      </c>
      <c r="X28" s="9">
        <v>14.76266184066769</v>
      </c>
      <c r="Y28" s="9">
        <v>0.5688984324525761</v>
      </c>
      <c r="Z28" s="9">
        <v>2.880561335587162E-6</v>
      </c>
      <c r="AA28" s="9">
        <v>22.217198566451401</v>
      </c>
      <c r="AB28" s="9">
        <f t="shared" si="8"/>
        <v>1.1199999999999999E-3</v>
      </c>
      <c r="AC28" s="9">
        <f t="shared" si="10"/>
        <v>1.0750903873301806E-3</v>
      </c>
      <c r="AD28" s="9">
        <f t="shared" si="11"/>
        <v>1.2861372931978111E-10</v>
      </c>
      <c r="AE28" s="9">
        <f t="shared" si="12"/>
        <v>2.0953139506938025E-11</v>
      </c>
      <c r="AF28" s="9">
        <f t="shared" si="13"/>
        <v>8.6997268860170511E-11</v>
      </c>
      <c r="AG28" s="9">
        <f t="shared" si="14"/>
        <v>1.7751218061142572E-11</v>
      </c>
      <c r="AH28" s="9">
        <f t="shared" si="15"/>
        <v>1.404993108393235E-4</v>
      </c>
      <c r="AI28" s="9">
        <f t="shared" si="16"/>
        <v>2.6113711865253353E-6</v>
      </c>
      <c r="AJ28" s="9">
        <f t="shared" si="17"/>
        <v>4.9526749316591566E-6</v>
      </c>
      <c r="AK28" s="9">
        <f t="shared" si="18"/>
        <v>8.0414570027559808E-6</v>
      </c>
      <c r="AL28" s="9">
        <f t="shared" si="19"/>
        <v>7.6728533095378489E-8</v>
      </c>
      <c r="AM28" s="9">
        <f t="shared" si="20"/>
        <v>7.0395883963919863E-7</v>
      </c>
      <c r="AN28" s="9">
        <f t="shared" si="21"/>
        <v>5.095422570105464E-4</v>
      </c>
      <c r="AO28" s="9">
        <f t="shared" si="22"/>
        <v>1.653418126154781E-2</v>
      </c>
      <c r="AP28" s="9">
        <f t="shared" si="23"/>
        <v>6.3716624434688516E-4</v>
      </c>
      <c r="AQ28" s="9">
        <f t="shared" si="24"/>
        <v>3.2262286958576213E-9</v>
      </c>
      <c r="AR28" s="9">
        <f t="shared" si="25"/>
        <v>2.4883262394425568E-2</v>
      </c>
    </row>
    <row r="29" spans="1:44" ht="51" x14ac:dyDescent="0.35">
      <c r="A29" s="9" t="s">
        <v>138</v>
      </c>
      <c r="B29" s="9" t="s">
        <v>68</v>
      </c>
      <c r="C29" s="9" t="s">
        <v>110</v>
      </c>
      <c r="D29" s="9" t="s">
        <v>173</v>
      </c>
      <c r="E29" s="9" t="s">
        <v>125</v>
      </c>
      <c r="F29" s="9" t="s">
        <v>55</v>
      </c>
      <c r="G29" s="9" t="s">
        <v>172</v>
      </c>
      <c r="H29" s="9">
        <v>-0.35</v>
      </c>
      <c r="I29" s="9" t="s">
        <v>188</v>
      </c>
      <c r="J29" s="9" t="b">
        <v>0</v>
      </c>
      <c r="L29" s="9">
        <v>3.1457441169940861E-3</v>
      </c>
      <c r="M29" s="9">
        <v>6.5022160900208775E-10</v>
      </c>
      <c r="N29" s="9">
        <v>1.000563776509765E-10</v>
      </c>
      <c r="O29" s="9">
        <v>4.4440407603596022E-10</v>
      </c>
      <c r="P29" s="9">
        <v>3.0063126803655782E-10</v>
      </c>
      <c r="Q29" s="9">
        <v>1.9282305834752999E-4</v>
      </c>
      <c r="R29" s="9">
        <v>2.264711906192313E-5</v>
      </c>
      <c r="S29" s="9">
        <v>2.0167113386152581E-5</v>
      </c>
      <c r="T29" s="9">
        <v>8.0658338911371866E-5</v>
      </c>
      <c r="U29" s="9">
        <v>3.6776368775751759E-8</v>
      </c>
      <c r="V29" s="9">
        <v>7.3394725148656446E-6</v>
      </c>
      <c r="W29" s="9">
        <v>8.0365357875069945E-3</v>
      </c>
      <c r="X29" s="9">
        <v>5.8980906103633449E-2</v>
      </c>
      <c r="Y29" s="9">
        <v>2.6050259980802038E-4</v>
      </c>
      <c r="Z29" s="9">
        <v>1.1117241814655159E-8</v>
      </c>
      <c r="AA29" s="9">
        <v>4.7418460561249563E-2</v>
      </c>
      <c r="AB29" s="9">
        <f t="shared" si="8"/>
        <v>-0.35</v>
      </c>
      <c r="AC29" s="9">
        <f t="shared" si="10"/>
        <v>-1.10101044094793E-3</v>
      </c>
      <c r="AD29" s="9">
        <f t="shared" si="11"/>
        <v>-2.2757756315073069E-10</v>
      </c>
      <c r="AE29" s="9">
        <f t="shared" si="12"/>
        <v>-3.501973217784177E-11</v>
      </c>
      <c r="AF29" s="9">
        <f t="shared" si="13"/>
        <v>-1.5554142661258607E-10</v>
      </c>
      <c r="AG29" s="9">
        <f t="shared" si="14"/>
        <v>-1.0522094381279523E-10</v>
      </c>
      <c r="AH29" s="9">
        <f t="shared" si="15"/>
        <v>-6.7488070421635498E-5</v>
      </c>
      <c r="AI29" s="9">
        <f t="shared" si="16"/>
        <v>-7.926491671673095E-6</v>
      </c>
      <c r="AJ29" s="9">
        <f t="shared" si="17"/>
        <v>-7.0584896851534028E-6</v>
      </c>
      <c r="AK29" s="9">
        <f t="shared" si="18"/>
        <v>-2.823041861898015E-5</v>
      </c>
      <c r="AL29" s="9">
        <f t="shared" si="19"/>
        <v>-1.2871729071513115E-8</v>
      </c>
      <c r="AM29" s="9">
        <f t="shared" si="20"/>
        <v>-2.5688153802029755E-6</v>
      </c>
      <c r="AN29" s="9">
        <f t="shared" si="21"/>
        <v>-2.812787525627448E-3</v>
      </c>
      <c r="AO29" s="9">
        <f t="shared" si="22"/>
        <v>-2.0643317136271707E-2</v>
      </c>
      <c r="AP29" s="9">
        <f t="shared" si="23"/>
        <v>-9.1175909932807129E-5</v>
      </c>
      <c r="AQ29" s="9">
        <f t="shared" si="24"/>
        <v>-3.8910346351293053E-9</v>
      </c>
      <c r="AR29" s="9">
        <f t="shared" si="25"/>
        <v>-1.6596461196437345E-2</v>
      </c>
    </row>
    <row r="30" spans="1:44" ht="51" x14ac:dyDescent="0.35">
      <c r="A30" s="9" t="s">
        <v>139</v>
      </c>
      <c r="B30" s="9" t="s">
        <v>69</v>
      </c>
      <c r="C30" s="9" t="s">
        <v>110</v>
      </c>
      <c r="D30" s="9" t="s">
        <v>177</v>
      </c>
      <c r="E30" s="9" t="s">
        <v>125</v>
      </c>
      <c r="F30" s="9" t="s">
        <v>55</v>
      </c>
      <c r="G30" s="9" t="s">
        <v>172</v>
      </c>
      <c r="H30" s="9">
        <v>6.0424000000000003E-5</v>
      </c>
      <c r="I30" s="9" t="s">
        <v>189</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140</v>
      </c>
      <c r="B31" s="9" t="s">
        <v>70</v>
      </c>
      <c r="C31" s="9" t="s">
        <v>110</v>
      </c>
      <c r="D31" s="9" t="s">
        <v>177</v>
      </c>
      <c r="E31" s="9" t="s">
        <v>125</v>
      </c>
      <c r="F31" s="9" t="s">
        <v>55</v>
      </c>
      <c r="G31" s="9" t="s">
        <v>172</v>
      </c>
      <c r="H31" s="9">
        <v>0.14660000000000001</v>
      </c>
      <c r="I31" s="9" t="s">
        <v>189</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141</v>
      </c>
      <c r="B32" s="9" t="s">
        <v>71</v>
      </c>
      <c r="C32" s="9" t="s">
        <v>110</v>
      </c>
      <c r="D32" s="9" t="s">
        <v>178</v>
      </c>
      <c r="E32" s="9" t="s">
        <v>125</v>
      </c>
      <c r="F32" s="9" t="s">
        <v>55</v>
      </c>
      <c r="G32" s="9" t="s">
        <v>172</v>
      </c>
      <c r="H32" s="9">
        <v>0.15379999999999999</v>
      </c>
      <c r="I32" s="9" t="s">
        <v>189</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142</v>
      </c>
      <c r="B33" s="9" t="s">
        <v>72</v>
      </c>
      <c r="C33" s="9" t="s">
        <v>165</v>
      </c>
      <c r="D33" s="9" t="s">
        <v>179</v>
      </c>
      <c r="E33" s="9" t="s">
        <v>125</v>
      </c>
      <c r="F33" s="9" t="s">
        <v>55</v>
      </c>
      <c r="G33" s="9" t="s">
        <v>172</v>
      </c>
      <c r="H33" s="9">
        <v>0</v>
      </c>
      <c r="I33" s="9" t="s">
        <v>189</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143</v>
      </c>
      <c r="B34" s="9" t="s">
        <v>73</v>
      </c>
      <c r="C34" s="9" t="s">
        <v>110</v>
      </c>
      <c r="D34" s="9" t="s">
        <v>177</v>
      </c>
      <c r="E34" s="9" t="s">
        <v>125</v>
      </c>
      <c r="F34" s="9" t="s">
        <v>55</v>
      </c>
      <c r="G34" s="9" t="s">
        <v>172</v>
      </c>
      <c r="H34" s="9">
        <v>9.8399999999999998E-3</v>
      </c>
      <c r="I34" s="9" t="s">
        <v>189</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144</v>
      </c>
      <c r="B35" s="9" t="s">
        <v>74</v>
      </c>
      <c r="C35" s="9" t="s">
        <v>110</v>
      </c>
      <c r="D35" s="9" t="s">
        <v>177</v>
      </c>
      <c r="E35" s="9" t="s">
        <v>125</v>
      </c>
      <c r="F35" s="9" t="s">
        <v>55</v>
      </c>
      <c r="G35" s="9" t="s">
        <v>172</v>
      </c>
      <c r="H35" s="9">
        <v>4.6900000000000002E-5</v>
      </c>
      <c r="I35" s="9" t="s">
        <v>189</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145</v>
      </c>
      <c r="B36" s="9" t="s">
        <v>75</v>
      </c>
      <c r="C36" s="9" t="s">
        <v>166</v>
      </c>
      <c r="D36" s="9" t="s">
        <v>177</v>
      </c>
      <c r="E36" s="9" t="s">
        <v>125</v>
      </c>
      <c r="F36" s="9" t="s">
        <v>55</v>
      </c>
      <c r="G36" s="9" t="s">
        <v>172</v>
      </c>
      <c r="H36" s="9">
        <v>5.6026000000000003E-4</v>
      </c>
      <c r="I36" s="9" t="s">
        <v>189</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146</v>
      </c>
      <c r="B37" s="9" t="s">
        <v>76</v>
      </c>
      <c r="C37" s="9" t="s">
        <v>110</v>
      </c>
      <c r="D37" s="9" t="s">
        <v>177</v>
      </c>
      <c r="E37" s="9" t="s">
        <v>125</v>
      </c>
      <c r="F37" s="9" t="s">
        <v>55</v>
      </c>
      <c r="G37" s="9" t="s">
        <v>172</v>
      </c>
      <c r="H37" s="9">
        <v>2.3430000000000001E-5</v>
      </c>
      <c r="I37" s="9" t="s">
        <v>189</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129</v>
      </c>
      <c r="B38" s="9" t="s">
        <v>59</v>
      </c>
      <c r="C38" s="9" t="s">
        <v>110</v>
      </c>
      <c r="D38" s="9" t="s">
        <v>172</v>
      </c>
      <c r="E38" s="9" t="s">
        <v>129</v>
      </c>
      <c r="F38" s="9" t="s">
        <v>59</v>
      </c>
      <c r="G38" s="9" t="s">
        <v>172</v>
      </c>
      <c r="H38" s="9">
        <v>-1</v>
      </c>
      <c r="I38" s="9" t="s">
        <v>187</v>
      </c>
      <c r="J38" s="9" t="b">
        <v>0</v>
      </c>
      <c r="AB38" s="9">
        <f t="shared" si="8"/>
        <v>-1</v>
      </c>
      <c r="AC38" s="9">
        <f t="shared" ref="AC38:AR38" si="26">+AC39+AC40+AC41+AC42+AC43+AC44+AC45+AC46+AC47+AC48+AC49+AC50</f>
        <v>5.4665218065752211E-2</v>
      </c>
      <c r="AD38" s="9">
        <f t="shared" si="26"/>
        <v>3.0137652597232618E-9</v>
      </c>
      <c r="AE38" s="9">
        <f t="shared" si="26"/>
        <v>2.0146342254066232E-9</v>
      </c>
      <c r="AF38" s="9">
        <f t="shared" si="26"/>
        <v>2.3282162287273814E-9</v>
      </c>
      <c r="AG38" s="9">
        <f t="shared" si="26"/>
        <v>1.089545351417667E-8</v>
      </c>
      <c r="AH38" s="9">
        <f t="shared" si="26"/>
        <v>2.0462804388382645E-3</v>
      </c>
      <c r="AI38" s="9">
        <f t="shared" si="26"/>
        <v>7.0405031903317107E-5</v>
      </c>
      <c r="AJ38" s="9">
        <f t="shared" si="26"/>
        <v>2.1738322950169758E-3</v>
      </c>
      <c r="AK38" s="9">
        <f t="shared" si="26"/>
        <v>9.6252003406144208E-3</v>
      </c>
      <c r="AL38" s="9">
        <f t="shared" si="26"/>
        <v>4.9989831026060227E-7</v>
      </c>
      <c r="AM38" s="9">
        <f t="shared" si="26"/>
        <v>8.6321185166701473E-5</v>
      </c>
      <c r="AN38" s="9">
        <f t="shared" si="26"/>
        <v>2.5077939543654865E-2</v>
      </c>
      <c r="AO38" s="9">
        <f t="shared" si="26"/>
        <v>0.43783705156659314</v>
      </c>
      <c r="AP38" s="9">
        <f t="shared" si="26"/>
        <v>1.5016074848979252E-2</v>
      </c>
      <c r="AQ38" s="9">
        <f t="shared" si="26"/>
        <v>1.0519811953109065E-7</v>
      </c>
      <c r="AR38" s="9">
        <f t="shared" si="26"/>
        <v>0.26708963414282466</v>
      </c>
    </row>
    <row r="39" spans="1:44" ht="63.5" x14ac:dyDescent="0.35">
      <c r="A39" s="9" t="s">
        <v>147</v>
      </c>
      <c r="B39" s="9" t="s">
        <v>77</v>
      </c>
      <c r="C39" s="9" t="s">
        <v>110</v>
      </c>
      <c r="D39" s="9" t="s">
        <v>180</v>
      </c>
      <c r="E39" s="9" t="s">
        <v>129</v>
      </c>
      <c r="F39" s="9" t="s">
        <v>59</v>
      </c>
      <c r="G39" s="9" t="s">
        <v>172</v>
      </c>
      <c r="H39" s="9">
        <v>-1.8499999999999999E-5</v>
      </c>
      <c r="I39" s="9" t="s">
        <v>188</v>
      </c>
      <c r="J39" s="9" t="b">
        <v>0</v>
      </c>
      <c r="L39" s="9">
        <v>-0.52728546096698092</v>
      </c>
      <c r="M39" s="9">
        <v>-5.498955608864845E-9</v>
      </c>
      <c r="N39" s="9">
        <v>-6.7253090892361112E-9</v>
      </c>
      <c r="O39" s="9">
        <v>-4.2122098588654867E-8</v>
      </c>
      <c r="P39" s="9">
        <v>-3.8205949824450361E-9</v>
      </c>
      <c r="Q39" s="9">
        <v>-1.2950231837582809E-3</v>
      </c>
      <c r="R39" s="9">
        <v>-4.0967890101932118E-4</v>
      </c>
      <c r="S39" s="9">
        <v>-3.3902862545958973E-4</v>
      </c>
      <c r="T39" s="9">
        <v>-1.5548843509565981E-3</v>
      </c>
      <c r="U39" s="9">
        <v>-9.2108597334452801E-7</v>
      </c>
      <c r="V39" s="9">
        <v>-1.5504839207695019E-4</v>
      </c>
      <c r="W39" s="9">
        <v>-1.3801008280051079</v>
      </c>
      <c r="X39" s="9">
        <v>-0.31980310567461601</v>
      </c>
      <c r="Y39" s="9">
        <v>-7.2186180611371178E-2</v>
      </c>
      <c r="Z39" s="9">
        <v>-1.0377755259677389E-7</v>
      </c>
      <c r="AA39" s="9">
        <v>-0.39601528619531973</v>
      </c>
      <c r="AB39" s="9">
        <f t="shared" si="8"/>
        <v>-1.8499999999999999E-5</v>
      </c>
      <c r="AC39" s="9">
        <f t="shared" ref="AC39:AC50" si="27">AB39*L39</f>
        <v>9.7547810278891458E-6</v>
      </c>
      <c r="AD39" s="9">
        <f t="shared" ref="AD39:AD50" si="28">AB39*M39</f>
        <v>1.0173067876399962E-13</v>
      </c>
      <c r="AE39" s="9">
        <f t="shared" ref="AE39:AE50" si="29">AB39*N39</f>
        <v>1.2441821815086804E-13</v>
      </c>
      <c r="AF39" s="9">
        <f t="shared" ref="AF39:AF50" si="30">AB39*O39</f>
        <v>7.7925882389011505E-13</v>
      </c>
      <c r="AG39" s="9">
        <f t="shared" ref="AG39:AG50" si="31">AB39*P39</f>
        <v>7.0681007175233166E-14</v>
      </c>
      <c r="AH39" s="9">
        <f t="shared" ref="AH39:AH50" si="32">AB39*Q39</f>
        <v>2.3957928899528197E-8</v>
      </c>
      <c r="AI39" s="9">
        <f t="shared" ref="AI39:AI50" si="33">AB39*R39</f>
        <v>7.5790596688574411E-9</v>
      </c>
      <c r="AJ39" s="9">
        <f t="shared" ref="AJ39:AJ50" si="34">AB39*S39</f>
        <v>6.2720295710024096E-9</v>
      </c>
      <c r="AK39" s="9">
        <f t="shared" ref="AK39:AK50" si="35">AB39*T39</f>
        <v>2.8765360492697061E-8</v>
      </c>
      <c r="AL39" s="9">
        <f t="shared" ref="AL39:AL50" si="36">AB39*U39</f>
        <v>1.7040090506873768E-11</v>
      </c>
      <c r="AM39" s="9">
        <f t="shared" ref="AM39:AM50" si="37">AB39*V39</f>
        <v>2.8683952534235784E-9</v>
      </c>
      <c r="AN39" s="9">
        <f t="shared" ref="AN39:AN50" si="38">AB39*W39</f>
        <v>2.5531865318094495E-5</v>
      </c>
      <c r="AO39" s="9">
        <f t="shared" ref="AO39:AO50" si="39">AB39*X39</f>
        <v>5.9163574549803956E-6</v>
      </c>
      <c r="AP39" s="9">
        <f t="shared" ref="AP39:AP50" si="40">AB39*Y39</f>
        <v>1.3354443413103668E-6</v>
      </c>
      <c r="AQ39" s="9">
        <f t="shared" ref="AQ39:AQ50" si="41">AB39*Z39</f>
        <v>1.919884723040317E-12</v>
      </c>
      <c r="AR39" s="9">
        <f t="shared" ref="AR39:AR50" si="42">AB39*AA39</f>
        <v>7.3262827946134142E-6</v>
      </c>
    </row>
    <row r="40" spans="1:44" ht="63.5" x14ac:dyDescent="0.35">
      <c r="A40" s="9" t="s">
        <v>148</v>
      </c>
      <c r="B40" s="9" t="s">
        <v>78</v>
      </c>
      <c r="C40" s="9" t="s">
        <v>166</v>
      </c>
      <c r="D40" s="9" t="s">
        <v>180</v>
      </c>
      <c r="E40" s="9" t="s">
        <v>129</v>
      </c>
      <c r="F40" s="9" t="s">
        <v>59</v>
      </c>
      <c r="G40" s="9" t="s">
        <v>172</v>
      </c>
      <c r="H40" s="9">
        <v>-2.2499999999999999E-4</v>
      </c>
      <c r="I40" s="9" t="s">
        <v>188</v>
      </c>
      <c r="J40" s="9" t="b">
        <v>0</v>
      </c>
      <c r="L40" s="9">
        <v>-0.37286071037704871</v>
      </c>
      <c r="M40" s="9">
        <v>-1.9677637361568699E-8</v>
      </c>
      <c r="N40" s="9">
        <v>-1.4152757315570539E-7</v>
      </c>
      <c r="O40" s="9">
        <v>-2.100243469870219E-6</v>
      </c>
      <c r="P40" s="9">
        <v>-3.161886584198886E-8</v>
      </c>
      <c r="Q40" s="9">
        <v>-2.8766385369069739E-2</v>
      </c>
      <c r="R40" s="9">
        <v>-1.7524062551968491E-3</v>
      </c>
      <c r="S40" s="9">
        <v>-4.2000923177632904E-3</v>
      </c>
      <c r="T40" s="9">
        <v>-1.215863939236138E-2</v>
      </c>
      <c r="U40" s="9">
        <v>-9.1420249702782582E-4</v>
      </c>
      <c r="V40" s="9">
        <v>-2.077096625221677E-2</v>
      </c>
      <c r="W40" s="9">
        <v>-4.8071156049041024</v>
      </c>
      <c r="X40" s="9">
        <v>-2.9653606173103628</v>
      </c>
      <c r="Y40" s="9">
        <v>-4.4938950571877774</v>
      </c>
      <c r="Z40" s="9">
        <v>-5.9414875348617108E-6</v>
      </c>
      <c r="AA40" s="9">
        <v>-3.987263861945411</v>
      </c>
      <c r="AB40" s="9">
        <f t="shared" si="8"/>
        <v>-2.2499999999999999E-4</v>
      </c>
      <c r="AC40" s="9">
        <f t="shared" si="27"/>
        <v>8.3893659834835958E-5</v>
      </c>
      <c r="AD40" s="9">
        <f t="shared" si="28"/>
        <v>4.4274684063529573E-12</v>
      </c>
      <c r="AE40" s="9">
        <f t="shared" si="29"/>
        <v>3.1843703960033711E-11</v>
      </c>
      <c r="AF40" s="9">
        <f t="shared" si="30"/>
        <v>4.7255478072079927E-10</v>
      </c>
      <c r="AG40" s="9">
        <f t="shared" si="31"/>
        <v>7.1142448144474935E-12</v>
      </c>
      <c r="AH40" s="9">
        <f t="shared" si="32"/>
        <v>6.4724367080406913E-6</v>
      </c>
      <c r="AI40" s="9">
        <f t="shared" si="33"/>
        <v>3.9429140741929104E-7</v>
      </c>
      <c r="AJ40" s="9">
        <f t="shared" si="34"/>
        <v>9.4502077149674027E-7</v>
      </c>
      <c r="AK40" s="9">
        <f t="shared" si="35"/>
        <v>2.7356938632813104E-6</v>
      </c>
      <c r="AL40" s="9">
        <f t="shared" si="36"/>
        <v>2.0569556183126081E-7</v>
      </c>
      <c r="AM40" s="9">
        <f t="shared" si="37"/>
        <v>4.6734674067487728E-6</v>
      </c>
      <c r="AN40" s="9">
        <f t="shared" si="38"/>
        <v>1.081601011103423E-3</v>
      </c>
      <c r="AO40" s="9">
        <f t="shared" si="39"/>
        <v>6.6720613889483167E-4</v>
      </c>
      <c r="AP40" s="9">
        <f t="shared" si="40"/>
        <v>1.0111263878672498E-3</v>
      </c>
      <c r="AQ40" s="9">
        <f t="shared" si="41"/>
        <v>1.336834695343885E-9</v>
      </c>
      <c r="AR40" s="9">
        <f t="shared" si="42"/>
        <v>8.9713436893771746E-4</v>
      </c>
    </row>
    <row r="41" spans="1:44" ht="63.5" x14ac:dyDescent="0.35">
      <c r="A41" s="9" t="s">
        <v>149</v>
      </c>
      <c r="B41" s="9" t="s">
        <v>79</v>
      </c>
      <c r="C41" s="9" t="s">
        <v>167</v>
      </c>
      <c r="D41" s="9" t="s">
        <v>180</v>
      </c>
      <c r="E41" s="9" t="s">
        <v>129</v>
      </c>
      <c r="F41" s="9" t="s">
        <v>59</v>
      </c>
      <c r="G41" s="9" t="s">
        <v>172</v>
      </c>
      <c r="H41" s="9">
        <v>7.4099999999999998E-9</v>
      </c>
      <c r="I41" s="9" t="s">
        <v>188</v>
      </c>
      <c r="J41" s="9" t="b">
        <v>0</v>
      </c>
      <c r="L41" s="9">
        <v>678915.75000031828</v>
      </c>
      <c r="M41" s="9">
        <v>0.19700761034170911</v>
      </c>
      <c r="N41" s="9">
        <v>0.2377299233407166</v>
      </c>
      <c r="O41" s="9">
        <v>0.21439924137811159</v>
      </c>
      <c r="P41" s="9">
        <v>8.213578072654093E-2</v>
      </c>
      <c r="Q41" s="9">
        <v>70461.368706868481</v>
      </c>
      <c r="R41" s="9">
        <v>4479.2089235856347</v>
      </c>
      <c r="S41" s="9">
        <v>4241.818764769695</v>
      </c>
      <c r="T41" s="9">
        <v>14419.09892851031</v>
      </c>
      <c r="U41" s="9">
        <v>21.286016806544019</v>
      </c>
      <c r="V41" s="9">
        <v>1280.5099400830979</v>
      </c>
      <c r="W41" s="9">
        <v>3087998.4957362399</v>
      </c>
      <c r="X41" s="9">
        <v>57543103.665420666</v>
      </c>
      <c r="Y41" s="9">
        <v>487329.20947566419</v>
      </c>
      <c r="Z41" s="9">
        <v>8.8444171309235049</v>
      </c>
      <c r="AA41" s="9">
        <v>15726317.14871037</v>
      </c>
      <c r="AB41" s="9">
        <f t="shared" si="8"/>
        <v>7.4099999999999998E-9</v>
      </c>
      <c r="AC41" s="9">
        <f t="shared" si="27"/>
        <v>5.0307657075023583E-3</v>
      </c>
      <c r="AD41" s="9">
        <f t="shared" si="28"/>
        <v>1.4598263926320645E-9</v>
      </c>
      <c r="AE41" s="9">
        <f t="shared" si="29"/>
        <v>1.76157873195471E-9</v>
      </c>
      <c r="AF41" s="9">
        <f t="shared" si="30"/>
        <v>1.5886983786118068E-9</v>
      </c>
      <c r="AG41" s="9">
        <f t="shared" si="31"/>
        <v>6.0862613518366826E-10</v>
      </c>
      <c r="AH41" s="9">
        <f t="shared" si="32"/>
        <v>5.2211874211789547E-4</v>
      </c>
      <c r="AI41" s="9">
        <f t="shared" si="33"/>
        <v>3.319093812376955E-5</v>
      </c>
      <c r="AJ41" s="9">
        <f t="shared" si="34"/>
        <v>3.1431877046943437E-5</v>
      </c>
      <c r="AK41" s="9">
        <f t="shared" si="35"/>
        <v>1.0684552306026139E-4</v>
      </c>
      <c r="AL41" s="9">
        <f t="shared" si="36"/>
        <v>1.5772938453649117E-7</v>
      </c>
      <c r="AM41" s="9">
        <f t="shared" si="37"/>
        <v>9.4885786560157563E-6</v>
      </c>
      <c r="AN41" s="9">
        <f t="shared" si="38"/>
        <v>2.2882068853405539E-2</v>
      </c>
      <c r="AO41" s="9">
        <f t="shared" si="39"/>
        <v>0.42639439816076713</v>
      </c>
      <c r="AP41" s="9">
        <f t="shared" si="40"/>
        <v>3.6111094422146715E-3</v>
      </c>
      <c r="AQ41" s="9">
        <f t="shared" si="41"/>
        <v>6.5537130940143171E-8</v>
      </c>
      <c r="AR41" s="9">
        <f t="shared" si="42"/>
        <v>0.11653201007194385</v>
      </c>
    </row>
    <row r="42" spans="1:44" ht="63.5" x14ac:dyDescent="0.35">
      <c r="A42" s="9" t="s">
        <v>150</v>
      </c>
      <c r="B42" s="9" t="s">
        <v>80</v>
      </c>
      <c r="C42" s="9" t="s">
        <v>168</v>
      </c>
      <c r="D42" s="9" t="s">
        <v>180</v>
      </c>
      <c r="E42" s="9" t="s">
        <v>129</v>
      </c>
      <c r="F42" s="9" t="s">
        <v>59</v>
      </c>
      <c r="G42" s="9" t="s">
        <v>172</v>
      </c>
      <c r="H42" s="9">
        <v>1.18E-2</v>
      </c>
      <c r="I42" s="9" t="s">
        <v>188</v>
      </c>
      <c r="J42" s="9" t="b">
        <v>0</v>
      </c>
      <c r="L42" s="9">
        <v>0.10521936987180409</v>
      </c>
      <c r="M42" s="9">
        <v>6.1451733320158887E-9</v>
      </c>
      <c r="N42" s="9">
        <v>5.5116908971341276E-9</v>
      </c>
      <c r="O42" s="9">
        <v>2.5471303752398801E-8</v>
      </c>
      <c r="P42" s="9">
        <v>2.415980324166237E-9</v>
      </c>
      <c r="Q42" s="9">
        <v>9.4890429819707328E-2</v>
      </c>
      <c r="R42" s="9">
        <v>2.7414370852175089E-4</v>
      </c>
      <c r="S42" s="9">
        <v>5.6987499818800442E-4</v>
      </c>
      <c r="T42" s="9">
        <v>1.0819830689473291E-3</v>
      </c>
      <c r="U42" s="9">
        <v>1.0667289623285989E-5</v>
      </c>
      <c r="V42" s="9">
        <v>8.8965286365030091E-5</v>
      </c>
      <c r="W42" s="9">
        <v>0.10711381505936669</v>
      </c>
      <c r="X42" s="9">
        <v>2.6078347443196148</v>
      </c>
      <c r="Y42" s="9">
        <v>0.41102109617243848</v>
      </c>
      <c r="Z42" s="9">
        <v>3.3953813713313051E-6</v>
      </c>
      <c r="AA42" s="9">
        <v>4.9941072553100359</v>
      </c>
      <c r="AB42" s="9">
        <f t="shared" si="8"/>
        <v>1.18E-2</v>
      </c>
      <c r="AC42" s="9">
        <f t="shared" si="27"/>
        <v>1.2415885644872884E-3</v>
      </c>
      <c r="AD42" s="9">
        <f t="shared" si="28"/>
        <v>7.2513045317787485E-11</v>
      </c>
      <c r="AE42" s="9">
        <f t="shared" si="29"/>
        <v>6.5037952586182701E-11</v>
      </c>
      <c r="AF42" s="9">
        <f t="shared" si="30"/>
        <v>3.0056138427830587E-10</v>
      </c>
      <c r="AG42" s="9">
        <f t="shared" si="31"/>
        <v>2.8508567825161594E-11</v>
      </c>
      <c r="AH42" s="9">
        <f t="shared" si="32"/>
        <v>1.1197070718725465E-3</v>
      </c>
      <c r="AI42" s="9">
        <f t="shared" si="33"/>
        <v>3.2348957605566603E-6</v>
      </c>
      <c r="AJ42" s="9">
        <f t="shared" si="34"/>
        <v>6.7245249786184521E-6</v>
      </c>
      <c r="AK42" s="9">
        <f t="shared" si="35"/>
        <v>1.2767400213578483E-5</v>
      </c>
      <c r="AL42" s="9">
        <f t="shared" si="36"/>
        <v>1.2587401755477467E-7</v>
      </c>
      <c r="AM42" s="9">
        <f t="shared" si="37"/>
        <v>1.0497903791073551E-6</v>
      </c>
      <c r="AN42" s="9">
        <f t="shared" si="38"/>
        <v>1.263943017700527E-3</v>
      </c>
      <c r="AO42" s="9">
        <f t="shared" si="39"/>
        <v>3.0772449982971455E-2</v>
      </c>
      <c r="AP42" s="9">
        <f t="shared" si="40"/>
        <v>4.8500489348347739E-3</v>
      </c>
      <c r="AQ42" s="9">
        <f t="shared" si="41"/>
        <v>4.0065500181709401E-8</v>
      </c>
      <c r="AR42" s="9">
        <f t="shared" si="42"/>
        <v>5.8930465612658418E-2</v>
      </c>
    </row>
    <row r="43" spans="1:44" ht="113.5" x14ac:dyDescent="0.35">
      <c r="A43" s="9" t="s">
        <v>151</v>
      </c>
      <c r="B43" s="9" t="s">
        <v>81</v>
      </c>
      <c r="C43" s="9" t="s">
        <v>169</v>
      </c>
      <c r="D43" s="9" t="s">
        <v>173</v>
      </c>
      <c r="E43" s="9" t="s">
        <v>129</v>
      </c>
      <c r="F43" s="9" t="s">
        <v>59</v>
      </c>
      <c r="G43" s="9" t="s">
        <v>172</v>
      </c>
      <c r="H43" s="9">
        <v>3.5211267605633799E-4</v>
      </c>
      <c r="I43" s="9" t="s">
        <v>188</v>
      </c>
      <c r="J43" s="9" t="b">
        <v>0</v>
      </c>
      <c r="L43" s="9">
        <v>23.47203258375399</v>
      </c>
      <c r="M43" s="9">
        <v>5.0253696247394209E-6</v>
      </c>
      <c r="N43" s="9">
        <v>5.7105239971057852E-7</v>
      </c>
      <c r="O43" s="9">
        <v>4.7031609984488252E-7</v>
      </c>
      <c r="P43" s="9">
        <v>1.665426994933979E-6</v>
      </c>
      <c r="Q43" s="9">
        <v>1.376629242367049</v>
      </c>
      <c r="R43" s="9">
        <v>9.5618628408541573E-2</v>
      </c>
      <c r="S43" s="9">
        <v>8.4631435448085615E-2</v>
      </c>
      <c r="T43" s="9">
        <v>0.31273855818046498</v>
      </c>
      <c r="U43" s="9">
        <v>7.7053949038506401E-5</v>
      </c>
      <c r="V43" s="9">
        <v>2.842625000999463E-2</v>
      </c>
      <c r="W43" s="9">
        <v>9.7731099574354072</v>
      </c>
      <c r="X43" s="9">
        <v>18.569307831717008</v>
      </c>
      <c r="Y43" s="9">
        <v>0.82624349936299191</v>
      </c>
      <c r="Z43" s="9">
        <v>9.2569591139753651E-6</v>
      </c>
      <c r="AA43" s="9">
        <v>318.25325436770879</v>
      </c>
      <c r="AB43" s="9">
        <f t="shared" si="8"/>
        <v>3.5211267605633799E-4</v>
      </c>
      <c r="AC43" s="9">
        <f t="shared" si="27"/>
        <v>8.2648002055471792E-3</v>
      </c>
      <c r="AD43" s="9">
        <f t="shared" si="28"/>
        <v>1.7694963467392325E-9</v>
      </c>
      <c r="AE43" s="9">
        <f t="shared" si="29"/>
        <v>2.0107478863048537E-10</v>
      </c>
      <c r="AF43" s="9">
        <f t="shared" si="30"/>
        <v>1.6560426050876142E-10</v>
      </c>
      <c r="AG43" s="9">
        <f t="shared" si="31"/>
        <v>5.8641795596266858E-10</v>
      </c>
      <c r="AH43" s="9">
        <f t="shared" si="32"/>
        <v>4.8472860646727074E-4</v>
      </c>
      <c r="AI43" s="9">
        <f t="shared" si="33"/>
        <v>3.3668531129768154E-5</v>
      </c>
      <c r="AJ43" s="9">
        <f t="shared" si="34"/>
        <v>2.979980121411465E-5</v>
      </c>
      <c r="AK43" s="9">
        <f t="shared" si="35"/>
        <v>1.1011921062692428E-4</v>
      </c>
      <c r="AL43" s="9">
        <f t="shared" si="36"/>
        <v>2.713167219665718E-8</v>
      </c>
      <c r="AM43" s="9">
        <f t="shared" si="37"/>
        <v>1.0009242961265714E-5</v>
      </c>
      <c r="AN43" s="9">
        <f t="shared" si="38"/>
        <v>3.4412359005054245E-3</v>
      </c>
      <c r="AO43" s="9">
        <f t="shared" si="39"/>
        <v>6.5384886731397907E-3</v>
      </c>
      <c r="AP43" s="9">
        <f t="shared" si="40"/>
        <v>2.9093080963485629E-4</v>
      </c>
      <c r="AQ43" s="9">
        <f t="shared" si="41"/>
        <v>3.2594926457659734E-9</v>
      </c>
      <c r="AR43" s="9">
        <f t="shared" si="42"/>
        <v>0.11206100505905238</v>
      </c>
    </row>
    <row r="44" spans="1:44" ht="63.5" x14ac:dyDescent="0.35">
      <c r="A44" s="9" t="s">
        <v>138</v>
      </c>
      <c r="B44" s="9" t="s">
        <v>68</v>
      </c>
      <c r="C44" s="9" t="s">
        <v>110</v>
      </c>
      <c r="D44" s="9" t="s">
        <v>173</v>
      </c>
      <c r="E44" s="9" t="s">
        <v>129</v>
      </c>
      <c r="F44" s="9" t="s">
        <v>59</v>
      </c>
      <c r="G44" s="9" t="s">
        <v>172</v>
      </c>
      <c r="H44" s="9">
        <v>-0.45</v>
      </c>
      <c r="I44" s="9" t="s">
        <v>188</v>
      </c>
      <c r="J44" s="9" t="b">
        <v>0</v>
      </c>
      <c r="L44" s="9">
        <v>3.1457441169940861E-3</v>
      </c>
      <c r="M44" s="9">
        <v>6.5022160900208775E-10</v>
      </c>
      <c r="N44" s="9">
        <v>1.000563776509765E-10</v>
      </c>
      <c r="O44" s="9">
        <v>4.4440407603596022E-10</v>
      </c>
      <c r="P44" s="9">
        <v>3.0063126803655782E-10</v>
      </c>
      <c r="Q44" s="9">
        <v>1.9282305834752999E-4</v>
      </c>
      <c r="R44" s="9">
        <v>2.264711906192313E-5</v>
      </c>
      <c r="S44" s="9">
        <v>2.0167113386152581E-5</v>
      </c>
      <c r="T44" s="9">
        <v>8.0658338911371866E-5</v>
      </c>
      <c r="U44" s="9">
        <v>3.6776368775751759E-8</v>
      </c>
      <c r="V44" s="9">
        <v>7.3394725148656446E-6</v>
      </c>
      <c r="W44" s="9">
        <v>8.0365357875069945E-3</v>
      </c>
      <c r="X44" s="9">
        <v>5.8980906103633449E-2</v>
      </c>
      <c r="Y44" s="9">
        <v>2.6050259980802038E-4</v>
      </c>
      <c r="Z44" s="9">
        <v>1.1117241814655159E-8</v>
      </c>
      <c r="AA44" s="9">
        <v>4.7418460561249563E-2</v>
      </c>
      <c r="AB44" s="9">
        <f t="shared" si="8"/>
        <v>-0.45</v>
      </c>
      <c r="AC44" s="9">
        <f t="shared" si="27"/>
        <v>-1.4155848526473387E-3</v>
      </c>
      <c r="AD44" s="9">
        <f t="shared" si="28"/>
        <v>-2.9259972405093951E-10</v>
      </c>
      <c r="AE44" s="9">
        <f t="shared" si="29"/>
        <v>-4.5025369942939422E-11</v>
      </c>
      <c r="AF44" s="9">
        <f t="shared" si="30"/>
        <v>-1.999818342161821E-10</v>
      </c>
      <c r="AG44" s="9">
        <f t="shared" si="31"/>
        <v>-1.3528407061645103E-10</v>
      </c>
      <c r="AH44" s="9">
        <f t="shared" si="32"/>
        <v>-8.6770376256388497E-5</v>
      </c>
      <c r="AI44" s="9">
        <f t="shared" si="33"/>
        <v>-1.0191203577865409E-5</v>
      </c>
      <c r="AJ44" s="9">
        <f t="shared" si="34"/>
        <v>-9.0752010237686612E-6</v>
      </c>
      <c r="AK44" s="9">
        <f t="shared" si="35"/>
        <v>-3.6296252510117341E-5</v>
      </c>
      <c r="AL44" s="9">
        <f t="shared" si="36"/>
        <v>-1.6549365949088293E-8</v>
      </c>
      <c r="AM44" s="9">
        <f t="shared" si="37"/>
        <v>-3.3027626316895403E-6</v>
      </c>
      <c r="AN44" s="9">
        <f t="shared" si="38"/>
        <v>-3.6164411043781478E-3</v>
      </c>
      <c r="AO44" s="9">
        <f t="shared" si="39"/>
        <v>-2.6541407746635052E-2</v>
      </c>
      <c r="AP44" s="9">
        <f t="shared" si="40"/>
        <v>-1.1722616991360918E-4</v>
      </c>
      <c r="AQ44" s="9">
        <f t="shared" si="41"/>
        <v>-5.0027588165948216E-9</v>
      </c>
      <c r="AR44" s="9">
        <f t="shared" si="42"/>
        <v>-2.1338307252562305E-2</v>
      </c>
    </row>
    <row r="45" spans="1:44" ht="63.5" x14ac:dyDescent="0.35">
      <c r="A45" s="9" t="s">
        <v>139</v>
      </c>
      <c r="B45" s="9" t="s">
        <v>69</v>
      </c>
      <c r="C45" s="9" t="s">
        <v>110</v>
      </c>
      <c r="D45" s="9" t="s">
        <v>177</v>
      </c>
      <c r="E45" s="9" t="s">
        <v>129</v>
      </c>
      <c r="F45" s="9" t="s">
        <v>59</v>
      </c>
      <c r="G45" s="9" t="s">
        <v>172</v>
      </c>
      <c r="H45" s="9">
        <v>2.5000000000000001E-5</v>
      </c>
      <c r="I45" s="9" t="s">
        <v>189</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140</v>
      </c>
      <c r="B46" s="9" t="s">
        <v>70</v>
      </c>
      <c r="C46" s="9" t="s">
        <v>110</v>
      </c>
      <c r="D46" s="9" t="s">
        <v>177</v>
      </c>
      <c r="E46" s="9" t="s">
        <v>129</v>
      </c>
      <c r="F46" s="9" t="s">
        <v>59</v>
      </c>
      <c r="G46" s="9" t="s">
        <v>172</v>
      </c>
      <c r="H46" s="9">
        <v>0.22</v>
      </c>
      <c r="I46" s="9" t="s">
        <v>189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152</v>
      </c>
      <c r="B47" s="9" t="s">
        <v>82</v>
      </c>
      <c r="C47" s="9" t="s">
        <v>110</v>
      </c>
      <c r="D47" s="9" t="s">
        <v>177</v>
      </c>
      <c r="E47" s="9" t="s">
        <v>129</v>
      </c>
      <c r="F47" s="9" t="s">
        <v>59</v>
      </c>
      <c r="G47" s="9" t="s">
        <v>172</v>
      </c>
      <c r="H47" s="9">
        <v>5.2599999999999999E-4</v>
      </c>
      <c r="I47" s="9" t="s">
        <v>189</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144</v>
      </c>
      <c r="B48" s="9" t="s">
        <v>74</v>
      </c>
      <c r="C48" s="9" t="s">
        <v>110</v>
      </c>
      <c r="D48" s="9" t="s">
        <v>177</v>
      </c>
      <c r="E48" s="9" t="s">
        <v>129</v>
      </c>
      <c r="F48" s="9" t="s">
        <v>59</v>
      </c>
      <c r="G48" s="9" t="s">
        <v>172</v>
      </c>
      <c r="H48" s="9">
        <v>1E-3</v>
      </c>
      <c r="I48" s="9" t="s">
        <v>189</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145</v>
      </c>
      <c r="B49" s="9" t="s">
        <v>83</v>
      </c>
      <c r="C49" s="9" t="s">
        <v>166</v>
      </c>
      <c r="D49" s="9" t="s">
        <v>181</v>
      </c>
      <c r="E49" s="9" t="s">
        <v>129</v>
      </c>
      <c r="F49" s="9" t="s">
        <v>59</v>
      </c>
      <c r="G49" s="9" t="s">
        <v>172</v>
      </c>
      <c r="H49" s="9">
        <v>1.25E-4</v>
      </c>
      <c r="I49" s="9" t="s">
        <v>189</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146</v>
      </c>
      <c r="B50" s="9" t="s">
        <v>76</v>
      </c>
      <c r="C50" s="9" t="s">
        <v>110</v>
      </c>
      <c r="D50" s="9" t="s">
        <v>177</v>
      </c>
      <c r="E50" s="9" t="s">
        <v>129</v>
      </c>
      <c r="F50" s="9" t="s">
        <v>59</v>
      </c>
      <c r="G50" s="9" t="s">
        <v>172</v>
      </c>
      <c r="H50" s="9">
        <v>6.9999999999999999E-4</v>
      </c>
      <c r="I50" s="9" t="s">
        <v>189</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130</v>
      </c>
      <c r="B51" s="9" t="s">
        <v>60</v>
      </c>
      <c r="C51" s="9" t="s">
        <v>110</v>
      </c>
      <c r="D51" s="9" t="s">
        <v>172</v>
      </c>
      <c r="E51" s="9" t="s">
        <v>130</v>
      </c>
      <c r="F51" s="9" t="s">
        <v>60</v>
      </c>
      <c r="G51" s="9" t="s">
        <v>172</v>
      </c>
      <c r="H51" s="9">
        <v>-1</v>
      </c>
      <c r="I51" s="9" t="s">
        <v>187</v>
      </c>
      <c r="J51" s="9" t="b">
        <v>0</v>
      </c>
      <c r="AB51" s="9">
        <f t="shared" si="8"/>
        <v>-1</v>
      </c>
      <c r="AC51" s="9">
        <f t="shared" ref="AC51:AR51" si="43">+AC52+AC53+AC54+AC55+AC56+AC57+AC58+AC59+AC60+AC61+AC62+AC63+AC64+AC65+AC66+AC67+AC68</f>
        <v>6.4406311089138801E-2</v>
      </c>
      <c r="AD51" s="9">
        <f t="shared" si="43"/>
        <v>2.3148976822886921E-9</v>
      </c>
      <c r="AE51" s="9">
        <f t="shared" si="43"/>
        <v>7.1339721212102997E-10</v>
      </c>
      <c r="AF51" s="9">
        <f t="shared" si="43"/>
        <v>2.1312910765421123E-9</v>
      </c>
      <c r="AG51" s="9">
        <f t="shared" si="43"/>
        <v>-4.7480560801260761E-10</v>
      </c>
      <c r="AH51" s="9">
        <f t="shared" si="43"/>
        <v>1.27560932721923E-4</v>
      </c>
      <c r="AI51" s="9">
        <f t="shared" si="43"/>
        <v>5.5276879436143988E-5</v>
      </c>
      <c r="AJ51" s="9">
        <f t="shared" si="43"/>
        <v>-2.3005191304436082E-4</v>
      </c>
      <c r="AK51" s="9">
        <f t="shared" si="43"/>
        <v>-1.0633126560516909E-3</v>
      </c>
      <c r="AL51" s="9">
        <f t="shared" si="43"/>
        <v>2.7904806937453328E-7</v>
      </c>
      <c r="AM51" s="9">
        <f t="shared" si="43"/>
        <v>8.8036163385454304E-6</v>
      </c>
      <c r="AN51" s="9">
        <f t="shared" si="43"/>
        <v>8.8928715992355068E-3</v>
      </c>
      <c r="AO51" s="9">
        <f t="shared" si="43"/>
        <v>9.4720197891565938E-2</v>
      </c>
      <c r="AP51" s="9">
        <f t="shared" si="43"/>
        <v>-7.8357863025336951E-4</v>
      </c>
      <c r="AQ51" s="9">
        <f t="shared" si="43"/>
        <v>7.4987793291555199E-9</v>
      </c>
      <c r="AR51" s="9">
        <f t="shared" si="43"/>
        <v>0.12436394023491454</v>
      </c>
    </row>
    <row r="52" spans="1:44" ht="76" x14ac:dyDescent="0.35">
      <c r="A52" s="9" t="s">
        <v>153</v>
      </c>
      <c r="B52" s="9" t="s">
        <v>84</v>
      </c>
      <c r="C52" s="9" t="s">
        <v>167</v>
      </c>
      <c r="D52" s="9" t="s">
        <v>180</v>
      </c>
      <c r="E52" s="9" t="s">
        <v>130</v>
      </c>
      <c r="F52" s="9" t="s">
        <v>60</v>
      </c>
      <c r="G52" s="9" t="s">
        <v>172</v>
      </c>
      <c r="H52" s="9">
        <v>1.67E-9</v>
      </c>
      <c r="I52" s="9" t="s">
        <v>188</v>
      </c>
      <c r="J52" s="9" t="b">
        <v>0</v>
      </c>
      <c r="L52" s="9">
        <v>987880.61283091526</v>
      </c>
      <c r="M52" s="9">
        <v>6.814441045565714E-2</v>
      </c>
      <c r="N52" s="9">
        <v>0.4540189149743401</v>
      </c>
      <c r="O52" s="9">
        <v>0.59921430965201172</v>
      </c>
      <c r="P52" s="9">
        <v>8.3414444269766075E-2</v>
      </c>
      <c r="Q52" s="9">
        <v>30465.84026283308</v>
      </c>
      <c r="R52" s="9">
        <v>4246.1352669284752</v>
      </c>
      <c r="S52" s="9">
        <v>4302.3393555929324</v>
      </c>
      <c r="T52" s="9">
        <v>11957.25037951613</v>
      </c>
      <c r="U52" s="9">
        <v>38.937346683478239</v>
      </c>
      <c r="V52" s="9">
        <v>1065.025325517897</v>
      </c>
      <c r="W52" s="9">
        <v>5347813.00606032</v>
      </c>
      <c r="X52" s="9">
        <v>26193596.245527372</v>
      </c>
      <c r="Y52" s="9">
        <v>268751.79949199437</v>
      </c>
      <c r="Z52" s="9">
        <v>45.59845240347984</v>
      </c>
      <c r="AA52" s="9">
        <v>11891394.377650529</v>
      </c>
      <c r="AB52" s="9">
        <f t="shared" si="8"/>
        <v>1.67E-9</v>
      </c>
      <c r="AC52" s="9">
        <f t="shared" ref="AC52:AC68" si="44">AB52*L52</f>
        <v>1.6497606234276284E-3</v>
      </c>
      <c r="AD52" s="9">
        <f t="shared" ref="AD52:AD68" si="45">AB52*M52</f>
        <v>1.1380116546094742E-10</v>
      </c>
      <c r="AE52" s="9">
        <f t="shared" ref="AE52:AE68" si="46">AB52*N52</f>
        <v>7.5821158800714795E-10</v>
      </c>
      <c r="AF52" s="9">
        <f t="shared" ref="AF52:AF68" si="47">AB52*O52</f>
        <v>1.0006878971188596E-9</v>
      </c>
      <c r="AG52" s="9">
        <f t="shared" ref="AG52:AG68" si="48">AB52*P52</f>
        <v>1.3930212193050935E-10</v>
      </c>
      <c r="AH52" s="9">
        <f t="shared" ref="AH52:AH68" si="49">AB52*Q52</f>
        <v>5.0877953238931245E-5</v>
      </c>
      <c r="AI52" s="9">
        <f t="shared" ref="AI52:AI68" si="50">AB52*R52</f>
        <v>7.091045895770554E-6</v>
      </c>
      <c r="AJ52" s="9">
        <f t="shared" ref="AJ52:AJ68" si="51">AB52*S52</f>
        <v>7.1849067238401969E-6</v>
      </c>
      <c r="AK52" s="9">
        <f t="shared" ref="AK52:AK68" si="52">AB52*T52</f>
        <v>1.9968608133791936E-5</v>
      </c>
      <c r="AL52" s="9">
        <f t="shared" ref="AL52:AL68" si="53">AB52*U52</f>
        <v>6.5025368961408666E-8</v>
      </c>
      <c r="AM52" s="9">
        <f t="shared" ref="AM52:AM68" si="54">AB52*V52</f>
        <v>1.778592293614888E-6</v>
      </c>
      <c r="AN52" s="9">
        <f t="shared" ref="AN52:AN68" si="55">AB52*W52</f>
        <v>8.9308477201207343E-3</v>
      </c>
      <c r="AO52" s="9">
        <f t="shared" ref="AO52:AO68" si="56">AB52*X52</f>
        <v>4.3743305730030713E-2</v>
      </c>
      <c r="AP52" s="9">
        <f t="shared" ref="AP52:AP68" si="57">AB52*Y52</f>
        <v>4.4881550515163063E-4</v>
      </c>
      <c r="AQ52" s="9">
        <f t="shared" ref="AQ52:AQ68" si="58">AB52*Z52</f>
        <v>7.6149415513811336E-8</v>
      </c>
      <c r="AR52" s="9">
        <f t="shared" ref="AR52:AR68" si="59">AB52*AA52</f>
        <v>1.9858628610676384E-2</v>
      </c>
    </row>
    <row r="53" spans="1:44" ht="113.5" x14ac:dyDescent="0.35">
      <c r="A53" s="9" t="s">
        <v>151</v>
      </c>
      <c r="B53" s="9" t="s">
        <v>81</v>
      </c>
      <c r="C53" s="9" t="s">
        <v>169</v>
      </c>
      <c r="D53" s="9" t="s">
        <v>173</v>
      </c>
      <c r="E53" s="9" t="s">
        <v>130</v>
      </c>
      <c r="F53" s="9" t="s">
        <v>60</v>
      </c>
      <c r="G53" s="9" t="s">
        <v>172</v>
      </c>
      <c r="H53" s="9">
        <v>3.5211267605633799E-4</v>
      </c>
      <c r="I53" s="9" t="s">
        <v>188</v>
      </c>
      <c r="J53" s="9" t="b">
        <v>0</v>
      </c>
      <c r="L53" s="9">
        <v>23.47203258375399</v>
      </c>
      <c r="M53" s="9">
        <v>5.0253696247394209E-6</v>
      </c>
      <c r="N53" s="9">
        <v>5.7105239971057852E-7</v>
      </c>
      <c r="O53" s="9">
        <v>4.7031609984488252E-7</v>
      </c>
      <c r="P53" s="9">
        <v>1.665426994933979E-6</v>
      </c>
      <c r="Q53" s="9">
        <v>1.376629242367049</v>
      </c>
      <c r="R53" s="9">
        <v>9.5618628408541573E-2</v>
      </c>
      <c r="S53" s="9">
        <v>8.4631435448085615E-2</v>
      </c>
      <c r="T53" s="9">
        <v>0.31273855818046498</v>
      </c>
      <c r="U53" s="9">
        <v>7.7053949038506401E-5</v>
      </c>
      <c r="V53" s="9">
        <v>2.842625000999463E-2</v>
      </c>
      <c r="W53" s="9">
        <v>9.7731099574354072</v>
      </c>
      <c r="X53" s="9">
        <v>18.569307831717008</v>
      </c>
      <c r="Y53" s="9">
        <v>0.82624349936299191</v>
      </c>
      <c r="Z53" s="9">
        <v>9.2569591139753651E-6</v>
      </c>
      <c r="AA53" s="9">
        <v>318.25325436770879</v>
      </c>
      <c r="AB53" s="9">
        <f t="shared" si="8"/>
        <v>3.5211267605633799E-4</v>
      </c>
      <c r="AC53" s="9">
        <f t="shared" si="44"/>
        <v>8.2648002055471792E-3</v>
      </c>
      <c r="AD53" s="9">
        <f t="shared" si="45"/>
        <v>1.7694963467392325E-9</v>
      </c>
      <c r="AE53" s="9">
        <f t="shared" si="46"/>
        <v>2.0107478863048537E-10</v>
      </c>
      <c r="AF53" s="9">
        <f t="shared" si="47"/>
        <v>1.6560426050876142E-10</v>
      </c>
      <c r="AG53" s="9">
        <f t="shared" si="48"/>
        <v>5.8641795596266858E-10</v>
      </c>
      <c r="AH53" s="9">
        <f t="shared" si="49"/>
        <v>4.8472860646727074E-4</v>
      </c>
      <c r="AI53" s="9">
        <f t="shared" si="50"/>
        <v>3.3668531129768154E-5</v>
      </c>
      <c r="AJ53" s="9">
        <f t="shared" si="51"/>
        <v>2.979980121411465E-5</v>
      </c>
      <c r="AK53" s="9">
        <f t="shared" si="52"/>
        <v>1.1011921062692428E-4</v>
      </c>
      <c r="AL53" s="9">
        <f t="shared" si="53"/>
        <v>2.713167219665718E-8</v>
      </c>
      <c r="AM53" s="9">
        <f t="shared" si="54"/>
        <v>1.0009242961265714E-5</v>
      </c>
      <c r="AN53" s="9">
        <f t="shared" si="55"/>
        <v>3.4412359005054245E-3</v>
      </c>
      <c r="AO53" s="9">
        <f t="shared" si="56"/>
        <v>6.5384886731397907E-3</v>
      </c>
      <c r="AP53" s="9">
        <f t="shared" si="57"/>
        <v>2.9093080963485629E-4</v>
      </c>
      <c r="AQ53" s="9">
        <f t="shared" si="58"/>
        <v>3.2594926457659734E-9</v>
      </c>
      <c r="AR53" s="9">
        <f t="shared" si="59"/>
        <v>0.11206100505905238</v>
      </c>
    </row>
    <row r="54" spans="1:44" ht="63.5" x14ac:dyDescent="0.35">
      <c r="A54" s="9" t="s">
        <v>148</v>
      </c>
      <c r="B54" s="9" t="s">
        <v>78</v>
      </c>
      <c r="C54" s="9" t="s">
        <v>166</v>
      </c>
      <c r="D54" s="9" t="s">
        <v>180</v>
      </c>
      <c r="E54" s="9" t="s">
        <v>130</v>
      </c>
      <c r="F54" s="9" t="s">
        <v>60</v>
      </c>
      <c r="G54" s="9" t="s">
        <v>172</v>
      </c>
      <c r="H54" s="9">
        <v>-2.2499999999999999E-4</v>
      </c>
      <c r="I54" s="9" t="s">
        <v>188</v>
      </c>
      <c r="J54" s="9" t="b">
        <v>0</v>
      </c>
      <c r="L54" s="9">
        <v>-0.37286071037704871</v>
      </c>
      <c r="M54" s="9">
        <v>-1.9677637361568699E-8</v>
      </c>
      <c r="N54" s="9">
        <v>-1.4152757315570539E-7</v>
      </c>
      <c r="O54" s="9">
        <v>-2.100243469870219E-6</v>
      </c>
      <c r="P54" s="9">
        <v>-3.161886584198886E-8</v>
      </c>
      <c r="Q54" s="9">
        <v>-2.8766385369069739E-2</v>
      </c>
      <c r="R54" s="9">
        <v>-1.7524062551968491E-3</v>
      </c>
      <c r="S54" s="9">
        <v>-4.2000923177632904E-3</v>
      </c>
      <c r="T54" s="9">
        <v>-1.215863939236138E-2</v>
      </c>
      <c r="U54" s="9">
        <v>-9.1420249702782582E-4</v>
      </c>
      <c r="V54" s="9">
        <v>-2.077096625221677E-2</v>
      </c>
      <c r="W54" s="9">
        <v>-4.8071156049041024</v>
      </c>
      <c r="X54" s="9">
        <v>-2.9653606173103628</v>
      </c>
      <c r="Y54" s="9">
        <v>-4.4938950571877774</v>
      </c>
      <c r="Z54" s="9">
        <v>-5.9414875348617108E-6</v>
      </c>
      <c r="AA54" s="9">
        <v>-3.987263861945411</v>
      </c>
      <c r="AB54" s="9">
        <f t="shared" si="8"/>
        <v>-2.2499999999999999E-4</v>
      </c>
      <c r="AC54" s="9">
        <f t="shared" si="44"/>
        <v>8.3893659834835958E-5</v>
      </c>
      <c r="AD54" s="9">
        <f t="shared" si="45"/>
        <v>4.4274684063529573E-12</v>
      </c>
      <c r="AE54" s="9">
        <f t="shared" si="46"/>
        <v>3.1843703960033711E-11</v>
      </c>
      <c r="AF54" s="9">
        <f t="shared" si="47"/>
        <v>4.7255478072079927E-10</v>
      </c>
      <c r="AG54" s="9">
        <f t="shared" si="48"/>
        <v>7.1142448144474935E-12</v>
      </c>
      <c r="AH54" s="9">
        <f t="shared" si="49"/>
        <v>6.4724367080406913E-6</v>
      </c>
      <c r="AI54" s="9">
        <f t="shared" si="50"/>
        <v>3.9429140741929104E-7</v>
      </c>
      <c r="AJ54" s="9">
        <f t="shared" si="51"/>
        <v>9.4502077149674027E-7</v>
      </c>
      <c r="AK54" s="9">
        <f t="shared" si="52"/>
        <v>2.7356938632813104E-6</v>
      </c>
      <c r="AL54" s="9">
        <f t="shared" si="53"/>
        <v>2.0569556183126081E-7</v>
      </c>
      <c r="AM54" s="9">
        <f t="shared" si="54"/>
        <v>4.6734674067487728E-6</v>
      </c>
      <c r="AN54" s="9">
        <f t="shared" si="55"/>
        <v>1.081601011103423E-3</v>
      </c>
      <c r="AO54" s="9">
        <f t="shared" si="56"/>
        <v>6.6720613889483167E-4</v>
      </c>
      <c r="AP54" s="9">
        <f t="shared" si="57"/>
        <v>1.0111263878672498E-3</v>
      </c>
      <c r="AQ54" s="9">
        <f t="shared" si="58"/>
        <v>1.336834695343885E-9</v>
      </c>
      <c r="AR54" s="9">
        <f t="shared" si="59"/>
        <v>8.9713436893771746E-4</v>
      </c>
    </row>
    <row r="55" spans="1:44" ht="63.5" x14ac:dyDescent="0.35">
      <c r="A55" s="9" t="s">
        <v>150</v>
      </c>
      <c r="B55" s="9" t="s">
        <v>80</v>
      </c>
      <c r="C55" s="9" t="s">
        <v>168</v>
      </c>
      <c r="D55" s="9" t="s">
        <v>180</v>
      </c>
      <c r="E55" s="9" t="s">
        <v>130</v>
      </c>
      <c r="F55" s="9" t="s">
        <v>60</v>
      </c>
      <c r="G55" s="9" t="s">
        <v>172</v>
      </c>
      <c r="H55" s="9">
        <v>2.1350000000000002E-3</v>
      </c>
      <c r="I55" s="9" t="s">
        <v>188</v>
      </c>
      <c r="J55" s="9" t="b">
        <v>0</v>
      </c>
      <c r="L55" s="9">
        <v>0.10521936987180409</v>
      </c>
      <c r="M55" s="9">
        <v>6.1451733320158887E-9</v>
      </c>
      <c r="N55" s="9">
        <v>5.5116908971341276E-9</v>
      </c>
      <c r="O55" s="9">
        <v>2.5471303752398801E-8</v>
      </c>
      <c r="P55" s="9">
        <v>2.415980324166237E-9</v>
      </c>
      <c r="Q55" s="9">
        <v>9.4890429819707328E-2</v>
      </c>
      <c r="R55" s="9">
        <v>2.7414370852175089E-4</v>
      </c>
      <c r="S55" s="9">
        <v>5.6987499818800442E-4</v>
      </c>
      <c r="T55" s="9">
        <v>1.0819830689473291E-3</v>
      </c>
      <c r="U55" s="9">
        <v>1.0667289623285989E-5</v>
      </c>
      <c r="V55" s="9">
        <v>8.8965286365030091E-5</v>
      </c>
      <c r="W55" s="9">
        <v>0.10711381505936669</v>
      </c>
      <c r="X55" s="9">
        <v>2.6078347443196148</v>
      </c>
      <c r="Y55" s="9">
        <v>0.41102109617243848</v>
      </c>
      <c r="Z55" s="9">
        <v>3.3953813713313051E-6</v>
      </c>
      <c r="AA55" s="9">
        <v>4.9941072553100359</v>
      </c>
      <c r="AB55" s="9">
        <f t="shared" si="8"/>
        <v>2.1350000000000002E-3</v>
      </c>
      <c r="AC55" s="9">
        <f t="shared" si="44"/>
        <v>2.2464335467630177E-4</v>
      </c>
      <c r="AD55" s="9">
        <f t="shared" si="45"/>
        <v>1.3119945063853924E-11</v>
      </c>
      <c r="AE55" s="9">
        <f t="shared" si="46"/>
        <v>1.1767460065381363E-11</v>
      </c>
      <c r="AF55" s="9">
        <f t="shared" si="47"/>
        <v>5.4381233511371447E-11</v>
      </c>
      <c r="AG55" s="9">
        <f t="shared" si="48"/>
        <v>5.1581179920949167E-12</v>
      </c>
      <c r="AH55" s="9">
        <f t="shared" si="49"/>
        <v>2.0259106766507516E-4</v>
      </c>
      <c r="AI55" s="9">
        <f t="shared" si="50"/>
        <v>5.8529681769393823E-7</v>
      </c>
      <c r="AJ55" s="9">
        <f t="shared" si="51"/>
        <v>1.2166831211313896E-6</v>
      </c>
      <c r="AK55" s="9">
        <f t="shared" si="52"/>
        <v>2.3100338522025479E-6</v>
      </c>
      <c r="AL55" s="9">
        <f t="shared" si="53"/>
        <v>2.277466334571559E-8</v>
      </c>
      <c r="AM55" s="9">
        <f t="shared" si="54"/>
        <v>1.8994088638933925E-7</v>
      </c>
      <c r="AN55" s="9">
        <f t="shared" si="55"/>
        <v>2.2868799515174791E-4</v>
      </c>
      <c r="AO55" s="9">
        <f t="shared" si="56"/>
        <v>5.5677271791223781E-3</v>
      </c>
      <c r="AP55" s="9">
        <f t="shared" si="57"/>
        <v>8.7753004032815624E-4</v>
      </c>
      <c r="AQ55" s="9">
        <f t="shared" si="58"/>
        <v>7.249139227792337E-9</v>
      </c>
      <c r="AR55" s="9">
        <f t="shared" si="59"/>
        <v>1.0662418990086927E-2</v>
      </c>
    </row>
    <row r="56" spans="1:44" ht="113.5" x14ac:dyDescent="0.35">
      <c r="A56" s="9" t="s">
        <v>154</v>
      </c>
      <c r="B56" s="9" t="s">
        <v>85</v>
      </c>
      <c r="C56" s="9" t="s">
        <v>170</v>
      </c>
      <c r="D56" s="9" t="s">
        <v>180</v>
      </c>
      <c r="E56" s="9" t="s">
        <v>130</v>
      </c>
      <c r="F56" s="9" t="s">
        <v>60</v>
      </c>
      <c r="G56" s="9" t="s">
        <v>172</v>
      </c>
      <c r="H56" s="9">
        <v>0.24160000000000001</v>
      </c>
      <c r="I56" s="9" t="s">
        <v>188</v>
      </c>
      <c r="J56" s="9" t="b">
        <v>0</v>
      </c>
      <c r="L56" s="9">
        <v>5.0137977529436058E-2</v>
      </c>
      <c r="M56" s="9">
        <v>1.059740223493508E-8</v>
      </c>
      <c r="N56" s="9">
        <v>7.3850816610653611E-10</v>
      </c>
      <c r="O56" s="9">
        <v>1.5925368166936311E-8</v>
      </c>
      <c r="P56" s="9">
        <v>1.339100713575236E-8</v>
      </c>
      <c r="Q56" s="9">
        <v>3.4718955983849761E-3</v>
      </c>
      <c r="R56" s="9">
        <v>1.8481230177663419E-4</v>
      </c>
      <c r="S56" s="9">
        <v>1.904915526858013E-4</v>
      </c>
      <c r="T56" s="9">
        <v>5.5399978160840962E-4</v>
      </c>
      <c r="U56" s="9">
        <v>5.1759025182530764E-7</v>
      </c>
      <c r="V56" s="9">
        <v>4.9425735421188372E-5</v>
      </c>
      <c r="W56" s="9">
        <v>2.6049675056339941E-2</v>
      </c>
      <c r="X56" s="9">
        <v>3.995833670983032</v>
      </c>
      <c r="Y56" s="9">
        <v>4.9248016587830571E-3</v>
      </c>
      <c r="Z56" s="9">
        <v>1.220134781534801E-7</v>
      </c>
      <c r="AA56" s="9">
        <v>0.67873628769092476</v>
      </c>
      <c r="AB56" s="9">
        <f t="shared" si="8"/>
        <v>0.24160000000000001</v>
      </c>
      <c r="AC56" s="9">
        <f t="shared" si="44"/>
        <v>1.2113335371111752E-2</v>
      </c>
      <c r="AD56" s="9">
        <f t="shared" si="45"/>
        <v>2.5603323799603154E-9</v>
      </c>
      <c r="AE56" s="9">
        <f t="shared" si="46"/>
        <v>1.7842357293133913E-10</v>
      </c>
      <c r="AF56" s="9">
        <f t="shared" si="47"/>
        <v>3.8475689491318126E-9</v>
      </c>
      <c r="AG56" s="9">
        <f t="shared" si="48"/>
        <v>3.2352673239977703E-9</v>
      </c>
      <c r="AH56" s="9">
        <f t="shared" si="49"/>
        <v>8.388099765698103E-4</v>
      </c>
      <c r="AI56" s="9">
        <f t="shared" si="50"/>
        <v>4.4650652109234824E-5</v>
      </c>
      <c r="AJ56" s="9">
        <f t="shared" si="51"/>
        <v>4.6022759128889599E-5</v>
      </c>
      <c r="AK56" s="9">
        <f t="shared" si="52"/>
        <v>1.3384634723659177E-4</v>
      </c>
      <c r="AL56" s="9">
        <f t="shared" si="53"/>
        <v>1.2504980484099432E-7</v>
      </c>
      <c r="AM56" s="9">
        <f t="shared" si="54"/>
        <v>1.1941257677759111E-5</v>
      </c>
      <c r="AN56" s="9">
        <f t="shared" si="55"/>
        <v>6.2936014936117298E-3</v>
      </c>
      <c r="AO56" s="9">
        <f t="shared" si="56"/>
        <v>0.96539341490950059</v>
      </c>
      <c r="AP56" s="9">
        <f t="shared" si="57"/>
        <v>1.1898320807619866E-3</v>
      </c>
      <c r="AQ56" s="9">
        <f t="shared" si="58"/>
        <v>2.9478456321880793E-8</v>
      </c>
      <c r="AR56" s="9">
        <f t="shared" si="59"/>
        <v>0.16398268710612743</v>
      </c>
    </row>
    <row r="57" spans="1:44" ht="51" x14ac:dyDescent="0.35">
      <c r="A57" s="9" t="s">
        <v>155</v>
      </c>
      <c r="B57" s="9" t="s">
        <v>86</v>
      </c>
      <c r="C57" s="9" t="s">
        <v>110</v>
      </c>
      <c r="D57" s="9" t="s">
        <v>180</v>
      </c>
      <c r="E57" s="9" t="s">
        <v>130</v>
      </c>
      <c r="F57" s="9" t="s">
        <v>60</v>
      </c>
      <c r="G57" s="9" t="s">
        <v>172</v>
      </c>
      <c r="H57" s="9">
        <v>0.22500000000000001</v>
      </c>
      <c r="I57" s="9" t="s">
        <v>188</v>
      </c>
      <c r="J57" s="9" t="b">
        <v>0</v>
      </c>
      <c r="L57" s="9">
        <v>1.105041509798613E-4</v>
      </c>
      <c r="M57" s="9">
        <v>1.0251153135881589E-11</v>
      </c>
      <c r="N57" s="9">
        <v>2.7054922805105289E-11</v>
      </c>
      <c r="O57" s="9">
        <v>4.9440036676317003E-11</v>
      </c>
      <c r="P57" s="9">
        <v>6.7713801953557628E-12</v>
      </c>
      <c r="Q57" s="9">
        <v>4.4773941700127782E-5</v>
      </c>
      <c r="R57" s="9">
        <v>4.1450799117555911E-7</v>
      </c>
      <c r="S57" s="9">
        <v>6.693032949396005E-7</v>
      </c>
      <c r="T57" s="9">
        <v>1.3478047233031009E-6</v>
      </c>
      <c r="U57" s="9">
        <v>7.3053511046294447E-9</v>
      </c>
      <c r="V57" s="9">
        <v>1.198204770093585E-7</v>
      </c>
      <c r="W57" s="9">
        <v>3.2912502134385419E-4</v>
      </c>
      <c r="X57" s="9">
        <v>1.7729810952310089E-3</v>
      </c>
      <c r="Y57" s="9">
        <v>2.9127848698179897E-4</v>
      </c>
      <c r="Z57" s="9">
        <v>1.2579184527508171E-9</v>
      </c>
      <c r="AA57" s="9">
        <v>3.146237152010933E-3</v>
      </c>
      <c r="AB57" s="9">
        <f t="shared" ref="AB57:AB88" si="60">H57</f>
        <v>0.22500000000000001</v>
      </c>
      <c r="AC57" s="9">
        <f t="shared" si="44"/>
        <v>2.4863433970468792E-5</v>
      </c>
      <c r="AD57" s="9">
        <f t="shared" si="45"/>
        <v>2.3065094555733577E-12</v>
      </c>
      <c r="AE57" s="9">
        <f t="shared" si="46"/>
        <v>6.0873576311486902E-12</v>
      </c>
      <c r="AF57" s="9">
        <f t="shared" si="47"/>
        <v>1.1124008252171326E-11</v>
      </c>
      <c r="AG57" s="9">
        <f t="shared" si="48"/>
        <v>1.5235605439550466E-12</v>
      </c>
      <c r="AH57" s="9">
        <f t="shared" si="49"/>
        <v>1.0074136882528751E-5</v>
      </c>
      <c r="AI57" s="9">
        <f t="shared" si="50"/>
        <v>9.3264298014500797E-8</v>
      </c>
      <c r="AJ57" s="9">
        <f t="shared" si="51"/>
        <v>1.5059324136141012E-7</v>
      </c>
      <c r="AK57" s="9">
        <f t="shared" si="52"/>
        <v>3.0325606274319771E-7</v>
      </c>
      <c r="AL57" s="9">
        <f t="shared" si="53"/>
        <v>1.643703998541625E-9</v>
      </c>
      <c r="AM57" s="9">
        <f t="shared" si="54"/>
        <v>2.6959607327105663E-8</v>
      </c>
      <c r="AN57" s="9">
        <f t="shared" si="55"/>
        <v>7.4053129802367196E-5</v>
      </c>
      <c r="AO57" s="9">
        <f t="shared" si="56"/>
        <v>3.9892074642697701E-4</v>
      </c>
      <c r="AP57" s="9">
        <f t="shared" si="57"/>
        <v>6.5537659570904776E-5</v>
      </c>
      <c r="AQ57" s="9">
        <f t="shared" si="58"/>
        <v>2.8303165186893385E-10</v>
      </c>
      <c r="AR57" s="9">
        <f t="shared" si="59"/>
        <v>7.0790335920245995E-4</v>
      </c>
    </row>
    <row r="58" spans="1:44" ht="63.5" x14ac:dyDescent="0.35">
      <c r="A58" s="9" t="s">
        <v>156</v>
      </c>
      <c r="B58" s="9" t="s">
        <v>87</v>
      </c>
      <c r="C58" s="9" t="s">
        <v>110</v>
      </c>
      <c r="D58" s="9" t="s">
        <v>173</v>
      </c>
      <c r="E58" s="9" t="s">
        <v>130</v>
      </c>
      <c r="F58" s="9" t="s">
        <v>60</v>
      </c>
      <c r="G58" s="9" t="s">
        <v>172</v>
      </c>
      <c r="H58" s="9">
        <v>-0.62</v>
      </c>
      <c r="I58" s="9" t="s">
        <v>188</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157</v>
      </c>
      <c r="B59" s="9" t="s">
        <v>88</v>
      </c>
      <c r="C59" s="9" t="s">
        <v>166</v>
      </c>
      <c r="D59" s="9" t="s">
        <v>180</v>
      </c>
      <c r="E59" s="9" t="s">
        <v>130</v>
      </c>
      <c r="F59" s="9" t="s">
        <v>60</v>
      </c>
      <c r="G59" s="9" t="s">
        <v>172</v>
      </c>
      <c r="H59" s="9">
        <v>-0.1</v>
      </c>
      <c r="I59" s="9" t="s">
        <v>188</v>
      </c>
      <c r="J59" s="9" t="b">
        <v>0</v>
      </c>
      <c r="L59" s="9">
        <v>0.49388985559429349</v>
      </c>
      <c r="M59" s="9">
        <v>2.1485861327975839E-8</v>
      </c>
      <c r="N59" s="9">
        <v>4.7401125910450602E-9</v>
      </c>
      <c r="O59" s="9">
        <v>3.4206300527016632E-8</v>
      </c>
      <c r="P59" s="9">
        <v>4.4495889332540527E-8</v>
      </c>
      <c r="Q59" s="9">
        <v>1.4659932448097339E-2</v>
      </c>
      <c r="R59" s="9">
        <v>5.5446202221757265E-4</v>
      </c>
      <c r="S59" s="9">
        <v>3.1537167724519479E-3</v>
      </c>
      <c r="T59" s="9">
        <v>1.3325958058272259E-2</v>
      </c>
      <c r="U59" s="9">
        <v>2.386727058000449E-6</v>
      </c>
      <c r="V59" s="9">
        <v>2.0587474094559499E-4</v>
      </c>
      <c r="W59" s="9">
        <v>0.1115715565105992</v>
      </c>
      <c r="X59" s="9">
        <v>9.2758886548554926</v>
      </c>
      <c r="Y59" s="9">
        <v>4.6673511135681543E-2</v>
      </c>
      <c r="Z59" s="9">
        <v>1.1025759072730771E-6</v>
      </c>
      <c r="AA59" s="9">
        <v>1.838058372591687</v>
      </c>
      <c r="AB59" s="9">
        <f t="shared" si="60"/>
        <v>-0.1</v>
      </c>
      <c r="AC59" s="9">
        <f t="shared" si="44"/>
        <v>-4.9388985559429353E-2</v>
      </c>
      <c r="AD59" s="9">
        <f t="shared" si="45"/>
        <v>-2.1485861327975838E-9</v>
      </c>
      <c r="AE59" s="9">
        <f t="shared" si="46"/>
        <v>-4.7401125910450609E-10</v>
      </c>
      <c r="AF59" s="9">
        <f t="shared" si="47"/>
        <v>-3.4206300527016633E-9</v>
      </c>
      <c r="AG59" s="9">
        <f t="shared" si="48"/>
        <v>-4.4495889332540526E-9</v>
      </c>
      <c r="AH59" s="9">
        <f t="shared" si="49"/>
        <v>-1.465993244809734E-3</v>
      </c>
      <c r="AI59" s="9">
        <f t="shared" si="50"/>
        <v>-5.5446202221757268E-5</v>
      </c>
      <c r="AJ59" s="9">
        <f t="shared" si="51"/>
        <v>-3.1537167724519482E-4</v>
      </c>
      <c r="AK59" s="9">
        <f t="shared" si="52"/>
        <v>-1.3325958058272259E-3</v>
      </c>
      <c r="AL59" s="9">
        <f t="shared" si="53"/>
        <v>-2.3867270580004493E-7</v>
      </c>
      <c r="AM59" s="9">
        <f t="shared" si="54"/>
        <v>-2.05874740945595E-5</v>
      </c>
      <c r="AN59" s="9">
        <f t="shared" si="55"/>
        <v>-1.1157155651059921E-2</v>
      </c>
      <c r="AO59" s="9">
        <f t="shared" si="56"/>
        <v>-0.92758886548554931</v>
      </c>
      <c r="AP59" s="9">
        <f t="shared" si="57"/>
        <v>-4.6673511135681542E-3</v>
      </c>
      <c r="AQ59" s="9">
        <f t="shared" si="58"/>
        <v>-1.1025759072730771E-7</v>
      </c>
      <c r="AR59" s="9">
        <f t="shared" si="59"/>
        <v>-0.18380583725916871</v>
      </c>
    </row>
    <row r="60" spans="1:44" ht="51" x14ac:dyDescent="0.35">
      <c r="A60" s="9" t="s">
        <v>144</v>
      </c>
      <c r="B60" s="9" t="s">
        <v>74</v>
      </c>
      <c r="C60" s="9" t="s">
        <v>110</v>
      </c>
      <c r="D60" s="9" t="s">
        <v>177</v>
      </c>
      <c r="E60" s="9" t="s">
        <v>130</v>
      </c>
      <c r="F60" s="9" t="s">
        <v>60</v>
      </c>
      <c r="G60" s="9" t="s">
        <v>172</v>
      </c>
      <c r="H60" s="9">
        <v>2.3999999999999998E-3</v>
      </c>
      <c r="I60" s="9" t="s">
        <v>189</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158</v>
      </c>
      <c r="B61" s="9" t="s">
        <v>89</v>
      </c>
      <c r="C61" s="9" t="s">
        <v>110</v>
      </c>
      <c r="D61" s="9" t="s">
        <v>182</v>
      </c>
      <c r="E61" s="9" t="s">
        <v>130</v>
      </c>
      <c r="F61" s="9" t="s">
        <v>60</v>
      </c>
      <c r="G61" s="9" t="s">
        <v>172</v>
      </c>
      <c r="H61" s="9">
        <v>9.2799999999999997E-8</v>
      </c>
      <c r="I61" s="9" t="s">
        <v>189</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159</v>
      </c>
      <c r="B62" s="9" t="s">
        <v>90</v>
      </c>
      <c r="C62" s="9" t="s">
        <v>110</v>
      </c>
      <c r="D62" s="9" t="s">
        <v>182</v>
      </c>
      <c r="E62" s="9" t="s">
        <v>130</v>
      </c>
      <c r="F62" s="9" t="s">
        <v>60</v>
      </c>
      <c r="G62" s="9" t="s">
        <v>172</v>
      </c>
      <c r="H62" s="9">
        <v>7.0399999999999995E-8</v>
      </c>
      <c r="I62" s="9" t="s">
        <v>189</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152</v>
      </c>
      <c r="B63" s="9" t="s">
        <v>82</v>
      </c>
      <c r="C63" s="9" t="s">
        <v>110</v>
      </c>
      <c r="D63" s="9" t="s">
        <v>177</v>
      </c>
      <c r="E63" s="9" t="s">
        <v>130</v>
      </c>
      <c r="F63" s="9" t="s">
        <v>60</v>
      </c>
      <c r="G63" s="9" t="s">
        <v>172</v>
      </c>
      <c r="H63" s="9">
        <v>8.9599999999999996E-5</v>
      </c>
      <c r="I63" s="9" t="s">
        <v>189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140</v>
      </c>
      <c r="B64" s="9" t="s">
        <v>70</v>
      </c>
      <c r="C64" s="9" t="s">
        <v>110</v>
      </c>
      <c r="D64" s="9" t="s">
        <v>177</v>
      </c>
      <c r="E64" s="9" t="s">
        <v>130</v>
      </c>
      <c r="F64" s="9" t="s">
        <v>60</v>
      </c>
      <c r="G64" s="9" t="s">
        <v>172</v>
      </c>
      <c r="H64" s="9">
        <v>0.21</v>
      </c>
      <c r="I64" s="9" t="s">
        <v>189</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139</v>
      </c>
      <c r="B65" s="9" t="s">
        <v>69</v>
      </c>
      <c r="C65" s="9" t="s">
        <v>110</v>
      </c>
      <c r="D65" s="9" t="s">
        <v>177</v>
      </c>
      <c r="E65" s="9" t="s">
        <v>130</v>
      </c>
      <c r="F65" s="9" t="s">
        <v>60</v>
      </c>
      <c r="G65" s="9" t="s">
        <v>172</v>
      </c>
      <c r="H65" s="9">
        <v>3.3000000000000003E-5</v>
      </c>
      <c r="I65" s="9" t="s">
        <v>189</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160</v>
      </c>
      <c r="B66" s="9" t="s">
        <v>91</v>
      </c>
      <c r="C66" s="9" t="s">
        <v>110</v>
      </c>
      <c r="D66" s="9" t="s">
        <v>182</v>
      </c>
      <c r="E66" s="9" t="s">
        <v>130</v>
      </c>
      <c r="F66" s="9" t="s">
        <v>60</v>
      </c>
      <c r="G66" s="9" t="s">
        <v>172</v>
      </c>
      <c r="H66" s="9">
        <v>1.09E-7</v>
      </c>
      <c r="I66" s="9" t="s">
        <v>189</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161</v>
      </c>
      <c r="B67" s="9" t="s">
        <v>92</v>
      </c>
      <c r="C67" s="9" t="s">
        <v>110</v>
      </c>
      <c r="D67" s="9" t="s">
        <v>182</v>
      </c>
      <c r="E67" s="9" t="s">
        <v>130</v>
      </c>
      <c r="F67" s="9" t="s">
        <v>60</v>
      </c>
      <c r="G67" s="9" t="s">
        <v>172</v>
      </c>
      <c r="H67" s="9">
        <v>2.9699999999999999E-6</v>
      </c>
      <c r="I67" s="9" t="s">
        <v>189</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162</v>
      </c>
      <c r="B68" s="9" t="s">
        <v>93</v>
      </c>
      <c r="C68" s="9" t="s">
        <v>110</v>
      </c>
      <c r="D68" s="9" t="s">
        <v>182</v>
      </c>
      <c r="E68" s="9" t="s">
        <v>130</v>
      </c>
      <c r="F68" s="9" t="s">
        <v>60</v>
      </c>
      <c r="G68" s="9" t="s">
        <v>172</v>
      </c>
      <c r="H68" s="9">
        <v>9.2799999999999997E-8</v>
      </c>
      <c r="I68" s="9" t="s">
        <v>189</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126</v>
      </c>
      <c r="B69" s="9" t="s">
        <v>56</v>
      </c>
      <c r="C69" s="9" t="s">
        <v>110</v>
      </c>
      <c r="D69" s="9" t="s">
        <v>172</v>
      </c>
      <c r="E69" s="9" t="s">
        <v>126</v>
      </c>
      <c r="F69" s="9" t="s">
        <v>56</v>
      </c>
      <c r="G69" s="9" t="s">
        <v>172</v>
      </c>
      <c r="H69" s="9">
        <v>-1</v>
      </c>
      <c r="I69" s="9" t="s">
        <v>187</v>
      </c>
      <c r="J69" s="9" t="b">
        <v>0</v>
      </c>
      <c r="AB69" s="9">
        <f t="shared" si="60"/>
        <v>-1</v>
      </c>
      <c r="AC69" s="9">
        <f t="shared" ref="AC69:AR69" si="61">+AC70+AC71+AC72+AC73+AC74+AC75+AC76+AC77+AC78+AC79+AC80+AC81</f>
        <v>2.4439562457910208E-2</v>
      </c>
      <c r="AD69" s="9">
        <f t="shared" si="61"/>
        <v>-2.5324170950127814E-11</v>
      </c>
      <c r="AE69" s="9">
        <f t="shared" si="61"/>
        <v>3.503748258828774E-11</v>
      </c>
      <c r="AF69" s="9">
        <f t="shared" si="61"/>
        <v>1.0338823514606194E-10</v>
      </c>
      <c r="AG69" s="9">
        <f t="shared" si="61"/>
        <v>3.3571460907331011E-10</v>
      </c>
      <c r="AH69" s="9">
        <f t="shared" si="61"/>
        <v>1.1349645077921264E-4</v>
      </c>
      <c r="AI69" s="9">
        <f t="shared" si="61"/>
        <v>9.8449905286555981E-3</v>
      </c>
      <c r="AJ69" s="9">
        <f t="shared" si="61"/>
        <v>7.9609087813671797E-5</v>
      </c>
      <c r="AK69" s="9">
        <f t="shared" si="61"/>
        <v>3.1963838319603021E-4</v>
      </c>
      <c r="AL69" s="9">
        <f t="shared" si="61"/>
        <v>1.1706175079544924E-7</v>
      </c>
      <c r="AM69" s="9">
        <f t="shared" si="61"/>
        <v>2.4995384411900212E-6</v>
      </c>
      <c r="AN69" s="9">
        <f t="shared" si="61"/>
        <v>2.0764199717983639E-3</v>
      </c>
      <c r="AO69" s="9">
        <f t="shared" si="61"/>
        <v>2.8574041509077455E-3</v>
      </c>
      <c r="AP69" s="9">
        <f t="shared" si="61"/>
        <v>2.5733982079896731E-2</v>
      </c>
      <c r="AQ69" s="9">
        <f t="shared" si="61"/>
        <v>1.6258299383277282E-8</v>
      </c>
      <c r="AR69" s="9">
        <f t="shared" si="61"/>
        <v>9.4265155075657872E-2</v>
      </c>
    </row>
    <row r="70" spans="1:44" ht="51" x14ac:dyDescent="0.35">
      <c r="A70" s="9" t="s">
        <v>135</v>
      </c>
      <c r="B70" s="9" t="s">
        <v>65</v>
      </c>
      <c r="C70" s="9" t="s">
        <v>110</v>
      </c>
      <c r="D70" s="9" t="s">
        <v>175</v>
      </c>
      <c r="E70" s="9" t="s">
        <v>126</v>
      </c>
      <c r="F70" s="9" t="s">
        <v>56</v>
      </c>
      <c r="G70" s="9" t="s">
        <v>172</v>
      </c>
      <c r="H70" s="9">
        <v>-1.1199999999999999E-3</v>
      </c>
      <c r="I70" s="9" t="s">
        <v>188</v>
      </c>
      <c r="J70" s="9" t="b">
        <v>0</v>
      </c>
      <c r="L70" s="9">
        <v>-1.9406865961580999</v>
      </c>
      <c r="M70" s="9">
        <v>-4.9748004498612536E-9</v>
      </c>
      <c r="N70" s="9">
        <v>-4.1580420359733636E-9</v>
      </c>
      <c r="O70" s="9">
        <v>-3.4375909838934237E-8</v>
      </c>
      <c r="P70" s="9">
        <v>-3.545529843212609E-9</v>
      </c>
      <c r="Q70" s="9">
        <v>-1.2534443034106369E-3</v>
      </c>
      <c r="R70" s="9">
        <v>-4.3812035546713252E-4</v>
      </c>
      <c r="S70" s="9">
        <v>-3.4077801134885357E-4</v>
      </c>
      <c r="T70" s="9">
        <v>-1.636047882693856E-3</v>
      </c>
      <c r="U70" s="9">
        <v>-3.5648463308656978E-7</v>
      </c>
      <c r="V70" s="9">
        <v>-1.6043514103892951E-4</v>
      </c>
      <c r="W70" s="9">
        <v>-2.712468627069434</v>
      </c>
      <c r="X70" s="9">
        <v>-0.61682062052104103</v>
      </c>
      <c r="Y70" s="9">
        <v>-5.5206080596668428E-2</v>
      </c>
      <c r="Z70" s="9">
        <v>-9.5580034738767013E-8</v>
      </c>
      <c r="AA70" s="9">
        <v>-0.43556085117606058</v>
      </c>
      <c r="AB70" s="9">
        <f t="shared" si="60"/>
        <v>-1.1199999999999999E-3</v>
      </c>
      <c r="AC70" s="9">
        <f t="shared" ref="AC70:AC81" si="62">AB70*L70</f>
        <v>2.1735689876970716E-3</v>
      </c>
      <c r="AD70" s="9">
        <f t="shared" ref="AD70:AD81" si="63">AB70*M70</f>
        <v>5.5717765038446033E-12</v>
      </c>
      <c r="AE70" s="9">
        <f t="shared" ref="AE70:AE81" si="64">AB70*N70</f>
        <v>4.6570070802901667E-12</v>
      </c>
      <c r="AF70" s="9">
        <f t="shared" ref="AF70:AF81" si="65">AB70*O70</f>
        <v>3.8501019019606342E-11</v>
      </c>
      <c r="AG70" s="9">
        <f t="shared" ref="AG70:AG81" si="66">AB70*P70</f>
        <v>3.9709934243981221E-12</v>
      </c>
      <c r="AH70" s="9">
        <f t="shared" ref="AH70:AH81" si="67">AB70*Q70</f>
        <v>1.4038576198199132E-6</v>
      </c>
      <c r="AI70" s="9">
        <f t="shared" ref="AI70:AI81" si="68">AB70*R70</f>
        <v>4.9069479812318834E-7</v>
      </c>
      <c r="AJ70" s="9">
        <f t="shared" ref="AJ70:AJ81" si="69">AB70*S70</f>
        <v>3.8167137271071597E-7</v>
      </c>
      <c r="AK70" s="9">
        <f t="shared" ref="AK70:AK81" si="70">AB70*T70</f>
        <v>1.8323736286171186E-6</v>
      </c>
      <c r="AL70" s="9">
        <f t="shared" ref="AL70:AL81" si="71">AB70*U70</f>
        <v>3.9926278905695811E-10</v>
      </c>
      <c r="AM70" s="9">
        <f t="shared" ref="AM70:AM81" si="72">AB70*V70</f>
        <v>1.7968735796360102E-7</v>
      </c>
      <c r="AN70" s="9">
        <f t="shared" ref="AN70:AN81" si="73">AB70*W70</f>
        <v>3.037964862317766E-3</v>
      </c>
      <c r="AO70" s="9">
        <f t="shared" ref="AO70:AO81" si="74">AB70*X70</f>
        <v>6.9083909498356588E-4</v>
      </c>
      <c r="AP70" s="9">
        <f t="shared" ref="AP70:AP81" si="75">AB70*Y70</f>
        <v>6.1830810268268628E-5</v>
      </c>
      <c r="AQ70" s="9">
        <f t="shared" ref="AQ70:AQ81" si="76">AB70*Z70</f>
        <v>1.0704963890741905E-10</v>
      </c>
      <c r="AR70" s="9">
        <f t="shared" ref="AR70:AR81" si="77">AB70*AA70</f>
        <v>4.8782815331718782E-4</v>
      </c>
    </row>
    <row r="71" spans="1:44" ht="76" x14ac:dyDescent="0.35">
      <c r="A71" s="9" t="s">
        <v>136</v>
      </c>
      <c r="B71" s="9" t="s">
        <v>66</v>
      </c>
      <c r="C71" s="9" t="s">
        <v>110</v>
      </c>
      <c r="D71" s="9" t="s">
        <v>173</v>
      </c>
      <c r="E71" s="9" t="s">
        <v>126</v>
      </c>
      <c r="F71" s="9" t="s">
        <v>56</v>
      </c>
      <c r="G71" s="9" t="s">
        <v>172</v>
      </c>
      <c r="H71" s="9">
        <v>1.1199999999999999E-3</v>
      </c>
      <c r="I71" s="9" t="s">
        <v>188</v>
      </c>
      <c r="J71" s="9" t="b">
        <v>0</v>
      </c>
      <c r="L71" s="9">
        <v>2.4026442177061482</v>
      </c>
      <c r="M71" s="9">
        <v>6.077489855087247E-8</v>
      </c>
      <c r="N71" s="9">
        <v>3.9684882302590473E-8</v>
      </c>
      <c r="O71" s="9">
        <v>1.1913515524899211E-7</v>
      </c>
      <c r="P71" s="9">
        <v>8.1422626250504138E-8</v>
      </c>
      <c r="Q71" s="9">
        <v>3.4894064947950637E-2</v>
      </c>
      <c r="R71" s="9">
        <v>8.3404145916266045E-3</v>
      </c>
      <c r="S71" s="9">
        <v>9.4416349950493927E-3</v>
      </c>
      <c r="T71" s="9">
        <v>1.9993634985390391E-2</v>
      </c>
      <c r="U71" s="9">
        <v>4.7147932127256167E-5</v>
      </c>
      <c r="V71" s="9">
        <v>1.811738949812676E-3</v>
      </c>
      <c r="W71" s="9">
        <v>1.1979467661584819</v>
      </c>
      <c r="X71" s="9">
        <v>5.6033044023643557</v>
      </c>
      <c r="Y71" s="9">
        <v>0.9491017278699817</v>
      </c>
      <c r="Z71" s="9">
        <v>1.5014335431822809E-5</v>
      </c>
      <c r="AA71" s="9">
        <v>76.330826539600423</v>
      </c>
      <c r="AB71" s="9">
        <f t="shared" si="60"/>
        <v>1.1199999999999999E-3</v>
      </c>
      <c r="AC71" s="9">
        <f t="shared" si="62"/>
        <v>2.6909615238308857E-3</v>
      </c>
      <c r="AD71" s="9">
        <f t="shared" si="63"/>
        <v>6.8067886376977158E-11</v>
      </c>
      <c r="AE71" s="9">
        <f t="shared" si="64"/>
        <v>4.4447068178901324E-11</v>
      </c>
      <c r="AF71" s="9">
        <f t="shared" si="65"/>
        <v>1.3343137387887114E-10</v>
      </c>
      <c r="AG71" s="9">
        <f t="shared" si="66"/>
        <v>9.1193341400564622E-11</v>
      </c>
      <c r="AH71" s="9">
        <f t="shared" si="67"/>
        <v>3.9081352741704709E-5</v>
      </c>
      <c r="AI71" s="9">
        <f t="shared" si="68"/>
        <v>9.3412643426217962E-6</v>
      </c>
      <c r="AJ71" s="9">
        <f t="shared" si="69"/>
        <v>1.0574631194455319E-5</v>
      </c>
      <c r="AK71" s="9">
        <f t="shared" si="70"/>
        <v>2.2392871183637235E-5</v>
      </c>
      <c r="AL71" s="9">
        <f t="shared" si="71"/>
        <v>5.2805683982526903E-8</v>
      </c>
      <c r="AM71" s="9">
        <f t="shared" si="72"/>
        <v>2.0291476237901969E-6</v>
      </c>
      <c r="AN71" s="9">
        <f t="shared" si="73"/>
        <v>1.3417003780974996E-3</v>
      </c>
      <c r="AO71" s="9">
        <f t="shared" si="74"/>
        <v>6.2757009306480781E-3</v>
      </c>
      <c r="AP71" s="9">
        <f t="shared" si="75"/>
        <v>1.0629939352143794E-3</v>
      </c>
      <c r="AQ71" s="9">
        <f t="shared" si="76"/>
        <v>1.6816055683641547E-8</v>
      </c>
      <c r="AR71" s="9">
        <f t="shared" si="77"/>
        <v>8.5490525724352465E-2</v>
      </c>
    </row>
    <row r="72" spans="1:44" ht="51" x14ac:dyDescent="0.35">
      <c r="A72" s="9" t="s">
        <v>137</v>
      </c>
      <c r="B72" s="9" t="s">
        <v>67</v>
      </c>
      <c r="C72" s="9" t="s">
        <v>110</v>
      </c>
      <c r="D72" s="9" t="s">
        <v>176</v>
      </c>
      <c r="E72" s="9" t="s">
        <v>126</v>
      </c>
      <c r="F72" s="9" t="s">
        <v>56</v>
      </c>
      <c r="G72" s="9" t="s">
        <v>172</v>
      </c>
      <c r="H72" s="9">
        <v>1.1199999999999999E-3</v>
      </c>
      <c r="I72" s="9" t="s">
        <v>188</v>
      </c>
      <c r="J72" s="9" t="b">
        <v>0</v>
      </c>
      <c r="L72" s="9">
        <v>0.9599021315448043</v>
      </c>
      <c r="M72" s="9">
        <v>1.1483368689266171E-7</v>
      </c>
      <c r="N72" s="9">
        <v>1.8708160274051808E-8</v>
      </c>
      <c r="O72" s="9">
        <v>7.7676132910866531E-8</v>
      </c>
      <c r="P72" s="9">
        <v>1.584930184030587E-8</v>
      </c>
      <c r="Q72" s="9">
        <v>0.12544581324939599</v>
      </c>
      <c r="R72" s="9">
        <v>2.331581416540478E-3</v>
      </c>
      <c r="S72" s="9">
        <v>4.4220311889813903E-3</v>
      </c>
      <c r="T72" s="9">
        <v>7.179872323889269E-3</v>
      </c>
      <c r="U72" s="9">
        <v>6.8507618835159372E-5</v>
      </c>
      <c r="V72" s="9">
        <v>6.2853467824928457E-4</v>
      </c>
      <c r="W72" s="9">
        <v>0.45494844375941651</v>
      </c>
      <c r="X72" s="9">
        <v>14.76266184066769</v>
      </c>
      <c r="Y72" s="9">
        <v>0.5688984324525761</v>
      </c>
      <c r="Z72" s="9">
        <v>2.880561335587162E-6</v>
      </c>
      <c r="AA72" s="9">
        <v>22.217198566451401</v>
      </c>
      <c r="AB72" s="9">
        <f t="shared" si="60"/>
        <v>1.1199999999999999E-3</v>
      </c>
      <c r="AC72" s="9">
        <f t="shared" si="62"/>
        <v>1.0750903873301806E-3</v>
      </c>
      <c r="AD72" s="9">
        <f t="shared" si="63"/>
        <v>1.2861372931978111E-10</v>
      </c>
      <c r="AE72" s="9">
        <f t="shared" si="64"/>
        <v>2.0953139506938025E-11</v>
      </c>
      <c r="AF72" s="9">
        <f t="shared" si="65"/>
        <v>8.6997268860170511E-11</v>
      </c>
      <c r="AG72" s="9">
        <f t="shared" si="66"/>
        <v>1.7751218061142572E-11</v>
      </c>
      <c r="AH72" s="9">
        <f t="shared" si="67"/>
        <v>1.404993108393235E-4</v>
      </c>
      <c r="AI72" s="9">
        <f t="shared" si="68"/>
        <v>2.6113711865253353E-6</v>
      </c>
      <c r="AJ72" s="9">
        <f t="shared" si="69"/>
        <v>4.9526749316591566E-6</v>
      </c>
      <c r="AK72" s="9">
        <f t="shared" si="70"/>
        <v>8.0414570027559808E-6</v>
      </c>
      <c r="AL72" s="9">
        <f t="shared" si="71"/>
        <v>7.6728533095378489E-8</v>
      </c>
      <c r="AM72" s="9">
        <f t="shared" si="72"/>
        <v>7.0395883963919863E-7</v>
      </c>
      <c r="AN72" s="9">
        <f t="shared" si="73"/>
        <v>5.095422570105464E-4</v>
      </c>
      <c r="AO72" s="9">
        <f t="shared" si="74"/>
        <v>1.653418126154781E-2</v>
      </c>
      <c r="AP72" s="9">
        <f t="shared" si="75"/>
        <v>6.3716624434688516E-4</v>
      </c>
      <c r="AQ72" s="9">
        <f t="shared" si="76"/>
        <v>3.2262286958576213E-9</v>
      </c>
      <c r="AR72" s="9">
        <f t="shared" si="77"/>
        <v>2.4883262394425568E-2</v>
      </c>
    </row>
    <row r="73" spans="1:44" ht="51" x14ac:dyDescent="0.35">
      <c r="A73" s="9" t="s">
        <v>138</v>
      </c>
      <c r="B73" s="9" t="s">
        <v>68</v>
      </c>
      <c r="C73" s="9" t="s">
        <v>110</v>
      </c>
      <c r="D73" s="9" t="s">
        <v>173</v>
      </c>
      <c r="E73" s="9" t="s">
        <v>126</v>
      </c>
      <c r="F73" s="9" t="s">
        <v>56</v>
      </c>
      <c r="G73" s="9" t="s">
        <v>172</v>
      </c>
      <c r="H73" s="9">
        <v>-0.35</v>
      </c>
      <c r="I73" s="9" t="s">
        <v>188</v>
      </c>
      <c r="J73" s="9" t="b">
        <v>0</v>
      </c>
      <c r="L73" s="9">
        <v>3.1457441169940861E-3</v>
      </c>
      <c r="M73" s="9">
        <v>6.5022160900208775E-10</v>
      </c>
      <c r="N73" s="9">
        <v>1.000563776509765E-10</v>
      </c>
      <c r="O73" s="9">
        <v>4.4440407603596022E-10</v>
      </c>
      <c r="P73" s="9">
        <v>3.0063126803655782E-10</v>
      </c>
      <c r="Q73" s="9">
        <v>1.9282305834752999E-4</v>
      </c>
      <c r="R73" s="9">
        <v>2.264711906192313E-5</v>
      </c>
      <c r="S73" s="9">
        <v>2.0167113386152581E-5</v>
      </c>
      <c r="T73" s="9">
        <v>8.0658338911371866E-5</v>
      </c>
      <c r="U73" s="9">
        <v>3.6776368775751759E-8</v>
      </c>
      <c r="V73" s="9">
        <v>7.3394725148656446E-6</v>
      </c>
      <c r="W73" s="9">
        <v>8.0365357875069945E-3</v>
      </c>
      <c r="X73" s="9">
        <v>5.8980906103633449E-2</v>
      </c>
      <c r="Y73" s="9">
        <v>2.6050259980802038E-4</v>
      </c>
      <c r="Z73" s="9">
        <v>1.1117241814655159E-8</v>
      </c>
      <c r="AA73" s="9">
        <v>4.7418460561249563E-2</v>
      </c>
      <c r="AB73" s="9">
        <f t="shared" si="60"/>
        <v>-0.35</v>
      </c>
      <c r="AC73" s="9">
        <f t="shared" si="62"/>
        <v>-1.10101044094793E-3</v>
      </c>
      <c r="AD73" s="9">
        <f t="shared" si="63"/>
        <v>-2.2757756315073069E-10</v>
      </c>
      <c r="AE73" s="9">
        <f t="shared" si="64"/>
        <v>-3.501973217784177E-11</v>
      </c>
      <c r="AF73" s="9">
        <f t="shared" si="65"/>
        <v>-1.5554142661258607E-10</v>
      </c>
      <c r="AG73" s="9">
        <f t="shared" si="66"/>
        <v>-1.0522094381279523E-10</v>
      </c>
      <c r="AH73" s="9">
        <f t="shared" si="67"/>
        <v>-6.7488070421635498E-5</v>
      </c>
      <c r="AI73" s="9">
        <f t="shared" si="68"/>
        <v>-7.926491671673095E-6</v>
      </c>
      <c r="AJ73" s="9">
        <f t="shared" si="69"/>
        <v>-7.0584896851534028E-6</v>
      </c>
      <c r="AK73" s="9">
        <f t="shared" si="70"/>
        <v>-2.823041861898015E-5</v>
      </c>
      <c r="AL73" s="9">
        <f t="shared" si="71"/>
        <v>-1.2871729071513115E-8</v>
      </c>
      <c r="AM73" s="9">
        <f t="shared" si="72"/>
        <v>-2.5688153802029755E-6</v>
      </c>
      <c r="AN73" s="9">
        <f t="shared" si="73"/>
        <v>-2.812787525627448E-3</v>
      </c>
      <c r="AO73" s="9">
        <f t="shared" si="74"/>
        <v>-2.0643317136271707E-2</v>
      </c>
      <c r="AP73" s="9">
        <f t="shared" si="75"/>
        <v>-9.1175909932807129E-5</v>
      </c>
      <c r="AQ73" s="9">
        <f t="shared" si="76"/>
        <v>-3.8910346351293053E-9</v>
      </c>
      <c r="AR73" s="9">
        <f t="shared" si="77"/>
        <v>-1.6596461196437345E-2</v>
      </c>
    </row>
    <row r="74" spans="1:44" ht="51" x14ac:dyDescent="0.35">
      <c r="A74" s="9" t="s">
        <v>139</v>
      </c>
      <c r="B74" s="9" t="s">
        <v>69</v>
      </c>
      <c r="C74" s="9" t="s">
        <v>110</v>
      </c>
      <c r="D74" s="9" t="s">
        <v>177</v>
      </c>
      <c r="E74" s="9" t="s">
        <v>126</v>
      </c>
      <c r="F74" s="9" t="s">
        <v>56</v>
      </c>
      <c r="G74" s="9" t="s">
        <v>172</v>
      </c>
      <c r="H74" s="9">
        <v>6.0424000000000003E-5</v>
      </c>
      <c r="I74" s="9" t="s">
        <v>189</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140</v>
      </c>
      <c r="B75" s="9" t="s">
        <v>70</v>
      </c>
      <c r="C75" s="9" t="s">
        <v>110</v>
      </c>
      <c r="D75" s="9" t="s">
        <v>177</v>
      </c>
      <c r="E75" s="9" t="s">
        <v>126</v>
      </c>
      <c r="F75" s="9" t="s">
        <v>56</v>
      </c>
      <c r="G75" s="9" t="s">
        <v>172</v>
      </c>
      <c r="H75" s="9">
        <v>0.14660000000000001</v>
      </c>
      <c r="I75" s="9" t="s">
        <v>189</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141</v>
      </c>
      <c r="B76" s="9" t="s">
        <v>71</v>
      </c>
      <c r="C76" s="9" t="s">
        <v>110</v>
      </c>
      <c r="D76" s="9" t="s">
        <v>178</v>
      </c>
      <c r="E76" s="9" t="s">
        <v>126</v>
      </c>
      <c r="F76" s="9" t="s">
        <v>56</v>
      </c>
      <c r="G76" s="9" t="s">
        <v>172</v>
      </c>
      <c r="H76" s="9">
        <v>0.15379999999999999</v>
      </c>
      <c r="I76" s="9" t="s">
        <v>189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142</v>
      </c>
      <c r="B77" s="9" t="s">
        <v>72</v>
      </c>
      <c r="C77" s="9" t="s">
        <v>165</v>
      </c>
      <c r="D77" s="9" t="s">
        <v>179</v>
      </c>
      <c r="E77" s="9" t="s">
        <v>126</v>
      </c>
      <c r="F77" s="9" t="s">
        <v>56</v>
      </c>
      <c r="G77" s="9" t="s">
        <v>172</v>
      </c>
      <c r="H77" s="9">
        <v>0</v>
      </c>
      <c r="I77" s="9" t="s">
        <v>189</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143</v>
      </c>
      <c r="B78" s="9" t="s">
        <v>73</v>
      </c>
      <c r="C78" s="9" t="s">
        <v>110</v>
      </c>
      <c r="D78" s="9" t="s">
        <v>177</v>
      </c>
      <c r="E78" s="9" t="s">
        <v>126</v>
      </c>
      <c r="F78" s="9" t="s">
        <v>56</v>
      </c>
      <c r="G78" s="9" t="s">
        <v>172</v>
      </c>
      <c r="H78" s="9">
        <v>9.8399999999999998E-3</v>
      </c>
      <c r="I78" s="9" t="s">
        <v>189</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144</v>
      </c>
      <c r="B79" s="9" t="s">
        <v>74</v>
      </c>
      <c r="C79" s="9" t="s">
        <v>110</v>
      </c>
      <c r="D79" s="9" t="s">
        <v>177</v>
      </c>
      <c r="E79" s="9" t="s">
        <v>126</v>
      </c>
      <c r="F79" s="9" t="s">
        <v>56</v>
      </c>
      <c r="G79" s="9" t="s">
        <v>172</v>
      </c>
      <c r="H79" s="9">
        <v>4.6900000000000002E-5</v>
      </c>
      <c r="I79" s="9" t="s">
        <v>189</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145</v>
      </c>
      <c r="B80" s="9" t="s">
        <v>75</v>
      </c>
      <c r="C80" s="9" t="s">
        <v>166</v>
      </c>
      <c r="D80" s="9" t="s">
        <v>177</v>
      </c>
      <c r="E80" s="9" t="s">
        <v>126</v>
      </c>
      <c r="F80" s="9" t="s">
        <v>56</v>
      </c>
      <c r="G80" s="9" t="s">
        <v>172</v>
      </c>
      <c r="H80" s="9">
        <v>5.6026000000000003E-4</v>
      </c>
      <c r="I80" s="9" t="s">
        <v>189</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146</v>
      </c>
      <c r="B81" s="9" t="s">
        <v>76</v>
      </c>
      <c r="C81" s="9" t="s">
        <v>110</v>
      </c>
      <c r="D81" s="9" t="s">
        <v>177</v>
      </c>
      <c r="E81" s="9" t="s">
        <v>126</v>
      </c>
      <c r="F81" s="9" t="s">
        <v>56</v>
      </c>
      <c r="G81" s="9" t="s">
        <v>172</v>
      </c>
      <c r="H81" s="9">
        <v>2.3430000000000001E-5</v>
      </c>
      <c r="I81" s="9" t="s">
        <v>189</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133</v>
      </c>
      <c r="B82" s="9" t="s">
        <v>63</v>
      </c>
      <c r="C82" s="9" t="s">
        <v>110</v>
      </c>
      <c r="D82" s="9" t="s">
        <v>172</v>
      </c>
      <c r="E82" s="9" t="s">
        <v>133</v>
      </c>
      <c r="F82" s="9" t="s">
        <v>63</v>
      </c>
      <c r="G82" s="9" t="s">
        <v>172</v>
      </c>
      <c r="H82" s="9">
        <v>-1</v>
      </c>
      <c r="I82" s="9" t="s">
        <v>187</v>
      </c>
      <c r="J82" s="9" t="b">
        <v>0</v>
      </c>
      <c r="AB82" s="9">
        <f t="shared" si="60"/>
        <v>-1</v>
      </c>
      <c r="AC82" s="9">
        <f t="shared" ref="AC82:AR82" si="78">+AC83+AC84+AC85+AC86+AC87+AC88+AC89+AC90+AC91+AC92+AC93+AC94</f>
        <v>5.4665218065752211E-2</v>
      </c>
      <c r="AD82" s="9">
        <f t="shared" si="78"/>
        <v>3.0137652597232618E-9</v>
      </c>
      <c r="AE82" s="9">
        <f t="shared" si="78"/>
        <v>2.0146342254066232E-9</v>
      </c>
      <c r="AF82" s="9">
        <f t="shared" si="78"/>
        <v>2.3282162287273814E-9</v>
      </c>
      <c r="AG82" s="9">
        <f t="shared" si="78"/>
        <v>1.089545351417667E-8</v>
      </c>
      <c r="AH82" s="9">
        <f t="shared" si="78"/>
        <v>2.0462804388382645E-3</v>
      </c>
      <c r="AI82" s="9">
        <f t="shared" si="78"/>
        <v>7.0405031903317107E-5</v>
      </c>
      <c r="AJ82" s="9">
        <f t="shared" si="78"/>
        <v>2.1738322950169758E-3</v>
      </c>
      <c r="AK82" s="9">
        <f t="shared" si="78"/>
        <v>9.6252003406144208E-3</v>
      </c>
      <c r="AL82" s="9">
        <f t="shared" si="78"/>
        <v>4.9989831026060227E-7</v>
      </c>
      <c r="AM82" s="9">
        <f t="shared" si="78"/>
        <v>8.6321185166701473E-5</v>
      </c>
      <c r="AN82" s="9">
        <f t="shared" si="78"/>
        <v>2.5077939543654865E-2</v>
      </c>
      <c r="AO82" s="9">
        <f t="shared" si="78"/>
        <v>0.43783705156659314</v>
      </c>
      <c r="AP82" s="9">
        <f t="shared" si="78"/>
        <v>1.5016074848979252E-2</v>
      </c>
      <c r="AQ82" s="9">
        <f t="shared" si="78"/>
        <v>1.0519811953109065E-7</v>
      </c>
      <c r="AR82" s="9">
        <f t="shared" si="78"/>
        <v>0.26708963414282466</v>
      </c>
    </row>
    <row r="83" spans="1:44" ht="63.5" x14ac:dyDescent="0.35">
      <c r="A83" s="9" t="s">
        <v>147</v>
      </c>
      <c r="B83" s="9" t="s">
        <v>77</v>
      </c>
      <c r="C83" s="9" t="s">
        <v>110</v>
      </c>
      <c r="D83" s="9" t="s">
        <v>180</v>
      </c>
      <c r="E83" s="9" t="s">
        <v>133</v>
      </c>
      <c r="F83" s="9" t="s">
        <v>63</v>
      </c>
      <c r="G83" s="9" t="s">
        <v>172</v>
      </c>
      <c r="H83" s="9">
        <v>-1.8499999999999999E-5</v>
      </c>
      <c r="I83" s="9" t="s">
        <v>188</v>
      </c>
      <c r="J83" s="9" t="b">
        <v>0</v>
      </c>
      <c r="L83" s="9">
        <v>-0.52728546096698092</v>
      </c>
      <c r="M83" s="9">
        <v>-5.498955608864845E-9</v>
      </c>
      <c r="N83" s="9">
        <v>-6.7253090892361112E-9</v>
      </c>
      <c r="O83" s="9">
        <v>-4.2122098588654867E-8</v>
      </c>
      <c r="P83" s="9">
        <v>-3.8205949824450361E-9</v>
      </c>
      <c r="Q83" s="9">
        <v>-1.2950231837582809E-3</v>
      </c>
      <c r="R83" s="9">
        <v>-4.0967890101932118E-4</v>
      </c>
      <c r="S83" s="9">
        <v>-3.3902862545958973E-4</v>
      </c>
      <c r="T83" s="9">
        <v>-1.5548843509565981E-3</v>
      </c>
      <c r="U83" s="9">
        <v>-9.2108597334452801E-7</v>
      </c>
      <c r="V83" s="9">
        <v>-1.5504839207695019E-4</v>
      </c>
      <c r="W83" s="9">
        <v>-1.3801008280051079</v>
      </c>
      <c r="X83" s="9">
        <v>-0.31980310567461601</v>
      </c>
      <c r="Y83" s="9">
        <v>-7.2186180611371178E-2</v>
      </c>
      <c r="Z83" s="9">
        <v>-1.0377755259677389E-7</v>
      </c>
      <c r="AA83" s="9">
        <v>-0.39601528619531973</v>
      </c>
      <c r="AB83" s="9">
        <f t="shared" si="60"/>
        <v>-1.8499999999999999E-5</v>
      </c>
      <c r="AC83" s="9">
        <f t="shared" ref="AC83:AC94" si="79">AB83*L83</f>
        <v>9.7547810278891458E-6</v>
      </c>
      <c r="AD83" s="9">
        <f t="shared" ref="AD83:AD94" si="80">AB83*M83</f>
        <v>1.0173067876399962E-13</v>
      </c>
      <c r="AE83" s="9">
        <f t="shared" ref="AE83:AE94" si="81">AB83*N83</f>
        <v>1.2441821815086804E-13</v>
      </c>
      <c r="AF83" s="9">
        <f t="shared" ref="AF83:AF94" si="82">AB83*O83</f>
        <v>7.7925882389011505E-13</v>
      </c>
      <c r="AG83" s="9">
        <f t="shared" ref="AG83:AG94" si="83">AB83*P83</f>
        <v>7.0681007175233166E-14</v>
      </c>
      <c r="AH83" s="9">
        <f t="shared" ref="AH83:AH94" si="84">AB83*Q83</f>
        <v>2.3957928899528197E-8</v>
      </c>
      <c r="AI83" s="9">
        <f t="shared" ref="AI83:AI94" si="85">AB83*R83</f>
        <v>7.5790596688574411E-9</v>
      </c>
      <c r="AJ83" s="9">
        <f t="shared" ref="AJ83:AJ94" si="86">AB83*S83</f>
        <v>6.2720295710024096E-9</v>
      </c>
      <c r="AK83" s="9">
        <f t="shared" ref="AK83:AK94" si="87">AB83*T83</f>
        <v>2.8765360492697061E-8</v>
      </c>
      <c r="AL83" s="9">
        <f t="shared" ref="AL83:AL94" si="88">AB83*U83</f>
        <v>1.7040090506873768E-11</v>
      </c>
      <c r="AM83" s="9">
        <f t="shared" ref="AM83:AM94" si="89">AB83*V83</f>
        <v>2.8683952534235784E-9</v>
      </c>
      <c r="AN83" s="9">
        <f t="shared" ref="AN83:AN94" si="90">AB83*W83</f>
        <v>2.5531865318094495E-5</v>
      </c>
      <c r="AO83" s="9">
        <f t="shared" ref="AO83:AO94" si="91">AB83*X83</f>
        <v>5.9163574549803956E-6</v>
      </c>
      <c r="AP83" s="9">
        <f t="shared" ref="AP83:AP94" si="92">AB83*Y83</f>
        <v>1.3354443413103668E-6</v>
      </c>
      <c r="AQ83" s="9">
        <f t="shared" ref="AQ83:AQ94" si="93">AB83*Z83</f>
        <v>1.919884723040317E-12</v>
      </c>
      <c r="AR83" s="9">
        <f t="shared" ref="AR83:AR94" si="94">AB83*AA83</f>
        <v>7.3262827946134142E-6</v>
      </c>
    </row>
    <row r="84" spans="1:44" ht="63.5" x14ac:dyDescent="0.35">
      <c r="A84" s="9" t="s">
        <v>148</v>
      </c>
      <c r="B84" s="9" t="s">
        <v>78</v>
      </c>
      <c r="C84" s="9" t="s">
        <v>166</v>
      </c>
      <c r="D84" s="9" t="s">
        <v>180</v>
      </c>
      <c r="E84" s="9" t="s">
        <v>133</v>
      </c>
      <c r="F84" s="9" t="s">
        <v>63</v>
      </c>
      <c r="G84" s="9" t="s">
        <v>172</v>
      </c>
      <c r="H84" s="9">
        <v>-2.2499999999999999E-4</v>
      </c>
      <c r="I84" s="9" t="s">
        <v>188</v>
      </c>
      <c r="J84" s="9" t="b">
        <v>0</v>
      </c>
      <c r="L84" s="9">
        <v>-0.37286071037704871</v>
      </c>
      <c r="M84" s="9">
        <v>-1.9677637361568699E-8</v>
      </c>
      <c r="N84" s="9">
        <v>-1.4152757315570539E-7</v>
      </c>
      <c r="O84" s="9">
        <v>-2.100243469870219E-6</v>
      </c>
      <c r="P84" s="9">
        <v>-3.161886584198886E-8</v>
      </c>
      <c r="Q84" s="9">
        <v>-2.8766385369069739E-2</v>
      </c>
      <c r="R84" s="9">
        <v>-1.7524062551968491E-3</v>
      </c>
      <c r="S84" s="9">
        <v>-4.2000923177632904E-3</v>
      </c>
      <c r="T84" s="9">
        <v>-1.215863939236138E-2</v>
      </c>
      <c r="U84" s="9">
        <v>-9.1420249702782582E-4</v>
      </c>
      <c r="V84" s="9">
        <v>-2.077096625221677E-2</v>
      </c>
      <c r="W84" s="9">
        <v>-4.8071156049041024</v>
      </c>
      <c r="X84" s="9">
        <v>-2.9653606173103628</v>
      </c>
      <c r="Y84" s="9">
        <v>-4.4938950571877774</v>
      </c>
      <c r="Z84" s="9">
        <v>-5.9414875348617108E-6</v>
      </c>
      <c r="AA84" s="9">
        <v>-3.987263861945411</v>
      </c>
      <c r="AB84" s="9">
        <f t="shared" si="60"/>
        <v>-2.2499999999999999E-4</v>
      </c>
      <c r="AC84" s="9">
        <f t="shared" si="79"/>
        <v>8.3893659834835958E-5</v>
      </c>
      <c r="AD84" s="9">
        <f t="shared" si="80"/>
        <v>4.4274684063529573E-12</v>
      </c>
      <c r="AE84" s="9">
        <f t="shared" si="81"/>
        <v>3.1843703960033711E-11</v>
      </c>
      <c r="AF84" s="9">
        <f t="shared" si="82"/>
        <v>4.7255478072079927E-10</v>
      </c>
      <c r="AG84" s="9">
        <f t="shared" si="83"/>
        <v>7.1142448144474935E-12</v>
      </c>
      <c r="AH84" s="9">
        <f t="shared" si="84"/>
        <v>6.4724367080406913E-6</v>
      </c>
      <c r="AI84" s="9">
        <f t="shared" si="85"/>
        <v>3.9429140741929104E-7</v>
      </c>
      <c r="AJ84" s="9">
        <f t="shared" si="86"/>
        <v>9.4502077149674027E-7</v>
      </c>
      <c r="AK84" s="9">
        <f t="shared" si="87"/>
        <v>2.7356938632813104E-6</v>
      </c>
      <c r="AL84" s="9">
        <f t="shared" si="88"/>
        <v>2.0569556183126081E-7</v>
      </c>
      <c r="AM84" s="9">
        <f t="shared" si="89"/>
        <v>4.6734674067487728E-6</v>
      </c>
      <c r="AN84" s="9">
        <f t="shared" si="90"/>
        <v>1.081601011103423E-3</v>
      </c>
      <c r="AO84" s="9">
        <f t="shared" si="91"/>
        <v>6.6720613889483167E-4</v>
      </c>
      <c r="AP84" s="9">
        <f t="shared" si="92"/>
        <v>1.0111263878672498E-3</v>
      </c>
      <c r="AQ84" s="9">
        <f t="shared" si="93"/>
        <v>1.336834695343885E-9</v>
      </c>
      <c r="AR84" s="9">
        <f t="shared" si="94"/>
        <v>8.9713436893771746E-4</v>
      </c>
    </row>
    <row r="85" spans="1:44" ht="63.5" x14ac:dyDescent="0.35">
      <c r="A85" s="9" t="s">
        <v>149</v>
      </c>
      <c r="B85" s="9" t="s">
        <v>79</v>
      </c>
      <c r="C85" s="9" t="s">
        <v>167</v>
      </c>
      <c r="D85" s="9" t="s">
        <v>180</v>
      </c>
      <c r="E85" s="9" t="s">
        <v>133</v>
      </c>
      <c r="F85" s="9" t="s">
        <v>63</v>
      </c>
      <c r="G85" s="9" t="s">
        <v>172</v>
      </c>
      <c r="H85" s="9">
        <v>7.4099999999999998E-9</v>
      </c>
      <c r="I85" s="9" t="s">
        <v>188</v>
      </c>
      <c r="J85" s="9" t="b">
        <v>0</v>
      </c>
      <c r="L85" s="9">
        <v>678915.75000031828</v>
      </c>
      <c r="M85" s="9">
        <v>0.19700761034170911</v>
      </c>
      <c r="N85" s="9">
        <v>0.2377299233407166</v>
      </c>
      <c r="O85" s="9">
        <v>0.21439924137811159</v>
      </c>
      <c r="P85" s="9">
        <v>8.213578072654093E-2</v>
      </c>
      <c r="Q85" s="9">
        <v>70461.368706868481</v>
      </c>
      <c r="R85" s="9">
        <v>4479.2089235856347</v>
      </c>
      <c r="S85" s="9">
        <v>4241.818764769695</v>
      </c>
      <c r="T85" s="9">
        <v>14419.09892851031</v>
      </c>
      <c r="U85" s="9">
        <v>21.286016806544019</v>
      </c>
      <c r="V85" s="9">
        <v>1280.5099400830979</v>
      </c>
      <c r="W85" s="9">
        <v>3087998.4957362399</v>
      </c>
      <c r="X85" s="9">
        <v>57543103.665420666</v>
      </c>
      <c r="Y85" s="9">
        <v>487329.20947566419</v>
      </c>
      <c r="Z85" s="9">
        <v>8.8444171309235049</v>
      </c>
      <c r="AA85" s="9">
        <v>15726317.14871037</v>
      </c>
      <c r="AB85" s="9">
        <f t="shared" si="60"/>
        <v>7.4099999999999998E-9</v>
      </c>
      <c r="AC85" s="9">
        <f t="shared" si="79"/>
        <v>5.0307657075023583E-3</v>
      </c>
      <c r="AD85" s="9">
        <f t="shared" si="80"/>
        <v>1.4598263926320645E-9</v>
      </c>
      <c r="AE85" s="9">
        <f t="shared" si="81"/>
        <v>1.76157873195471E-9</v>
      </c>
      <c r="AF85" s="9">
        <f t="shared" si="82"/>
        <v>1.5886983786118068E-9</v>
      </c>
      <c r="AG85" s="9">
        <f t="shared" si="83"/>
        <v>6.0862613518366826E-10</v>
      </c>
      <c r="AH85" s="9">
        <f t="shared" si="84"/>
        <v>5.2211874211789547E-4</v>
      </c>
      <c r="AI85" s="9">
        <f t="shared" si="85"/>
        <v>3.319093812376955E-5</v>
      </c>
      <c r="AJ85" s="9">
        <f t="shared" si="86"/>
        <v>3.1431877046943437E-5</v>
      </c>
      <c r="AK85" s="9">
        <f t="shared" si="87"/>
        <v>1.0684552306026139E-4</v>
      </c>
      <c r="AL85" s="9">
        <f t="shared" si="88"/>
        <v>1.5772938453649117E-7</v>
      </c>
      <c r="AM85" s="9">
        <f t="shared" si="89"/>
        <v>9.4885786560157563E-6</v>
      </c>
      <c r="AN85" s="9">
        <f t="shared" si="90"/>
        <v>2.2882068853405539E-2</v>
      </c>
      <c r="AO85" s="9">
        <f t="shared" si="91"/>
        <v>0.42639439816076713</v>
      </c>
      <c r="AP85" s="9">
        <f t="shared" si="92"/>
        <v>3.6111094422146715E-3</v>
      </c>
      <c r="AQ85" s="9">
        <f t="shared" si="93"/>
        <v>6.5537130940143171E-8</v>
      </c>
      <c r="AR85" s="9">
        <f t="shared" si="94"/>
        <v>0.11653201007194385</v>
      </c>
    </row>
    <row r="86" spans="1:44" ht="63.5" x14ac:dyDescent="0.35">
      <c r="A86" s="9" t="s">
        <v>150</v>
      </c>
      <c r="B86" s="9" t="s">
        <v>80</v>
      </c>
      <c r="C86" s="9" t="s">
        <v>168</v>
      </c>
      <c r="D86" s="9" t="s">
        <v>180</v>
      </c>
      <c r="E86" s="9" t="s">
        <v>133</v>
      </c>
      <c r="F86" s="9" t="s">
        <v>63</v>
      </c>
      <c r="G86" s="9" t="s">
        <v>172</v>
      </c>
      <c r="H86" s="9">
        <v>1.18E-2</v>
      </c>
      <c r="I86" s="9" t="s">
        <v>188</v>
      </c>
      <c r="J86" s="9" t="b">
        <v>0</v>
      </c>
      <c r="L86" s="9">
        <v>0.10521936987180409</v>
      </c>
      <c r="M86" s="9">
        <v>6.1451733320158887E-9</v>
      </c>
      <c r="N86" s="9">
        <v>5.5116908971341276E-9</v>
      </c>
      <c r="O86" s="9">
        <v>2.5471303752398801E-8</v>
      </c>
      <c r="P86" s="9">
        <v>2.415980324166237E-9</v>
      </c>
      <c r="Q86" s="9">
        <v>9.4890429819707328E-2</v>
      </c>
      <c r="R86" s="9">
        <v>2.7414370852175089E-4</v>
      </c>
      <c r="S86" s="9">
        <v>5.6987499818800442E-4</v>
      </c>
      <c r="T86" s="9">
        <v>1.0819830689473291E-3</v>
      </c>
      <c r="U86" s="9">
        <v>1.0667289623285989E-5</v>
      </c>
      <c r="V86" s="9">
        <v>8.8965286365030091E-5</v>
      </c>
      <c r="W86" s="9">
        <v>0.10711381505936669</v>
      </c>
      <c r="X86" s="9">
        <v>2.6078347443196148</v>
      </c>
      <c r="Y86" s="9">
        <v>0.41102109617243848</v>
      </c>
      <c r="Z86" s="9">
        <v>3.3953813713313051E-6</v>
      </c>
      <c r="AA86" s="9">
        <v>4.9941072553100359</v>
      </c>
      <c r="AB86" s="9">
        <f t="shared" si="60"/>
        <v>1.18E-2</v>
      </c>
      <c r="AC86" s="9">
        <f t="shared" si="79"/>
        <v>1.2415885644872884E-3</v>
      </c>
      <c r="AD86" s="9">
        <f t="shared" si="80"/>
        <v>7.2513045317787485E-11</v>
      </c>
      <c r="AE86" s="9">
        <f t="shared" si="81"/>
        <v>6.5037952586182701E-11</v>
      </c>
      <c r="AF86" s="9">
        <f t="shared" si="82"/>
        <v>3.0056138427830587E-10</v>
      </c>
      <c r="AG86" s="9">
        <f t="shared" si="83"/>
        <v>2.8508567825161594E-11</v>
      </c>
      <c r="AH86" s="9">
        <f t="shared" si="84"/>
        <v>1.1197070718725465E-3</v>
      </c>
      <c r="AI86" s="9">
        <f t="shared" si="85"/>
        <v>3.2348957605566603E-6</v>
      </c>
      <c r="AJ86" s="9">
        <f t="shared" si="86"/>
        <v>6.7245249786184521E-6</v>
      </c>
      <c r="AK86" s="9">
        <f t="shared" si="87"/>
        <v>1.2767400213578483E-5</v>
      </c>
      <c r="AL86" s="9">
        <f t="shared" si="88"/>
        <v>1.2587401755477467E-7</v>
      </c>
      <c r="AM86" s="9">
        <f t="shared" si="89"/>
        <v>1.0497903791073551E-6</v>
      </c>
      <c r="AN86" s="9">
        <f t="shared" si="90"/>
        <v>1.263943017700527E-3</v>
      </c>
      <c r="AO86" s="9">
        <f t="shared" si="91"/>
        <v>3.0772449982971455E-2</v>
      </c>
      <c r="AP86" s="9">
        <f t="shared" si="92"/>
        <v>4.8500489348347739E-3</v>
      </c>
      <c r="AQ86" s="9">
        <f t="shared" si="93"/>
        <v>4.0065500181709401E-8</v>
      </c>
      <c r="AR86" s="9">
        <f t="shared" si="94"/>
        <v>5.8930465612658418E-2</v>
      </c>
    </row>
    <row r="87" spans="1:44" ht="113.5" x14ac:dyDescent="0.35">
      <c r="A87" s="9" t="s">
        <v>151</v>
      </c>
      <c r="B87" s="9" t="s">
        <v>81</v>
      </c>
      <c r="C87" s="9" t="s">
        <v>169</v>
      </c>
      <c r="D87" s="9" t="s">
        <v>173</v>
      </c>
      <c r="E87" s="9" t="s">
        <v>133</v>
      </c>
      <c r="F87" s="9" t="s">
        <v>63</v>
      </c>
      <c r="G87" s="9" t="s">
        <v>172</v>
      </c>
      <c r="H87" s="9">
        <v>3.5211267605633799E-4</v>
      </c>
      <c r="I87" s="9" t="s">
        <v>188</v>
      </c>
      <c r="J87" s="9" t="b">
        <v>0</v>
      </c>
      <c r="L87" s="9">
        <v>23.47203258375399</v>
      </c>
      <c r="M87" s="9">
        <v>5.0253696247394209E-6</v>
      </c>
      <c r="N87" s="9">
        <v>5.7105239971057852E-7</v>
      </c>
      <c r="O87" s="9">
        <v>4.7031609984488252E-7</v>
      </c>
      <c r="P87" s="9">
        <v>1.665426994933979E-6</v>
      </c>
      <c r="Q87" s="9">
        <v>1.376629242367049</v>
      </c>
      <c r="R87" s="9">
        <v>9.5618628408541573E-2</v>
      </c>
      <c r="S87" s="9">
        <v>8.4631435448085615E-2</v>
      </c>
      <c r="T87" s="9">
        <v>0.31273855818046498</v>
      </c>
      <c r="U87" s="9">
        <v>7.7053949038506401E-5</v>
      </c>
      <c r="V87" s="9">
        <v>2.842625000999463E-2</v>
      </c>
      <c r="W87" s="9">
        <v>9.7731099574354072</v>
      </c>
      <c r="X87" s="9">
        <v>18.569307831717008</v>
      </c>
      <c r="Y87" s="9">
        <v>0.82624349936299191</v>
      </c>
      <c r="Z87" s="9">
        <v>9.2569591139753651E-6</v>
      </c>
      <c r="AA87" s="9">
        <v>318.25325436770879</v>
      </c>
      <c r="AB87" s="9">
        <f t="shared" si="60"/>
        <v>3.5211267605633799E-4</v>
      </c>
      <c r="AC87" s="9">
        <f t="shared" si="79"/>
        <v>8.2648002055471792E-3</v>
      </c>
      <c r="AD87" s="9">
        <f t="shared" si="80"/>
        <v>1.7694963467392325E-9</v>
      </c>
      <c r="AE87" s="9">
        <f t="shared" si="81"/>
        <v>2.0107478863048537E-10</v>
      </c>
      <c r="AF87" s="9">
        <f t="shared" si="82"/>
        <v>1.6560426050876142E-10</v>
      </c>
      <c r="AG87" s="9">
        <f t="shared" si="83"/>
        <v>5.8641795596266858E-10</v>
      </c>
      <c r="AH87" s="9">
        <f t="shared" si="84"/>
        <v>4.8472860646727074E-4</v>
      </c>
      <c r="AI87" s="9">
        <f t="shared" si="85"/>
        <v>3.3668531129768154E-5</v>
      </c>
      <c r="AJ87" s="9">
        <f t="shared" si="86"/>
        <v>2.979980121411465E-5</v>
      </c>
      <c r="AK87" s="9">
        <f t="shared" si="87"/>
        <v>1.1011921062692428E-4</v>
      </c>
      <c r="AL87" s="9">
        <f t="shared" si="88"/>
        <v>2.713167219665718E-8</v>
      </c>
      <c r="AM87" s="9">
        <f t="shared" si="89"/>
        <v>1.0009242961265714E-5</v>
      </c>
      <c r="AN87" s="9">
        <f t="shared" si="90"/>
        <v>3.4412359005054245E-3</v>
      </c>
      <c r="AO87" s="9">
        <f t="shared" si="91"/>
        <v>6.5384886731397907E-3</v>
      </c>
      <c r="AP87" s="9">
        <f t="shared" si="92"/>
        <v>2.9093080963485629E-4</v>
      </c>
      <c r="AQ87" s="9">
        <f t="shared" si="93"/>
        <v>3.2594926457659734E-9</v>
      </c>
      <c r="AR87" s="9">
        <f t="shared" si="94"/>
        <v>0.11206100505905238</v>
      </c>
    </row>
    <row r="88" spans="1:44" ht="63.5" x14ac:dyDescent="0.35">
      <c r="A88" s="9" t="s">
        <v>138</v>
      </c>
      <c r="B88" s="9" t="s">
        <v>68</v>
      </c>
      <c r="C88" s="9" t="s">
        <v>110</v>
      </c>
      <c r="D88" s="9" t="s">
        <v>173</v>
      </c>
      <c r="E88" s="9" t="s">
        <v>133</v>
      </c>
      <c r="F88" s="9" t="s">
        <v>63</v>
      </c>
      <c r="G88" s="9" t="s">
        <v>172</v>
      </c>
      <c r="H88" s="9">
        <v>-0.45</v>
      </c>
      <c r="I88" s="9" t="s">
        <v>188</v>
      </c>
      <c r="J88" s="9" t="b">
        <v>0</v>
      </c>
      <c r="L88" s="9">
        <v>3.1457441169940861E-3</v>
      </c>
      <c r="M88" s="9">
        <v>6.5022160900208775E-10</v>
      </c>
      <c r="N88" s="9">
        <v>1.000563776509765E-10</v>
      </c>
      <c r="O88" s="9">
        <v>4.4440407603596022E-10</v>
      </c>
      <c r="P88" s="9">
        <v>3.0063126803655782E-10</v>
      </c>
      <c r="Q88" s="9">
        <v>1.9282305834752999E-4</v>
      </c>
      <c r="R88" s="9">
        <v>2.264711906192313E-5</v>
      </c>
      <c r="S88" s="9">
        <v>2.0167113386152581E-5</v>
      </c>
      <c r="T88" s="9">
        <v>8.0658338911371866E-5</v>
      </c>
      <c r="U88" s="9">
        <v>3.6776368775751759E-8</v>
      </c>
      <c r="V88" s="9">
        <v>7.3394725148656446E-6</v>
      </c>
      <c r="W88" s="9">
        <v>8.0365357875069945E-3</v>
      </c>
      <c r="X88" s="9">
        <v>5.8980906103633449E-2</v>
      </c>
      <c r="Y88" s="9">
        <v>2.6050259980802038E-4</v>
      </c>
      <c r="Z88" s="9">
        <v>1.1117241814655159E-8</v>
      </c>
      <c r="AA88" s="9">
        <v>4.7418460561249563E-2</v>
      </c>
      <c r="AB88" s="9">
        <f t="shared" si="60"/>
        <v>-0.45</v>
      </c>
      <c r="AC88" s="9">
        <f t="shared" si="79"/>
        <v>-1.4155848526473387E-3</v>
      </c>
      <c r="AD88" s="9">
        <f t="shared" si="80"/>
        <v>-2.9259972405093951E-10</v>
      </c>
      <c r="AE88" s="9">
        <f t="shared" si="81"/>
        <v>-4.5025369942939422E-11</v>
      </c>
      <c r="AF88" s="9">
        <f t="shared" si="82"/>
        <v>-1.999818342161821E-10</v>
      </c>
      <c r="AG88" s="9">
        <f t="shared" si="83"/>
        <v>-1.3528407061645103E-10</v>
      </c>
      <c r="AH88" s="9">
        <f t="shared" si="84"/>
        <v>-8.6770376256388497E-5</v>
      </c>
      <c r="AI88" s="9">
        <f t="shared" si="85"/>
        <v>-1.0191203577865409E-5</v>
      </c>
      <c r="AJ88" s="9">
        <f t="shared" si="86"/>
        <v>-9.0752010237686612E-6</v>
      </c>
      <c r="AK88" s="9">
        <f t="shared" si="87"/>
        <v>-3.6296252510117341E-5</v>
      </c>
      <c r="AL88" s="9">
        <f t="shared" si="88"/>
        <v>-1.6549365949088293E-8</v>
      </c>
      <c r="AM88" s="9">
        <f t="shared" si="89"/>
        <v>-3.3027626316895403E-6</v>
      </c>
      <c r="AN88" s="9">
        <f t="shared" si="90"/>
        <v>-3.6164411043781478E-3</v>
      </c>
      <c r="AO88" s="9">
        <f t="shared" si="91"/>
        <v>-2.6541407746635052E-2</v>
      </c>
      <c r="AP88" s="9">
        <f t="shared" si="92"/>
        <v>-1.1722616991360918E-4</v>
      </c>
      <c r="AQ88" s="9">
        <f t="shared" si="93"/>
        <v>-5.0027588165948216E-9</v>
      </c>
      <c r="AR88" s="9">
        <f t="shared" si="94"/>
        <v>-2.1338307252562305E-2</v>
      </c>
    </row>
    <row r="89" spans="1:44" ht="63.5" x14ac:dyDescent="0.35">
      <c r="A89" s="9" t="s">
        <v>139</v>
      </c>
      <c r="B89" s="9" t="s">
        <v>69</v>
      </c>
      <c r="C89" s="9" t="s">
        <v>110</v>
      </c>
      <c r="D89" s="9" t="s">
        <v>177</v>
      </c>
      <c r="E89" s="9" t="s">
        <v>133</v>
      </c>
      <c r="F89" s="9" t="s">
        <v>63</v>
      </c>
      <c r="G89" s="9" t="s">
        <v>172</v>
      </c>
      <c r="H89" s="9">
        <v>2.5000000000000001E-5</v>
      </c>
      <c r="I89" s="9" t="s">
        <v>189</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140</v>
      </c>
      <c r="B90" s="9" t="s">
        <v>70</v>
      </c>
      <c r="C90" s="9" t="s">
        <v>110</v>
      </c>
      <c r="D90" s="9" t="s">
        <v>177</v>
      </c>
      <c r="E90" s="9" t="s">
        <v>133</v>
      </c>
      <c r="F90" s="9" t="s">
        <v>63</v>
      </c>
      <c r="G90" s="9" t="s">
        <v>172</v>
      </c>
      <c r="H90" s="9">
        <v>0.22</v>
      </c>
      <c r="I90" s="9" t="s">
        <v>189</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152</v>
      </c>
      <c r="B91" s="9" t="s">
        <v>82</v>
      </c>
      <c r="C91" s="9" t="s">
        <v>110</v>
      </c>
      <c r="D91" s="9" t="s">
        <v>177</v>
      </c>
      <c r="E91" s="9" t="s">
        <v>133</v>
      </c>
      <c r="F91" s="9" t="s">
        <v>63</v>
      </c>
      <c r="G91" s="9" t="s">
        <v>172</v>
      </c>
      <c r="H91" s="9">
        <v>5.2599999999999999E-4</v>
      </c>
      <c r="I91" s="9" t="s">
        <v>189</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144</v>
      </c>
      <c r="B92" s="9" t="s">
        <v>74</v>
      </c>
      <c r="C92" s="9" t="s">
        <v>110</v>
      </c>
      <c r="D92" s="9" t="s">
        <v>177</v>
      </c>
      <c r="E92" s="9" t="s">
        <v>133</v>
      </c>
      <c r="F92" s="9" t="s">
        <v>63</v>
      </c>
      <c r="G92" s="9" t="s">
        <v>172</v>
      </c>
      <c r="H92" s="9">
        <v>1E-3</v>
      </c>
      <c r="I92" s="9" t="s">
        <v>189</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145</v>
      </c>
      <c r="B93" s="9" t="s">
        <v>83</v>
      </c>
      <c r="C93" s="9" t="s">
        <v>166</v>
      </c>
      <c r="D93" s="9" t="s">
        <v>181</v>
      </c>
      <c r="E93" s="9" t="s">
        <v>133</v>
      </c>
      <c r="F93" s="9" t="s">
        <v>63</v>
      </c>
      <c r="G93" s="9" t="s">
        <v>172</v>
      </c>
      <c r="H93" s="9">
        <v>1.25E-4</v>
      </c>
      <c r="I93" s="9" t="s">
        <v>189</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146</v>
      </c>
      <c r="B94" s="9" t="s">
        <v>76</v>
      </c>
      <c r="C94" s="9" t="s">
        <v>110</v>
      </c>
      <c r="D94" s="9" t="s">
        <v>177</v>
      </c>
      <c r="E94" s="9" t="s">
        <v>133</v>
      </c>
      <c r="F94" s="9" t="s">
        <v>63</v>
      </c>
      <c r="G94" s="9" t="s">
        <v>172</v>
      </c>
      <c r="H94" s="9">
        <v>6.9999999999999999E-4</v>
      </c>
      <c r="I94" s="9" t="s">
        <v>189</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134</v>
      </c>
      <c r="B95" s="9" t="s">
        <v>64</v>
      </c>
      <c r="C95" s="9" t="s">
        <v>110</v>
      </c>
      <c r="D95" s="9" t="s">
        <v>172</v>
      </c>
      <c r="E95" s="9" t="s">
        <v>134</v>
      </c>
      <c r="F95" s="9" t="s">
        <v>64</v>
      </c>
      <c r="G95" s="9" t="s">
        <v>172</v>
      </c>
      <c r="H95" s="9">
        <v>-1</v>
      </c>
      <c r="I95" s="9" t="s">
        <v>187</v>
      </c>
      <c r="J95" s="9" t="b">
        <v>0</v>
      </c>
      <c r="AB95" s="9">
        <f t="shared" si="95"/>
        <v>-1</v>
      </c>
      <c r="AC95" s="9">
        <f t="shared" ref="AC95:AR95" si="96">+AC96+AC97+AC98+AC99+AC100+AC101+AC102+AC103+AC104+AC105+AC106+AC107+AC108+AC109+AC110+AC111+AC112</f>
        <v>6.4406311089138801E-2</v>
      </c>
      <c r="AD95" s="9">
        <f t="shared" si="96"/>
        <v>2.3148976822886921E-9</v>
      </c>
      <c r="AE95" s="9">
        <f t="shared" si="96"/>
        <v>7.1339721212102997E-10</v>
      </c>
      <c r="AF95" s="9">
        <f t="shared" si="96"/>
        <v>2.1312910765421123E-9</v>
      </c>
      <c r="AG95" s="9">
        <f t="shared" si="96"/>
        <v>-4.7480560801260761E-10</v>
      </c>
      <c r="AH95" s="9">
        <f t="shared" si="96"/>
        <v>1.27560932721923E-4</v>
      </c>
      <c r="AI95" s="9">
        <f t="shared" si="96"/>
        <v>5.5276879436143988E-5</v>
      </c>
      <c r="AJ95" s="9">
        <f t="shared" si="96"/>
        <v>-2.3005191304436082E-4</v>
      </c>
      <c r="AK95" s="9">
        <f t="shared" si="96"/>
        <v>-1.0633126560516909E-3</v>
      </c>
      <c r="AL95" s="9">
        <f t="shared" si="96"/>
        <v>2.7904806937453328E-7</v>
      </c>
      <c r="AM95" s="9">
        <f t="shared" si="96"/>
        <v>8.8036163385454304E-6</v>
      </c>
      <c r="AN95" s="9">
        <f t="shared" si="96"/>
        <v>8.8928715992355068E-3</v>
      </c>
      <c r="AO95" s="9">
        <f t="shared" si="96"/>
        <v>9.4720197891565938E-2</v>
      </c>
      <c r="AP95" s="9">
        <f t="shared" si="96"/>
        <v>-7.8357863025336951E-4</v>
      </c>
      <c r="AQ95" s="9">
        <f t="shared" si="96"/>
        <v>7.4987793291555199E-9</v>
      </c>
      <c r="AR95" s="9">
        <f t="shared" si="96"/>
        <v>0.12436394023491454</v>
      </c>
    </row>
    <row r="96" spans="1:44" ht="76" x14ac:dyDescent="0.35">
      <c r="A96" s="9" t="s">
        <v>153</v>
      </c>
      <c r="B96" s="9" t="s">
        <v>84</v>
      </c>
      <c r="C96" s="9" t="s">
        <v>167</v>
      </c>
      <c r="D96" s="9" t="s">
        <v>180</v>
      </c>
      <c r="E96" s="9" t="s">
        <v>134</v>
      </c>
      <c r="F96" s="9" t="s">
        <v>64</v>
      </c>
      <c r="G96" s="9" t="s">
        <v>172</v>
      </c>
      <c r="H96" s="9">
        <v>1.67E-9</v>
      </c>
      <c r="I96" s="9" t="s">
        <v>188</v>
      </c>
      <c r="J96" s="9" t="b">
        <v>0</v>
      </c>
      <c r="L96" s="9">
        <v>987880.61283091526</v>
      </c>
      <c r="M96" s="9">
        <v>6.814441045565714E-2</v>
      </c>
      <c r="N96" s="9">
        <v>0.4540189149743401</v>
      </c>
      <c r="O96" s="9">
        <v>0.59921430965201172</v>
      </c>
      <c r="P96" s="9">
        <v>8.3414444269766075E-2</v>
      </c>
      <c r="Q96" s="9">
        <v>30465.84026283308</v>
      </c>
      <c r="R96" s="9">
        <v>4246.1352669284752</v>
      </c>
      <c r="S96" s="9">
        <v>4302.3393555929324</v>
      </c>
      <c r="T96" s="9">
        <v>11957.25037951613</v>
      </c>
      <c r="U96" s="9">
        <v>38.937346683478239</v>
      </c>
      <c r="V96" s="9">
        <v>1065.025325517897</v>
      </c>
      <c r="W96" s="9">
        <v>5347813.00606032</v>
      </c>
      <c r="X96" s="9">
        <v>26193596.245527372</v>
      </c>
      <c r="Y96" s="9">
        <v>268751.79949199437</v>
      </c>
      <c r="Z96" s="9">
        <v>45.59845240347984</v>
      </c>
      <c r="AA96" s="9">
        <v>11891394.377650529</v>
      </c>
      <c r="AB96" s="9">
        <f t="shared" si="95"/>
        <v>1.67E-9</v>
      </c>
      <c r="AC96" s="9">
        <f t="shared" ref="AC96:AC112" si="97">AB96*L96</f>
        <v>1.6497606234276284E-3</v>
      </c>
      <c r="AD96" s="9">
        <f t="shared" ref="AD96:AD112" si="98">AB96*M96</f>
        <v>1.1380116546094742E-10</v>
      </c>
      <c r="AE96" s="9">
        <f t="shared" ref="AE96:AE112" si="99">AB96*N96</f>
        <v>7.5821158800714795E-10</v>
      </c>
      <c r="AF96" s="9">
        <f t="shared" ref="AF96:AF112" si="100">AB96*O96</f>
        <v>1.0006878971188596E-9</v>
      </c>
      <c r="AG96" s="9">
        <f t="shared" ref="AG96:AG112" si="101">AB96*P96</f>
        <v>1.3930212193050935E-10</v>
      </c>
      <c r="AH96" s="9">
        <f t="shared" ref="AH96:AH112" si="102">AB96*Q96</f>
        <v>5.0877953238931245E-5</v>
      </c>
      <c r="AI96" s="9">
        <f t="shared" ref="AI96:AI112" si="103">AB96*R96</f>
        <v>7.091045895770554E-6</v>
      </c>
      <c r="AJ96" s="9">
        <f t="shared" ref="AJ96:AJ112" si="104">AB96*S96</f>
        <v>7.1849067238401969E-6</v>
      </c>
      <c r="AK96" s="9">
        <f t="shared" ref="AK96:AK112" si="105">AB96*T96</f>
        <v>1.9968608133791936E-5</v>
      </c>
      <c r="AL96" s="9">
        <f t="shared" ref="AL96:AL112" si="106">AB96*U96</f>
        <v>6.5025368961408666E-8</v>
      </c>
      <c r="AM96" s="9">
        <f t="shared" ref="AM96:AM112" si="107">AB96*V96</f>
        <v>1.778592293614888E-6</v>
      </c>
      <c r="AN96" s="9">
        <f t="shared" ref="AN96:AN112" si="108">AB96*W96</f>
        <v>8.9308477201207343E-3</v>
      </c>
      <c r="AO96" s="9">
        <f t="shared" ref="AO96:AO112" si="109">AB96*X96</f>
        <v>4.3743305730030713E-2</v>
      </c>
      <c r="AP96" s="9">
        <f t="shared" ref="AP96:AP112" si="110">AB96*Y96</f>
        <v>4.4881550515163063E-4</v>
      </c>
      <c r="AQ96" s="9">
        <f t="shared" ref="AQ96:AQ112" si="111">AB96*Z96</f>
        <v>7.6149415513811336E-8</v>
      </c>
      <c r="AR96" s="9">
        <f t="shared" ref="AR96:AR112" si="112">AB96*AA96</f>
        <v>1.9858628610676384E-2</v>
      </c>
    </row>
    <row r="97" spans="1:44" ht="113.5" x14ac:dyDescent="0.35">
      <c r="A97" s="9" t="s">
        <v>151</v>
      </c>
      <c r="B97" s="9" t="s">
        <v>81</v>
      </c>
      <c r="C97" s="9" t="s">
        <v>169</v>
      </c>
      <c r="D97" s="9" t="s">
        <v>173</v>
      </c>
      <c r="E97" s="9" t="s">
        <v>134</v>
      </c>
      <c r="F97" s="9" t="s">
        <v>64</v>
      </c>
      <c r="G97" s="9" t="s">
        <v>172</v>
      </c>
      <c r="H97" s="9">
        <v>3.5211267605633799E-4</v>
      </c>
      <c r="I97" s="9" t="s">
        <v>188</v>
      </c>
      <c r="J97" s="9" t="b">
        <v>0</v>
      </c>
      <c r="L97" s="9">
        <v>23.47203258375399</v>
      </c>
      <c r="M97" s="9">
        <v>5.0253696247394209E-6</v>
      </c>
      <c r="N97" s="9">
        <v>5.7105239971057852E-7</v>
      </c>
      <c r="O97" s="9">
        <v>4.7031609984488252E-7</v>
      </c>
      <c r="P97" s="9">
        <v>1.665426994933979E-6</v>
      </c>
      <c r="Q97" s="9">
        <v>1.376629242367049</v>
      </c>
      <c r="R97" s="9">
        <v>9.5618628408541573E-2</v>
      </c>
      <c r="S97" s="9">
        <v>8.4631435448085615E-2</v>
      </c>
      <c r="T97" s="9">
        <v>0.31273855818046498</v>
      </c>
      <c r="U97" s="9">
        <v>7.7053949038506401E-5</v>
      </c>
      <c r="V97" s="9">
        <v>2.842625000999463E-2</v>
      </c>
      <c r="W97" s="9">
        <v>9.7731099574354072</v>
      </c>
      <c r="X97" s="9">
        <v>18.569307831717008</v>
      </c>
      <c r="Y97" s="9">
        <v>0.82624349936299191</v>
      </c>
      <c r="Z97" s="9">
        <v>9.2569591139753651E-6</v>
      </c>
      <c r="AA97" s="9">
        <v>318.25325436770879</v>
      </c>
      <c r="AB97" s="9">
        <f t="shared" si="95"/>
        <v>3.5211267605633799E-4</v>
      </c>
      <c r="AC97" s="9">
        <f t="shared" si="97"/>
        <v>8.2648002055471792E-3</v>
      </c>
      <c r="AD97" s="9">
        <f t="shared" si="98"/>
        <v>1.7694963467392325E-9</v>
      </c>
      <c r="AE97" s="9">
        <f t="shared" si="99"/>
        <v>2.0107478863048537E-10</v>
      </c>
      <c r="AF97" s="9">
        <f t="shared" si="100"/>
        <v>1.6560426050876142E-10</v>
      </c>
      <c r="AG97" s="9">
        <f t="shared" si="101"/>
        <v>5.8641795596266858E-10</v>
      </c>
      <c r="AH97" s="9">
        <f t="shared" si="102"/>
        <v>4.8472860646727074E-4</v>
      </c>
      <c r="AI97" s="9">
        <f t="shared" si="103"/>
        <v>3.3668531129768154E-5</v>
      </c>
      <c r="AJ97" s="9">
        <f t="shared" si="104"/>
        <v>2.979980121411465E-5</v>
      </c>
      <c r="AK97" s="9">
        <f t="shared" si="105"/>
        <v>1.1011921062692428E-4</v>
      </c>
      <c r="AL97" s="9">
        <f t="shared" si="106"/>
        <v>2.713167219665718E-8</v>
      </c>
      <c r="AM97" s="9">
        <f t="shared" si="107"/>
        <v>1.0009242961265714E-5</v>
      </c>
      <c r="AN97" s="9">
        <f t="shared" si="108"/>
        <v>3.4412359005054245E-3</v>
      </c>
      <c r="AO97" s="9">
        <f t="shared" si="109"/>
        <v>6.5384886731397907E-3</v>
      </c>
      <c r="AP97" s="9">
        <f t="shared" si="110"/>
        <v>2.9093080963485629E-4</v>
      </c>
      <c r="AQ97" s="9">
        <f t="shared" si="111"/>
        <v>3.2594926457659734E-9</v>
      </c>
      <c r="AR97" s="9">
        <f t="shared" si="112"/>
        <v>0.11206100505905238</v>
      </c>
    </row>
    <row r="98" spans="1:44" ht="63.5" x14ac:dyDescent="0.35">
      <c r="A98" s="9" t="s">
        <v>148</v>
      </c>
      <c r="B98" s="9" t="s">
        <v>78</v>
      </c>
      <c r="C98" s="9" t="s">
        <v>166</v>
      </c>
      <c r="D98" s="9" t="s">
        <v>180</v>
      </c>
      <c r="E98" s="9" t="s">
        <v>134</v>
      </c>
      <c r="F98" s="9" t="s">
        <v>64</v>
      </c>
      <c r="G98" s="9" t="s">
        <v>172</v>
      </c>
      <c r="H98" s="9">
        <v>-2.2499999999999999E-4</v>
      </c>
      <c r="I98" s="9" t="s">
        <v>188</v>
      </c>
      <c r="J98" s="9" t="b">
        <v>0</v>
      </c>
      <c r="L98" s="9">
        <v>-0.37286071037704871</v>
      </c>
      <c r="M98" s="9">
        <v>-1.9677637361568699E-8</v>
      </c>
      <c r="N98" s="9">
        <v>-1.4152757315570539E-7</v>
      </c>
      <c r="O98" s="9">
        <v>-2.100243469870219E-6</v>
      </c>
      <c r="P98" s="9">
        <v>-3.161886584198886E-8</v>
      </c>
      <c r="Q98" s="9">
        <v>-2.8766385369069739E-2</v>
      </c>
      <c r="R98" s="9">
        <v>-1.7524062551968491E-3</v>
      </c>
      <c r="S98" s="9">
        <v>-4.2000923177632904E-3</v>
      </c>
      <c r="T98" s="9">
        <v>-1.215863939236138E-2</v>
      </c>
      <c r="U98" s="9">
        <v>-9.1420249702782582E-4</v>
      </c>
      <c r="V98" s="9">
        <v>-2.077096625221677E-2</v>
      </c>
      <c r="W98" s="9">
        <v>-4.8071156049041024</v>
      </c>
      <c r="X98" s="9">
        <v>-2.9653606173103628</v>
      </c>
      <c r="Y98" s="9">
        <v>-4.4938950571877774</v>
      </c>
      <c r="Z98" s="9">
        <v>-5.9414875348617108E-6</v>
      </c>
      <c r="AA98" s="9">
        <v>-3.987263861945411</v>
      </c>
      <c r="AB98" s="9">
        <f t="shared" si="95"/>
        <v>-2.2499999999999999E-4</v>
      </c>
      <c r="AC98" s="9">
        <f t="shared" si="97"/>
        <v>8.3893659834835958E-5</v>
      </c>
      <c r="AD98" s="9">
        <f t="shared" si="98"/>
        <v>4.4274684063529573E-12</v>
      </c>
      <c r="AE98" s="9">
        <f t="shared" si="99"/>
        <v>3.1843703960033711E-11</v>
      </c>
      <c r="AF98" s="9">
        <f t="shared" si="100"/>
        <v>4.7255478072079927E-10</v>
      </c>
      <c r="AG98" s="9">
        <f t="shared" si="101"/>
        <v>7.1142448144474935E-12</v>
      </c>
      <c r="AH98" s="9">
        <f t="shared" si="102"/>
        <v>6.4724367080406913E-6</v>
      </c>
      <c r="AI98" s="9">
        <f t="shared" si="103"/>
        <v>3.9429140741929104E-7</v>
      </c>
      <c r="AJ98" s="9">
        <f t="shared" si="104"/>
        <v>9.4502077149674027E-7</v>
      </c>
      <c r="AK98" s="9">
        <f t="shared" si="105"/>
        <v>2.7356938632813104E-6</v>
      </c>
      <c r="AL98" s="9">
        <f t="shared" si="106"/>
        <v>2.0569556183126081E-7</v>
      </c>
      <c r="AM98" s="9">
        <f t="shared" si="107"/>
        <v>4.6734674067487728E-6</v>
      </c>
      <c r="AN98" s="9">
        <f t="shared" si="108"/>
        <v>1.081601011103423E-3</v>
      </c>
      <c r="AO98" s="9">
        <f t="shared" si="109"/>
        <v>6.6720613889483167E-4</v>
      </c>
      <c r="AP98" s="9">
        <f t="shared" si="110"/>
        <v>1.0111263878672498E-3</v>
      </c>
      <c r="AQ98" s="9">
        <f t="shared" si="111"/>
        <v>1.336834695343885E-9</v>
      </c>
      <c r="AR98" s="9">
        <f t="shared" si="112"/>
        <v>8.9713436893771746E-4</v>
      </c>
    </row>
    <row r="99" spans="1:44" ht="63.5" x14ac:dyDescent="0.35">
      <c r="A99" s="9" t="s">
        <v>150</v>
      </c>
      <c r="B99" s="9" t="s">
        <v>80</v>
      </c>
      <c r="C99" s="9" t="s">
        <v>168</v>
      </c>
      <c r="D99" s="9" t="s">
        <v>180</v>
      </c>
      <c r="E99" s="9" t="s">
        <v>134</v>
      </c>
      <c r="F99" s="9" t="s">
        <v>64</v>
      </c>
      <c r="G99" s="9" t="s">
        <v>172</v>
      </c>
      <c r="H99" s="9">
        <v>2.1350000000000002E-3</v>
      </c>
      <c r="I99" s="9" t="s">
        <v>188</v>
      </c>
      <c r="J99" s="9" t="b">
        <v>0</v>
      </c>
      <c r="L99" s="9">
        <v>0.10521936987180409</v>
      </c>
      <c r="M99" s="9">
        <v>6.1451733320158887E-9</v>
      </c>
      <c r="N99" s="9">
        <v>5.5116908971341276E-9</v>
      </c>
      <c r="O99" s="9">
        <v>2.5471303752398801E-8</v>
      </c>
      <c r="P99" s="9">
        <v>2.415980324166237E-9</v>
      </c>
      <c r="Q99" s="9">
        <v>9.4890429819707328E-2</v>
      </c>
      <c r="R99" s="9">
        <v>2.7414370852175089E-4</v>
      </c>
      <c r="S99" s="9">
        <v>5.6987499818800442E-4</v>
      </c>
      <c r="T99" s="9">
        <v>1.0819830689473291E-3</v>
      </c>
      <c r="U99" s="9">
        <v>1.0667289623285989E-5</v>
      </c>
      <c r="V99" s="9">
        <v>8.8965286365030091E-5</v>
      </c>
      <c r="W99" s="9">
        <v>0.10711381505936669</v>
      </c>
      <c r="X99" s="9">
        <v>2.6078347443196148</v>
      </c>
      <c r="Y99" s="9">
        <v>0.41102109617243848</v>
      </c>
      <c r="Z99" s="9">
        <v>3.3953813713313051E-6</v>
      </c>
      <c r="AA99" s="9">
        <v>4.9941072553100359</v>
      </c>
      <c r="AB99" s="9">
        <f t="shared" si="95"/>
        <v>2.1350000000000002E-3</v>
      </c>
      <c r="AC99" s="9">
        <f t="shared" si="97"/>
        <v>2.2464335467630177E-4</v>
      </c>
      <c r="AD99" s="9">
        <f t="shared" si="98"/>
        <v>1.3119945063853924E-11</v>
      </c>
      <c r="AE99" s="9">
        <f t="shared" si="99"/>
        <v>1.1767460065381363E-11</v>
      </c>
      <c r="AF99" s="9">
        <f t="shared" si="100"/>
        <v>5.4381233511371447E-11</v>
      </c>
      <c r="AG99" s="9">
        <f t="shared" si="101"/>
        <v>5.1581179920949167E-12</v>
      </c>
      <c r="AH99" s="9">
        <f t="shared" si="102"/>
        <v>2.0259106766507516E-4</v>
      </c>
      <c r="AI99" s="9">
        <f t="shared" si="103"/>
        <v>5.8529681769393823E-7</v>
      </c>
      <c r="AJ99" s="9">
        <f t="shared" si="104"/>
        <v>1.2166831211313896E-6</v>
      </c>
      <c r="AK99" s="9">
        <f t="shared" si="105"/>
        <v>2.3100338522025479E-6</v>
      </c>
      <c r="AL99" s="9">
        <f t="shared" si="106"/>
        <v>2.277466334571559E-8</v>
      </c>
      <c r="AM99" s="9">
        <f t="shared" si="107"/>
        <v>1.8994088638933925E-7</v>
      </c>
      <c r="AN99" s="9">
        <f t="shared" si="108"/>
        <v>2.2868799515174791E-4</v>
      </c>
      <c r="AO99" s="9">
        <f t="shared" si="109"/>
        <v>5.5677271791223781E-3</v>
      </c>
      <c r="AP99" s="9">
        <f t="shared" si="110"/>
        <v>8.7753004032815624E-4</v>
      </c>
      <c r="AQ99" s="9">
        <f t="shared" si="111"/>
        <v>7.249139227792337E-9</v>
      </c>
      <c r="AR99" s="9">
        <f t="shared" si="112"/>
        <v>1.0662418990086927E-2</v>
      </c>
    </row>
    <row r="100" spans="1:44" ht="113.5" x14ac:dyDescent="0.35">
      <c r="A100" s="9" t="s">
        <v>154</v>
      </c>
      <c r="B100" s="9" t="s">
        <v>85</v>
      </c>
      <c r="C100" s="9" t="s">
        <v>170</v>
      </c>
      <c r="D100" s="9" t="s">
        <v>180</v>
      </c>
      <c r="E100" s="9" t="s">
        <v>134</v>
      </c>
      <c r="F100" s="9" t="s">
        <v>64</v>
      </c>
      <c r="G100" s="9" t="s">
        <v>172</v>
      </c>
      <c r="H100" s="9">
        <v>0.24160000000000001</v>
      </c>
      <c r="I100" s="9" t="s">
        <v>188</v>
      </c>
      <c r="J100" s="9" t="b">
        <v>0</v>
      </c>
      <c r="L100" s="9">
        <v>5.0137977529436058E-2</v>
      </c>
      <c r="M100" s="9">
        <v>1.059740223493508E-8</v>
      </c>
      <c r="N100" s="9">
        <v>7.3850816610653611E-10</v>
      </c>
      <c r="O100" s="9">
        <v>1.5925368166936311E-8</v>
      </c>
      <c r="P100" s="9">
        <v>1.339100713575236E-8</v>
      </c>
      <c r="Q100" s="9">
        <v>3.4718955983849761E-3</v>
      </c>
      <c r="R100" s="9">
        <v>1.8481230177663419E-4</v>
      </c>
      <c r="S100" s="9">
        <v>1.904915526858013E-4</v>
      </c>
      <c r="T100" s="9">
        <v>5.5399978160840962E-4</v>
      </c>
      <c r="U100" s="9">
        <v>5.1759025182530764E-7</v>
      </c>
      <c r="V100" s="9">
        <v>4.9425735421188372E-5</v>
      </c>
      <c r="W100" s="9">
        <v>2.6049675056339941E-2</v>
      </c>
      <c r="X100" s="9">
        <v>3.995833670983032</v>
      </c>
      <c r="Y100" s="9">
        <v>4.9248016587830571E-3</v>
      </c>
      <c r="Z100" s="9">
        <v>1.220134781534801E-7</v>
      </c>
      <c r="AA100" s="9">
        <v>0.67873628769092476</v>
      </c>
      <c r="AB100" s="9">
        <f t="shared" si="95"/>
        <v>0.24160000000000001</v>
      </c>
      <c r="AC100" s="9">
        <f t="shared" si="97"/>
        <v>1.2113335371111752E-2</v>
      </c>
      <c r="AD100" s="9">
        <f t="shared" si="98"/>
        <v>2.5603323799603154E-9</v>
      </c>
      <c r="AE100" s="9">
        <f t="shared" si="99"/>
        <v>1.7842357293133913E-10</v>
      </c>
      <c r="AF100" s="9">
        <f t="shared" si="100"/>
        <v>3.8475689491318126E-9</v>
      </c>
      <c r="AG100" s="9">
        <f t="shared" si="101"/>
        <v>3.2352673239977703E-9</v>
      </c>
      <c r="AH100" s="9">
        <f t="shared" si="102"/>
        <v>8.388099765698103E-4</v>
      </c>
      <c r="AI100" s="9">
        <f t="shared" si="103"/>
        <v>4.4650652109234824E-5</v>
      </c>
      <c r="AJ100" s="9">
        <f t="shared" si="104"/>
        <v>4.6022759128889599E-5</v>
      </c>
      <c r="AK100" s="9">
        <f t="shared" si="105"/>
        <v>1.3384634723659177E-4</v>
      </c>
      <c r="AL100" s="9">
        <f t="shared" si="106"/>
        <v>1.2504980484099432E-7</v>
      </c>
      <c r="AM100" s="9">
        <f t="shared" si="107"/>
        <v>1.1941257677759111E-5</v>
      </c>
      <c r="AN100" s="9">
        <f t="shared" si="108"/>
        <v>6.2936014936117298E-3</v>
      </c>
      <c r="AO100" s="9">
        <f t="shared" si="109"/>
        <v>0.96539341490950059</v>
      </c>
      <c r="AP100" s="9">
        <f t="shared" si="110"/>
        <v>1.1898320807619866E-3</v>
      </c>
      <c r="AQ100" s="9">
        <f t="shared" si="111"/>
        <v>2.9478456321880793E-8</v>
      </c>
      <c r="AR100" s="9">
        <f t="shared" si="112"/>
        <v>0.16398268710612743</v>
      </c>
    </row>
    <row r="101" spans="1:44" ht="63.5" x14ac:dyDescent="0.35">
      <c r="A101" s="9" t="s">
        <v>155</v>
      </c>
      <c r="B101" s="9" t="s">
        <v>86</v>
      </c>
      <c r="C101" s="9" t="s">
        <v>110</v>
      </c>
      <c r="D101" s="9" t="s">
        <v>180</v>
      </c>
      <c r="E101" s="9" t="s">
        <v>134</v>
      </c>
      <c r="F101" s="9" t="s">
        <v>64</v>
      </c>
      <c r="G101" s="9" t="s">
        <v>172</v>
      </c>
      <c r="H101" s="9">
        <v>0.22500000000000001</v>
      </c>
      <c r="I101" s="9" t="s">
        <v>188</v>
      </c>
      <c r="J101" s="9" t="b">
        <v>0</v>
      </c>
      <c r="L101" s="9">
        <v>1.105041509798613E-4</v>
      </c>
      <c r="M101" s="9">
        <v>1.0251153135881589E-11</v>
      </c>
      <c r="N101" s="9">
        <v>2.7054922805105289E-11</v>
      </c>
      <c r="O101" s="9">
        <v>4.9440036676317003E-11</v>
      </c>
      <c r="P101" s="9">
        <v>6.7713801953557628E-12</v>
      </c>
      <c r="Q101" s="9">
        <v>4.4773941700127782E-5</v>
      </c>
      <c r="R101" s="9">
        <v>4.1450799117555911E-7</v>
      </c>
      <c r="S101" s="9">
        <v>6.693032949396005E-7</v>
      </c>
      <c r="T101" s="9">
        <v>1.3478047233031009E-6</v>
      </c>
      <c r="U101" s="9">
        <v>7.3053511046294447E-9</v>
      </c>
      <c r="V101" s="9">
        <v>1.198204770093585E-7</v>
      </c>
      <c r="W101" s="9">
        <v>3.2912502134385419E-4</v>
      </c>
      <c r="X101" s="9">
        <v>1.7729810952310089E-3</v>
      </c>
      <c r="Y101" s="9">
        <v>2.9127848698179897E-4</v>
      </c>
      <c r="Z101" s="9">
        <v>1.2579184527508171E-9</v>
      </c>
      <c r="AA101" s="9">
        <v>3.146237152010933E-3</v>
      </c>
      <c r="AB101" s="9">
        <f t="shared" si="95"/>
        <v>0.22500000000000001</v>
      </c>
      <c r="AC101" s="9">
        <f t="shared" si="97"/>
        <v>2.4863433970468792E-5</v>
      </c>
      <c r="AD101" s="9">
        <f t="shared" si="98"/>
        <v>2.3065094555733577E-12</v>
      </c>
      <c r="AE101" s="9">
        <f t="shared" si="99"/>
        <v>6.0873576311486902E-12</v>
      </c>
      <c r="AF101" s="9">
        <f t="shared" si="100"/>
        <v>1.1124008252171326E-11</v>
      </c>
      <c r="AG101" s="9">
        <f t="shared" si="101"/>
        <v>1.5235605439550466E-12</v>
      </c>
      <c r="AH101" s="9">
        <f t="shared" si="102"/>
        <v>1.0074136882528751E-5</v>
      </c>
      <c r="AI101" s="9">
        <f t="shared" si="103"/>
        <v>9.3264298014500797E-8</v>
      </c>
      <c r="AJ101" s="9">
        <f t="shared" si="104"/>
        <v>1.5059324136141012E-7</v>
      </c>
      <c r="AK101" s="9">
        <f t="shared" si="105"/>
        <v>3.0325606274319771E-7</v>
      </c>
      <c r="AL101" s="9">
        <f t="shared" si="106"/>
        <v>1.643703998541625E-9</v>
      </c>
      <c r="AM101" s="9">
        <f t="shared" si="107"/>
        <v>2.6959607327105663E-8</v>
      </c>
      <c r="AN101" s="9">
        <f t="shared" si="108"/>
        <v>7.4053129802367196E-5</v>
      </c>
      <c r="AO101" s="9">
        <f t="shared" si="109"/>
        <v>3.9892074642697701E-4</v>
      </c>
      <c r="AP101" s="9">
        <f t="shared" si="110"/>
        <v>6.5537659570904776E-5</v>
      </c>
      <c r="AQ101" s="9">
        <f t="shared" si="111"/>
        <v>2.8303165186893385E-10</v>
      </c>
      <c r="AR101" s="9">
        <f t="shared" si="112"/>
        <v>7.0790335920245995E-4</v>
      </c>
    </row>
    <row r="102" spans="1:44" ht="63.5" x14ac:dyDescent="0.35">
      <c r="A102" s="9" t="s">
        <v>156</v>
      </c>
      <c r="B102" s="9" t="s">
        <v>87</v>
      </c>
      <c r="C102" s="9" t="s">
        <v>110</v>
      </c>
      <c r="D102" s="9" t="s">
        <v>173</v>
      </c>
      <c r="E102" s="9" t="s">
        <v>134</v>
      </c>
      <c r="F102" s="9" t="s">
        <v>64</v>
      </c>
      <c r="G102" s="9" t="s">
        <v>172</v>
      </c>
      <c r="H102" s="9">
        <v>-0.62</v>
      </c>
      <c r="I102" s="9" t="s">
        <v>188</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157</v>
      </c>
      <c r="B103" s="9" t="s">
        <v>88</v>
      </c>
      <c r="C103" s="9" t="s">
        <v>166</v>
      </c>
      <c r="D103" s="9" t="s">
        <v>180</v>
      </c>
      <c r="E103" s="9" t="s">
        <v>134</v>
      </c>
      <c r="F103" s="9" t="s">
        <v>64</v>
      </c>
      <c r="G103" s="9" t="s">
        <v>172</v>
      </c>
      <c r="H103" s="9">
        <v>-0.1</v>
      </c>
      <c r="I103" s="9" t="s">
        <v>188</v>
      </c>
      <c r="J103" s="9" t="b">
        <v>0</v>
      </c>
      <c r="L103" s="9">
        <v>0.49388985559429349</v>
      </c>
      <c r="M103" s="9">
        <v>2.1485861327975839E-8</v>
      </c>
      <c r="N103" s="9">
        <v>4.7401125910450602E-9</v>
      </c>
      <c r="O103" s="9">
        <v>3.4206300527016632E-8</v>
      </c>
      <c r="P103" s="9">
        <v>4.4495889332540527E-8</v>
      </c>
      <c r="Q103" s="9">
        <v>1.4659932448097339E-2</v>
      </c>
      <c r="R103" s="9">
        <v>5.5446202221757265E-4</v>
      </c>
      <c r="S103" s="9">
        <v>3.1537167724519479E-3</v>
      </c>
      <c r="T103" s="9">
        <v>1.3325958058272259E-2</v>
      </c>
      <c r="U103" s="9">
        <v>2.386727058000449E-6</v>
      </c>
      <c r="V103" s="9">
        <v>2.0587474094559499E-4</v>
      </c>
      <c r="W103" s="9">
        <v>0.1115715565105992</v>
      </c>
      <c r="X103" s="9">
        <v>9.2758886548554926</v>
      </c>
      <c r="Y103" s="9">
        <v>4.6673511135681543E-2</v>
      </c>
      <c r="Z103" s="9">
        <v>1.1025759072730771E-6</v>
      </c>
      <c r="AA103" s="9">
        <v>1.838058372591687</v>
      </c>
      <c r="AB103" s="9">
        <f t="shared" si="95"/>
        <v>-0.1</v>
      </c>
      <c r="AC103" s="9">
        <f t="shared" si="97"/>
        <v>-4.9388985559429353E-2</v>
      </c>
      <c r="AD103" s="9">
        <f t="shared" si="98"/>
        <v>-2.1485861327975838E-9</v>
      </c>
      <c r="AE103" s="9">
        <f t="shared" si="99"/>
        <v>-4.7401125910450609E-10</v>
      </c>
      <c r="AF103" s="9">
        <f t="shared" si="100"/>
        <v>-3.4206300527016633E-9</v>
      </c>
      <c r="AG103" s="9">
        <f t="shared" si="101"/>
        <v>-4.4495889332540526E-9</v>
      </c>
      <c r="AH103" s="9">
        <f t="shared" si="102"/>
        <v>-1.465993244809734E-3</v>
      </c>
      <c r="AI103" s="9">
        <f t="shared" si="103"/>
        <v>-5.5446202221757268E-5</v>
      </c>
      <c r="AJ103" s="9">
        <f t="shared" si="104"/>
        <v>-3.1537167724519482E-4</v>
      </c>
      <c r="AK103" s="9">
        <f t="shared" si="105"/>
        <v>-1.3325958058272259E-3</v>
      </c>
      <c r="AL103" s="9">
        <f t="shared" si="106"/>
        <v>-2.3867270580004493E-7</v>
      </c>
      <c r="AM103" s="9">
        <f t="shared" si="107"/>
        <v>-2.05874740945595E-5</v>
      </c>
      <c r="AN103" s="9">
        <f t="shared" si="108"/>
        <v>-1.1157155651059921E-2</v>
      </c>
      <c r="AO103" s="9">
        <f t="shared" si="109"/>
        <v>-0.92758886548554931</v>
      </c>
      <c r="AP103" s="9">
        <f t="shared" si="110"/>
        <v>-4.6673511135681542E-3</v>
      </c>
      <c r="AQ103" s="9">
        <f t="shared" si="111"/>
        <v>-1.1025759072730771E-7</v>
      </c>
      <c r="AR103" s="9">
        <f t="shared" si="112"/>
        <v>-0.18380583725916871</v>
      </c>
    </row>
    <row r="104" spans="1:44" ht="63.5" x14ac:dyDescent="0.35">
      <c r="A104" s="9" t="s">
        <v>144</v>
      </c>
      <c r="B104" s="9" t="s">
        <v>74</v>
      </c>
      <c r="C104" s="9" t="s">
        <v>110</v>
      </c>
      <c r="D104" s="9" t="s">
        <v>177</v>
      </c>
      <c r="E104" s="9" t="s">
        <v>134</v>
      </c>
      <c r="F104" s="9" t="s">
        <v>64</v>
      </c>
      <c r="G104" s="9" t="s">
        <v>172</v>
      </c>
      <c r="H104" s="9">
        <v>2.3999999999999998E-3</v>
      </c>
      <c r="I104" s="9" t="s">
        <v>189</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158</v>
      </c>
      <c r="B105" s="9" t="s">
        <v>89</v>
      </c>
      <c r="C105" s="9" t="s">
        <v>110</v>
      </c>
      <c r="D105" s="9" t="s">
        <v>182</v>
      </c>
      <c r="E105" s="9" t="s">
        <v>134</v>
      </c>
      <c r="F105" s="9" t="s">
        <v>64</v>
      </c>
      <c r="G105" s="9" t="s">
        <v>172</v>
      </c>
      <c r="H105" s="9">
        <v>9.2799999999999997E-8</v>
      </c>
      <c r="I105" s="9" t="s">
        <v>189</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159</v>
      </c>
      <c r="B106" s="9" t="s">
        <v>90</v>
      </c>
      <c r="C106" s="9" t="s">
        <v>110</v>
      </c>
      <c r="D106" s="9" t="s">
        <v>182</v>
      </c>
      <c r="E106" s="9" t="s">
        <v>134</v>
      </c>
      <c r="F106" s="9" t="s">
        <v>64</v>
      </c>
      <c r="G106" s="9" t="s">
        <v>172</v>
      </c>
      <c r="H106" s="9">
        <v>7.0399999999999995E-8</v>
      </c>
      <c r="I106" s="9" t="s">
        <v>189</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152</v>
      </c>
      <c r="B107" s="9" t="s">
        <v>82</v>
      </c>
      <c r="C107" s="9" t="s">
        <v>110</v>
      </c>
      <c r="D107" s="9" t="s">
        <v>177</v>
      </c>
      <c r="E107" s="9" t="s">
        <v>134</v>
      </c>
      <c r="F107" s="9" t="s">
        <v>64</v>
      </c>
      <c r="G107" s="9" t="s">
        <v>172</v>
      </c>
      <c r="H107" s="9">
        <v>8.9599999999999996E-5</v>
      </c>
      <c r="I107" s="9" t="s">
        <v>189</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140</v>
      </c>
      <c r="B108" s="9" t="s">
        <v>70</v>
      </c>
      <c r="C108" s="9" t="s">
        <v>110</v>
      </c>
      <c r="D108" s="9" t="s">
        <v>177</v>
      </c>
      <c r="E108" s="9" t="s">
        <v>134</v>
      </c>
      <c r="F108" s="9" t="s">
        <v>64</v>
      </c>
      <c r="G108" s="9" t="s">
        <v>172</v>
      </c>
      <c r="H108" s="9">
        <v>0.21</v>
      </c>
      <c r="I108" s="9" t="s">
        <v>189</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139</v>
      </c>
      <c r="B109" s="9" t="s">
        <v>69</v>
      </c>
      <c r="C109" s="9" t="s">
        <v>110</v>
      </c>
      <c r="D109" s="9" t="s">
        <v>177</v>
      </c>
      <c r="E109" s="9" t="s">
        <v>134</v>
      </c>
      <c r="F109" s="9" t="s">
        <v>64</v>
      </c>
      <c r="G109" s="9" t="s">
        <v>172</v>
      </c>
      <c r="H109" s="9">
        <v>3.3000000000000003E-5</v>
      </c>
      <c r="I109" s="9" t="s">
        <v>189</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160</v>
      </c>
      <c r="B110" s="9" t="s">
        <v>91</v>
      </c>
      <c r="C110" s="9" t="s">
        <v>110</v>
      </c>
      <c r="D110" s="9" t="s">
        <v>182</v>
      </c>
      <c r="E110" s="9" t="s">
        <v>134</v>
      </c>
      <c r="F110" s="9" t="s">
        <v>64</v>
      </c>
      <c r="G110" s="9" t="s">
        <v>172</v>
      </c>
      <c r="H110" s="9">
        <v>1.09E-7</v>
      </c>
      <c r="I110" s="9" t="s">
        <v>189</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161</v>
      </c>
      <c r="B111" s="9" t="s">
        <v>92</v>
      </c>
      <c r="C111" s="9" t="s">
        <v>110</v>
      </c>
      <c r="D111" s="9" t="s">
        <v>182</v>
      </c>
      <c r="E111" s="9" t="s">
        <v>134</v>
      </c>
      <c r="F111" s="9" t="s">
        <v>64</v>
      </c>
      <c r="G111" s="9" t="s">
        <v>172</v>
      </c>
      <c r="H111" s="9">
        <v>2.9699999999999999E-6</v>
      </c>
      <c r="I111" s="9" t="s">
        <v>189</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162</v>
      </c>
      <c r="B112" s="9" t="s">
        <v>93</v>
      </c>
      <c r="C112" s="9" t="s">
        <v>110</v>
      </c>
      <c r="D112" s="9" t="s">
        <v>182</v>
      </c>
      <c r="E112" s="9" t="s">
        <v>134</v>
      </c>
      <c r="F112" s="9" t="s">
        <v>64</v>
      </c>
      <c r="G112" s="9" t="s">
        <v>172</v>
      </c>
      <c r="H112" s="9">
        <v>9.2799999999999997E-8</v>
      </c>
      <c r="I112" s="9" t="s">
        <v>189</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119</v>
      </c>
      <c r="B1" s="5" t="s">
        <v>163</v>
      </c>
      <c r="C1" s="5" t="s">
        <v>164</v>
      </c>
      <c r="D1" s="5" t="s">
        <v>171</v>
      </c>
      <c r="E1" s="5" t="s">
        <v>183</v>
      </c>
      <c r="F1" s="5" t="s">
        <v>184</v>
      </c>
      <c r="G1" s="5" t="s">
        <v>185</v>
      </c>
      <c r="H1" s="5" t="s">
        <v>51</v>
      </c>
      <c r="I1" s="5" t="s">
        <v>186</v>
      </c>
      <c r="J1" s="5" t="s">
        <v>190</v>
      </c>
      <c r="K1" s="5" t="s">
        <v>191</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196</v>
      </c>
      <c r="AC1" s="5" t="s">
        <v>197</v>
      </c>
      <c r="AD1" s="5" t="s">
        <v>198</v>
      </c>
      <c r="AE1" s="5" t="s">
        <v>199</v>
      </c>
      <c r="AF1" s="5" t="s">
        <v>200</v>
      </c>
      <c r="AG1" s="5" t="s">
        <v>201</v>
      </c>
      <c r="AH1" s="5" t="s">
        <v>202</v>
      </c>
      <c r="AI1" s="5" t="s">
        <v>203</v>
      </c>
      <c r="AJ1" s="5" t="s">
        <v>204</v>
      </c>
      <c r="AK1" s="5" t="s">
        <v>205</v>
      </c>
      <c r="AL1" s="5" t="s">
        <v>206</v>
      </c>
      <c r="AM1" s="5" t="s">
        <v>207</v>
      </c>
      <c r="AN1" s="5" t="s">
        <v>208</v>
      </c>
      <c r="AO1" s="5" t="s">
        <v>209</v>
      </c>
      <c r="AP1" s="5" t="s">
        <v>210</v>
      </c>
      <c r="AQ1" s="5" t="s">
        <v>211</v>
      </c>
      <c r="AR1" s="5" t="s">
        <v>212</v>
      </c>
    </row>
    <row r="2" spans="1:44" ht="38.5" x14ac:dyDescent="0.35">
      <c r="A2" s="9" t="s">
        <v>120</v>
      </c>
      <c r="B2" s="9" t="s">
        <v>52</v>
      </c>
      <c r="C2" s="9" t="s">
        <v>110</v>
      </c>
      <c r="D2" s="9" t="s">
        <v>172</v>
      </c>
      <c r="E2" s="9" t="s">
        <v>120</v>
      </c>
      <c r="F2" s="9" t="s">
        <v>52</v>
      </c>
      <c r="G2" s="9" t="s">
        <v>172</v>
      </c>
      <c r="H2" s="9">
        <v>-1</v>
      </c>
      <c r="I2" s="9" t="s">
        <v>187</v>
      </c>
      <c r="J2" s="9" t="b">
        <v>0</v>
      </c>
      <c r="AB2" s="9">
        <f>H2</f>
        <v>-1</v>
      </c>
      <c r="AC2" s="9">
        <f t="shared" ref="AC2:AR2" si="0">+AC3+AC4</f>
        <v>8.2919947268947414E-2</v>
      </c>
      <c r="AD2" s="9">
        <f t="shared" si="0"/>
        <v>9.8630671597538899E-9</v>
      </c>
      <c r="AE2" s="9">
        <f t="shared" si="0"/>
        <v>2.007382310453469E-9</v>
      </c>
      <c r="AF2" s="9">
        <f t="shared" si="0"/>
        <v>4.9698589697300978E-9</v>
      </c>
      <c r="AG2" s="9">
        <f t="shared" si="0"/>
        <v>1.2499638141512307E-8</v>
      </c>
      <c r="AH2" s="9">
        <f t="shared" si="0"/>
        <v>3.7190716815861009E-3</v>
      </c>
      <c r="AI2" s="9">
        <f t="shared" si="0"/>
        <v>2.282266943114823E-3</v>
      </c>
      <c r="AJ2" s="9">
        <f t="shared" si="0"/>
        <v>1.9405149407790631E-3</v>
      </c>
      <c r="AK2" s="9">
        <f t="shared" si="0"/>
        <v>8.5193196432441741E-3</v>
      </c>
      <c r="AL2" s="9">
        <f t="shared" si="0"/>
        <v>5.8672966317116107E-7</v>
      </c>
      <c r="AM2" s="9">
        <f t="shared" si="0"/>
        <v>1.3824903947179368E-4</v>
      </c>
      <c r="AN2" s="9">
        <f t="shared" si="0"/>
        <v>6.1213164982275574E-2</v>
      </c>
      <c r="AO2" s="9">
        <f t="shared" si="0"/>
        <v>0.59126640374962225</v>
      </c>
      <c r="AP2" s="9">
        <f t="shared" si="0"/>
        <v>1.8518067834675776E-2</v>
      </c>
      <c r="AQ2" s="9">
        <f t="shared" si="0"/>
        <v>1.5369780047543583E-7</v>
      </c>
      <c r="AR2" s="9">
        <f t="shared" si="0"/>
        <v>0.71501527237198081</v>
      </c>
    </row>
    <row r="3" spans="1:44" ht="38.5" x14ac:dyDescent="0.35">
      <c r="A3" s="9" t="s">
        <v>121</v>
      </c>
      <c r="B3" s="9" t="s">
        <v>2</v>
      </c>
      <c r="C3" s="9" t="s">
        <v>110</v>
      </c>
      <c r="D3" s="9" t="s">
        <v>172</v>
      </c>
      <c r="E3" s="9" t="s">
        <v>120</v>
      </c>
      <c r="F3" s="9" t="s">
        <v>52</v>
      </c>
      <c r="G3" s="9" t="s">
        <v>172</v>
      </c>
      <c r="H3" s="9">
        <v>-0.2</v>
      </c>
      <c r="I3" s="9" t="s">
        <v>188</v>
      </c>
      <c r="J3" s="9" t="b">
        <v>1</v>
      </c>
      <c r="K3" s="9" t="s">
        <v>192</v>
      </c>
      <c r="L3" s="9">
        <f>AC5*AB5</f>
        <v>-2.4439562457910208E-2</v>
      </c>
      <c r="M3" s="9">
        <f>AD5*AB5</f>
        <v>2.5324170950127817E-11</v>
      </c>
      <c r="N3" s="9">
        <f>AE5*AB5</f>
        <v>-3.503748258828774E-11</v>
      </c>
      <c r="O3" s="9">
        <f>AF5*AB5</f>
        <v>-1.0338823514606195E-10</v>
      </c>
      <c r="P3" s="9">
        <f>AG5*AB5</f>
        <v>-3.3571460907331011E-10</v>
      </c>
      <c r="Q3" s="9">
        <f>AH5*AB5</f>
        <v>-1.1349645077921265E-4</v>
      </c>
      <c r="R3" s="9">
        <f>AI5*AB5</f>
        <v>-9.8449905286555981E-3</v>
      </c>
      <c r="S3" s="9">
        <f>AJ5*AB5</f>
        <v>-7.9609087813671797E-5</v>
      </c>
      <c r="T3" s="9">
        <f>AK5*AB5</f>
        <v>-3.1963838319603026E-4</v>
      </c>
      <c r="U3" s="9">
        <f>AL5*AB5</f>
        <v>-1.1706175079544924E-7</v>
      </c>
      <c r="V3" s="9">
        <f>AM5*AB5</f>
        <v>-2.4995384411900216E-6</v>
      </c>
      <c r="W3" s="9">
        <f>AN5*AB5</f>
        <v>-2.0764199717983639E-3</v>
      </c>
      <c r="X3" s="9">
        <f>AO5*AB5</f>
        <v>-2.8574041509077455E-3</v>
      </c>
      <c r="Y3" s="9">
        <f>AP5*AB5</f>
        <v>-2.5733982079896734E-2</v>
      </c>
      <c r="Z3" s="9">
        <f>AQ5*AB5</f>
        <v>-1.6258299383277285E-8</v>
      </c>
      <c r="AA3" s="9">
        <f>AR5*AB5</f>
        <v>-9.4265155075657886E-2</v>
      </c>
      <c r="AB3" s="9">
        <f>-Parameter!F3</f>
        <v>-0.2</v>
      </c>
      <c r="AC3" s="9">
        <f>AB3*L3</f>
        <v>4.8879124915820419E-3</v>
      </c>
      <c r="AD3" s="9">
        <f>AB3*M3</f>
        <v>-5.0648341900255641E-12</v>
      </c>
      <c r="AE3" s="9">
        <f>AB3*N3</f>
        <v>7.0074965176575485E-12</v>
      </c>
      <c r="AF3" s="9">
        <f>AB3*O3</f>
        <v>2.0677647029212393E-11</v>
      </c>
      <c r="AG3" s="9">
        <f>AB3*P3</f>
        <v>6.7142921814662022E-11</v>
      </c>
      <c r="AH3" s="9">
        <f>AB3*Q3</f>
        <v>2.269929015584253E-5</v>
      </c>
      <c r="AI3" s="9">
        <f>AB3*R3</f>
        <v>1.9689981057311196E-3</v>
      </c>
      <c r="AJ3" s="9">
        <f>AB3*S3</f>
        <v>1.5921817562734359E-5</v>
      </c>
      <c r="AK3" s="9">
        <f>AB3*T3</f>
        <v>6.392767663920605E-5</v>
      </c>
      <c r="AL3" s="9">
        <f>AB3*U3</f>
        <v>2.3412350159089848E-8</v>
      </c>
      <c r="AM3" s="9">
        <f>AB3*V3</f>
        <v>4.9990768823800431E-7</v>
      </c>
      <c r="AN3" s="9">
        <f>AB3*W3</f>
        <v>4.152839943596728E-4</v>
      </c>
      <c r="AO3" s="9">
        <f>AB3*X3</f>
        <v>5.7148083018154913E-4</v>
      </c>
      <c r="AP3" s="9">
        <f>AB3*Y3</f>
        <v>5.1467964159793468E-3</v>
      </c>
      <c r="AQ3" s="9">
        <f>AB3*Z3</f>
        <v>3.2516598766554571E-9</v>
      </c>
      <c r="AR3" s="9">
        <f>AB3*AA3</f>
        <v>1.8853031015131579E-2</v>
      </c>
    </row>
    <row r="4" spans="1:44" ht="38.5" x14ac:dyDescent="0.35">
      <c r="A4" s="9" t="s">
        <v>122</v>
      </c>
      <c r="B4" s="9" t="s">
        <v>3</v>
      </c>
      <c r="C4" s="9" t="s">
        <v>110</v>
      </c>
      <c r="D4" s="9" t="s">
        <v>172</v>
      </c>
      <c r="E4" s="9" t="s">
        <v>120</v>
      </c>
      <c r="F4" s="9" t="s">
        <v>52</v>
      </c>
      <c r="G4" s="9" t="s">
        <v>172</v>
      </c>
      <c r="H4" s="9">
        <v>-0.8</v>
      </c>
      <c r="I4" s="9" t="s">
        <v>188</v>
      </c>
      <c r="J4" s="9" t="b">
        <v>1</v>
      </c>
      <c r="K4" s="9" t="s">
        <v>193</v>
      </c>
      <c r="L4" s="9">
        <f>AC12*AB12</f>
        <v>-9.7540043471706694E-2</v>
      </c>
      <c r="M4" s="9">
        <f>AD12*AB12</f>
        <v>-1.2335164992429892E-8</v>
      </c>
      <c r="N4" s="9">
        <f>AE12*AB12</f>
        <v>-2.5004685174197641E-9</v>
      </c>
      <c r="O4" s="9">
        <f>AF12*AB12</f>
        <v>-6.1864766533761059E-9</v>
      </c>
      <c r="P4" s="9">
        <f>AG12*AB12</f>
        <v>-1.5540619024622054E-8</v>
      </c>
      <c r="Q4" s="9">
        <f>AH12*AB12</f>
        <v>-4.6204654892878227E-3</v>
      </c>
      <c r="R4" s="9">
        <f>AI12*AB12</f>
        <v>-3.9158604672962893E-4</v>
      </c>
      <c r="S4" s="9">
        <f>AJ12*AB12</f>
        <v>-2.4057414040204107E-3</v>
      </c>
      <c r="T4" s="9">
        <f>AK12*AB12</f>
        <v>-1.056923995825621E-2</v>
      </c>
      <c r="U4" s="9">
        <f>AL12*AB12</f>
        <v>-7.0414664126508908E-7</v>
      </c>
      <c r="V4" s="9">
        <f>AM12*AB12</f>
        <v>-1.7218641472944462E-4</v>
      </c>
      <c r="W4" s="9">
        <f>AN12*AB12</f>
        <v>-7.5997351234894872E-2</v>
      </c>
      <c r="X4" s="9">
        <f>AO12*AB12</f>
        <v>-0.73836865364930082</v>
      </c>
      <c r="Y4" s="9">
        <f>AP12*AB12</f>
        <v>-1.6714089273370536E-2</v>
      </c>
      <c r="Z4" s="9">
        <f>AQ12*AB12</f>
        <v>-1.8805767574847546E-7</v>
      </c>
      <c r="AA4" s="9">
        <f>AR12*AB12</f>
        <v>-0.87020280169606146</v>
      </c>
      <c r="AB4" s="9">
        <f>-1+Parameter!F3</f>
        <v>-0.8</v>
      </c>
      <c r="AC4" s="9">
        <f>AB4*L4</f>
        <v>7.8032034777365367E-2</v>
      </c>
      <c r="AD4" s="9">
        <f>AB4*M4</f>
        <v>9.8681319939439147E-9</v>
      </c>
      <c r="AE4" s="9">
        <f>AB4*N4</f>
        <v>2.0003748139358113E-9</v>
      </c>
      <c r="AF4" s="9">
        <f>AB4*O4</f>
        <v>4.9491813227008851E-9</v>
      </c>
      <c r="AG4" s="9">
        <f>AB4*P4</f>
        <v>1.2432495219697644E-8</v>
      </c>
      <c r="AH4" s="9">
        <f>AB4*Q4</f>
        <v>3.6963723914302583E-3</v>
      </c>
      <c r="AI4" s="9">
        <f>AB4*R4</f>
        <v>3.1326883738370319E-4</v>
      </c>
      <c r="AJ4" s="9">
        <f>AB4*S4</f>
        <v>1.9245931232163287E-3</v>
      </c>
      <c r="AK4" s="9">
        <f>AB4*T4</f>
        <v>8.4553919666049675E-3</v>
      </c>
      <c r="AL4" s="9">
        <f>AB4*U4</f>
        <v>5.6331731301207126E-7</v>
      </c>
      <c r="AM4" s="9">
        <f>AB4*V4</f>
        <v>1.3774913178355569E-4</v>
      </c>
      <c r="AN4" s="9">
        <f>AB4*W4</f>
        <v>6.07978809879159E-2</v>
      </c>
      <c r="AO4" s="9">
        <f>AB4*X4</f>
        <v>0.5906949229194407</v>
      </c>
      <c r="AP4" s="9">
        <f>AB4*Y4</f>
        <v>1.3371271418696429E-2</v>
      </c>
      <c r="AQ4" s="9">
        <f>AB4*Z4</f>
        <v>1.5044614059878038E-7</v>
      </c>
      <c r="AR4" s="9">
        <f>AB4*AA4</f>
        <v>0.69616224135684923</v>
      </c>
    </row>
    <row r="5" spans="1:44" ht="38.5" x14ac:dyDescent="0.35">
      <c r="A5" s="9" t="s">
        <v>121</v>
      </c>
      <c r="B5" s="9" t="s">
        <v>2</v>
      </c>
      <c r="C5" s="9" t="s">
        <v>110</v>
      </c>
      <c r="D5" s="9" t="s">
        <v>172</v>
      </c>
      <c r="E5" s="9" t="s">
        <v>121</v>
      </c>
      <c r="F5" s="9" t="s">
        <v>2</v>
      </c>
      <c r="G5" s="9" t="s">
        <v>172</v>
      </c>
      <c r="H5" s="9">
        <v>-1</v>
      </c>
      <c r="I5" s="9" t="s">
        <v>187</v>
      </c>
      <c r="J5" s="9" t="b">
        <v>0</v>
      </c>
      <c r="AB5" s="9">
        <f t="shared" ref="AB5:AB15" si="1">H5</f>
        <v>-1</v>
      </c>
      <c r="AC5" s="9">
        <f t="shared" ref="AC5:AR5" si="2">+AC6+AC7</f>
        <v>2.4439562457910208E-2</v>
      </c>
      <c r="AD5" s="9">
        <f t="shared" si="2"/>
        <v>-2.5324170950127817E-11</v>
      </c>
      <c r="AE5" s="9">
        <f t="shared" si="2"/>
        <v>3.503748258828774E-11</v>
      </c>
      <c r="AF5" s="9">
        <f t="shared" si="2"/>
        <v>1.0338823514606195E-10</v>
      </c>
      <c r="AG5" s="9">
        <f t="shared" si="2"/>
        <v>3.3571460907331011E-10</v>
      </c>
      <c r="AH5" s="9">
        <f t="shared" si="2"/>
        <v>1.1349645077921265E-4</v>
      </c>
      <c r="AI5" s="9">
        <f t="shared" si="2"/>
        <v>9.8449905286555981E-3</v>
      </c>
      <c r="AJ5" s="9">
        <f t="shared" si="2"/>
        <v>7.9609087813671797E-5</v>
      </c>
      <c r="AK5" s="9">
        <f t="shared" si="2"/>
        <v>3.1963838319603026E-4</v>
      </c>
      <c r="AL5" s="9">
        <f t="shared" si="2"/>
        <v>1.1706175079544924E-7</v>
      </c>
      <c r="AM5" s="9">
        <f t="shared" si="2"/>
        <v>2.4995384411900216E-6</v>
      </c>
      <c r="AN5" s="9">
        <f t="shared" si="2"/>
        <v>2.0764199717983639E-3</v>
      </c>
      <c r="AO5" s="9">
        <f t="shared" si="2"/>
        <v>2.8574041509077455E-3</v>
      </c>
      <c r="AP5" s="9">
        <f t="shared" si="2"/>
        <v>2.5733982079896734E-2</v>
      </c>
      <c r="AQ5" s="9">
        <f t="shared" si="2"/>
        <v>1.6258299383277285E-8</v>
      </c>
      <c r="AR5" s="9">
        <f t="shared" si="2"/>
        <v>9.4265155075657886E-2</v>
      </c>
    </row>
    <row r="6" spans="1:44" ht="51" x14ac:dyDescent="0.35">
      <c r="A6" s="9" t="s">
        <v>123</v>
      </c>
      <c r="B6" s="9" t="s">
        <v>53</v>
      </c>
      <c r="C6" s="9" t="s">
        <v>110</v>
      </c>
      <c r="D6" s="9" t="s">
        <v>172</v>
      </c>
      <c r="E6" s="9" t="s">
        <v>121</v>
      </c>
      <c r="F6" s="9" t="s">
        <v>2</v>
      </c>
      <c r="G6" s="9" t="s">
        <v>172</v>
      </c>
      <c r="H6" s="9">
        <v>-0.8</v>
      </c>
      <c r="I6" s="9" t="s">
        <v>188</v>
      </c>
      <c r="J6" s="9" t="b">
        <v>1</v>
      </c>
      <c r="L6" s="9">
        <f>AC8*AB8</f>
        <v>-2.4439562457910208E-2</v>
      </c>
      <c r="M6" s="9">
        <f>AD8*AB8</f>
        <v>2.5324170950127814E-11</v>
      </c>
      <c r="N6" s="9">
        <f>AE8*AB8</f>
        <v>-3.503748258828774E-11</v>
      </c>
      <c r="O6" s="9">
        <f>AF8*AB8</f>
        <v>-1.0338823514606194E-10</v>
      </c>
      <c r="P6" s="9">
        <f>AG8*AB8</f>
        <v>-3.3571460907331011E-10</v>
      </c>
      <c r="Q6" s="9">
        <f>AH8*AB8</f>
        <v>-1.1349645077921264E-4</v>
      </c>
      <c r="R6" s="9">
        <f>AI8*AB8</f>
        <v>-9.8449905286555981E-3</v>
      </c>
      <c r="S6" s="9">
        <f>AJ8*AB8</f>
        <v>-7.9609087813671797E-5</v>
      </c>
      <c r="T6" s="9">
        <f>AK8*AB8</f>
        <v>-3.1963838319603021E-4</v>
      </c>
      <c r="U6" s="9">
        <f>AL8*AB8</f>
        <v>-1.1706175079544924E-7</v>
      </c>
      <c r="V6" s="9">
        <f>AM8*AB8</f>
        <v>-2.4995384411900212E-6</v>
      </c>
      <c r="W6" s="9">
        <f>AN8*AB8</f>
        <v>-2.0764199717983639E-3</v>
      </c>
      <c r="X6" s="9">
        <f>AO8*AB8</f>
        <v>-2.8574041509077455E-3</v>
      </c>
      <c r="Y6" s="9">
        <f>AP8*AB8</f>
        <v>-2.5733982079896731E-2</v>
      </c>
      <c r="Z6" s="9">
        <f>AQ8*AB8</f>
        <v>-1.6258299383277282E-8</v>
      </c>
      <c r="AA6" s="9">
        <f>AR8*AB8</f>
        <v>-9.4265155075657872E-2</v>
      </c>
      <c r="AB6" s="9">
        <f t="shared" si="1"/>
        <v>-0.8</v>
      </c>
      <c r="AC6" s="9">
        <f>AB6*L6</f>
        <v>1.9551649966328168E-2</v>
      </c>
      <c r="AD6" s="9">
        <f>AB6*M6</f>
        <v>-2.0259336760102253E-11</v>
      </c>
      <c r="AE6" s="9">
        <f>AB6*N6</f>
        <v>2.8029986070630194E-11</v>
      </c>
      <c r="AF6" s="9">
        <f>AB6*O6</f>
        <v>8.2710588116849557E-11</v>
      </c>
      <c r="AG6" s="9">
        <f>AB6*P6</f>
        <v>2.6857168725864809E-10</v>
      </c>
      <c r="AH6" s="9">
        <f>AB6*Q6</f>
        <v>9.0797160623370119E-5</v>
      </c>
      <c r="AI6" s="9">
        <f>AB6*R6</f>
        <v>7.8759924229244785E-3</v>
      </c>
      <c r="AJ6" s="9">
        <f>AB6*S6</f>
        <v>6.3687270250937435E-5</v>
      </c>
      <c r="AK6" s="9">
        <f>AB6*T6</f>
        <v>2.557107065568242E-4</v>
      </c>
      <c r="AL6" s="9">
        <f>AB6*U6</f>
        <v>9.3649400636359391E-8</v>
      </c>
      <c r="AM6" s="9">
        <f>AB6*V6</f>
        <v>1.9996307529520172E-6</v>
      </c>
      <c r="AN6" s="9">
        <f>AB6*W6</f>
        <v>1.6611359774386912E-3</v>
      </c>
      <c r="AO6" s="9">
        <f>AB6*X6</f>
        <v>2.2859233207261965E-3</v>
      </c>
      <c r="AP6" s="9">
        <f>AB6*Y6</f>
        <v>2.0587185663917387E-2</v>
      </c>
      <c r="AQ6" s="9">
        <f>AB6*Z6</f>
        <v>1.3006639506621827E-8</v>
      </c>
      <c r="AR6" s="9">
        <f>AB6*AA6</f>
        <v>7.5412124060526303E-2</v>
      </c>
    </row>
    <row r="7" spans="1:44" ht="51" x14ac:dyDescent="0.35">
      <c r="A7" s="9" t="s">
        <v>124</v>
      </c>
      <c r="B7" s="9" t="s">
        <v>54</v>
      </c>
      <c r="C7" s="9" t="s">
        <v>110</v>
      </c>
      <c r="D7" s="9" t="s">
        <v>172</v>
      </c>
      <c r="E7" s="9" t="s">
        <v>121</v>
      </c>
      <c r="F7" s="9" t="s">
        <v>2</v>
      </c>
      <c r="G7" s="9" t="s">
        <v>172</v>
      </c>
      <c r="H7" s="9">
        <v>-0.2</v>
      </c>
      <c r="I7" s="9" t="s">
        <v>188</v>
      </c>
      <c r="J7" s="9" t="b">
        <v>1</v>
      </c>
      <c r="L7" s="9">
        <f>AC10*AB10</f>
        <v>-2.4439562457910208E-2</v>
      </c>
      <c r="M7" s="9">
        <f>AD10*AB10</f>
        <v>2.5324170950127814E-11</v>
      </c>
      <c r="N7" s="9">
        <f>AE10*AB10</f>
        <v>-3.503748258828774E-11</v>
      </c>
      <c r="O7" s="9">
        <f>AF10*AB10</f>
        <v>-1.0338823514606194E-10</v>
      </c>
      <c r="P7" s="9">
        <f>AG10*AB10</f>
        <v>-3.3571460907331011E-10</v>
      </c>
      <c r="Q7" s="9">
        <f>AH10*AB10</f>
        <v>-1.1349645077921264E-4</v>
      </c>
      <c r="R7" s="9">
        <f>AI10*AB10</f>
        <v>-9.8449905286555981E-3</v>
      </c>
      <c r="S7" s="9">
        <f>AJ10*AB10</f>
        <v>-7.9609087813671797E-5</v>
      </c>
      <c r="T7" s="9">
        <f>AK10*AB10</f>
        <v>-3.1963838319603021E-4</v>
      </c>
      <c r="U7" s="9">
        <f>AL10*AB10</f>
        <v>-1.1706175079544924E-7</v>
      </c>
      <c r="V7" s="9">
        <f>AM10*AB10</f>
        <v>-2.4995384411900212E-6</v>
      </c>
      <c r="W7" s="9">
        <f>AN10*AB10</f>
        <v>-2.0764199717983639E-3</v>
      </c>
      <c r="X7" s="9">
        <f>AO10*AB10</f>
        <v>-2.8574041509077455E-3</v>
      </c>
      <c r="Y7" s="9">
        <f>AP10*AB10</f>
        <v>-2.5733982079896731E-2</v>
      </c>
      <c r="Z7" s="9">
        <f>AQ10*AB10</f>
        <v>-1.6258299383277282E-8</v>
      </c>
      <c r="AA7" s="9">
        <f>AR10*AB10</f>
        <v>-9.4265155075657872E-2</v>
      </c>
      <c r="AB7" s="9">
        <f t="shared" si="1"/>
        <v>-0.2</v>
      </c>
      <c r="AC7" s="9">
        <f>AB7*L7</f>
        <v>4.8879124915820419E-3</v>
      </c>
      <c r="AD7" s="9">
        <f>AB7*M7</f>
        <v>-5.0648341900255633E-12</v>
      </c>
      <c r="AE7" s="9">
        <f>AB7*N7</f>
        <v>7.0074965176575485E-12</v>
      </c>
      <c r="AF7" s="9">
        <f>AB7*O7</f>
        <v>2.0677647029212389E-11</v>
      </c>
      <c r="AG7" s="9">
        <f>AB7*P7</f>
        <v>6.7142921814662022E-11</v>
      </c>
      <c r="AH7" s="9">
        <f>AB7*Q7</f>
        <v>2.269929015584253E-5</v>
      </c>
      <c r="AI7" s="9">
        <f>AB7*R7</f>
        <v>1.9689981057311196E-3</v>
      </c>
      <c r="AJ7" s="9">
        <f>AB7*S7</f>
        <v>1.5921817562734359E-5</v>
      </c>
      <c r="AK7" s="9">
        <f>AB7*T7</f>
        <v>6.392767663920605E-5</v>
      </c>
      <c r="AL7" s="9">
        <f>AB7*U7</f>
        <v>2.3412350159089848E-8</v>
      </c>
      <c r="AM7" s="9">
        <f>AB7*V7</f>
        <v>4.9990768823800431E-7</v>
      </c>
      <c r="AN7" s="9">
        <f>AB7*W7</f>
        <v>4.152839943596728E-4</v>
      </c>
      <c r="AO7" s="9">
        <f>AB7*X7</f>
        <v>5.7148083018154913E-4</v>
      </c>
      <c r="AP7" s="9">
        <f>AB7*Y7</f>
        <v>5.1467964159793468E-3</v>
      </c>
      <c r="AQ7" s="9">
        <f>AB7*Z7</f>
        <v>3.2516598766554567E-9</v>
      </c>
      <c r="AR7" s="9">
        <f>AB7*AA7</f>
        <v>1.8853031015131576E-2</v>
      </c>
    </row>
    <row r="8" spans="1:44" ht="51" x14ac:dyDescent="0.35">
      <c r="A8" s="9" t="s">
        <v>123</v>
      </c>
      <c r="B8" s="9" t="s">
        <v>53</v>
      </c>
      <c r="C8" s="9" t="s">
        <v>110</v>
      </c>
      <c r="D8" s="9" t="s">
        <v>172</v>
      </c>
      <c r="E8" s="9" t="s">
        <v>123</v>
      </c>
      <c r="F8" s="9" t="s">
        <v>53</v>
      </c>
      <c r="G8" s="9" t="s">
        <v>172</v>
      </c>
      <c r="H8" s="9">
        <v>-1</v>
      </c>
      <c r="I8" s="9" t="s">
        <v>187</v>
      </c>
      <c r="J8" s="9" t="b">
        <v>0</v>
      </c>
      <c r="AB8" s="9">
        <f t="shared" si="1"/>
        <v>-1</v>
      </c>
      <c r="AC8" s="9">
        <f t="shared" ref="AC8:AR8" si="3">+AC9</f>
        <v>2.4439562457910208E-2</v>
      </c>
      <c r="AD8" s="9">
        <f t="shared" si="3"/>
        <v>-2.5324170950127814E-11</v>
      </c>
      <c r="AE8" s="9">
        <f t="shared" si="3"/>
        <v>3.503748258828774E-11</v>
      </c>
      <c r="AF8" s="9">
        <f t="shared" si="3"/>
        <v>1.0338823514606194E-10</v>
      </c>
      <c r="AG8" s="9">
        <f t="shared" si="3"/>
        <v>3.3571460907331011E-10</v>
      </c>
      <c r="AH8" s="9">
        <f t="shared" si="3"/>
        <v>1.1349645077921264E-4</v>
      </c>
      <c r="AI8" s="9">
        <f t="shared" si="3"/>
        <v>9.8449905286555981E-3</v>
      </c>
      <c r="AJ8" s="9">
        <f t="shared" si="3"/>
        <v>7.9609087813671797E-5</v>
      </c>
      <c r="AK8" s="9">
        <f t="shared" si="3"/>
        <v>3.1963838319603021E-4</v>
      </c>
      <c r="AL8" s="9">
        <f t="shared" si="3"/>
        <v>1.1706175079544924E-7</v>
      </c>
      <c r="AM8" s="9">
        <f t="shared" si="3"/>
        <v>2.4995384411900212E-6</v>
      </c>
      <c r="AN8" s="9">
        <f t="shared" si="3"/>
        <v>2.0764199717983639E-3</v>
      </c>
      <c r="AO8" s="9">
        <f t="shared" si="3"/>
        <v>2.8574041509077455E-3</v>
      </c>
      <c r="AP8" s="9">
        <f t="shared" si="3"/>
        <v>2.5733982079896731E-2</v>
      </c>
      <c r="AQ8" s="9">
        <f t="shared" si="3"/>
        <v>1.6258299383277282E-8</v>
      </c>
      <c r="AR8" s="9">
        <f t="shared" si="3"/>
        <v>9.4265155075657872E-2</v>
      </c>
    </row>
    <row r="9" spans="1:44" ht="88.5" x14ac:dyDescent="0.35">
      <c r="A9" s="9" t="s">
        <v>125</v>
      </c>
      <c r="B9" s="9" t="s">
        <v>55</v>
      </c>
      <c r="C9" s="9" t="s">
        <v>110</v>
      </c>
      <c r="D9" s="9" t="s">
        <v>172</v>
      </c>
      <c r="E9" s="9" t="s">
        <v>123</v>
      </c>
      <c r="F9" s="9" t="s">
        <v>53</v>
      </c>
      <c r="G9" s="9" t="s">
        <v>172</v>
      </c>
      <c r="H9" s="9">
        <v>-1</v>
      </c>
      <c r="I9" s="9" t="s">
        <v>188</v>
      </c>
      <c r="J9" s="9" t="b">
        <v>1</v>
      </c>
      <c r="L9" s="9">
        <f>AC25*AB25</f>
        <v>-2.4439562457910208E-2</v>
      </c>
      <c r="M9" s="9">
        <f>AD25*AB25</f>
        <v>2.5324170950127814E-11</v>
      </c>
      <c r="N9" s="9">
        <f>AE25*AB25</f>
        <v>-3.503748258828774E-11</v>
      </c>
      <c r="O9" s="9">
        <f>AF25*AB25</f>
        <v>-1.0338823514606194E-10</v>
      </c>
      <c r="P9" s="9">
        <f>AG25*AB25</f>
        <v>-3.3571460907331011E-10</v>
      </c>
      <c r="Q9" s="9">
        <f>AH25*AB25</f>
        <v>-1.1349645077921264E-4</v>
      </c>
      <c r="R9" s="9">
        <f>AI25*AB25</f>
        <v>-9.8449905286555981E-3</v>
      </c>
      <c r="S9" s="9">
        <f>AJ25*AB25</f>
        <v>-7.9609087813671797E-5</v>
      </c>
      <c r="T9" s="9">
        <f>AK25*AB25</f>
        <v>-3.1963838319603021E-4</v>
      </c>
      <c r="U9" s="9">
        <f>AL25*AB25</f>
        <v>-1.1706175079544924E-7</v>
      </c>
      <c r="V9" s="9">
        <f>AM25*AB25</f>
        <v>-2.4995384411900212E-6</v>
      </c>
      <c r="W9" s="9">
        <f>AN25*AB25</f>
        <v>-2.0764199717983639E-3</v>
      </c>
      <c r="X9" s="9">
        <f>AO25*AB25</f>
        <v>-2.8574041509077455E-3</v>
      </c>
      <c r="Y9" s="9">
        <f>AP25*AB25</f>
        <v>-2.5733982079896731E-2</v>
      </c>
      <c r="Z9" s="9">
        <f>AQ25*AB25</f>
        <v>-1.6258299383277282E-8</v>
      </c>
      <c r="AA9" s="9">
        <f>AR25*AB25</f>
        <v>-9.4265155075657872E-2</v>
      </c>
      <c r="AB9" s="9">
        <f t="shared" si="1"/>
        <v>-1</v>
      </c>
      <c r="AC9" s="9">
        <f>AB9*L9</f>
        <v>2.4439562457910208E-2</v>
      </c>
      <c r="AD9" s="9">
        <f>AB9*M9</f>
        <v>-2.5324170950127814E-11</v>
      </c>
      <c r="AE9" s="9">
        <f>AB9*N9</f>
        <v>3.503748258828774E-11</v>
      </c>
      <c r="AF9" s="9">
        <f>AB9*O9</f>
        <v>1.0338823514606194E-10</v>
      </c>
      <c r="AG9" s="9">
        <f>AB9*P9</f>
        <v>3.3571460907331011E-10</v>
      </c>
      <c r="AH9" s="9">
        <f>AB9*Q9</f>
        <v>1.1349645077921264E-4</v>
      </c>
      <c r="AI9" s="9">
        <f>AB9*R9</f>
        <v>9.8449905286555981E-3</v>
      </c>
      <c r="AJ9" s="9">
        <f>AB9*S9</f>
        <v>7.9609087813671797E-5</v>
      </c>
      <c r="AK9" s="9">
        <f>AB9*T9</f>
        <v>3.1963838319603021E-4</v>
      </c>
      <c r="AL9" s="9">
        <f>AB9*U9</f>
        <v>1.1706175079544924E-7</v>
      </c>
      <c r="AM9" s="9">
        <f>AB9*V9</f>
        <v>2.4995384411900212E-6</v>
      </c>
      <c r="AN9" s="9">
        <f>AB9*W9</f>
        <v>2.0764199717983639E-3</v>
      </c>
      <c r="AO9" s="9">
        <f>AB9*X9</f>
        <v>2.8574041509077455E-3</v>
      </c>
      <c r="AP9" s="9">
        <f>AB9*Y9</f>
        <v>2.5733982079896731E-2</v>
      </c>
      <c r="AQ9" s="9">
        <f>AB9*Z9</f>
        <v>1.6258299383277282E-8</v>
      </c>
      <c r="AR9" s="9">
        <f>AB9*AA9</f>
        <v>9.4265155075657872E-2</v>
      </c>
    </row>
    <row r="10" spans="1:44" ht="51" x14ac:dyDescent="0.35">
      <c r="A10" s="9" t="s">
        <v>124</v>
      </c>
      <c r="B10" s="9" t="s">
        <v>54</v>
      </c>
      <c r="C10" s="9" t="s">
        <v>110</v>
      </c>
      <c r="D10" s="9" t="s">
        <v>172</v>
      </c>
      <c r="E10" s="9" t="s">
        <v>124</v>
      </c>
      <c r="F10" s="9" t="s">
        <v>54</v>
      </c>
      <c r="G10" s="9" t="s">
        <v>172</v>
      </c>
      <c r="H10" s="9">
        <v>-1</v>
      </c>
      <c r="I10" s="9" t="s">
        <v>187</v>
      </c>
      <c r="J10" s="9" t="b">
        <v>0</v>
      </c>
      <c r="AB10" s="9">
        <f t="shared" si="1"/>
        <v>-1</v>
      </c>
      <c r="AC10" s="9">
        <f t="shared" ref="AC10:AR10" si="4">+AC11</f>
        <v>2.4439562457910208E-2</v>
      </c>
      <c r="AD10" s="9">
        <f t="shared" si="4"/>
        <v>-2.5324170950127814E-11</v>
      </c>
      <c r="AE10" s="9">
        <f t="shared" si="4"/>
        <v>3.503748258828774E-11</v>
      </c>
      <c r="AF10" s="9">
        <f t="shared" si="4"/>
        <v>1.0338823514606194E-10</v>
      </c>
      <c r="AG10" s="9">
        <f t="shared" si="4"/>
        <v>3.3571460907331011E-10</v>
      </c>
      <c r="AH10" s="9">
        <f t="shared" si="4"/>
        <v>1.1349645077921264E-4</v>
      </c>
      <c r="AI10" s="9">
        <f t="shared" si="4"/>
        <v>9.8449905286555981E-3</v>
      </c>
      <c r="AJ10" s="9">
        <f t="shared" si="4"/>
        <v>7.9609087813671797E-5</v>
      </c>
      <c r="AK10" s="9">
        <f t="shared" si="4"/>
        <v>3.1963838319603021E-4</v>
      </c>
      <c r="AL10" s="9">
        <f t="shared" si="4"/>
        <v>1.1706175079544924E-7</v>
      </c>
      <c r="AM10" s="9">
        <f t="shared" si="4"/>
        <v>2.4995384411900212E-6</v>
      </c>
      <c r="AN10" s="9">
        <f t="shared" si="4"/>
        <v>2.0764199717983639E-3</v>
      </c>
      <c r="AO10" s="9">
        <f t="shared" si="4"/>
        <v>2.8574041509077455E-3</v>
      </c>
      <c r="AP10" s="9">
        <f t="shared" si="4"/>
        <v>2.5733982079896731E-2</v>
      </c>
      <c r="AQ10" s="9">
        <f t="shared" si="4"/>
        <v>1.6258299383277282E-8</v>
      </c>
      <c r="AR10" s="9">
        <f t="shared" si="4"/>
        <v>9.4265155075657872E-2</v>
      </c>
    </row>
    <row r="11" spans="1:44" ht="88.5" x14ac:dyDescent="0.35">
      <c r="A11" s="9" t="s">
        <v>126</v>
      </c>
      <c r="B11" s="9" t="s">
        <v>56</v>
      </c>
      <c r="C11" s="9" t="s">
        <v>110</v>
      </c>
      <c r="D11" s="9" t="s">
        <v>172</v>
      </c>
      <c r="E11" s="9" t="s">
        <v>124</v>
      </c>
      <c r="F11" s="9" t="s">
        <v>54</v>
      </c>
      <c r="G11" s="9" t="s">
        <v>172</v>
      </c>
      <c r="H11" s="9">
        <v>-1</v>
      </c>
      <c r="I11" s="9" t="s">
        <v>188</v>
      </c>
      <c r="J11" s="9" t="b">
        <v>1</v>
      </c>
      <c r="L11" s="9">
        <f>AC69*AB69</f>
        <v>-2.4439562457910208E-2</v>
      </c>
      <c r="M11" s="9">
        <f>AD69*AB69</f>
        <v>2.5324170950127814E-11</v>
      </c>
      <c r="N11" s="9">
        <f>AE69*AB69</f>
        <v>-3.503748258828774E-11</v>
      </c>
      <c r="O11" s="9">
        <f>AF69*AB69</f>
        <v>-1.0338823514606194E-10</v>
      </c>
      <c r="P11" s="9">
        <f>AG69*AB69</f>
        <v>-3.3571460907331011E-10</v>
      </c>
      <c r="Q11" s="9">
        <f>AH69*AB69</f>
        <v>-1.1349645077921264E-4</v>
      </c>
      <c r="R11" s="9">
        <f>AI69*AB69</f>
        <v>-9.8449905286555981E-3</v>
      </c>
      <c r="S11" s="9">
        <f>AJ69*AB69</f>
        <v>-7.9609087813671797E-5</v>
      </c>
      <c r="T11" s="9">
        <f>AK69*AB69</f>
        <v>-3.1963838319603021E-4</v>
      </c>
      <c r="U11" s="9">
        <f>AL69*AB69</f>
        <v>-1.1706175079544924E-7</v>
      </c>
      <c r="V11" s="9">
        <f>AM69*AB69</f>
        <v>-2.4995384411900212E-6</v>
      </c>
      <c r="W11" s="9">
        <f>AN69*AB69</f>
        <v>-2.0764199717983639E-3</v>
      </c>
      <c r="X11" s="9">
        <f>AO69*AB69</f>
        <v>-2.8574041509077455E-3</v>
      </c>
      <c r="Y11" s="9">
        <f>AP69*AB69</f>
        <v>-2.5733982079896731E-2</v>
      </c>
      <c r="Z11" s="9">
        <f>AQ69*AB69</f>
        <v>-1.6258299383277282E-8</v>
      </c>
      <c r="AA11" s="9">
        <f>AR69*AB69</f>
        <v>-9.4265155075657872E-2</v>
      </c>
      <c r="AB11" s="9">
        <f t="shared" si="1"/>
        <v>-1</v>
      </c>
      <c r="AC11" s="9">
        <f>AB11*L11</f>
        <v>2.4439562457910208E-2</v>
      </c>
      <c r="AD11" s="9">
        <f>AB11*M11</f>
        <v>-2.5324170950127814E-11</v>
      </c>
      <c r="AE11" s="9">
        <f>AB11*N11</f>
        <v>3.503748258828774E-11</v>
      </c>
      <c r="AF11" s="9">
        <f>AB11*O11</f>
        <v>1.0338823514606194E-10</v>
      </c>
      <c r="AG11" s="9">
        <f>AB11*P11</f>
        <v>3.3571460907331011E-10</v>
      </c>
      <c r="AH11" s="9">
        <f>AB11*Q11</f>
        <v>1.1349645077921264E-4</v>
      </c>
      <c r="AI11" s="9">
        <f>AB11*R11</f>
        <v>9.8449905286555981E-3</v>
      </c>
      <c r="AJ11" s="9">
        <f>AB11*S11</f>
        <v>7.9609087813671797E-5</v>
      </c>
      <c r="AK11" s="9">
        <f>AB11*T11</f>
        <v>3.1963838319603021E-4</v>
      </c>
      <c r="AL11" s="9">
        <f>AB11*U11</f>
        <v>1.1706175079544924E-7</v>
      </c>
      <c r="AM11" s="9">
        <f>AB11*V11</f>
        <v>2.4995384411900212E-6</v>
      </c>
      <c r="AN11" s="9">
        <f>AB11*W11</f>
        <v>2.0764199717983639E-3</v>
      </c>
      <c r="AO11" s="9">
        <f>AB11*X11</f>
        <v>2.8574041509077455E-3</v>
      </c>
      <c r="AP11" s="9">
        <f>AB11*Y11</f>
        <v>2.5733982079896731E-2</v>
      </c>
      <c r="AQ11" s="9">
        <f>AB11*Z11</f>
        <v>1.6258299383277282E-8</v>
      </c>
      <c r="AR11" s="9">
        <f>AB11*AA11</f>
        <v>9.4265155075657872E-2</v>
      </c>
    </row>
    <row r="12" spans="1:44" ht="38.5" x14ac:dyDescent="0.35">
      <c r="A12" s="9" t="s">
        <v>122</v>
      </c>
      <c r="B12" s="9" t="s">
        <v>3</v>
      </c>
      <c r="C12" s="9" t="s">
        <v>110</v>
      </c>
      <c r="D12" s="9" t="s">
        <v>172</v>
      </c>
      <c r="E12" s="9" t="s">
        <v>122</v>
      </c>
      <c r="F12" s="9" t="s">
        <v>3</v>
      </c>
      <c r="G12" s="9" t="s">
        <v>172</v>
      </c>
      <c r="H12" s="9">
        <v>-1</v>
      </c>
      <c r="I12" s="9" t="s">
        <v>187</v>
      </c>
      <c r="J12" s="9" t="b">
        <v>0</v>
      </c>
      <c r="AB12" s="9">
        <f t="shared" si="1"/>
        <v>-1</v>
      </c>
      <c r="AC12" s="9">
        <f t="shared" ref="AC12:AR12" si="5">+AC13+AC14</f>
        <v>9.7540043471706694E-2</v>
      </c>
      <c r="AD12" s="9">
        <f t="shared" si="5"/>
        <v>1.2335164992429892E-8</v>
      </c>
      <c r="AE12" s="9">
        <f t="shared" si="5"/>
        <v>2.5004685174197641E-9</v>
      </c>
      <c r="AF12" s="9">
        <f t="shared" si="5"/>
        <v>6.1864766533761059E-9</v>
      </c>
      <c r="AG12" s="9">
        <f t="shared" si="5"/>
        <v>1.5540619024622054E-8</v>
      </c>
      <c r="AH12" s="9">
        <f t="shared" si="5"/>
        <v>4.6204654892878227E-3</v>
      </c>
      <c r="AI12" s="9">
        <f t="shared" si="5"/>
        <v>3.9158604672962893E-4</v>
      </c>
      <c r="AJ12" s="9">
        <f t="shared" si="5"/>
        <v>2.4057414040204107E-3</v>
      </c>
      <c r="AK12" s="9">
        <f t="shared" si="5"/>
        <v>1.056923995825621E-2</v>
      </c>
      <c r="AL12" s="9">
        <f t="shared" si="5"/>
        <v>7.0414664126508908E-7</v>
      </c>
      <c r="AM12" s="9">
        <f t="shared" si="5"/>
        <v>1.7218641472944462E-4</v>
      </c>
      <c r="AN12" s="9">
        <f t="shared" si="5"/>
        <v>7.5997351234894872E-2</v>
      </c>
      <c r="AO12" s="9">
        <f t="shared" si="5"/>
        <v>0.73836865364930082</v>
      </c>
      <c r="AP12" s="9">
        <f t="shared" si="5"/>
        <v>1.6714089273370536E-2</v>
      </c>
      <c r="AQ12" s="9">
        <f t="shared" si="5"/>
        <v>1.8805767574847546E-7</v>
      </c>
      <c r="AR12" s="9">
        <f t="shared" si="5"/>
        <v>0.87020280169606146</v>
      </c>
    </row>
    <row r="13" spans="1:44" ht="51" x14ac:dyDescent="0.35">
      <c r="A13" s="9" t="s">
        <v>127</v>
      </c>
      <c r="B13" s="9" t="s">
        <v>57</v>
      </c>
      <c r="C13" s="9" t="s">
        <v>110</v>
      </c>
      <c r="D13" s="9" t="s">
        <v>172</v>
      </c>
      <c r="E13" s="9" t="s">
        <v>122</v>
      </c>
      <c r="F13" s="9" t="s">
        <v>3</v>
      </c>
      <c r="G13" s="9" t="s">
        <v>172</v>
      </c>
      <c r="H13" s="9">
        <v>-0.6</v>
      </c>
      <c r="I13" s="9" t="s">
        <v>188</v>
      </c>
      <c r="J13" s="9" t="b">
        <v>1</v>
      </c>
      <c r="L13" s="9">
        <f>AC15*AB15</f>
        <v>-9.7540043471706694E-2</v>
      </c>
      <c r="M13" s="9">
        <f>AD15*AB15</f>
        <v>-1.2335164992429892E-8</v>
      </c>
      <c r="N13" s="9">
        <f>AE15*AB15</f>
        <v>-2.5004685174197641E-9</v>
      </c>
      <c r="O13" s="9">
        <f>AF15*AB15</f>
        <v>-6.1864766533761059E-9</v>
      </c>
      <c r="P13" s="9">
        <f>AG15*AB15</f>
        <v>-1.5540619024622054E-8</v>
      </c>
      <c r="Q13" s="9">
        <f>AH15*AB15</f>
        <v>-4.6204654892878227E-3</v>
      </c>
      <c r="R13" s="9">
        <f>AI15*AB15</f>
        <v>-3.9158604672962893E-4</v>
      </c>
      <c r="S13" s="9">
        <f>AJ15*AB15</f>
        <v>-2.4057414040204107E-3</v>
      </c>
      <c r="T13" s="9">
        <f>AK15*AB15</f>
        <v>-1.056923995825621E-2</v>
      </c>
      <c r="U13" s="9">
        <f>AL15*AB15</f>
        <v>-7.0414664126508908E-7</v>
      </c>
      <c r="V13" s="9">
        <f>AM15*AB15</f>
        <v>-1.7218641472944462E-4</v>
      </c>
      <c r="W13" s="9">
        <f>AN15*AB15</f>
        <v>-7.5997351234894872E-2</v>
      </c>
      <c r="X13" s="9">
        <f>AO15*AB15</f>
        <v>-0.73836865364930082</v>
      </c>
      <c r="Y13" s="9">
        <f>AP15*AB15</f>
        <v>-1.6714089273370536E-2</v>
      </c>
      <c r="Z13" s="9">
        <f>AQ15*AB15</f>
        <v>-1.8805767574847546E-7</v>
      </c>
      <c r="AA13" s="9">
        <f>AR15*AB15</f>
        <v>-0.87020280169606146</v>
      </c>
      <c r="AB13" s="9">
        <f t="shared" si="1"/>
        <v>-0.6</v>
      </c>
      <c r="AC13" s="9">
        <f>AB13*L13</f>
        <v>5.8524026083024011E-2</v>
      </c>
      <c r="AD13" s="9">
        <f>AB13*M13</f>
        <v>7.4010989954579344E-9</v>
      </c>
      <c r="AE13" s="9">
        <f>AB13*N13</f>
        <v>1.5002811104518585E-9</v>
      </c>
      <c r="AF13" s="9">
        <f>AB13*O13</f>
        <v>3.7118859920256634E-9</v>
      </c>
      <c r="AG13" s="9">
        <f>AB13*P13</f>
        <v>9.3243714147732329E-9</v>
      </c>
      <c r="AH13" s="9">
        <f>AB13*Q13</f>
        <v>2.7722792935726934E-3</v>
      </c>
      <c r="AI13" s="9">
        <f>AB13*R13</f>
        <v>2.3495162803777734E-4</v>
      </c>
      <c r="AJ13" s="9">
        <f>AB13*S13</f>
        <v>1.4434448424122464E-3</v>
      </c>
      <c r="AK13" s="9">
        <f>AB13*T13</f>
        <v>6.3415439749537261E-3</v>
      </c>
      <c r="AL13" s="9">
        <f>AB13*U13</f>
        <v>4.2248798475905345E-7</v>
      </c>
      <c r="AM13" s="9">
        <f>AB13*V13</f>
        <v>1.0331184883766677E-4</v>
      </c>
      <c r="AN13" s="9">
        <f>AB13*W13</f>
        <v>4.5598410740936922E-2</v>
      </c>
      <c r="AO13" s="9">
        <f>AB13*X13</f>
        <v>0.44302119218958047</v>
      </c>
      <c r="AP13" s="9">
        <f>AB13*Y13</f>
        <v>1.0028453564022322E-2</v>
      </c>
      <c r="AQ13" s="9">
        <f>AB13*Z13</f>
        <v>1.1283460544908528E-7</v>
      </c>
      <c r="AR13" s="9">
        <f>AB13*AA13</f>
        <v>0.5221216810176369</v>
      </c>
    </row>
    <row r="14" spans="1:44" ht="51" x14ac:dyDescent="0.35">
      <c r="A14" s="9" t="s">
        <v>128</v>
      </c>
      <c r="B14" s="9" t="s">
        <v>58</v>
      </c>
      <c r="C14" s="9" t="s">
        <v>110</v>
      </c>
      <c r="D14" s="9" t="s">
        <v>172</v>
      </c>
      <c r="E14" s="9" t="s">
        <v>122</v>
      </c>
      <c r="F14" s="9" t="s">
        <v>3</v>
      </c>
      <c r="G14" s="9" t="s">
        <v>172</v>
      </c>
      <c r="H14" s="9">
        <v>-0.4</v>
      </c>
      <c r="I14" s="9" t="s">
        <v>188</v>
      </c>
      <c r="J14" s="9" t="b">
        <v>1</v>
      </c>
      <c r="L14" s="9">
        <f>AC20*AB20</f>
        <v>-9.7540043471706694E-2</v>
      </c>
      <c r="M14" s="9">
        <f>AD20*AB20</f>
        <v>-1.2335164992429892E-8</v>
      </c>
      <c r="N14" s="9">
        <f>AE20*AB20</f>
        <v>-2.5004685174197641E-9</v>
      </c>
      <c r="O14" s="9">
        <f>AF20*AB20</f>
        <v>-6.1864766533761059E-9</v>
      </c>
      <c r="P14" s="9">
        <f>AG20*AB20</f>
        <v>-1.5540619024622054E-8</v>
      </c>
      <c r="Q14" s="9">
        <f>AH20*AB20</f>
        <v>-4.6204654892878227E-3</v>
      </c>
      <c r="R14" s="9">
        <f>AI20*AB20</f>
        <v>-3.9158604672962893E-4</v>
      </c>
      <c r="S14" s="9">
        <f>AJ20*AB20</f>
        <v>-2.4057414040204107E-3</v>
      </c>
      <c r="T14" s="9">
        <f>AK20*AB20</f>
        <v>-1.056923995825621E-2</v>
      </c>
      <c r="U14" s="9">
        <f>AL20*AB20</f>
        <v>-7.0414664126508908E-7</v>
      </c>
      <c r="V14" s="9">
        <f>AM20*AB20</f>
        <v>-1.7218641472944462E-4</v>
      </c>
      <c r="W14" s="9">
        <f>AN20*AB20</f>
        <v>-7.5997351234894872E-2</v>
      </c>
      <c r="X14" s="9">
        <f>AO20*AB20</f>
        <v>-0.73836865364930082</v>
      </c>
      <c r="Y14" s="9">
        <f>AP20*AB20</f>
        <v>-1.6714089273370536E-2</v>
      </c>
      <c r="Z14" s="9">
        <f>AQ20*AB20</f>
        <v>-1.8805767574847546E-7</v>
      </c>
      <c r="AA14" s="9">
        <f>AR20*AB20</f>
        <v>-0.87020280169606146</v>
      </c>
      <c r="AB14" s="9">
        <f t="shared" si="1"/>
        <v>-0.4</v>
      </c>
      <c r="AC14" s="9">
        <f>AB14*L14</f>
        <v>3.9016017388682683E-2</v>
      </c>
      <c r="AD14" s="9">
        <f>AB14*M14</f>
        <v>4.9340659969719574E-9</v>
      </c>
      <c r="AE14" s="9">
        <f>AB14*N14</f>
        <v>1.0001874069679056E-9</v>
      </c>
      <c r="AF14" s="9">
        <f>AB14*O14</f>
        <v>2.4745906613504425E-9</v>
      </c>
      <c r="AG14" s="9">
        <f>AB14*P14</f>
        <v>6.2162476098488222E-9</v>
      </c>
      <c r="AH14" s="9">
        <f>AB14*Q14</f>
        <v>1.8481861957151291E-3</v>
      </c>
      <c r="AI14" s="9">
        <f>AB14*R14</f>
        <v>1.5663441869185159E-4</v>
      </c>
      <c r="AJ14" s="9">
        <f>AB14*S14</f>
        <v>9.6229656160816434E-4</v>
      </c>
      <c r="AK14" s="9">
        <f>AB14*T14</f>
        <v>4.2276959833024838E-3</v>
      </c>
      <c r="AL14" s="9">
        <f>AB14*U14</f>
        <v>2.8165865650603563E-7</v>
      </c>
      <c r="AM14" s="9">
        <f>AB14*V14</f>
        <v>6.8874565891777846E-5</v>
      </c>
      <c r="AN14" s="9">
        <f>AB14*W14</f>
        <v>3.039894049395795E-2</v>
      </c>
      <c r="AO14" s="9">
        <f>AB14*X14</f>
        <v>0.29534746145972035</v>
      </c>
      <c r="AP14" s="9">
        <f>AB14*Y14</f>
        <v>6.6856357093482144E-3</v>
      </c>
      <c r="AQ14" s="9">
        <f>AB14*Z14</f>
        <v>7.5223070299390188E-8</v>
      </c>
      <c r="AR14" s="9">
        <f>AB14*AA14</f>
        <v>0.34808112067842462</v>
      </c>
    </row>
    <row r="15" spans="1:44" ht="51" x14ac:dyDescent="0.35">
      <c r="A15" s="9" t="s">
        <v>127</v>
      </c>
      <c r="B15" s="9" t="s">
        <v>57</v>
      </c>
      <c r="C15" s="9" t="s">
        <v>110</v>
      </c>
      <c r="D15" s="9" t="s">
        <v>172</v>
      </c>
      <c r="E15" s="9" t="s">
        <v>127</v>
      </c>
      <c r="F15" s="9" t="s">
        <v>57</v>
      </c>
      <c r="G15" s="9" t="s">
        <v>172</v>
      </c>
      <c r="H15" s="9">
        <v>-1</v>
      </c>
      <c r="I15" s="9" t="s">
        <v>187</v>
      </c>
      <c r="J15" s="9" t="b">
        <v>0</v>
      </c>
      <c r="AB15" s="9">
        <f t="shared" si="1"/>
        <v>-1</v>
      </c>
      <c r="AC15" s="9">
        <f t="shared" ref="AC15:AR15" si="6">+AC16+AC17+AC18+AC19</f>
        <v>9.7540043471706694E-2</v>
      </c>
      <c r="AD15" s="9">
        <f t="shared" si="6"/>
        <v>1.2335164992429892E-8</v>
      </c>
      <c r="AE15" s="9">
        <f t="shared" si="6"/>
        <v>2.5004685174197641E-9</v>
      </c>
      <c r="AF15" s="9">
        <f t="shared" si="6"/>
        <v>6.1864766533761059E-9</v>
      </c>
      <c r="AG15" s="9">
        <f t="shared" si="6"/>
        <v>1.5540619024622054E-8</v>
      </c>
      <c r="AH15" s="9">
        <f t="shared" si="6"/>
        <v>4.6204654892878227E-3</v>
      </c>
      <c r="AI15" s="9">
        <f t="shared" si="6"/>
        <v>3.9158604672962893E-4</v>
      </c>
      <c r="AJ15" s="9">
        <f t="shared" si="6"/>
        <v>2.4057414040204107E-3</v>
      </c>
      <c r="AK15" s="9">
        <f t="shared" si="6"/>
        <v>1.056923995825621E-2</v>
      </c>
      <c r="AL15" s="9">
        <f t="shared" si="6"/>
        <v>7.0414664126508908E-7</v>
      </c>
      <c r="AM15" s="9">
        <f t="shared" si="6"/>
        <v>1.7218641472944462E-4</v>
      </c>
      <c r="AN15" s="9">
        <f t="shared" si="6"/>
        <v>7.5997351234894872E-2</v>
      </c>
      <c r="AO15" s="9">
        <f t="shared" si="6"/>
        <v>0.73836865364930082</v>
      </c>
      <c r="AP15" s="9">
        <f t="shared" si="6"/>
        <v>1.6714089273370536E-2</v>
      </c>
      <c r="AQ15" s="9">
        <f t="shared" si="6"/>
        <v>1.8805767574847546E-7</v>
      </c>
      <c r="AR15" s="9">
        <f t="shared" si="6"/>
        <v>0.87020280169606146</v>
      </c>
    </row>
    <row r="16" spans="1:44" ht="88.5" x14ac:dyDescent="0.35">
      <c r="A16" s="9" t="s">
        <v>129</v>
      </c>
      <c r="B16" s="9" t="s">
        <v>59</v>
      </c>
      <c r="C16" s="9" t="s">
        <v>110</v>
      </c>
      <c r="D16" s="9" t="s">
        <v>172</v>
      </c>
      <c r="E16" s="9" t="s">
        <v>127</v>
      </c>
      <c r="F16" s="9" t="s">
        <v>57</v>
      </c>
      <c r="G16" s="9" t="s">
        <v>172</v>
      </c>
      <c r="H16" s="9">
        <v>-0.5</v>
      </c>
      <c r="I16" s="9" t="s">
        <v>188</v>
      </c>
      <c r="J16" s="9" t="b">
        <v>1</v>
      </c>
      <c r="K16" s="9" t="s">
        <v>194</v>
      </c>
      <c r="L16" s="9">
        <f>AC38*AB38</f>
        <v>-5.4665218065752211E-2</v>
      </c>
      <c r="M16" s="9">
        <f>AD38*AB38</f>
        <v>-3.0137652597232618E-9</v>
      </c>
      <c r="N16" s="9">
        <f>AE38*AB38</f>
        <v>-2.0146342254066232E-9</v>
      </c>
      <c r="O16" s="9">
        <f>AF38*AB38</f>
        <v>-2.3282162287273814E-9</v>
      </c>
      <c r="P16" s="9">
        <f>AG38*AB38</f>
        <v>-1.089545351417667E-8</v>
      </c>
      <c r="Q16" s="9">
        <f>AH38*AB38</f>
        <v>-2.0462804388382645E-3</v>
      </c>
      <c r="R16" s="9">
        <f>AI38*AB38</f>
        <v>-7.0405031903317107E-5</v>
      </c>
      <c r="S16" s="9">
        <f>AJ38*AB38</f>
        <v>-2.1738322950169758E-3</v>
      </c>
      <c r="T16" s="9">
        <f>AK38*AB38</f>
        <v>-9.6252003406144208E-3</v>
      </c>
      <c r="U16" s="9">
        <f>AL38*AB38</f>
        <v>-4.9989831026060227E-7</v>
      </c>
      <c r="V16" s="9">
        <f>AM38*AB38</f>
        <v>-8.6321185166701473E-5</v>
      </c>
      <c r="W16" s="9">
        <f>AN38*AB38</f>
        <v>-2.5077939543654865E-2</v>
      </c>
      <c r="X16" s="9">
        <f>AO38*AB38</f>
        <v>-0.43783705156659314</v>
      </c>
      <c r="Y16" s="9">
        <f>AP38*AB38</f>
        <v>-1.5016074848979252E-2</v>
      </c>
      <c r="Z16" s="9">
        <f>AQ38*AB38</f>
        <v>-1.0519811953109065E-7</v>
      </c>
      <c r="AA16" s="9">
        <f>AR38*AB38</f>
        <v>-0.26708963414282466</v>
      </c>
      <c r="AB16" s="9">
        <f>-1+Parameter!F4</f>
        <v>-1</v>
      </c>
      <c r="AC16" s="9">
        <f>AB16*L16</f>
        <v>5.4665218065752211E-2</v>
      </c>
      <c r="AD16" s="9">
        <f>AB16*M16</f>
        <v>3.0137652597232618E-9</v>
      </c>
      <c r="AE16" s="9">
        <f>AB16*N16</f>
        <v>2.0146342254066232E-9</v>
      </c>
      <c r="AF16" s="9">
        <f>AB16*O16</f>
        <v>2.3282162287273814E-9</v>
      </c>
      <c r="AG16" s="9">
        <f>AB16*P16</f>
        <v>1.089545351417667E-8</v>
      </c>
      <c r="AH16" s="9">
        <f>AB16*Q16</f>
        <v>2.0462804388382645E-3</v>
      </c>
      <c r="AI16" s="9">
        <f>AB16*R16</f>
        <v>7.0405031903317107E-5</v>
      </c>
      <c r="AJ16" s="9">
        <f>AB16*S16</f>
        <v>2.1738322950169758E-3</v>
      </c>
      <c r="AK16" s="9">
        <f>AB16*T16</f>
        <v>9.6252003406144208E-3</v>
      </c>
      <c r="AL16" s="9">
        <f>AB16*U16</f>
        <v>4.9989831026060227E-7</v>
      </c>
      <c r="AM16" s="9">
        <f>AB16*V16</f>
        <v>8.6321185166701473E-5</v>
      </c>
      <c r="AN16" s="9">
        <f>AB16*W16</f>
        <v>2.5077939543654865E-2</v>
      </c>
      <c r="AO16" s="9">
        <f>AB16*X16</f>
        <v>0.43783705156659314</v>
      </c>
      <c r="AP16" s="9">
        <f>AB16*Y16</f>
        <v>1.5016074848979252E-2</v>
      </c>
      <c r="AQ16" s="9">
        <f>AB16*Z16</f>
        <v>1.0519811953109065E-7</v>
      </c>
      <c r="AR16" s="9">
        <f>AB16*AA16</f>
        <v>0.26708963414282466</v>
      </c>
    </row>
    <row r="17" spans="1:44" ht="88.5" x14ac:dyDescent="0.35">
      <c r="A17" s="9" t="s">
        <v>130</v>
      </c>
      <c r="B17" s="9" t="s">
        <v>60</v>
      </c>
      <c r="C17" s="9" t="s">
        <v>110</v>
      </c>
      <c r="D17" s="9" t="s">
        <v>172</v>
      </c>
      <c r="E17" s="9" t="s">
        <v>127</v>
      </c>
      <c r="F17" s="9" t="s">
        <v>57</v>
      </c>
      <c r="G17" s="9" t="s">
        <v>172</v>
      </c>
      <c r="H17" s="9">
        <v>-0.5</v>
      </c>
      <c r="I17" s="9" t="s">
        <v>188</v>
      </c>
      <c r="J17" s="9" t="b">
        <v>1</v>
      </c>
      <c r="K17" s="9" t="s">
        <v>195</v>
      </c>
      <c r="L17" s="9">
        <f>AC51*AB51</f>
        <v>-6.4406311089138801E-2</v>
      </c>
      <c r="M17" s="9">
        <f>AD51*AB51</f>
        <v>-2.3148976822886921E-9</v>
      </c>
      <c r="N17" s="9">
        <f>AE51*AB51</f>
        <v>-7.1339721212102997E-10</v>
      </c>
      <c r="O17" s="9">
        <f>AF51*AB51</f>
        <v>-2.1312910765421123E-9</v>
      </c>
      <c r="P17" s="9">
        <f>AG51*AB51</f>
        <v>4.7480560801260761E-10</v>
      </c>
      <c r="Q17" s="9">
        <f>AH51*AB51</f>
        <v>-1.27560932721923E-4</v>
      </c>
      <c r="R17" s="9">
        <f>AI51*AB51</f>
        <v>-5.5276879436143988E-5</v>
      </c>
      <c r="S17" s="9">
        <f>AJ51*AB51</f>
        <v>2.3005191304436082E-4</v>
      </c>
      <c r="T17" s="9">
        <f>AK51*AB51</f>
        <v>1.0633126560516909E-3</v>
      </c>
      <c r="U17" s="9">
        <f>AL51*AB51</f>
        <v>-2.7904806937453328E-7</v>
      </c>
      <c r="V17" s="9">
        <f>AM51*AB51</f>
        <v>-8.8036163385454304E-6</v>
      </c>
      <c r="W17" s="9">
        <f>AN51*AB51</f>
        <v>-8.8928715992355068E-3</v>
      </c>
      <c r="X17" s="9">
        <f>AO51*AB51</f>
        <v>-9.4720197891565938E-2</v>
      </c>
      <c r="Y17" s="9">
        <f>AP51*AB51</f>
        <v>7.8357863025336951E-4</v>
      </c>
      <c r="Z17" s="9">
        <f>AQ51*AB51</f>
        <v>-7.4987793291555199E-9</v>
      </c>
      <c r="AA17" s="9">
        <f>AR51*AB51</f>
        <v>-0.12436394023491454</v>
      </c>
      <c r="AB17" s="9">
        <f>-Parameter!F4</f>
        <v>0</v>
      </c>
      <c r="AC17" s="9">
        <f>AB17*L17</f>
        <v>0</v>
      </c>
      <c r="AD17" s="9">
        <f>AB17*M17</f>
        <v>0</v>
      </c>
      <c r="AE17" s="9">
        <f>AB17*N17</f>
        <v>0</v>
      </c>
      <c r="AF17" s="9">
        <f>AB17*O17</f>
        <v>0</v>
      </c>
      <c r="AG17" s="9">
        <f>AB17*P17</f>
        <v>0</v>
      </c>
      <c r="AH17" s="9">
        <f>AB17*Q17</f>
        <v>0</v>
      </c>
      <c r="AI17" s="9">
        <f>AB17*R17</f>
        <v>0</v>
      </c>
      <c r="AJ17" s="9">
        <f>AB17*S17</f>
        <v>0</v>
      </c>
      <c r="AK17" s="9">
        <f>AB17*T17</f>
        <v>0</v>
      </c>
      <c r="AL17" s="9">
        <f>AB17*U17</f>
        <v>0</v>
      </c>
      <c r="AM17" s="9">
        <f>AB17*V17</f>
        <v>0</v>
      </c>
      <c r="AN17" s="9">
        <f>AB17*W17</f>
        <v>0</v>
      </c>
      <c r="AO17" s="9">
        <f>AB17*X17</f>
        <v>0</v>
      </c>
      <c r="AP17" s="9">
        <f>AB17*Y17</f>
        <v>0</v>
      </c>
      <c r="AQ17" s="9">
        <f>AB17*Z17</f>
        <v>0</v>
      </c>
      <c r="AR17" s="9">
        <f>AB17*AA17</f>
        <v>0</v>
      </c>
    </row>
    <row r="18" spans="1:44" ht="113.5" x14ac:dyDescent="0.35">
      <c r="A18" s="9" t="s">
        <v>131</v>
      </c>
      <c r="B18" s="9" t="s">
        <v>61</v>
      </c>
      <c r="C18" s="9" t="s">
        <v>112</v>
      </c>
      <c r="D18" s="9" t="s">
        <v>173</v>
      </c>
      <c r="E18" s="9" t="s">
        <v>127</v>
      </c>
      <c r="F18" s="9" t="s">
        <v>57</v>
      </c>
      <c r="G18" s="9" t="s">
        <v>172</v>
      </c>
      <c r="H18" s="9">
        <v>0.02</v>
      </c>
      <c r="I18" s="9" t="s">
        <v>188</v>
      </c>
      <c r="J18" s="9" t="b">
        <v>0</v>
      </c>
      <c r="L18" s="9">
        <v>1.277444553011192</v>
      </c>
      <c r="M18" s="9">
        <v>2.7851312663283862E-7</v>
      </c>
      <c r="N18" s="9">
        <v>7.6335001641724736E-9</v>
      </c>
      <c r="O18" s="9">
        <v>6.9825489423592209E-8</v>
      </c>
      <c r="P18" s="9">
        <v>1.7289265618998161E-7</v>
      </c>
      <c r="Q18" s="9">
        <v>7.5649351714921251E-2</v>
      </c>
      <c r="R18" s="9">
        <v>1.254954903616398E-2</v>
      </c>
      <c r="S18" s="9">
        <v>8.065956252860251E-3</v>
      </c>
      <c r="T18" s="9">
        <v>3.5645535819389243E-2</v>
      </c>
      <c r="U18" s="9">
        <v>2.7069353414155188E-6</v>
      </c>
      <c r="V18" s="9">
        <v>3.2446784675565611E-3</v>
      </c>
      <c r="W18" s="9">
        <v>0.33213886987789809</v>
      </c>
      <c r="X18" s="9">
        <v>2.3068525436914689</v>
      </c>
      <c r="Y18" s="9">
        <v>3.020850770539588E-2</v>
      </c>
      <c r="Z18" s="9">
        <v>1.12599649408064E-6</v>
      </c>
      <c r="AA18" s="9">
        <v>17.202411026697359</v>
      </c>
      <c r="AB18" s="9">
        <f>H18</f>
        <v>0.02</v>
      </c>
      <c r="AC18" s="9">
        <f>AB18*L18</f>
        <v>2.554889106022384E-2</v>
      </c>
      <c r="AD18" s="9">
        <f>AB18*M18</f>
        <v>5.5702625326567727E-9</v>
      </c>
      <c r="AE18" s="9">
        <f>AB18*N18</f>
        <v>1.5267000328344947E-10</v>
      </c>
      <c r="AF18" s="9">
        <f>AB18*O18</f>
        <v>1.3965097884718443E-9</v>
      </c>
      <c r="AG18" s="9">
        <f>AB18*P18</f>
        <v>3.4578531237996321E-9</v>
      </c>
      <c r="AH18" s="9">
        <f>AB18*Q18</f>
        <v>1.5129870342984251E-3</v>
      </c>
      <c r="AI18" s="9">
        <f>AB18*R18</f>
        <v>2.5099098072327959E-4</v>
      </c>
      <c r="AJ18" s="9">
        <f>AB18*S18</f>
        <v>1.6131912505720503E-4</v>
      </c>
      <c r="AK18" s="9">
        <f>AB18*T18</f>
        <v>7.129107163877849E-4</v>
      </c>
      <c r="AL18" s="9">
        <f>AB18*U18</f>
        <v>5.4138706828310381E-8</v>
      </c>
      <c r="AM18" s="9">
        <f>AB18*V18</f>
        <v>6.4893569351131227E-5</v>
      </c>
      <c r="AN18" s="9">
        <f>AB18*W18</f>
        <v>6.6427773975579621E-3</v>
      </c>
      <c r="AO18" s="9">
        <f>AB18*X18</f>
        <v>4.6137050873829376E-2</v>
      </c>
      <c r="AP18" s="9">
        <f>AB18*Y18</f>
        <v>6.0417015410791763E-4</v>
      </c>
      <c r="AQ18" s="9">
        <f>AB18*Z18</f>
        <v>2.2519929881612799E-8</v>
      </c>
      <c r="AR18" s="9">
        <f>AB18*AA18</f>
        <v>0.34404822053394718</v>
      </c>
    </row>
    <row r="19" spans="1:44" ht="101" x14ac:dyDescent="0.35">
      <c r="A19" s="9" t="s">
        <v>132</v>
      </c>
      <c r="B19" s="9" t="s">
        <v>62</v>
      </c>
      <c r="C19" s="9" t="s">
        <v>112</v>
      </c>
      <c r="D19" s="9" t="s">
        <v>174</v>
      </c>
      <c r="E19" s="9" t="s">
        <v>127</v>
      </c>
      <c r="F19" s="9" t="s">
        <v>57</v>
      </c>
      <c r="G19" s="9" t="s">
        <v>172</v>
      </c>
      <c r="H19" s="9">
        <v>0.1</v>
      </c>
      <c r="I19" s="9" t="s">
        <v>188</v>
      </c>
      <c r="J19" s="9" t="b">
        <v>0</v>
      </c>
      <c r="K19" s="9" t="s">
        <v>101</v>
      </c>
      <c r="L19" s="9">
        <v>0.1732593434573064</v>
      </c>
      <c r="M19" s="9">
        <v>3.7511372000498569E-8</v>
      </c>
      <c r="N19" s="9">
        <v>3.3316428872969129E-9</v>
      </c>
      <c r="O19" s="9">
        <v>2.4617506361768801E-8</v>
      </c>
      <c r="P19" s="9">
        <v>1.187312386645753E-8</v>
      </c>
      <c r="Q19" s="9">
        <v>1.061198016151133E-2</v>
      </c>
      <c r="R19" s="9">
        <v>7.0190034103032202E-4</v>
      </c>
      <c r="S19" s="9">
        <v>7.0589983946229965E-4</v>
      </c>
      <c r="T19" s="9">
        <v>2.3112890125400369E-3</v>
      </c>
      <c r="U19" s="9">
        <v>1.501096241761764E-6</v>
      </c>
      <c r="V19" s="9">
        <v>2.097166021161191E-4</v>
      </c>
      <c r="W19" s="9">
        <v>0.44276634293682049</v>
      </c>
      <c r="X19" s="9">
        <v>2.5439455120887828</v>
      </c>
      <c r="Y19" s="9">
        <v>1.0938442702833661E-2</v>
      </c>
      <c r="Z19" s="9">
        <v>6.0339626335772045E-7</v>
      </c>
      <c r="AA19" s="9">
        <v>2.5906494701928962</v>
      </c>
      <c r="AB19" s="9">
        <f>Parameter!F5</f>
        <v>0.1</v>
      </c>
      <c r="AC19" s="9">
        <f>AB19*L19</f>
        <v>1.732593434573064E-2</v>
      </c>
      <c r="AD19" s="9">
        <f>AB19*M19</f>
        <v>3.7511372000498574E-9</v>
      </c>
      <c r="AE19" s="9">
        <f>AB19*N19</f>
        <v>3.3316428872969129E-10</v>
      </c>
      <c r="AF19" s="9">
        <f>AB19*O19</f>
        <v>2.4617506361768805E-9</v>
      </c>
      <c r="AG19" s="9">
        <f>AB19*P19</f>
        <v>1.187312386645753E-9</v>
      </c>
      <c r="AH19" s="9">
        <f>AB19*Q19</f>
        <v>1.0611980161511331E-3</v>
      </c>
      <c r="AI19" s="9">
        <f>AB19*R19</f>
        <v>7.019003410303221E-5</v>
      </c>
      <c r="AJ19" s="9">
        <f>AB19*S19</f>
        <v>7.0589983946229965E-5</v>
      </c>
      <c r="AK19" s="9">
        <f>AB19*T19</f>
        <v>2.3112890125400371E-4</v>
      </c>
      <c r="AL19" s="9">
        <f>AB19*U19</f>
        <v>1.5010962417617642E-7</v>
      </c>
      <c r="AM19" s="9">
        <f>AB19*V19</f>
        <v>2.0971660211611912E-5</v>
      </c>
      <c r="AN19" s="9">
        <f>AB19*W19</f>
        <v>4.4276634293682053E-2</v>
      </c>
      <c r="AO19" s="9">
        <f>AB19*X19</f>
        <v>0.25439455120887827</v>
      </c>
      <c r="AP19" s="9">
        <f>AB19*Y19</f>
        <v>1.0938442702833661E-3</v>
      </c>
      <c r="AQ19" s="9">
        <f>AB19*Z19</f>
        <v>6.0339626335772042E-8</v>
      </c>
      <c r="AR19" s="9">
        <f>AB19*AA19</f>
        <v>0.25906494701928962</v>
      </c>
    </row>
    <row r="20" spans="1:44" ht="51" x14ac:dyDescent="0.35">
      <c r="A20" s="9" t="s">
        <v>128</v>
      </c>
      <c r="B20" s="9" t="s">
        <v>58</v>
      </c>
      <c r="C20" s="9" t="s">
        <v>110</v>
      </c>
      <c r="D20" s="9" t="s">
        <v>172</v>
      </c>
      <c r="E20" s="9" t="s">
        <v>128</v>
      </c>
      <c r="F20" s="9" t="s">
        <v>58</v>
      </c>
      <c r="G20" s="9" t="s">
        <v>172</v>
      </c>
      <c r="H20" s="9">
        <v>-1</v>
      </c>
      <c r="I20" s="9" t="s">
        <v>187</v>
      </c>
      <c r="J20" s="9" t="b">
        <v>0</v>
      </c>
      <c r="AB20" s="9">
        <f>H20</f>
        <v>-1</v>
      </c>
      <c r="AC20" s="9">
        <f t="shared" ref="AC20:AR20" si="7">+AC21+AC22+AC23+AC24</f>
        <v>9.7540043471706694E-2</v>
      </c>
      <c r="AD20" s="9">
        <f t="shared" si="7"/>
        <v>1.2335164992429892E-8</v>
      </c>
      <c r="AE20" s="9">
        <f t="shared" si="7"/>
        <v>2.5004685174197641E-9</v>
      </c>
      <c r="AF20" s="9">
        <f t="shared" si="7"/>
        <v>6.1864766533761059E-9</v>
      </c>
      <c r="AG20" s="9">
        <f t="shared" si="7"/>
        <v>1.5540619024622054E-8</v>
      </c>
      <c r="AH20" s="9">
        <f t="shared" si="7"/>
        <v>4.6204654892878227E-3</v>
      </c>
      <c r="AI20" s="9">
        <f t="shared" si="7"/>
        <v>3.9158604672962893E-4</v>
      </c>
      <c r="AJ20" s="9">
        <f t="shared" si="7"/>
        <v>2.4057414040204107E-3</v>
      </c>
      <c r="AK20" s="9">
        <f t="shared" si="7"/>
        <v>1.056923995825621E-2</v>
      </c>
      <c r="AL20" s="9">
        <f t="shared" si="7"/>
        <v>7.0414664126508908E-7</v>
      </c>
      <c r="AM20" s="9">
        <f t="shared" si="7"/>
        <v>1.7218641472944462E-4</v>
      </c>
      <c r="AN20" s="9">
        <f t="shared" si="7"/>
        <v>7.5997351234894872E-2</v>
      </c>
      <c r="AO20" s="9">
        <f t="shared" si="7"/>
        <v>0.73836865364930082</v>
      </c>
      <c r="AP20" s="9">
        <f t="shared" si="7"/>
        <v>1.6714089273370536E-2</v>
      </c>
      <c r="AQ20" s="9">
        <f t="shared" si="7"/>
        <v>1.8805767574847546E-7</v>
      </c>
      <c r="AR20" s="9">
        <f t="shared" si="7"/>
        <v>0.87020280169606146</v>
      </c>
    </row>
    <row r="21" spans="1:44" ht="88.5" x14ac:dyDescent="0.35">
      <c r="A21" s="9" t="s">
        <v>133</v>
      </c>
      <c r="B21" s="9" t="s">
        <v>63</v>
      </c>
      <c r="C21" s="9" t="s">
        <v>110</v>
      </c>
      <c r="D21" s="9" t="s">
        <v>172</v>
      </c>
      <c r="E21" s="9" t="s">
        <v>128</v>
      </c>
      <c r="F21" s="9" t="s">
        <v>58</v>
      </c>
      <c r="G21" s="9" t="s">
        <v>172</v>
      </c>
      <c r="H21" s="9">
        <v>-0.5</v>
      </c>
      <c r="I21" s="9" t="s">
        <v>188</v>
      </c>
      <c r="J21" s="9" t="b">
        <v>1</v>
      </c>
      <c r="K21" s="9" t="s">
        <v>194</v>
      </c>
      <c r="L21" s="9">
        <f>AC82*AB82</f>
        <v>-5.4665218065752211E-2</v>
      </c>
      <c r="M21" s="9">
        <f>AD82*AB82</f>
        <v>-3.0137652597232618E-9</v>
      </c>
      <c r="N21" s="9">
        <f>AE82*AB82</f>
        <v>-2.0146342254066232E-9</v>
      </c>
      <c r="O21" s="9">
        <f>AF82*AB82</f>
        <v>-2.3282162287273814E-9</v>
      </c>
      <c r="P21" s="9">
        <f>AG82*AB82</f>
        <v>-1.089545351417667E-8</v>
      </c>
      <c r="Q21" s="9">
        <f>AH82*AB82</f>
        <v>-2.0462804388382645E-3</v>
      </c>
      <c r="R21" s="9">
        <f>AI82*AB82</f>
        <v>-7.0405031903317107E-5</v>
      </c>
      <c r="S21" s="9">
        <f>AJ82*AB82</f>
        <v>-2.1738322950169758E-3</v>
      </c>
      <c r="T21" s="9">
        <f>AK82*AB82</f>
        <v>-9.6252003406144208E-3</v>
      </c>
      <c r="U21" s="9">
        <f>AL82*AB82</f>
        <v>-4.9989831026060227E-7</v>
      </c>
      <c r="V21" s="9">
        <f>AM82*AB82</f>
        <v>-8.6321185166701473E-5</v>
      </c>
      <c r="W21" s="9">
        <f>AN82*AB82</f>
        <v>-2.5077939543654865E-2</v>
      </c>
      <c r="X21" s="9">
        <f>AO82*AB82</f>
        <v>-0.43783705156659314</v>
      </c>
      <c r="Y21" s="9">
        <f>AP82*AB82</f>
        <v>-1.5016074848979252E-2</v>
      </c>
      <c r="Z21" s="9">
        <f>AQ82*AB82</f>
        <v>-1.0519811953109065E-7</v>
      </c>
      <c r="AA21" s="9">
        <f>AR82*AB82</f>
        <v>-0.26708963414282466</v>
      </c>
      <c r="AB21" s="9">
        <f>-1+Parameter!F4</f>
        <v>-1</v>
      </c>
      <c r="AC21" s="9">
        <f>AB21*L21</f>
        <v>5.4665218065752211E-2</v>
      </c>
      <c r="AD21" s="9">
        <f>AB21*M21</f>
        <v>3.0137652597232618E-9</v>
      </c>
      <c r="AE21" s="9">
        <f>AB21*N21</f>
        <v>2.0146342254066232E-9</v>
      </c>
      <c r="AF21" s="9">
        <f>AB21*O21</f>
        <v>2.3282162287273814E-9</v>
      </c>
      <c r="AG21" s="9">
        <f>AB21*P21</f>
        <v>1.089545351417667E-8</v>
      </c>
      <c r="AH21" s="9">
        <f>AB21*Q21</f>
        <v>2.0462804388382645E-3</v>
      </c>
      <c r="AI21" s="9">
        <f>AB21*R21</f>
        <v>7.0405031903317107E-5</v>
      </c>
      <c r="AJ21" s="9">
        <f>AB21*S21</f>
        <v>2.1738322950169758E-3</v>
      </c>
      <c r="AK21" s="9">
        <f>AB21*T21</f>
        <v>9.6252003406144208E-3</v>
      </c>
      <c r="AL21" s="9">
        <f>AB21*U21</f>
        <v>4.9989831026060227E-7</v>
      </c>
      <c r="AM21" s="9">
        <f>AB21*V21</f>
        <v>8.6321185166701473E-5</v>
      </c>
      <c r="AN21" s="9">
        <f>AB21*W21</f>
        <v>2.5077939543654865E-2</v>
      </c>
      <c r="AO21" s="9">
        <f>AB21*X21</f>
        <v>0.43783705156659314</v>
      </c>
      <c r="AP21" s="9">
        <f>AB21*Y21</f>
        <v>1.5016074848979252E-2</v>
      </c>
      <c r="AQ21" s="9">
        <f>AB21*Z21</f>
        <v>1.0519811953109065E-7</v>
      </c>
      <c r="AR21" s="9">
        <f>AB21*AA21</f>
        <v>0.26708963414282466</v>
      </c>
    </row>
    <row r="22" spans="1:44" ht="88.5" x14ac:dyDescent="0.35">
      <c r="A22" s="9" t="s">
        <v>134</v>
      </c>
      <c r="B22" s="9" t="s">
        <v>64</v>
      </c>
      <c r="C22" s="9" t="s">
        <v>110</v>
      </c>
      <c r="D22" s="9" t="s">
        <v>172</v>
      </c>
      <c r="E22" s="9" t="s">
        <v>128</v>
      </c>
      <c r="F22" s="9" t="s">
        <v>58</v>
      </c>
      <c r="G22" s="9" t="s">
        <v>172</v>
      </c>
      <c r="H22" s="9">
        <v>-0.5</v>
      </c>
      <c r="I22" s="9" t="s">
        <v>188</v>
      </c>
      <c r="J22" s="9" t="b">
        <v>1</v>
      </c>
      <c r="K22" s="9" t="s">
        <v>195</v>
      </c>
      <c r="L22" s="9">
        <f>AC95*AB95</f>
        <v>-6.4406311089138801E-2</v>
      </c>
      <c r="M22" s="9">
        <f>AD95*AB95</f>
        <v>-2.3148976822886921E-9</v>
      </c>
      <c r="N22" s="9">
        <f>AE95*AB95</f>
        <v>-7.1339721212102997E-10</v>
      </c>
      <c r="O22" s="9">
        <f>AF95*AB95</f>
        <v>-2.1312910765421123E-9</v>
      </c>
      <c r="P22" s="9">
        <f>AG95*AB95</f>
        <v>4.7480560801260761E-10</v>
      </c>
      <c r="Q22" s="9">
        <f>AH95*AB95</f>
        <v>-1.27560932721923E-4</v>
      </c>
      <c r="R22" s="9">
        <f>AI95*AB95</f>
        <v>-5.5276879436143988E-5</v>
      </c>
      <c r="S22" s="9">
        <f>AJ95*AB95</f>
        <v>2.3005191304436082E-4</v>
      </c>
      <c r="T22" s="9">
        <f>AK95*AB95</f>
        <v>1.0633126560516909E-3</v>
      </c>
      <c r="U22" s="9">
        <f>AL95*AB95</f>
        <v>-2.7904806937453328E-7</v>
      </c>
      <c r="V22" s="9">
        <f>AM95*AB95</f>
        <v>-8.8036163385454304E-6</v>
      </c>
      <c r="W22" s="9">
        <f>AN95*AB95</f>
        <v>-8.8928715992355068E-3</v>
      </c>
      <c r="X22" s="9">
        <f>AO95*AB95</f>
        <v>-9.4720197891565938E-2</v>
      </c>
      <c r="Y22" s="9">
        <f>AP95*AB95</f>
        <v>7.8357863025336951E-4</v>
      </c>
      <c r="Z22" s="9">
        <f>AQ95*AB95</f>
        <v>-7.4987793291555199E-9</v>
      </c>
      <c r="AA22" s="9">
        <f>AR95*AB95</f>
        <v>-0.12436394023491454</v>
      </c>
      <c r="AB22" s="9">
        <f>-Parameter!F4</f>
        <v>0</v>
      </c>
      <c r="AC22" s="9">
        <f>AB22*L22</f>
        <v>0</v>
      </c>
      <c r="AD22" s="9">
        <f>AB22*M22</f>
        <v>0</v>
      </c>
      <c r="AE22" s="9">
        <f>AB22*N22</f>
        <v>0</v>
      </c>
      <c r="AF22" s="9">
        <f>AB22*O22</f>
        <v>0</v>
      </c>
      <c r="AG22" s="9">
        <f>AB22*P22</f>
        <v>0</v>
      </c>
      <c r="AH22" s="9">
        <f>AB22*Q22</f>
        <v>0</v>
      </c>
      <c r="AI22" s="9">
        <f>AB22*R22</f>
        <v>0</v>
      </c>
      <c r="AJ22" s="9">
        <f>AB22*S22</f>
        <v>0</v>
      </c>
      <c r="AK22" s="9">
        <f>AB22*T22</f>
        <v>0</v>
      </c>
      <c r="AL22" s="9">
        <f>AB22*U22</f>
        <v>0</v>
      </c>
      <c r="AM22" s="9">
        <f>AB22*V22</f>
        <v>0</v>
      </c>
      <c r="AN22" s="9">
        <f>AB22*W22</f>
        <v>0</v>
      </c>
      <c r="AO22" s="9">
        <f>AB22*X22</f>
        <v>0</v>
      </c>
      <c r="AP22" s="9">
        <f>AB22*Y22</f>
        <v>0</v>
      </c>
      <c r="AQ22" s="9">
        <f>AB22*Z22</f>
        <v>0</v>
      </c>
      <c r="AR22" s="9">
        <f>AB22*AA22</f>
        <v>0</v>
      </c>
    </row>
    <row r="23" spans="1:44" ht="113.5" x14ac:dyDescent="0.35">
      <c r="A23" s="9" t="s">
        <v>131</v>
      </c>
      <c r="B23" s="9" t="s">
        <v>61</v>
      </c>
      <c r="C23" s="9" t="s">
        <v>112</v>
      </c>
      <c r="D23" s="9" t="s">
        <v>173</v>
      </c>
      <c r="E23" s="9" t="s">
        <v>128</v>
      </c>
      <c r="F23" s="9" t="s">
        <v>58</v>
      </c>
      <c r="G23" s="9" t="s">
        <v>172</v>
      </c>
      <c r="H23" s="9">
        <v>0.02</v>
      </c>
      <c r="I23" s="9" t="s">
        <v>188</v>
      </c>
      <c r="J23" s="9" t="b">
        <v>0</v>
      </c>
      <c r="L23" s="9">
        <v>1.277444553011192</v>
      </c>
      <c r="M23" s="9">
        <v>2.7851312663283862E-7</v>
      </c>
      <c r="N23" s="9">
        <v>7.6335001641724736E-9</v>
      </c>
      <c r="O23" s="9">
        <v>6.9825489423592209E-8</v>
      </c>
      <c r="P23" s="9">
        <v>1.7289265618998161E-7</v>
      </c>
      <c r="Q23" s="9">
        <v>7.5649351714921251E-2</v>
      </c>
      <c r="R23" s="9">
        <v>1.254954903616398E-2</v>
      </c>
      <c r="S23" s="9">
        <v>8.065956252860251E-3</v>
      </c>
      <c r="T23" s="9">
        <v>3.5645535819389243E-2</v>
      </c>
      <c r="U23" s="9">
        <v>2.7069353414155188E-6</v>
      </c>
      <c r="V23" s="9">
        <v>3.2446784675565611E-3</v>
      </c>
      <c r="W23" s="9">
        <v>0.33213886987789809</v>
      </c>
      <c r="X23" s="9">
        <v>2.3068525436914689</v>
      </c>
      <c r="Y23" s="9">
        <v>3.020850770539588E-2</v>
      </c>
      <c r="Z23" s="9">
        <v>1.12599649408064E-6</v>
      </c>
      <c r="AA23" s="9">
        <v>17.202411026697359</v>
      </c>
      <c r="AB23" s="9">
        <f>H23</f>
        <v>0.02</v>
      </c>
      <c r="AC23" s="9">
        <f>AB23*L23</f>
        <v>2.554889106022384E-2</v>
      </c>
      <c r="AD23" s="9">
        <f>AB23*M23</f>
        <v>5.5702625326567727E-9</v>
      </c>
      <c r="AE23" s="9">
        <f>AB23*N23</f>
        <v>1.5267000328344947E-10</v>
      </c>
      <c r="AF23" s="9">
        <f>AB23*O23</f>
        <v>1.3965097884718443E-9</v>
      </c>
      <c r="AG23" s="9">
        <f>AB23*P23</f>
        <v>3.4578531237996321E-9</v>
      </c>
      <c r="AH23" s="9">
        <f>AB23*Q23</f>
        <v>1.5129870342984251E-3</v>
      </c>
      <c r="AI23" s="9">
        <f>AB23*R23</f>
        <v>2.5099098072327959E-4</v>
      </c>
      <c r="AJ23" s="9">
        <f>AB23*S23</f>
        <v>1.6131912505720503E-4</v>
      </c>
      <c r="AK23" s="9">
        <f>AB23*T23</f>
        <v>7.129107163877849E-4</v>
      </c>
      <c r="AL23" s="9">
        <f>AB23*U23</f>
        <v>5.4138706828310381E-8</v>
      </c>
      <c r="AM23" s="9">
        <f>AB23*V23</f>
        <v>6.4893569351131227E-5</v>
      </c>
      <c r="AN23" s="9">
        <f>AB23*W23</f>
        <v>6.6427773975579621E-3</v>
      </c>
      <c r="AO23" s="9">
        <f>AB23*X23</f>
        <v>4.6137050873829376E-2</v>
      </c>
      <c r="AP23" s="9">
        <f>AB23*Y23</f>
        <v>6.0417015410791763E-4</v>
      </c>
      <c r="AQ23" s="9">
        <f>AB23*Z23</f>
        <v>2.2519929881612799E-8</v>
      </c>
      <c r="AR23" s="9">
        <f>AB23*AA23</f>
        <v>0.34404822053394718</v>
      </c>
    </row>
    <row r="24" spans="1:44" ht="101" x14ac:dyDescent="0.35">
      <c r="A24" s="9" t="s">
        <v>132</v>
      </c>
      <c r="B24" s="9" t="s">
        <v>62</v>
      </c>
      <c r="C24" s="9" t="s">
        <v>112</v>
      </c>
      <c r="D24" s="9" t="s">
        <v>174</v>
      </c>
      <c r="E24" s="9" t="s">
        <v>128</v>
      </c>
      <c r="F24" s="9" t="s">
        <v>58</v>
      </c>
      <c r="G24" s="9" t="s">
        <v>172</v>
      </c>
      <c r="H24" s="9">
        <v>0.1</v>
      </c>
      <c r="I24" s="9" t="s">
        <v>188</v>
      </c>
      <c r="J24" s="9" t="b">
        <v>0</v>
      </c>
      <c r="K24" s="9" t="s">
        <v>101</v>
      </c>
      <c r="L24" s="9">
        <v>0.1732593434573064</v>
      </c>
      <c r="M24" s="9">
        <v>3.7511372000498569E-8</v>
      </c>
      <c r="N24" s="9">
        <v>3.3316428872969129E-9</v>
      </c>
      <c r="O24" s="9">
        <v>2.4617506361768801E-8</v>
      </c>
      <c r="P24" s="9">
        <v>1.187312386645753E-8</v>
      </c>
      <c r="Q24" s="9">
        <v>1.061198016151133E-2</v>
      </c>
      <c r="R24" s="9">
        <v>7.0190034103032202E-4</v>
      </c>
      <c r="S24" s="9">
        <v>7.0589983946229965E-4</v>
      </c>
      <c r="T24" s="9">
        <v>2.3112890125400369E-3</v>
      </c>
      <c r="U24" s="9">
        <v>1.501096241761764E-6</v>
      </c>
      <c r="V24" s="9">
        <v>2.097166021161191E-4</v>
      </c>
      <c r="W24" s="9">
        <v>0.44276634293682049</v>
      </c>
      <c r="X24" s="9">
        <v>2.5439455120887828</v>
      </c>
      <c r="Y24" s="9">
        <v>1.0938442702833661E-2</v>
      </c>
      <c r="Z24" s="9">
        <v>6.0339626335772045E-7</v>
      </c>
      <c r="AA24" s="9">
        <v>2.5906494701928962</v>
      </c>
      <c r="AB24" s="9">
        <f>Parameter!F5</f>
        <v>0.1</v>
      </c>
      <c r="AC24" s="9">
        <f>AB24*L24</f>
        <v>1.732593434573064E-2</v>
      </c>
      <c r="AD24" s="9">
        <f>AB24*M24</f>
        <v>3.7511372000498574E-9</v>
      </c>
      <c r="AE24" s="9">
        <f>AB24*N24</f>
        <v>3.3316428872969129E-10</v>
      </c>
      <c r="AF24" s="9">
        <f>AB24*O24</f>
        <v>2.4617506361768805E-9</v>
      </c>
      <c r="AG24" s="9">
        <f>AB24*P24</f>
        <v>1.187312386645753E-9</v>
      </c>
      <c r="AH24" s="9">
        <f>AB24*Q24</f>
        <v>1.0611980161511331E-3</v>
      </c>
      <c r="AI24" s="9">
        <f>AB24*R24</f>
        <v>7.019003410303221E-5</v>
      </c>
      <c r="AJ24" s="9">
        <f>AB24*S24</f>
        <v>7.0589983946229965E-5</v>
      </c>
      <c r="AK24" s="9">
        <f>AB24*T24</f>
        <v>2.3112890125400371E-4</v>
      </c>
      <c r="AL24" s="9">
        <f>AB24*U24</f>
        <v>1.5010962417617642E-7</v>
      </c>
      <c r="AM24" s="9">
        <f>AB24*V24</f>
        <v>2.0971660211611912E-5</v>
      </c>
      <c r="AN24" s="9">
        <f>AB24*W24</f>
        <v>4.4276634293682053E-2</v>
      </c>
      <c r="AO24" s="9">
        <f>AB24*X24</f>
        <v>0.25439455120887827</v>
      </c>
      <c r="AP24" s="9">
        <f>AB24*Y24</f>
        <v>1.0938442702833661E-3</v>
      </c>
      <c r="AQ24" s="9">
        <f>AB24*Z24</f>
        <v>6.0339626335772042E-8</v>
      </c>
      <c r="AR24" s="9">
        <f>AB24*AA24</f>
        <v>0.25906494701928962</v>
      </c>
    </row>
    <row r="25" spans="1:44" ht="88.5" x14ac:dyDescent="0.35">
      <c r="A25" s="9" t="s">
        <v>125</v>
      </c>
      <c r="B25" s="9" t="s">
        <v>55</v>
      </c>
      <c r="C25" s="9" t="s">
        <v>110</v>
      </c>
      <c r="D25" s="9" t="s">
        <v>172</v>
      </c>
      <c r="E25" s="9" t="s">
        <v>125</v>
      </c>
      <c r="F25" s="9" t="s">
        <v>55</v>
      </c>
      <c r="G25" s="9" t="s">
        <v>172</v>
      </c>
      <c r="H25" s="9">
        <v>-1</v>
      </c>
      <c r="I25" s="9" t="s">
        <v>187</v>
      </c>
      <c r="J25" s="9" t="b">
        <v>0</v>
      </c>
      <c r="AB25" s="9">
        <f t="shared" ref="AB25:AB56" si="8">H25</f>
        <v>-1</v>
      </c>
      <c r="AC25" s="9">
        <f t="shared" ref="AC25:AR25" si="9">+AC26+AC27+AC28+AC29+AC30+AC31+AC32+AC33+AC34+AC35+AC36+AC37</f>
        <v>2.4439562457910208E-2</v>
      </c>
      <c r="AD25" s="9">
        <f t="shared" si="9"/>
        <v>-2.5324170950127814E-11</v>
      </c>
      <c r="AE25" s="9">
        <f t="shared" si="9"/>
        <v>3.503748258828774E-11</v>
      </c>
      <c r="AF25" s="9">
        <f t="shared" si="9"/>
        <v>1.0338823514606194E-10</v>
      </c>
      <c r="AG25" s="9">
        <f t="shared" si="9"/>
        <v>3.3571460907331011E-10</v>
      </c>
      <c r="AH25" s="9">
        <f t="shared" si="9"/>
        <v>1.1349645077921264E-4</v>
      </c>
      <c r="AI25" s="9">
        <f t="shared" si="9"/>
        <v>9.8449905286555981E-3</v>
      </c>
      <c r="AJ25" s="9">
        <f t="shared" si="9"/>
        <v>7.9609087813671797E-5</v>
      </c>
      <c r="AK25" s="9">
        <f t="shared" si="9"/>
        <v>3.1963838319603021E-4</v>
      </c>
      <c r="AL25" s="9">
        <f t="shared" si="9"/>
        <v>1.1706175079544924E-7</v>
      </c>
      <c r="AM25" s="9">
        <f t="shared" si="9"/>
        <v>2.4995384411900212E-6</v>
      </c>
      <c r="AN25" s="9">
        <f t="shared" si="9"/>
        <v>2.0764199717983639E-3</v>
      </c>
      <c r="AO25" s="9">
        <f t="shared" si="9"/>
        <v>2.8574041509077455E-3</v>
      </c>
      <c r="AP25" s="9">
        <f t="shared" si="9"/>
        <v>2.5733982079896731E-2</v>
      </c>
      <c r="AQ25" s="9">
        <f t="shared" si="9"/>
        <v>1.6258299383277282E-8</v>
      </c>
      <c r="AR25" s="9">
        <f t="shared" si="9"/>
        <v>9.4265155075657872E-2</v>
      </c>
    </row>
    <row r="26" spans="1:44" ht="51" x14ac:dyDescent="0.35">
      <c r="A26" s="9" t="s">
        <v>135</v>
      </c>
      <c r="B26" s="9" t="s">
        <v>65</v>
      </c>
      <c r="C26" s="9" t="s">
        <v>110</v>
      </c>
      <c r="D26" s="9" t="s">
        <v>175</v>
      </c>
      <c r="E26" s="9" t="s">
        <v>125</v>
      </c>
      <c r="F26" s="9" t="s">
        <v>55</v>
      </c>
      <c r="G26" s="9" t="s">
        <v>172</v>
      </c>
      <c r="H26" s="9">
        <v>-1.1199999999999999E-3</v>
      </c>
      <c r="I26" s="9" t="s">
        <v>188</v>
      </c>
      <c r="J26" s="9" t="b">
        <v>0</v>
      </c>
      <c r="L26" s="9">
        <v>-1.9406865961580999</v>
      </c>
      <c r="M26" s="9">
        <v>-4.9748004498612536E-9</v>
      </c>
      <c r="N26" s="9">
        <v>-4.1580420359733636E-9</v>
      </c>
      <c r="O26" s="9">
        <v>-3.4375909838934237E-8</v>
      </c>
      <c r="P26" s="9">
        <v>-3.545529843212609E-9</v>
      </c>
      <c r="Q26" s="9">
        <v>-1.2534443034106369E-3</v>
      </c>
      <c r="R26" s="9">
        <v>-4.3812035546713252E-4</v>
      </c>
      <c r="S26" s="9">
        <v>-3.4077801134885357E-4</v>
      </c>
      <c r="T26" s="9">
        <v>-1.636047882693856E-3</v>
      </c>
      <c r="U26" s="9">
        <v>-3.5648463308656978E-7</v>
      </c>
      <c r="V26" s="9">
        <v>-1.6043514103892951E-4</v>
      </c>
      <c r="W26" s="9">
        <v>-2.712468627069434</v>
      </c>
      <c r="X26" s="9">
        <v>-0.61682062052104103</v>
      </c>
      <c r="Y26" s="9">
        <v>-5.5206080596668428E-2</v>
      </c>
      <c r="Z26" s="9">
        <v>-9.5580034738767013E-8</v>
      </c>
      <c r="AA26" s="9">
        <v>-0.43556085117606058</v>
      </c>
      <c r="AB26" s="9">
        <f t="shared" si="8"/>
        <v>-1.1199999999999999E-3</v>
      </c>
      <c r="AC26" s="9">
        <f t="shared" ref="AC26:AC37" si="10">AB26*L26</f>
        <v>2.1735689876970716E-3</v>
      </c>
      <c r="AD26" s="9">
        <f t="shared" ref="AD26:AD37" si="11">AB26*M26</f>
        <v>5.5717765038446033E-12</v>
      </c>
      <c r="AE26" s="9">
        <f t="shared" ref="AE26:AE37" si="12">AB26*N26</f>
        <v>4.6570070802901667E-12</v>
      </c>
      <c r="AF26" s="9">
        <f t="shared" ref="AF26:AF37" si="13">AB26*O26</f>
        <v>3.8501019019606342E-11</v>
      </c>
      <c r="AG26" s="9">
        <f t="shared" ref="AG26:AG37" si="14">AB26*P26</f>
        <v>3.9709934243981221E-12</v>
      </c>
      <c r="AH26" s="9">
        <f t="shared" ref="AH26:AH37" si="15">AB26*Q26</f>
        <v>1.4038576198199132E-6</v>
      </c>
      <c r="AI26" s="9">
        <f t="shared" ref="AI26:AI37" si="16">AB26*R26</f>
        <v>4.9069479812318834E-7</v>
      </c>
      <c r="AJ26" s="9">
        <f t="shared" ref="AJ26:AJ37" si="17">AB26*S26</f>
        <v>3.8167137271071597E-7</v>
      </c>
      <c r="AK26" s="9">
        <f t="shared" ref="AK26:AK37" si="18">AB26*T26</f>
        <v>1.8323736286171186E-6</v>
      </c>
      <c r="AL26" s="9">
        <f t="shared" ref="AL26:AL37" si="19">AB26*U26</f>
        <v>3.9926278905695811E-10</v>
      </c>
      <c r="AM26" s="9">
        <f t="shared" ref="AM26:AM37" si="20">AB26*V26</f>
        <v>1.7968735796360102E-7</v>
      </c>
      <c r="AN26" s="9">
        <f t="shared" ref="AN26:AN37" si="21">AB26*W26</f>
        <v>3.037964862317766E-3</v>
      </c>
      <c r="AO26" s="9">
        <f t="shared" ref="AO26:AO37" si="22">AB26*X26</f>
        <v>6.9083909498356588E-4</v>
      </c>
      <c r="AP26" s="9">
        <f t="shared" ref="AP26:AP37" si="23">AB26*Y26</f>
        <v>6.1830810268268628E-5</v>
      </c>
      <c r="AQ26" s="9">
        <f t="shared" ref="AQ26:AQ37" si="24">AB26*Z26</f>
        <v>1.0704963890741905E-10</v>
      </c>
      <c r="AR26" s="9">
        <f t="shared" ref="AR26:AR37" si="25">AB26*AA26</f>
        <v>4.8782815331718782E-4</v>
      </c>
    </row>
    <row r="27" spans="1:44" ht="76" x14ac:dyDescent="0.35">
      <c r="A27" s="9" t="s">
        <v>136</v>
      </c>
      <c r="B27" s="9" t="s">
        <v>66</v>
      </c>
      <c r="C27" s="9" t="s">
        <v>110</v>
      </c>
      <c r="D27" s="9" t="s">
        <v>173</v>
      </c>
      <c r="E27" s="9" t="s">
        <v>125</v>
      </c>
      <c r="F27" s="9" t="s">
        <v>55</v>
      </c>
      <c r="G27" s="9" t="s">
        <v>172</v>
      </c>
      <c r="H27" s="9">
        <v>1.1199999999999999E-3</v>
      </c>
      <c r="I27" s="9" t="s">
        <v>188</v>
      </c>
      <c r="J27" s="9" t="b">
        <v>0</v>
      </c>
      <c r="L27" s="9">
        <v>2.4026442177061482</v>
      </c>
      <c r="M27" s="9">
        <v>6.077489855087247E-8</v>
      </c>
      <c r="N27" s="9">
        <v>3.9684882302590473E-8</v>
      </c>
      <c r="O27" s="9">
        <v>1.1913515524899211E-7</v>
      </c>
      <c r="P27" s="9">
        <v>8.1422626250504138E-8</v>
      </c>
      <c r="Q27" s="9">
        <v>3.4894064947950637E-2</v>
      </c>
      <c r="R27" s="9">
        <v>8.3404145916266045E-3</v>
      </c>
      <c r="S27" s="9">
        <v>9.4416349950493927E-3</v>
      </c>
      <c r="T27" s="9">
        <v>1.9993634985390391E-2</v>
      </c>
      <c r="U27" s="9">
        <v>4.7147932127256167E-5</v>
      </c>
      <c r="V27" s="9">
        <v>1.811738949812676E-3</v>
      </c>
      <c r="W27" s="9">
        <v>1.1979467661584819</v>
      </c>
      <c r="X27" s="9">
        <v>5.6033044023643557</v>
      </c>
      <c r="Y27" s="9">
        <v>0.9491017278699817</v>
      </c>
      <c r="Z27" s="9">
        <v>1.5014335431822809E-5</v>
      </c>
      <c r="AA27" s="9">
        <v>76.330826539600423</v>
      </c>
      <c r="AB27" s="9">
        <f t="shared" si="8"/>
        <v>1.1199999999999999E-3</v>
      </c>
      <c r="AC27" s="9">
        <f t="shared" si="10"/>
        <v>2.6909615238308857E-3</v>
      </c>
      <c r="AD27" s="9">
        <f t="shared" si="11"/>
        <v>6.8067886376977158E-11</v>
      </c>
      <c r="AE27" s="9">
        <f t="shared" si="12"/>
        <v>4.4447068178901324E-11</v>
      </c>
      <c r="AF27" s="9">
        <f t="shared" si="13"/>
        <v>1.3343137387887114E-10</v>
      </c>
      <c r="AG27" s="9">
        <f t="shared" si="14"/>
        <v>9.1193341400564622E-11</v>
      </c>
      <c r="AH27" s="9">
        <f t="shared" si="15"/>
        <v>3.9081352741704709E-5</v>
      </c>
      <c r="AI27" s="9">
        <f t="shared" si="16"/>
        <v>9.3412643426217962E-6</v>
      </c>
      <c r="AJ27" s="9">
        <f t="shared" si="17"/>
        <v>1.0574631194455319E-5</v>
      </c>
      <c r="AK27" s="9">
        <f t="shared" si="18"/>
        <v>2.2392871183637235E-5</v>
      </c>
      <c r="AL27" s="9">
        <f t="shared" si="19"/>
        <v>5.2805683982526903E-8</v>
      </c>
      <c r="AM27" s="9">
        <f t="shared" si="20"/>
        <v>2.0291476237901969E-6</v>
      </c>
      <c r="AN27" s="9">
        <f t="shared" si="21"/>
        <v>1.3417003780974996E-3</v>
      </c>
      <c r="AO27" s="9">
        <f t="shared" si="22"/>
        <v>6.2757009306480781E-3</v>
      </c>
      <c r="AP27" s="9">
        <f t="shared" si="23"/>
        <v>1.0629939352143794E-3</v>
      </c>
      <c r="AQ27" s="9">
        <f t="shared" si="24"/>
        <v>1.6816055683641547E-8</v>
      </c>
      <c r="AR27" s="9">
        <f t="shared" si="25"/>
        <v>8.5490525724352465E-2</v>
      </c>
    </row>
    <row r="28" spans="1:44" ht="51" x14ac:dyDescent="0.35">
      <c r="A28" s="9" t="s">
        <v>137</v>
      </c>
      <c r="B28" s="9" t="s">
        <v>67</v>
      </c>
      <c r="C28" s="9" t="s">
        <v>110</v>
      </c>
      <c r="D28" s="9" t="s">
        <v>176</v>
      </c>
      <c r="E28" s="9" t="s">
        <v>125</v>
      </c>
      <c r="F28" s="9" t="s">
        <v>55</v>
      </c>
      <c r="G28" s="9" t="s">
        <v>172</v>
      </c>
      <c r="H28" s="9">
        <v>1.1199999999999999E-3</v>
      </c>
      <c r="I28" s="9" t="s">
        <v>188</v>
      </c>
      <c r="J28" s="9" t="b">
        <v>0</v>
      </c>
      <c r="L28" s="9">
        <v>0.9599021315448043</v>
      </c>
      <c r="M28" s="9">
        <v>1.1483368689266171E-7</v>
      </c>
      <c r="N28" s="9">
        <v>1.8708160274051808E-8</v>
      </c>
      <c r="O28" s="9">
        <v>7.7676132910866531E-8</v>
      </c>
      <c r="P28" s="9">
        <v>1.584930184030587E-8</v>
      </c>
      <c r="Q28" s="9">
        <v>0.12544581324939599</v>
      </c>
      <c r="R28" s="9">
        <v>2.331581416540478E-3</v>
      </c>
      <c r="S28" s="9">
        <v>4.4220311889813903E-3</v>
      </c>
      <c r="T28" s="9">
        <v>7.179872323889269E-3</v>
      </c>
      <c r="U28" s="9">
        <v>6.8507618835159372E-5</v>
      </c>
      <c r="V28" s="9">
        <v>6.2853467824928457E-4</v>
      </c>
      <c r="W28" s="9">
        <v>0.45494844375941651</v>
      </c>
      <c r="X28" s="9">
        <v>14.76266184066769</v>
      </c>
      <c r="Y28" s="9">
        <v>0.5688984324525761</v>
      </c>
      <c r="Z28" s="9">
        <v>2.880561335587162E-6</v>
      </c>
      <c r="AA28" s="9">
        <v>22.217198566451401</v>
      </c>
      <c r="AB28" s="9">
        <f t="shared" si="8"/>
        <v>1.1199999999999999E-3</v>
      </c>
      <c r="AC28" s="9">
        <f t="shared" si="10"/>
        <v>1.0750903873301806E-3</v>
      </c>
      <c r="AD28" s="9">
        <f t="shared" si="11"/>
        <v>1.2861372931978111E-10</v>
      </c>
      <c r="AE28" s="9">
        <f t="shared" si="12"/>
        <v>2.0953139506938025E-11</v>
      </c>
      <c r="AF28" s="9">
        <f t="shared" si="13"/>
        <v>8.6997268860170511E-11</v>
      </c>
      <c r="AG28" s="9">
        <f t="shared" si="14"/>
        <v>1.7751218061142572E-11</v>
      </c>
      <c r="AH28" s="9">
        <f t="shared" si="15"/>
        <v>1.404993108393235E-4</v>
      </c>
      <c r="AI28" s="9">
        <f t="shared" si="16"/>
        <v>2.6113711865253353E-6</v>
      </c>
      <c r="AJ28" s="9">
        <f t="shared" si="17"/>
        <v>4.9526749316591566E-6</v>
      </c>
      <c r="AK28" s="9">
        <f t="shared" si="18"/>
        <v>8.0414570027559808E-6</v>
      </c>
      <c r="AL28" s="9">
        <f t="shared" si="19"/>
        <v>7.6728533095378489E-8</v>
      </c>
      <c r="AM28" s="9">
        <f t="shared" si="20"/>
        <v>7.0395883963919863E-7</v>
      </c>
      <c r="AN28" s="9">
        <f t="shared" si="21"/>
        <v>5.095422570105464E-4</v>
      </c>
      <c r="AO28" s="9">
        <f t="shared" si="22"/>
        <v>1.653418126154781E-2</v>
      </c>
      <c r="AP28" s="9">
        <f t="shared" si="23"/>
        <v>6.3716624434688516E-4</v>
      </c>
      <c r="AQ28" s="9">
        <f t="shared" si="24"/>
        <v>3.2262286958576213E-9</v>
      </c>
      <c r="AR28" s="9">
        <f t="shared" si="25"/>
        <v>2.4883262394425568E-2</v>
      </c>
    </row>
    <row r="29" spans="1:44" ht="51" x14ac:dyDescent="0.35">
      <c r="A29" s="9" t="s">
        <v>138</v>
      </c>
      <c r="B29" s="9" t="s">
        <v>68</v>
      </c>
      <c r="C29" s="9" t="s">
        <v>110</v>
      </c>
      <c r="D29" s="9" t="s">
        <v>173</v>
      </c>
      <c r="E29" s="9" t="s">
        <v>125</v>
      </c>
      <c r="F29" s="9" t="s">
        <v>55</v>
      </c>
      <c r="G29" s="9" t="s">
        <v>172</v>
      </c>
      <c r="H29" s="9">
        <v>-0.35</v>
      </c>
      <c r="I29" s="9" t="s">
        <v>188</v>
      </c>
      <c r="J29" s="9" t="b">
        <v>0</v>
      </c>
      <c r="L29" s="9">
        <v>3.1457441169940861E-3</v>
      </c>
      <c r="M29" s="9">
        <v>6.5022160900208775E-10</v>
      </c>
      <c r="N29" s="9">
        <v>1.000563776509765E-10</v>
      </c>
      <c r="O29" s="9">
        <v>4.4440407603596022E-10</v>
      </c>
      <c r="P29" s="9">
        <v>3.0063126803655782E-10</v>
      </c>
      <c r="Q29" s="9">
        <v>1.9282305834752999E-4</v>
      </c>
      <c r="R29" s="9">
        <v>2.264711906192313E-5</v>
      </c>
      <c r="S29" s="9">
        <v>2.0167113386152581E-5</v>
      </c>
      <c r="T29" s="9">
        <v>8.0658338911371866E-5</v>
      </c>
      <c r="U29" s="9">
        <v>3.6776368775751759E-8</v>
      </c>
      <c r="V29" s="9">
        <v>7.3394725148656446E-6</v>
      </c>
      <c r="W29" s="9">
        <v>8.0365357875069945E-3</v>
      </c>
      <c r="X29" s="9">
        <v>5.8980906103633449E-2</v>
      </c>
      <c r="Y29" s="9">
        <v>2.6050259980802038E-4</v>
      </c>
      <c r="Z29" s="9">
        <v>1.1117241814655159E-8</v>
      </c>
      <c r="AA29" s="9">
        <v>4.7418460561249563E-2</v>
      </c>
      <c r="AB29" s="9">
        <f t="shared" si="8"/>
        <v>-0.35</v>
      </c>
      <c r="AC29" s="9">
        <f t="shared" si="10"/>
        <v>-1.10101044094793E-3</v>
      </c>
      <c r="AD29" s="9">
        <f t="shared" si="11"/>
        <v>-2.2757756315073069E-10</v>
      </c>
      <c r="AE29" s="9">
        <f t="shared" si="12"/>
        <v>-3.501973217784177E-11</v>
      </c>
      <c r="AF29" s="9">
        <f t="shared" si="13"/>
        <v>-1.5554142661258607E-10</v>
      </c>
      <c r="AG29" s="9">
        <f t="shared" si="14"/>
        <v>-1.0522094381279523E-10</v>
      </c>
      <c r="AH29" s="9">
        <f t="shared" si="15"/>
        <v>-6.7488070421635498E-5</v>
      </c>
      <c r="AI29" s="9">
        <f t="shared" si="16"/>
        <v>-7.926491671673095E-6</v>
      </c>
      <c r="AJ29" s="9">
        <f t="shared" si="17"/>
        <v>-7.0584896851534028E-6</v>
      </c>
      <c r="AK29" s="9">
        <f t="shared" si="18"/>
        <v>-2.823041861898015E-5</v>
      </c>
      <c r="AL29" s="9">
        <f t="shared" si="19"/>
        <v>-1.2871729071513115E-8</v>
      </c>
      <c r="AM29" s="9">
        <f t="shared" si="20"/>
        <v>-2.5688153802029755E-6</v>
      </c>
      <c r="AN29" s="9">
        <f t="shared" si="21"/>
        <v>-2.812787525627448E-3</v>
      </c>
      <c r="AO29" s="9">
        <f t="shared" si="22"/>
        <v>-2.0643317136271707E-2</v>
      </c>
      <c r="AP29" s="9">
        <f t="shared" si="23"/>
        <v>-9.1175909932807129E-5</v>
      </c>
      <c r="AQ29" s="9">
        <f t="shared" si="24"/>
        <v>-3.8910346351293053E-9</v>
      </c>
      <c r="AR29" s="9">
        <f t="shared" si="25"/>
        <v>-1.6596461196437345E-2</v>
      </c>
    </row>
    <row r="30" spans="1:44" ht="51" x14ac:dyDescent="0.35">
      <c r="A30" s="9" t="s">
        <v>139</v>
      </c>
      <c r="B30" s="9" t="s">
        <v>69</v>
      </c>
      <c r="C30" s="9" t="s">
        <v>110</v>
      </c>
      <c r="D30" s="9" t="s">
        <v>177</v>
      </c>
      <c r="E30" s="9" t="s">
        <v>125</v>
      </c>
      <c r="F30" s="9" t="s">
        <v>55</v>
      </c>
      <c r="G30" s="9" t="s">
        <v>172</v>
      </c>
      <c r="H30" s="9">
        <v>6.0424000000000003E-5</v>
      </c>
      <c r="I30" s="9" t="s">
        <v>189</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140</v>
      </c>
      <c r="B31" s="9" t="s">
        <v>70</v>
      </c>
      <c r="C31" s="9" t="s">
        <v>110</v>
      </c>
      <c r="D31" s="9" t="s">
        <v>177</v>
      </c>
      <c r="E31" s="9" t="s">
        <v>125</v>
      </c>
      <c r="F31" s="9" t="s">
        <v>55</v>
      </c>
      <c r="G31" s="9" t="s">
        <v>172</v>
      </c>
      <c r="H31" s="9">
        <v>0.14660000000000001</v>
      </c>
      <c r="I31" s="9" t="s">
        <v>189</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141</v>
      </c>
      <c r="B32" s="9" t="s">
        <v>71</v>
      </c>
      <c r="C32" s="9" t="s">
        <v>110</v>
      </c>
      <c r="D32" s="9" t="s">
        <v>178</v>
      </c>
      <c r="E32" s="9" t="s">
        <v>125</v>
      </c>
      <c r="F32" s="9" t="s">
        <v>55</v>
      </c>
      <c r="G32" s="9" t="s">
        <v>172</v>
      </c>
      <c r="H32" s="9">
        <v>0.15379999999999999</v>
      </c>
      <c r="I32" s="9" t="s">
        <v>189</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142</v>
      </c>
      <c r="B33" s="9" t="s">
        <v>72</v>
      </c>
      <c r="C33" s="9" t="s">
        <v>165</v>
      </c>
      <c r="D33" s="9" t="s">
        <v>179</v>
      </c>
      <c r="E33" s="9" t="s">
        <v>125</v>
      </c>
      <c r="F33" s="9" t="s">
        <v>55</v>
      </c>
      <c r="G33" s="9" t="s">
        <v>172</v>
      </c>
      <c r="H33" s="9">
        <v>0</v>
      </c>
      <c r="I33" s="9" t="s">
        <v>189</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143</v>
      </c>
      <c r="B34" s="9" t="s">
        <v>73</v>
      </c>
      <c r="C34" s="9" t="s">
        <v>110</v>
      </c>
      <c r="D34" s="9" t="s">
        <v>177</v>
      </c>
      <c r="E34" s="9" t="s">
        <v>125</v>
      </c>
      <c r="F34" s="9" t="s">
        <v>55</v>
      </c>
      <c r="G34" s="9" t="s">
        <v>172</v>
      </c>
      <c r="H34" s="9">
        <v>9.8399999999999998E-3</v>
      </c>
      <c r="I34" s="9" t="s">
        <v>189</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144</v>
      </c>
      <c r="B35" s="9" t="s">
        <v>74</v>
      </c>
      <c r="C35" s="9" t="s">
        <v>110</v>
      </c>
      <c r="D35" s="9" t="s">
        <v>177</v>
      </c>
      <c r="E35" s="9" t="s">
        <v>125</v>
      </c>
      <c r="F35" s="9" t="s">
        <v>55</v>
      </c>
      <c r="G35" s="9" t="s">
        <v>172</v>
      </c>
      <c r="H35" s="9">
        <v>4.6900000000000002E-5</v>
      </c>
      <c r="I35" s="9" t="s">
        <v>189</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145</v>
      </c>
      <c r="B36" s="9" t="s">
        <v>75</v>
      </c>
      <c r="C36" s="9" t="s">
        <v>166</v>
      </c>
      <c r="D36" s="9" t="s">
        <v>177</v>
      </c>
      <c r="E36" s="9" t="s">
        <v>125</v>
      </c>
      <c r="F36" s="9" t="s">
        <v>55</v>
      </c>
      <c r="G36" s="9" t="s">
        <v>172</v>
      </c>
      <c r="H36" s="9">
        <v>5.6026000000000003E-4</v>
      </c>
      <c r="I36" s="9" t="s">
        <v>189</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146</v>
      </c>
      <c r="B37" s="9" t="s">
        <v>76</v>
      </c>
      <c r="C37" s="9" t="s">
        <v>110</v>
      </c>
      <c r="D37" s="9" t="s">
        <v>177</v>
      </c>
      <c r="E37" s="9" t="s">
        <v>125</v>
      </c>
      <c r="F37" s="9" t="s">
        <v>55</v>
      </c>
      <c r="G37" s="9" t="s">
        <v>172</v>
      </c>
      <c r="H37" s="9">
        <v>2.3430000000000001E-5</v>
      </c>
      <c r="I37" s="9" t="s">
        <v>189</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129</v>
      </c>
      <c r="B38" s="9" t="s">
        <v>59</v>
      </c>
      <c r="C38" s="9" t="s">
        <v>110</v>
      </c>
      <c r="D38" s="9" t="s">
        <v>172</v>
      </c>
      <c r="E38" s="9" t="s">
        <v>129</v>
      </c>
      <c r="F38" s="9" t="s">
        <v>59</v>
      </c>
      <c r="G38" s="9" t="s">
        <v>172</v>
      </c>
      <c r="H38" s="9">
        <v>-1</v>
      </c>
      <c r="I38" s="9" t="s">
        <v>187</v>
      </c>
      <c r="J38" s="9" t="b">
        <v>0</v>
      </c>
      <c r="AB38" s="9">
        <f t="shared" si="8"/>
        <v>-1</v>
      </c>
      <c r="AC38" s="9">
        <f t="shared" ref="AC38:AR38" si="26">+AC39+AC40+AC41+AC42+AC43+AC44+AC45+AC46+AC47+AC48+AC49+AC50</f>
        <v>5.4665218065752211E-2</v>
      </c>
      <c r="AD38" s="9">
        <f t="shared" si="26"/>
        <v>3.0137652597232618E-9</v>
      </c>
      <c r="AE38" s="9">
        <f t="shared" si="26"/>
        <v>2.0146342254066232E-9</v>
      </c>
      <c r="AF38" s="9">
        <f t="shared" si="26"/>
        <v>2.3282162287273814E-9</v>
      </c>
      <c r="AG38" s="9">
        <f t="shared" si="26"/>
        <v>1.089545351417667E-8</v>
      </c>
      <c r="AH38" s="9">
        <f t="shared" si="26"/>
        <v>2.0462804388382645E-3</v>
      </c>
      <c r="AI38" s="9">
        <f t="shared" si="26"/>
        <v>7.0405031903317107E-5</v>
      </c>
      <c r="AJ38" s="9">
        <f t="shared" si="26"/>
        <v>2.1738322950169758E-3</v>
      </c>
      <c r="AK38" s="9">
        <f t="shared" si="26"/>
        <v>9.6252003406144208E-3</v>
      </c>
      <c r="AL38" s="9">
        <f t="shared" si="26"/>
        <v>4.9989831026060227E-7</v>
      </c>
      <c r="AM38" s="9">
        <f t="shared" si="26"/>
        <v>8.6321185166701473E-5</v>
      </c>
      <c r="AN38" s="9">
        <f t="shared" si="26"/>
        <v>2.5077939543654865E-2</v>
      </c>
      <c r="AO38" s="9">
        <f t="shared" si="26"/>
        <v>0.43783705156659314</v>
      </c>
      <c r="AP38" s="9">
        <f t="shared" si="26"/>
        <v>1.5016074848979252E-2</v>
      </c>
      <c r="AQ38" s="9">
        <f t="shared" si="26"/>
        <v>1.0519811953109065E-7</v>
      </c>
      <c r="AR38" s="9">
        <f t="shared" si="26"/>
        <v>0.26708963414282466</v>
      </c>
    </row>
    <row r="39" spans="1:44" ht="63.5" x14ac:dyDescent="0.35">
      <c r="A39" s="9" t="s">
        <v>147</v>
      </c>
      <c r="B39" s="9" t="s">
        <v>77</v>
      </c>
      <c r="C39" s="9" t="s">
        <v>110</v>
      </c>
      <c r="D39" s="9" t="s">
        <v>180</v>
      </c>
      <c r="E39" s="9" t="s">
        <v>129</v>
      </c>
      <c r="F39" s="9" t="s">
        <v>59</v>
      </c>
      <c r="G39" s="9" t="s">
        <v>172</v>
      </c>
      <c r="H39" s="9">
        <v>-1.8499999999999999E-5</v>
      </c>
      <c r="I39" s="9" t="s">
        <v>188</v>
      </c>
      <c r="J39" s="9" t="b">
        <v>0</v>
      </c>
      <c r="L39" s="9">
        <v>-0.52728546096698092</v>
      </c>
      <c r="M39" s="9">
        <v>-5.498955608864845E-9</v>
      </c>
      <c r="N39" s="9">
        <v>-6.7253090892361112E-9</v>
      </c>
      <c r="O39" s="9">
        <v>-4.2122098588654867E-8</v>
      </c>
      <c r="P39" s="9">
        <v>-3.8205949824450361E-9</v>
      </c>
      <c r="Q39" s="9">
        <v>-1.2950231837582809E-3</v>
      </c>
      <c r="R39" s="9">
        <v>-4.0967890101932118E-4</v>
      </c>
      <c r="S39" s="9">
        <v>-3.3902862545958973E-4</v>
      </c>
      <c r="T39" s="9">
        <v>-1.5548843509565981E-3</v>
      </c>
      <c r="U39" s="9">
        <v>-9.2108597334452801E-7</v>
      </c>
      <c r="V39" s="9">
        <v>-1.5504839207695019E-4</v>
      </c>
      <c r="W39" s="9">
        <v>-1.3801008280051079</v>
      </c>
      <c r="X39" s="9">
        <v>-0.31980310567461601</v>
      </c>
      <c r="Y39" s="9">
        <v>-7.2186180611371178E-2</v>
      </c>
      <c r="Z39" s="9">
        <v>-1.0377755259677389E-7</v>
      </c>
      <c r="AA39" s="9">
        <v>-0.39601528619531973</v>
      </c>
      <c r="AB39" s="9">
        <f t="shared" si="8"/>
        <v>-1.8499999999999999E-5</v>
      </c>
      <c r="AC39" s="9">
        <f t="shared" ref="AC39:AC50" si="27">AB39*L39</f>
        <v>9.7547810278891458E-6</v>
      </c>
      <c r="AD39" s="9">
        <f t="shared" ref="AD39:AD50" si="28">AB39*M39</f>
        <v>1.0173067876399962E-13</v>
      </c>
      <c r="AE39" s="9">
        <f t="shared" ref="AE39:AE50" si="29">AB39*N39</f>
        <v>1.2441821815086804E-13</v>
      </c>
      <c r="AF39" s="9">
        <f t="shared" ref="AF39:AF50" si="30">AB39*O39</f>
        <v>7.7925882389011505E-13</v>
      </c>
      <c r="AG39" s="9">
        <f t="shared" ref="AG39:AG50" si="31">AB39*P39</f>
        <v>7.0681007175233166E-14</v>
      </c>
      <c r="AH39" s="9">
        <f t="shared" ref="AH39:AH50" si="32">AB39*Q39</f>
        <v>2.3957928899528197E-8</v>
      </c>
      <c r="AI39" s="9">
        <f t="shared" ref="AI39:AI50" si="33">AB39*R39</f>
        <v>7.5790596688574411E-9</v>
      </c>
      <c r="AJ39" s="9">
        <f t="shared" ref="AJ39:AJ50" si="34">AB39*S39</f>
        <v>6.2720295710024096E-9</v>
      </c>
      <c r="AK39" s="9">
        <f t="shared" ref="AK39:AK50" si="35">AB39*T39</f>
        <v>2.8765360492697061E-8</v>
      </c>
      <c r="AL39" s="9">
        <f t="shared" ref="AL39:AL50" si="36">AB39*U39</f>
        <v>1.7040090506873768E-11</v>
      </c>
      <c r="AM39" s="9">
        <f t="shared" ref="AM39:AM50" si="37">AB39*V39</f>
        <v>2.8683952534235784E-9</v>
      </c>
      <c r="AN39" s="9">
        <f t="shared" ref="AN39:AN50" si="38">AB39*W39</f>
        <v>2.5531865318094495E-5</v>
      </c>
      <c r="AO39" s="9">
        <f t="shared" ref="AO39:AO50" si="39">AB39*X39</f>
        <v>5.9163574549803956E-6</v>
      </c>
      <c r="AP39" s="9">
        <f t="shared" ref="AP39:AP50" si="40">AB39*Y39</f>
        <v>1.3354443413103668E-6</v>
      </c>
      <c r="AQ39" s="9">
        <f t="shared" ref="AQ39:AQ50" si="41">AB39*Z39</f>
        <v>1.919884723040317E-12</v>
      </c>
      <c r="AR39" s="9">
        <f t="shared" ref="AR39:AR50" si="42">AB39*AA39</f>
        <v>7.3262827946134142E-6</v>
      </c>
    </row>
    <row r="40" spans="1:44" ht="63.5" x14ac:dyDescent="0.35">
      <c r="A40" s="9" t="s">
        <v>148</v>
      </c>
      <c r="B40" s="9" t="s">
        <v>78</v>
      </c>
      <c r="C40" s="9" t="s">
        <v>166</v>
      </c>
      <c r="D40" s="9" t="s">
        <v>180</v>
      </c>
      <c r="E40" s="9" t="s">
        <v>129</v>
      </c>
      <c r="F40" s="9" t="s">
        <v>59</v>
      </c>
      <c r="G40" s="9" t="s">
        <v>172</v>
      </c>
      <c r="H40" s="9">
        <v>-2.2499999999999999E-4</v>
      </c>
      <c r="I40" s="9" t="s">
        <v>188</v>
      </c>
      <c r="J40" s="9" t="b">
        <v>0</v>
      </c>
      <c r="L40" s="9">
        <v>-0.37286071037704871</v>
      </c>
      <c r="M40" s="9">
        <v>-1.9677637361568699E-8</v>
      </c>
      <c r="N40" s="9">
        <v>-1.4152757315570539E-7</v>
      </c>
      <c r="O40" s="9">
        <v>-2.100243469870219E-6</v>
      </c>
      <c r="P40" s="9">
        <v>-3.161886584198886E-8</v>
      </c>
      <c r="Q40" s="9">
        <v>-2.8766385369069739E-2</v>
      </c>
      <c r="R40" s="9">
        <v>-1.7524062551968491E-3</v>
      </c>
      <c r="S40" s="9">
        <v>-4.2000923177632904E-3</v>
      </c>
      <c r="T40" s="9">
        <v>-1.215863939236138E-2</v>
      </c>
      <c r="U40" s="9">
        <v>-9.1420249702782582E-4</v>
      </c>
      <c r="V40" s="9">
        <v>-2.077096625221677E-2</v>
      </c>
      <c r="W40" s="9">
        <v>-4.8071156049041024</v>
      </c>
      <c r="X40" s="9">
        <v>-2.9653606173103628</v>
      </c>
      <c r="Y40" s="9">
        <v>-4.4938950571877774</v>
      </c>
      <c r="Z40" s="9">
        <v>-5.9414875348617108E-6</v>
      </c>
      <c r="AA40" s="9">
        <v>-3.987263861945411</v>
      </c>
      <c r="AB40" s="9">
        <f t="shared" si="8"/>
        <v>-2.2499999999999999E-4</v>
      </c>
      <c r="AC40" s="9">
        <f t="shared" si="27"/>
        <v>8.3893659834835958E-5</v>
      </c>
      <c r="AD40" s="9">
        <f t="shared" si="28"/>
        <v>4.4274684063529573E-12</v>
      </c>
      <c r="AE40" s="9">
        <f t="shared" si="29"/>
        <v>3.1843703960033711E-11</v>
      </c>
      <c r="AF40" s="9">
        <f t="shared" si="30"/>
        <v>4.7255478072079927E-10</v>
      </c>
      <c r="AG40" s="9">
        <f t="shared" si="31"/>
        <v>7.1142448144474935E-12</v>
      </c>
      <c r="AH40" s="9">
        <f t="shared" si="32"/>
        <v>6.4724367080406913E-6</v>
      </c>
      <c r="AI40" s="9">
        <f t="shared" si="33"/>
        <v>3.9429140741929104E-7</v>
      </c>
      <c r="AJ40" s="9">
        <f t="shared" si="34"/>
        <v>9.4502077149674027E-7</v>
      </c>
      <c r="AK40" s="9">
        <f t="shared" si="35"/>
        <v>2.7356938632813104E-6</v>
      </c>
      <c r="AL40" s="9">
        <f t="shared" si="36"/>
        <v>2.0569556183126081E-7</v>
      </c>
      <c r="AM40" s="9">
        <f t="shared" si="37"/>
        <v>4.6734674067487728E-6</v>
      </c>
      <c r="AN40" s="9">
        <f t="shared" si="38"/>
        <v>1.081601011103423E-3</v>
      </c>
      <c r="AO40" s="9">
        <f t="shared" si="39"/>
        <v>6.6720613889483167E-4</v>
      </c>
      <c r="AP40" s="9">
        <f t="shared" si="40"/>
        <v>1.0111263878672498E-3</v>
      </c>
      <c r="AQ40" s="9">
        <f t="shared" si="41"/>
        <v>1.336834695343885E-9</v>
      </c>
      <c r="AR40" s="9">
        <f t="shared" si="42"/>
        <v>8.9713436893771746E-4</v>
      </c>
    </row>
    <row r="41" spans="1:44" ht="63.5" x14ac:dyDescent="0.35">
      <c r="A41" s="9" t="s">
        <v>149</v>
      </c>
      <c r="B41" s="9" t="s">
        <v>79</v>
      </c>
      <c r="C41" s="9" t="s">
        <v>167</v>
      </c>
      <c r="D41" s="9" t="s">
        <v>180</v>
      </c>
      <c r="E41" s="9" t="s">
        <v>129</v>
      </c>
      <c r="F41" s="9" t="s">
        <v>59</v>
      </c>
      <c r="G41" s="9" t="s">
        <v>172</v>
      </c>
      <c r="H41" s="9">
        <v>7.4099999999999998E-9</v>
      </c>
      <c r="I41" s="9" t="s">
        <v>188</v>
      </c>
      <c r="J41" s="9" t="b">
        <v>0</v>
      </c>
      <c r="L41" s="9">
        <v>678915.75000031828</v>
      </c>
      <c r="M41" s="9">
        <v>0.19700761034170911</v>
      </c>
      <c r="N41" s="9">
        <v>0.2377299233407166</v>
      </c>
      <c r="O41" s="9">
        <v>0.21439924137811159</v>
      </c>
      <c r="P41" s="9">
        <v>8.213578072654093E-2</v>
      </c>
      <c r="Q41" s="9">
        <v>70461.368706868481</v>
      </c>
      <c r="R41" s="9">
        <v>4479.2089235856347</v>
      </c>
      <c r="S41" s="9">
        <v>4241.818764769695</v>
      </c>
      <c r="T41" s="9">
        <v>14419.09892851031</v>
      </c>
      <c r="U41" s="9">
        <v>21.286016806544019</v>
      </c>
      <c r="V41" s="9">
        <v>1280.5099400830979</v>
      </c>
      <c r="W41" s="9">
        <v>3087998.4957362399</v>
      </c>
      <c r="X41" s="9">
        <v>57543103.665420666</v>
      </c>
      <c r="Y41" s="9">
        <v>487329.20947566419</v>
      </c>
      <c r="Z41" s="9">
        <v>8.8444171309235049</v>
      </c>
      <c r="AA41" s="9">
        <v>15726317.14871037</v>
      </c>
      <c r="AB41" s="9">
        <f t="shared" si="8"/>
        <v>7.4099999999999998E-9</v>
      </c>
      <c r="AC41" s="9">
        <f t="shared" si="27"/>
        <v>5.0307657075023583E-3</v>
      </c>
      <c r="AD41" s="9">
        <f t="shared" si="28"/>
        <v>1.4598263926320645E-9</v>
      </c>
      <c r="AE41" s="9">
        <f t="shared" si="29"/>
        <v>1.76157873195471E-9</v>
      </c>
      <c r="AF41" s="9">
        <f t="shared" si="30"/>
        <v>1.5886983786118068E-9</v>
      </c>
      <c r="AG41" s="9">
        <f t="shared" si="31"/>
        <v>6.0862613518366826E-10</v>
      </c>
      <c r="AH41" s="9">
        <f t="shared" si="32"/>
        <v>5.2211874211789547E-4</v>
      </c>
      <c r="AI41" s="9">
        <f t="shared" si="33"/>
        <v>3.319093812376955E-5</v>
      </c>
      <c r="AJ41" s="9">
        <f t="shared" si="34"/>
        <v>3.1431877046943437E-5</v>
      </c>
      <c r="AK41" s="9">
        <f t="shared" si="35"/>
        <v>1.0684552306026139E-4</v>
      </c>
      <c r="AL41" s="9">
        <f t="shared" si="36"/>
        <v>1.5772938453649117E-7</v>
      </c>
      <c r="AM41" s="9">
        <f t="shared" si="37"/>
        <v>9.4885786560157563E-6</v>
      </c>
      <c r="AN41" s="9">
        <f t="shared" si="38"/>
        <v>2.2882068853405539E-2</v>
      </c>
      <c r="AO41" s="9">
        <f t="shared" si="39"/>
        <v>0.42639439816076713</v>
      </c>
      <c r="AP41" s="9">
        <f t="shared" si="40"/>
        <v>3.6111094422146715E-3</v>
      </c>
      <c r="AQ41" s="9">
        <f t="shared" si="41"/>
        <v>6.5537130940143171E-8</v>
      </c>
      <c r="AR41" s="9">
        <f t="shared" si="42"/>
        <v>0.11653201007194385</v>
      </c>
    </row>
    <row r="42" spans="1:44" ht="63.5" x14ac:dyDescent="0.35">
      <c r="A42" s="9" t="s">
        <v>150</v>
      </c>
      <c r="B42" s="9" t="s">
        <v>80</v>
      </c>
      <c r="C42" s="9" t="s">
        <v>168</v>
      </c>
      <c r="D42" s="9" t="s">
        <v>180</v>
      </c>
      <c r="E42" s="9" t="s">
        <v>129</v>
      </c>
      <c r="F42" s="9" t="s">
        <v>59</v>
      </c>
      <c r="G42" s="9" t="s">
        <v>172</v>
      </c>
      <c r="H42" s="9">
        <v>1.18E-2</v>
      </c>
      <c r="I42" s="9" t="s">
        <v>188</v>
      </c>
      <c r="J42" s="9" t="b">
        <v>0</v>
      </c>
      <c r="L42" s="9">
        <v>0.10521936987180409</v>
      </c>
      <c r="M42" s="9">
        <v>6.1451733320158887E-9</v>
      </c>
      <c r="N42" s="9">
        <v>5.5116908971341276E-9</v>
      </c>
      <c r="O42" s="9">
        <v>2.5471303752398801E-8</v>
      </c>
      <c r="P42" s="9">
        <v>2.415980324166237E-9</v>
      </c>
      <c r="Q42" s="9">
        <v>9.4890429819707328E-2</v>
      </c>
      <c r="R42" s="9">
        <v>2.7414370852175089E-4</v>
      </c>
      <c r="S42" s="9">
        <v>5.6987499818800442E-4</v>
      </c>
      <c r="T42" s="9">
        <v>1.0819830689473291E-3</v>
      </c>
      <c r="U42" s="9">
        <v>1.0667289623285989E-5</v>
      </c>
      <c r="V42" s="9">
        <v>8.8965286365030091E-5</v>
      </c>
      <c r="W42" s="9">
        <v>0.10711381505936669</v>
      </c>
      <c r="X42" s="9">
        <v>2.6078347443196148</v>
      </c>
      <c r="Y42" s="9">
        <v>0.41102109617243848</v>
      </c>
      <c r="Z42" s="9">
        <v>3.3953813713313051E-6</v>
      </c>
      <c r="AA42" s="9">
        <v>4.9941072553100359</v>
      </c>
      <c r="AB42" s="9">
        <f t="shared" si="8"/>
        <v>1.18E-2</v>
      </c>
      <c r="AC42" s="9">
        <f t="shared" si="27"/>
        <v>1.2415885644872884E-3</v>
      </c>
      <c r="AD42" s="9">
        <f t="shared" si="28"/>
        <v>7.2513045317787485E-11</v>
      </c>
      <c r="AE42" s="9">
        <f t="shared" si="29"/>
        <v>6.5037952586182701E-11</v>
      </c>
      <c r="AF42" s="9">
        <f t="shared" si="30"/>
        <v>3.0056138427830587E-10</v>
      </c>
      <c r="AG42" s="9">
        <f t="shared" si="31"/>
        <v>2.8508567825161594E-11</v>
      </c>
      <c r="AH42" s="9">
        <f t="shared" si="32"/>
        <v>1.1197070718725465E-3</v>
      </c>
      <c r="AI42" s="9">
        <f t="shared" si="33"/>
        <v>3.2348957605566603E-6</v>
      </c>
      <c r="AJ42" s="9">
        <f t="shared" si="34"/>
        <v>6.7245249786184521E-6</v>
      </c>
      <c r="AK42" s="9">
        <f t="shared" si="35"/>
        <v>1.2767400213578483E-5</v>
      </c>
      <c r="AL42" s="9">
        <f t="shared" si="36"/>
        <v>1.2587401755477467E-7</v>
      </c>
      <c r="AM42" s="9">
        <f t="shared" si="37"/>
        <v>1.0497903791073551E-6</v>
      </c>
      <c r="AN42" s="9">
        <f t="shared" si="38"/>
        <v>1.263943017700527E-3</v>
      </c>
      <c r="AO42" s="9">
        <f t="shared" si="39"/>
        <v>3.0772449982971455E-2</v>
      </c>
      <c r="AP42" s="9">
        <f t="shared" si="40"/>
        <v>4.8500489348347739E-3</v>
      </c>
      <c r="AQ42" s="9">
        <f t="shared" si="41"/>
        <v>4.0065500181709401E-8</v>
      </c>
      <c r="AR42" s="9">
        <f t="shared" si="42"/>
        <v>5.8930465612658418E-2</v>
      </c>
    </row>
    <row r="43" spans="1:44" ht="113.5" x14ac:dyDescent="0.35">
      <c r="A43" s="9" t="s">
        <v>151</v>
      </c>
      <c r="B43" s="9" t="s">
        <v>81</v>
      </c>
      <c r="C43" s="9" t="s">
        <v>169</v>
      </c>
      <c r="D43" s="9" t="s">
        <v>173</v>
      </c>
      <c r="E43" s="9" t="s">
        <v>129</v>
      </c>
      <c r="F43" s="9" t="s">
        <v>59</v>
      </c>
      <c r="G43" s="9" t="s">
        <v>172</v>
      </c>
      <c r="H43" s="9">
        <v>3.5211267605633799E-4</v>
      </c>
      <c r="I43" s="9" t="s">
        <v>188</v>
      </c>
      <c r="J43" s="9" t="b">
        <v>0</v>
      </c>
      <c r="L43" s="9">
        <v>23.47203258375399</v>
      </c>
      <c r="M43" s="9">
        <v>5.0253696247394209E-6</v>
      </c>
      <c r="N43" s="9">
        <v>5.7105239971057852E-7</v>
      </c>
      <c r="O43" s="9">
        <v>4.7031609984488252E-7</v>
      </c>
      <c r="P43" s="9">
        <v>1.665426994933979E-6</v>
      </c>
      <c r="Q43" s="9">
        <v>1.376629242367049</v>
      </c>
      <c r="R43" s="9">
        <v>9.5618628408541573E-2</v>
      </c>
      <c r="S43" s="9">
        <v>8.4631435448085615E-2</v>
      </c>
      <c r="T43" s="9">
        <v>0.31273855818046498</v>
      </c>
      <c r="U43" s="9">
        <v>7.7053949038506401E-5</v>
      </c>
      <c r="V43" s="9">
        <v>2.842625000999463E-2</v>
      </c>
      <c r="W43" s="9">
        <v>9.7731099574354072</v>
      </c>
      <c r="X43" s="9">
        <v>18.569307831717008</v>
      </c>
      <c r="Y43" s="9">
        <v>0.82624349936299191</v>
      </c>
      <c r="Z43" s="9">
        <v>9.2569591139753651E-6</v>
      </c>
      <c r="AA43" s="9">
        <v>318.25325436770879</v>
      </c>
      <c r="AB43" s="9">
        <f t="shared" si="8"/>
        <v>3.5211267605633799E-4</v>
      </c>
      <c r="AC43" s="9">
        <f t="shared" si="27"/>
        <v>8.2648002055471792E-3</v>
      </c>
      <c r="AD43" s="9">
        <f t="shared" si="28"/>
        <v>1.7694963467392325E-9</v>
      </c>
      <c r="AE43" s="9">
        <f t="shared" si="29"/>
        <v>2.0107478863048537E-10</v>
      </c>
      <c r="AF43" s="9">
        <f t="shared" si="30"/>
        <v>1.6560426050876142E-10</v>
      </c>
      <c r="AG43" s="9">
        <f t="shared" si="31"/>
        <v>5.8641795596266858E-10</v>
      </c>
      <c r="AH43" s="9">
        <f t="shared" si="32"/>
        <v>4.8472860646727074E-4</v>
      </c>
      <c r="AI43" s="9">
        <f t="shared" si="33"/>
        <v>3.3668531129768154E-5</v>
      </c>
      <c r="AJ43" s="9">
        <f t="shared" si="34"/>
        <v>2.979980121411465E-5</v>
      </c>
      <c r="AK43" s="9">
        <f t="shared" si="35"/>
        <v>1.1011921062692428E-4</v>
      </c>
      <c r="AL43" s="9">
        <f t="shared" si="36"/>
        <v>2.713167219665718E-8</v>
      </c>
      <c r="AM43" s="9">
        <f t="shared" si="37"/>
        <v>1.0009242961265714E-5</v>
      </c>
      <c r="AN43" s="9">
        <f t="shared" si="38"/>
        <v>3.4412359005054245E-3</v>
      </c>
      <c r="AO43" s="9">
        <f t="shared" si="39"/>
        <v>6.5384886731397907E-3</v>
      </c>
      <c r="AP43" s="9">
        <f t="shared" si="40"/>
        <v>2.9093080963485629E-4</v>
      </c>
      <c r="AQ43" s="9">
        <f t="shared" si="41"/>
        <v>3.2594926457659734E-9</v>
      </c>
      <c r="AR43" s="9">
        <f t="shared" si="42"/>
        <v>0.11206100505905238</v>
      </c>
    </row>
    <row r="44" spans="1:44" ht="63.5" x14ac:dyDescent="0.35">
      <c r="A44" s="9" t="s">
        <v>138</v>
      </c>
      <c r="B44" s="9" t="s">
        <v>68</v>
      </c>
      <c r="C44" s="9" t="s">
        <v>110</v>
      </c>
      <c r="D44" s="9" t="s">
        <v>173</v>
      </c>
      <c r="E44" s="9" t="s">
        <v>129</v>
      </c>
      <c r="F44" s="9" t="s">
        <v>59</v>
      </c>
      <c r="G44" s="9" t="s">
        <v>172</v>
      </c>
      <c r="H44" s="9">
        <v>-0.45</v>
      </c>
      <c r="I44" s="9" t="s">
        <v>188</v>
      </c>
      <c r="J44" s="9" t="b">
        <v>0</v>
      </c>
      <c r="L44" s="9">
        <v>3.1457441169940861E-3</v>
      </c>
      <c r="M44" s="9">
        <v>6.5022160900208775E-10</v>
      </c>
      <c r="N44" s="9">
        <v>1.000563776509765E-10</v>
      </c>
      <c r="O44" s="9">
        <v>4.4440407603596022E-10</v>
      </c>
      <c r="P44" s="9">
        <v>3.0063126803655782E-10</v>
      </c>
      <c r="Q44" s="9">
        <v>1.9282305834752999E-4</v>
      </c>
      <c r="R44" s="9">
        <v>2.264711906192313E-5</v>
      </c>
      <c r="S44" s="9">
        <v>2.0167113386152581E-5</v>
      </c>
      <c r="T44" s="9">
        <v>8.0658338911371866E-5</v>
      </c>
      <c r="U44" s="9">
        <v>3.6776368775751759E-8</v>
      </c>
      <c r="V44" s="9">
        <v>7.3394725148656446E-6</v>
      </c>
      <c r="W44" s="9">
        <v>8.0365357875069945E-3</v>
      </c>
      <c r="X44" s="9">
        <v>5.8980906103633449E-2</v>
      </c>
      <c r="Y44" s="9">
        <v>2.6050259980802038E-4</v>
      </c>
      <c r="Z44" s="9">
        <v>1.1117241814655159E-8</v>
      </c>
      <c r="AA44" s="9">
        <v>4.7418460561249563E-2</v>
      </c>
      <c r="AB44" s="9">
        <f t="shared" si="8"/>
        <v>-0.45</v>
      </c>
      <c r="AC44" s="9">
        <f t="shared" si="27"/>
        <v>-1.4155848526473387E-3</v>
      </c>
      <c r="AD44" s="9">
        <f t="shared" si="28"/>
        <v>-2.9259972405093951E-10</v>
      </c>
      <c r="AE44" s="9">
        <f t="shared" si="29"/>
        <v>-4.5025369942939422E-11</v>
      </c>
      <c r="AF44" s="9">
        <f t="shared" si="30"/>
        <v>-1.999818342161821E-10</v>
      </c>
      <c r="AG44" s="9">
        <f t="shared" si="31"/>
        <v>-1.3528407061645103E-10</v>
      </c>
      <c r="AH44" s="9">
        <f t="shared" si="32"/>
        <v>-8.6770376256388497E-5</v>
      </c>
      <c r="AI44" s="9">
        <f t="shared" si="33"/>
        <v>-1.0191203577865409E-5</v>
      </c>
      <c r="AJ44" s="9">
        <f t="shared" si="34"/>
        <v>-9.0752010237686612E-6</v>
      </c>
      <c r="AK44" s="9">
        <f t="shared" si="35"/>
        <v>-3.6296252510117341E-5</v>
      </c>
      <c r="AL44" s="9">
        <f t="shared" si="36"/>
        <v>-1.6549365949088293E-8</v>
      </c>
      <c r="AM44" s="9">
        <f t="shared" si="37"/>
        <v>-3.3027626316895403E-6</v>
      </c>
      <c r="AN44" s="9">
        <f t="shared" si="38"/>
        <v>-3.6164411043781478E-3</v>
      </c>
      <c r="AO44" s="9">
        <f t="shared" si="39"/>
        <v>-2.6541407746635052E-2</v>
      </c>
      <c r="AP44" s="9">
        <f t="shared" si="40"/>
        <v>-1.1722616991360918E-4</v>
      </c>
      <c r="AQ44" s="9">
        <f t="shared" si="41"/>
        <v>-5.0027588165948216E-9</v>
      </c>
      <c r="AR44" s="9">
        <f t="shared" si="42"/>
        <v>-2.1338307252562305E-2</v>
      </c>
    </row>
    <row r="45" spans="1:44" ht="63.5" x14ac:dyDescent="0.35">
      <c r="A45" s="9" t="s">
        <v>139</v>
      </c>
      <c r="B45" s="9" t="s">
        <v>69</v>
      </c>
      <c r="C45" s="9" t="s">
        <v>110</v>
      </c>
      <c r="D45" s="9" t="s">
        <v>177</v>
      </c>
      <c r="E45" s="9" t="s">
        <v>129</v>
      </c>
      <c r="F45" s="9" t="s">
        <v>59</v>
      </c>
      <c r="G45" s="9" t="s">
        <v>172</v>
      </c>
      <c r="H45" s="9">
        <v>2.5000000000000001E-5</v>
      </c>
      <c r="I45" s="9" t="s">
        <v>189</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140</v>
      </c>
      <c r="B46" s="9" t="s">
        <v>70</v>
      </c>
      <c r="C46" s="9" t="s">
        <v>110</v>
      </c>
      <c r="D46" s="9" t="s">
        <v>177</v>
      </c>
      <c r="E46" s="9" t="s">
        <v>129</v>
      </c>
      <c r="F46" s="9" t="s">
        <v>59</v>
      </c>
      <c r="G46" s="9" t="s">
        <v>172</v>
      </c>
      <c r="H46" s="9">
        <v>0.22</v>
      </c>
      <c r="I46" s="9" t="s">
        <v>189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152</v>
      </c>
      <c r="B47" s="9" t="s">
        <v>82</v>
      </c>
      <c r="C47" s="9" t="s">
        <v>110</v>
      </c>
      <c r="D47" s="9" t="s">
        <v>177</v>
      </c>
      <c r="E47" s="9" t="s">
        <v>129</v>
      </c>
      <c r="F47" s="9" t="s">
        <v>59</v>
      </c>
      <c r="G47" s="9" t="s">
        <v>172</v>
      </c>
      <c r="H47" s="9">
        <v>5.2599999999999999E-4</v>
      </c>
      <c r="I47" s="9" t="s">
        <v>189</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144</v>
      </c>
      <c r="B48" s="9" t="s">
        <v>74</v>
      </c>
      <c r="C48" s="9" t="s">
        <v>110</v>
      </c>
      <c r="D48" s="9" t="s">
        <v>177</v>
      </c>
      <c r="E48" s="9" t="s">
        <v>129</v>
      </c>
      <c r="F48" s="9" t="s">
        <v>59</v>
      </c>
      <c r="G48" s="9" t="s">
        <v>172</v>
      </c>
      <c r="H48" s="9">
        <v>1E-3</v>
      </c>
      <c r="I48" s="9" t="s">
        <v>189</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145</v>
      </c>
      <c r="B49" s="9" t="s">
        <v>83</v>
      </c>
      <c r="C49" s="9" t="s">
        <v>166</v>
      </c>
      <c r="D49" s="9" t="s">
        <v>181</v>
      </c>
      <c r="E49" s="9" t="s">
        <v>129</v>
      </c>
      <c r="F49" s="9" t="s">
        <v>59</v>
      </c>
      <c r="G49" s="9" t="s">
        <v>172</v>
      </c>
      <c r="H49" s="9">
        <v>1.25E-4</v>
      </c>
      <c r="I49" s="9" t="s">
        <v>189</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146</v>
      </c>
      <c r="B50" s="9" t="s">
        <v>76</v>
      </c>
      <c r="C50" s="9" t="s">
        <v>110</v>
      </c>
      <c r="D50" s="9" t="s">
        <v>177</v>
      </c>
      <c r="E50" s="9" t="s">
        <v>129</v>
      </c>
      <c r="F50" s="9" t="s">
        <v>59</v>
      </c>
      <c r="G50" s="9" t="s">
        <v>172</v>
      </c>
      <c r="H50" s="9">
        <v>6.9999999999999999E-4</v>
      </c>
      <c r="I50" s="9" t="s">
        <v>189</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130</v>
      </c>
      <c r="B51" s="9" t="s">
        <v>60</v>
      </c>
      <c r="C51" s="9" t="s">
        <v>110</v>
      </c>
      <c r="D51" s="9" t="s">
        <v>172</v>
      </c>
      <c r="E51" s="9" t="s">
        <v>130</v>
      </c>
      <c r="F51" s="9" t="s">
        <v>60</v>
      </c>
      <c r="G51" s="9" t="s">
        <v>172</v>
      </c>
      <c r="H51" s="9">
        <v>-1</v>
      </c>
      <c r="I51" s="9" t="s">
        <v>187</v>
      </c>
      <c r="J51" s="9" t="b">
        <v>0</v>
      </c>
      <c r="AB51" s="9">
        <f t="shared" si="8"/>
        <v>-1</v>
      </c>
      <c r="AC51" s="9">
        <f t="shared" ref="AC51:AR51" si="43">+AC52+AC53+AC54+AC55+AC56+AC57+AC58+AC59+AC60+AC61+AC62+AC63+AC64+AC65+AC66+AC67+AC68</f>
        <v>6.4406311089138801E-2</v>
      </c>
      <c r="AD51" s="9">
        <f t="shared" si="43"/>
        <v>2.3148976822886921E-9</v>
      </c>
      <c r="AE51" s="9">
        <f t="shared" si="43"/>
        <v>7.1339721212102997E-10</v>
      </c>
      <c r="AF51" s="9">
        <f t="shared" si="43"/>
        <v>2.1312910765421123E-9</v>
      </c>
      <c r="AG51" s="9">
        <f t="shared" si="43"/>
        <v>-4.7480560801260761E-10</v>
      </c>
      <c r="AH51" s="9">
        <f t="shared" si="43"/>
        <v>1.27560932721923E-4</v>
      </c>
      <c r="AI51" s="9">
        <f t="shared" si="43"/>
        <v>5.5276879436143988E-5</v>
      </c>
      <c r="AJ51" s="9">
        <f t="shared" si="43"/>
        <v>-2.3005191304436082E-4</v>
      </c>
      <c r="AK51" s="9">
        <f t="shared" si="43"/>
        <v>-1.0633126560516909E-3</v>
      </c>
      <c r="AL51" s="9">
        <f t="shared" si="43"/>
        <v>2.7904806937453328E-7</v>
      </c>
      <c r="AM51" s="9">
        <f t="shared" si="43"/>
        <v>8.8036163385454304E-6</v>
      </c>
      <c r="AN51" s="9">
        <f t="shared" si="43"/>
        <v>8.8928715992355068E-3</v>
      </c>
      <c r="AO51" s="9">
        <f t="shared" si="43"/>
        <v>9.4720197891565938E-2</v>
      </c>
      <c r="AP51" s="9">
        <f t="shared" si="43"/>
        <v>-7.8357863025336951E-4</v>
      </c>
      <c r="AQ51" s="9">
        <f t="shared" si="43"/>
        <v>7.4987793291555199E-9</v>
      </c>
      <c r="AR51" s="9">
        <f t="shared" si="43"/>
        <v>0.12436394023491454</v>
      </c>
    </row>
    <row r="52" spans="1:44" ht="76" x14ac:dyDescent="0.35">
      <c r="A52" s="9" t="s">
        <v>153</v>
      </c>
      <c r="B52" s="9" t="s">
        <v>84</v>
      </c>
      <c r="C52" s="9" t="s">
        <v>167</v>
      </c>
      <c r="D52" s="9" t="s">
        <v>180</v>
      </c>
      <c r="E52" s="9" t="s">
        <v>130</v>
      </c>
      <c r="F52" s="9" t="s">
        <v>60</v>
      </c>
      <c r="G52" s="9" t="s">
        <v>172</v>
      </c>
      <c r="H52" s="9">
        <v>1.67E-9</v>
      </c>
      <c r="I52" s="9" t="s">
        <v>188</v>
      </c>
      <c r="J52" s="9" t="b">
        <v>0</v>
      </c>
      <c r="L52" s="9">
        <v>987880.61283091526</v>
      </c>
      <c r="M52" s="9">
        <v>6.814441045565714E-2</v>
      </c>
      <c r="N52" s="9">
        <v>0.4540189149743401</v>
      </c>
      <c r="O52" s="9">
        <v>0.59921430965201172</v>
      </c>
      <c r="P52" s="9">
        <v>8.3414444269766075E-2</v>
      </c>
      <c r="Q52" s="9">
        <v>30465.84026283308</v>
      </c>
      <c r="R52" s="9">
        <v>4246.1352669284752</v>
      </c>
      <c r="S52" s="9">
        <v>4302.3393555929324</v>
      </c>
      <c r="T52" s="9">
        <v>11957.25037951613</v>
      </c>
      <c r="U52" s="9">
        <v>38.937346683478239</v>
      </c>
      <c r="V52" s="9">
        <v>1065.025325517897</v>
      </c>
      <c r="W52" s="9">
        <v>5347813.00606032</v>
      </c>
      <c r="X52" s="9">
        <v>26193596.245527372</v>
      </c>
      <c r="Y52" s="9">
        <v>268751.79949199437</v>
      </c>
      <c r="Z52" s="9">
        <v>45.59845240347984</v>
      </c>
      <c r="AA52" s="9">
        <v>11891394.377650529</v>
      </c>
      <c r="AB52" s="9">
        <f t="shared" si="8"/>
        <v>1.67E-9</v>
      </c>
      <c r="AC52" s="9">
        <f t="shared" ref="AC52:AC68" si="44">AB52*L52</f>
        <v>1.6497606234276284E-3</v>
      </c>
      <c r="AD52" s="9">
        <f t="shared" ref="AD52:AD68" si="45">AB52*M52</f>
        <v>1.1380116546094742E-10</v>
      </c>
      <c r="AE52" s="9">
        <f t="shared" ref="AE52:AE68" si="46">AB52*N52</f>
        <v>7.5821158800714795E-10</v>
      </c>
      <c r="AF52" s="9">
        <f t="shared" ref="AF52:AF68" si="47">AB52*O52</f>
        <v>1.0006878971188596E-9</v>
      </c>
      <c r="AG52" s="9">
        <f t="shared" ref="AG52:AG68" si="48">AB52*P52</f>
        <v>1.3930212193050935E-10</v>
      </c>
      <c r="AH52" s="9">
        <f t="shared" ref="AH52:AH68" si="49">AB52*Q52</f>
        <v>5.0877953238931245E-5</v>
      </c>
      <c r="AI52" s="9">
        <f t="shared" ref="AI52:AI68" si="50">AB52*R52</f>
        <v>7.091045895770554E-6</v>
      </c>
      <c r="AJ52" s="9">
        <f t="shared" ref="AJ52:AJ68" si="51">AB52*S52</f>
        <v>7.1849067238401969E-6</v>
      </c>
      <c r="AK52" s="9">
        <f t="shared" ref="AK52:AK68" si="52">AB52*T52</f>
        <v>1.9968608133791936E-5</v>
      </c>
      <c r="AL52" s="9">
        <f t="shared" ref="AL52:AL68" si="53">AB52*U52</f>
        <v>6.5025368961408666E-8</v>
      </c>
      <c r="AM52" s="9">
        <f t="shared" ref="AM52:AM68" si="54">AB52*V52</f>
        <v>1.778592293614888E-6</v>
      </c>
      <c r="AN52" s="9">
        <f t="shared" ref="AN52:AN68" si="55">AB52*W52</f>
        <v>8.9308477201207343E-3</v>
      </c>
      <c r="AO52" s="9">
        <f t="shared" ref="AO52:AO68" si="56">AB52*X52</f>
        <v>4.3743305730030713E-2</v>
      </c>
      <c r="AP52" s="9">
        <f t="shared" ref="AP52:AP68" si="57">AB52*Y52</f>
        <v>4.4881550515163063E-4</v>
      </c>
      <c r="AQ52" s="9">
        <f t="shared" ref="AQ52:AQ68" si="58">AB52*Z52</f>
        <v>7.6149415513811336E-8</v>
      </c>
      <c r="AR52" s="9">
        <f t="shared" ref="AR52:AR68" si="59">AB52*AA52</f>
        <v>1.9858628610676384E-2</v>
      </c>
    </row>
    <row r="53" spans="1:44" ht="113.5" x14ac:dyDescent="0.35">
      <c r="A53" s="9" t="s">
        <v>151</v>
      </c>
      <c r="B53" s="9" t="s">
        <v>81</v>
      </c>
      <c r="C53" s="9" t="s">
        <v>169</v>
      </c>
      <c r="D53" s="9" t="s">
        <v>173</v>
      </c>
      <c r="E53" s="9" t="s">
        <v>130</v>
      </c>
      <c r="F53" s="9" t="s">
        <v>60</v>
      </c>
      <c r="G53" s="9" t="s">
        <v>172</v>
      </c>
      <c r="H53" s="9">
        <v>3.5211267605633799E-4</v>
      </c>
      <c r="I53" s="9" t="s">
        <v>188</v>
      </c>
      <c r="J53" s="9" t="b">
        <v>0</v>
      </c>
      <c r="L53" s="9">
        <v>23.47203258375399</v>
      </c>
      <c r="M53" s="9">
        <v>5.0253696247394209E-6</v>
      </c>
      <c r="N53" s="9">
        <v>5.7105239971057852E-7</v>
      </c>
      <c r="O53" s="9">
        <v>4.7031609984488252E-7</v>
      </c>
      <c r="P53" s="9">
        <v>1.665426994933979E-6</v>
      </c>
      <c r="Q53" s="9">
        <v>1.376629242367049</v>
      </c>
      <c r="R53" s="9">
        <v>9.5618628408541573E-2</v>
      </c>
      <c r="S53" s="9">
        <v>8.4631435448085615E-2</v>
      </c>
      <c r="T53" s="9">
        <v>0.31273855818046498</v>
      </c>
      <c r="U53" s="9">
        <v>7.7053949038506401E-5</v>
      </c>
      <c r="V53" s="9">
        <v>2.842625000999463E-2</v>
      </c>
      <c r="W53" s="9">
        <v>9.7731099574354072</v>
      </c>
      <c r="X53" s="9">
        <v>18.569307831717008</v>
      </c>
      <c r="Y53" s="9">
        <v>0.82624349936299191</v>
      </c>
      <c r="Z53" s="9">
        <v>9.2569591139753651E-6</v>
      </c>
      <c r="AA53" s="9">
        <v>318.25325436770879</v>
      </c>
      <c r="AB53" s="9">
        <f t="shared" si="8"/>
        <v>3.5211267605633799E-4</v>
      </c>
      <c r="AC53" s="9">
        <f t="shared" si="44"/>
        <v>8.2648002055471792E-3</v>
      </c>
      <c r="AD53" s="9">
        <f t="shared" si="45"/>
        <v>1.7694963467392325E-9</v>
      </c>
      <c r="AE53" s="9">
        <f t="shared" si="46"/>
        <v>2.0107478863048537E-10</v>
      </c>
      <c r="AF53" s="9">
        <f t="shared" si="47"/>
        <v>1.6560426050876142E-10</v>
      </c>
      <c r="AG53" s="9">
        <f t="shared" si="48"/>
        <v>5.8641795596266858E-10</v>
      </c>
      <c r="AH53" s="9">
        <f t="shared" si="49"/>
        <v>4.8472860646727074E-4</v>
      </c>
      <c r="AI53" s="9">
        <f t="shared" si="50"/>
        <v>3.3668531129768154E-5</v>
      </c>
      <c r="AJ53" s="9">
        <f t="shared" si="51"/>
        <v>2.979980121411465E-5</v>
      </c>
      <c r="AK53" s="9">
        <f t="shared" si="52"/>
        <v>1.1011921062692428E-4</v>
      </c>
      <c r="AL53" s="9">
        <f t="shared" si="53"/>
        <v>2.713167219665718E-8</v>
      </c>
      <c r="AM53" s="9">
        <f t="shared" si="54"/>
        <v>1.0009242961265714E-5</v>
      </c>
      <c r="AN53" s="9">
        <f t="shared" si="55"/>
        <v>3.4412359005054245E-3</v>
      </c>
      <c r="AO53" s="9">
        <f t="shared" si="56"/>
        <v>6.5384886731397907E-3</v>
      </c>
      <c r="AP53" s="9">
        <f t="shared" si="57"/>
        <v>2.9093080963485629E-4</v>
      </c>
      <c r="AQ53" s="9">
        <f t="shared" si="58"/>
        <v>3.2594926457659734E-9</v>
      </c>
      <c r="AR53" s="9">
        <f t="shared" si="59"/>
        <v>0.11206100505905238</v>
      </c>
    </row>
    <row r="54" spans="1:44" ht="63.5" x14ac:dyDescent="0.35">
      <c r="A54" s="9" t="s">
        <v>148</v>
      </c>
      <c r="B54" s="9" t="s">
        <v>78</v>
      </c>
      <c r="C54" s="9" t="s">
        <v>166</v>
      </c>
      <c r="D54" s="9" t="s">
        <v>180</v>
      </c>
      <c r="E54" s="9" t="s">
        <v>130</v>
      </c>
      <c r="F54" s="9" t="s">
        <v>60</v>
      </c>
      <c r="G54" s="9" t="s">
        <v>172</v>
      </c>
      <c r="H54" s="9">
        <v>-2.2499999999999999E-4</v>
      </c>
      <c r="I54" s="9" t="s">
        <v>188</v>
      </c>
      <c r="J54" s="9" t="b">
        <v>0</v>
      </c>
      <c r="L54" s="9">
        <v>-0.37286071037704871</v>
      </c>
      <c r="M54" s="9">
        <v>-1.9677637361568699E-8</v>
      </c>
      <c r="N54" s="9">
        <v>-1.4152757315570539E-7</v>
      </c>
      <c r="O54" s="9">
        <v>-2.100243469870219E-6</v>
      </c>
      <c r="P54" s="9">
        <v>-3.161886584198886E-8</v>
      </c>
      <c r="Q54" s="9">
        <v>-2.8766385369069739E-2</v>
      </c>
      <c r="R54" s="9">
        <v>-1.7524062551968491E-3</v>
      </c>
      <c r="S54" s="9">
        <v>-4.2000923177632904E-3</v>
      </c>
      <c r="T54" s="9">
        <v>-1.215863939236138E-2</v>
      </c>
      <c r="U54" s="9">
        <v>-9.1420249702782582E-4</v>
      </c>
      <c r="V54" s="9">
        <v>-2.077096625221677E-2</v>
      </c>
      <c r="W54" s="9">
        <v>-4.8071156049041024</v>
      </c>
      <c r="X54" s="9">
        <v>-2.9653606173103628</v>
      </c>
      <c r="Y54" s="9">
        <v>-4.4938950571877774</v>
      </c>
      <c r="Z54" s="9">
        <v>-5.9414875348617108E-6</v>
      </c>
      <c r="AA54" s="9">
        <v>-3.987263861945411</v>
      </c>
      <c r="AB54" s="9">
        <f t="shared" si="8"/>
        <v>-2.2499999999999999E-4</v>
      </c>
      <c r="AC54" s="9">
        <f t="shared" si="44"/>
        <v>8.3893659834835958E-5</v>
      </c>
      <c r="AD54" s="9">
        <f t="shared" si="45"/>
        <v>4.4274684063529573E-12</v>
      </c>
      <c r="AE54" s="9">
        <f t="shared" si="46"/>
        <v>3.1843703960033711E-11</v>
      </c>
      <c r="AF54" s="9">
        <f t="shared" si="47"/>
        <v>4.7255478072079927E-10</v>
      </c>
      <c r="AG54" s="9">
        <f t="shared" si="48"/>
        <v>7.1142448144474935E-12</v>
      </c>
      <c r="AH54" s="9">
        <f t="shared" si="49"/>
        <v>6.4724367080406913E-6</v>
      </c>
      <c r="AI54" s="9">
        <f t="shared" si="50"/>
        <v>3.9429140741929104E-7</v>
      </c>
      <c r="AJ54" s="9">
        <f t="shared" si="51"/>
        <v>9.4502077149674027E-7</v>
      </c>
      <c r="AK54" s="9">
        <f t="shared" si="52"/>
        <v>2.7356938632813104E-6</v>
      </c>
      <c r="AL54" s="9">
        <f t="shared" si="53"/>
        <v>2.0569556183126081E-7</v>
      </c>
      <c r="AM54" s="9">
        <f t="shared" si="54"/>
        <v>4.6734674067487728E-6</v>
      </c>
      <c r="AN54" s="9">
        <f t="shared" si="55"/>
        <v>1.081601011103423E-3</v>
      </c>
      <c r="AO54" s="9">
        <f t="shared" si="56"/>
        <v>6.6720613889483167E-4</v>
      </c>
      <c r="AP54" s="9">
        <f t="shared" si="57"/>
        <v>1.0111263878672498E-3</v>
      </c>
      <c r="AQ54" s="9">
        <f t="shared" si="58"/>
        <v>1.336834695343885E-9</v>
      </c>
      <c r="AR54" s="9">
        <f t="shared" si="59"/>
        <v>8.9713436893771746E-4</v>
      </c>
    </row>
    <row r="55" spans="1:44" ht="63.5" x14ac:dyDescent="0.35">
      <c r="A55" s="9" t="s">
        <v>150</v>
      </c>
      <c r="B55" s="9" t="s">
        <v>80</v>
      </c>
      <c r="C55" s="9" t="s">
        <v>168</v>
      </c>
      <c r="D55" s="9" t="s">
        <v>180</v>
      </c>
      <c r="E55" s="9" t="s">
        <v>130</v>
      </c>
      <c r="F55" s="9" t="s">
        <v>60</v>
      </c>
      <c r="G55" s="9" t="s">
        <v>172</v>
      </c>
      <c r="H55" s="9">
        <v>2.1350000000000002E-3</v>
      </c>
      <c r="I55" s="9" t="s">
        <v>188</v>
      </c>
      <c r="J55" s="9" t="b">
        <v>0</v>
      </c>
      <c r="L55" s="9">
        <v>0.10521936987180409</v>
      </c>
      <c r="M55" s="9">
        <v>6.1451733320158887E-9</v>
      </c>
      <c r="N55" s="9">
        <v>5.5116908971341276E-9</v>
      </c>
      <c r="O55" s="9">
        <v>2.5471303752398801E-8</v>
      </c>
      <c r="P55" s="9">
        <v>2.415980324166237E-9</v>
      </c>
      <c r="Q55" s="9">
        <v>9.4890429819707328E-2</v>
      </c>
      <c r="R55" s="9">
        <v>2.7414370852175089E-4</v>
      </c>
      <c r="S55" s="9">
        <v>5.6987499818800442E-4</v>
      </c>
      <c r="T55" s="9">
        <v>1.0819830689473291E-3</v>
      </c>
      <c r="U55" s="9">
        <v>1.0667289623285989E-5</v>
      </c>
      <c r="V55" s="9">
        <v>8.8965286365030091E-5</v>
      </c>
      <c r="W55" s="9">
        <v>0.10711381505936669</v>
      </c>
      <c r="X55" s="9">
        <v>2.6078347443196148</v>
      </c>
      <c r="Y55" s="9">
        <v>0.41102109617243848</v>
      </c>
      <c r="Z55" s="9">
        <v>3.3953813713313051E-6</v>
      </c>
      <c r="AA55" s="9">
        <v>4.9941072553100359</v>
      </c>
      <c r="AB55" s="9">
        <f t="shared" si="8"/>
        <v>2.1350000000000002E-3</v>
      </c>
      <c r="AC55" s="9">
        <f t="shared" si="44"/>
        <v>2.2464335467630177E-4</v>
      </c>
      <c r="AD55" s="9">
        <f t="shared" si="45"/>
        <v>1.3119945063853924E-11</v>
      </c>
      <c r="AE55" s="9">
        <f t="shared" si="46"/>
        <v>1.1767460065381363E-11</v>
      </c>
      <c r="AF55" s="9">
        <f t="shared" si="47"/>
        <v>5.4381233511371447E-11</v>
      </c>
      <c r="AG55" s="9">
        <f t="shared" si="48"/>
        <v>5.1581179920949167E-12</v>
      </c>
      <c r="AH55" s="9">
        <f t="shared" si="49"/>
        <v>2.0259106766507516E-4</v>
      </c>
      <c r="AI55" s="9">
        <f t="shared" si="50"/>
        <v>5.8529681769393823E-7</v>
      </c>
      <c r="AJ55" s="9">
        <f t="shared" si="51"/>
        <v>1.2166831211313896E-6</v>
      </c>
      <c r="AK55" s="9">
        <f t="shared" si="52"/>
        <v>2.3100338522025479E-6</v>
      </c>
      <c r="AL55" s="9">
        <f t="shared" si="53"/>
        <v>2.277466334571559E-8</v>
      </c>
      <c r="AM55" s="9">
        <f t="shared" si="54"/>
        <v>1.8994088638933925E-7</v>
      </c>
      <c r="AN55" s="9">
        <f t="shared" si="55"/>
        <v>2.2868799515174791E-4</v>
      </c>
      <c r="AO55" s="9">
        <f t="shared" si="56"/>
        <v>5.5677271791223781E-3</v>
      </c>
      <c r="AP55" s="9">
        <f t="shared" si="57"/>
        <v>8.7753004032815624E-4</v>
      </c>
      <c r="AQ55" s="9">
        <f t="shared" si="58"/>
        <v>7.249139227792337E-9</v>
      </c>
      <c r="AR55" s="9">
        <f t="shared" si="59"/>
        <v>1.0662418990086927E-2</v>
      </c>
    </row>
    <row r="56" spans="1:44" ht="113.5" x14ac:dyDescent="0.35">
      <c r="A56" s="9" t="s">
        <v>154</v>
      </c>
      <c r="B56" s="9" t="s">
        <v>85</v>
      </c>
      <c r="C56" s="9" t="s">
        <v>170</v>
      </c>
      <c r="D56" s="9" t="s">
        <v>180</v>
      </c>
      <c r="E56" s="9" t="s">
        <v>130</v>
      </c>
      <c r="F56" s="9" t="s">
        <v>60</v>
      </c>
      <c r="G56" s="9" t="s">
        <v>172</v>
      </c>
      <c r="H56" s="9">
        <v>0.24160000000000001</v>
      </c>
      <c r="I56" s="9" t="s">
        <v>188</v>
      </c>
      <c r="J56" s="9" t="b">
        <v>0</v>
      </c>
      <c r="L56" s="9">
        <v>5.0137977529436058E-2</v>
      </c>
      <c r="M56" s="9">
        <v>1.059740223493508E-8</v>
      </c>
      <c r="N56" s="9">
        <v>7.3850816610653611E-10</v>
      </c>
      <c r="O56" s="9">
        <v>1.5925368166936311E-8</v>
      </c>
      <c r="P56" s="9">
        <v>1.339100713575236E-8</v>
      </c>
      <c r="Q56" s="9">
        <v>3.4718955983849761E-3</v>
      </c>
      <c r="R56" s="9">
        <v>1.8481230177663419E-4</v>
      </c>
      <c r="S56" s="9">
        <v>1.904915526858013E-4</v>
      </c>
      <c r="T56" s="9">
        <v>5.5399978160840962E-4</v>
      </c>
      <c r="U56" s="9">
        <v>5.1759025182530764E-7</v>
      </c>
      <c r="V56" s="9">
        <v>4.9425735421188372E-5</v>
      </c>
      <c r="W56" s="9">
        <v>2.6049675056339941E-2</v>
      </c>
      <c r="X56" s="9">
        <v>3.995833670983032</v>
      </c>
      <c r="Y56" s="9">
        <v>4.9248016587830571E-3</v>
      </c>
      <c r="Z56" s="9">
        <v>1.220134781534801E-7</v>
      </c>
      <c r="AA56" s="9">
        <v>0.67873628769092476</v>
      </c>
      <c r="AB56" s="9">
        <f t="shared" si="8"/>
        <v>0.24160000000000001</v>
      </c>
      <c r="AC56" s="9">
        <f t="shared" si="44"/>
        <v>1.2113335371111752E-2</v>
      </c>
      <c r="AD56" s="9">
        <f t="shared" si="45"/>
        <v>2.5603323799603154E-9</v>
      </c>
      <c r="AE56" s="9">
        <f t="shared" si="46"/>
        <v>1.7842357293133913E-10</v>
      </c>
      <c r="AF56" s="9">
        <f t="shared" si="47"/>
        <v>3.8475689491318126E-9</v>
      </c>
      <c r="AG56" s="9">
        <f t="shared" si="48"/>
        <v>3.2352673239977703E-9</v>
      </c>
      <c r="AH56" s="9">
        <f t="shared" si="49"/>
        <v>8.388099765698103E-4</v>
      </c>
      <c r="AI56" s="9">
        <f t="shared" si="50"/>
        <v>4.4650652109234824E-5</v>
      </c>
      <c r="AJ56" s="9">
        <f t="shared" si="51"/>
        <v>4.6022759128889599E-5</v>
      </c>
      <c r="AK56" s="9">
        <f t="shared" si="52"/>
        <v>1.3384634723659177E-4</v>
      </c>
      <c r="AL56" s="9">
        <f t="shared" si="53"/>
        <v>1.2504980484099432E-7</v>
      </c>
      <c r="AM56" s="9">
        <f t="shared" si="54"/>
        <v>1.1941257677759111E-5</v>
      </c>
      <c r="AN56" s="9">
        <f t="shared" si="55"/>
        <v>6.2936014936117298E-3</v>
      </c>
      <c r="AO56" s="9">
        <f t="shared" si="56"/>
        <v>0.96539341490950059</v>
      </c>
      <c r="AP56" s="9">
        <f t="shared" si="57"/>
        <v>1.1898320807619866E-3</v>
      </c>
      <c r="AQ56" s="9">
        <f t="shared" si="58"/>
        <v>2.9478456321880793E-8</v>
      </c>
      <c r="AR56" s="9">
        <f t="shared" si="59"/>
        <v>0.16398268710612743</v>
      </c>
    </row>
    <row r="57" spans="1:44" ht="51" x14ac:dyDescent="0.35">
      <c r="A57" s="9" t="s">
        <v>155</v>
      </c>
      <c r="B57" s="9" t="s">
        <v>86</v>
      </c>
      <c r="C57" s="9" t="s">
        <v>110</v>
      </c>
      <c r="D57" s="9" t="s">
        <v>180</v>
      </c>
      <c r="E57" s="9" t="s">
        <v>130</v>
      </c>
      <c r="F57" s="9" t="s">
        <v>60</v>
      </c>
      <c r="G57" s="9" t="s">
        <v>172</v>
      </c>
      <c r="H57" s="9">
        <v>0.22500000000000001</v>
      </c>
      <c r="I57" s="9" t="s">
        <v>188</v>
      </c>
      <c r="J57" s="9" t="b">
        <v>0</v>
      </c>
      <c r="L57" s="9">
        <v>1.105041509798613E-4</v>
      </c>
      <c r="M57" s="9">
        <v>1.0251153135881589E-11</v>
      </c>
      <c r="N57" s="9">
        <v>2.7054922805105289E-11</v>
      </c>
      <c r="O57" s="9">
        <v>4.9440036676317003E-11</v>
      </c>
      <c r="P57" s="9">
        <v>6.7713801953557628E-12</v>
      </c>
      <c r="Q57" s="9">
        <v>4.4773941700127782E-5</v>
      </c>
      <c r="R57" s="9">
        <v>4.1450799117555911E-7</v>
      </c>
      <c r="S57" s="9">
        <v>6.693032949396005E-7</v>
      </c>
      <c r="T57" s="9">
        <v>1.3478047233031009E-6</v>
      </c>
      <c r="U57" s="9">
        <v>7.3053511046294447E-9</v>
      </c>
      <c r="V57" s="9">
        <v>1.198204770093585E-7</v>
      </c>
      <c r="W57" s="9">
        <v>3.2912502134385419E-4</v>
      </c>
      <c r="X57" s="9">
        <v>1.7729810952310089E-3</v>
      </c>
      <c r="Y57" s="9">
        <v>2.9127848698179897E-4</v>
      </c>
      <c r="Z57" s="9">
        <v>1.2579184527508171E-9</v>
      </c>
      <c r="AA57" s="9">
        <v>3.146237152010933E-3</v>
      </c>
      <c r="AB57" s="9">
        <f t="shared" ref="AB57:AB88" si="60">H57</f>
        <v>0.22500000000000001</v>
      </c>
      <c r="AC57" s="9">
        <f t="shared" si="44"/>
        <v>2.4863433970468792E-5</v>
      </c>
      <c r="AD57" s="9">
        <f t="shared" si="45"/>
        <v>2.3065094555733577E-12</v>
      </c>
      <c r="AE57" s="9">
        <f t="shared" si="46"/>
        <v>6.0873576311486902E-12</v>
      </c>
      <c r="AF57" s="9">
        <f t="shared" si="47"/>
        <v>1.1124008252171326E-11</v>
      </c>
      <c r="AG57" s="9">
        <f t="shared" si="48"/>
        <v>1.5235605439550466E-12</v>
      </c>
      <c r="AH57" s="9">
        <f t="shared" si="49"/>
        <v>1.0074136882528751E-5</v>
      </c>
      <c r="AI57" s="9">
        <f t="shared" si="50"/>
        <v>9.3264298014500797E-8</v>
      </c>
      <c r="AJ57" s="9">
        <f t="shared" si="51"/>
        <v>1.5059324136141012E-7</v>
      </c>
      <c r="AK57" s="9">
        <f t="shared" si="52"/>
        <v>3.0325606274319771E-7</v>
      </c>
      <c r="AL57" s="9">
        <f t="shared" si="53"/>
        <v>1.643703998541625E-9</v>
      </c>
      <c r="AM57" s="9">
        <f t="shared" si="54"/>
        <v>2.6959607327105663E-8</v>
      </c>
      <c r="AN57" s="9">
        <f t="shared" si="55"/>
        <v>7.4053129802367196E-5</v>
      </c>
      <c r="AO57" s="9">
        <f t="shared" si="56"/>
        <v>3.9892074642697701E-4</v>
      </c>
      <c r="AP57" s="9">
        <f t="shared" si="57"/>
        <v>6.5537659570904776E-5</v>
      </c>
      <c r="AQ57" s="9">
        <f t="shared" si="58"/>
        <v>2.8303165186893385E-10</v>
      </c>
      <c r="AR57" s="9">
        <f t="shared" si="59"/>
        <v>7.0790335920245995E-4</v>
      </c>
    </row>
    <row r="58" spans="1:44" ht="63.5" x14ac:dyDescent="0.35">
      <c r="A58" s="9" t="s">
        <v>156</v>
      </c>
      <c r="B58" s="9" t="s">
        <v>87</v>
      </c>
      <c r="C58" s="9" t="s">
        <v>110</v>
      </c>
      <c r="D58" s="9" t="s">
        <v>173</v>
      </c>
      <c r="E58" s="9" t="s">
        <v>130</v>
      </c>
      <c r="F58" s="9" t="s">
        <v>60</v>
      </c>
      <c r="G58" s="9" t="s">
        <v>172</v>
      </c>
      <c r="H58" s="9">
        <v>-0.62</v>
      </c>
      <c r="I58" s="9" t="s">
        <v>188</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157</v>
      </c>
      <c r="B59" s="9" t="s">
        <v>88</v>
      </c>
      <c r="C59" s="9" t="s">
        <v>166</v>
      </c>
      <c r="D59" s="9" t="s">
        <v>180</v>
      </c>
      <c r="E59" s="9" t="s">
        <v>130</v>
      </c>
      <c r="F59" s="9" t="s">
        <v>60</v>
      </c>
      <c r="G59" s="9" t="s">
        <v>172</v>
      </c>
      <c r="H59" s="9">
        <v>-0.1</v>
      </c>
      <c r="I59" s="9" t="s">
        <v>188</v>
      </c>
      <c r="J59" s="9" t="b">
        <v>0</v>
      </c>
      <c r="L59" s="9">
        <v>0.49388985559429349</v>
      </c>
      <c r="M59" s="9">
        <v>2.1485861327975839E-8</v>
      </c>
      <c r="N59" s="9">
        <v>4.7401125910450602E-9</v>
      </c>
      <c r="O59" s="9">
        <v>3.4206300527016632E-8</v>
      </c>
      <c r="P59" s="9">
        <v>4.4495889332540527E-8</v>
      </c>
      <c r="Q59" s="9">
        <v>1.4659932448097339E-2</v>
      </c>
      <c r="R59" s="9">
        <v>5.5446202221757265E-4</v>
      </c>
      <c r="S59" s="9">
        <v>3.1537167724519479E-3</v>
      </c>
      <c r="T59" s="9">
        <v>1.3325958058272259E-2</v>
      </c>
      <c r="U59" s="9">
        <v>2.386727058000449E-6</v>
      </c>
      <c r="V59" s="9">
        <v>2.0587474094559499E-4</v>
      </c>
      <c r="W59" s="9">
        <v>0.1115715565105992</v>
      </c>
      <c r="X59" s="9">
        <v>9.2758886548554926</v>
      </c>
      <c r="Y59" s="9">
        <v>4.6673511135681543E-2</v>
      </c>
      <c r="Z59" s="9">
        <v>1.1025759072730771E-6</v>
      </c>
      <c r="AA59" s="9">
        <v>1.838058372591687</v>
      </c>
      <c r="AB59" s="9">
        <f t="shared" si="60"/>
        <v>-0.1</v>
      </c>
      <c r="AC59" s="9">
        <f t="shared" si="44"/>
        <v>-4.9388985559429353E-2</v>
      </c>
      <c r="AD59" s="9">
        <f t="shared" si="45"/>
        <v>-2.1485861327975838E-9</v>
      </c>
      <c r="AE59" s="9">
        <f t="shared" si="46"/>
        <v>-4.7401125910450609E-10</v>
      </c>
      <c r="AF59" s="9">
        <f t="shared" si="47"/>
        <v>-3.4206300527016633E-9</v>
      </c>
      <c r="AG59" s="9">
        <f t="shared" si="48"/>
        <v>-4.4495889332540526E-9</v>
      </c>
      <c r="AH59" s="9">
        <f t="shared" si="49"/>
        <v>-1.465993244809734E-3</v>
      </c>
      <c r="AI59" s="9">
        <f t="shared" si="50"/>
        <v>-5.5446202221757268E-5</v>
      </c>
      <c r="AJ59" s="9">
        <f t="shared" si="51"/>
        <v>-3.1537167724519482E-4</v>
      </c>
      <c r="AK59" s="9">
        <f t="shared" si="52"/>
        <v>-1.3325958058272259E-3</v>
      </c>
      <c r="AL59" s="9">
        <f t="shared" si="53"/>
        <v>-2.3867270580004493E-7</v>
      </c>
      <c r="AM59" s="9">
        <f t="shared" si="54"/>
        <v>-2.05874740945595E-5</v>
      </c>
      <c r="AN59" s="9">
        <f t="shared" si="55"/>
        <v>-1.1157155651059921E-2</v>
      </c>
      <c r="AO59" s="9">
        <f t="shared" si="56"/>
        <v>-0.92758886548554931</v>
      </c>
      <c r="AP59" s="9">
        <f t="shared" si="57"/>
        <v>-4.6673511135681542E-3</v>
      </c>
      <c r="AQ59" s="9">
        <f t="shared" si="58"/>
        <v>-1.1025759072730771E-7</v>
      </c>
      <c r="AR59" s="9">
        <f t="shared" si="59"/>
        <v>-0.18380583725916871</v>
      </c>
    </row>
    <row r="60" spans="1:44" ht="51" x14ac:dyDescent="0.35">
      <c r="A60" s="9" t="s">
        <v>144</v>
      </c>
      <c r="B60" s="9" t="s">
        <v>74</v>
      </c>
      <c r="C60" s="9" t="s">
        <v>110</v>
      </c>
      <c r="D60" s="9" t="s">
        <v>177</v>
      </c>
      <c r="E60" s="9" t="s">
        <v>130</v>
      </c>
      <c r="F60" s="9" t="s">
        <v>60</v>
      </c>
      <c r="G60" s="9" t="s">
        <v>172</v>
      </c>
      <c r="H60" s="9">
        <v>2.3999999999999998E-3</v>
      </c>
      <c r="I60" s="9" t="s">
        <v>189</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158</v>
      </c>
      <c r="B61" s="9" t="s">
        <v>89</v>
      </c>
      <c r="C61" s="9" t="s">
        <v>110</v>
      </c>
      <c r="D61" s="9" t="s">
        <v>182</v>
      </c>
      <c r="E61" s="9" t="s">
        <v>130</v>
      </c>
      <c r="F61" s="9" t="s">
        <v>60</v>
      </c>
      <c r="G61" s="9" t="s">
        <v>172</v>
      </c>
      <c r="H61" s="9">
        <v>9.2799999999999997E-8</v>
      </c>
      <c r="I61" s="9" t="s">
        <v>189</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159</v>
      </c>
      <c r="B62" s="9" t="s">
        <v>90</v>
      </c>
      <c r="C62" s="9" t="s">
        <v>110</v>
      </c>
      <c r="D62" s="9" t="s">
        <v>182</v>
      </c>
      <c r="E62" s="9" t="s">
        <v>130</v>
      </c>
      <c r="F62" s="9" t="s">
        <v>60</v>
      </c>
      <c r="G62" s="9" t="s">
        <v>172</v>
      </c>
      <c r="H62" s="9">
        <v>7.0399999999999995E-8</v>
      </c>
      <c r="I62" s="9" t="s">
        <v>189</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152</v>
      </c>
      <c r="B63" s="9" t="s">
        <v>82</v>
      </c>
      <c r="C63" s="9" t="s">
        <v>110</v>
      </c>
      <c r="D63" s="9" t="s">
        <v>177</v>
      </c>
      <c r="E63" s="9" t="s">
        <v>130</v>
      </c>
      <c r="F63" s="9" t="s">
        <v>60</v>
      </c>
      <c r="G63" s="9" t="s">
        <v>172</v>
      </c>
      <c r="H63" s="9">
        <v>8.9599999999999996E-5</v>
      </c>
      <c r="I63" s="9" t="s">
        <v>189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140</v>
      </c>
      <c r="B64" s="9" t="s">
        <v>70</v>
      </c>
      <c r="C64" s="9" t="s">
        <v>110</v>
      </c>
      <c r="D64" s="9" t="s">
        <v>177</v>
      </c>
      <c r="E64" s="9" t="s">
        <v>130</v>
      </c>
      <c r="F64" s="9" t="s">
        <v>60</v>
      </c>
      <c r="G64" s="9" t="s">
        <v>172</v>
      </c>
      <c r="H64" s="9">
        <v>0.21</v>
      </c>
      <c r="I64" s="9" t="s">
        <v>189</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139</v>
      </c>
      <c r="B65" s="9" t="s">
        <v>69</v>
      </c>
      <c r="C65" s="9" t="s">
        <v>110</v>
      </c>
      <c r="D65" s="9" t="s">
        <v>177</v>
      </c>
      <c r="E65" s="9" t="s">
        <v>130</v>
      </c>
      <c r="F65" s="9" t="s">
        <v>60</v>
      </c>
      <c r="G65" s="9" t="s">
        <v>172</v>
      </c>
      <c r="H65" s="9">
        <v>3.3000000000000003E-5</v>
      </c>
      <c r="I65" s="9" t="s">
        <v>189</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160</v>
      </c>
      <c r="B66" s="9" t="s">
        <v>91</v>
      </c>
      <c r="C66" s="9" t="s">
        <v>110</v>
      </c>
      <c r="D66" s="9" t="s">
        <v>182</v>
      </c>
      <c r="E66" s="9" t="s">
        <v>130</v>
      </c>
      <c r="F66" s="9" t="s">
        <v>60</v>
      </c>
      <c r="G66" s="9" t="s">
        <v>172</v>
      </c>
      <c r="H66" s="9">
        <v>1.09E-7</v>
      </c>
      <c r="I66" s="9" t="s">
        <v>189</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161</v>
      </c>
      <c r="B67" s="9" t="s">
        <v>92</v>
      </c>
      <c r="C67" s="9" t="s">
        <v>110</v>
      </c>
      <c r="D67" s="9" t="s">
        <v>182</v>
      </c>
      <c r="E67" s="9" t="s">
        <v>130</v>
      </c>
      <c r="F67" s="9" t="s">
        <v>60</v>
      </c>
      <c r="G67" s="9" t="s">
        <v>172</v>
      </c>
      <c r="H67" s="9">
        <v>2.9699999999999999E-6</v>
      </c>
      <c r="I67" s="9" t="s">
        <v>189</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162</v>
      </c>
      <c r="B68" s="9" t="s">
        <v>93</v>
      </c>
      <c r="C68" s="9" t="s">
        <v>110</v>
      </c>
      <c r="D68" s="9" t="s">
        <v>182</v>
      </c>
      <c r="E68" s="9" t="s">
        <v>130</v>
      </c>
      <c r="F68" s="9" t="s">
        <v>60</v>
      </c>
      <c r="G68" s="9" t="s">
        <v>172</v>
      </c>
      <c r="H68" s="9">
        <v>9.2799999999999997E-8</v>
      </c>
      <c r="I68" s="9" t="s">
        <v>189</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126</v>
      </c>
      <c r="B69" s="9" t="s">
        <v>56</v>
      </c>
      <c r="C69" s="9" t="s">
        <v>110</v>
      </c>
      <c r="D69" s="9" t="s">
        <v>172</v>
      </c>
      <c r="E69" s="9" t="s">
        <v>126</v>
      </c>
      <c r="F69" s="9" t="s">
        <v>56</v>
      </c>
      <c r="G69" s="9" t="s">
        <v>172</v>
      </c>
      <c r="H69" s="9">
        <v>-1</v>
      </c>
      <c r="I69" s="9" t="s">
        <v>187</v>
      </c>
      <c r="J69" s="9" t="b">
        <v>0</v>
      </c>
      <c r="AB69" s="9">
        <f t="shared" si="60"/>
        <v>-1</v>
      </c>
      <c r="AC69" s="9">
        <f t="shared" ref="AC69:AR69" si="61">+AC70+AC71+AC72+AC73+AC74+AC75+AC76+AC77+AC78+AC79+AC80+AC81</f>
        <v>2.4439562457910208E-2</v>
      </c>
      <c r="AD69" s="9">
        <f t="shared" si="61"/>
        <v>-2.5324170950127814E-11</v>
      </c>
      <c r="AE69" s="9">
        <f t="shared" si="61"/>
        <v>3.503748258828774E-11</v>
      </c>
      <c r="AF69" s="9">
        <f t="shared" si="61"/>
        <v>1.0338823514606194E-10</v>
      </c>
      <c r="AG69" s="9">
        <f t="shared" si="61"/>
        <v>3.3571460907331011E-10</v>
      </c>
      <c r="AH69" s="9">
        <f t="shared" si="61"/>
        <v>1.1349645077921264E-4</v>
      </c>
      <c r="AI69" s="9">
        <f t="shared" si="61"/>
        <v>9.8449905286555981E-3</v>
      </c>
      <c r="AJ69" s="9">
        <f t="shared" si="61"/>
        <v>7.9609087813671797E-5</v>
      </c>
      <c r="AK69" s="9">
        <f t="shared" si="61"/>
        <v>3.1963838319603021E-4</v>
      </c>
      <c r="AL69" s="9">
        <f t="shared" si="61"/>
        <v>1.1706175079544924E-7</v>
      </c>
      <c r="AM69" s="9">
        <f t="shared" si="61"/>
        <v>2.4995384411900212E-6</v>
      </c>
      <c r="AN69" s="9">
        <f t="shared" si="61"/>
        <v>2.0764199717983639E-3</v>
      </c>
      <c r="AO69" s="9">
        <f t="shared" si="61"/>
        <v>2.8574041509077455E-3</v>
      </c>
      <c r="AP69" s="9">
        <f t="shared" si="61"/>
        <v>2.5733982079896731E-2</v>
      </c>
      <c r="AQ69" s="9">
        <f t="shared" si="61"/>
        <v>1.6258299383277282E-8</v>
      </c>
      <c r="AR69" s="9">
        <f t="shared" si="61"/>
        <v>9.4265155075657872E-2</v>
      </c>
    </row>
    <row r="70" spans="1:44" ht="51" x14ac:dyDescent="0.35">
      <c r="A70" s="9" t="s">
        <v>135</v>
      </c>
      <c r="B70" s="9" t="s">
        <v>65</v>
      </c>
      <c r="C70" s="9" t="s">
        <v>110</v>
      </c>
      <c r="D70" s="9" t="s">
        <v>175</v>
      </c>
      <c r="E70" s="9" t="s">
        <v>126</v>
      </c>
      <c r="F70" s="9" t="s">
        <v>56</v>
      </c>
      <c r="G70" s="9" t="s">
        <v>172</v>
      </c>
      <c r="H70" s="9">
        <v>-1.1199999999999999E-3</v>
      </c>
      <c r="I70" s="9" t="s">
        <v>188</v>
      </c>
      <c r="J70" s="9" t="b">
        <v>0</v>
      </c>
      <c r="L70" s="9">
        <v>-1.9406865961580999</v>
      </c>
      <c r="M70" s="9">
        <v>-4.9748004498612536E-9</v>
      </c>
      <c r="N70" s="9">
        <v>-4.1580420359733636E-9</v>
      </c>
      <c r="O70" s="9">
        <v>-3.4375909838934237E-8</v>
      </c>
      <c r="P70" s="9">
        <v>-3.545529843212609E-9</v>
      </c>
      <c r="Q70" s="9">
        <v>-1.2534443034106369E-3</v>
      </c>
      <c r="R70" s="9">
        <v>-4.3812035546713252E-4</v>
      </c>
      <c r="S70" s="9">
        <v>-3.4077801134885357E-4</v>
      </c>
      <c r="T70" s="9">
        <v>-1.636047882693856E-3</v>
      </c>
      <c r="U70" s="9">
        <v>-3.5648463308656978E-7</v>
      </c>
      <c r="V70" s="9">
        <v>-1.6043514103892951E-4</v>
      </c>
      <c r="W70" s="9">
        <v>-2.712468627069434</v>
      </c>
      <c r="X70" s="9">
        <v>-0.61682062052104103</v>
      </c>
      <c r="Y70" s="9">
        <v>-5.5206080596668428E-2</v>
      </c>
      <c r="Z70" s="9">
        <v>-9.5580034738767013E-8</v>
      </c>
      <c r="AA70" s="9">
        <v>-0.43556085117606058</v>
      </c>
      <c r="AB70" s="9">
        <f t="shared" si="60"/>
        <v>-1.1199999999999999E-3</v>
      </c>
      <c r="AC70" s="9">
        <f t="shared" ref="AC70:AC81" si="62">AB70*L70</f>
        <v>2.1735689876970716E-3</v>
      </c>
      <c r="AD70" s="9">
        <f t="shared" ref="AD70:AD81" si="63">AB70*M70</f>
        <v>5.5717765038446033E-12</v>
      </c>
      <c r="AE70" s="9">
        <f t="shared" ref="AE70:AE81" si="64">AB70*N70</f>
        <v>4.6570070802901667E-12</v>
      </c>
      <c r="AF70" s="9">
        <f t="shared" ref="AF70:AF81" si="65">AB70*O70</f>
        <v>3.8501019019606342E-11</v>
      </c>
      <c r="AG70" s="9">
        <f t="shared" ref="AG70:AG81" si="66">AB70*P70</f>
        <v>3.9709934243981221E-12</v>
      </c>
      <c r="AH70" s="9">
        <f t="shared" ref="AH70:AH81" si="67">AB70*Q70</f>
        <v>1.4038576198199132E-6</v>
      </c>
      <c r="AI70" s="9">
        <f t="shared" ref="AI70:AI81" si="68">AB70*R70</f>
        <v>4.9069479812318834E-7</v>
      </c>
      <c r="AJ70" s="9">
        <f t="shared" ref="AJ70:AJ81" si="69">AB70*S70</f>
        <v>3.8167137271071597E-7</v>
      </c>
      <c r="AK70" s="9">
        <f t="shared" ref="AK70:AK81" si="70">AB70*T70</f>
        <v>1.8323736286171186E-6</v>
      </c>
      <c r="AL70" s="9">
        <f t="shared" ref="AL70:AL81" si="71">AB70*U70</f>
        <v>3.9926278905695811E-10</v>
      </c>
      <c r="AM70" s="9">
        <f t="shared" ref="AM70:AM81" si="72">AB70*V70</f>
        <v>1.7968735796360102E-7</v>
      </c>
      <c r="AN70" s="9">
        <f t="shared" ref="AN70:AN81" si="73">AB70*W70</f>
        <v>3.037964862317766E-3</v>
      </c>
      <c r="AO70" s="9">
        <f t="shared" ref="AO70:AO81" si="74">AB70*X70</f>
        <v>6.9083909498356588E-4</v>
      </c>
      <c r="AP70" s="9">
        <f t="shared" ref="AP70:AP81" si="75">AB70*Y70</f>
        <v>6.1830810268268628E-5</v>
      </c>
      <c r="AQ70" s="9">
        <f t="shared" ref="AQ70:AQ81" si="76">AB70*Z70</f>
        <v>1.0704963890741905E-10</v>
      </c>
      <c r="AR70" s="9">
        <f t="shared" ref="AR70:AR81" si="77">AB70*AA70</f>
        <v>4.8782815331718782E-4</v>
      </c>
    </row>
    <row r="71" spans="1:44" ht="76" x14ac:dyDescent="0.35">
      <c r="A71" s="9" t="s">
        <v>136</v>
      </c>
      <c r="B71" s="9" t="s">
        <v>66</v>
      </c>
      <c r="C71" s="9" t="s">
        <v>110</v>
      </c>
      <c r="D71" s="9" t="s">
        <v>173</v>
      </c>
      <c r="E71" s="9" t="s">
        <v>126</v>
      </c>
      <c r="F71" s="9" t="s">
        <v>56</v>
      </c>
      <c r="G71" s="9" t="s">
        <v>172</v>
      </c>
      <c r="H71" s="9">
        <v>1.1199999999999999E-3</v>
      </c>
      <c r="I71" s="9" t="s">
        <v>188</v>
      </c>
      <c r="J71" s="9" t="b">
        <v>0</v>
      </c>
      <c r="L71" s="9">
        <v>2.4026442177061482</v>
      </c>
      <c r="M71" s="9">
        <v>6.077489855087247E-8</v>
      </c>
      <c r="N71" s="9">
        <v>3.9684882302590473E-8</v>
      </c>
      <c r="O71" s="9">
        <v>1.1913515524899211E-7</v>
      </c>
      <c r="P71" s="9">
        <v>8.1422626250504138E-8</v>
      </c>
      <c r="Q71" s="9">
        <v>3.4894064947950637E-2</v>
      </c>
      <c r="R71" s="9">
        <v>8.3404145916266045E-3</v>
      </c>
      <c r="S71" s="9">
        <v>9.4416349950493927E-3</v>
      </c>
      <c r="T71" s="9">
        <v>1.9993634985390391E-2</v>
      </c>
      <c r="U71" s="9">
        <v>4.7147932127256167E-5</v>
      </c>
      <c r="V71" s="9">
        <v>1.811738949812676E-3</v>
      </c>
      <c r="W71" s="9">
        <v>1.1979467661584819</v>
      </c>
      <c r="X71" s="9">
        <v>5.6033044023643557</v>
      </c>
      <c r="Y71" s="9">
        <v>0.9491017278699817</v>
      </c>
      <c r="Z71" s="9">
        <v>1.5014335431822809E-5</v>
      </c>
      <c r="AA71" s="9">
        <v>76.330826539600423</v>
      </c>
      <c r="AB71" s="9">
        <f t="shared" si="60"/>
        <v>1.1199999999999999E-3</v>
      </c>
      <c r="AC71" s="9">
        <f t="shared" si="62"/>
        <v>2.6909615238308857E-3</v>
      </c>
      <c r="AD71" s="9">
        <f t="shared" si="63"/>
        <v>6.8067886376977158E-11</v>
      </c>
      <c r="AE71" s="9">
        <f t="shared" si="64"/>
        <v>4.4447068178901324E-11</v>
      </c>
      <c r="AF71" s="9">
        <f t="shared" si="65"/>
        <v>1.3343137387887114E-10</v>
      </c>
      <c r="AG71" s="9">
        <f t="shared" si="66"/>
        <v>9.1193341400564622E-11</v>
      </c>
      <c r="AH71" s="9">
        <f t="shared" si="67"/>
        <v>3.9081352741704709E-5</v>
      </c>
      <c r="AI71" s="9">
        <f t="shared" si="68"/>
        <v>9.3412643426217962E-6</v>
      </c>
      <c r="AJ71" s="9">
        <f t="shared" si="69"/>
        <v>1.0574631194455319E-5</v>
      </c>
      <c r="AK71" s="9">
        <f t="shared" si="70"/>
        <v>2.2392871183637235E-5</v>
      </c>
      <c r="AL71" s="9">
        <f t="shared" si="71"/>
        <v>5.2805683982526903E-8</v>
      </c>
      <c r="AM71" s="9">
        <f t="shared" si="72"/>
        <v>2.0291476237901969E-6</v>
      </c>
      <c r="AN71" s="9">
        <f t="shared" si="73"/>
        <v>1.3417003780974996E-3</v>
      </c>
      <c r="AO71" s="9">
        <f t="shared" si="74"/>
        <v>6.2757009306480781E-3</v>
      </c>
      <c r="AP71" s="9">
        <f t="shared" si="75"/>
        <v>1.0629939352143794E-3</v>
      </c>
      <c r="AQ71" s="9">
        <f t="shared" si="76"/>
        <v>1.6816055683641547E-8</v>
      </c>
      <c r="AR71" s="9">
        <f t="shared" si="77"/>
        <v>8.5490525724352465E-2</v>
      </c>
    </row>
    <row r="72" spans="1:44" ht="51" x14ac:dyDescent="0.35">
      <c r="A72" s="9" t="s">
        <v>137</v>
      </c>
      <c r="B72" s="9" t="s">
        <v>67</v>
      </c>
      <c r="C72" s="9" t="s">
        <v>110</v>
      </c>
      <c r="D72" s="9" t="s">
        <v>176</v>
      </c>
      <c r="E72" s="9" t="s">
        <v>126</v>
      </c>
      <c r="F72" s="9" t="s">
        <v>56</v>
      </c>
      <c r="G72" s="9" t="s">
        <v>172</v>
      </c>
      <c r="H72" s="9">
        <v>1.1199999999999999E-3</v>
      </c>
      <c r="I72" s="9" t="s">
        <v>188</v>
      </c>
      <c r="J72" s="9" t="b">
        <v>0</v>
      </c>
      <c r="L72" s="9">
        <v>0.9599021315448043</v>
      </c>
      <c r="M72" s="9">
        <v>1.1483368689266171E-7</v>
      </c>
      <c r="N72" s="9">
        <v>1.8708160274051808E-8</v>
      </c>
      <c r="O72" s="9">
        <v>7.7676132910866531E-8</v>
      </c>
      <c r="P72" s="9">
        <v>1.584930184030587E-8</v>
      </c>
      <c r="Q72" s="9">
        <v>0.12544581324939599</v>
      </c>
      <c r="R72" s="9">
        <v>2.331581416540478E-3</v>
      </c>
      <c r="S72" s="9">
        <v>4.4220311889813903E-3</v>
      </c>
      <c r="T72" s="9">
        <v>7.179872323889269E-3</v>
      </c>
      <c r="U72" s="9">
        <v>6.8507618835159372E-5</v>
      </c>
      <c r="V72" s="9">
        <v>6.2853467824928457E-4</v>
      </c>
      <c r="W72" s="9">
        <v>0.45494844375941651</v>
      </c>
      <c r="X72" s="9">
        <v>14.76266184066769</v>
      </c>
      <c r="Y72" s="9">
        <v>0.5688984324525761</v>
      </c>
      <c r="Z72" s="9">
        <v>2.880561335587162E-6</v>
      </c>
      <c r="AA72" s="9">
        <v>22.217198566451401</v>
      </c>
      <c r="AB72" s="9">
        <f t="shared" si="60"/>
        <v>1.1199999999999999E-3</v>
      </c>
      <c r="AC72" s="9">
        <f t="shared" si="62"/>
        <v>1.0750903873301806E-3</v>
      </c>
      <c r="AD72" s="9">
        <f t="shared" si="63"/>
        <v>1.2861372931978111E-10</v>
      </c>
      <c r="AE72" s="9">
        <f t="shared" si="64"/>
        <v>2.0953139506938025E-11</v>
      </c>
      <c r="AF72" s="9">
        <f t="shared" si="65"/>
        <v>8.6997268860170511E-11</v>
      </c>
      <c r="AG72" s="9">
        <f t="shared" si="66"/>
        <v>1.7751218061142572E-11</v>
      </c>
      <c r="AH72" s="9">
        <f t="shared" si="67"/>
        <v>1.404993108393235E-4</v>
      </c>
      <c r="AI72" s="9">
        <f t="shared" si="68"/>
        <v>2.6113711865253353E-6</v>
      </c>
      <c r="AJ72" s="9">
        <f t="shared" si="69"/>
        <v>4.9526749316591566E-6</v>
      </c>
      <c r="AK72" s="9">
        <f t="shared" si="70"/>
        <v>8.0414570027559808E-6</v>
      </c>
      <c r="AL72" s="9">
        <f t="shared" si="71"/>
        <v>7.6728533095378489E-8</v>
      </c>
      <c r="AM72" s="9">
        <f t="shared" si="72"/>
        <v>7.0395883963919863E-7</v>
      </c>
      <c r="AN72" s="9">
        <f t="shared" si="73"/>
        <v>5.095422570105464E-4</v>
      </c>
      <c r="AO72" s="9">
        <f t="shared" si="74"/>
        <v>1.653418126154781E-2</v>
      </c>
      <c r="AP72" s="9">
        <f t="shared" si="75"/>
        <v>6.3716624434688516E-4</v>
      </c>
      <c r="AQ72" s="9">
        <f t="shared" si="76"/>
        <v>3.2262286958576213E-9</v>
      </c>
      <c r="AR72" s="9">
        <f t="shared" si="77"/>
        <v>2.4883262394425568E-2</v>
      </c>
    </row>
    <row r="73" spans="1:44" ht="51" x14ac:dyDescent="0.35">
      <c r="A73" s="9" t="s">
        <v>138</v>
      </c>
      <c r="B73" s="9" t="s">
        <v>68</v>
      </c>
      <c r="C73" s="9" t="s">
        <v>110</v>
      </c>
      <c r="D73" s="9" t="s">
        <v>173</v>
      </c>
      <c r="E73" s="9" t="s">
        <v>126</v>
      </c>
      <c r="F73" s="9" t="s">
        <v>56</v>
      </c>
      <c r="G73" s="9" t="s">
        <v>172</v>
      </c>
      <c r="H73" s="9">
        <v>-0.35</v>
      </c>
      <c r="I73" s="9" t="s">
        <v>188</v>
      </c>
      <c r="J73" s="9" t="b">
        <v>0</v>
      </c>
      <c r="L73" s="9">
        <v>3.1457441169940861E-3</v>
      </c>
      <c r="M73" s="9">
        <v>6.5022160900208775E-10</v>
      </c>
      <c r="N73" s="9">
        <v>1.000563776509765E-10</v>
      </c>
      <c r="O73" s="9">
        <v>4.4440407603596022E-10</v>
      </c>
      <c r="P73" s="9">
        <v>3.0063126803655782E-10</v>
      </c>
      <c r="Q73" s="9">
        <v>1.9282305834752999E-4</v>
      </c>
      <c r="R73" s="9">
        <v>2.264711906192313E-5</v>
      </c>
      <c r="S73" s="9">
        <v>2.0167113386152581E-5</v>
      </c>
      <c r="T73" s="9">
        <v>8.0658338911371866E-5</v>
      </c>
      <c r="U73" s="9">
        <v>3.6776368775751759E-8</v>
      </c>
      <c r="V73" s="9">
        <v>7.3394725148656446E-6</v>
      </c>
      <c r="W73" s="9">
        <v>8.0365357875069945E-3</v>
      </c>
      <c r="X73" s="9">
        <v>5.8980906103633449E-2</v>
      </c>
      <c r="Y73" s="9">
        <v>2.6050259980802038E-4</v>
      </c>
      <c r="Z73" s="9">
        <v>1.1117241814655159E-8</v>
      </c>
      <c r="AA73" s="9">
        <v>4.7418460561249563E-2</v>
      </c>
      <c r="AB73" s="9">
        <f t="shared" si="60"/>
        <v>-0.35</v>
      </c>
      <c r="AC73" s="9">
        <f t="shared" si="62"/>
        <v>-1.10101044094793E-3</v>
      </c>
      <c r="AD73" s="9">
        <f t="shared" si="63"/>
        <v>-2.2757756315073069E-10</v>
      </c>
      <c r="AE73" s="9">
        <f t="shared" si="64"/>
        <v>-3.501973217784177E-11</v>
      </c>
      <c r="AF73" s="9">
        <f t="shared" si="65"/>
        <v>-1.5554142661258607E-10</v>
      </c>
      <c r="AG73" s="9">
        <f t="shared" si="66"/>
        <v>-1.0522094381279523E-10</v>
      </c>
      <c r="AH73" s="9">
        <f t="shared" si="67"/>
        <v>-6.7488070421635498E-5</v>
      </c>
      <c r="AI73" s="9">
        <f t="shared" si="68"/>
        <v>-7.926491671673095E-6</v>
      </c>
      <c r="AJ73" s="9">
        <f t="shared" si="69"/>
        <v>-7.0584896851534028E-6</v>
      </c>
      <c r="AK73" s="9">
        <f t="shared" si="70"/>
        <v>-2.823041861898015E-5</v>
      </c>
      <c r="AL73" s="9">
        <f t="shared" si="71"/>
        <v>-1.2871729071513115E-8</v>
      </c>
      <c r="AM73" s="9">
        <f t="shared" si="72"/>
        <v>-2.5688153802029755E-6</v>
      </c>
      <c r="AN73" s="9">
        <f t="shared" si="73"/>
        <v>-2.812787525627448E-3</v>
      </c>
      <c r="AO73" s="9">
        <f t="shared" si="74"/>
        <v>-2.0643317136271707E-2</v>
      </c>
      <c r="AP73" s="9">
        <f t="shared" si="75"/>
        <v>-9.1175909932807129E-5</v>
      </c>
      <c r="AQ73" s="9">
        <f t="shared" si="76"/>
        <v>-3.8910346351293053E-9</v>
      </c>
      <c r="AR73" s="9">
        <f t="shared" si="77"/>
        <v>-1.6596461196437345E-2</v>
      </c>
    </row>
    <row r="74" spans="1:44" ht="51" x14ac:dyDescent="0.35">
      <c r="A74" s="9" t="s">
        <v>139</v>
      </c>
      <c r="B74" s="9" t="s">
        <v>69</v>
      </c>
      <c r="C74" s="9" t="s">
        <v>110</v>
      </c>
      <c r="D74" s="9" t="s">
        <v>177</v>
      </c>
      <c r="E74" s="9" t="s">
        <v>126</v>
      </c>
      <c r="F74" s="9" t="s">
        <v>56</v>
      </c>
      <c r="G74" s="9" t="s">
        <v>172</v>
      </c>
      <c r="H74" s="9">
        <v>6.0424000000000003E-5</v>
      </c>
      <c r="I74" s="9" t="s">
        <v>189</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140</v>
      </c>
      <c r="B75" s="9" t="s">
        <v>70</v>
      </c>
      <c r="C75" s="9" t="s">
        <v>110</v>
      </c>
      <c r="D75" s="9" t="s">
        <v>177</v>
      </c>
      <c r="E75" s="9" t="s">
        <v>126</v>
      </c>
      <c r="F75" s="9" t="s">
        <v>56</v>
      </c>
      <c r="G75" s="9" t="s">
        <v>172</v>
      </c>
      <c r="H75" s="9">
        <v>0.14660000000000001</v>
      </c>
      <c r="I75" s="9" t="s">
        <v>189</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141</v>
      </c>
      <c r="B76" s="9" t="s">
        <v>71</v>
      </c>
      <c r="C76" s="9" t="s">
        <v>110</v>
      </c>
      <c r="D76" s="9" t="s">
        <v>178</v>
      </c>
      <c r="E76" s="9" t="s">
        <v>126</v>
      </c>
      <c r="F76" s="9" t="s">
        <v>56</v>
      </c>
      <c r="G76" s="9" t="s">
        <v>172</v>
      </c>
      <c r="H76" s="9">
        <v>0.15379999999999999</v>
      </c>
      <c r="I76" s="9" t="s">
        <v>189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142</v>
      </c>
      <c r="B77" s="9" t="s">
        <v>72</v>
      </c>
      <c r="C77" s="9" t="s">
        <v>165</v>
      </c>
      <c r="D77" s="9" t="s">
        <v>179</v>
      </c>
      <c r="E77" s="9" t="s">
        <v>126</v>
      </c>
      <c r="F77" s="9" t="s">
        <v>56</v>
      </c>
      <c r="G77" s="9" t="s">
        <v>172</v>
      </c>
      <c r="H77" s="9">
        <v>0</v>
      </c>
      <c r="I77" s="9" t="s">
        <v>189</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143</v>
      </c>
      <c r="B78" s="9" t="s">
        <v>73</v>
      </c>
      <c r="C78" s="9" t="s">
        <v>110</v>
      </c>
      <c r="D78" s="9" t="s">
        <v>177</v>
      </c>
      <c r="E78" s="9" t="s">
        <v>126</v>
      </c>
      <c r="F78" s="9" t="s">
        <v>56</v>
      </c>
      <c r="G78" s="9" t="s">
        <v>172</v>
      </c>
      <c r="H78" s="9">
        <v>9.8399999999999998E-3</v>
      </c>
      <c r="I78" s="9" t="s">
        <v>189</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144</v>
      </c>
      <c r="B79" s="9" t="s">
        <v>74</v>
      </c>
      <c r="C79" s="9" t="s">
        <v>110</v>
      </c>
      <c r="D79" s="9" t="s">
        <v>177</v>
      </c>
      <c r="E79" s="9" t="s">
        <v>126</v>
      </c>
      <c r="F79" s="9" t="s">
        <v>56</v>
      </c>
      <c r="G79" s="9" t="s">
        <v>172</v>
      </c>
      <c r="H79" s="9">
        <v>4.6900000000000002E-5</v>
      </c>
      <c r="I79" s="9" t="s">
        <v>189</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145</v>
      </c>
      <c r="B80" s="9" t="s">
        <v>75</v>
      </c>
      <c r="C80" s="9" t="s">
        <v>166</v>
      </c>
      <c r="D80" s="9" t="s">
        <v>177</v>
      </c>
      <c r="E80" s="9" t="s">
        <v>126</v>
      </c>
      <c r="F80" s="9" t="s">
        <v>56</v>
      </c>
      <c r="G80" s="9" t="s">
        <v>172</v>
      </c>
      <c r="H80" s="9">
        <v>5.6026000000000003E-4</v>
      </c>
      <c r="I80" s="9" t="s">
        <v>189</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146</v>
      </c>
      <c r="B81" s="9" t="s">
        <v>76</v>
      </c>
      <c r="C81" s="9" t="s">
        <v>110</v>
      </c>
      <c r="D81" s="9" t="s">
        <v>177</v>
      </c>
      <c r="E81" s="9" t="s">
        <v>126</v>
      </c>
      <c r="F81" s="9" t="s">
        <v>56</v>
      </c>
      <c r="G81" s="9" t="s">
        <v>172</v>
      </c>
      <c r="H81" s="9">
        <v>2.3430000000000001E-5</v>
      </c>
      <c r="I81" s="9" t="s">
        <v>189</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133</v>
      </c>
      <c r="B82" s="9" t="s">
        <v>63</v>
      </c>
      <c r="C82" s="9" t="s">
        <v>110</v>
      </c>
      <c r="D82" s="9" t="s">
        <v>172</v>
      </c>
      <c r="E82" s="9" t="s">
        <v>133</v>
      </c>
      <c r="F82" s="9" t="s">
        <v>63</v>
      </c>
      <c r="G82" s="9" t="s">
        <v>172</v>
      </c>
      <c r="H82" s="9">
        <v>-1</v>
      </c>
      <c r="I82" s="9" t="s">
        <v>187</v>
      </c>
      <c r="J82" s="9" t="b">
        <v>0</v>
      </c>
      <c r="AB82" s="9">
        <f t="shared" si="60"/>
        <v>-1</v>
      </c>
      <c r="AC82" s="9">
        <f t="shared" ref="AC82:AR82" si="78">+AC83+AC84+AC85+AC86+AC87+AC88+AC89+AC90+AC91+AC92+AC93+AC94</f>
        <v>5.4665218065752211E-2</v>
      </c>
      <c r="AD82" s="9">
        <f t="shared" si="78"/>
        <v>3.0137652597232618E-9</v>
      </c>
      <c r="AE82" s="9">
        <f t="shared" si="78"/>
        <v>2.0146342254066232E-9</v>
      </c>
      <c r="AF82" s="9">
        <f t="shared" si="78"/>
        <v>2.3282162287273814E-9</v>
      </c>
      <c r="AG82" s="9">
        <f t="shared" si="78"/>
        <v>1.089545351417667E-8</v>
      </c>
      <c r="AH82" s="9">
        <f t="shared" si="78"/>
        <v>2.0462804388382645E-3</v>
      </c>
      <c r="AI82" s="9">
        <f t="shared" si="78"/>
        <v>7.0405031903317107E-5</v>
      </c>
      <c r="AJ82" s="9">
        <f t="shared" si="78"/>
        <v>2.1738322950169758E-3</v>
      </c>
      <c r="AK82" s="9">
        <f t="shared" si="78"/>
        <v>9.6252003406144208E-3</v>
      </c>
      <c r="AL82" s="9">
        <f t="shared" si="78"/>
        <v>4.9989831026060227E-7</v>
      </c>
      <c r="AM82" s="9">
        <f t="shared" si="78"/>
        <v>8.6321185166701473E-5</v>
      </c>
      <c r="AN82" s="9">
        <f t="shared" si="78"/>
        <v>2.5077939543654865E-2</v>
      </c>
      <c r="AO82" s="9">
        <f t="shared" si="78"/>
        <v>0.43783705156659314</v>
      </c>
      <c r="AP82" s="9">
        <f t="shared" si="78"/>
        <v>1.5016074848979252E-2</v>
      </c>
      <c r="AQ82" s="9">
        <f t="shared" si="78"/>
        <v>1.0519811953109065E-7</v>
      </c>
      <c r="AR82" s="9">
        <f t="shared" si="78"/>
        <v>0.26708963414282466</v>
      </c>
    </row>
    <row r="83" spans="1:44" ht="63.5" x14ac:dyDescent="0.35">
      <c r="A83" s="9" t="s">
        <v>147</v>
      </c>
      <c r="B83" s="9" t="s">
        <v>77</v>
      </c>
      <c r="C83" s="9" t="s">
        <v>110</v>
      </c>
      <c r="D83" s="9" t="s">
        <v>180</v>
      </c>
      <c r="E83" s="9" t="s">
        <v>133</v>
      </c>
      <c r="F83" s="9" t="s">
        <v>63</v>
      </c>
      <c r="G83" s="9" t="s">
        <v>172</v>
      </c>
      <c r="H83" s="9">
        <v>-1.8499999999999999E-5</v>
      </c>
      <c r="I83" s="9" t="s">
        <v>188</v>
      </c>
      <c r="J83" s="9" t="b">
        <v>0</v>
      </c>
      <c r="L83" s="9">
        <v>-0.52728546096698092</v>
      </c>
      <c r="M83" s="9">
        <v>-5.498955608864845E-9</v>
      </c>
      <c r="N83" s="9">
        <v>-6.7253090892361112E-9</v>
      </c>
      <c r="O83" s="9">
        <v>-4.2122098588654867E-8</v>
      </c>
      <c r="P83" s="9">
        <v>-3.8205949824450361E-9</v>
      </c>
      <c r="Q83" s="9">
        <v>-1.2950231837582809E-3</v>
      </c>
      <c r="R83" s="9">
        <v>-4.0967890101932118E-4</v>
      </c>
      <c r="S83" s="9">
        <v>-3.3902862545958973E-4</v>
      </c>
      <c r="T83" s="9">
        <v>-1.5548843509565981E-3</v>
      </c>
      <c r="U83" s="9">
        <v>-9.2108597334452801E-7</v>
      </c>
      <c r="V83" s="9">
        <v>-1.5504839207695019E-4</v>
      </c>
      <c r="W83" s="9">
        <v>-1.3801008280051079</v>
      </c>
      <c r="X83" s="9">
        <v>-0.31980310567461601</v>
      </c>
      <c r="Y83" s="9">
        <v>-7.2186180611371178E-2</v>
      </c>
      <c r="Z83" s="9">
        <v>-1.0377755259677389E-7</v>
      </c>
      <c r="AA83" s="9">
        <v>-0.39601528619531973</v>
      </c>
      <c r="AB83" s="9">
        <f t="shared" si="60"/>
        <v>-1.8499999999999999E-5</v>
      </c>
      <c r="AC83" s="9">
        <f t="shared" ref="AC83:AC94" si="79">AB83*L83</f>
        <v>9.7547810278891458E-6</v>
      </c>
      <c r="AD83" s="9">
        <f t="shared" ref="AD83:AD94" si="80">AB83*M83</f>
        <v>1.0173067876399962E-13</v>
      </c>
      <c r="AE83" s="9">
        <f t="shared" ref="AE83:AE94" si="81">AB83*N83</f>
        <v>1.2441821815086804E-13</v>
      </c>
      <c r="AF83" s="9">
        <f t="shared" ref="AF83:AF94" si="82">AB83*O83</f>
        <v>7.7925882389011505E-13</v>
      </c>
      <c r="AG83" s="9">
        <f t="shared" ref="AG83:AG94" si="83">AB83*P83</f>
        <v>7.0681007175233166E-14</v>
      </c>
      <c r="AH83" s="9">
        <f t="shared" ref="AH83:AH94" si="84">AB83*Q83</f>
        <v>2.3957928899528197E-8</v>
      </c>
      <c r="AI83" s="9">
        <f t="shared" ref="AI83:AI94" si="85">AB83*R83</f>
        <v>7.5790596688574411E-9</v>
      </c>
      <c r="AJ83" s="9">
        <f t="shared" ref="AJ83:AJ94" si="86">AB83*S83</f>
        <v>6.2720295710024096E-9</v>
      </c>
      <c r="AK83" s="9">
        <f t="shared" ref="AK83:AK94" si="87">AB83*T83</f>
        <v>2.8765360492697061E-8</v>
      </c>
      <c r="AL83" s="9">
        <f t="shared" ref="AL83:AL94" si="88">AB83*U83</f>
        <v>1.7040090506873768E-11</v>
      </c>
      <c r="AM83" s="9">
        <f t="shared" ref="AM83:AM94" si="89">AB83*V83</f>
        <v>2.8683952534235784E-9</v>
      </c>
      <c r="AN83" s="9">
        <f t="shared" ref="AN83:AN94" si="90">AB83*W83</f>
        <v>2.5531865318094495E-5</v>
      </c>
      <c r="AO83" s="9">
        <f t="shared" ref="AO83:AO94" si="91">AB83*X83</f>
        <v>5.9163574549803956E-6</v>
      </c>
      <c r="AP83" s="9">
        <f t="shared" ref="AP83:AP94" si="92">AB83*Y83</f>
        <v>1.3354443413103668E-6</v>
      </c>
      <c r="AQ83" s="9">
        <f t="shared" ref="AQ83:AQ94" si="93">AB83*Z83</f>
        <v>1.919884723040317E-12</v>
      </c>
      <c r="AR83" s="9">
        <f t="shared" ref="AR83:AR94" si="94">AB83*AA83</f>
        <v>7.3262827946134142E-6</v>
      </c>
    </row>
    <row r="84" spans="1:44" ht="63.5" x14ac:dyDescent="0.35">
      <c r="A84" s="9" t="s">
        <v>148</v>
      </c>
      <c r="B84" s="9" t="s">
        <v>78</v>
      </c>
      <c r="C84" s="9" t="s">
        <v>166</v>
      </c>
      <c r="D84" s="9" t="s">
        <v>180</v>
      </c>
      <c r="E84" s="9" t="s">
        <v>133</v>
      </c>
      <c r="F84" s="9" t="s">
        <v>63</v>
      </c>
      <c r="G84" s="9" t="s">
        <v>172</v>
      </c>
      <c r="H84" s="9">
        <v>-2.2499999999999999E-4</v>
      </c>
      <c r="I84" s="9" t="s">
        <v>188</v>
      </c>
      <c r="J84" s="9" t="b">
        <v>0</v>
      </c>
      <c r="L84" s="9">
        <v>-0.37286071037704871</v>
      </c>
      <c r="M84" s="9">
        <v>-1.9677637361568699E-8</v>
      </c>
      <c r="N84" s="9">
        <v>-1.4152757315570539E-7</v>
      </c>
      <c r="O84" s="9">
        <v>-2.100243469870219E-6</v>
      </c>
      <c r="P84" s="9">
        <v>-3.161886584198886E-8</v>
      </c>
      <c r="Q84" s="9">
        <v>-2.8766385369069739E-2</v>
      </c>
      <c r="R84" s="9">
        <v>-1.7524062551968491E-3</v>
      </c>
      <c r="S84" s="9">
        <v>-4.2000923177632904E-3</v>
      </c>
      <c r="T84" s="9">
        <v>-1.215863939236138E-2</v>
      </c>
      <c r="U84" s="9">
        <v>-9.1420249702782582E-4</v>
      </c>
      <c r="V84" s="9">
        <v>-2.077096625221677E-2</v>
      </c>
      <c r="W84" s="9">
        <v>-4.8071156049041024</v>
      </c>
      <c r="X84" s="9">
        <v>-2.9653606173103628</v>
      </c>
      <c r="Y84" s="9">
        <v>-4.4938950571877774</v>
      </c>
      <c r="Z84" s="9">
        <v>-5.9414875348617108E-6</v>
      </c>
      <c r="AA84" s="9">
        <v>-3.987263861945411</v>
      </c>
      <c r="AB84" s="9">
        <f t="shared" si="60"/>
        <v>-2.2499999999999999E-4</v>
      </c>
      <c r="AC84" s="9">
        <f t="shared" si="79"/>
        <v>8.3893659834835958E-5</v>
      </c>
      <c r="AD84" s="9">
        <f t="shared" si="80"/>
        <v>4.4274684063529573E-12</v>
      </c>
      <c r="AE84" s="9">
        <f t="shared" si="81"/>
        <v>3.1843703960033711E-11</v>
      </c>
      <c r="AF84" s="9">
        <f t="shared" si="82"/>
        <v>4.7255478072079927E-10</v>
      </c>
      <c r="AG84" s="9">
        <f t="shared" si="83"/>
        <v>7.1142448144474935E-12</v>
      </c>
      <c r="AH84" s="9">
        <f t="shared" si="84"/>
        <v>6.4724367080406913E-6</v>
      </c>
      <c r="AI84" s="9">
        <f t="shared" si="85"/>
        <v>3.9429140741929104E-7</v>
      </c>
      <c r="AJ84" s="9">
        <f t="shared" si="86"/>
        <v>9.4502077149674027E-7</v>
      </c>
      <c r="AK84" s="9">
        <f t="shared" si="87"/>
        <v>2.7356938632813104E-6</v>
      </c>
      <c r="AL84" s="9">
        <f t="shared" si="88"/>
        <v>2.0569556183126081E-7</v>
      </c>
      <c r="AM84" s="9">
        <f t="shared" si="89"/>
        <v>4.6734674067487728E-6</v>
      </c>
      <c r="AN84" s="9">
        <f t="shared" si="90"/>
        <v>1.081601011103423E-3</v>
      </c>
      <c r="AO84" s="9">
        <f t="shared" si="91"/>
        <v>6.6720613889483167E-4</v>
      </c>
      <c r="AP84" s="9">
        <f t="shared" si="92"/>
        <v>1.0111263878672498E-3</v>
      </c>
      <c r="AQ84" s="9">
        <f t="shared" si="93"/>
        <v>1.336834695343885E-9</v>
      </c>
      <c r="AR84" s="9">
        <f t="shared" si="94"/>
        <v>8.9713436893771746E-4</v>
      </c>
    </row>
    <row r="85" spans="1:44" ht="63.5" x14ac:dyDescent="0.35">
      <c r="A85" s="9" t="s">
        <v>149</v>
      </c>
      <c r="B85" s="9" t="s">
        <v>79</v>
      </c>
      <c r="C85" s="9" t="s">
        <v>167</v>
      </c>
      <c r="D85" s="9" t="s">
        <v>180</v>
      </c>
      <c r="E85" s="9" t="s">
        <v>133</v>
      </c>
      <c r="F85" s="9" t="s">
        <v>63</v>
      </c>
      <c r="G85" s="9" t="s">
        <v>172</v>
      </c>
      <c r="H85" s="9">
        <v>7.4099999999999998E-9</v>
      </c>
      <c r="I85" s="9" t="s">
        <v>188</v>
      </c>
      <c r="J85" s="9" t="b">
        <v>0</v>
      </c>
      <c r="L85" s="9">
        <v>678915.75000031828</v>
      </c>
      <c r="M85" s="9">
        <v>0.19700761034170911</v>
      </c>
      <c r="N85" s="9">
        <v>0.2377299233407166</v>
      </c>
      <c r="O85" s="9">
        <v>0.21439924137811159</v>
      </c>
      <c r="P85" s="9">
        <v>8.213578072654093E-2</v>
      </c>
      <c r="Q85" s="9">
        <v>70461.368706868481</v>
      </c>
      <c r="R85" s="9">
        <v>4479.2089235856347</v>
      </c>
      <c r="S85" s="9">
        <v>4241.818764769695</v>
      </c>
      <c r="T85" s="9">
        <v>14419.09892851031</v>
      </c>
      <c r="U85" s="9">
        <v>21.286016806544019</v>
      </c>
      <c r="V85" s="9">
        <v>1280.5099400830979</v>
      </c>
      <c r="W85" s="9">
        <v>3087998.4957362399</v>
      </c>
      <c r="X85" s="9">
        <v>57543103.665420666</v>
      </c>
      <c r="Y85" s="9">
        <v>487329.20947566419</v>
      </c>
      <c r="Z85" s="9">
        <v>8.8444171309235049</v>
      </c>
      <c r="AA85" s="9">
        <v>15726317.14871037</v>
      </c>
      <c r="AB85" s="9">
        <f t="shared" si="60"/>
        <v>7.4099999999999998E-9</v>
      </c>
      <c r="AC85" s="9">
        <f t="shared" si="79"/>
        <v>5.0307657075023583E-3</v>
      </c>
      <c r="AD85" s="9">
        <f t="shared" si="80"/>
        <v>1.4598263926320645E-9</v>
      </c>
      <c r="AE85" s="9">
        <f t="shared" si="81"/>
        <v>1.76157873195471E-9</v>
      </c>
      <c r="AF85" s="9">
        <f t="shared" si="82"/>
        <v>1.5886983786118068E-9</v>
      </c>
      <c r="AG85" s="9">
        <f t="shared" si="83"/>
        <v>6.0862613518366826E-10</v>
      </c>
      <c r="AH85" s="9">
        <f t="shared" si="84"/>
        <v>5.2211874211789547E-4</v>
      </c>
      <c r="AI85" s="9">
        <f t="shared" si="85"/>
        <v>3.319093812376955E-5</v>
      </c>
      <c r="AJ85" s="9">
        <f t="shared" si="86"/>
        <v>3.1431877046943437E-5</v>
      </c>
      <c r="AK85" s="9">
        <f t="shared" si="87"/>
        <v>1.0684552306026139E-4</v>
      </c>
      <c r="AL85" s="9">
        <f t="shared" si="88"/>
        <v>1.5772938453649117E-7</v>
      </c>
      <c r="AM85" s="9">
        <f t="shared" si="89"/>
        <v>9.4885786560157563E-6</v>
      </c>
      <c r="AN85" s="9">
        <f t="shared" si="90"/>
        <v>2.2882068853405539E-2</v>
      </c>
      <c r="AO85" s="9">
        <f t="shared" si="91"/>
        <v>0.42639439816076713</v>
      </c>
      <c r="AP85" s="9">
        <f t="shared" si="92"/>
        <v>3.6111094422146715E-3</v>
      </c>
      <c r="AQ85" s="9">
        <f t="shared" si="93"/>
        <v>6.5537130940143171E-8</v>
      </c>
      <c r="AR85" s="9">
        <f t="shared" si="94"/>
        <v>0.11653201007194385</v>
      </c>
    </row>
    <row r="86" spans="1:44" ht="63.5" x14ac:dyDescent="0.35">
      <c r="A86" s="9" t="s">
        <v>150</v>
      </c>
      <c r="B86" s="9" t="s">
        <v>80</v>
      </c>
      <c r="C86" s="9" t="s">
        <v>168</v>
      </c>
      <c r="D86" s="9" t="s">
        <v>180</v>
      </c>
      <c r="E86" s="9" t="s">
        <v>133</v>
      </c>
      <c r="F86" s="9" t="s">
        <v>63</v>
      </c>
      <c r="G86" s="9" t="s">
        <v>172</v>
      </c>
      <c r="H86" s="9">
        <v>1.18E-2</v>
      </c>
      <c r="I86" s="9" t="s">
        <v>188</v>
      </c>
      <c r="J86" s="9" t="b">
        <v>0</v>
      </c>
      <c r="L86" s="9">
        <v>0.10521936987180409</v>
      </c>
      <c r="M86" s="9">
        <v>6.1451733320158887E-9</v>
      </c>
      <c r="N86" s="9">
        <v>5.5116908971341276E-9</v>
      </c>
      <c r="O86" s="9">
        <v>2.5471303752398801E-8</v>
      </c>
      <c r="P86" s="9">
        <v>2.415980324166237E-9</v>
      </c>
      <c r="Q86" s="9">
        <v>9.4890429819707328E-2</v>
      </c>
      <c r="R86" s="9">
        <v>2.7414370852175089E-4</v>
      </c>
      <c r="S86" s="9">
        <v>5.6987499818800442E-4</v>
      </c>
      <c r="T86" s="9">
        <v>1.0819830689473291E-3</v>
      </c>
      <c r="U86" s="9">
        <v>1.0667289623285989E-5</v>
      </c>
      <c r="V86" s="9">
        <v>8.8965286365030091E-5</v>
      </c>
      <c r="W86" s="9">
        <v>0.10711381505936669</v>
      </c>
      <c r="X86" s="9">
        <v>2.6078347443196148</v>
      </c>
      <c r="Y86" s="9">
        <v>0.41102109617243848</v>
      </c>
      <c r="Z86" s="9">
        <v>3.3953813713313051E-6</v>
      </c>
      <c r="AA86" s="9">
        <v>4.9941072553100359</v>
      </c>
      <c r="AB86" s="9">
        <f t="shared" si="60"/>
        <v>1.18E-2</v>
      </c>
      <c r="AC86" s="9">
        <f t="shared" si="79"/>
        <v>1.2415885644872884E-3</v>
      </c>
      <c r="AD86" s="9">
        <f t="shared" si="80"/>
        <v>7.2513045317787485E-11</v>
      </c>
      <c r="AE86" s="9">
        <f t="shared" si="81"/>
        <v>6.5037952586182701E-11</v>
      </c>
      <c r="AF86" s="9">
        <f t="shared" si="82"/>
        <v>3.0056138427830587E-10</v>
      </c>
      <c r="AG86" s="9">
        <f t="shared" si="83"/>
        <v>2.8508567825161594E-11</v>
      </c>
      <c r="AH86" s="9">
        <f t="shared" si="84"/>
        <v>1.1197070718725465E-3</v>
      </c>
      <c r="AI86" s="9">
        <f t="shared" si="85"/>
        <v>3.2348957605566603E-6</v>
      </c>
      <c r="AJ86" s="9">
        <f t="shared" si="86"/>
        <v>6.7245249786184521E-6</v>
      </c>
      <c r="AK86" s="9">
        <f t="shared" si="87"/>
        <v>1.2767400213578483E-5</v>
      </c>
      <c r="AL86" s="9">
        <f t="shared" si="88"/>
        <v>1.2587401755477467E-7</v>
      </c>
      <c r="AM86" s="9">
        <f t="shared" si="89"/>
        <v>1.0497903791073551E-6</v>
      </c>
      <c r="AN86" s="9">
        <f t="shared" si="90"/>
        <v>1.263943017700527E-3</v>
      </c>
      <c r="AO86" s="9">
        <f t="shared" si="91"/>
        <v>3.0772449982971455E-2</v>
      </c>
      <c r="AP86" s="9">
        <f t="shared" si="92"/>
        <v>4.8500489348347739E-3</v>
      </c>
      <c r="AQ86" s="9">
        <f t="shared" si="93"/>
        <v>4.0065500181709401E-8</v>
      </c>
      <c r="AR86" s="9">
        <f t="shared" si="94"/>
        <v>5.8930465612658418E-2</v>
      </c>
    </row>
    <row r="87" spans="1:44" ht="113.5" x14ac:dyDescent="0.35">
      <c r="A87" s="9" t="s">
        <v>151</v>
      </c>
      <c r="B87" s="9" t="s">
        <v>81</v>
      </c>
      <c r="C87" s="9" t="s">
        <v>169</v>
      </c>
      <c r="D87" s="9" t="s">
        <v>173</v>
      </c>
      <c r="E87" s="9" t="s">
        <v>133</v>
      </c>
      <c r="F87" s="9" t="s">
        <v>63</v>
      </c>
      <c r="G87" s="9" t="s">
        <v>172</v>
      </c>
      <c r="H87" s="9">
        <v>3.5211267605633799E-4</v>
      </c>
      <c r="I87" s="9" t="s">
        <v>188</v>
      </c>
      <c r="J87" s="9" t="b">
        <v>0</v>
      </c>
      <c r="L87" s="9">
        <v>23.47203258375399</v>
      </c>
      <c r="M87" s="9">
        <v>5.0253696247394209E-6</v>
      </c>
      <c r="N87" s="9">
        <v>5.7105239971057852E-7</v>
      </c>
      <c r="O87" s="9">
        <v>4.7031609984488252E-7</v>
      </c>
      <c r="P87" s="9">
        <v>1.665426994933979E-6</v>
      </c>
      <c r="Q87" s="9">
        <v>1.376629242367049</v>
      </c>
      <c r="R87" s="9">
        <v>9.5618628408541573E-2</v>
      </c>
      <c r="S87" s="9">
        <v>8.4631435448085615E-2</v>
      </c>
      <c r="T87" s="9">
        <v>0.31273855818046498</v>
      </c>
      <c r="U87" s="9">
        <v>7.7053949038506401E-5</v>
      </c>
      <c r="V87" s="9">
        <v>2.842625000999463E-2</v>
      </c>
      <c r="W87" s="9">
        <v>9.7731099574354072</v>
      </c>
      <c r="X87" s="9">
        <v>18.569307831717008</v>
      </c>
      <c r="Y87" s="9">
        <v>0.82624349936299191</v>
      </c>
      <c r="Z87" s="9">
        <v>9.2569591139753651E-6</v>
      </c>
      <c r="AA87" s="9">
        <v>318.25325436770879</v>
      </c>
      <c r="AB87" s="9">
        <f t="shared" si="60"/>
        <v>3.5211267605633799E-4</v>
      </c>
      <c r="AC87" s="9">
        <f t="shared" si="79"/>
        <v>8.2648002055471792E-3</v>
      </c>
      <c r="AD87" s="9">
        <f t="shared" si="80"/>
        <v>1.7694963467392325E-9</v>
      </c>
      <c r="AE87" s="9">
        <f t="shared" si="81"/>
        <v>2.0107478863048537E-10</v>
      </c>
      <c r="AF87" s="9">
        <f t="shared" si="82"/>
        <v>1.6560426050876142E-10</v>
      </c>
      <c r="AG87" s="9">
        <f t="shared" si="83"/>
        <v>5.8641795596266858E-10</v>
      </c>
      <c r="AH87" s="9">
        <f t="shared" si="84"/>
        <v>4.8472860646727074E-4</v>
      </c>
      <c r="AI87" s="9">
        <f t="shared" si="85"/>
        <v>3.3668531129768154E-5</v>
      </c>
      <c r="AJ87" s="9">
        <f t="shared" si="86"/>
        <v>2.979980121411465E-5</v>
      </c>
      <c r="AK87" s="9">
        <f t="shared" si="87"/>
        <v>1.1011921062692428E-4</v>
      </c>
      <c r="AL87" s="9">
        <f t="shared" si="88"/>
        <v>2.713167219665718E-8</v>
      </c>
      <c r="AM87" s="9">
        <f t="shared" si="89"/>
        <v>1.0009242961265714E-5</v>
      </c>
      <c r="AN87" s="9">
        <f t="shared" si="90"/>
        <v>3.4412359005054245E-3</v>
      </c>
      <c r="AO87" s="9">
        <f t="shared" si="91"/>
        <v>6.5384886731397907E-3</v>
      </c>
      <c r="AP87" s="9">
        <f t="shared" si="92"/>
        <v>2.9093080963485629E-4</v>
      </c>
      <c r="AQ87" s="9">
        <f t="shared" si="93"/>
        <v>3.2594926457659734E-9</v>
      </c>
      <c r="AR87" s="9">
        <f t="shared" si="94"/>
        <v>0.11206100505905238</v>
      </c>
    </row>
    <row r="88" spans="1:44" ht="63.5" x14ac:dyDescent="0.35">
      <c r="A88" s="9" t="s">
        <v>138</v>
      </c>
      <c r="B88" s="9" t="s">
        <v>68</v>
      </c>
      <c r="C88" s="9" t="s">
        <v>110</v>
      </c>
      <c r="D88" s="9" t="s">
        <v>173</v>
      </c>
      <c r="E88" s="9" t="s">
        <v>133</v>
      </c>
      <c r="F88" s="9" t="s">
        <v>63</v>
      </c>
      <c r="G88" s="9" t="s">
        <v>172</v>
      </c>
      <c r="H88" s="9">
        <v>-0.45</v>
      </c>
      <c r="I88" s="9" t="s">
        <v>188</v>
      </c>
      <c r="J88" s="9" t="b">
        <v>0</v>
      </c>
      <c r="L88" s="9">
        <v>3.1457441169940861E-3</v>
      </c>
      <c r="M88" s="9">
        <v>6.5022160900208775E-10</v>
      </c>
      <c r="N88" s="9">
        <v>1.000563776509765E-10</v>
      </c>
      <c r="O88" s="9">
        <v>4.4440407603596022E-10</v>
      </c>
      <c r="P88" s="9">
        <v>3.0063126803655782E-10</v>
      </c>
      <c r="Q88" s="9">
        <v>1.9282305834752999E-4</v>
      </c>
      <c r="R88" s="9">
        <v>2.264711906192313E-5</v>
      </c>
      <c r="S88" s="9">
        <v>2.0167113386152581E-5</v>
      </c>
      <c r="T88" s="9">
        <v>8.0658338911371866E-5</v>
      </c>
      <c r="U88" s="9">
        <v>3.6776368775751759E-8</v>
      </c>
      <c r="V88" s="9">
        <v>7.3394725148656446E-6</v>
      </c>
      <c r="W88" s="9">
        <v>8.0365357875069945E-3</v>
      </c>
      <c r="X88" s="9">
        <v>5.8980906103633449E-2</v>
      </c>
      <c r="Y88" s="9">
        <v>2.6050259980802038E-4</v>
      </c>
      <c r="Z88" s="9">
        <v>1.1117241814655159E-8</v>
      </c>
      <c r="AA88" s="9">
        <v>4.7418460561249563E-2</v>
      </c>
      <c r="AB88" s="9">
        <f t="shared" si="60"/>
        <v>-0.45</v>
      </c>
      <c r="AC88" s="9">
        <f t="shared" si="79"/>
        <v>-1.4155848526473387E-3</v>
      </c>
      <c r="AD88" s="9">
        <f t="shared" si="80"/>
        <v>-2.9259972405093951E-10</v>
      </c>
      <c r="AE88" s="9">
        <f t="shared" si="81"/>
        <v>-4.5025369942939422E-11</v>
      </c>
      <c r="AF88" s="9">
        <f t="shared" si="82"/>
        <v>-1.999818342161821E-10</v>
      </c>
      <c r="AG88" s="9">
        <f t="shared" si="83"/>
        <v>-1.3528407061645103E-10</v>
      </c>
      <c r="AH88" s="9">
        <f t="shared" si="84"/>
        <v>-8.6770376256388497E-5</v>
      </c>
      <c r="AI88" s="9">
        <f t="shared" si="85"/>
        <v>-1.0191203577865409E-5</v>
      </c>
      <c r="AJ88" s="9">
        <f t="shared" si="86"/>
        <v>-9.0752010237686612E-6</v>
      </c>
      <c r="AK88" s="9">
        <f t="shared" si="87"/>
        <v>-3.6296252510117341E-5</v>
      </c>
      <c r="AL88" s="9">
        <f t="shared" si="88"/>
        <v>-1.6549365949088293E-8</v>
      </c>
      <c r="AM88" s="9">
        <f t="shared" si="89"/>
        <v>-3.3027626316895403E-6</v>
      </c>
      <c r="AN88" s="9">
        <f t="shared" si="90"/>
        <v>-3.6164411043781478E-3</v>
      </c>
      <c r="AO88" s="9">
        <f t="shared" si="91"/>
        <v>-2.6541407746635052E-2</v>
      </c>
      <c r="AP88" s="9">
        <f t="shared" si="92"/>
        <v>-1.1722616991360918E-4</v>
      </c>
      <c r="AQ88" s="9">
        <f t="shared" si="93"/>
        <v>-5.0027588165948216E-9</v>
      </c>
      <c r="AR88" s="9">
        <f t="shared" si="94"/>
        <v>-2.1338307252562305E-2</v>
      </c>
    </row>
    <row r="89" spans="1:44" ht="63.5" x14ac:dyDescent="0.35">
      <c r="A89" s="9" t="s">
        <v>139</v>
      </c>
      <c r="B89" s="9" t="s">
        <v>69</v>
      </c>
      <c r="C89" s="9" t="s">
        <v>110</v>
      </c>
      <c r="D89" s="9" t="s">
        <v>177</v>
      </c>
      <c r="E89" s="9" t="s">
        <v>133</v>
      </c>
      <c r="F89" s="9" t="s">
        <v>63</v>
      </c>
      <c r="G89" s="9" t="s">
        <v>172</v>
      </c>
      <c r="H89" s="9">
        <v>2.5000000000000001E-5</v>
      </c>
      <c r="I89" s="9" t="s">
        <v>189</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140</v>
      </c>
      <c r="B90" s="9" t="s">
        <v>70</v>
      </c>
      <c r="C90" s="9" t="s">
        <v>110</v>
      </c>
      <c r="D90" s="9" t="s">
        <v>177</v>
      </c>
      <c r="E90" s="9" t="s">
        <v>133</v>
      </c>
      <c r="F90" s="9" t="s">
        <v>63</v>
      </c>
      <c r="G90" s="9" t="s">
        <v>172</v>
      </c>
      <c r="H90" s="9">
        <v>0.22</v>
      </c>
      <c r="I90" s="9" t="s">
        <v>189</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152</v>
      </c>
      <c r="B91" s="9" t="s">
        <v>82</v>
      </c>
      <c r="C91" s="9" t="s">
        <v>110</v>
      </c>
      <c r="D91" s="9" t="s">
        <v>177</v>
      </c>
      <c r="E91" s="9" t="s">
        <v>133</v>
      </c>
      <c r="F91" s="9" t="s">
        <v>63</v>
      </c>
      <c r="G91" s="9" t="s">
        <v>172</v>
      </c>
      <c r="H91" s="9">
        <v>5.2599999999999999E-4</v>
      </c>
      <c r="I91" s="9" t="s">
        <v>189</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144</v>
      </c>
      <c r="B92" s="9" t="s">
        <v>74</v>
      </c>
      <c r="C92" s="9" t="s">
        <v>110</v>
      </c>
      <c r="D92" s="9" t="s">
        <v>177</v>
      </c>
      <c r="E92" s="9" t="s">
        <v>133</v>
      </c>
      <c r="F92" s="9" t="s">
        <v>63</v>
      </c>
      <c r="G92" s="9" t="s">
        <v>172</v>
      </c>
      <c r="H92" s="9">
        <v>1E-3</v>
      </c>
      <c r="I92" s="9" t="s">
        <v>189</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145</v>
      </c>
      <c r="B93" s="9" t="s">
        <v>83</v>
      </c>
      <c r="C93" s="9" t="s">
        <v>166</v>
      </c>
      <c r="D93" s="9" t="s">
        <v>181</v>
      </c>
      <c r="E93" s="9" t="s">
        <v>133</v>
      </c>
      <c r="F93" s="9" t="s">
        <v>63</v>
      </c>
      <c r="G93" s="9" t="s">
        <v>172</v>
      </c>
      <c r="H93" s="9">
        <v>1.25E-4</v>
      </c>
      <c r="I93" s="9" t="s">
        <v>189</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146</v>
      </c>
      <c r="B94" s="9" t="s">
        <v>76</v>
      </c>
      <c r="C94" s="9" t="s">
        <v>110</v>
      </c>
      <c r="D94" s="9" t="s">
        <v>177</v>
      </c>
      <c r="E94" s="9" t="s">
        <v>133</v>
      </c>
      <c r="F94" s="9" t="s">
        <v>63</v>
      </c>
      <c r="G94" s="9" t="s">
        <v>172</v>
      </c>
      <c r="H94" s="9">
        <v>6.9999999999999999E-4</v>
      </c>
      <c r="I94" s="9" t="s">
        <v>189</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134</v>
      </c>
      <c r="B95" s="9" t="s">
        <v>64</v>
      </c>
      <c r="C95" s="9" t="s">
        <v>110</v>
      </c>
      <c r="D95" s="9" t="s">
        <v>172</v>
      </c>
      <c r="E95" s="9" t="s">
        <v>134</v>
      </c>
      <c r="F95" s="9" t="s">
        <v>64</v>
      </c>
      <c r="G95" s="9" t="s">
        <v>172</v>
      </c>
      <c r="H95" s="9">
        <v>-1</v>
      </c>
      <c r="I95" s="9" t="s">
        <v>187</v>
      </c>
      <c r="J95" s="9" t="b">
        <v>0</v>
      </c>
      <c r="AB95" s="9">
        <f t="shared" si="95"/>
        <v>-1</v>
      </c>
      <c r="AC95" s="9">
        <f t="shared" ref="AC95:AR95" si="96">+AC96+AC97+AC98+AC99+AC100+AC101+AC102+AC103+AC104+AC105+AC106+AC107+AC108+AC109+AC110+AC111+AC112</f>
        <v>6.4406311089138801E-2</v>
      </c>
      <c r="AD95" s="9">
        <f t="shared" si="96"/>
        <v>2.3148976822886921E-9</v>
      </c>
      <c r="AE95" s="9">
        <f t="shared" si="96"/>
        <v>7.1339721212102997E-10</v>
      </c>
      <c r="AF95" s="9">
        <f t="shared" si="96"/>
        <v>2.1312910765421123E-9</v>
      </c>
      <c r="AG95" s="9">
        <f t="shared" si="96"/>
        <v>-4.7480560801260761E-10</v>
      </c>
      <c r="AH95" s="9">
        <f t="shared" si="96"/>
        <v>1.27560932721923E-4</v>
      </c>
      <c r="AI95" s="9">
        <f t="shared" si="96"/>
        <v>5.5276879436143988E-5</v>
      </c>
      <c r="AJ95" s="9">
        <f t="shared" si="96"/>
        <v>-2.3005191304436082E-4</v>
      </c>
      <c r="AK95" s="9">
        <f t="shared" si="96"/>
        <v>-1.0633126560516909E-3</v>
      </c>
      <c r="AL95" s="9">
        <f t="shared" si="96"/>
        <v>2.7904806937453328E-7</v>
      </c>
      <c r="AM95" s="9">
        <f t="shared" si="96"/>
        <v>8.8036163385454304E-6</v>
      </c>
      <c r="AN95" s="9">
        <f t="shared" si="96"/>
        <v>8.8928715992355068E-3</v>
      </c>
      <c r="AO95" s="9">
        <f t="shared" si="96"/>
        <v>9.4720197891565938E-2</v>
      </c>
      <c r="AP95" s="9">
        <f t="shared" si="96"/>
        <v>-7.8357863025336951E-4</v>
      </c>
      <c r="AQ95" s="9">
        <f t="shared" si="96"/>
        <v>7.4987793291555199E-9</v>
      </c>
      <c r="AR95" s="9">
        <f t="shared" si="96"/>
        <v>0.12436394023491454</v>
      </c>
    </row>
    <row r="96" spans="1:44" ht="76" x14ac:dyDescent="0.35">
      <c r="A96" s="9" t="s">
        <v>153</v>
      </c>
      <c r="B96" s="9" t="s">
        <v>84</v>
      </c>
      <c r="C96" s="9" t="s">
        <v>167</v>
      </c>
      <c r="D96" s="9" t="s">
        <v>180</v>
      </c>
      <c r="E96" s="9" t="s">
        <v>134</v>
      </c>
      <c r="F96" s="9" t="s">
        <v>64</v>
      </c>
      <c r="G96" s="9" t="s">
        <v>172</v>
      </c>
      <c r="H96" s="9">
        <v>1.67E-9</v>
      </c>
      <c r="I96" s="9" t="s">
        <v>188</v>
      </c>
      <c r="J96" s="9" t="b">
        <v>0</v>
      </c>
      <c r="L96" s="9">
        <v>987880.61283091526</v>
      </c>
      <c r="M96" s="9">
        <v>6.814441045565714E-2</v>
      </c>
      <c r="N96" s="9">
        <v>0.4540189149743401</v>
      </c>
      <c r="O96" s="9">
        <v>0.59921430965201172</v>
      </c>
      <c r="P96" s="9">
        <v>8.3414444269766075E-2</v>
      </c>
      <c r="Q96" s="9">
        <v>30465.84026283308</v>
      </c>
      <c r="R96" s="9">
        <v>4246.1352669284752</v>
      </c>
      <c r="S96" s="9">
        <v>4302.3393555929324</v>
      </c>
      <c r="T96" s="9">
        <v>11957.25037951613</v>
      </c>
      <c r="U96" s="9">
        <v>38.937346683478239</v>
      </c>
      <c r="V96" s="9">
        <v>1065.025325517897</v>
      </c>
      <c r="W96" s="9">
        <v>5347813.00606032</v>
      </c>
      <c r="X96" s="9">
        <v>26193596.245527372</v>
      </c>
      <c r="Y96" s="9">
        <v>268751.79949199437</v>
      </c>
      <c r="Z96" s="9">
        <v>45.59845240347984</v>
      </c>
      <c r="AA96" s="9">
        <v>11891394.377650529</v>
      </c>
      <c r="AB96" s="9">
        <f t="shared" si="95"/>
        <v>1.67E-9</v>
      </c>
      <c r="AC96" s="9">
        <f t="shared" ref="AC96:AC112" si="97">AB96*L96</f>
        <v>1.6497606234276284E-3</v>
      </c>
      <c r="AD96" s="9">
        <f t="shared" ref="AD96:AD112" si="98">AB96*M96</f>
        <v>1.1380116546094742E-10</v>
      </c>
      <c r="AE96" s="9">
        <f t="shared" ref="AE96:AE112" si="99">AB96*N96</f>
        <v>7.5821158800714795E-10</v>
      </c>
      <c r="AF96" s="9">
        <f t="shared" ref="AF96:AF112" si="100">AB96*O96</f>
        <v>1.0006878971188596E-9</v>
      </c>
      <c r="AG96" s="9">
        <f t="shared" ref="AG96:AG112" si="101">AB96*P96</f>
        <v>1.3930212193050935E-10</v>
      </c>
      <c r="AH96" s="9">
        <f t="shared" ref="AH96:AH112" si="102">AB96*Q96</f>
        <v>5.0877953238931245E-5</v>
      </c>
      <c r="AI96" s="9">
        <f t="shared" ref="AI96:AI112" si="103">AB96*R96</f>
        <v>7.091045895770554E-6</v>
      </c>
      <c r="AJ96" s="9">
        <f t="shared" ref="AJ96:AJ112" si="104">AB96*S96</f>
        <v>7.1849067238401969E-6</v>
      </c>
      <c r="AK96" s="9">
        <f t="shared" ref="AK96:AK112" si="105">AB96*T96</f>
        <v>1.9968608133791936E-5</v>
      </c>
      <c r="AL96" s="9">
        <f t="shared" ref="AL96:AL112" si="106">AB96*U96</f>
        <v>6.5025368961408666E-8</v>
      </c>
      <c r="AM96" s="9">
        <f t="shared" ref="AM96:AM112" si="107">AB96*V96</f>
        <v>1.778592293614888E-6</v>
      </c>
      <c r="AN96" s="9">
        <f t="shared" ref="AN96:AN112" si="108">AB96*W96</f>
        <v>8.9308477201207343E-3</v>
      </c>
      <c r="AO96" s="9">
        <f t="shared" ref="AO96:AO112" si="109">AB96*X96</f>
        <v>4.3743305730030713E-2</v>
      </c>
      <c r="AP96" s="9">
        <f t="shared" ref="AP96:AP112" si="110">AB96*Y96</f>
        <v>4.4881550515163063E-4</v>
      </c>
      <c r="AQ96" s="9">
        <f t="shared" ref="AQ96:AQ112" si="111">AB96*Z96</f>
        <v>7.6149415513811336E-8</v>
      </c>
      <c r="AR96" s="9">
        <f t="shared" ref="AR96:AR112" si="112">AB96*AA96</f>
        <v>1.9858628610676384E-2</v>
      </c>
    </row>
    <row r="97" spans="1:44" ht="113.5" x14ac:dyDescent="0.35">
      <c r="A97" s="9" t="s">
        <v>151</v>
      </c>
      <c r="B97" s="9" t="s">
        <v>81</v>
      </c>
      <c r="C97" s="9" t="s">
        <v>169</v>
      </c>
      <c r="D97" s="9" t="s">
        <v>173</v>
      </c>
      <c r="E97" s="9" t="s">
        <v>134</v>
      </c>
      <c r="F97" s="9" t="s">
        <v>64</v>
      </c>
      <c r="G97" s="9" t="s">
        <v>172</v>
      </c>
      <c r="H97" s="9">
        <v>3.5211267605633799E-4</v>
      </c>
      <c r="I97" s="9" t="s">
        <v>188</v>
      </c>
      <c r="J97" s="9" t="b">
        <v>0</v>
      </c>
      <c r="L97" s="9">
        <v>23.47203258375399</v>
      </c>
      <c r="M97" s="9">
        <v>5.0253696247394209E-6</v>
      </c>
      <c r="N97" s="9">
        <v>5.7105239971057852E-7</v>
      </c>
      <c r="O97" s="9">
        <v>4.7031609984488252E-7</v>
      </c>
      <c r="P97" s="9">
        <v>1.665426994933979E-6</v>
      </c>
      <c r="Q97" s="9">
        <v>1.376629242367049</v>
      </c>
      <c r="R97" s="9">
        <v>9.5618628408541573E-2</v>
      </c>
      <c r="S97" s="9">
        <v>8.4631435448085615E-2</v>
      </c>
      <c r="T97" s="9">
        <v>0.31273855818046498</v>
      </c>
      <c r="U97" s="9">
        <v>7.7053949038506401E-5</v>
      </c>
      <c r="V97" s="9">
        <v>2.842625000999463E-2</v>
      </c>
      <c r="W97" s="9">
        <v>9.7731099574354072</v>
      </c>
      <c r="X97" s="9">
        <v>18.569307831717008</v>
      </c>
      <c r="Y97" s="9">
        <v>0.82624349936299191</v>
      </c>
      <c r="Z97" s="9">
        <v>9.2569591139753651E-6</v>
      </c>
      <c r="AA97" s="9">
        <v>318.25325436770879</v>
      </c>
      <c r="AB97" s="9">
        <f t="shared" si="95"/>
        <v>3.5211267605633799E-4</v>
      </c>
      <c r="AC97" s="9">
        <f t="shared" si="97"/>
        <v>8.2648002055471792E-3</v>
      </c>
      <c r="AD97" s="9">
        <f t="shared" si="98"/>
        <v>1.7694963467392325E-9</v>
      </c>
      <c r="AE97" s="9">
        <f t="shared" si="99"/>
        <v>2.0107478863048537E-10</v>
      </c>
      <c r="AF97" s="9">
        <f t="shared" si="100"/>
        <v>1.6560426050876142E-10</v>
      </c>
      <c r="AG97" s="9">
        <f t="shared" si="101"/>
        <v>5.8641795596266858E-10</v>
      </c>
      <c r="AH97" s="9">
        <f t="shared" si="102"/>
        <v>4.8472860646727074E-4</v>
      </c>
      <c r="AI97" s="9">
        <f t="shared" si="103"/>
        <v>3.3668531129768154E-5</v>
      </c>
      <c r="AJ97" s="9">
        <f t="shared" si="104"/>
        <v>2.979980121411465E-5</v>
      </c>
      <c r="AK97" s="9">
        <f t="shared" si="105"/>
        <v>1.1011921062692428E-4</v>
      </c>
      <c r="AL97" s="9">
        <f t="shared" si="106"/>
        <v>2.713167219665718E-8</v>
      </c>
      <c r="AM97" s="9">
        <f t="shared" si="107"/>
        <v>1.0009242961265714E-5</v>
      </c>
      <c r="AN97" s="9">
        <f t="shared" si="108"/>
        <v>3.4412359005054245E-3</v>
      </c>
      <c r="AO97" s="9">
        <f t="shared" si="109"/>
        <v>6.5384886731397907E-3</v>
      </c>
      <c r="AP97" s="9">
        <f t="shared" si="110"/>
        <v>2.9093080963485629E-4</v>
      </c>
      <c r="AQ97" s="9">
        <f t="shared" si="111"/>
        <v>3.2594926457659734E-9</v>
      </c>
      <c r="AR97" s="9">
        <f t="shared" si="112"/>
        <v>0.11206100505905238</v>
      </c>
    </row>
    <row r="98" spans="1:44" ht="63.5" x14ac:dyDescent="0.35">
      <c r="A98" s="9" t="s">
        <v>148</v>
      </c>
      <c r="B98" s="9" t="s">
        <v>78</v>
      </c>
      <c r="C98" s="9" t="s">
        <v>166</v>
      </c>
      <c r="D98" s="9" t="s">
        <v>180</v>
      </c>
      <c r="E98" s="9" t="s">
        <v>134</v>
      </c>
      <c r="F98" s="9" t="s">
        <v>64</v>
      </c>
      <c r="G98" s="9" t="s">
        <v>172</v>
      </c>
      <c r="H98" s="9">
        <v>-2.2499999999999999E-4</v>
      </c>
      <c r="I98" s="9" t="s">
        <v>188</v>
      </c>
      <c r="J98" s="9" t="b">
        <v>0</v>
      </c>
      <c r="L98" s="9">
        <v>-0.37286071037704871</v>
      </c>
      <c r="M98" s="9">
        <v>-1.9677637361568699E-8</v>
      </c>
      <c r="N98" s="9">
        <v>-1.4152757315570539E-7</v>
      </c>
      <c r="O98" s="9">
        <v>-2.100243469870219E-6</v>
      </c>
      <c r="P98" s="9">
        <v>-3.161886584198886E-8</v>
      </c>
      <c r="Q98" s="9">
        <v>-2.8766385369069739E-2</v>
      </c>
      <c r="R98" s="9">
        <v>-1.7524062551968491E-3</v>
      </c>
      <c r="S98" s="9">
        <v>-4.2000923177632904E-3</v>
      </c>
      <c r="T98" s="9">
        <v>-1.215863939236138E-2</v>
      </c>
      <c r="U98" s="9">
        <v>-9.1420249702782582E-4</v>
      </c>
      <c r="V98" s="9">
        <v>-2.077096625221677E-2</v>
      </c>
      <c r="W98" s="9">
        <v>-4.8071156049041024</v>
      </c>
      <c r="X98" s="9">
        <v>-2.9653606173103628</v>
      </c>
      <c r="Y98" s="9">
        <v>-4.4938950571877774</v>
      </c>
      <c r="Z98" s="9">
        <v>-5.9414875348617108E-6</v>
      </c>
      <c r="AA98" s="9">
        <v>-3.987263861945411</v>
      </c>
      <c r="AB98" s="9">
        <f t="shared" si="95"/>
        <v>-2.2499999999999999E-4</v>
      </c>
      <c r="AC98" s="9">
        <f t="shared" si="97"/>
        <v>8.3893659834835958E-5</v>
      </c>
      <c r="AD98" s="9">
        <f t="shared" si="98"/>
        <v>4.4274684063529573E-12</v>
      </c>
      <c r="AE98" s="9">
        <f t="shared" si="99"/>
        <v>3.1843703960033711E-11</v>
      </c>
      <c r="AF98" s="9">
        <f t="shared" si="100"/>
        <v>4.7255478072079927E-10</v>
      </c>
      <c r="AG98" s="9">
        <f t="shared" si="101"/>
        <v>7.1142448144474935E-12</v>
      </c>
      <c r="AH98" s="9">
        <f t="shared" si="102"/>
        <v>6.4724367080406913E-6</v>
      </c>
      <c r="AI98" s="9">
        <f t="shared" si="103"/>
        <v>3.9429140741929104E-7</v>
      </c>
      <c r="AJ98" s="9">
        <f t="shared" si="104"/>
        <v>9.4502077149674027E-7</v>
      </c>
      <c r="AK98" s="9">
        <f t="shared" si="105"/>
        <v>2.7356938632813104E-6</v>
      </c>
      <c r="AL98" s="9">
        <f t="shared" si="106"/>
        <v>2.0569556183126081E-7</v>
      </c>
      <c r="AM98" s="9">
        <f t="shared" si="107"/>
        <v>4.6734674067487728E-6</v>
      </c>
      <c r="AN98" s="9">
        <f t="shared" si="108"/>
        <v>1.081601011103423E-3</v>
      </c>
      <c r="AO98" s="9">
        <f t="shared" si="109"/>
        <v>6.6720613889483167E-4</v>
      </c>
      <c r="AP98" s="9">
        <f t="shared" si="110"/>
        <v>1.0111263878672498E-3</v>
      </c>
      <c r="AQ98" s="9">
        <f t="shared" si="111"/>
        <v>1.336834695343885E-9</v>
      </c>
      <c r="AR98" s="9">
        <f t="shared" si="112"/>
        <v>8.9713436893771746E-4</v>
      </c>
    </row>
    <row r="99" spans="1:44" ht="63.5" x14ac:dyDescent="0.35">
      <c r="A99" s="9" t="s">
        <v>150</v>
      </c>
      <c r="B99" s="9" t="s">
        <v>80</v>
      </c>
      <c r="C99" s="9" t="s">
        <v>168</v>
      </c>
      <c r="D99" s="9" t="s">
        <v>180</v>
      </c>
      <c r="E99" s="9" t="s">
        <v>134</v>
      </c>
      <c r="F99" s="9" t="s">
        <v>64</v>
      </c>
      <c r="G99" s="9" t="s">
        <v>172</v>
      </c>
      <c r="H99" s="9">
        <v>2.1350000000000002E-3</v>
      </c>
      <c r="I99" s="9" t="s">
        <v>188</v>
      </c>
      <c r="J99" s="9" t="b">
        <v>0</v>
      </c>
      <c r="L99" s="9">
        <v>0.10521936987180409</v>
      </c>
      <c r="M99" s="9">
        <v>6.1451733320158887E-9</v>
      </c>
      <c r="N99" s="9">
        <v>5.5116908971341276E-9</v>
      </c>
      <c r="O99" s="9">
        <v>2.5471303752398801E-8</v>
      </c>
      <c r="P99" s="9">
        <v>2.415980324166237E-9</v>
      </c>
      <c r="Q99" s="9">
        <v>9.4890429819707328E-2</v>
      </c>
      <c r="R99" s="9">
        <v>2.7414370852175089E-4</v>
      </c>
      <c r="S99" s="9">
        <v>5.6987499818800442E-4</v>
      </c>
      <c r="T99" s="9">
        <v>1.0819830689473291E-3</v>
      </c>
      <c r="U99" s="9">
        <v>1.0667289623285989E-5</v>
      </c>
      <c r="V99" s="9">
        <v>8.8965286365030091E-5</v>
      </c>
      <c r="W99" s="9">
        <v>0.10711381505936669</v>
      </c>
      <c r="X99" s="9">
        <v>2.6078347443196148</v>
      </c>
      <c r="Y99" s="9">
        <v>0.41102109617243848</v>
      </c>
      <c r="Z99" s="9">
        <v>3.3953813713313051E-6</v>
      </c>
      <c r="AA99" s="9">
        <v>4.9941072553100359</v>
      </c>
      <c r="AB99" s="9">
        <f t="shared" si="95"/>
        <v>2.1350000000000002E-3</v>
      </c>
      <c r="AC99" s="9">
        <f t="shared" si="97"/>
        <v>2.2464335467630177E-4</v>
      </c>
      <c r="AD99" s="9">
        <f t="shared" si="98"/>
        <v>1.3119945063853924E-11</v>
      </c>
      <c r="AE99" s="9">
        <f t="shared" si="99"/>
        <v>1.1767460065381363E-11</v>
      </c>
      <c r="AF99" s="9">
        <f t="shared" si="100"/>
        <v>5.4381233511371447E-11</v>
      </c>
      <c r="AG99" s="9">
        <f t="shared" si="101"/>
        <v>5.1581179920949167E-12</v>
      </c>
      <c r="AH99" s="9">
        <f t="shared" si="102"/>
        <v>2.0259106766507516E-4</v>
      </c>
      <c r="AI99" s="9">
        <f t="shared" si="103"/>
        <v>5.8529681769393823E-7</v>
      </c>
      <c r="AJ99" s="9">
        <f t="shared" si="104"/>
        <v>1.2166831211313896E-6</v>
      </c>
      <c r="AK99" s="9">
        <f t="shared" si="105"/>
        <v>2.3100338522025479E-6</v>
      </c>
      <c r="AL99" s="9">
        <f t="shared" si="106"/>
        <v>2.277466334571559E-8</v>
      </c>
      <c r="AM99" s="9">
        <f t="shared" si="107"/>
        <v>1.8994088638933925E-7</v>
      </c>
      <c r="AN99" s="9">
        <f t="shared" si="108"/>
        <v>2.2868799515174791E-4</v>
      </c>
      <c r="AO99" s="9">
        <f t="shared" si="109"/>
        <v>5.5677271791223781E-3</v>
      </c>
      <c r="AP99" s="9">
        <f t="shared" si="110"/>
        <v>8.7753004032815624E-4</v>
      </c>
      <c r="AQ99" s="9">
        <f t="shared" si="111"/>
        <v>7.249139227792337E-9</v>
      </c>
      <c r="AR99" s="9">
        <f t="shared" si="112"/>
        <v>1.0662418990086927E-2</v>
      </c>
    </row>
    <row r="100" spans="1:44" ht="113.5" x14ac:dyDescent="0.35">
      <c r="A100" s="9" t="s">
        <v>154</v>
      </c>
      <c r="B100" s="9" t="s">
        <v>85</v>
      </c>
      <c r="C100" s="9" t="s">
        <v>170</v>
      </c>
      <c r="D100" s="9" t="s">
        <v>180</v>
      </c>
      <c r="E100" s="9" t="s">
        <v>134</v>
      </c>
      <c r="F100" s="9" t="s">
        <v>64</v>
      </c>
      <c r="G100" s="9" t="s">
        <v>172</v>
      </c>
      <c r="H100" s="9">
        <v>0.24160000000000001</v>
      </c>
      <c r="I100" s="9" t="s">
        <v>188</v>
      </c>
      <c r="J100" s="9" t="b">
        <v>0</v>
      </c>
      <c r="L100" s="9">
        <v>5.0137977529436058E-2</v>
      </c>
      <c r="M100" s="9">
        <v>1.059740223493508E-8</v>
      </c>
      <c r="N100" s="9">
        <v>7.3850816610653611E-10</v>
      </c>
      <c r="O100" s="9">
        <v>1.5925368166936311E-8</v>
      </c>
      <c r="P100" s="9">
        <v>1.339100713575236E-8</v>
      </c>
      <c r="Q100" s="9">
        <v>3.4718955983849761E-3</v>
      </c>
      <c r="R100" s="9">
        <v>1.8481230177663419E-4</v>
      </c>
      <c r="S100" s="9">
        <v>1.904915526858013E-4</v>
      </c>
      <c r="T100" s="9">
        <v>5.5399978160840962E-4</v>
      </c>
      <c r="U100" s="9">
        <v>5.1759025182530764E-7</v>
      </c>
      <c r="V100" s="9">
        <v>4.9425735421188372E-5</v>
      </c>
      <c r="W100" s="9">
        <v>2.6049675056339941E-2</v>
      </c>
      <c r="X100" s="9">
        <v>3.995833670983032</v>
      </c>
      <c r="Y100" s="9">
        <v>4.9248016587830571E-3</v>
      </c>
      <c r="Z100" s="9">
        <v>1.220134781534801E-7</v>
      </c>
      <c r="AA100" s="9">
        <v>0.67873628769092476</v>
      </c>
      <c r="AB100" s="9">
        <f t="shared" si="95"/>
        <v>0.24160000000000001</v>
      </c>
      <c r="AC100" s="9">
        <f t="shared" si="97"/>
        <v>1.2113335371111752E-2</v>
      </c>
      <c r="AD100" s="9">
        <f t="shared" si="98"/>
        <v>2.5603323799603154E-9</v>
      </c>
      <c r="AE100" s="9">
        <f t="shared" si="99"/>
        <v>1.7842357293133913E-10</v>
      </c>
      <c r="AF100" s="9">
        <f t="shared" si="100"/>
        <v>3.8475689491318126E-9</v>
      </c>
      <c r="AG100" s="9">
        <f t="shared" si="101"/>
        <v>3.2352673239977703E-9</v>
      </c>
      <c r="AH100" s="9">
        <f t="shared" si="102"/>
        <v>8.388099765698103E-4</v>
      </c>
      <c r="AI100" s="9">
        <f t="shared" si="103"/>
        <v>4.4650652109234824E-5</v>
      </c>
      <c r="AJ100" s="9">
        <f t="shared" si="104"/>
        <v>4.6022759128889599E-5</v>
      </c>
      <c r="AK100" s="9">
        <f t="shared" si="105"/>
        <v>1.3384634723659177E-4</v>
      </c>
      <c r="AL100" s="9">
        <f t="shared" si="106"/>
        <v>1.2504980484099432E-7</v>
      </c>
      <c r="AM100" s="9">
        <f t="shared" si="107"/>
        <v>1.1941257677759111E-5</v>
      </c>
      <c r="AN100" s="9">
        <f t="shared" si="108"/>
        <v>6.2936014936117298E-3</v>
      </c>
      <c r="AO100" s="9">
        <f t="shared" si="109"/>
        <v>0.96539341490950059</v>
      </c>
      <c r="AP100" s="9">
        <f t="shared" si="110"/>
        <v>1.1898320807619866E-3</v>
      </c>
      <c r="AQ100" s="9">
        <f t="shared" si="111"/>
        <v>2.9478456321880793E-8</v>
      </c>
      <c r="AR100" s="9">
        <f t="shared" si="112"/>
        <v>0.16398268710612743</v>
      </c>
    </row>
    <row r="101" spans="1:44" ht="63.5" x14ac:dyDescent="0.35">
      <c r="A101" s="9" t="s">
        <v>155</v>
      </c>
      <c r="B101" s="9" t="s">
        <v>86</v>
      </c>
      <c r="C101" s="9" t="s">
        <v>110</v>
      </c>
      <c r="D101" s="9" t="s">
        <v>180</v>
      </c>
      <c r="E101" s="9" t="s">
        <v>134</v>
      </c>
      <c r="F101" s="9" t="s">
        <v>64</v>
      </c>
      <c r="G101" s="9" t="s">
        <v>172</v>
      </c>
      <c r="H101" s="9">
        <v>0.22500000000000001</v>
      </c>
      <c r="I101" s="9" t="s">
        <v>188</v>
      </c>
      <c r="J101" s="9" t="b">
        <v>0</v>
      </c>
      <c r="L101" s="9">
        <v>1.105041509798613E-4</v>
      </c>
      <c r="M101" s="9">
        <v>1.0251153135881589E-11</v>
      </c>
      <c r="N101" s="9">
        <v>2.7054922805105289E-11</v>
      </c>
      <c r="O101" s="9">
        <v>4.9440036676317003E-11</v>
      </c>
      <c r="P101" s="9">
        <v>6.7713801953557628E-12</v>
      </c>
      <c r="Q101" s="9">
        <v>4.4773941700127782E-5</v>
      </c>
      <c r="R101" s="9">
        <v>4.1450799117555911E-7</v>
      </c>
      <c r="S101" s="9">
        <v>6.693032949396005E-7</v>
      </c>
      <c r="T101" s="9">
        <v>1.3478047233031009E-6</v>
      </c>
      <c r="U101" s="9">
        <v>7.3053511046294447E-9</v>
      </c>
      <c r="V101" s="9">
        <v>1.198204770093585E-7</v>
      </c>
      <c r="W101" s="9">
        <v>3.2912502134385419E-4</v>
      </c>
      <c r="X101" s="9">
        <v>1.7729810952310089E-3</v>
      </c>
      <c r="Y101" s="9">
        <v>2.9127848698179897E-4</v>
      </c>
      <c r="Z101" s="9">
        <v>1.2579184527508171E-9</v>
      </c>
      <c r="AA101" s="9">
        <v>3.146237152010933E-3</v>
      </c>
      <c r="AB101" s="9">
        <f t="shared" si="95"/>
        <v>0.22500000000000001</v>
      </c>
      <c r="AC101" s="9">
        <f t="shared" si="97"/>
        <v>2.4863433970468792E-5</v>
      </c>
      <c r="AD101" s="9">
        <f t="shared" si="98"/>
        <v>2.3065094555733577E-12</v>
      </c>
      <c r="AE101" s="9">
        <f t="shared" si="99"/>
        <v>6.0873576311486902E-12</v>
      </c>
      <c r="AF101" s="9">
        <f t="shared" si="100"/>
        <v>1.1124008252171326E-11</v>
      </c>
      <c r="AG101" s="9">
        <f t="shared" si="101"/>
        <v>1.5235605439550466E-12</v>
      </c>
      <c r="AH101" s="9">
        <f t="shared" si="102"/>
        <v>1.0074136882528751E-5</v>
      </c>
      <c r="AI101" s="9">
        <f t="shared" si="103"/>
        <v>9.3264298014500797E-8</v>
      </c>
      <c r="AJ101" s="9">
        <f t="shared" si="104"/>
        <v>1.5059324136141012E-7</v>
      </c>
      <c r="AK101" s="9">
        <f t="shared" si="105"/>
        <v>3.0325606274319771E-7</v>
      </c>
      <c r="AL101" s="9">
        <f t="shared" si="106"/>
        <v>1.643703998541625E-9</v>
      </c>
      <c r="AM101" s="9">
        <f t="shared" si="107"/>
        <v>2.6959607327105663E-8</v>
      </c>
      <c r="AN101" s="9">
        <f t="shared" si="108"/>
        <v>7.4053129802367196E-5</v>
      </c>
      <c r="AO101" s="9">
        <f t="shared" si="109"/>
        <v>3.9892074642697701E-4</v>
      </c>
      <c r="AP101" s="9">
        <f t="shared" si="110"/>
        <v>6.5537659570904776E-5</v>
      </c>
      <c r="AQ101" s="9">
        <f t="shared" si="111"/>
        <v>2.8303165186893385E-10</v>
      </c>
      <c r="AR101" s="9">
        <f t="shared" si="112"/>
        <v>7.0790335920245995E-4</v>
      </c>
    </row>
    <row r="102" spans="1:44" ht="63.5" x14ac:dyDescent="0.35">
      <c r="A102" s="9" t="s">
        <v>156</v>
      </c>
      <c r="B102" s="9" t="s">
        <v>87</v>
      </c>
      <c r="C102" s="9" t="s">
        <v>110</v>
      </c>
      <c r="D102" s="9" t="s">
        <v>173</v>
      </c>
      <c r="E102" s="9" t="s">
        <v>134</v>
      </c>
      <c r="F102" s="9" t="s">
        <v>64</v>
      </c>
      <c r="G102" s="9" t="s">
        <v>172</v>
      </c>
      <c r="H102" s="9">
        <v>-0.62</v>
      </c>
      <c r="I102" s="9" t="s">
        <v>188</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157</v>
      </c>
      <c r="B103" s="9" t="s">
        <v>88</v>
      </c>
      <c r="C103" s="9" t="s">
        <v>166</v>
      </c>
      <c r="D103" s="9" t="s">
        <v>180</v>
      </c>
      <c r="E103" s="9" t="s">
        <v>134</v>
      </c>
      <c r="F103" s="9" t="s">
        <v>64</v>
      </c>
      <c r="G103" s="9" t="s">
        <v>172</v>
      </c>
      <c r="H103" s="9">
        <v>-0.1</v>
      </c>
      <c r="I103" s="9" t="s">
        <v>188</v>
      </c>
      <c r="J103" s="9" t="b">
        <v>0</v>
      </c>
      <c r="L103" s="9">
        <v>0.49388985559429349</v>
      </c>
      <c r="M103" s="9">
        <v>2.1485861327975839E-8</v>
      </c>
      <c r="N103" s="9">
        <v>4.7401125910450602E-9</v>
      </c>
      <c r="O103" s="9">
        <v>3.4206300527016632E-8</v>
      </c>
      <c r="P103" s="9">
        <v>4.4495889332540527E-8</v>
      </c>
      <c r="Q103" s="9">
        <v>1.4659932448097339E-2</v>
      </c>
      <c r="R103" s="9">
        <v>5.5446202221757265E-4</v>
      </c>
      <c r="S103" s="9">
        <v>3.1537167724519479E-3</v>
      </c>
      <c r="T103" s="9">
        <v>1.3325958058272259E-2</v>
      </c>
      <c r="U103" s="9">
        <v>2.386727058000449E-6</v>
      </c>
      <c r="V103" s="9">
        <v>2.0587474094559499E-4</v>
      </c>
      <c r="W103" s="9">
        <v>0.1115715565105992</v>
      </c>
      <c r="X103" s="9">
        <v>9.2758886548554926</v>
      </c>
      <c r="Y103" s="9">
        <v>4.6673511135681543E-2</v>
      </c>
      <c r="Z103" s="9">
        <v>1.1025759072730771E-6</v>
      </c>
      <c r="AA103" s="9">
        <v>1.838058372591687</v>
      </c>
      <c r="AB103" s="9">
        <f t="shared" si="95"/>
        <v>-0.1</v>
      </c>
      <c r="AC103" s="9">
        <f t="shared" si="97"/>
        <v>-4.9388985559429353E-2</v>
      </c>
      <c r="AD103" s="9">
        <f t="shared" si="98"/>
        <v>-2.1485861327975838E-9</v>
      </c>
      <c r="AE103" s="9">
        <f t="shared" si="99"/>
        <v>-4.7401125910450609E-10</v>
      </c>
      <c r="AF103" s="9">
        <f t="shared" si="100"/>
        <v>-3.4206300527016633E-9</v>
      </c>
      <c r="AG103" s="9">
        <f t="shared" si="101"/>
        <v>-4.4495889332540526E-9</v>
      </c>
      <c r="AH103" s="9">
        <f t="shared" si="102"/>
        <v>-1.465993244809734E-3</v>
      </c>
      <c r="AI103" s="9">
        <f t="shared" si="103"/>
        <v>-5.5446202221757268E-5</v>
      </c>
      <c r="AJ103" s="9">
        <f t="shared" si="104"/>
        <v>-3.1537167724519482E-4</v>
      </c>
      <c r="AK103" s="9">
        <f t="shared" si="105"/>
        <v>-1.3325958058272259E-3</v>
      </c>
      <c r="AL103" s="9">
        <f t="shared" si="106"/>
        <v>-2.3867270580004493E-7</v>
      </c>
      <c r="AM103" s="9">
        <f t="shared" si="107"/>
        <v>-2.05874740945595E-5</v>
      </c>
      <c r="AN103" s="9">
        <f t="shared" si="108"/>
        <v>-1.1157155651059921E-2</v>
      </c>
      <c r="AO103" s="9">
        <f t="shared" si="109"/>
        <v>-0.92758886548554931</v>
      </c>
      <c r="AP103" s="9">
        <f t="shared" si="110"/>
        <v>-4.6673511135681542E-3</v>
      </c>
      <c r="AQ103" s="9">
        <f t="shared" si="111"/>
        <v>-1.1025759072730771E-7</v>
      </c>
      <c r="AR103" s="9">
        <f t="shared" si="112"/>
        <v>-0.18380583725916871</v>
      </c>
    </row>
    <row r="104" spans="1:44" ht="63.5" x14ac:dyDescent="0.35">
      <c r="A104" s="9" t="s">
        <v>144</v>
      </c>
      <c r="B104" s="9" t="s">
        <v>74</v>
      </c>
      <c r="C104" s="9" t="s">
        <v>110</v>
      </c>
      <c r="D104" s="9" t="s">
        <v>177</v>
      </c>
      <c r="E104" s="9" t="s">
        <v>134</v>
      </c>
      <c r="F104" s="9" t="s">
        <v>64</v>
      </c>
      <c r="G104" s="9" t="s">
        <v>172</v>
      </c>
      <c r="H104" s="9">
        <v>2.3999999999999998E-3</v>
      </c>
      <c r="I104" s="9" t="s">
        <v>189</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158</v>
      </c>
      <c r="B105" s="9" t="s">
        <v>89</v>
      </c>
      <c r="C105" s="9" t="s">
        <v>110</v>
      </c>
      <c r="D105" s="9" t="s">
        <v>182</v>
      </c>
      <c r="E105" s="9" t="s">
        <v>134</v>
      </c>
      <c r="F105" s="9" t="s">
        <v>64</v>
      </c>
      <c r="G105" s="9" t="s">
        <v>172</v>
      </c>
      <c r="H105" s="9">
        <v>9.2799999999999997E-8</v>
      </c>
      <c r="I105" s="9" t="s">
        <v>189</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159</v>
      </c>
      <c r="B106" s="9" t="s">
        <v>90</v>
      </c>
      <c r="C106" s="9" t="s">
        <v>110</v>
      </c>
      <c r="D106" s="9" t="s">
        <v>182</v>
      </c>
      <c r="E106" s="9" t="s">
        <v>134</v>
      </c>
      <c r="F106" s="9" t="s">
        <v>64</v>
      </c>
      <c r="G106" s="9" t="s">
        <v>172</v>
      </c>
      <c r="H106" s="9">
        <v>7.0399999999999995E-8</v>
      </c>
      <c r="I106" s="9" t="s">
        <v>189</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152</v>
      </c>
      <c r="B107" s="9" t="s">
        <v>82</v>
      </c>
      <c r="C107" s="9" t="s">
        <v>110</v>
      </c>
      <c r="D107" s="9" t="s">
        <v>177</v>
      </c>
      <c r="E107" s="9" t="s">
        <v>134</v>
      </c>
      <c r="F107" s="9" t="s">
        <v>64</v>
      </c>
      <c r="G107" s="9" t="s">
        <v>172</v>
      </c>
      <c r="H107" s="9">
        <v>8.9599999999999996E-5</v>
      </c>
      <c r="I107" s="9" t="s">
        <v>189</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140</v>
      </c>
      <c r="B108" s="9" t="s">
        <v>70</v>
      </c>
      <c r="C108" s="9" t="s">
        <v>110</v>
      </c>
      <c r="D108" s="9" t="s">
        <v>177</v>
      </c>
      <c r="E108" s="9" t="s">
        <v>134</v>
      </c>
      <c r="F108" s="9" t="s">
        <v>64</v>
      </c>
      <c r="G108" s="9" t="s">
        <v>172</v>
      </c>
      <c r="H108" s="9">
        <v>0.21</v>
      </c>
      <c r="I108" s="9" t="s">
        <v>189</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139</v>
      </c>
      <c r="B109" s="9" t="s">
        <v>69</v>
      </c>
      <c r="C109" s="9" t="s">
        <v>110</v>
      </c>
      <c r="D109" s="9" t="s">
        <v>177</v>
      </c>
      <c r="E109" s="9" t="s">
        <v>134</v>
      </c>
      <c r="F109" s="9" t="s">
        <v>64</v>
      </c>
      <c r="G109" s="9" t="s">
        <v>172</v>
      </c>
      <c r="H109" s="9">
        <v>3.3000000000000003E-5</v>
      </c>
      <c r="I109" s="9" t="s">
        <v>189</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160</v>
      </c>
      <c r="B110" s="9" t="s">
        <v>91</v>
      </c>
      <c r="C110" s="9" t="s">
        <v>110</v>
      </c>
      <c r="D110" s="9" t="s">
        <v>182</v>
      </c>
      <c r="E110" s="9" t="s">
        <v>134</v>
      </c>
      <c r="F110" s="9" t="s">
        <v>64</v>
      </c>
      <c r="G110" s="9" t="s">
        <v>172</v>
      </c>
      <c r="H110" s="9">
        <v>1.09E-7</v>
      </c>
      <c r="I110" s="9" t="s">
        <v>189</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161</v>
      </c>
      <c r="B111" s="9" t="s">
        <v>92</v>
      </c>
      <c r="C111" s="9" t="s">
        <v>110</v>
      </c>
      <c r="D111" s="9" t="s">
        <v>182</v>
      </c>
      <c r="E111" s="9" t="s">
        <v>134</v>
      </c>
      <c r="F111" s="9" t="s">
        <v>64</v>
      </c>
      <c r="G111" s="9" t="s">
        <v>172</v>
      </c>
      <c r="H111" s="9">
        <v>2.9699999999999999E-6</v>
      </c>
      <c r="I111" s="9" t="s">
        <v>189</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162</v>
      </c>
      <c r="B112" s="9" t="s">
        <v>93</v>
      </c>
      <c r="C112" s="9" t="s">
        <v>110</v>
      </c>
      <c r="D112" s="9" t="s">
        <v>182</v>
      </c>
      <c r="E112" s="9" t="s">
        <v>134</v>
      </c>
      <c r="F112" s="9" t="s">
        <v>64</v>
      </c>
      <c r="G112" s="9" t="s">
        <v>172</v>
      </c>
      <c r="H112" s="9">
        <v>9.2799999999999997E-8</v>
      </c>
      <c r="I112" s="9" t="s">
        <v>189</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119</v>
      </c>
      <c r="B1" s="5" t="s">
        <v>163</v>
      </c>
      <c r="C1" s="5" t="s">
        <v>164</v>
      </c>
      <c r="D1" s="5" t="s">
        <v>171</v>
      </c>
      <c r="E1" s="5" t="s">
        <v>183</v>
      </c>
      <c r="F1" s="5" t="s">
        <v>184</v>
      </c>
      <c r="G1" s="5" t="s">
        <v>185</v>
      </c>
      <c r="H1" s="5" t="s">
        <v>51</v>
      </c>
      <c r="I1" s="5" t="s">
        <v>186</v>
      </c>
      <c r="J1" s="5" t="s">
        <v>190</v>
      </c>
      <c r="K1" s="5" t="s">
        <v>191</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196</v>
      </c>
      <c r="AC1" s="5" t="s">
        <v>197</v>
      </c>
      <c r="AD1" s="5" t="s">
        <v>198</v>
      </c>
      <c r="AE1" s="5" t="s">
        <v>199</v>
      </c>
      <c r="AF1" s="5" t="s">
        <v>200</v>
      </c>
      <c r="AG1" s="5" t="s">
        <v>201</v>
      </c>
      <c r="AH1" s="5" t="s">
        <v>202</v>
      </c>
      <c r="AI1" s="5" t="s">
        <v>203</v>
      </c>
      <c r="AJ1" s="5" t="s">
        <v>204</v>
      </c>
      <c r="AK1" s="5" t="s">
        <v>205</v>
      </c>
      <c r="AL1" s="5" t="s">
        <v>206</v>
      </c>
      <c r="AM1" s="5" t="s">
        <v>207</v>
      </c>
      <c r="AN1" s="5" t="s">
        <v>208</v>
      </c>
      <c r="AO1" s="5" t="s">
        <v>209</v>
      </c>
      <c r="AP1" s="5" t="s">
        <v>210</v>
      </c>
      <c r="AQ1" s="5" t="s">
        <v>211</v>
      </c>
      <c r="AR1" s="5" t="s">
        <v>212</v>
      </c>
    </row>
    <row r="2" spans="1:44" ht="38.5" x14ac:dyDescent="0.35">
      <c r="A2" s="9" t="s">
        <v>120</v>
      </c>
      <c r="B2" s="9" t="s">
        <v>52</v>
      </c>
      <c r="C2" s="9" t="s">
        <v>110</v>
      </c>
      <c r="D2" s="9" t="s">
        <v>172</v>
      </c>
      <c r="E2" s="9" t="s">
        <v>120</v>
      </c>
      <c r="F2" s="9" t="s">
        <v>52</v>
      </c>
      <c r="G2" s="9" t="s">
        <v>172</v>
      </c>
      <c r="H2" s="9">
        <v>-1</v>
      </c>
      <c r="I2" s="9" t="s">
        <v>187</v>
      </c>
      <c r="J2" s="9" t="b">
        <v>0</v>
      </c>
      <c r="AB2" s="9">
        <f>H2</f>
        <v>-1</v>
      </c>
      <c r="AC2" s="9">
        <f t="shared" ref="AC2:AR2" si="0">+AC3+AC4</f>
        <v>7.4341711749375969E-2</v>
      </c>
      <c r="AD2" s="9">
        <f t="shared" si="0"/>
        <v>6.8827013447441625E-9</v>
      </c>
      <c r="AE2" s="9">
        <f t="shared" si="0"/>
        <v>1.2470092172538537E-9</v>
      </c>
      <c r="AF2" s="9">
        <f t="shared" si="0"/>
        <v>3.1186284508086356E-9</v>
      </c>
      <c r="AG2" s="9">
        <f t="shared" si="0"/>
        <v>7.0966695742516521E-9</v>
      </c>
      <c r="AH2" s="9">
        <f t="shared" si="0"/>
        <v>2.1875213075107482E-3</v>
      </c>
      <c r="AI2" s="9">
        <f t="shared" si="0"/>
        <v>2.2256788575737703E-3</v>
      </c>
      <c r="AJ2" s="9">
        <f t="shared" si="0"/>
        <v>9.281364691132428E-4</v>
      </c>
      <c r="AK2" s="9">
        <f t="shared" si="0"/>
        <v>4.077501635674846E-3</v>
      </c>
      <c r="AL2" s="9">
        <f t="shared" si="0"/>
        <v>3.9031063740988654E-7</v>
      </c>
      <c r="AM2" s="9">
        <f t="shared" si="0"/>
        <v>9.2142416588170684E-5</v>
      </c>
      <c r="AN2" s="9">
        <f t="shared" si="0"/>
        <v>2.2859961113056756E-2</v>
      </c>
      <c r="AO2" s="9">
        <f t="shared" si="0"/>
        <v>0.27085558540921889</v>
      </c>
      <c r="AP2" s="9">
        <f t="shared" si="0"/>
        <v>1.1410638568378702E-2</v>
      </c>
      <c r="AQ2" s="9">
        <f t="shared" si="0"/>
        <v>7.1173533432905926E-8</v>
      </c>
      <c r="AR2" s="9">
        <f t="shared" si="0"/>
        <v>0.47139823295492816</v>
      </c>
    </row>
    <row r="3" spans="1:44" ht="38.5" x14ac:dyDescent="0.35">
      <c r="A3" s="9" t="s">
        <v>121</v>
      </c>
      <c r="B3" s="9" t="s">
        <v>2</v>
      </c>
      <c r="C3" s="9" t="s">
        <v>110</v>
      </c>
      <c r="D3" s="9" t="s">
        <v>172</v>
      </c>
      <c r="E3" s="9" t="s">
        <v>120</v>
      </c>
      <c r="F3" s="9" t="s">
        <v>52</v>
      </c>
      <c r="G3" s="9" t="s">
        <v>172</v>
      </c>
      <c r="H3" s="9">
        <v>-0.2</v>
      </c>
      <c r="I3" s="9" t="s">
        <v>188</v>
      </c>
      <c r="J3" s="9" t="b">
        <v>1</v>
      </c>
      <c r="K3" s="9" t="s">
        <v>192</v>
      </c>
      <c r="L3" s="9">
        <f>AC5*AB5</f>
        <v>-2.4439562457910208E-2</v>
      </c>
      <c r="M3" s="9">
        <f>AD5*AB5</f>
        <v>2.5324170950127817E-11</v>
      </c>
      <c r="N3" s="9">
        <f>AE5*AB5</f>
        <v>-3.503748258828774E-11</v>
      </c>
      <c r="O3" s="9">
        <f>AF5*AB5</f>
        <v>-1.0338823514606195E-10</v>
      </c>
      <c r="P3" s="9">
        <f>AG5*AB5</f>
        <v>-3.3571460907331011E-10</v>
      </c>
      <c r="Q3" s="9">
        <f>AH5*AB5</f>
        <v>-1.1349645077921265E-4</v>
      </c>
      <c r="R3" s="9">
        <f>AI5*AB5</f>
        <v>-9.8449905286555981E-3</v>
      </c>
      <c r="S3" s="9">
        <f>AJ5*AB5</f>
        <v>-7.9609087813671797E-5</v>
      </c>
      <c r="T3" s="9">
        <f>AK5*AB5</f>
        <v>-3.1963838319603026E-4</v>
      </c>
      <c r="U3" s="9">
        <f>AL5*AB5</f>
        <v>-1.1706175079544924E-7</v>
      </c>
      <c r="V3" s="9">
        <f>AM5*AB5</f>
        <v>-2.4995384411900216E-6</v>
      </c>
      <c r="W3" s="9">
        <f>AN5*AB5</f>
        <v>-2.0764199717983639E-3</v>
      </c>
      <c r="X3" s="9">
        <f>AO5*AB5</f>
        <v>-2.8574041509077455E-3</v>
      </c>
      <c r="Y3" s="9">
        <f>AP5*AB5</f>
        <v>-2.5733982079896734E-2</v>
      </c>
      <c r="Z3" s="9">
        <f>AQ5*AB5</f>
        <v>-1.6258299383277285E-8</v>
      </c>
      <c r="AA3" s="9">
        <f>AR5*AB5</f>
        <v>-9.4265155075657886E-2</v>
      </c>
      <c r="AB3" s="9">
        <f>-Parameter!G3</f>
        <v>-0.2</v>
      </c>
      <c r="AC3" s="9">
        <f>AB3*L3</f>
        <v>4.8879124915820419E-3</v>
      </c>
      <c r="AD3" s="9">
        <f>AB3*M3</f>
        <v>-5.0648341900255641E-12</v>
      </c>
      <c r="AE3" s="9">
        <f>AB3*N3</f>
        <v>7.0074965176575485E-12</v>
      </c>
      <c r="AF3" s="9">
        <f>AB3*O3</f>
        <v>2.0677647029212393E-11</v>
      </c>
      <c r="AG3" s="9">
        <f>AB3*P3</f>
        <v>6.7142921814662022E-11</v>
      </c>
      <c r="AH3" s="9">
        <f>AB3*Q3</f>
        <v>2.269929015584253E-5</v>
      </c>
      <c r="AI3" s="9">
        <f>AB3*R3</f>
        <v>1.9689981057311196E-3</v>
      </c>
      <c r="AJ3" s="9">
        <f>AB3*S3</f>
        <v>1.5921817562734359E-5</v>
      </c>
      <c r="AK3" s="9">
        <f>AB3*T3</f>
        <v>6.392767663920605E-5</v>
      </c>
      <c r="AL3" s="9">
        <f>AB3*U3</f>
        <v>2.3412350159089848E-8</v>
      </c>
      <c r="AM3" s="9">
        <f>AB3*V3</f>
        <v>4.9990768823800431E-7</v>
      </c>
      <c r="AN3" s="9">
        <f>AB3*W3</f>
        <v>4.152839943596728E-4</v>
      </c>
      <c r="AO3" s="9">
        <f>AB3*X3</f>
        <v>5.7148083018154913E-4</v>
      </c>
      <c r="AP3" s="9">
        <f>AB3*Y3</f>
        <v>5.1467964159793468E-3</v>
      </c>
      <c r="AQ3" s="9">
        <f>AB3*Z3</f>
        <v>3.2516598766554571E-9</v>
      </c>
      <c r="AR3" s="9">
        <f>AB3*AA3</f>
        <v>1.8853031015131579E-2</v>
      </c>
    </row>
    <row r="4" spans="1:44" ht="38.5" x14ac:dyDescent="0.35">
      <c r="A4" s="9" t="s">
        <v>122</v>
      </c>
      <c r="B4" s="9" t="s">
        <v>3</v>
      </c>
      <c r="C4" s="9" t="s">
        <v>110</v>
      </c>
      <c r="D4" s="9" t="s">
        <v>172</v>
      </c>
      <c r="E4" s="9" t="s">
        <v>120</v>
      </c>
      <c r="F4" s="9" t="s">
        <v>52</v>
      </c>
      <c r="G4" s="9" t="s">
        <v>172</v>
      </c>
      <c r="H4" s="9">
        <v>-0.8</v>
      </c>
      <c r="I4" s="9" t="s">
        <v>188</v>
      </c>
      <c r="J4" s="9" t="b">
        <v>1</v>
      </c>
      <c r="K4" s="9" t="s">
        <v>193</v>
      </c>
      <c r="L4" s="9">
        <f>AC12*AB12</f>
        <v>-8.6817249072242406E-2</v>
      </c>
      <c r="M4" s="9">
        <f>AD12*AB12</f>
        <v>-8.6097077236677352E-9</v>
      </c>
      <c r="N4" s="9">
        <f>AE12*AB12</f>
        <v>-1.5500021509202451E-9</v>
      </c>
      <c r="O4" s="9">
        <f>AF12*AB12</f>
        <v>-3.872438504724279E-9</v>
      </c>
      <c r="P4" s="9">
        <f>AG12*AB12</f>
        <v>-8.7869083155462377E-9</v>
      </c>
      <c r="Q4" s="9">
        <f>AH12*AB12</f>
        <v>-2.706027521693632E-3</v>
      </c>
      <c r="R4" s="9">
        <f>AI12*AB12</f>
        <v>-3.2085093980331332E-4</v>
      </c>
      <c r="S4" s="9">
        <f>AJ12*AB12</f>
        <v>-1.1402683144381355E-3</v>
      </c>
      <c r="T4" s="9">
        <f>AK12*AB12</f>
        <v>-5.0169674487945499E-3</v>
      </c>
      <c r="U4" s="9">
        <f>AL12*AB12</f>
        <v>-4.5862285906349582E-7</v>
      </c>
      <c r="V4" s="9">
        <f>AM12*AB12</f>
        <v>-1.1455313612491585E-4</v>
      </c>
      <c r="W4" s="9">
        <f>AN12*AB12</f>
        <v>-2.8055846398371352E-2</v>
      </c>
      <c r="X4" s="9">
        <f>AO12*AB12</f>
        <v>-0.33785513072379669</v>
      </c>
      <c r="Y4" s="9">
        <f>AP12*AB12</f>
        <v>-7.8298026904991946E-3</v>
      </c>
      <c r="Z4" s="9">
        <f>AQ12*AB12</f>
        <v>-8.4902341945313089E-8</v>
      </c>
      <c r="AA4" s="9">
        <f>AR12*AB12</f>
        <v>-0.56568150242474569</v>
      </c>
      <c r="AB4" s="9">
        <f>-1+Parameter!G3</f>
        <v>-0.8</v>
      </c>
      <c r="AC4" s="9">
        <f>AB4*L4</f>
        <v>6.9453799257793922E-2</v>
      </c>
      <c r="AD4" s="9">
        <f>AB4*M4</f>
        <v>6.8877661789341882E-9</v>
      </c>
      <c r="AE4" s="9">
        <f>AB4*N4</f>
        <v>1.2400017207361962E-9</v>
      </c>
      <c r="AF4" s="9">
        <f>AB4*O4</f>
        <v>3.0979508037794233E-9</v>
      </c>
      <c r="AG4" s="9">
        <f>AB4*P4</f>
        <v>7.0295266524369903E-9</v>
      </c>
      <c r="AH4" s="9">
        <f>AB4*Q4</f>
        <v>2.1648220173549055E-3</v>
      </c>
      <c r="AI4" s="9">
        <f>AB4*R4</f>
        <v>2.5668075184265065E-4</v>
      </c>
      <c r="AJ4" s="9">
        <f>AB4*S4</f>
        <v>9.1221465155050848E-4</v>
      </c>
      <c r="AK4" s="9">
        <f>AB4*T4</f>
        <v>4.0135739590356403E-3</v>
      </c>
      <c r="AL4" s="9">
        <f>AB4*U4</f>
        <v>3.6689828725079668E-7</v>
      </c>
      <c r="AM4" s="9">
        <f>AB4*V4</f>
        <v>9.164250889993268E-5</v>
      </c>
      <c r="AN4" s="9">
        <f>AB4*W4</f>
        <v>2.2444677118697083E-2</v>
      </c>
      <c r="AO4" s="9">
        <f>AB4*X4</f>
        <v>0.27028410457903734</v>
      </c>
      <c r="AP4" s="9">
        <f>AB4*Y4</f>
        <v>6.2638421523993557E-3</v>
      </c>
      <c r="AQ4" s="9">
        <f>AB4*Z4</f>
        <v>6.7921873556250474E-8</v>
      </c>
      <c r="AR4" s="9">
        <f>AB4*AA4</f>
        <v>0.45254520193979658</v>
      </c>
    </row>
    <row r="5" spans="1:44" ht="38.5" x14ac:dyDescent="0.35">
      <c r="A5" s="9" t="s">
        <v>121</v>
      </c>
      <c r="B5" s="9" t="s">
        <v>2</v>
      </c>
      <c r="C5" s="9" t="s">
        <v>110</v>
      </c>
      <c r="D5" s="9" t="s">
        <v>172</v>
      </c>
      <c r="E5" s="9" t="s">
        <v>121</v>
      </c>
      <c r="F5" s="9" t="s">
        <v>2</v>
      </c>
      <c r="G5" s="9" t="s">
        <v>172</v>
      </c>
      <c r="H5" s="9">
        <v>-1</v>
      </c>
      <c r="I5" s="9" t="s">
        <v>187</v>
      </c>
      <c r="J5" s="9" t="b">
        <v>0</v>
      </c>
      <c r="AB5" s="9">
        <f t="shared" ref="AB5:AB15" si="1">H5</f>
        <v>-1</v>
      </c>
      <c r="AC5" s="9">
        <f t="shared" ref="AC5:AR5" si="2">+AC6+AC7</f>
        <v>2.4439562457910208E-2</v>
      </c>
      <c r="AD5" s="9">
        <f t="shared" si="2"/>
        <v>-2.5324170950127817E-11</v>
      </c>
      <c r="AE5" s="9">
        <f t="shared" si="2"/>
        <v>3.503748258828774E-11</v>
      </c>
      <c r="AF5" s="9">
        <f t="shared" si="2"/>
        <v>1.0338823514606195E-10</v>
      </c>
      <c r="AG5" s="9">
        <f t="shared" si="2"/>
        <v>3.3571460907331011E-10</v>
      </c>
      <c r="AH5" s="9">
        <f t="shared" si="2"/>
        <v>1.1349645077921265E-4</v>
      </c>
      <c r="AI5" s="9">
        <f t="shared" si="2"/>
        <v>9.8449905286555981E-3</v>
      </c>
      <c r="AJ5" s="9">
        <f t="shared" si="2"/>
        <v>7.9609087813671797E-5</v>
      </c>
      <c r="AK5" s="9">
        <f t="shared" si="2"/>
        <v>3.1963838319603026E-4</v>
      </c>
      <c r="AL5" s="9">
        <f t="shared" si="2"/>
        <v>1.1706175079544924E-7</v>
      </c>
      <c r="AM5" s="9">
        <f t="shared" si="2"/>
        <v>2.4995384411900216E-6</v>
      </c>
      <c r="AN5" s="9">
        <f t="shared" si="2"/>
        <v>2.0764199717983639E-3</v>
      </c>
      <c r="AO5" s="9">
        <f t="shared" si="2"/>
        <v>2.8574041509077455E-3</v>
      </c>
      <c r="AP5" s="9">
        <f t="shared" si="2"/>
        <v>2.5733982079896734E-2</v>
      </c>
      <c r="AQ5" s="9">
        <f t="shared" si="2"/>
        <v>1.6258299383277285E-8</v>
      </c>
      <c r="AR5" s="9">
        <f t="shared" si="2"/>
        <v>9.4265155075657886E-2</v>
      </c>
    </row>
    <row r="6" spans="1:44" ht="51" x14ac:dyDescent="0.35">
      <c r="A6" s="9" t="s">
        <v>123</v>
      </c>
      <c r="B6" s="9" t="s">
        <v>53</v>
      </c>
      <c r="C6" s="9" t="s">
        <v>110</v>
      </c>
      <c r="D6" s="9" t="s">
        <v>172</v>
      </c>
      <c r="E6" s="9" t="s">
        <v>121</v>
      </c>
      <c r="F6" s="9" t="s">
        <v>2</v>
      </c>
      <c r="G6" s="9" t="s">
        <v>172</v>
      </c>
      <c r="H6" s="9">
        <v>-0.8</v>
      </c>
      <c r="I6" s="9" t="s">
        <v>188</v>
      </c>
      <c r="J6" s="9" t="b">
        <v>1</v>
      </c>
      <c r="L6" s="9">
        <f>AC8*AB8</f>
        <v>-2.4439562457910208E-2</v>
      </c>
      <c r="M6" s="9">
        <f>AD8*AB8</f>
        <v>2.5324170950127814E-11</v>
      </c>
      <c r="N6" s="9">
        <f>AE8*AB8</f>
        <v>-3.503748258828774E-11</v>
      </c>
      <c r="O6" s="9">
        <f>AF8*AB8</f>
        <v>-1.0338823514606194E-10</v>
      </c>
      <c r="P6" s="9">
        <f>AG8*AB8</f>
        <v>-3.3571460907331011E-10</v>
      </c>
      <c r="Q6" s="9">
        <f>AH8*AB8</f>
        <v>-1.1349645077921264E-4</v>
      </c>
      <c r="R6" s="9">
        <f>AI8*AB8</f>
        <v>-9.8449905286555981E-3</v>
      </c>
      <c r="S6" s="9">
        <f>AJ8*AB8</f>
        <v>-7.9609087813671797E-5</v>
      </c>
      <c r="T6" s="9">
        <f>AK8*AB8</f>
        <v>-3.1963838319603021E-4</v>
      </c>
      <c r="U6" s="9">
        <f>AL8*AB8</f>
        <v>-1.1706175079544924E-7</v>
      </c>
      <c r="V6" s="9">
        <f>AM8*AB8</f>
        <v>-2.4995384411900212E-6</v>
      </c>
      <c r="W6" s="9">
        <f>AN8*AB8</f>
        <v>-2.0764199717983639E-3</v>
      </c>
      <c r="X6" s="9">
        <f>AO8*AB8</f>
        <v>-2.8574041509077455E-3</v>
      </c>
      <c r="Y6" s="9">
        <f>AP8*AB8</f>
        <v>-2.5733982079896731E-2</v>
      </c>
      <c r="Z6" s="9">
        <f>AQ8*AB8</f>
        <v>-1.6258299383277282E-8</v>
      </c>
      <c r="AA6" s="9">
        <f>AR8*AB8</f>
        <v>-9.4265155075657872E-2</v>
      </c>
      <c r="AB6" s="9">
        <f t="shared" si="1"/>
        <v>-0.8</v>
      </c>
      <c r="AC6" s="9">
        <f>AB6*L6</f>
        <v>1.9551649966328168E-2</v>
      </c>
      <c r="AD6" s="9">
        <f>AB6*M6</f>
        <v>-2.0259336760102253E-11</v>
      </c>
      <c r="AE6" s="9">
        <f>AB6*N6</f>
        <v>2.8029986070630194E-11</v>
      </c>
      <c r="AF6" s="9">
        <f>AB6*O6</f>
        <v>8.2710588116849557E-11</v>
      </c>
      <c r="AG6" s="9">
        <f>AB6*P6</f>
        <v>2.6857168725864809E-10</v>
      </c>
      <c r="AH6" s="9">
        <f>AB6*Q6</f>
        <v>9.0797160623370119E-5</v>
      </c>
      <c r="AI6" s="9">
        <f>AB6*R6</f>
        <v>7.8759924229244785E-3</v>
      </c>
      <c r="AJ6" s="9">
        <f>AB6*S6</f>
        <v>6.3687270250937435E-5</v>
      </c>
      <c r="AK6" s="9">
        <f>AB6*T6</f>
        <v>2.557107065568242E-4</v>
      </c>
      <c r="AL6" s="9">
        <f>AB6*U6</f>
        <v>9.3649400636359391E-8</v>
      </c>
      <c r="AM6" s="9">
        <f>AB6*V6</f>
        <v>1.9996307529520172E-6</v>
      </c>
      <c r="AN6" s="9">
        <f>AB6*W6</f>
        <v>1.6611359774386912E-3</v>
      </c>
      <c r="AO6" s="9">
        <f>AB6*X6</f>
        <v>2.2859233207261965E-3</v>
      </c>
      <c r="AP6" s="9">
        <f>AB6*Y6</f>
        <v>2.0587185663917387E-2</v>
      </c>
      <c r="AQ6" s="9">
        <f>AB6*Z6</f>
        <v>1.3006639506621827E-8</v>
      </c>
      <c r="AR6" s="9">
        <f>AB6*AA6</f>
        <v>7.5412124060526303E-2</v>
      </c>
    </row>
    <row r="7" spans="1:44" ht="51" x14ac:dyDescent="0.35">
      <c r="A7" s="9" t="s">
        <v>124</v>
      </c>
      <c r="B7" s="9" t="s">
        <v>54</v>
      </c>
      <c r="C7" s="9" t="s">
        <v>110</v>
      </c>
      <c r="D7" s="9" t="s">
        <v>172</v>
      </c>
      <c r="E7" s="9" t="s">
        <v>121</v>
      </c>
      <c r="F7" s="9" t="s">
        <v>2</v>
      </c>
      <c r="G7" s="9" t="s">
        <v>172</v>
      </c>
      <c r="H7" s="9">
        <v>-0.2</v>
      </c>
      <c r="I7" s="9" t="s">
        <v>188</v>
      </c>
      <c r="J7" s="9" t="b">
        <v>1</v>
      </c>
      <c r="L7" s="9">
        <f>AC10*AB10</f>
        <v>-2.4439562457910208E-2</v>
      </c>
      <c r="M7" s="9">
        <f>AD10*AB10</f>
        <v>2.5324170950127814E-11</v>
      </c>
      <c r="N7" s="9">
        <f>AE10*AB10</f>
        <v>-3.503748258828774E-11</v>
      </c>
      <c r="O7" s="9">
        <f>AF10*AB10</f>
        <v>-1.0338823514606194E-10</v>
      </c>
      <c r="P7" s="9">
        <f>AG10*AB10</f>
        <v>-3.3571460907331011E-10</v>
      </c>
      <c r="Q7" s="9">
        <f>AH10*AB10</f>
        <v>-1.1349645077921264E-4</v>
      </c>
      <c r="R7" s="9">
        <f>AI10*AB10</f>
        <v>-9.8449905286555981E-3</v>
      </c>
      <c r="S7" s="9">
        <f>AJ10*AB10</f>
        <v>-7.9609087813671797E-5</v>
      </c>
      <c r="T7" s="9">
        <f>AK10*AB10</f>
        <v>-3.1963838319603021E-4</v>
      </c>
      <c r="U7" s="9">
        <f>AL10*AB10</f>
        <v>-1.1706175079544924E-7</v>
      </c>
      <c r="V7" s="9">
        <f>AM10*AB10</f>
        <v>-2.4995384411900212E-6</v>
      </c>
      <c r="W7" s="9">
        <f>AN10*AB10</f>
        <v>-2.0764199717983639E-3</v>
      </c>
      <c r="X7" s="9">
        <f>AO10*AB10</f>
        <v>-2.8574041509077455E-3</v>
      </c>
      <c r="Y7" s="9">
        <f>AP10*AB10</f>
        <v>-2.5733982079896731E-2</v>
      </c>
      <c r="Z7" s="9">
        <f>AQ10*AB10</f>
        <v>-1.6258299383277282E-8</v>
      </c>
      <c r="AA7" s="9">
        <f>AR10*AB10</f>
        <v>-9.4265155075657872E-2</v>
      </c>
      <c r="AB7" s="9">
        <f t="shared" si="1"/>
        <v>-0.2</v>
      </c>
      <c r="AC7" s="9">
        <f>AB7*L7</f>
        <v>4.8879124915820419E-3</v>
      </c>
      <c r="AD7" s="9">
        <f>AB7*M7</f>
        <v>-5.0648341900255633E-12</v>
      </c>
      <c r="AE7" s="9">
        <f>AB7*N7</f>
        <v>7.0074965176575485E-12</v>
      </c>
      <c r="AF7" s="9">
        <f>AB7*O7</f>
        <v>2.0677647029212389E-11</v>
      </c>
      <c r="AG7" s="9">
        <f>AB7*P7</f>
        <v>6.7142921814662022E-11</v>
      </c>
      <c r="AH7" s="9">
        <f>AB7*Q7</f>
        <v>2.269929015584253E-5</v>
      </c>
      <c r="AI7" s="9">
        <f>AB7*R7</f>
        <v>1.9689981057311196E-3</v>
      </c>
      <c r="AJ7" s="9">
        <f>AB7*S7</f>
        <v>1.5921817562734359E-5</v>
      </c>
      <c r="AK7" s="9">
        <f>AB7*T7</f>
        <v>6.392767663920605E-5</v>
      </c>
      <c r="AL7" s="9">
        <f>AB7*U7</f>
        <v>2.3412350159089848E-8</v>
      </c>
      <c r="AM7" s="9">
        <f>AB7*V7</f>
        <v>4.9990768823800431E-7</v>
      </c>
      <c r="AN7" s="9">
        <f>AB7*W7</f>
        <v>4.152839943596728E-4</v>
      </c>
      <c r="AO7" s="9">
        <f>AB7*X7</f>
        <v>5.7148083018154913E-4</v>
      </c>
      <c r="AP7" s="9">
        <f>AB7*Y7</f>
        <v>5.1467964159793468E-3</v>
      </c>
      <c r="AQ7" s="9">
        <f>AB7*Z7</f>
        <v>3.2516598766554567E-9</v>
      </c>
      <c r="AR7" s="9">
        <f>AB7*AA7</f>
        <v>1.8853031015131576E-2</v>
      </c>
    </row>
    <row r="8" spans="1:44" ht="51" x14ac:dyDescent="0.35">
      <c r="A8" s="9" t="s">
        <v>123</v>
      </c>
      <c r="B8" s="9" t="s">
        <v>53</v>
      </c>
      <c r="C8" s="9" t="s">
        <v>110</v>
      </c>
      <c r="D8" s="9" t="s">
        <v>172</v>
      </c>
      <c r="E8" s="9" t="s">
        <v>123</v>
      </c>
      <c r="F8" s="9" t="s">
        <v>53</v>
      </c>
      <c r="G8" s="9" t="s">
        <v>172</v>
      </c>
      <c r="H8" s="9">
        <v>-1</v>
      </c>
      <c r="I8" s="9" t="s">
        <v>187</v>
      </c>
      <c r="J8" s="9" t="b">
        <v>0</v>
      </c>
      <c r="AB8" s="9">
        <f t="shared" si="1"/>
        <v>-1</v>
      </c>
      <c r="AC8" s="9">
        <f t="shared" ref="AC8:AR8" si="3">+AC9</f>
        <v>2.4439562457910208E-2</v>
      </c>
      <c r="AD8" s="9">
        <f t="shared" si="3"/>
        <v>-2.5324170950127814E-11</v>
      </c>
      <c r="AE8" s="9">
        <f t="shared" si="3"/>
        <v>3.503748258828774E-11</v>
      </c>
      <c r="AF8" s="9">
        <f t="shared" si="3"/>
        <v>1.0338823514606194E-10</v>
      </c>
      <c r="AG8" s="9">
        <f t="shared" si="3"/>
        <v>3.3571460907331011E-10</v>
      </c>
      <c r="AH8" s="9">
        <f t="shared" si="3"/>
        <v>1.1349645077921264E-4</v>
      </c>
      <c r="AI8" s="9">
        <f t="shared" si="3"/>
        <v>9.8449905286555981E-3</v>
      </c>
      <c r="AJ8" s="9">
        <f t="shared" si="3"/>
        <v>7.9609087813671797E-5</v>
      </c>
      <c r="AK8" s="9">
        <f t="shared" si="3"/>
        <v>3.1963838319603021E-4</v>
      </c>
      <c r="AL8" s="9">
        <f t="shared" si="3"/>
        <v>1.1706175079544924E-7</v>
      </c>
      <c r="AM8" s="9">
        <f t="shared" si="3"/>
        <v>2.4995384411900212E-6</v>
      </c>
      <c r="AN8" s="9">
        <f t="shared" si="3"/>
        <v>2.0764199717983639E-3</v>
      </c>
      <c r="AO8" s="9">
        <f t="shared" si="3"/>
        <v>2.8574041509077455E-3</v>
      </c>
      <c r="AP8" s="9">
        <f t="shared" si="3"/>
        <v>2.5733982079896731E-2</v>
      </c>
      <c r="AQ8" s="9">
        <f t="shared" si="3"/>
        <v>1.6258299383277282E-8</v>
      </c>
      <c r="AR8" s="9">
        <f t="shared" si="3"/>
        <v>9.4265155075657872E-2</v>
      </c>
    </row>
    <row r="9" spans="1:44" ht="88.5" x14ac:dyDescent="0.35">
      <c r="A9" s="9" t="s">
        <v>125</v>
      </c>
      <c r="B9" s="9" t="s">
        <v>55</v>
      </c>
      <c r="C9" s="9" t="s">
        <v>110</v>
      </c>
      <c r="D9" s="9" t="s">
        <v>172</v>
      </c>
      <c r="E9" s="9" t="s">
        <v>123</v>
      </c>
      <c r="F9" s="9" t="s">
        <v>53</v>
      </c>
      <c r="G9" s="9" t="s">
        <v>172</v>
      </c>
      <c r="H9" s="9">
        <v>-1</v>
      </c>
      <c r="I9" s="9" t="s">
        <v>188</v>
      </c>
      <c r="J9" s="9" t="b">
        <v>1</v>
      </c>
      <c r="L9" s="9">
        <f>AC25*AB25</f>
        <v>-2.4439562457910208E-2</v>
      </c>
      <c r="M9" s="9">
        <f>AD25*AB25</f>
        <v>2.5324170950127814E-11</v>
      </c>
      <c r="N9" s="9">
        <f>AE25*AB25</f>
        <v>-3.503748258828774E-11</v>
      </c>
      <c r="O9" s="9">
        <f>AF25*AB25</f>
        <v>-1.0338823514606194E-10</v>
      </c>
      <c r="P9" s="9">
        <f>AG25*AB25</f>
        <v>-3.3571460907331011E-10</v>
      </c>
      <c r="Q9" s="9">
        <f>AH25*AB25</f>
        <v>-1.1349645077921264E-4</v>
      </c>
      <c r="R9" s="9">
        <f>AI25*AB25</f>
        <v>-9.8449905286555981E-3</v>
      </c>
      <c r="S9" s="9">
        <f>AJ25*AB25</f>
        <v>-7.9609087813671797E-5</v>
      </c>
      <c r="T9" s="9">
        <f>AK25*AB25</f>
        <v>-3.1963838319603021E-4</v>
      </c>
      <c r="U9" s="9">
        <f>AL25*AB25</f>
        <v>-1.1706175079544924E-7</v>
      </c>
      <c r="V9" s="9">
        <f>AM25*AB25</f>
        <v>-2.4995384411900212E-6</v>
      </c>
      <c r="W9" s="9">
        <f>AN25*AB25</f>
        <v>-2.0764199717983639E-3</v>
      </c>
      <c r="X9" s="9">
        <f>AO25*AB25</f>
        <v>-2.8574041509077455E-3</v>
      </c>
      <c r="Y9" s="9">
        <f>AP25*AB25</f>
        <v>-2.5733982079896731E-2</v>
      </c>
      <c r="Z9" s="9">
        <f>AQ25*AB25</f>
        <v>-1.6258299383277282E-8</v>
      </c>
      <c r="AA9" s="9">
        <f>AR25*AB25</f>
        <v>-9.4265155075657872E-2</v>
      </c>
      <c r="AB9" s="9">
        <f t="shared" si="1"/>
        <v>-1</v>
      </c>
      <c r="AC9" s="9">
        <f>AB9*L9</f>
        <v>2.4439562457910208E-2</v>
      </c>
      <c r="AD9" s="9">
        <f>AB9*M9</f>
        <v>-2.5324170950127814E-11</v>
      </c>
      <c r="AE9" s="9">
        <f>AB9*N9</f>
        <v>3.503748258828774E-11</v>
      </c>
      <c r="AF9" s="9">
        <f>AB9*O9</f>
        <v>1.0338823514606194E-10</v>
      </c>
      <c r="AG9" s="9">
        <f>AB9*P9</f>
        <v>3.3571460907331011E-10</v>
      </c>
      <c r="AH9" s="9">
        <f>AB9*Q9</f>
        <v>1.1349645077921264E-4</v>
      </c>
      <c r="AI9" s="9">
        <f>AB9*R9</f>
        <v>9.8449905286555981E-3</v>
      </c>
      <c r="AJ9" s="9">
        <f>AB9*S9</f>
        <v>7.9609087813671797E-5</v>
      </c>
      <c r="AK9" s="9">
        <f>AB9*T9</f>
        <v>3.1963838319603021E-4</v>
      </c>
      <c r="AL9" s="9">
        <f>AB9*U9</f>
        <v>1.1706175079544924E-7</v>
      </c>
      <c r="AM9" s="9">
        <f>AB9*V9</f>
        <v>2.4995384411900212E-6</v>
      </c>
      <c r="AN9" s="9">
        <f>AB9*W9</f>
        <v>2.0764199717983639E-3</v>
      </c>
      <c r="AO9" s="9">
        <f>AB9*X9</f>
        <v>2.8574041509077455E-3</v>
      </c>
      <c r="AP9" s="9">
        <f>AB9*Y9</f>
        <v>2.5733982079896731E-2</v>
      </c>
      <c r="AQ9" s="9">
        <f>AB9*Z9</f>
        <v>1.6258299383277282E-8</v>
      </c>
      <c r="AR9" s="9">
        <f>AB9*AA9</f>
        <v>9.4265155075657872E-2</v>
      </c>
    </row>
    <row r="10" spans="1:44" ht="51" x14ac:dyDescent="0.35">
      <c r="A10" s="9" t="s">
        <v>124</v>
      </c>
      <c r="B10" s="9" t="s">
        <v>54</v>
      </c>
      <c r="C10" s="9" t="s">
        <v>110</v>
      </c>
      <c r="D10" s="9" t="s">
        <v>172</v>
      </c>
      <c r="E10" s="9" t="s">
        <v>124</v>
      </c>
      <c r="F10" s="9" t="s">
        <v>54</v>
      </c>
      <c r="G10" s="9" t="s">
        <v>172</v>
      </c>
      <c r="H10" s="9">
        <v>-1</v>
      </c>
      <c r="I10" s="9" t="s">
        <v>187</v>
      </c>
      <c r="J10" s="9" t="b">
        <v>0</v>
      </c>
      <c r="AB10" s="9">
        <f t="shared" si="1"/>
        <v>-1</v>
      </c>
      <c r="AC10" s="9">
        <f t="shared" ref="AC10:AR10" si="4">+AC11</f>
        <v>2.4439562457910208E-2</v>
      </c>
      <c r="AD10" s="9">
        <f t="shared" si="4"/>
        <v>-2.5324170950127814E-11</v>
      </c>
      <c r="AE10" s="9">
        <f t="shared" si="4"/>
        <v>3.503748258828774E-11</v>
      </c>
      <c r="AF10" s="9">
        <f t="shared" si="4"/>
        <v>1.0338823514606194E-10</v>
      </c>
      <c r="AG10" s="9">
        <f t="shared" si="4"/>
        <v>3.3571460907331011E-10</v>
      </c>
      <c r="AH10" s="9">
        <f t="shared" si="4"/>
        <v>1.1349645077921264E-4</v>
      </c>
      <c r="AI10" s="9">
        <f t="shared" si="4"/>
        <v>9.8449905286555981E-3</v>
      </c>
      <c r="AJ10" s="9">
        <f t="shared" si="4"/>
        <v>7.9609087813671797E-5</v>
      </c>
      <c r="AK10" s="9">
        <f t="shared" si="4"/>
        <v>3.1963838319603021E-4</v>
      </c>
      <c r="AL10" s="9">
        <f t="shared" si="4"/>
        <v>1.1706175079544924E-7</v>
      </c>
      <c r="AM10" s="9">
        <f t="shared" si="4"/>
        <v>2.4995384411900212E-6</v>
      </c>
      <c r="AN10" s="9">
        <f t="shared" si="4"/>
        <v>2.0764199717983639E-3</v>
      </c>
      <c r="AO10" s="9">
        <f t="shared" si="4"/>
        <v>2.8574041509077455E-3</v>
      </c>
      <c r="AP10" s="9">
        <f t="shared" si="4"/>
        <v>2.5733982079896731E-2</v>
      </c>
      <c r="AQ10" s="9">
        <f t="shared" si="4"/>
        <v>1.6258299383277282E-8</v>
      </c>
      <c r="AR10" s="9">
        <f t="shared" si="4"/>
        <v>9.4265155075657872E-2</v>
      </c>
    </row>
    <row r="11" spans="1:44" ht="88.5" x14ac:dyDescent="0.35">
      <c r="A11" s="9" t="s">
        <v>126</v>
      </c>
      <c r="B11" s="9" t="s">
        <v>56</v>
      </c>
      <c r="C11" s="9" t="s">
        <v>110</v>
      </c>
      <c r="D11" s="9" t="s">
        <v>172</v>
      </c>
      <c r="E11" s="9" t="s">
        <v>124</v>
      </c>
      <c r="F11" s="9" t="s">
        <v>54</v>
      </c>
      <c r="G11" s="9" t="s">
        <v>172</v>
      </c>
      <c r="H11" s="9">
        <v>-1</v>
      </c>
      <c r="I11" s="9" t="s">
        <v>188</v>
      </c>
      <c r="J11" s="9" t="b">
        <v>1</v>
      </c>
      <c r="L11" s="9">
        <f>AC69*AB69</f>
        <v>-2.4439562457910208E-2</v>
      </c>
      <c r="M11" s="9">
        <f>AD69*AB69</f>
        <v>2.5324170950127814E-11</v>
      </c>
      <c r="N11" s="9">
        <f>AE69*AB69</f>
        <v>-3.503748258828774E-11</v>
      </c>
      <c r="O11" s="9">
        <f>AF69*AB69</f>
        <v>-1.0338823514606194E-10</v>
      </c>
      <c r="P11" s="9">
        <f>AG69*AB69</f>
        <v>-3.3571460907331011E-10</v>
      </c>
      <c r="Q11" s="9">
        <f>AH69*AB69</f>
        <v>-1.1349645077921264E-4</v>
      </c>
      <c r="R11" s="9">
        <f>AI69*AB69</f>
        <v>-9.8449905286555981E-3</v>
      </c>
      <c r="S11" s="9">
        <f>AJ69*AB69</f>
        <v>-7.9609087813671797E-5</v>
      </c>
      <c r="T11" s="9">
        <f>AK69*AB69</f>
        <v>-3.1963838319603021E-4</v>
      </c>
      <c r="U11" s="9">
        <f>AL69*AB69</f>
        <v>-1.1706175079544924E-7</v>
      </c>
      <c r="V11" s="9">
        <f>AM69*AB69</f>
        <v>-2.4995384411900212E-6</v>
      </c>
      <c r="W11" s="9">
        <f>AN69*AB69</f>
        <v>-2.0764199717983639E-3</v>
      </c>
      <c r="X11" s="9">
        <f>AO69*AB69</f>
        <v>-2.8574041509077455E-3</v>
      </c>
      <c r="Y11" s="9">
        <f>AP69*AB69</f>
        <v>-2.5733982079896731E-2</v>
      </c>
      <c r="Z11" s="9">
        <f>AQ69*AB69</f>
        <v>-1.6258299383277282E-8</v>
      </c>
      <c r="AA11" s="9">
        <f>AR69*AB69</f>
        <v>-9.4265155075657872E-2</v>
      </c>
      <c r="AB11" s="9">
        <f t="shared" si="1"/>
        <v>-1</v>
      </c>
      <c r="AC11" s="9">
        <f>AB11*L11</f>
        <v>2.4439562457910208E-2</v>
      </c>
      <c r="AD11" s="9">
        <f>AB11*M11</f>
        <v>-2.5324170950127814E-11</v>
      </c>
      <c r="AE11" s="9">
        <f>AB11*N11</f>
        <v>3.503748258828774E-11</v>
      </c>
      <c r="AF11" s="9">
        <f>AB11*O11</f>
        <v>1.0338823514606194E-10</v>
      </c>
      <c r="AG11" s="9">
        <f>AB11*P11</f>
        <v>3.3571460907331011E-10</v>
      </c>
      <c r="AH11" s="9">
        <f>AB11*Q11</f>
        <v>1.1349645077921264E-4</v>
      </c>
      <c r="AI11" s="9">
        <f>AB11*R11</f>
        <v>9.8449905286555981E-3</v>
      </c>
      <c r="AJ11" s="9">
        <f>AB11*S11</f>
        <v>7.9609087813671797E-5</v>
      </c>
      <c r="AK11" s="9">
        <f>AB11*T11</f>
        <v>3.1963838319603021E-4</v>
      </c>
      <c r="AL11" s="9">
        <f>AB11*U11</f>
        <v>1.1706175079544924E-7</v>
      </c>
      <c r="AM11" s="9">
        <f>AB11*V11</f>
        <v>2.4995384411900212E-6</v>
      </c>
      <c r="AN11" s="9">
        <f>AB11*W11</f>
        <v>2.0764199717983639E-3</v>
      </c>
      <c r="AO11" s="9">
        <f>AB11*X11</f>
        <v>2.8574041509077455E-3</v>
      </c>
      <c r="AP11" s="9">
        <f>AB11*Y11</f>
        <v>2.5733982079896731E-2</v>
      </c>
      <c r="AQ11" s="9">
        <f>AB11*Z11</f>
        <v>1.6258299383277282E-8</v>
      </c>
      <c r="AR11" s="9">
        <f>AB11*AA11</f>
        <v>9.4265155075657872E-2</v>
      </c>
    </row>
    <row r="12" spans="1:44" ht="38.5" x14ac:dyDescent="0.35">
      <c r="A12" s="9" t="s">
        <v>122</v>
      </c>
      <c r="B12" s="9" t="s">
        <v>3</v>
      </c>
      <c r="C12" s="9" t="s">
        <v>110</v>
      </c>
      <c r="D12" s="9" t="s">
        <v>172</v>
      </c>
      <c r="E12" s="9" t="s">
        <v>122</v>
      </c>
      <c r="F12" s="9" t="s">
        <v>3</v>
      </c>
      <c r="G12" s="9" t="s">
        <v>172</v>
      </c>
      <c r="H12" s="9">
        <v>-1</v>
      </c>
      <c r="I12" s="9" t="s">
        <v>187</v>
      </c>
      <c r="J12" s="9" t="b">
        <v>0</v>
      </c>
      <c r="AB12" s="9">
        <f t="shared" si="1"/>
        <v>-1</v>
      </c>
      <c r="AC12" s="9">
        <f t="shared" ref="AC12:AR12" si="5">+AC13+AC14</f>
        <v>8.6817249072242406E-2</v>
      </c>
      <c r="AD12" s="9">
        <f t="shared" si="5"/>
        <v>8.6097077236677352E-9</v>
      </c>
      <c r="AE12" s="9">
        <f t="shared" si="5"/>
        <v>1.5500021509202451E-9</v>
      </c>
      <c r="AF12" s="9">
        <f t="shared" si="5"/>
        <v>3.872438504724279E-9</v>
      </c>
      <c r="AG12" s="9">
        <f t="shared" si="5"/>
        <v>8.7869083155462377E-9</v>
      </c>
      <c r="AH12" s="9">
        <f t="shared" si="5"/>
        <v>2.706027521693632E-3</v>
      </c>
      <c r="AI12" s="9">
        <f t="shared" si="5"/>
        <v>3.2085093980331332E-4</v>
      </c>
      <c r="AJ12" s="9">
        <f t="shared" si="5"/>
        <v>1.1402683144381355E-3</v>
      </c>
      <c r="AK12" s="9">
        <f t="shared" si="5"/>
        <v>5.0169674487945499E-3</v>
      </c>
      <c r="AL12" s="9">
        <f t="shared" si="5"/>
        <v>4.5862285906349582E-7</v>
      </c>
      <c r="AM12" s="9">
        <f t="shared" si="5"/>
        <v>1.1455313612491585E-4</v>
      </c>
      <c r="AN12" s="9">
        <f t="shared" si="5"/>
        <v>2.8055846398371352E-2</v>
      </c>
      <c r="AO12" s="9">
        <f t="shared" si="5"/>
        <v>0.33785513072379669</v>
      </c>
      <c r="AP12" s="9">
        <f t="shared" si="5"/>
        <v>7.8298026904991946E-3</v>
      </c>
      <c r="AQ12" s="9">
        <f t="shared" si="5"/>
        <v>8.4902341945313089E-8</v>
      </c>
      <c r="AR12" s="9">
        <f t="shared" si="5"/>
        <v>0.56568150242474569</v>
      </c>
    </row>
    <row r="13" spans="1:44" ht="51" x14ac:dyDescent="0.35">
      <c r="A13" s="9" t="s">
        <v>127</v>
      </c>
      <c r="B13" s="9" t="s">
        <v>57</v>
      </c>
      <c r="C13" s="9" t="s">
        <v>110</v>
      </c>
      <c r="D13" s="9" t="s">
        <v>172</v>
      </c>
      <c r="E13" s="9" t="s">
        <v>122</v>
      </c>
      <c r="F13" s="9" t="s">
        <v>3</v>
      </c>
      <c r="G13" s="9" t="s">
        <v>172</v>
      </c>
      <c r="H13" s="9">
        <v>-0.6</v>
      </c>
      <c r="I13" s="9" t="s">
        <v>188</v>
      </c>
      <c r="J13" s="9" t="b">
        <v>1</v>
      </c>
      <c r="L13" s="9">
        <f>AC15*AB15</f>
        <v>-8.6817249072242406E-2</v>
      </c>
      <c r="M13" s="9">
        <f>AD15*AB15</f>
        <v>-8.6097077236677352E-9</v>
      </c>
      <c r="N13" s="9">
        <f>AE15*AB15</f>
        <v>-1.5500021509202451E-9</v>
      </c>
      <c r="O13" s="9">
        <f>AF15*AB15</f>
        <v>-3.872438504724279E-9</v>
      </c>
      <c r="P13" s="9">
        <f>AG15*AB15</f>
        <v>-8.7869083155462377E-9</v>
      </c>
      <c r="Q13" s="9">
        <f>AH15*AB15</f>
        <v>-2.706027521693632E-3</v>
      </c>
      <c r="R13" s="9">
        <f>AI15*AB15</f>
        <v>-3.2085093980331332E-4</v>
      </c>
      <c r="S13" s="9">
        <f>AJ15*AB15</f>
        <v>-1.1402683144381355E-3</v>
      </c>
      <c r="T13" s="9">
        <f>AK15*AB15</f>
        <v>-5.0169674487945499E-3</v>
      </c>
      <c r="U13" s="9">
        <f>AL15*AB15</f>
        <v>-4.5862285906349582E-7</v>
      </c>
      <c r="V13" s="9">
        <f>AM15*AB15</f>
        <v>-1.1455313612491586E-4</v>
      </c>
      <c r="W13" s="9">
        <f>AN15*AB15</f>
        <v>-2.8055846398371352E-2</v>
      </c>
      <c r="X13" s="9">
        <f>AO15*AB15</f>
        <v>-0.33785513072379669</v>
      </c>
      <c r="Y13" s="9">
        <f>AP15*AB15</f>
        <v>-7.8298026904991946E-3</v>
      </c>
      <c r="Z13" s="9">
        <f>AQ15*AB15</f>
        <v>-8.4902341945313089E-8</v>
      </c>
      <c r="AA13" s="9">
        <f>AR15*AB15</f>
        <v>-0.56568150242474569</v>
      </c>
      <c r="AB13" s="9">
        <f t="shared" si="1"/>
        <v>-0.6</v>
      </c>
      <c r="AC13" s="9">
        <f>AB13*L13</f>
        <v>5.2090349443345445E-2</v>
      </c>
      <c r="AD13" s="9">
        <f>AB13*M13</f>
        <v>5.1658246342006411E-9</v>
      </c>
      <c r="AE13" s="9">
        <f>AB13*N13</f>
        <v>9.3000129055214704E-10</v>
      </c>
      <c r="AF13" s="9">
        <f>AB13*O13</f>
        <v>2.3234631028345671E-9</v>
      </c>
      <c r="AG13" s="9">
        <f>AB13*P13</f>
        <v>5.2721449893277421E-9</v>
      </c>
      <c r="AH13" s="9">
        <f>AB13*Q13</f>
        <v>1.6236165130161793E-3</v>
      </c>
      <c r="AI13" s="9">
        <f>AB13*R13</f>
        <v>1.9251056388198799E-4</v>
      </c>
      <c r="AJ13" s="9">
        <f>AB13*S13</f>
        <v>6.8416098866288134E-4</v>
      </c>
      <c r="AK13" s="9">
        <f>AB13*T13</f>
        <v>3.0101804692767298E-3</v>
      </c>
      <c r="AL13" s="9">
        <f>AB13*U13</f>
        <v>2.7517371543809748E-7</v>
      </c>
      <c r="AM13" s="9">
        <f>AB13*V13</f>
        <v>6.873188167494951E-5</v>
      </c>
      <c r="AN13" s="9">
        <f>AB13*W13</f>
        <v>1.6833507839022811E-2</v>
      </c>
      <c r="AO13" s="9">
        <f>AB13*X13</f>
        <v>0.20271307843427802</v>
      </c>
      <c r="AP13" s="9">
        <f>AB13*Y13</f>
        <v>4.6978816142995167E-3</v>
      </c>
      <c r="AQ13" s="9">
        <f>AB13*Z13</f>
        <v>5.0941405167187852E-8</v>
      </c>
      <c r="AR13" s="9">
        <f>AB13*AA13</f>
        <v>0.33940890145484742</v>
      </c>
    </row>
    <row r="14" spans="1:44" ht="51" x14ac:dyDescent="0.35">
      <c r="A14" s="9" t="s">
        <v>128</v>
      </c>
      <c r="B14" s="9" t="s">
        <v>58</v>
      </c>
      <c r="C14" s="9" t="s">
        <v>110</v>
      </c>
      <c r="D14" s="9" t="s">
        <v>172</v>
      </c>
      <c r="E14" s="9" t="s">
        <v>122</v>
      </c>
      <c r="F14" s="9" t="s">
        <v>3</v>
      </c>
      <c r="G14" s="9" t="s">
        <v>172</v>
      </c>
      <c r="H14" s="9">
        <v>-0.4</v>
      </c>
      <c r="I14" s="9" t="s">
        <v>188</v>
      </c>
      <c r="J14" s="9" t="b">
        <v>1</v>
      </c>
      <c r="L14" s="9">
        <f>AC20*AB20</f>
        <v>-8.6817249072242406E-2</v>
      </c>
      <c r="M14" s="9">
        <f>AD20*AB20</f>
        <v>-8.6097077236677352E-9</v>
      </c>
      <c r="N14" s="9">
        <f>AE20*AB20</f>
        <v>-1.5500021509202451E-9</v>
      </c>
      <c r="O14" s="9">
        <f>AF20*AB20</f>
        <v>-3.872438504724279E-9</v>
      </c>
      <c r="P14" s="9">
        <f>AG20*AB20</f>
        <v>-8.7869083155462377E-9</v>
      </c>
      <c r="Q14" s="9">
        <f>AH20*AB20</f>
        <v>-2.706027521693632E-3</v>
      </c>
      <c r="R14" s="9">
        <f>AI20*AB20</f>
        <v>-3.2085093980331332E-4</v>
      </c>
      <c r="S14" s="9">
        <f>AJ20*AB20</f>
        <v>-1.1402683144381355E-3</v>
      </c>
      <c r="T14" s="9">
        <f>AK20*AB20</f>
        <v>-5.0169674487945499E-3</v>
      </c>
      <c r="U14" s="9">
        <f>AL20*AB20</f>
        <v>-4.5862285906349582E-7</v>
      </c>
      <c r="V14" s="9">
        <f>AM20*AB20</f>
        <v>-1.1455313612491586E-4</v>
      </c>
      <c r="W14" s="9">
        <f>AN20*AB20</f>
        <v>-2.8055846398371352E-2</v>
      </c>
      <c r="X14" s="9">
        <f>AO20*AB20</f>
        <v>-0.33785513072379669</v>
      </c>
      <c r="Y14" s="9">
        <f>AP20*AB20</f>
        <v>-7.8298026904991946E-3</v>
      </c>
      <c r="Z14" s="9">
        <f>AQ20*AB20</f>
        <v>-8.4902341945313089E-8</v>
      </c>
      <c r="AA14" s="9">
        <f>AR20*AB20</f>
        <v>-0.56568150242474569</v>
      </c>
      <c r="AB14" s="9">
        <f t="shared" si="1"/>
        <v>-0.4</v>
      </c>
      <c r="AC14" s="9">
        <f>AB14*L14</f>
        <v>3.4726899628896961E-2</v>
      </c>
      <c r="AD14" s="9">
        <f>AB14*M14</f>
        <v>3.4438830894670941E-9</v>
      </c>
      <c r="AE14" s="9">
        <f>AB14*N14</f>
        <v>6.200008603680981E-10</v>
      </c>
      <c r="AF14" s="9">
        <f>AB14*O14</f>
        <v>1.5489754018897116E-9</v>
      </c>
      <c r="AG14" s="9">
        <f>AB14*P14</f>
        <v>3.5147633262184951E-9</v>
      </c>
      <c r="AH14" s="9">
        <f>AB14*Q14</f>
        <v>1.0824110086774528E-3</v>
      </c>
      <c r="AI14" s="9">
        <f>AB14*R14</f>
        <v>1.2834037592132533E-4</v>
      </c>
      <c r="AJ14" s="9">
        <f>AB14*S14</f>
        <v>4.5610732577525424E-4</v>
      </c>
      <c r="AK14" s="9">
        <f>AB14*T14</f>
        <v>2.0067869795178201E-3</v>
      </c>
      <c r="AL14" s="9">
        <f>AB14*U14</f>
        <v>1.8344914362539834E-7</v>
      </c>
      <c r="AM14" s="9">
        <f>AB14*V14</f>
        <v>4.5821254449966347E-5</v>
      </c>
      <c r="AN14" s="9">
        <f>AB14*W14</f>
        <v>1.1222338559348542E-2</v>
      </c>
      <c r="AO14" s="9">
        <f>AB14*X14</f>
        <v>0.13514205228951867</v>
      </c>
      <c r="AP14" s="9">
        <f>AB14*Y14</f>
        <v>3.1319210761996778E-3</v>
      </c>
      <c r="AQ14" s="9">
        <f>AB14*Z14</f>
        <v>3.3960936778125237E-8</v>
      </c>
      <c r="AR14" s="9">
        <f>AB14*AA14</f>
        <v>0.22627260096989829</v>
      </c>
    </row>
    <row r="15" spans="1:44" ht="51" x14ac:dyDescent="0.35">
      <c r="A15" s="9" t="s">
        <v>127</v>
      </c>
      <c r="B15" s="9" t="s">
        <v>57</v>
      </c>
      <c r="C15" s="9" t="s">
        <v>110</v>
      </c>
      <c r="D15" s="9" t="s">
        <v>172</v>
      </c>
      <c r="E15" s="9" t="s">
        <v>127</v>
      </c>
      <c r="F15" s="9" t="s">
        <v>57</v>
      </c>
      <c r="G15" s="9" t="s">
        <v>172</v>
      </c>
      <c r="H15" s="9">
        <v>-1</v>
      </c>
      <c r="I15" s="9" t="s">
        <v>187</v>
      </c>
      <c r="J15" s="9" t="b">
        <v>0</v>
      </c>
      <c r="AB15" s="9">
        <f t="shared" si="1"/>
        <v>-1</v>
      </c>
      <c r="AC15" s="9">
        <f t="shared" ref="AC15:AR15" si="6">+AC16+AC17+AC18+AC19</f>
        <v>8.6817249072242406E-2</v>
      </c>
      <c r="AD15" s="9">
        <f t="shared" si="6"/>
        <v>8.6097077236677352E-9</v>
      </c>
      <c r="AE15" s="9">
        <f t="shared" si="6"/>
        <v>1.5500021509202451E-9</v>
      </c>
      <c r="AF15" s="9">
        <f t="shared" si="6"/>
        <v>3.872438504724279E-9</v>
      </c>
      <c r="AG15" s="9">
        <f t="shared" si="6"/>
        <v>8.7869083155462377E-9</v>
      </c>
      <c r="AH15" s="9">
        <f t="shared" si="6"/>
        <v>2.706027521693632E-3</v>
      </c>
      <c r="AI15" s="9">
        <f t="shared" si="6"/>
        <v>3.2085093980331332E-4</v>
      </c>
      <c r="AJ15" s="9">
        <f t="shared" si="6"/>
        <v>1.1402683144381355E-3</v>
      </c>
      <c r="AK15" s="9">
        <f t="shared" si="6"/>
        <v>5.0169674487945499E-3</v>
      </c>
      <c r="AL15" s="9">
        <f t="shared" si="6"/>
        <v>4.5862285906349582E-7</v>
      </c>
      <c r="AM15" s="9">
        <f t="shared" si="6"/>
        <v>1.1455313612491586E-4</v>
      </c>
      <c r="AN15" s="9">
        <f t="shared" si="6"/>
        <v>2.8055846398371352E-2</v>
      </c>
      <c r="AO15" s="9">
        <f t="shared" si="6"/>
        <v>0.33785513072379669</v>
      </c>
      <c r="AP15" s="9">
        <f t="shared" si="6"/>
        <v>7.8298026904991946E-3</v>
      </c>
      <c r="AQ15" s="9">
        <f t="shared" si="6"/>
        <v>8.4902341945313089E-8</v>
      </c>
      <c r="AR15" s="9">
        <f t="shared" si="6"/>
        <v>0.56568150242474569</v>
      </c>
    </row>
    <row r="16" spans="1:44" ht="88.5" x14ac:dyDescent="0.35">
      <c r="A16" s="9" t="s">
        <v>129</v>
      </c>
      <c r="B16" s="9" t="s">
        <v>59</v>
      </c>
      <c r="C16" s="9" t="s">
        <v>110</v>
      </c>
      <c r="D16" s="9" t="s">
        <v>172</v>
      </c>
      <c r="E16" s="9" t="s">
        <v>127</v>
      </c>
      <c r="F16" s="9" t="s">
        <v>57</v>
      </c>
      <c r="G16" s="9" t="s">
        <v>172</v>
      </c>
      <c r="H16" s="9">
        <v>-0.5</v>
      </c>
      <c r="I16" s="9" t="s">
        <v>188</v>
      </c>
      <c r="J16" s="9" t="b">
        <v>1</v>
      </c>
      <c r="K16" s="9" t="s">
        <v>194</v>
      </c>
      <c r="L16" s="9">
        <f>AC38*AB38</f>
        <v>-5.4665218065752211E-2</v>
      </c>
      <c r="M16" s="9">
        <f>AD38*AB38</f>
        <v>-3.0137652597232618E-9</v>
      </c>
      <c r="N16" s="9">
        <f>AE38*AB38</f>
        <v>-2.0146342254066232E-9</v>
      </c>
      <c r="O16" s="9">
        <f>AF38*AB38</f>
        <v>-2.3282162287273814E-9</v>
      </c>
      <c r="P16" s="9">
        <f>AG38*AB38</f>
        <v>-1.089545351417667E-8</v>
      </c>
      <c r="Q16" s="9">
        <f>AH38*AB38</f>
        <v>-2.0462804388382645E-3</v>
      </c>
      <c r="R16" s="9">
        <f>AI38*AB38</f>
        <v>-7.0405031903317107E-5</v>
      </c>
      <c r="S16" s="9">
        <f>AJ38*AB38</f>
        <v>-2.1738322950169758E-3</v>
      </c>
      <c r="T16" s="9">
        <f>AK38*AB38</f>
        <v>-9.6252003406144208E-3</v>
      </c>
      <c r="U16" s="9">
        <f>AL38*AB38</f>
        <v>-4.9989831026060227E-7</v>
      </c>
      <c r="V16" s="9">
        <f>AM38*AB38</f>
        <v>-8.6321185166701473E-5</v>
      </c>
      <c r="W16" s="9">
        <f>AN38*AB38</f>
        <v>-2.5077939543654865E-2</v>
      </c>
      <c r="X16" s="9">
        <f>AO38*AB38</f>
        <v>-0.43783705156659314</v>
      </c>
      <c r="Y16" s="9">
        <f>AP38*AB38</f>
        <v>-1.5016074848979252E-2</v>
      </c>
      <c r="Z16" s="9">
        <f>AQ38*AB38</f>
        <v>-1.0519811953109065E-7</v>
      </c>
      <c r="AA16" s="9">
        <f>AR38*AB38</f>
        <v>-0.26708963414282466</v>
      </c>
      <c r="AB16" s="9">
        <f>-1+Parameter!G4</f>
        <v>-0.5</v>
      </c>
      <c r="AC16" s="9">
        <f>AB16*L16</f>
        <v>2.7332609032876105E-2</v>
      </c>
      <c r="AD16" s="9">
        <f>AB16*M16</f>
        <v>1.5068826298616309E-9</v>
      </c>
      <c r="AE16" s="9">
        <f>AB16*N16</f>
        <v>1.0073171127033116E-9</v>
      </c>
      <c r="AF16" s="9">
        <f>AB16*O16</f>
        <v>1.1641081143636907E-9</v>
      </c>
      <c r="AG16" s="9">
        <f>AB16*P16</f>
        <v>5.4477267570883348E-9</v>
      </c>
      <c r="AH16" s="9">
        <f>AB16*Q16</f>
        <v>1.0231402194191322E-3</v>
      </c>
      <c r="AI16" s="9">
        <f>AB16*R16</f>
        <v>3.5202515951658553E-5</v>
      </c>
      <c r="AJ16" s="9">
        <f>AB16*S16</f>
        <v>1.0869161475084879E-3</v>
      </c>
      <c r="AK16" s="9">
        <f>AB16*T16</f>
        <v>4.8126001703072104E-3</v>
      </c>
      <c r="AL16" s="9">
        <f>AB16*U16</f>
        <v>2.4994915513030113E-7</v>
      </c>
      <c r="AM16" s="9">
        <f>AB16*V16</f>
        <v>4.3160592583350736E-5</v>
      </c>
      <c r="AN16" s="9">
        <f>AB16*W16</f>
        <v>1.2538969771827432E-2</v>
      </c>
      <c r="AO16" s="9">
        <f>AB16*X16</f>
        <v>0.21891852578329657</v>
      </c>
      <c r="AP16" s="9">
        <f>AB16*Y16</f>
        <v>7.5080374244896261E-3</v>
      </c>
      <c r="AQ16" s="9">
        <f>AB16*Z16</f>
        <v>5.2599059765545323E-8</v>
      </c>
      <c r="AR16" s="9">
        <f>AB16*AA16</f>
        <v>0.13354481707141233</v>
      </c>
    </row>
    <row r="17" spans="1:44" ht="88.5" x14ac:dyDescent="0.35">
      <c r="A17" s="9" t="s">
        <v>130</v>
      </c>
      <c r="B17" s="9" t="s">
        <v>60</v>
      </c>
      <c r="C17" s="9" t="s">
        <v>110</v>
      </c>
      <c r="D17" s="9" t="s">
        <v>172</v>
      </c>
      <c r="E17" s="9" t="s">
        <v>127</v>
      </c>
      <c r="F17" s="9" t="s">
        <v>57</v>
      </c>
      <c r="G17" s="9" t="s">
        <v>172</v>
      </c>
      <c r="H17" s="9">
        <v>-0.5</v>
      </c>
      <c r="I17" s="9" t="s">
        <v>188</v>
      </c>
      <c r="J17" s="9" t="b">
        <v>1</v>
      </c>
      <c r="K17" s="9" t="s">
        <v>195</v>
      </c>
      <c r="L17" s="9">
        <f>AC51*AB51</f>
        <v>-6.4406311089138801E-2</v>
      </c>
      <c r="M17" s="9">
        <f>AD51*AB51</f>
        <v>-2.3148976822886921E-9</v>
      </c>
      <c r="N17" s="9">
        <f>AE51*AB51</f>
        <v>-7.1339721212102997E-10</v>
      </c>
      <c r="O17" s="9">
        <f>AF51*AB51</f>
        <v>-2.1312910765421123E-9</v>
      </c>
      <c r="P17" s="9">
        <f>AG51*AB51</f>
        <v>4.7480560801260761E-10</v>
      </c>
      <c r="Q17" s="9">
        <f>AH51*AB51</f>
        <v>-1.27560932721923E-4</v>
      </c>
      <c r="R17" s="9">
        <f>AI51*AB51</f>
        <v>-5.5276879436143988E-5</v>
      </c>
      <c r="S17" s="9">
        <f>AJ51*AB51</f>
        <v>2.3005191304436082E-4</v>
      </c>
      <c r="T17" s="9">
        <f>AK51*AB51</f>
        <v>1.0633126560516909E-3</v>
      </c>
      <c r="U17" s="9">
        <f>AL51*AB51</f>
        <v>-2.7904806937453328E-7</v>
      </c>
      <c r="V17" s="9">
        <f>AM51*AB51</f>
        <v>-8.8036163385454304E-6</v>
      </c>
      <c r="W17" s="9">
        <f>AN51*AB51</f>
        <v>-8.8928715992355068E-3</v>
      </c>
      <c r="X17" s="9">
        <f>AO51*AB51</f>
        <v>-9.4720197891565938E-2</v>
      </c>
      <c r="Y17" s="9">
        <f>AP51*AB51</f>
        <v>7.8357863025336951E-4</v>
      </c>
      <c r="Z17" s="9">
        <f>AQ51*AB51</f>
        <v>-7.4987793291555199E-9</v>
      </c>
      <c r="AA17" s="9">
        <f>AR51*AB51</f>
        <v>-0.12436394023491454</v>
      </c>
      <c r="AB17" s="9">
        <f>-Parameter!G4</f>
        <v>-0.5</v>
      </c>
      <c r="AC17" s="9">
        <f>AB17*L17</f>
        <v>3.2203155544569401E-2</v>
      </c>
      <c r="AD17" s="9">
        <f>AB17*M17</f>
        <v>1.157448841144346E-9</v>
      </c>
      <c r="AE17" s="9">
        <f>AB17*N17</f>
        <v>3.5669860606051499E-10</v>
      </c>
      <c r="AF17" s="9">
        <f>AB17*O17</f>
        <v>1.0656455382710562E-9</v>
      </c>
      <c r="AG17" s="9">
        <f>AB17*P17</f>
        <v>-2.3740280400630381E-10</v>
      </c>
      <c r="AH17" s="9">
        <f>AB17*Q17</f>
        <v>6.3780466360961502E-5</v>
      </c>
      <c r="AI17" s="9">
        <f>AB17*R17</f>
        <v>2.7638439718071994E-5</v>
      </c>
      <c r="AJ17" s="9">
        <f>AB17*S17</f>
        <v>-1.1502595652218041E-4</v>
      </c>
      <c r="AK17" s="9">
        <f>AB17*T17</f>
        <v>-5.3165632802584545E-4</v>
      </c>
      <c r="AL17" s="9">
        <f>AB17*U17</f>
        <v>1.3952403468726664E-7</v>
      </c>
      <c r="AM17" s="9">
        <f>AB17*V17</f>
        <v>4.4018081692727152E-6</v>
      </c>
      <c r="AN17" s="9">
        <f>AB17*W17</f>
        <v>4.4464357996177534E-3</v>
      </c>
      <c r="AO17" s="9">
        <f>AB17*X17</f>
        <v>4.7360098945782969E-2</v>
      </c>
      <c r="AP17" s="9">
        <f>AB17*Y17</f>
        <v>-3.9178931512668476E-4</v>
      </c>
      <c r="AQ17" s="9">
        <f>AB17*Z17</f>
        <v>3.7493896645777599E-9</v>
      </c>
      <c r="AR17" s="9">
        <f>AB17*AA17</f>
        <v>6.2181970117457269E-2</v>
      </c>
    </row>
    <row r="18" spans="1:44" ht="113.5" x14ac:dyDescent="0.35">
      <c r="A18" s="9" t="s">
        <v>131</v>
      </c>
      <c r="B18" s="9" t="s">
        <v>61</v>
      </c>
      <c r="C18" s="9" t="s">
        <v>112</v>
      </c>
      <c r="D18" s="9" t="s">
        <v>173</v>
      </c>
      <c r="E18" s="9" t="s">
        <v>127</v>
      </c>
      <c r="F18" s="9" t="s">
        <v>57</v>
      </c>
      <c r="G18" s="9" t="s">
        <v>172</v>
      </c>
      <c r="H18" s="9">
        <v>0.02</v>
      </c>
      <c r="I18" s="9" t="s">
        <v>188</v>
      </c>
      <c r="J18" s="9" t="b">
        <v>0</v>
      </c>
      <c r="L18" s="9">
        <v>1.277444553011192</v>
      </c>
      <c r="M18" s="9">
        <v>2.7851312663283862E-7</v>
      </c>
      <c r="N18" s="9">
        <v>7.6335001641724736E-9</v>
      </c>
      <c r="O18" s="9">
        <v>6.9825489423592209E-8</v>
      </c>
      <c r="P18" s="9">
        <v>1.7289265618998161E-7</v>
      </c>
      <c r="Q18" s="9">
        <v>7.5649351714921251E-2</v>
      </c>
      <c r="R18" s="9">
        <v>1.254954903616398E-2</v>
      </c>
      <c r="S18" s="9">
        <v>8.065956252860251E-3</v>
      </c>
      <c r="T18" s="9">
        <v>3.5645535819389243E-2</v>
      </c>
      <c r="U18" s="9">
        <v>2.7069353414155188E-6</v>
      </c>
      <c r="V18" s="9">
        <v>3.2446784675565611E-3</v>
      </c>
      <c r="W18" s="9">
        <v>0.33213886987789809</v>
      </c>
      <c r="X18" s="9">
        <v>2.3068525436914689</v>
      </c>
      <c r="Y18" s="9">
        <v>3.020850770539588E-2</v>
      </c>
      <c r="Z18" s="9">
        <v>1.12599649408064E-6</v>
      </c>
      <c r="AA18" s="9">
        <v>17.202411026697359</v>
      </c>
      <c r="AB18" s="9">
        <f>H18</f>
        <v>0.02</v>
      </c>
      <c r="AC18" s="9">
        <f>AB18*L18</f>
        <v>2.554889106022384E-2</v>
      </c>
      <c r="AD18" s="9">
        <f>AB18*M18</f>
        <v>5.5702625326567727E-9</v>
      </c>
      <c r="AE18" s="9">
        <f>AB18*N18</f>
        <v>1.5267000328344947E-10</v>
      </c>
      <c r="AF18" s="9">
        <f>AB18*O18</f>
        <v>1.3965097884718443E-9</v>
      </c>
      <c r="AG18" s="9">
        <f>AB18*P18</f>
        <v>3.4578531237996321E-9</v>
      </c>
      <c r="AH18" s="9">
        <f>AB18*Q18</f>
        <v>1.5129870342984251E-3</v>
      </c>
      <c r="AI18" s="9">
        <f>AB18*R18</f>
        <v>2.5099098072327959E-4</v>
      </c>
      <c r="AJ18" s="9">
        <f>AB18*S18</f>
        <v>1.6131912505720503E-4</v>
      </c>
      <c r="AK18" s="9">
        <f>AB18*T18</f>
        <v>7.129107163877849E-4</v>
      </c>
      <c r="AL18" s="9">
        <f>AB18*U18</f>
        <v>5.4138706828310381E-8</v>
      </c>
      <c r="AM18" s="9">
        <f>AB18*V18</f>
        <v>6.4893569351131227E-5</v>
      </c>
      <c r="AN18" s="9">
        <f>AB18*W18</f>
        <v>6.6427773975579621E-3</v>
      </c>
      <c r="AO18" s="9">
        <f>AB18*X18</f>
        <v>4.6137050873829376E-2</v>
      </c>
      <c r="AP18" s="9">
        <f>AB18*Y18</f>
        <v>6.0417015410791763E-4</v>
      </c>
      <c r="AQ18" s="9">
        <f>AB18*Z18</f>
        <v>2.2519929881612799E-8</v>
      </c>
      <c r="AR18" s="9">
        <f>AB18*AA18</f>
        <v>0.34404822053394718</v>
      </c>
    </row>
    <row r="19" spans="1:44" ht="101" x14ac:dyDescent="0.35">
      <c r="A19" s="9" t="s">
        <v>132</v>
      </c>
      <c r="B19" s="9" t="s">
        <v>62</v>
      </c>
      <c r="C19" s="9" t="s">
        <v>112</v>
      </c>
      <c r="D19" s="9" t="s">
        <v>174</v>
      </c>
      <c r="E19" s="9" t="s">
        <v>127</v>
      </c>
      <c r="F19" s="9" t="s">
        <v>57</v>
      </c>
      <c r="G19" s="9" t="s">
        <v>172</v>
      </c>
      <c r="H19" s="9">
        <v>0.1</v>
      </c>
      <c r="I19" s="9" t="s">
        <v>188</v>
      </c>
      <c r="J19" s="9" t="b">
        <v>0</v>
      </c>
      <c r="K19" s="9" t="s">
        <v>101</v>
      </c>
      <c r="L19" s="9">
        <v>0.1732593434573064</v>
      </c>
      <c r="M19" s="9">
        <v>3.7511372000498569E-8</v>
      </c>
      <c r="N19" s="9">
        <v>3.3316428872969129E-9</v>
      </c>
      <c r="O19" s="9">
        <v>2.4617506361768801E-8</v>
      </c>
      <c r="P19" s="9">
        <v>1.187312386645753E-8</v>
      </c>
      <c r="Q19" s="9">
        <v>1.061198016151133E-2</v>
      </c>
      <c r="R19" s="9">
        <v>7.0190034103032202E-4</v>
      </c>
      <c r="S19" s="9">
        <v>7.0589983946229965E-4</v>
      </c>
      <c r="T19" s="9">
        <v>2.3112890125400369E-3</v>
      </c>
      <c r="U19" s="9">
        <v>1.501096241761764E-6</v>
      </c>
      <c r="V19" s="9">
        <v>2.097166021161191E-4</v>
      </c>
      <c r="W19" s="9">
        <v>0.44276634293682049</v>
      </c>
      <c r="X19" s="9">
        <v>2.5439455120887828</v>
      </c>
      <c r="Y19" s="9">
        <v>1.0938442702833661E-2</v>
      </c>
      <c r="Z19" s="9">
        <v>6.0339626335772045E-7</v>
      </c>
      <c r="AA19" s="9">
        <v>2.5906494701928962</v>
      </c>
      <c r="AB19" s="9">
        <f>Parameter!G5</f>
        <v>0.01</v>
      </c>
      <c r="AC19" s="9">
        <f>AB19*L19</f>
        <v>1.7325934345730641E-3</v>
      </c>
      <c r="AD19" s="9">
        <f>AB19*M19</f>
        <v>3.7511372000498571E-10</v>
      </c>
      <c r="AE19" s="9">
        <f>AB19*N19</f>
        <v>3.3316428872969131E-11</v>
      </c>
      <c r="AF19" s="9">
        <f>AB19*O19</f>
        <v>2.4617506361768799E-10</v>
      </c>
      <c r="AG19" s="9">
        <f>AB19*P19</f>
        <v>1.187312386645753E-10</v>
      </c>
      <c r="AH19" s="9">
        <f>AB19*Q19</f>
        <v>1.0611980161511331E-4</v>
      </c>
      <c r="AI19" s="9">
        <f>AB19*R19</f>
        <v>7.0190034103032204E-6</v>
      </c>
      <c r="AJ19" s="9">
        <f>AB19*S19</f>
        <v>7.0589983946229965E-6</v>
      </c>
      <c r="AK19" s="9">
        <f>AB19*T19</f>
        <v>2.3112890125400371E-5</v>
      </c>
      <c r="AL19" s="9">
        <f>AB19*U19</f>
        <v>1.5010962417617639E-8</v>
      </c>
      <c r="AM19" s="9">
        <f>AB19*V19</f>
        <v>2.0971660211611911E-6</v>
      </c>
      <c r="AN19" s="9">
        <f>AB19*W19</f>
        <v>4.4276634293682051E-3</v>
      </c>
      <c r="AO19" s="9">
        <f>AB19*X19</f>
        <v>2.5439455120887827E-2</v>
      </c>
      <c r="AP19" s="9">
        <f>AB19*Y19</f>
        <v>1.0938442702833661E-4</v>
      </c>
      <c r="AQ19" s="9">
        <f>AB19*Z19</f>
        <v>6.0339626335772042E-9</v>
      </c>
      <c r="AR19" s="9">
        <f>AB19*AA19</f>
        <v>2.5906494701928962E-2</v>
      </c>
    </row>
    <row r="20" spans="1:44" ht="51" x14ac:dyDescent="0.35">
      <c r="A20" s="9" t="s">
        <v>128</v>
      </c>
      <c r="B20" s="9" t="s">
        <v>58</v>
      </c>
      <c r="C20" s="9" t="s">
        <v>110</v>
      </c>
      <c r="D20" s="9" t="s">
        <v>172</v>
      </c>
      <c r="E20" s="9" t="s">
        <v>128</v>
      </c>
      <c r="F20" s="9" t="s">
        <v>58</v>
      </c>
      <c r="G20" s="9" t="s">
        <v>172</v>
      </c>
      <c r="H20" s="9">
        <v>-1</v>
      </c>
      <c r="I20" s="9" t="s">
        <v>187</v>
      </c>
      <c r="J20" s="9" t="b">
        <v>0</v>
      </c>
      <c r="AB20" s="9">
        <f>H20</f>
        <v>-1</v>
      </c>
      <c r="AC20" s="9">
        <f t="shared" ref="AC20:AR20" si="7">+AC21+AC22+AC23+AC24</f>
        <v>8.6817249072242406E-2</v>
      </c>
      <c r="AD20" s="9">
        <f t="shared" si="7"/>
        <v>8.6097077236677352E-9</v>
      </c>
      <c r="AE20" s="9">
        <f t="shared" si="7"/>
        <v>1.5500021509202451E-9</v>
      </c>
      <c r="AF20" s="9">
        <f t="shared" si="7"/>
        <v>3.872438504724279E-9</v>
      </c>
      <c r="AG20" s="9">
        <f t="shared" si="7"/>
        <v>8.7869083155462377E-9</v>
      </c>
      <c r="AH20" s="9">
        <f t="shared" si="7"/>
        <v>2.706027521693632E-3</v>
      </c>
      <c r="AI20" s="9">
        <f t="shared" si="7"/>
        <v>3.2085093980331332E-4</v>
      </c>
      <c r="AJ20" s="9">
        <f t="shared" si="7"/>
        <v>1.1402683144381355E-3</v>
      </c>
      <c r="AK20" s="9">
        <f t="shared" si="7"/>
        <v>5.0169674487945499E-3</v>
      </c>
      <c r="AL20" s="9">
        <f t="shared" si="7"/>
        <v>4.5862285906349582E-7</v>
      </c>
      <c r="AM20" s="9">
        <f t="shared" si="7"/>
        <v>1.1455313612491586E-4</v>
      </c>
      <c r="AN20" s="9">
        <f t="shared" si="7"/>
        <v>2.8055846398371352E-2</v>
      </c>
      <c r="AO20" s="9">
        <f t="shared" si="7"/>
        <v>0.33785513072379669</v>
      </c>
      <c r="AP20" s="9">
        <f t="shared" si="7"/>
        <v>7.8298026904991946E-3</v>
      </c>
      <c r="AQ20" s="9">
        <f t="shared" si="7"/>
        <v>8.4902341945313089E-8</v>
      </c>
      <c r="AR20" s="9">
        <f t="shared" si="7"/>
        <v>0.56568150242474569</v>
      </c>
    </row>
    <row r="21" spans="1:44" ht="88.5" x14ac:dyDescent="0.35">
      <c r="A21" s="9" t="s">
        <v>133</v>
      </c>
      <c r="B21" s="9" t="s">
        <v>63</v>
      </c>
      <c r="C21" s="9" t="s">
        <v>110</v>
      </c>
      <c r="D21" s="9" t="s">
        <v>172</v>
      </c>
      <c r="E21" s="9" t="s">
        <v>128</v>
      </c>
      <c r="F21" s="9" t="s">
        <v>58</v>
      </c>
      <c r="G21" s="9" t="s">
        <v>172</v>
      </c>
      <c r="H21" s="9">
        <v>-0.5</v>
      </c>
      <c r="I21" s="9" t="s">
        <v>188</v>
      </c>
      <c r="J21" s="9" t="b">
        <v>1</v>
      </c>
      <c r="K21" s="9" t="s">
        <v>194</v>
      </c>
      <c r="L21" s="9">
        <f>AC82*AB82</f>
        <v>-5.4665218065752211E-2</v>
      </c>
      <c r="M21" s="9">
        <f>AD82*AB82</f>
        <v>-3.0137652597232618E-9</v>
      </c>
      <c r="N21" s="9">
        <f>AE82*AB82</f>
        <v>-2.0146342254066232E-9</v>
      </c>
      <c r="O21" s="9">
        <f>AF82*AB82</f>
        <v>-2.3282162287273814E-9</v>
      </c>
      <c r="P21" s="9">
        <f>AG82*AB82</f>
        <v>-1.089545351417667E-8</v>
      </c>
      <c r="Q21" s="9">
        <f>AH82*AB82</f>
        <v>-2.0462804388382645E-3</v>
      </c>
      <c r="R21" s="9">
        <f>AI82*AB82</f>
        <v>-7.0405031903317107E-5</v>
      </c>
      <c r="S21" s="9">
        <f>AJ82*AB82</f>
        <v>-2.1738322950169758E-3</v>
      </c>
      <c r="T21" s="9">
        <f>AK82*AB82</f>
        <v>-9.6252003406144208E-3</v>
      </c>
      <c r="U21" s="9">
        <f>AL82*AB82</f>
        <v>-4.9989831026060227E-7</v>
      </c>
      <c r="V21" s="9">
        <f>AM82*AB82</f>
        <v>-8.6321185166701473E-5</v>
      </c>
      <c r="W21" s="9">
        <f>AN82*AB82</f>
        <v>-2.5077939543654865E-2</v>
      </c>
      <c r="X21" s="9">
        <f>AO82*AB82</f>
        <v>-0.43783705156659314</v>
      </c>
      <c r="Y21" s="9">
        <f>AP82*AB82</f>
        <v>-1.5016074848979252E-2</v>
      </c>
      <c r="Z21" s="9">
        <f>AQ82*AB82</f>
        <v>-1.0519811953109065E-7</v>
      </c>
      <c r="AA21" s="9">
        <f>AR82*AB82</f>
        <v>-0.26708963414282466</v>
      </c>
      <c r="AB21" s="9">
        <f>-1+Parameter!G4</f>
        <v>-0.5</v>
      </c>
      <c r="AC21" s="9">
        <f>AB21*L21</f>
        <v>2.7332609032876105E-2</v>
      </c>
      <c r="AD21" s="9">
        <f>AB21*M21</f>
        <v>1.5068826298616309E-9</v>
      </c>
      <c r="AE21" s="9">
        <f>AB21*N21</f>
        <v>1.0073171127033116E-9</v>
      </c>
      <c r="AF21" s="9">
        <f>AB21*O21</f>
        <v>1.1641081143636907E-9</v>
      </c>
      <c r="AG21" s="9">
        <f>AB21*P21</f>
        <v>5.4477267570883348E-9</v>
      </c>
      <c r="AH21" s="9">
        <f>AB21*Q21</f>
        <v>1.0231402194191322E-3</v>
      </c>
      <c r="AI21" s="9">
        <f>AB21*R21</f>
        <v>3.5202515951658553E-5</v>
      </c>
      <c r="AJ21" s="9">
        <f>AB21*S21</f>
        <v>1.0869161475084879E-3</v>
      </c>
      <c r="AK21" s="9">
        <f>AB21*T21</f>
        <v>4.8126001703072104E-3</v>
      </c>
      <c r="AL21" s="9">
        <f>AB21*U21</f>
        <v>2.4994915513030113E-7</v>
      </c>
      <c r="AM21" s="9">
        <f>AB21*V21</f>
        <v>4.3160592583350736E-5</v>
      </c>
      <c r="AN21" s="9">
        <f>AB21*W21</f>
        <v>1.2538969771827432E-2</v>
      </c>
      <c r="AO21" s="9">
        <f>AB21*X21</f>
        <v>0.21891852578329657</v>
      </c>
      <c r="AP21" s="9">
        <f>AB21*Y21</f>
        <v>7.5080374244896261E-3</v>
      </c>
      <c r="AQ21" s="9">
        <f>AB21*Z21</f>
        <v>5.2599059765545323E-8</v>
      </c>
      <c r="AR21" s="9">
        <f>AB21*AA21</f>
        <v>0.13354481707141233</v>
      </c>
    </row>
    <row r="22" spans="1:44" ht="88.5" x14ac:dyDescent="0.35">
      <c r="A22" s="9" t="s">
        <v>134</v>
      </c>
      <c r="B22" s="9" t="s">
        <v>64</v>
      </c>
      <c r="C22" s="9" t="s">
        <v>110</v>
      </c>
      <c r="D22" s="9" t="s">
        <v>172</v>
      </c>
      <c r="E22" s="9" t="s">
        <v>128</v>
      </c>
      <c r="F22" s="9" t="s">
        <v>58</v>
      </c>
      <c r="G22" s="9" t="s">
        <v>172</v>
      </c>
      <c r="H22" s="9">
        <v>-0.5</v>
      </c>
      <c r="I22" s="9" t="s">
        <v>188</v>
      </c>
      <c r="J22" s="9" t="b">
        <v>1</v>
      </c>
      <c r="K22" s="9" t="s">
        <v>195</v>
      </c>
      <c r="L22" s="9">
        <f>AC95*AB95</f>
        <v>-6.4406311089138801E-2</v>
      </c>
      <c r="M22" s="9">
        <f>AD95*AB95</f>
        <v>-2.3148976822886921E-9</v>
      </c>
      <c r="N22" s="9">
        <f>AE95*AB95</f>
        <v>-7.1339721212102997E-10</v>
      </c>
      <c r="O22" s="9">
        <f>AF95*AB95</f>
        <v>-2.1312910765421123E-9</v>
      </c>
      <c r="P22" s="9">
        <f>AG95*AB95</f>
        <v>4.7480560801260761E-10</v>
      </c>
      <c r="Q22" s="9">
        <f>AH95*AB95</f>
        <v>-1.27560932721923E-4</v>
      </c>
      <c r="R22" s="9">
        <f>AI95*AB95</f>
        <v>-5.5276879436143988E-5</v>
      </c>
      <c r="S22" s="9">
        <f>AJ95*AB95</f>
        <v>2.3005191304436082E-4</v>
      </c>
      <c r="T22" s="9">
        <f>AK95*AB95</f>
        <v>1.0633126560516909E-3</v>
      </c>
      <c r="U22" s="9">
        <f>AL95*AB95</f>
        <v>-2.7904806937453328E-7</v>
      </c>
      <c r="V22" s="9">
        <f>AM95*AB95</f>
        <v>-8.8036163385454304E-6</v>
      </c>
      <c r="W22" s="9">
        <f>AN95*AB95</f>
        <v>-8.8928715992355068E-3</v>
      </c>
      <c r="X22" s="9">
        <f>AO95*AB95</f>
        <v>-9.4720197891565938E-2</v>
      </c>
      <c r="Y22" s="9">
        <f>AP95*AB95</f>
        <v>7.8357863025336951E-4</v>
      </c>
      <c r="Z22" s="9">
        <f>AQ95*AB95</f>
        <v>-7.4987793291555199E-9</v>
      </c>
      <c r="AA22" s="9">
        <f>AR95*AB95</f>
        <v>-0.12436394023491454</v>
      </c>
      <c r="AB22" s="9">
        <f>-Parameter!G4</f>
        <v>-0.5</v>
      </c>
      <c r="AC22" s="9">
        <f>AB22*L22</f>
        <v>3.2203155544569401E-2</v>
      </c>
      <c r="AD22" s="9">
        <f>AB22*M22</f>
        <v>1.157448841144346E-9</v>
      </c>
      <c r="AE22" s="9">
        <f>AB22*N22</f>
        <v>3.5669860606051499E-10</v>
      </c>
      <c r="AF22" s="9">
        <f>AB22*O22</f>
        <v>1.0656455382710562E-9</v>
      </c>
      <c r="AG22" s="9">
        <f>AB22*P22</f>
        <v>-2.3740280400630381E-10</v>
      </c>
      <c r="AH22" s="9">
        <f>AB22*Q22</f>
        <v>6.3780466360961502E-5</v>
      </c>
      <c r="AI22" s="9">
        <f>AB22*R22</f>
        <v>2.7638439718071994E-5</v>
      </c>
      <c r="AJ22" s="9">
        <f>AB22*S22</f>
        <v>-1.1502595652218041E-4</v>
      </c>
      <c r="AK22" s="9">
        <f>AB22*T22</f>
        <v>-5.3165632802584545E-4</v>
      </c>
      <c r="AL22" s="9">
        <f>AB22*U22</f>
        <v>1.3952403468726664E-7</v>
      </c>
      <c r="AM22" s="9">
        <f>AB22*V22</f>
        <v>4.4018081692727152E-6</v>
      </c>
      <c r="AN22" s="9">
        <f>AB22*W22</f>
        <v>4.4464357996177534E-3</v>
      </c>
      <c r="AO22" s="9">
        <f>AB22*X22</f>
        <v>4.7360098945782969E-2</v>
      </c>
      <c r="AP22" s="9">
        <f>AB22*Y22</f>
        <v>-3.9178931512668476E-4</v>
      </c>
      <c r="AQ22" s="9">
        <f>AB22*Z22</f>
        <v>3.7493896645777599E-9</v>
      </c>
      <c r="AR22" s="9">
        <f>AB22*AA22</f>
        <v>6.2181970117457269E-2</v>
      </c>
    </row>
    <row r="23" spans="1:44" ht="113.5" x14ac:dyDescent="0.35">
      <c r="A23" s="9" t="s">
        <v>131</v>
      </c>
      <c r="B23" s="9" t="s">
        <v>61</v>
      </c>
      <c r="C23" s="9" t="s">
        <v>112</v>
      </c>
      <c r="D23" s="9" t="s">
        <v>173</v>
      </c>
      <c r="E23" s="9" t="s">
        <v>128</v>
      </c>
      <c r="F23" s="9" t="s">
        <v>58</v>
      </c>
      <c r="G23" s="9" t="s">
        <v>172</v>
      </c>
      <c r="H23" s="9">
        <v>0.02</v>
      </c>
      <c r="I23" s="9" t="s">
        <v>188</v>
      </c>
      <c r="J23" s="9" t="b">
        <v>0</v>
      </c>
      <c r="L23" s="9">
        <v>1.277444553011192</v>
      </c>
      <c r="M23" s="9">
        <v>2.7851312663283862E-7</v>
      </c>
      <c r="N23" s="9">
        <v>7.6335001641724736E-9</v>
      </c>
      <c r="O23" s="9">
        <v>6.9825489423592209E-8</v>
      </c>
      <c r="P23" s="9">
        <v>1.7289265618998161E-7</v>
      </c>
      <c r="Q23" s="9">
        <v>7.5649351714921251E-2</v>
      </c>
      <c r="R23" s="9">
        <v>1.254954903616398E-2</v>
      </c>
      <c r="S23" s="9">
        <v>8.065956252860251E-3</v>
      </c>
      <c r="T23" s="9">
        <v>3.5645535819389243E-2</v>
      </c>
      <c r="U23" s="9">
        <v>2.7069353414155188E-6</v>
      </c>
      <c r="V23" s="9">
        <v>3.2446784675565611E-3</v>
      </c>
      <c r="W23" s="9">
        <v>0.33213886987789809</v>
      </c>
      <c r="X23" s="9">
        <v>2.3068525436914689</v>
      </c>
      <c r="Y23" s="9">
        <v>3.020850770539588E-2</v>
      </c>
      <c r="Z23" s="9">
        <v>1.12599649408064E-6</v>
      </c>
      <c r="AA23" s="9">
        <v>17.202411026697359</v>
      </c>
      <c r="AB23" s="9">
        <f>H23</f>
        <v>0.02</v>
      </c>
      <c r="AC23" s="9">
        <f>AB23*L23</f>
        <v>2.554889106022384E-2</v>
      </c>
      <c r="AD23" s="9">
        <f>AB23*M23</f>
        <v>5.5702625326567727E-9</v>
      </c>
      <c r="AE23" s="9">
        <f>AB23*N23</f>
        <v>1.5267000328344947E-10</v>
      </c>
      <c r="AF23" s="9">
        <f>AB23*O23</f>
        <v>1.3965097884718443E-9</v>
      </c>
      <c r="AG23" s="9">
        <f>AB23*P23</f>
        <v>3.4578531237996321E-9</v>
      </c>
      <c r="AH23" s="9">
        <f>AB23*Q23</f>
        <v>1.5129870342984251E-3</v>
      </c>
      <c r="AI23" s="9">
        <f>AB23*R23</f>
        <v>2.5099098072327959E-4</v>
      </c>
      <c r="AJ23" s="9">
        <f>AB23*S23</f>
        <v>1.6131912505720503E-4</v>
      </c>
      <c r="AK23" s="9">
        <f>AB23*T23</f>
        <v>7.129107163877849E-4</v>
      </c>
      <c r="AL23" s="9">
        <f>AB23*U23</f>
        <v>5.4138706828310381E-8</v>
      </c>
      <c r="AM23" s="9">
        <f>AB23*V23</f>
        <v>6.4893569351131227E-5</v>
      </c>
      <c r="AN23" s="9">
        <f>AB23*W23</f>
        <v>6.6427773975579621E-3</v>
      </c>
      <c r="AO23" s="9">
        <f>AB23*X23</f>
        <v>4.6137050873829376E-2</v>
      </c>
      <c r="AP23" s="9">
        <f>AB23*Y23</f>
        <v>6.0417015410791763E-4</v>
      </c>
      <c r="AQ23" s="9">
        <f>AB23*Z23</f>
        <v>2.2519929881612799E-8</v>
      </c>
      <c r="AR23" s="9">
        <f>AB23*AA23</f>
        <v>0.34404822053394718</v>
      </c>
    </row>
    <row r="24" spans="1:44" ht="101" x14ac:dyDescent="0.35">
      <c r="A24" s="9" t="s">
        <v>132</v>
      </c>
      <c r="B24" s="9" t="s">
        <v>62</v>
      </c>
      <c r="C24" s="9" t="s">
        <v>112</v>
      </c>
      <c r="D24" s="9" t="s">
        <v>174</v>
      </c>
      <c r="E24" s="9" t="s">
        <v>128</v>
      </c>
      <c r="F24" s="9" t="s">
        <v>58</v>
      </c>
      <c r="G24" s="9" t="s">
        <v>172</v>
      </c>
      <c r="H24" s="9">
        <v>0.1</v>
      </c>
      <c r="I24" s="9" t="s">
        <v>188</v>
      </c>
      <c r="J24" s="9" t="b">
        <v>0</v>
      </c>
      <c r="K24" s="9" t="s">
        <v>101</v>
      </c>
      <c r="L24" s="9">
        <v>0.1732593434573064</v>
      </c>
      <c r="M24" s="9">
        <v>3.7511372000498569E-8</v>
      </c>
      <c r="N24" s="9">
        <v>3.3316428872969129E-9</v>
      </c>
      <c r="O24" s="9">
        <v>2.4617506361768801E-8</v>
      </c>
      <c r="P24" s="9">
        <v>1.187312386645753E-8</v>
      </c>
      <c r="Q24" s="9">
        <v>1.061198016151133E-2</v>
      </c>
      <c r="R24" s="9">
        <v>7.0190034103032202E-4</v>
      </c>
      <c r="S24" s="9">
        <v>7.0589983946229965E-4</v>
      </c>
      <c r="T24" s="9">
        <v>2.3112890125400369E-3</v>
      </c>
      <c r="U24" s="9">
        <v>1.501096241761764E-6</v>
      </c>
      <c r="V24" s="9">
        <v>2.097166021161191E-4</v>
      </c>
      <c r="W24" s="9">
        <v>0.44276634293682049</v>
      </c>
      <c r="X24" s="9">
        <v>2.5439455120887828</v>
      </c>
      <c r="Y24" s="9">
        <v>1.0938442702833661E-2</v>
      </c>
      <c r="Z24" s="9">
        <v>6.0339626335772045E-7</v>
      </c>
      <c r="AA24" s="9">
        <v>2.5906494701928962</v>
      </c>
      <c r="AB24" s="9">
        <f>Parameter!G5</f>
        <v>0.01</v>
      </c>
      <c r="AC24" s="9">
        <f>AB24*L24</f>
        <v>1.7325934345730641E-3</v>
      </c>
      <c r="AD24" s="9">
        <f>AB24*M24</f>
        <v>3.7511372000498571E-10</v>
      </c>
      <c r="AE24" s="9">
        <f>AB24*N24</f>
        <v>3.3316428872969131E-11</v>
      </c>
      <c r="AF24" s="9">
        <f>AB24*O24</f>
        <v>2.4617506361768799E-10</v>
      </c>
      <c r="AG24" s="9">
        <f>AB24*P24</f>
        <v>1.187312386645753E-10</v>
      </c>
      <c r="AH24" s="9">
        <f>AB24*Q24</f>
        <v>1.0611980161511331E-4</v>
      </c>
      <c r="AI24" s="9">
        <f>AB24*R24</f>
        <v>7.0190034103032204E-6</v>
      </c>
      <c r="AJ24" s="9">
        <f>AB24*S24</f>
        <v>7.0589983946229965E-6</v>
      </c>
      <c r="AK24" s="9">
        <f>AB24*T24</f>
        <v>2.3112890125400371E-5</v>
      </c>
      <c r="AL24" s="9">
        <f>AB24*U24</f>
        <v>1.5010962417617639E-8</v>
      </c>
      <c r="AM24" s="9">
        <f>AB24*V24</f>
        <v>2.0971660211611911E-6</v>
      </c>
      <c r="AN24" s="9">
        <f>AB24*W24</f>
        <v>4.4276634293682051E-3</v>
      </c>
      <c r="AO24" s="9">
        <f>AB24*X24</f>
        <v>2.5439455120887827E-2</v>
      </c>
      <c r="AP24" s="9">
        <f>AB24*Y24</f>
        <v>1.0938442702833661E-4</v>
      </c>
      <c r="AQ24" s="9">
        <f>AB24*Z24</f>
        <v>6.0339626335772042E-9</v>
      </c>
      <c r="AR24" s="9">
        <f>AB24*AA24</f>
        <v>2.5906494701928962E-2</v>
      </c>
    </row>
    <row r="25" spans="1:44" ht="88.5" x14ac:dyDescent="0.35">
      <c r="A25" s="9" t="s">
        <v>125</v>
      </c>
      <c r="B25" s="9" t="s">
        <v>55</v>
      </c>
      <c r="C25" s="9" t="s">
        <v>110</v>
      </c>
      <c r="D25" s="9" t="s">
        <v>172</v>
      </c>
      <c r="E25" s="9" t="s">
        <v>125</v>
      </c>
      <c r="F25" s="9" t="s">
        <v>55</v>
      </c>
      <c r="G25" s="9" t="s">
        <v>172</v>
      </c>
      <c r="H25" s="9">
        <v>-1</v>
      </c>
      <c r="I25" s="9" t="s">
        <v>187</v>
      </c>
      <c r="J25" s="9" t="b">
        <v>0</v>
      </c>
      <c r="AB25" s="9">
        <f t="shared" ref="AB25:AB56" si="8">H25</f>
        <v>-1</v>
      </c>
      <c r="AC25" s="9">
        <f t="shared" ref="AC25:AR25" si="9">+AC26+AC27+AC28+AC29+AC30+AC31+AC32+AC33+AC34+AC35+AC36+AC37</f>
        <v>2.4439562457910208E-2</v>
      </c>
      <c r="AD25" s="9">
        <f t="shared" si="9"/>
        <v>-2.5324170950127814E-11</v>
      </c>
      <c r="AE25" s="9">
        <f t="shared" si="9"/>
        <v>3.503748258828774E-11</v>
      </c>
      <c r="AF25" s="9">
        <f t="shared" si="9"/>
        <v>1.0338823514606194E-10</v>
      </c>
      <c r="AG25" s="9">
        <f t="shared" si="9"/>
        <v>3.3571460907331011E-10</v>
      </c>
      <c r="AH25" s="9">
        <f t="shared" si="9"/>
        <v>1.1349645077921264E-4</v>
      </c>
      <c r="AI25" s="9">
        <f t="shared" si="9"/>
        <v>9.8449905286555981E-3</v>
      </c>
      <c r="AJ25" s="9">
        <f t="shared" si="9"/>
        <v>7.9609087813671797E-5</v>
      </c>
      <c r="AK25" s="9">
        <f t="shared" si="9"/>
        <v>3.1963838319603021E-4</v>
      </c>
      <c r="AL25" s="9">
        <f t="shared" si="9"/>
        <v>1.1706175079544924E-7</v>
      </c>
      <c r="AM25" s="9">
        <f t="shared" si="9"/>
        <v>2.4995384411900212E-6</v>
      </c>
      <c r="AN25" s="9">
        <f t="shared" si="9"/>
        <v>2.0764199717983639E-3</v>
      </c>
      <c r="AO25" s="9">
        <f t="shared" si="9"/>
        <v>2.8574041509077455E-3</v>
      </c>
      <c r="AP25" s="9">
        <f t="shared" si="9"/>
        <v>2.5733982079896731E-2</v>
      </c>
      <c r="AQ25" s="9">
        <f t="shared" si="9"/>
        <v>1.6258299383277282E-8</v>
      </c>
      <c r="AR25" s="9">
        <f t="shared" si="9"/>
        <v>9.4265155075657872E-2</v>
      </c>
    </row>
    <row r="26" spans="1:44" ht="51" x14ac:dyDescent="0.35">
      <c r="A26" s="9" t="s">
        <v>135</v>
      </c>
      <c r="B26" s="9" t="s">
        <v>65</v>
      </c>
      <c r="C26" s="9" t="s">
        <v>110</v>
      </c>
      <c r="D26" s="9" t="s">
        <v>175</v>
      </c>
      <c r="E26" s="9" t="s">
        <v>125</v>
      </c>
      <c r="F26" s="9" t="s">
        <v>55</v>
      </c>
      <c r="G26" s="9" t="s">
        <v>172</v>
      </c>
      <c r="H26" s="9">
        <v>-1.1199999999999999E-3</v>
      </c>
      <c r="I26" s="9" t="s">
        <v>188</v>
      </c>
      <c r="J26" s="9" t="b">
        <v>0</v>
      </c>
      <c r="L26" s="9">
        <v>-1.9406865961580999</v>
      </c>
      <c r="M26" s="9">
        <v>-4.9748004498612536E-9</v>
      </c>
      <c r="N26" s="9">
        <v>-4.1580420359733636E-9</v>
      </c>
      <c r="O26" s="9">
        <v>-3.4375909838934237E-8</v>
      </c>
      <c r="P26" s="9">
        <v>-3.545529843212609E-9</v>
      </c>
      <c r="Q26" s="9">
        <v>-1.2534443034106369E-3</v>
      </c>
      <c r="R26" s="9">
        <v>-4.3812035546713252E-4</v>
      </c>
      <c r="S26" s="9">
        <v>-3.4077801134885357E-4</v>
      </c>
      <c r="T26" s="9">
        <v>-1.636047882693856E-3</v>
      </c>
      <c r="U26" s="9">
        <v>-3.5648463308656978E-7</v>
      </c>
      <c r="V26" s="9">
        <v>-1.6043514103892951E-4</v>
      </c>
      <c r="W26" s="9">
        <v>-2.712468627069434</v>
      </c>
      <c r="X26" s="9">
        <v>-0.61682062052104103</v>
      </c>
      <c r="Y26" s="9">
        <v>-5.5206080596668428E-2</v>
      </c>
      <c r="Z26" s="9">
        <v>-9.5580034738767013E-8</v>
      </c>
      <c r="AA26" s="9">
        <v>-0.43556085117606058</v>
      </c>
      <c r="AB26" s="9">
        <f t="shared" si="8"/>
        <v>-1.1199999999999999E-3</v>
      </c>
      <c r="AC26" s="9">
        <f t="shared" ref="AC26:AC37" si="10">AB26*L26</f>
        <v>2.1735689876970716E-3</v>
      </c>
      <c r="AD26" s="9">
        <f t="shared" ref="AD26:AD37" si="11">AB26*M26</f>
        <v>5.5717765038446033E-12</v>
      </c>
      <c r="AE26" s="9">
        <f t="shared" ref="AE26:AE37" si="12">AB26*N26</f>
        <v>4.6570070802901667E-12</v>
      </c>
      <c r="AF26" s="9">
        <f t="shared" ref="AF26:AF37" si="13">AB26*O26</f>
        <v>3.8501019019606342E-11</v>
      </c>
      <c r="AG26" s="9">
        <f t="shared" ref="AG26:AG37" si="14">AB26*P26</f>
        <v>3.9709934243981221E-12</v>
      </c>
      <c r="AH26" s="9">
        <f t="shared" ref="AH26:AH37" si="15">AB26*Q26</f>
        <v>1.4038576198199132E-6</v>
      </c>
      <c r="AI26" s="9">
        <f t="shared" ref="AI26:AI37" si="16">AB26*R26</f>
        <v>4.9069479812318834E-7</v>
      </c>
      <c r="AJ26" s="9">
        <f t="shared" ref="AJ26:AJ37" si="17">AB26*S26</f>
        <v>3.8167137271071597E-7</v>
      </c>
      <c r="AK26" s="9">
        <f t="shared" ref="AK26:AK37" si="18">AB26*T26</f>
        <v>1.8323736286171186E-6</v>
      </c>
      <c r="AL26" s="9">
        <f t="shared" ref="AL26:AL37" si="19">AB26*U26</f>
        <v>3.9926278905695811E-10</v>
      </c>
      <c r="AM26" s="9">
        <f t="shared" ref="AM26:AM37" si="20">AB26*V26</f>
        <v>1.7968735796360102E-7</v>
      </c>
      <c r="AN26" s="9">
        <f t="shared" ref="AN26:AN37" si="21">AB26*W26</f>
        <v>3.037964862317766E-3</v>
      </c>
      <c r="AO26" s="9">
        <f t="shared" ref="AO26:AO37" si="22">AB26*X26</f>
        <v>6.9083909498356588E-4</v>
      </c>
      <c r="AP26" s="9">
        <f t="shared" ref="AP26:AP37" si="23">AB26*Y26</f>
        <v>6.1830810268268628E-5</v>
      </c>
      <c r="AQ26" s="9">
        <f t="shared" ref="AQ26:AQ37" si="24">AB26*Z26</f>
        <v>1.0704963890741905E-10</v>
      </c>
      <c r="AR26" s="9">
        <f t="shared" ref="AR26:AR37" si="25">AB26*AA26</f>
        <v>4.8782815331718782E-4</v>
      </c>
    </row>
    <row r="27" spans="1:44" ht="76" x14ac:dyDescent="0.35">
      <c r="A27" s="9" t="s">
        <v>136</v>
      </c>
      <c r="B27" s="9" t="s">
        <v>66</v>
      </c>
      <c r="C27" s="9" t="s">
        <v>110</v>
      </c>
      <c r="D27" s="9" t="s">
        <v>173</v>
      </c>
      <c r="E27" s="9" t="s">
        <v>125</v>
      </c>
      <c r="F27" s="9" t="s">
        <v>55</v>
      </c>
      <c r="G27" s="9" t="s">
        <v>172</v>
      </c>
      <c r="H27" s="9">
        <v>1.1199999999999999E-3</v>
      </c>
      <c r="I27" s="9" t="s">
        <v>188</v>
      </c>
      <c r="J27" s="9" t="b">
        <v>0</v>
      </c>
      <c r="L27" s="9">
        <v>2.4026442177061482</v>
      </c>
      <c r="M27" s="9">
        <v>6.077489855087247E-8</v>
      </c>
      <c r="N27" s="9">
        <v>3.9684882302590473E-8</v>
      </c>
      <c r="O27" s="9">
        <v>1.1913515524899211E-7</v>
      </c>
      <c r="P27" s="9">
        <v>8.1422626250504138E-8</v>
      </c>
      <c r="Q27" s="9">
        <v>3.4894064947950637E-2</v>
      </c>
      <c r="R27" s="9">
        <v>8.3404145916266045E-3</v>
      </c>
      <c r="S27" s="9">
        <v>9.4416349950493927E-3</v>
      </c>
      <c r="T27" s="9">
        <v>1.9993634985390391E-2</v>
      </c>
      <c r="U27" s="9">
        <v>4.7147932127256167E-5</v>
      </c>
      <c r="V27" s="9">
        <v>1.811738949812676E-3</v>
      </c>
      <c r="W27" s="9">
        <v>1.1979467661584819</v>
      </c>
      <c r="X27" s="9">
        <v>5.6033044023643557</v>
      </c>
      <c r="Y27" s="9">
        <v>0.9491017278699817</v>
      </c>
      <c r="Z27" s="9">
        <v>1.5014335431822809E-5</v>
      </c>
      <c r="AA27" s="9">
        <v>76.330826539600423</v>
      </c>
      <c r="AB27" s="9">
        <f t="shared" si="8"/>
        <v>1.1199999999999999E-3</v>
      </c>
      <c r="AC27" s="9">
        <f t="shared" si="10"/>
        <v>2.6909615238308857E-3</v>
      </c>
      <c r="AD27" s="9">
        <f t="shared" si="11"/>
        <v>6.8067886376977158E-11</v>
      </c>
      <c r="AE27" s="9">
        <f t="shared" si="12"/>
        <v>4.4447068178901324E-11</v>
      </c>
      <c r="AF27" s="9">
        <f t="shared" si="13"/>
        <v>1.3343137387887114E-10</v>
      </c>
      <c r="AG27" s="9">
        <f t="shared" si="14"/>
        <v>9.1193341400564622E-11</v>
      </c>
      <c r="AH27" s="9">
        <f t="shared" si="15"/>
        <v>3.9081352741704709E-5</v>
      </c>
      <c r="AI27" s="9">
        <f t="shared" si="16"/>
        <v>9.3412643426217962E-6</v>
      </c>
      <c r="AJ27" s="9">
        <f t="shared" si="17"/>
        <v>1.0574631194455319E-5</v>
      </c>
      <c r="AK27" s="9">
        <f t="shared" si="18"/>
        <v>2.2392871183637235E-5</v>
      </c>
      <c r="AL27" s="9">
        <f t="shared" si="19"/>
        <v>5.2805683982526903E-8</v>
      </c>
      <c r="AM27" s="9">
        <f t="shared" si="20"/>
        <v>2.0291476237901969E-6</v>
      </c>
      <c r="AN27" s="9">
        <f t="shared" si="21"/>
        <v>1.3417003780974996E-3</v>
      </c>
      <c r="AO27" s="9">
        <f t="shared" si="22"/>
        <v>6.2757009306480781E-3</v>
      </c>
      <c r="AP27" s="9">
        <f t="shared" si="23"/>
        <v>1.0629939352143794E-3</v>
      </c>
      <c r="AQ27" s="9">
        <f t="shared" si="24"/>
        <v>1.6816055683641547E-8</v>
      </c>
      <c r="AR27" s="9">
        <f t="shared" si="25"/>
        <v>8.5490525724352465E-2</v>
      </c>
    </row>
    <row r="28" spans="1:44" ht="51" x14ac:dyDescent="0.35">
      <c r="A28" s="9" t="s">
        <v>137</v>
      </c>
      <c r="B28" s="9" t="s">
        <v>67</v>
      </c>
      <c r="C28" s="9" t="s">
        <v>110</v>
      </c>
      <c r="D28" s="9" t="s">
        <v>176</v>
      </c>
      <c r="E28" s="9" t="s">
        <v>125</v>
      </c>
      <c r="F28" s="9" t="s">
        <v>55</v>
      </c>
      <c r="G28" s="9" t="s">
        <v>172</v>
      </c>
      <c r="H28" s="9">
        <v>1.1199999999999999E-3</v>
      </c>
      <c r="I28" s="9" t="s">
        <v>188</v>
      </c>
      <c r="J28" s="9" t="b">
        <v>0</v>
      </c>
      <c r="L28" s="9">
        <v>0.9599021315448043</v>
      </c>
      <c r="M28" s="9">
        <v>1.1483368689266171E-7</v>
      </c>
      <c r="N28" s="9">
        <v>1.8708160274051808E-8</v>
      </c>
      <c r="O28" s="9">
        <v>7.7676132910866531E-8</v>
      </c>
      <c r="P28" s="9">
        <v>1.584930184030587E-8</v>
      </c>
      <c r="Q28" s="9">
        <v>0.12544581324939599</v>
      </c>
      <c r="R28" s="9">
        <v>2.331581416540478E-3</v>
      </c>
      <c r="S28" s="9">
        <v>4.4220311889813903E-3</v>
      </c>
      <c r="T28" s="9">
        <v>7.179872323889269E-3</v>
      </c>
      <c r="U28" s="9">
        <v>6.8507618835159372E-5</v>
      </c>
      <c r="V28" s="9">
        <v>6.2853467824928457E-4</v>
      </c>
      <c r="W28" s="9">
        <v>0.45494844375941651</v>
      </c>
      <c r="X28" s="9">
        <v>14.76266184066769</v>
      </c>
      <c r="Y28" s="9">
        <v>0.5688984324525761</v>
      </c>
      <c r="Z28" s="9">
        <v>2.880561335587162E-6</v>
      </c>
      <c r="AA28" s="9">
        <v>22.217198566451401</v>
      </c>
      <c r="AB28" s="9">
        <f t="shared" si="8"/>
        <v>1.1199999999999999E-3</v>
      </c>
      <c r="AC28" s="9">
        <f t="shared" si="10"/>
        <v>1.0750903873301806E-3</v>
      </c>
      <c r="AD28" s="9">
        <f t="shared" si="11"/>
        <v>1.2861372931978111E-10</v>
      </c>
      <c r="AE28" s="9">
        <f t="shared" si="12"/>
        <v>2.0953139506938025E-11</v>
      </c>
      <c r="AF28" s="9">
        <f t="shared" si="13"/>
        <v>8.6997268860170511E-11</v>
      </c>
      <c r="AG28" s="9">
        <f t="shared" si="14"/>
        <v>1.7751218061142572E-11</v>
      </c>
      <c r="AH28" s="9">
        <f t="shared" si="15"/>
        <v>1.404993108393235E-4</v>
      </c>
      <c r="AI28" s="9">
        <f t="shared" si="16"/>
        <v>2.6113711865253353E-6</v>
      </c>
      <c r="AJ28" s="9">
        <f t="shared" si="17"/>
        <v>4.9526749316591566E-6</v>
      </c>
      <c r="AK28" s="9">
        <f t="shared" si="18"/>
        <v>8.0414570027559808E-6</v>
      </c>
      <c r="AL28" s="9">
        <f t="shared" si="19"/>
        <v>7.6728533095378489E-8</v>
      </c>
      <c r="AM28" s="9">
        <f t="shared" si="20"/>
        <v>7.0395883963919863E-7</v>
      </c>
      <c r="AN28" s="9">
        <f t="shared" si="21"/>
        <v>5.095422570105464E-4</v>
      </c>
      <c r="AO28" s="9">
        <f t="shared" si="22"/>
        <v>1.653418126154781E-2</v>
      </c>
      <c r="AP28" s="9">
        <f t="shared" si="23"/>
        <v>6.3716624434688516E-4</v>
      </c>
      <c r="AQ28" s="9">
        <f t="shared" si="24"/>
        <v>3.2262286958576213E-9</v>
      </c>
      <c r="AR28" s="9">
        <f t="shared" si="25"/>
        <v>2.4883262394425568E-2</v>
      </c>
    </row>
    <row r="29" spans="1:44" ht="51" x14ac:dyDescent="0.35">
      <c r="A29" s="9" t="s">
        <v>138</v>
      </c>
      <c r="B29" s="9" t="s">
        <v>68</v>
      </c>
      <c r="C29" s="9" t="s">
        <v>110</v>
      </c>
      <c r="D29" s="9" t="s">
        <v>173</v>
      </c>
      <c r="E29" s="9" t="s">
        <v>125</v>
      </c>
      <c r="F29" s="9" t="s">
        <v>55</v>
      </c>
      <c r="G29" s="9" t="s">
        <v>172</v>
      </c>
      <c r="H29" s="9">
        <v>-0.35</v>
      </c>
      <c r="I29" s="9" t="s">
        <v>188</v>
      </c>
      <c r="J29" s="9" t="b">
        <v>0</v>
      </c>
      <c r="L29" s="9">
        <v>3.1457441169940861E-3</v>
      </c>
      <c r="M29" s="9">
        <v>6.5022160900208775E-10</v>
      </c>
      <c r="N29" s="9">
        <v>1.000563776509765E-10</v>
      </c>
      <c r="O29" s="9">
        <v>4.4440407603596022E-10</v>
      </c>
      <c r="P29" s="9">
        <v>3.0063126803655782E-10</v>
      </c>
      <c r="Q29" s="9">
        <v>1.9282305834752999E-4</v>
      </c>
      <c r="R29" s="9">
        <v>2.264711906192313E-5</v>
      </c>
      <c r="S29" s="9">
        <v>2.0167113386152581E-5</v>
      </c>
      <c r="T29" s="9">
        <v>8.0658338911371866E-5</v>
      </c>
      <c r="U29" s="9">
        <v>3.6776368775751759E-8</v>
      </c>
      <c r="V29" s="9">
        <v>7.3394725148656446E-6</v>
      </c>
      <c r="W29" s="9">
        <v>8.0365357875069945E-3</v>
      </c>
      <c r="X29" s="9">
        <v>5.8980906103633449E-2</v>
      </c>
      <c r="Y29" s="9">
        <v>2.6050259980802038E-4</v>
      </c>
      <c r="Z29" s="9">
        <v>1.1117241814655159E-8</v>
      </c>
      <c r="AA29" s="9">
        <v>4.7418460561249563E-2</v>
      </c>
      <c r="AB29" s="9">
        <f t="shared" si="8"/>
        <v>-0.35</v>
      </c>
      <c r="AC29" s="9">
        <f t="shared" si="10"/>
        <v>-1.10101044094793E-3</v>
      </c>
      <c r="AD29" s="9">
        <f t="shared" si="11"/>
        <v>-2.2757756315073069E-10</v>
      </c>
      <c r="AE29" s="9">
        <f t="shared" si="12"/>
        <v>-3.501973217784177E-11</v>
      </c>
      <c r="AF29" s="9">
        <f t="shared" si="13"/>
        <v>-1.5554142661258607E-10</v>
      </c>
      <c r="AG29" s="9">
        <f t="shared" si="14"/>
        <v>-1.0522094381279523E-10</v>
      </c>
      <c r="AH29" s="9">
        <f t="shared" si="15"/>
        <v>-6.7488070421635498E-5</v>
      </c>
      <c r="AI29" s="9">
        <f t="shared" si="16"/>
        <v>-7.926491671673095E-6</v>
      </c>
      <c r="AJ29" s="9">
        <f t="shared" si="17"/>
        <v>-7.0584896851534028E-6</v>
      </c>
      <c r="AK29" s="9">
        <f t="shared" si="18"/>
        <v>-2.823041861898015E-5</v>
      </c>
      <c r="AL29" s="9">
        <f t="shared" si="19"/>
        <v>-1.2871729071513115E-8</v>
      </c>
      <c r="AM29" s="9">
        <f t="shared" si="20"/>
        <v>-2.5688153802029755E-6</v>
      </c>
      <c r="AN29" s="9">
        <f t="shared" si="21"/>
        <v>-2.812787525627448E-3</v>
      </c>
      <c r="AO29" s="9">
        <f t="shared" si="22"/>
        <v>-2.0643317136271707E-2</v>
      </c>
      <c r="AP29" s="9">
        <f t="shared" si="23"/>
        <v>-9.1175909932807129E-5</v>
      </c>
      <c r="AQ29" s="9">
        <f t="shared" si="24"/>
        <v>-3.8910346351293053E-9</v>
      </c>
      <c r="AR29" s="9">
        <f t="shared" si="25"/>
        <v>-1.6596461196437345E-2</v>
      </c>
    </row>
    <row r="30" spans="1:44" ht="51" x14ac:dyDescent="0.35">
      <c r="A30" s="9" t="s">
        <v>139</v>
      </c>
      <c r="B30" s="9" t="s">
        <v>69</v>
      </c>
      <c r="C30" s="9" t="s">
        <v>110</v>
      </c>
      <c r="D30" s="9" t="s">
        <v>177</v>
      </c>
      <c r="E30" s="9" t="s">
        <v>125</v>
      </c>
      <c r="F30" s="9" t="s">
        <v>55</v>
      </c>
      <c r="G30" s="9" t="s">
        <v>172</v>
      </c>
      <c r="H30" s="9">
        <v>6.0424000000000003E-5</v>
      </c>
      <c r="I30" s="9" t="s">
        <v>189</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140</v>
      </c>
      <c r="B31" s="9" t="s">
        <v>70</v>
      </c>
      <c r="C31" s="9" t="s">
        <v>110</v>
      </c>
      <c r="D31" s="9" t="s">
        <v>177</v>
      </c>
      <c r="E31" s="9" t="s">
        <v>125</v>
      </c>
      <c r="F31" s="9" t="s">
        <v>55</v>
      </c>
      <c r="G31" s="9" t="s">
        <v>172</v>
      </c>
      <c r="H31" s="9">
        <v>0.14660000000000001</v>
      </c>
      <c r="I31" s="9" t="s">
        <v>189</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141</v>
      </c>
      <c r="B32" s="9" t="s">
        <v>71</v>
      </c>
      <c r="C32" s="9" t="s">
        <v>110</v>
      </c>
      <c r="D32" s="9" t="s">
        <v>178</v>
      </c>
      <c r="E32" s="9" t="s">
        <v>125</v>
      </c>
      <c r="F32" s="9" t="s">
        <v>55</v>
      </c>
      <c r="G32" s="9" t="s">
        <v>172</v>
      </c>
      <c r="H32" s="9">
        <v>0.15379999999999999</v>
      </c>
      <c r="I32" s="9" t="s">
        <v>189</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142</v>
      </c>
      <c r="B33" s="9" t="s">
        <v>72</v>
      </c>
      <c r="C33" s="9" t="s">
        <v>165</v>
      </c>
      <c r="D33" s="9" t="s">
        <v>179</v>
      </c>
      <c r="E33" s="9" t="s">
        <v>125</v>
      </c>
      <c r="F33" s="9" t="s">
        <v>55</v>
      </c>
      <c r="G33" s="9" t="s">
        <v>172</v>
      </c>
      <c r="H33" s="9">
        <v>0</v>
      </c>
      <c r="I33" s="9" t="s">
        <v>189</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143</v>
      </c>
      <c r="B34" s="9" t="s">
        <v>73</v>
      </c>
      <c r="C34" s="9" t="s">
        <v>110</v>
      </c>
      <c r="D34" s="9" t="s">
        <v>177</v>
      </c>
      <c r="E34" s="9" t="s">
        <v>125</v>
      </c>
      <c r="F34" s="9" t="s">
        <v>55</v>
      </c>
      <c r="G34" s="9" t="s">
        <v>172</v>
      </c>
      <c r="H34" s="9">
        <v>9.8399999999999998E-3</v>
      </c>
      <c r="I34" s="9" t="s">
        <v>189</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144</v>
      </c>
      <c r="B35" s="9" t="s">
        <v>74</v>
      </c>
      <c r="C35" s="9" t="s">
        <v>110</v>
      </c>
      <c r="D35" s="9" t="s">
        <v>177</v>
      </c>
      <c r="E35" s="9" t="s">
        <v>125</v>
      </c>
      <c r="F35" s="9" t="s">
        <v>55</v>
      </c>
      <c r="G35" s="9" t="s">
        <v>172</v>
      </c>
      <c r="H35" s="9">
        <v>4.6900000000000002E-5</v>
      </c>
      <c r="I35" s="9" t="s">
        <v>189</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145</v>
      </c>
      <c r="B36" s="9" t="s">
        <v>75</v>
      </c>
      <c r="C36" s="9" t="s">
        <v>166</v>
      </c>
      <c r="D36" s="9" t="s">
        <v>177</v>
      </c>
      <c r="E36" s="9" t="s">
        <v>125</v>
      </c>
      <c r="F36" s="9" t="s">
        <v>55</v>
      </c>
      <c r="G36" s="9" t="s">
        <v>172</v>
      </c>
      <c r="H36" s="9">
        <v>5.6026000000000003E-4</v>
      </c>
      <c r="I36" s="9" t="s">
        <v>189</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146</v>
      </c>
      <c r="B37" s="9" t="s">
        <v>76</v>
      </c>
      <c r="C37" s="9" t="s">
        <v>110</v>
      </c>
      <c r="D37" s="9" t="s">
        <v>177</v>
      </c>
      <c r="E37" s="9" t="s">
        <v>125</v>
      </c>
      <c r="F37" s="9" t="s">
        <v>55</v>
      </c>
      <c r="G37" s="9" t="s">
        <v>172</v>
      </c>
      <c r="H37" s="9">
        <v>2.3430000000000001E-5</v>
      </c>
      <c r="I37" s="9" t="s">
        <v>189</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129</v>
      </c>
      <c r="B38" s="9" t="s">
        <v>59</v>
      </c>
      <c r="C38" s="9" t="s">
        <v>110</v>
      </c>
      <c r="D38" s="9" t="s">
        <v>172</v>
      </c>
      <c r="E38" s="9" t="s">
        <v>129</v>
      </c>
      <c r="F38" s="9" t="s">
        <v>59</v>
      </c>
      <c r="G38" s="9" t="s">
        <v>172</v>
      </c>
      <c r="H38" s="9">
        <v>-1</v>
      </c>
      <c r="I38" s="9" t="s">
        <v>187</v>
      </c>
      <c r="J38" s="9" t="b">
        <v>0</v>
      </c>
      <c r="AB38" s="9">
        <f t="shared" si="8"/>
        <v>-1</v>
      </c>
      <c r="AC38" s="9">
        <f t="shared" ref="AC38:AR38" si="26">+AC39+AC40+AC41+AC42+AC43+AC44+AC45+AC46+AC47+AC48+AC49+AC50</f>
        <v>5.4665218065752211E-2</v>
      </c>
      <c r="AD38" s="9">
        <f t="shared" si="26"/>
        <v>3.0137652597232618E-9</v>
      </c>
      <c r="AE38" s="9">
        <f t="shared" si="26"/>
        <v>2.0146342254066232E-9</v>
      </c>
      <c r="AF38" s="9">
        <f t="shared" si="26"/>
        <v>2.3282162287273814E-9</v>
      </c>
      <c r="AG38" s="9">
        <f t="shared" si="26"/>
        <v>1.089545351417667E-8</v>
      </c>
      <c r="AH38" s="9">
        <f t="shared" si="26"/>
        <v>2.0462804388382645E-3</v>
      </c>
      <c r="AI38" s="9">
        <f t="shared" si="26"/>
        <v>7.0405031903317107E-5</v>
      </c>
      <c r="AJ38" s="9">
        <f t="shared" si="26"/>
        <v>2.1738322950169758E-3</v>
      </c>
      <c r="AK38" s="9">
        <f t="shared" si="26"/>
        <v>9.6252003406144208E-3</v>
      </c>
      <c r="AL38" s="9">
        <f t="shared" si="26"/>
        <v>4.9989831026060227E-7</v>
      </c>
      <c r="AM38" s="9">
        <f t="shared" si="26"/>
        <v>8.6321185166701473E-5</v>
      </c>
      <c r="AN38" s="9">
        <f t="shared" si="26"/>
        <v>2.5077939543654865E-2</v>
      </c>
      <c r="AO38" s="9">
        <f t="shared" si="26"/>
        <v>0.43783705156659314</v>
      </c>
      <c r="AP38" s="9">
        <f t="shared" si="26"/>
        <v>1.5016074848979252E-2</v>
      </c>
      <c r="AQ38" s="9">
        <f t="shared" si="26"/>
        <v>1.0519811953109065E-7</v>
      </c>
      <c r="AR38" s="9">
        <f t="shared" si="26"/>
        <v>0.26708963414282466</v>
      </c>
    </row>
    <row r="39" spans="1:44" ht="63.5" x14ac:dyDescent="0.35">
      <c r="A39" s="9" t="s">
        <v>147</v>
      </c>
      <c r="B39" s="9" t="s">
        <v>77</v>
      </c>
      <c r="C39" s="9" t="s">
        <v>110</v>
      </c>
      <c r="D39" s="9" t="s">
        <v>180</v>
      </c>
      <c r="E39" s="9" t="s">
        <v>129</v>
      </c>
      <c r="F39" s="9" t="s">
        <v>59</v>
      </c>
      <c r="G39" s="9" t="s">
        <v>172</v>
      </c>
      <c r="H39" s="9">
        <v>-1.8499999999999999E-5</v>
      </c>
      <c r="I39" s="9" t="s">
        <v>188</v>
      </c>
      <c r="J39" s="9" t="b">
        <v>0</v>
      </c>
      <c r="L39" s="9">
        <v>-0.52728546096698092</v>
      </c>
      <c r="M39" s="9">
        <v>-5.498955608864845E-9</v>
      </c>
      <c r="N39" s="9">
        <v>-6.7253090892361112E-9</v>
      </c>
      <c r="O39" s="9">
        <v>-4.2122098588654867E-8</v>
      </c>
      <c r="P39" s="9">
        <v>-3.8205949824450361E-9</v>
      </c>
      <c r="Q39" s="9">
        <v>-1.2950231837582809E-3</v>
      </c>
      <c r="R39" s="9">
        <v>-4.0967890101932118E-4</v>
      </c>
      <c r="S39" s="9">
        <v>-3.3902862545958973E-4</v>
      </c>
      <c r="T39" s="9">
        <v>-1.5548843509565981E-3</v>
      </c>
      <c r="U39" s="9">
        <v>-9.2108597334452801E-7</v>
      </c>
      <c r="V39" s="9">
        <v>-1.5504839207695019E-4</v>
      </c>
      <c r="W39" s="9">
        <v>-1.3801008280051079</v>
      </c>
      <c r="X39" s="9">
        <v>-0.31980310567461601</v>
      </c>
      <c r="Y39" s="9">
        <v>-7.2186180611371178E-2</v>
      </c>
      <c r="Z39" s="9">
        <v>-1.0377755259677389E-7</v>
      </c>
      <c r="AA39" s="9">
        <v>-0.39601528619531973</v>
      </c>
      <c r="AB39" s="9">
        <f t="shared" si="8"/>
        <v>-1.8499999999999999E-5</v>
      </c>
      <c r="AC39" s="9">
        <f t="shared" ref="AC39:AC50" si="27">AB39*L39</f>
        <v>9.7547810278891458E-6</v>
      </c>
      <c r="AD39" s="9">
        <f t="shared" ref="AD39:AD50" si="28">AB39*M39</f>
        <v>1.0173067876399962E-13</v>
      </c>
      <c r="AE39" s="9">
        <f t="shared" ref="AE39:AE50" si="29">AB39*N39</f>
        <v>1.2441821815086804E-13</v>
      </c>
      <c r="AF39" s="9">
        <f t="shared" ref="AF39:AF50" si="30">AB39*O39</f>
        <v>7.7925882389011505E-13</v>
      </c>
      <c r="AG39" s="9">
        <f t="shared" ref="AG39:AG50" si="31">AB39*P39</f>
        <v>7.0681007175233166E-14</v>
      </c>
      <c r="AH39" s="9">
        <f t="shared" ref="AH39:AH50" si="32">AB39*Q39</f>
        <v>2.3957928899528197E-8</v>
      </c>
      <c r="AI39" s="9">
        <f t="shared" ref="AI39:AI50" si="33">AB39*R39</f>
        <v>7.5790596688574411E-9</v>
      </c>
      <c r="AJ39" s="9">
        <f t="shared" ref="AJ39:AJ50" si="34">AB39*S39</f>
        <v>6.2720295710024096E-9</v>
      </c>
      <c r="AK39" s="9">
        <f t="shared" ref="AK39:AK50" si="35">AB39*T39</f>
        <v>2.8765360492697061E-8</v>
      </c>
      <c r="AL39" s="9">
        <f t="shared" ref="AL39:AL50" si="36">AB39*U39</f>
        <v>1.7040090506873768E-11</v>
      </c>
      <c r="AM39" s="9">
        <f t="shared" ref="AM39:AM50" si="37">AB39*V39</f>
        <v>2.8683952534235784E-9</v>
      </c>
      <c r="AN39" s="9">
        <f t="shared" ref="AN39:AN50" si="38">AB39*W39</f>
        <v>2.5531865318094495E-5</v>
      </c>
      <c r="AO39" s="9">
        <f t="shared" ref="AO39:AO50" si="39">AB39*X39</f>
        <v>5.9163574549803956E-6</v>
      </c>
      <c r="AP39" s="9">
        <f t="shared" ref="AP39:AP50" si="40">AB39*Y39</f>
        <v>1.3354443413103668E-6</v>
      </c>
      <c r="AQ39" s="9">
        <f t="shared" ref="AQ39:AQ50" si="41">AB39*Z39</f>
        <v>1.919884723040317E-12</v>
      </c>
      <c r="AR39" s="9">
        <f t="shared" ref="AR39:AR50" si="42">AB39*AA39</f>
        <v>7.3262827946134142E-6</v>
      </c>
    </row>
    <row r="40" spans="1:44" ht="63.5" x14ac:dyDescent="0.35">
      <c r="A40" s="9" t="s">
        <v>148</v>
      </c>
      <c r="B40" s="9" t="s">
        <v>78</v>
      </c>
      <c r="C40" s="9" t="s">
        <v>166</v>
      </c>
      <c r="D40" s="9" t="s">
        <v>180</v>
      </c>
      <c r="E40" s="9" t="s">
        <v>129</v>
      </c>
      <c r="F40" s="9" t="s">
        <v>59</v>
      </c>
      <c r="G40" s="9" t="s">
        <v>172</v>
      </c>
      <c r="H40" s="9">
        <v>-2.2499999999999999E-4</v>
      </c>
      <c r="I40" s="9" t="s">
        <v>188</v>
      </c>
      <c r="J40" s="9" t="b">
        <v>0</v>
      </c>
      <c r="L40" s="9">
        <v>-0.37286071037704871</v>
      </c>
      <c r="M40" s="9">
        <v>-1.9677637361568699E-8</v>
      </c>
      <c r="N40" s="9">
        <v>-1.4152757315570539E-7</v>
      </c>
      <c r="O40" s="9">
        <v>-2.100243469870219E-6</v>
      </c>
      <c r="P40" s="9">
        <v>-3.161886584198886E-8</v>
      </c>
      <c r="Q40" s="9">
        <v>-2.8766385369069739E-2</v>
      </c>
      <c r="R40" s="9">
        <v>-1.7524062551968491E-3</v>
      </c>
      <c r="S40" s="9">
        <v>-4.2000923177632904E-3</v>
      </c>
      <c r="T40" s="9">
        <v>-1.215863939236138E-2</v>
      </c>
      <c r="U40" s="9">
        <v>-9.1420249702782582E-4</v>
      </c>
      <c r="V40" s="9">
        <v>-2.077096625221677E-2</v>
      </c>
      <c r="W40" s="9">
        <v>-4.8071156049041024</v>
      </c>
      <c r="X40" s="9">
        <v>-2.9653606173103628</v>
      </c>
      <c r="Y40" s="9">
        <v>-4.4938950571877774</v>
      </c>
      <c r="Z40" s="9">
        <v>-5.9414875348617108E-6</v>
      </c>
      <c r="AA40" s="9">
        <v>-3.987263861945411</v>
      </c>
      <c r="AB40" s="9">
        <f t="shared" si="8"/>
        <v>-2.2499999999999999E-4</v>
      </c>
      <c r="AC40" s="9">
        <f t="shared" si="27"/>
        <v>8.3893659834835958E-5</v>
      </c>
      <c r="AD40" s="9">
        <f t="shared" si="28"/>
        <v>4.4274684063529573E-12</v>
      </c>
      <c r="AE40" s="9">
        <f t="shared" si="29"/>
        <v>3.1843703960033711E-11</v>
      </c>
      <c r="AF40" s="9">
        <f t="shared" si="30"/>
        <v>4.7255478072079927E-10</v>
      </c>
      <c r="AG40" s="9">
        <f t="shared" si="31"/>
        <v>7.1142448144474935E-12</v>
      </c>
      <c r="AH40" s="9">
        <f t="shared" si="32"/>
        <v>6.4724367080406913E-6</v>
      </c>
      <c r="AI40" s="9">
        <f t="shared" si="33"/>
        <v>3.9429140741929104E-7</v>
      </c>
      <c r="AJ40" s="9">
        <f t="shared" si="34"/>
        <v>9.4502077149674027E-7</v>
      </c>
      <c r="AK40" s="9">
        <f t="shared" si="35"/>
        <v>2.7356938632813104E-6</v>
      </c>
      <c r="AL40" s="9">
        <f t="shared" si="36"/>
        <v>2.0569556183126081E-7</v>
      </c>
      <c r="AM40" s="9">
        <f t="shared" si="37"/>
        <v>4.6734674067487728E-6</v>
      </c>
      <c r="AN40" s="9">
        <f t="shared" si="38"/>
        <v>1.081601011103423E-3</v>
      </c>
      <c r="AO40" s="9">
        <f t="shared" si="39"/>
        <v>6.6720613889483167E-4</v>
      </c>
      <c r="AP40" s="9">
        <f t="shared" si="40"/>
        <v>1.0111263878672498E-3</v>
      </c>
      <c r="AQ40" s="9">
        <f t="shared" si="41"/>
        <v>1.336834695343885E-9</v>
      </c>
      <c r="AR40" s="9">
        <f t="shared" si="42"/>
        <v>8.9713436893771746E-4</v>
      </c>
    </row>
    <row r="41" spans="1:44" ht="63.5" x14ac:dyDescent="0.35">
      <c r="A41" s="9" t="s">
        <v>149</v>
      </c>
      <c r="B41" s="9" t="s">
        <v>79</v>
      </c>
      <c r="C41" s="9" t="s">
        <v>167</v>
      </c>
      <c r="D41" s="9" t="s">
        <v>180</v>
      </c>
      <c r="E41" s="9" t="s">
        <v>129</v>
      </c>
      <c r="F41" s="9" t="s">
        <v>59</v>
      </c>
      <c r="G41" s="9" t="s">
        <v>172</v>
      </c>
      <c r="H41" s="9">
        <v>7.4099999999999998E-9</v>
      </c>
      <c r="I41" s="9" t="s">
        <v>188</v>
      </c>
      <c r="J41" s="9" t="b">
        <v>0</v>
      </c>
      <c r="L41" s="9">
        <v>678915.75000031828</v>
      </c>
      <c r="M41" s="9">
        <v>0.19700761034170911</v>
      </c>
      <c r="N41" s="9">
        <v>0.2377299233407166</v>
      </c>
      <c r="O41" s="9">
        <v>0.21439924137811159</v>
      </c>
      <c r="P41" s="9">
        <v>8.213578072654093E-2</v>
      </c>
      <c r="Q41" s="9">
        <v>70461.368706868481</v>
      </c>
      <c r="R41" s="9">
        <v>4479.2089235856347</v>
      </c>
      <c r="S41" s="9">
        <v>4241.818764769695</v>
      </c>
      <c r="T41" s="9">
        <v>14419.09892851031</v>
      </c>
      <c r="U41" s="9">
        <v>21.286016806544019</v>
      </c>
      <c r="V41" s="9">
        <v>1280.5099400830979</v>
      </c>
      <c r="W41" s="9">
        <v>3087998.4957362399</v>
      </c>
      <c r="X41" s="9">
        <v>57543103.665420666</v>
      </c>
      <c r="Y41" s="9">
        <v>487329.20947566419</v>
      </c>
      <c r="Z41" s="9">
        <v>8.8444171309235049</v>
      </c>
      <c r="AA41" s="9">
        <v>15726317.14871037</v>
      </c>
      <c r="AB41" s="9">
        <f t="shared" si="8"/>
        <v>7.4099999999999998E-9</v>
      </c>
      <c r="AC41" s="9">
        <f t="shared" si="27"/>
        <v>5.0307657075023583E-3</v>
      </c>
      <c r="AD41" s="9">
        <f t="shared" si="28"/>
        <v>1.4598263926320645E-9</v>
      </c>
      <c r="AE41" s="9">
        <f t="shared" si="29"/>
        <v>1.76157873195471E-9</v>
      </c>
      <c r="AF41" s="9">
        <f t="shared" si="30"/>
        <v>1.5886983786118068E-9</v>
      </c>
      <c r="AG41" s="9">
        <f t="shared" si="31"/>
        <v>6.0862613518366826E-10</v>
      </c>
      <c r="AH41" s="9">
        <f t="shared" si="32"/>
        <v>5.2211874211789547E-4</v>
      </c>
      <c r="AI41" s="9">
        <f t="shared" si="33"/>
        <v>3.319093812376955E-5</v>
      </c>
      <c r="AJ41" s="9">
        <f t="shared" si="34"/>
        <v>3.1431877046943437E-5</v>
      </c>
      <c r="AK41" s="9">
        <f t="shared" si="35"/>
        <v>1.0684552306026139E-4</v>
      </c>
      <c r="AL41" s="9">
        <f t="shared" si="36"/>
        <v>1.5772938453649117E-7</v>
      </c>
      <c r="AM41" s="9">
        <f t="shared" si="37"/>
        <v>9.4885786560157563E-6</v>
      </c>
      <c r="AN41" s="9">
        <f t="shared" si="38"/>
        <v>2.2882068853405539E-2</v>
      </c>
      <c r="AO41" s="9">
        <f t="shared" si="39"/>
        <v>0.42639439816076713</v>
      </c>
      <c r="AP41" s="9">
        <f t="shared" si="40"/>
        <v>3.6111094422146715E-3</v>
      </c>
      <c r="AQ41" s="9">
        <f t="shared" si="41"/>
        <v>6.5537130940143171E-8</v>
      </c>
      <c r="AR41" s="9">
        <f t="shared" si="42"/>
        <v>0.11653201007194385</v>
      </c>
    </row>
    <row r="42" spans="1:44" ht="63.5" x14ac:dyDescent="0.35">
      <c r="A42" s="9" t="s">
        <v>150</v>
      </c>
      <c r="B42" s="9" t="s">
        <v>80</v>
      </c>
      <c r="C42" s="9" t="s">
        <v>168</v>
      </c>
      <c r="D42" s="9" t="s">
        <v>180</v>
      </c>
      <c r="E42" s="9" t="s">
        <v>129</v>
      </c>
      <c r="F42" s="9" t="s">
        <v>59</v>
      </c>
      <c r="G42" s="9" t="s">
        <v>172</v>
      </c>
      <c r="H42" s="9">
        <v>1.18E-2</v>
      </c>
      <c r="I42" s="9" t="s">
        <v>188</v>
      </c>
      <c r="J42" s="9" t="b">
        <v>0</v>
      </c>
      <c r="L42" s="9">
        <v>0.10521936987180409</v>
      </c>
      <c r="M42" s="9">
        <v>6.1451733320158887E-9</v>
      </c>
      <c r="N42" s="9">
        <v>5.5116908971341276E-9</v>
      </c>
      <c r="O42" s="9">
        <v>2.5471303752398801E-8</v>
      </c>
      <c r="P42" s="9">
        <v>2.415980324166237E-9</v>
      </c>
      <c r="Q42" s="9">
        <v>9.4890429819707328E-2</v>
      </c>
      <c r="R42" s="9">
        <v>2.7414370852175089E-4</v>
      </c>
      <c r="S42" s="9">
        <v>5.6987499818800442E-4</v>
      </c>
      <c r="T42" s="9">
        <v>1.0819830689473291E-3</v>
      </c>
      <c r="U42" s="9">
        <v>1.0667289623285989E-5</v>
      </c>
      <c r="V42" s="9">
        <v>8.8965286365030091E-5</v>
      </c>
      <c r="W42" s="9">
        <v>0.10711381505936669</v>
      </c>
      <c r="X42" s="9">
        <v>2.6078347443196148</v>
      </c>
      <c r="Y42" s="9">
        <v>0.41102109617243848</v>
      </c>
      <c r="Z42" s="9">
        <v>3.3953813713313051E-6</v>
      </c>
      <c r="AA42" s="9">
        <v>4.9941072553100359</v>
      </c>
      <c r="AB42" s="9">
        <f t="shared" si="8"/>
        <v>1.18E-2</v>
      </c>
      <c r="AC42" s="9">
        <f t="shared" si="27"/>
        <v>1.2415885644872884E-3</v>
      </c>
      <c r="AD42" s="9">
        <f t="shared" si="28"/>
        <v>7.2513045317787485E-11</v>
      </c>
      <c r="AE42" s="9">
        <f t="shared" si="29"/>
        <v>6.5037952586182701E-11</v>
      </c>
      <c r="AF42" s="9">
        <f t="shared" si="30"/>
        <v>3.0056138427830587E-10</v>
      </c>
      <c r="AG42" s="9">
        <f t="shared" si="31"/>
        <v>2.8508567825161594E-11</v>
      </c>
      <c r="AH42" s="9">
        <f t="shared" si="32"/>
        <v>1.1197070718725465E-3</v>
      </c>
      <c r="AI42" s="9">
        <f t="shared" si="33"/>
        <v>3.2348957605566603E-6</v>
      </c>
      <c r="AJ42" s="9">
        <f t="shared" si="34"/>
        <v>6.7245249786184521E-6</v>
      </c>
      <c r="AK42" s="9">
        <f t="shared" si="35"/>
        <v>1.2767400213578483E-5</v>
      </c>
      <c r="AL42" s="9">
        <f t="shared" si="36"/>
        <v>1.2587401755477467E-7</v>
      </c>
      <c r="AM42" s="9">
        <f t="shared" si="37"/>
        <v>1.0497903791073551E-6</v>
      </c>
      <c r="AN42" s="9">
        <f t="shared" si="38"/>
        <v>1.263943017700527E-3</v>
      </c>
      <c r="AO42" s="9">
        <f t="shared" si="39"/>
        <v>3.0772449982971455E-2</v>
      </c>
      <c r="AP42" s="9">
        <f t="shared" si="40"/>
        <v>4.8500489348347739E-3</v>
      </c>
      <c r="AQ42" s="9">
        <f t="shared" si="41"/>
        <v>4.0065500181709401E-8</v>
      </c>
      <c r="AR42" s="9">
        <f t="shared" si="42"/>
        <v>5.8930465612658418E-2</v>
      </c>
    </row>
    <row r="43" spans="1:44" ht="113.5" x14ac:dyDescent="0.35">
      <c r="A43" s="9" t="s">
        <v>151</v>
      </c>
      <c r="B43" s="9" t="s">
        <v>81</v>
      </c>
      <c r="C43" s="9" t="s">
        <v>169</v>
      </c>
      <c r="D43" s="9" t="s">
        <v>173</v>
      </c>
      <c r="E43" s="9" t="s">
        <v>129</v>
      </c>
      <c r="F43" s="9" t="s">
        <v>59</v>
      </c>
      <c r="G43" s="9" t="s">
        <v>172</v>
      </c>
      <c r="H43" s="9">
        <v>3.5211267605633799E-4</v>
      </c>
      <c r="I43" s="9" t="s">
        <v>188</v>
      </c>
      <c r="J43" s="9" t="b">
        <v>0</v>
      </c>
      <c r="L43" s="9">
        <v>23.47203258375399</v>
      </c>
      <c r="M43" s="9">
        <v>5.0253696247394209E-6</v>
      </c>
      <c r="N43" s="9">
        <v>5.7105239971057852E-7</v>
      </c>
      <c r="O43" s="9">
        <v>4.7031609984488252E-7</v>
      </c>
      <c r="P43" s="9">
        <v>1.665426994933979E-6</v>
      </c>
      <c r="Q43" s="9">
        <v>1.376629242367049</v>
      </c>
      <c r="R43" s="9">
        <v>9.5618628408541573E-2</v>
      </c>
      <c r="S43" s="9">
        <v>8.4631435448085615E-2</v>
      </c>
      <c r="T43" s="9">
        <v>0.31273855818046498</v>
      </c>
      <c r="U43" s="9">
        <v>7.7053949038506401E-5</v>
      </c>
      <c r="V43" s="9">
        <v>2.842625000999463E-2</v>
      </c>
      <c r="W43" s="9">
        <v>9.7731099574354072</v>
      </c>
      <c r="X43" s="9">
        <v>18.569307831717008</v>
      </c>
      <c r="Y43" s="9">
        <v>0.82624349936299191</v>
      </c>
      <c r="Z43" s="9">
        <v>9.2569591139753651E-6</v>
      </c>
      <c r="AA43" s="9">
        <v>318.25325436770879</v>
      </c>
      <c r="AB43" s="9">
        <f t="shared" si="8"/>
        <v>3.5211267605633799E-4</v>
      </c>
      <c r="AC43" s="9">
        <f t="shared" si="27"/>
        <v>8.2648002055471792E-3</v>
      </c>
      <c r="AD43" s="9">
        <f t="shared" si="28"/>
        <v>1.7694963467392325E-9</v>
      </c>
      <c r="AE43" s="9">
        <f t="shared" si="29"/>
        <v>2.0107478863048537E-10</v>
      </c>
      <c r="AF43" s="9">
        <f t="shared" si="30"/>
        <v>1.6560426050876142E-10</v>
      </c>
      <c r="AG43" s="9">
        <f t="shared" si="31"/>
        <v>5.8641795596266858E-10</v>
      </c>
      <c r="AH43" s="9">
        <f t="shared" si="32"/>
        <v>4.8472860646727074E-4</v>
      </c>
      <c r="AI43" s="9">
        <f t="shared" si="33"/>
        <v>3.3668531129768154E-5</v>
      </c>
      <c r="AJ43" s="9">
        <f t="shared" si="34"/>
        <v>2.979980121411465E-5</v>
      </c>
      <c r="AK43" s="9">
        <f t="shared" si="35"/>
        <v>1.1011921062692428E-4</v>
      </c>
      <c r="AL43" s="9">
        <f t="shared" si="36"/>
        <v>2.713167219665718E-8</v>
      </c>
      <c r="AM43" s="9">
        <f t="shared" si="37"/>
        <v>1.0009242961265714E-5</v>
      </c>
      <c r="AN43" s="9">
        <f t="shared" si="38"/>
        <v>3.4412359005054245E-3</v>
      </c>
      <c r="AO43" s="9">
        <f t="shared" si="39"/>
        <v>6.5384886731397907E-3</v>
      </c>
      <c r="AP43" s="9">
        <f t="shared" si="40"/>
        <v>2.9093080963485629E-4</v>
      </c>
      <c r="AQ43" s="9">
        <f t="shared" si="41"/>
        <v>3.2594926457659734E-9</v>
      </c>
      <c r="AR43" s="9">
        <f t="shared" si="42"/>
        <v>0.11206100505905238</v>
      </c>
    </row>
    <row r="44" spans="1:44" ht="63.5" x14ac:dyDescent="0.35">
      <c r="A44" s="9" t="s">
        <v>138</v>
      </c>
      <c r="B44" s="9" t="s">
        <v>68</v>
      </c>
      <c r="C44" s="9" t="s">
        <v>110</v>
      </c>
      <c r="D44" s="9" t="s">
        <v>173</v>
      </c>
      <c r="E44" s="9" t="s">
        <v>129</v>
      </c>
      <c r="F44" s="9" t="s">
        <v>59</v>
      </c>
      <c r="G44" s="9" t="s">
        <v>172</v>
      </c>
      <c r="H44" s="9">
        <v>-0.45</v>
      </c>
      <c r="I44" s="9" t="s">
        <v>188</v>
      </c>
      <c r="J44" s="9" t="b">
        <v>0</v>
      </c>
      <c r="L44" s="9">
        <v>3.1457441169940861E-3</v>
      </c>
      <c r="M44" s="9">
        <v>6.5022160900208775E-10</v>
      </c>
      <c r="N44" s="9">
        <v>1.000563776509765E-10</v>
      </c>
      <c r="O44" s="9">
        <v>4.4440407603596022E-10</v>
      </c>
      <c r="P44" s="9">
        <v>3.0063126803655782E-10</v>
      </c>
      <c r="Q44" s="9">
        <v>1.9282305834752999E-4</v>
      </c>
      <c r="R44" s="9">
        <v>2.264711906192313E-5</v>
      </c>
      <c r="S44" s="9">
        <v>2.0167113386152581E-5</v>
      </c>
      <c r="T44" s="9">
        <v>8.0658338911371866E-5</v>
      </c>
      <c r="U44" s="9">
        <v>3.6776368775751759E-8</v>
      </c>
      <c r="V44" s="9">
        <v>7.3394725148656446E-6</v>
      </c>
      <c r="W44" s="9">
        <v>8.0365357875069945E-3</v>
      </c>
      <c r="X44" s="9">
        <v>5.8980906103633449E-2</v>
      </c>
      <c r="Y44" s="9">
        <v>2.6050259980802038E-4</v>
      </c>
      <c r="Z44" s="9">
        <v>1.1117241814655159E-8</v>
      </c>
      <c r="AA44" s="9">
        <v>4.7418460561249563E-2</v>
      </c>
      <c r="AB44" s="9">
        <f t="shared" si="8"/>
        <v>-0.45</v>
      </c>
      <c r="AC44" s="9">
        <f t="shared" si="27"/>
        <v>-1.4155848526473387E-3</v>
      </c>
      <c r="AD44" s="9">
        <f t="shared" si="28"/>
        <v>-2.9259972405093951E-10</v>
      </c>
      <c r="AE44" s="9">
        <f t="shared" si="29"/>
        <v>-4.5025369942939422E-11</v>
      </c>
      <c r="AF44" s="9">
        <f t="shared" si="30"/>
        <v>-1.999818342161821E-10</v>
      </c>
      <c r="AG44" s="9">
        <f t="shared" si="31"/>
        <v>-1.3528407061645103E-10</v>
      </c>
      <c r="AH44" s="9">
        <f t="shared" si="32"/>
        <v>-8.6770376256388497E-5</v>
      </c>
      <c r="AI44" s="9">
        <f t="shared" si="33"/>
        <v>-1.0191203577865409E-5</v>
      </c>
      <c r="AJ44" s="9">
        <f t="shared" si="34"/>
        <v>-9.0752010237686612E-6</v>
      </c>
      <c r="AK44" s="9">
        <f t="shared" si="35"/>
        <v>-3.6296252510117341E-5</v>
      </c>
      <c r="AL44" s="9">
        <f t="shared" si="36"/>
        <v>-1.6549365949088293E-8</v>
      </c>
      <c r="AM44" s="9">
        <f t="shared" si="37"/>
        <v>-3.3027626316895403E-6</v>
      </c>
      <c r="AN44" s="9">
        <f t="shared" si="38"/>
        <v>-3.6164411043781478E-3</v>
      </c>
      <c r="AO44" s="9">
        <f t="shared" si="39"/>
        <v>-2.6541407746635052E-2</v>
      </c>
      <c r="AP44" s="9">
        <f t="shared" si="40"/>
        <v>-1.1722616991360918E-4</v>
      </c>
      <c r="AQ44" s="9">
        <f t="shared" si="41"/>
        <v>-5.0027588165948216E-9</v>
      </c>
      <c r="AR44" s="9">
        <f t="shared" si="42"/>
        <v>-2.1338307252562305E-2</v>
      </c>
    </row>
    <row r="45" spans="1:44" ht="63.5" x14ac:dyDescent="0.35">
      <c r="A45" s="9" t="s">
        <v>139</v>
      </c>
      <c r="B45" s="9" t="s">
        <v>69</v>
      </c>
      <c r="C45" s="9" t="s">
        <v>110</v>
      </c>
      <c r="D45" s="9" t="s">
        <v>177</v>
      </c>
      <c r="E45" s="9" t="s">
        <v>129</v>
      </c>
      <c r="F45" s="9" t="s">
        <v>59</v>
      </c>
      <c r="G45" s="9" t="s">
        <v>172</v>
      </c>
      <c r="H45" s="9">
        <v>2.5000000000000001E-5</v>
      </c>
      <c r="I45" s="9" t="s">
        <v>189</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140</v>
      </c>
      <c r="B46" s="9" t="s">
        <v>70</v>
      </c>
      <c r="C46" s="9" t="s">
        <v>110</v>
      </c>
      <c r="D46" s="9" t="s">
        <v>177</v>
      </c>
      <c r="E46" s="9" t="s">
        <v>129</v>
      </c>
      <c r="F46" s="9" t="s">
        <v>59</v>
      </c>
      <c r="G46" s="9" t="s">
        <v>172</v>
      </c>
      <c r="H46" s="9">
        <v>0.22</v>
      </c>
      <c r="I46" s="9" t="s">
        <v>189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152</v>
      </c>
      <c r="B47" s="9" t="s">
        <v>82</v>
      </c>
      <c r="C47" s="9" t="s">
        <v>110</v>
      </c>
      <c r="D47" s="9" t="s">
        <v>177</v>
      </c>
      <c r="E47" s="9" t="s">
        <v>129</v>
      </c>
      <c r="F47" s="9" t="s">
        <v>59</v>
      </c>
      <c r="G47" s="9" t="s">
        <v>172</v>
      </c>
      <c r="H47" s="9">
        <v>5.2599999999999999E-4</v>
      </c>
      <c r="I47" s="9" t="s">
        <v>189</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144</v>
      </c>
      <c r="B48" s="9" t="s">
        <v>74</v>
      </c>
      <c r="C48" s="9" t="s">
        <v>110</v>
      </c>
      <c r="D48" s="9" t="s">
        <v>177</v>
      </c>
      <c r="E48" s="9" t="s">
        <v>129</v>
      </c>
      <c r="F48" s="9" t="s">
        <v>59</v>
      </c>
      <c r="G48" s="9" t="s">
        <v>172</v>
      </c>
      <c r="H48" s="9">
        <v>1E-3</v>
      </c>
      <c r="I48" s="9" t="s">
        <v>189</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145</v>
      </c>
      <c r="B49" s="9" t="s">
        <v>83</v>
      </c>
      <c r="C49" s="9" t="s">
        <v>166</v>
      </c>
      <c r="D49" s="9" t="s">
        <v>181</v>
      </c>
      <c r="E49" s="9" t="s">
        <v>129</v>
      </c>
      <c r="F49" s="9" t="s">
        <v>59</v>
      </c>
      <c r="G49" s="9" t="s">
        <v>172</v>
      </c>
      <c r="H49" s="9">
        <v>1.25E-4</v>
      </c>
      <c r="I49" s="9" t="s">
        <v>189</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146</v>
      </c>
      <c r="B50" s="9" t="s">
        <v>76</v>
      </c>
      <c r="C50" s="9" t="s">
        <v>110</v>
      </c>
      <c r="D50" s="9" t="s">
        <v>177</v>
      </c>
      <c r="E50" s="9" t="s">
        <v>129</v>
      </c>
      <c r="F50" s="9" t="s">
        <v>59</v>
      </c>
      <c r="G50" s="9" t="s">
        <v>172</v>
      </c>
      <c r="H50" s="9">
        <v>6.9999999999999999E-4</v>
      </c>
      <c r="I50" s="9" t="s">
        <v>189</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130</v>
      </c>
      <c r="B51" s="9" t="s">
        <v>60</v>
      </c>
      <c r="C51" s="9" t="s">
        <v>110</v>
      </c>
      <c r="D51" s="9" t="s">
        <v>172</v>
      </c>
      <c r="E51" s="9" t="s">
        <v>130</v>
      </c>
      <c r="F51" s="9" t="s">
        <v>60</v>
      </c>
      <c r="G51" s="9" t="s">
        <v>172</v>
      </c>
      <c r="H51" s="9">
        <v>-1</v>
      </c>
      <c r="I51" s="9" t="s">
        <v>187</v>
      </c>
      <c r="J51" s="9" t="b">
        <v>0</v>
      </c>
      <c r="AB51" s="9">
        <f t="shared" si="8"/>
        <v>-1</v>
      </c>
      <c r="AC51" s="9">
        <f t="shared" ref="AC51:AR51" si="43">+AC52+AC53+AC54+AC55+AC56+AC57+AC58+AC59+AC60+AC61+AC62+AC63+AC64+AC65+AC66+AC67+AC68</f>
        <v>6.4406311089138801E-2</v>
      </c>
      <c r="AD51" s="9">
        <f t="shared" si="43"/>
        <v>2.3148976822886921E-9</v>
      </c>
      <c r="AE51" s="9">
        <f t="shared" si="43"/>
        <v>7.1339721212102997E-10</v>
      </c>
      <c r="AF51" s="9">
        <f t="shared" si="43"/>
        <v>2.1312910765421123E-9</v>
      </c>
      <c r="AG51" s="9">
        <f t="shared" si="43"/>
        <v>-4.7480560801260761E-10</v>
      </c>
      <c r="AH51" s="9">
        <f t="shared" si="43"/>
        <v>1.27560932721923E-4</v>
      </c>
      <c r="AI51" s="9">
        <f t="shared" si="43"/>
        <v>5.5276879436143988E-5</v>
      </c>
      <c r="AJ51" s="9">
        <f t="shared" si="43"/>
        <v>-2.3005191304436082E-4</v>
      </c>
      <c r="AK51" s="9">
        <f t="shared" si="43"/>
        <v>-1.0633126560516909E-3</v>
      </c>
      <c r="AL51" s="9">
        <f t="shared" si="43"/>
        <v>2.7904806937453328E-7</v>
      </c>
      <c r="AM51" s="9">
        <f t="shared" si="43"/>
        <v>8.8036163385454304E-6</v>
      </c>
      <c r="AN51" s="9">
        <f t="shared" si="43"/>
        <v>8.8928715992355068E-3</v>
      </c>
      <c r="AO51" s="9">
        <f t="shared" si="43"/>
        <v>9.4720197891565938E-2</v>
      </c>
      <c r="AP51" s="9">
        <f t="shared" si="43"/>
        <v>-7.8357863025336951E-4</v>
      </c>
      <c r="AQ51" s="9">
        <f t="shared" si="43"/>
        <v>7.4987793291555199E-9</v>
      </c>
      <c r="AR51" s="9">
        <f t="shared" si="43"/>
        <v>0.12436394023491454</v>
      </c>
    </row>
    <row r="52" spans="1:44" ht="76" x14ac:dyDescent="0.35">
      <c r="A52" s="9" t="s">
        <v>153</v>
      </c>
      <c r="B52" s="9" t="s">
        <v>84</v>
      </c>
      <c r="C52" s="9" t="s">
        <v>167</v>
      </c>
      <c r="D52" s="9" t="s">
        <v>180</v>
      </c>
      <c r="E52" s="9" t="s">
        <v>130</v>
      </c>
      <c r="F52" s="9" t="s">
        <v>60</v>
      </c>
      <c r="G52" s="9" t="s">
        <v>172</v>
      </c>
      <c r="H52" s="9">
        <v>1.67E-9</v>
      </c>
      <c r="I52" s="9" t="s">
        <v>188</v>
      </c>
      <c r="J52" s="9" t="b">
        <v>0</v>
      </c>
      <c r="L52" s="9">
        <v>987880.61283091526</v>
      </c>
      <c r="M52" s="9">
        <v>6.814441045565714E-2</v>
      </c>
      <c r="N52" s="9">
        <v>0.4540189149743401</v>
      </c>
      <c r="O52" s="9">
        <v>0.59921430965201172</v>
      </c>
      <c r="P52" s="9">
        <v>8.3414444269766075E-2</v>
      </c>
      <c r="Q52" s="9">
        <v>30465.84026283308</v>
      </c>
      <c r="R52" s="9">
        <v>4246.1352669284752</v>
      </c>
      <c r="S52" s="9">
        <v>4302.3393555929324</v>
      </c>
      <c r="T52" s="9">
        <v>11957.25037951613</v>
      </c>
      <c r="U52" s="9">
        <v>38.937346683478239</v>
      </c>
      <c r="V52" s="9">
        <v>1065.025325517897</v>
      </c>
      <c r="W52" s="9">
        <v>5347813.00606032</v>
      </c>
      <c r="X52" s="9">
        <v>26193596.245527372</v>
      </c>
      <c r="Y52" s="9">
        <v>268751.79949199437</v>
      </c>
      <c r="Z52" s="9">
        <v>45.59845240347984</v>
      </c>
      <c r="AA52" s="9">
        <v>11891394.377650529</v>
      </c>
      <c r="AB52" s="9">
        <f t="shared" si="8"/>
        <v>1.67E-9</v>
      </c>
      <c r="AC52" s="9">
        <f t="shared" ref="AC52:AC68" si="44">AB52*L52</f>
        <v>1.6497606234276284E-3</v>
      </c>
      <c r="AD52" s="9">
        <f t="shared" ref="AD52:AD68" si="45">AB52*M52</f>
        <v>1.1380116546094742E-10</v>
      </c>
      <c r="AE52" s="9">
        <f t="shared" ref="AE52:AE68" si="46">AB52*N52</f>
        <v>7.5821158800714795E-10</v>
      </c>
      <c r="AF52" s="9">
        <f t="shared" ref="AF52:AF68" si="47">AB52*O52</f>
        <v>1.0006878971188596E-9</v>
      </c>
      <c r="AG52" s="9">
        <f t="shared" ref="AG52:AG68" si="48">AB52*P52</f>
        <v>1.3930212193050935E-10</v>
      </c>
      <c r="AH52" s="9">
        <f t="shared" ref="AH52:AH68" si="49">AB52*Q52</f>
        <v>5.0877953238931245E-5</v>
      </c>
      <c r="AI52" s="9">
        <f t="shared" ref="AI52:AI68" si="50">AB52*R52</f>
        <v>7.091045895770554E-6</v>
      </c>
      <c r="AJ52" s="9">
        <f t="shared" ref="AJ52:AJ68" si="51">AB52*S52</f>
        <v>7.1849067238401969E-6</v>
      </c>
      <c r="AK52" s="9">
        <f t="shared" ref="AK52:AK68" si="52">AB52*T52</f>
        <v>1.9968608133791936E-5</v>
      </c>
      <c r="AL52" s="9">
        <f t="shared" ref="AL52:AL68" si="53">AB52*U52</f>
        <v>6.5025368961408666E-8</v>
      </c>
      <c r="AM52" s="9">
        <f t="shared" ref="AM52:AM68" si="54">AB52*V52</f>
        <v>1.778592293614888E-6</v>
      </c>
      <c r="AN52" s="9">
        <f t="shared" ref="AN52:AN68" si="55">AB52*W52</f>
        <v>8.9308477201207343E-3</v>
      </c>
      <c r="AO52" s="9">
        <f t="shared" ref="AO52:AO68" si="56">AB52*X52</f>
        <v>4.3743305730030713E-2</v>
      </c>
      <c r="AP52" s="9">
        <f t="shared" ref="AP52:AP68" si="57">AB52*Y52</f>
        <v>4.4881550515163063E-4</v>
      </c>
      <c r="AQ52" s="9">
        <f t="shared" ref="AQ52:AQ68" si="58">AB52*Z52</f>
        <v>7.6149415513811336E-8</v>
      </c>
      <c r="AR52" s="9">
        <f t="shared" ref="AR52:AR68" si="59">AB52*AA52</f>
        <v>1.9858628610676384E-2</v>
      </c>
    </row>
    <row r="53" spans="1:44" ht="113.5" x14ac:dyDescent="0.35">
      <c r="A53" s="9" t="s">
        <v>151</v>
      </c>
      <c r="B53" s="9" t="s">
        <v>81</v>
      </c>
      <c r="C53" s="9" t="s">
        <v>169</v>
      </c>
      <c r="D53" s="9" t="s">
        <v>173</v>
      </c>
      <c r="E53" s="9" t="s">
        <v>130</v>
      </c>
      <c r="F53" s="9" t="s">
        <v>60</v>
      </c>
      <c r="G53" s="9" t="s">
        <v>172</v>
      </c>
      <c r="H53" s="9">
        <v>3.5211267605633799E-4</v>
      </c>
      <c r="I53" s="9" t="s">
        <v>188</v>
      </c>
      <c r="J53" s="9" t="b">
        <v>0</v>
      </c>
      <c r="L53" s="9">
        <v>23.47203258375399</v>
      </c>
      <c r="M53" s="9">
        <v>5.0253696247394209E-6</v>
      </c>
      <c r="N53" s="9">
        <v>5.7105239971057852E-7</v>
      </c>
      <c r="O53" s="9">
        <v>4.7031609984488252E-7</v>
      </c>
      <c r="P53" s="9">
        <v>1.665426994933979E-6</v>
      </c>
      <c r="Q53" s="9">
        <v>1.376629242367049</v>
      </c>
      <c r="R53" s="9">
        <v>9.5618628408541573E-2</v>
      </c>
      <c r="S53" s="9">
        <v>8.4631435448085615E-2</v>
      </c>
      <c r="T53" s="9">
        <v>0.31273855818046498</v>
      </c>
      <c r="U53" s="9">
        <v>7.7053949038506401E-5</v>
      </c>
      <c r="V53" s="9">
        <v>2.842625000999463E-2</v>
      </c>
      <c r="W53" s="9">
        <v>9.7731099574354072</v>
      </c>
      <c r="X53" s="9">
        <v>18.569307831717008</v>
      </c>
      <c r="Y53" s="9">
        <v>0.82624349936299191</v>
      </c>
      <c r="Z53" s="9">
        <v>9.2569591139753651E-6</v>
      </c>
      <c r="AA53" s="9">
        <v>318.25325436770879</v>
      </c>
      <c r="AB53" s="9">
        <f t="shared" si="8"/>
        <v>3.5211267605633799E-4</v>
      </c>
      <c r="AC53" s="9">
        <f t="shared" si="44"/>
        <v>8.2648002055471792E-3</v>
      </c>
      <c r="AD53" s="9">
        <f t="shared" si="45"/>
        <v>1.7694963467392325E-9</v>
      </c>
      <c r="AE53" s="9">
        <f t="shared" si="46"/>
        <v>2.0107478863048537E-10</v>
      </c>
      <c r="AF53" s="9">
        <f t="shared" si="47"/>
        <v>1.6560426050876142E-10</v>
      </c>
      <c r="AG53" s="9">
        <f t="shared" si="48"/>
        <v>5.8641795596266858E-10</v>
      </c>
      <c r="AH53" s="9">
        <f t="shared" si="49"/>
        <v>4.8472860646727074E-4</v>
      </c>
      <c r="AI53" s="9">
        <f t="shared" si="50"/>
        <v>3.3668531129768154E-5</v>
      </c>
      <c r="AJ53" s="9">
        <f t="shared" si="51"/>
        <v>2.979980121411465E-5</v>
      </c>
      <c r="AK53" s="9">
        <f t="shared" si="52"/>
        <v>1.1011921062692428E-4</v>
      </c>
      <c r="AL53" s="9">
        <f t="shared" si="53"/>
        <v>2.713167219665718E-8</v>
      </c>
      <c r="AM53" s="9">
        <f t="shared" si="54"/>
        <v>1.0009242961265714E-5</v>
      </c>
      <c r="AN53" s="9">
        <f t="shared" si="55"/>
        <v>3.4412359005054245E-3</v>
      </c>
      <c r="AO53" s="9">
        <f t="shared" si="56"/>
        <v>6.5384886731397907E-3</v>
      </c>
      <c r="AP53" s="9">
        <f t="shared" si="57"/>
        <v>2.9093080963485629E-4</v>
      </c>
      <c r="AQ53" s="9">
        <f t="shared" si="58"/>
        <v>3.2594926457659734E-9</v>
      </c>
      <c r="AR53" s="9">
        <f t="shared" si="59"/>
        <v>0.11206100505905238</v>
      </c>
    </row>
    <row r="54" spans="1:44" ht="63.5" x14ac:dyDescent="0.35">
      <c r="A54" s="9" t="s">
        <v>148</v>
      </c>
      <c r="B54" s="9" t="s">
        <v>78</v>
      </c>
      <c r="C54" s="9" t="s">
        <v>166</v>
      </c>
      <c r="D54" s="9" t="s">
        <v>180</v>
      </c>
      <c r="E54" s="9" t="s">
        <v>130</v>
      </c>
      <c r="F54" s="9" t="s">
        <v>60</v>
      </c>
      <c r="G54" s="9" t="s">
        <v>172</v>
      </c>
      <c r="H54" s="9">
        <v>-2.2499999999999999E-4</v>
      </c>
      <c r="I54" s="9" t="s">
        <v>188</v>
      </c>
      <c r="J54" s="9" t="b">
        <v>0</v>
      </c>
      <c r="L54" s="9">
        <v>-0.37286071037704871</v>
      </c>
      <c r="M54" s="9">
        <v>-1.9677637361568699E-8</v>
      </c>
      <c r="N54" s="9">
        <v>-1.4152757315570539E-7</v>
      </c>
      <c r="O54" s="9">
        <v>-2.100243469870219E-6</v>
      </c>
      <c r="P54" s="9">
        <v>-3.161886584198886E-8</v>
      </c>
      <c r="Q54" s="9">
        <v>-2.8766385369069739E-2</v>
      </c>
      <c r="R54" s="9">
        <v>-1.7524062551968491E-3</v>
      </c>
      <c r="S54" s="9">
        <v>-4.2000923177632904E-3</v>
      </c>
      <c r="T54" s="9">
        <v>-1.215863939236138E-2</v>
      </c>
      <c r="U54" s="9">
        <v>-9.1420249702782582E-4</v>
      </c>
      <c r="V54" s="9">
        <v>-2.077096625221677E-2</v>
      </c>
      <c r="W54" s="9">
        <v>-4.8071156049041024</v>
      </c>
      <c r="X54" s="9">
        <v>-2.9653606173103628</v>
      </c>
      <c r="Y54" s="9">
        <v>-4.4938950571877774</v>
      </c>
      <c r="Z54" s="9">
        <v>-5.9414875348617108E-6</v>
      </c>
      <c r="AA54" s="9">
        <v>-3.987263861945411</v>
      </c>
      <c r="AB54" s="9">
        <f t="shared" si="8"/>
        <v>-2.2499999999999999E-4</v>
      </c>
      <c r="AC54" s="9">
        <f t="shared" si="44"/>
        <v>8.3893659834835958E-5</v>
      </c>
      <c r="AD54" s="9">
        <f t="shared" si="45"/>
        <v>4.4274684063529573E-12</v>
      </c>
      <c r="AE54" s="9">
        <f t="shared" si="46"/>
        <v>3.1843703960033711E-11</v>
      </c>
      <c r="AF54" s="9">
        <f t="shared" si="47"/>
        <v>4.7255478072079927E-10</v>
      </c>
      <c r="AG54" s="9">
        <f t="shared" si="48"/>
        <v>7.1142448144474935E-12</v>
      </c>
      <c r="AH54" s="9">
        <f t="shared" si="49"/>
        <v>6.4724367080406913E-6</v>
      </c>
      <c r="AI54" s="9">
        <f t="shared" si="50"/>
        <v>3.9429140741929104E-7</v>
      </c>
      <c r="AJ54" s="9">
        <f t="shared" si="51"/>
        <v>9.4502077149674027E-7</v>
      </c>
      <c r="AK54" s="9">
        <f t="shared" si="52"/>
        <v>2.7356938632813104E-6</v>
      </c>
      <c r="AL54" s="9">
        <f t="shared" si="53"/>
        <v>2.0569556183126081E-7</v>
      </c>
      <c r="AM54" s="9">
        <f t="shared" si="54"/>
        <v>4.6734674067487728E-6</v>
      </c>
      <c r="AN54" s="9">
        <f t="shared" si="55"/>
        <v>1.081601011103423E-3</v>
      </c>
      <c r="AO54" s="9">
        <f t="shared" si="56"/>
        <v>6.6720613889483167E-4</v>
      </c>
      <c r="AP54" s="9">
        <f t="shared" si="57"/>
        <v>1.0111263878672498E-3</v>
      </c>
      <c r="AQ54" s="9">
        <f t="shared" si="58"/>
        <v>1.336834695343885E-9</v>
      </c>
      <c r="AR54" s="9">
        <f t="shared" si="59"/>
        <v>8.9713436893771746E-4</v>
      </c>
    </row>
    <row r="55" spans="1:44" ht="63.5" x14ac:dyDescent="0.35">
      <c r="A55" s="9" t="s">
        <v>150</v>
      </c>
      <c r="B55" s="9" t="s">
        <v>80</v>
      </c>
      <c r="C55" s="9" t="s">
        <v>168</v>
      </c>
      <c r="D55" s="9" t="s">
        <v>180</v>
      </c>
      <c r="E55" s="9" t="s">
        <v>130</v>
      </c>
      <c r="F55" s="9" t="s">
        <v>60</v>
      </c>
      <c r="G55" s="9" t="s">
        <v>172</v>
      </c>
      <c r="H55" s="9">
        <v>2.1350000000000002E-3</v>
      </c>
      <c r="I55" s="9" t="s">
        <v>188</v>
      </c>
      <c r="J55" s="9" t="b">
        <v>0</v>
      </c>
      <c r="L55" s="9">
        <v>0.10521936987180409</v>
      </c>
      <c r="M55" s="9">
        <v>6.1451733320158887E-9</v>
      </c>
      <c r="N55" s="9">
        <v>5.5116908971341276E-9</v>
      </c>
      <c r="O55" s="9">
        <v>2.5471303752398801E-8</v>
      </c>
      <c r="P55" s="9">
        <v>2.415980324166237E-9</v>
      </c>
      <c r="Q55" s="9">
        <v>9.4890429819707328E-2</v>
      </c>
      <c r="R55" s="9">
        <v>2.7414370852175089E-4</v>
      </c>
      <c r="S55" s="9">
        <v>5.6987499818800442E-4</v>
      </c>
      <c r="T55" s="9">
        <v>1.0819830689473291E-3</v>
      </c>
      <c r="U55" s="9">
        <v>1.0667289623285989E-5</v>
      </c>
      <c r="V55" s="9">
        <v>8.8965286365030091E-5</v>
      </c>
      <c r="W55" s="9">
        <v>0.10711381505936669</v>
      </c>
      <c r="X55" s="9">
        <v>2.6078347443196148</v>
      </c>
      <c r="Y55" s="9">
        <v>0.41102109617243848</v>
      </c>
      <c r="Z55" s="9">
        <v>3.3953813713313051E-6</v>
      </c>
      <c r="AA55" s="9">
        <v>4.9941072553100359</v>
      </c>
      <c r="AB55" s="9">
        <f t="shared" si="8"/>
        <v>2.1350000000000002E-3</v>
      </c>
      <c r="AC55" s="9">
        <f t="shared" si="44"/>
        <v>2.2464335467630177E-4</v>
      </c>
      <c r="AD55" s="9">
        <f t="shared" si="45"/>
        <v>1.3119945063853924E-11</v>
      </c>
      <c r="AE55" s="9">
        <f t="shared" si="46"/>
        <v>1.1767460065381363E-11</v>
      </c>
      <c r="AF55" s="9">
        <f t="shared" si="47"/>
        <v>5.4381233511371447E-11</v>
      </c>
      <c r="AG55" s="9">
        <f t="shared" si="48"/>
        <v>5.1581179920949167E-12</v>
      </c>
      <c r="AH55" s="9">
        <f t="shared" si="49"/>
        <v>2.0259106766507516E-4</v>
      </c>
      <c r="AI55" s="9">
        <f t="shared" si="50"/>
        <v>5.8529681769393823E-7</v>
      </c>
      <c r="AJ55" s="9">
        <f t="shared" si="51"/>
        <v>1.2166831211313896E-6</v>
      </c>
      <c r="AK55" s="9">
        <f t="shared" si="52"/>
        <v>2.3100338522025479E-6</v>
      </c>
      <c r="AL55" s="9">
        <f t="shared" si="53"/>
        <v>2.277466334571559E-8</v>
      </c>
      <c r="AM55" s="9">
        <f t="shared" si="54"/>
        <v>1.8994088638933925E-7</v>
      </c>
      <c r="AN55" s="9">
        <f t="shared" si="55"/>
        <v>2.2868799515174791E-4</v>
      </c>
      <c r="AO55" s="9">
        <f t="shared" si="56"/>
        <v>5.5677271791223781E-3</v>
      </c>
      <c r="AP55" s="9">
        <f t="shared" si="57"/>
        <v>8.7753004032815624E-4</v>
      </c>
      <c r="AQ55" s="9">
        <f t="shared" si="58"/>
        <v>7.249139227792337E-9</v>
      </c>
      <c r="AR55" s="9">
        <f t="shared" si="59"/>
        <v>1.0662418990086927E-2</v>
      </c>
    </row>
    <row r="56" spans="1:44" ht="113.5" x14ac:dyDescent="0.35">
      <c r="A56" s="9" t="s">
        <v>154</v>
      </c>
      <c r="B56" s="9" t="s">
        <v>85</v>
      </c>
      <c r="C56" s="9" t="s">
        <v>170</v>
      </c>
      <c r="D56" s="9" t="s">
        <v>180</v>
      </c>
      <c r="E56" s="9" t="s">
        <v>130</v>
      </c>
      <c r="F56" s="9" t="s">
        <v>60</v>
      </c>
      <c r="G56" s="9" t="s">
        <v>172</v>
      </c>
      <c r="H56" s="9">
        <v>0.24160000000000001</v>
      </c>
      <c r="I56" s="9" t="s">
        <v>188</v>
      </c>
      <c r="J56" s="9" t="b">
        <v>0</v>
      </c>
      <c r="L56" s="9">
        <v>5.0137977529436058E-2</v>
      </c>
      <c r="M56" s="9">
        <v>1.059740223493508E-8</v>
      </c>
      <c r="N56" s="9">
        <v>7.3850816610653611E-10</v>
      </c>
      <c r="O56" s="9">
        <v>1.5925368166936311E-8</v>
      </c>
      <c r="P56" s="9">
        <v>1.339100713575236E-8</v>
      </c>
      <c r="Q56" s="9">
        <v>3.4718955983849761E-3</v>
      </c>
      <c r="R56" s="9">
        <v>1.8481230177663419E-4</v>
      </c>
      <c r="S56" s="9">
        <v>1.904915526858013E-4</v>
      </c>
      <c r="T56" s="9">
        <v>5.5399978160840962E-4</v>
      </c>
      <c r="U56" s="9">
        <v>5.1759025182530764E-7</v>
      </c>
      <c r="V56" s="9">
        <v>4.9425735421188372E-5</v>
      </c>
      <c r="W56" s="9">
        <v>2.6049675056339941E-2</v>
      </c>
      <c r="X56" s="9">
        <v>3.995833670983032</v>
      </c>
      <c r="Y56" s="9">
        <v>4.9248016587830571E-3</v>
      </c>
      <c r="Z56" s="9">
        <v>1.220134781534801E-7</v>
      </c>
      <c r="AA56" s="9">
        <v>0.67873628769092476</v>
      </c>
      <c r="AB56" s="9">
        <f t="shared" si="8"/>
        <v>0.24160000000000001</v>
      </c>
      <c r="AC56" s="9">
        <f t="shared" si="44"/>
        <v>1.2113335371111752E-2</v>
      </c>
      <c r="AD56" s="9">
        <f t="shared" si="45"/>
        <v>2.5603323799603154E-9</v>
      </c>
      <c r="AE56" s="9">
        <f t="shared" si="46"/>
        <v>1.7842357293133913E-10</v>
      </c>
      <c r="AF56" s="9">
        <f t="shared" si="47"/>
        <v>3.8475689491318126E-9</v>
      </c>
      <c r="AG56" s="9">
        <f t="shared" si="48"/>
        <v>3.2352673239977703E-9</v>
      </c>
      <c r="AH56" s="9">
        <f t="shared" si="49"/>
        <v>8.388099765698103E-4</v>
      </c>
      <c r="AI56" s="9">
        <f t="shared" si="50"/>
        <v>4.4650652109234824E-5</v>
      </c>
      <c r="AJ56" s="9">
        <f t="shared" si="51"/>
        <v>4.6022759128889599E-5</v>
      </c>
      <c r="AK56" s="9">
        <f t="shared" si="52"/>
        <v>1.3384634723659177E-4</v>
      </c>
      <c r="AL56" s="9">
        <f t="shared" si="53"/>
        <v>1.2504980484099432E-7</v>
      </c>
      <c r="AM56" s="9">
        <f t="shared" si="54"/>
        <v>1.1941257677759111E-5</v>
      </c>
      <c r="AN56" s="9">
        <f t="shared" si="55"/>
        <v>6.2936014936117298E-3</v>
      </c>
      <c r="AO56" s="9">
        <f t="shared" si="56"/>
        <v>0.96539341490950059</v>
      </c>
      <c r="AP56" s="9">
        <f t="shared" si="57"/>
        <v>1.1898320807619866E-3</v>
      </c>
      <c r="AQ56" s="9">
        <f t="shared" si="58"/>
        <v>2.9478456321880793E-8</v>
      </c>
      <c r="AR56" s="9">
        <f t="shared" si="59"/>
        <v>0.16398268710612743</v>
      </c>
    </row>
    <row r="57" spans="1:44" ht="51" x14ac:dyDescent="0.35">
      <c r="A57" s="9" t="s">
        <v>155</v>
      </c>
      <c r="B57" s="9" t="s">
        <v>86</v>
      </c>
      <c r="C57" s="9" t="s">
        <v>110</v>
      </c>
      <c r="D57" s="9" t="s">
        <v>180</v>
      </c>
      <c r="E57" s="9" t="s">
        <v>130</v>
      </c>
      <c r="F57" s="9" t="s">
        <v>60</v>
      </c>
      <c r="G57" s="9" t="s">
        <v>172</v>
      </c>
      <c r="H57" s="9">
        <v>0.22500000000000001</v>
      </c>
      <c r="I57" s="9" t="s">
        <v>188</v>
      </c>
      <c r="J57" s="9" t="b">
        <v>0</v>
      </c>
      <c r="L57" s="9">
        <v>1.105041509798613E-4</v>
      </c>
      <c r="M57" s="9">
        <v>1.0251153135881589E-11</v>
      </c>
      <c r="N57" s="9">
        <v>2.7054922805105289E-11</v>
      </c>
      <c r="O57" s="9">
        <v>4.9440036676317003E-11</v>
      </c>
      <c r="P57" s="9">
        <v>6.7713801953557628E-12</v>
      </c>
      <c r="Q57" s="9">
        <v>4.4773941700127782E-5</v>
      </c>
      <c r="R57" s="9">
        <v>4.1450799117555911E-7</v>
      </c>
      <c r="S57" s="9">
        <v>6.693032949396005E-7</v>
      </c>
      <c r="T57" s="9">
        <v>1.3478047233031009E-6</v>
      </c>
      <c r="U57" s="9">
        <v>7.3053511046294447E-9</v>
      </c>
      <c r="V57" s="9">
        <v>1.198204770093585E-7</v>
      </c>
      <c r="W57" s="9">
        <v>3.2912502134385419E-4</v>
      </c>
      <c r="X57" s="9">
        <v>1.7729810952310089E-3</v>
      </c>
      <c r="Y57" s="9">
        <v>2.9127848698179897E-4</v>
      </c>
      <c r="Z57" s="9">
        <v>1.2579184527508171E-9</v>
      </c>
      <c r="AA57" s="9">
        <v>3.146237152010933E-3</v>
      </c>
      <c r="AB57" s="9">
        <f t="shared" ref="AB57:AB88" si="60">H57</f>
        <v>0.22500000000000001</v>
      </c>
      <c r="AC57" s="9">
        <f t="shared" si="44"/>
        <v>2.4863433970468792E-5</v>
      </c>
      <c r="AD57" s="9">
        <f t="shared" si="45"/>
        <v>2.3065094555733577E-12</v>
      </c>
      <c r="AE57" s="9">
        <f t="shared" si="46"/>
        <v>6.0873576311486902E-12</v>
      </c>
      <c r="AF57" s="9">
        <f t="shared" si="47"/>
        <v>1.1124008252171326E-11</v>
      </c>
      <c r="AG57" s="9">
        <f t="shared" si="48"/>
        <v>1.5235605439550466E-12</v>
      </c>
      <c r="AH57" s="9">
        <f t="shared" si="49"/>
        <v>1.0074136882528751E-5</v>
      </c>
      <c r="AI57" s="9">
        <f t="shared" si="50"/>
        <v>9.3264298014500797E-8</v>
      </c>
      <c r="AJ57" s="9">
        <f t="shared" si="51"/>
        <v>1.5059324136141012E-7</v>
      </c>
      <c r="AK57" s="9">
        <f t="shared" si="52"/>
        <v>3.0325606274319771E-7</v>
      </c>
      <c r="AL57" s="9">
        <f t="shared" si="53"/>
        <v>1.643703998541625E-9</v>
      </c>
      <c r="AM57" s="9">
        <f t="shared" si="54"/>
        <v>2.6959607327105663E-8</v>
      </c>
      <c r="AN57" s="9">
        <f t="shared" si="55"/>
        <v>7.4053129802367196E-5</v>
      </c>
      <c r="AO57" s="9">
        <f t="shared" si="56"/>
        <v>3.9892074642697701E-4</v>
      </c>
      <c r="AP57" s="9">
        <f t="shared" si="57"/>
        <v>6.5537659570904776E-5</v>
      </c>
      <c r="AQ57" s="9">
        <f t="shared" si="58"/>
        <v>2.8303165186893385E-10</v>
      </c>
      <c r="AR57" s="9">
        <f t="shared" si="59"/>
        <v>7.0790335920245995E-4</v>
      </c>
    </row>
    <row r="58" spans="1:44" ht="63.5" x14ac:dyDescent="0.35">
      <c r="A58" s="9" t="s">
        <v>156</v>
      </c>
      <c r="B58" s="9" t="s">
        <v>87</v>
      </c>
      <c r="C58" s="9" t="s">
        <v>110</v>
      </c>
      <c r="D58" s="9" t="s">
        <v>173</v>
      </c>
      <c r="E58" s="9" t="s">
        <v>130</v>
      </c>
      <c r="F58" s="9" t="s">
        <v>60</v>
      </c>
      <c r="G58" s="9" t="s">
        <v>172</v>
      </c>
      <c r="H58" s="9">
        <v>-0.62</v>
      </c>
      <c r="I58" s="9" t="s">
        <v>188</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157</v>
      </c>
      <c r="B59" s="9" t="s">
        <v>88</v>
      </c>
      <c r="C59" s="9" t="s">
        <v>166</v>
      </c>
      <c r="D59" s="9" t="s">
        <v>180</v>
      </c>
      <c r="E59" s="9" t="s">
        <v>130</v>
      </c>
      <c r="F59" s="9" t="s">
        <v>60</v>
      </c>
      <c r="G59" s="9" t="s">
        <v>172</v>
      </c>
      <c r="H59" s="9">
        <v>-0.1</v>
      </c>
      <c r="I59" s="9" t="s">
        <v>188</v>
      </c>
      <c r="J59" s="9" t="b">
        <v>0</v>
      </c>
      <c r="L59" s="9">
        <v>0.49388985559429349</v>
      </c>
      <c r="M59" s="9">
        <v>2.1485861327975839E-8</v>
      </c>
      <c r="N59" s="9">
        <v>4.7401125910450602E-9</v>
      </c>
      <c r="O59" s="9">
        <v>3.4206300527016632E-8</v>
      </c>
      <c r="P59" s="9">
        <v>4.4495889332540527E-8</v>
      </c>
      <c r="Q59" s="9">
        <v>1.4659932448097339E-2</v>
      </c>
      <c r="R59" s="9">
        <v>5.5446202221757265E-4</v>
      </c>
      <c r="S59" s="9">
        <v>3.1537167724519479E-3</v>
      </c>
      <c r="T59" s="9">
        <v>1.3325958058272259E-2</v>
      </c>
      <c r="U59" s="9">
        <v>2.386727058000449E-6</v>
      </c>
      <c r="V59" s="9">
        <v>2.0587474094559499E-4</v>
      </c>
      <c r="W59" s="9">
        <v>0.1115715565105992</v>
      </c>
      <c r="X59" s="9">
        <v>9.2758886548554926</v>
      </c>
      <c r="Y59" s="9">
        <v>4.6673511135681543E-2</v>
      </c>
      <c r="Z59" s="9">
        <v>1.1025759072730771E-6</v>
      </c>
      <c r="AA59" s="9">
        <v>1.838058372591687</v>
      </c>
      <c r="AB59" s="9">
        <f t="shared" si="60"/>
        <v>-0.1</v>
      </c>
      <c r="AC59" s="9">
        <f t="shared" si="44"/>
        <v>-4.9388985559429353E-2</v>
      </c>
      <c r="AD59" s="9">
        <f t="shared" si="45"/>
        <v>-2.1485861327975838E-9</v>
      </c>
      <c r="AE59" s="9">
        <f t="shared" si="46"/>
        <v>-4.7401125910450609E-10</v>
      </c>
      <c r="AF59" s="9">
        <f t="shared" si="47"/>
        <v>-3.4206300527016633E-9</v>
      </c>
      <c r="AG59" s="9">
        <f t="shared" si="48"/>
        <v>-4.4495889332540526E-9</v>
      </c>
      <c r="AH59" s="9">
        <f t="shared" si="49"/>
        <v>-1.465993244809734E-3</v>
      </c>
      <c r="AI59" s="9">
        <f t="shared" si="50"/>
        <v>-5.5446202221757268E-5</v>
      </c>
      <c r="AJ59" s="9">
        <f t="shared" si="51"/>
        <v>-3.1537167724519482E-4</v>
      </c>
      <c r="AK59" s="9">
        <f t="shared" si="52"/>
        <v>-1.3325958058272259E-3</v>
      </c>
      <c r="AL59" s="9">
        <f t="shared" si="53"/>
        <v>-2.3867270580004493E-7</v>
      </c>
      <c r="AM59" s="9">
        <f t="shared" si="54"/>
        <v>-2.05874740945595E-5</v>
      </c>
      <c r="AN59" s="9">
        <f t="shared" si="55"/>
        <v>-1.1157155651059921E-2</v>
      </c>
      <c r="AO59" s="9">
        <f t="shared" si="56"/>
        <v>-0.92758886548554931</v>
      </c>
      <c r="AP59" s="9">
        <f t="shared" si="57"/>
        <v>-4.6673511135681542E-3</v>
      </c>
      <c r="AQ59" s="9">
        <f t="shared" si="58"/>
        <v>-1.1025759072730771E-7</v>
      </c>
      <c r="AR59" s="9">
        <f t="shared" si="59"/>
        <v>-0.18380583725916871</v>
      </c>
    </row>
    <row r="60" spans="1:44" ht="51" x14ac:dyDescent="0.35">
      <c r="A60" s="9" t="s">
        <v>144</v>
      </c>
      <c r="B60" s="9" t="s">
        <v>74</v>
      </c>
      <c r="C60" s="9" t="s">
        <v>110</v>
      </c>
      <c r="D60" s="9" t="s">
        <v>177</v>
      </c>
      <c r="E60" s="9" t="s">
        <v>130</v>
      </c>
      <c r="F60" s="9" t="s">
        <v>60</v>
      </c>
      <c r="G60" s="9" t="s">
        <v>172</v>
      </c>
      <c r="H60" s="9">
        <v>2.3999999999999998E-3</v>
      </c>
      <c r="I60" s="9" t="s">
        <v>189</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158</v>
      </c>
      <c r="B61" s="9" t="s">
        <v>89</v>
      </c>
      <c r="C61" s="9" t="s">
        <v>110</v>
      </c>
      <c r="D61" s="9" t="s">
        <v>182</v>
      </c>
      <c r="E61" s="9" t="s">
        <v>130</v>
      </c>
      <c r="F61" s="9" t="s">
        <v>60</v>
      </c>
      <c r="G61" s="9" t="s">
        <v>172</v>
      </c>
      <c r="H61" s="9">
        <v>9.2799999999999997E-8</v>
      </c>
      <c r="I61" s="9" t="s">
        <v>189</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159</v>
      </c>
      <c r="B62" s="9" t="s">
        <v>90</v>
      </c>
      <c r="C62" s="9" t="s">
        <v>110</v>
      </c>
      <c r="D62" s="9" t="s">
        <v>182</v>
      </c>
      <c r="E62" s="9" t="s">
        <v>130</v>
      </c>
      <c r="F62" s="9" t="s">
        <v>60</v>
      </c>
      <c r="G62" s="9" t="s">
        <v>172</v>
      </c>
      <c r="H62" s="9">
        <v>7.0399999999999995E-8</v>
      </c>
      <c r="I62" s="9" t="s">
        <v>189</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152</v>
      </c>
      <c r="B63" s="9" t="s">
        <v>82</v>
      </c>
      <c r="C63" s="9" t="s">
        <v>110</v>
      </c>
      <c r="D63" s="9" t="s">
        <v>177</v>
      </c>
      <c r="E63" s="9" t="s">
        <v>130</v>
      </c>
      <c r="F63" s="9" t="s">
        <v>60</v>
      </c>
      <c r="G63" s="9" t="s">
        <v>172</v>
      </c>
      <c r="H63" s="9">
        <v>8.9599999999999996E-5</v>
      </c>
      <c r="I63" s="9" t="s">
        <v>189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140</v>
      </c>
      <c r="B64" s="9" t="s">
        <v>70</v>
      </c>
      <c r="C64" s="9" t="s">
        <v>110</v>
      </c>
      <c r="D64" s="9" t="s">
        <v>177</v>
      </c>
      <c r="E64" s="9" t="s">
        <v>130</v>
      </c>
      <c r="F64" s="9" t="s">
        <v>60</v>
      </c>
      <c r="G64" s="9" t="s">
        <v>172</v>
      </c>
      <c r="H64" s="9">
        <v>0.21</v>
      </c>
      <c r="I64" s="9" t="s">
        <v>189</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139</v>
      </c>
      <c r="B65" s="9" t="s">
        <v>69</v>
      </c>
      <c r="C65" s="9" t="s">
        <v>110</v>
      </c>
      <c r="D65" s="9" t="s">
        <v>177</v>
      </c>
      <c r="E65" s="9" t="s">
        <v>130</v>
      </c>
      <c r="F65" s="9" t="s">
        <v>60</v>
      </c>
      <c r="G65" s="9" t="s">
        <v>172</v>
      </c>
      <c r="H65" s="9">
        <v>3.3000000000000003E-5</v>
      </c>
      <c r="I65" s="9" t="s">
        <v>189</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160</v>
      </c>
      <c r="B66" s="9" t="s">
        <v>91</v>
      </c>
      <c r="C66" s="9" t="s">
        <v>110</v>
      </c>
      <c r="D66" s="9" t="s">
        <v>182</v>
      </c>
      <c r="E66" s="9" t="s">
        <v>130</v>
      </c>
      <c r="F66" s="9" t="s">
        <v>60</v>
      </c>
      <c r="G66" s="9" t="s">
        <v>172</v>
      </c>
      <c r="H66" s="9">
        <v>1.09E-7</v>
      </c>
      <c r="I66" s="9" t="s">
        <v>189</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161</v>
      </c>
      <c r="B67" s="9" t="s">
        <v>92</v>
      </c>
      <c r="C67" s="9" t="s">
        <v>110</v>
      </c>
      <c r="D67" s="9" t="s">
        <v>182</v>
      </c>
      <c r="E67" s="9" t="s">
        <v>130</v>
      </c>
      <c r="F67" s="9" t="s">
        <v>60</v>
      </c>
      <c r="G67" s="9" t="s">
        <v>172</v>
      </c>
      <c r="H67" s="9">
        <v>2.9699999999999999E-6</v>
      </c>
      <c r="I67" s="9" t="s">
        <v>189</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162</v>
      </c>
      <c r="B68" s="9" t="s">
        <v>93</v>
      </c>
      <c r="C68" s="9" t="s">
        <v>110</v>
      </c>
      <c r="D68" s="9" t="s">
        <v>182</v>
      </c>
      <c r="E68" s="9" t="s">
        <v>130</v>
      </c>
      <c r="F68" s="9" t="s">
        <v>60</v>
      </c>
      <c r="G68" s="9" t="s">
        <v>172</v>
      </c>
      <c r="H68" s="9">
        <v>9.2799999999999997E-8</v>
      </c>
      <c r="I68" s="9" t="s">
        <v>189</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126</v>
      </c>
      <c r="B69" s="9" t="s">
        <v>56</v>
      </c>
      <c r="C69" s="9" t="s">
        <v>110</v>
      </c>
      <c r="D69" s="9" t="s">
        <v>172</v>
      </c>
      <c r="E69" s="9" t="s">
        <v>126</v>
      </c>
      <c r="F69" s="9" t="s">
        <v>56</v>
      </c>
      <c r="G69" s="9" t="s">
        <v>172</v>
      </c>
      <c r="H69" s="9">
        <v>-1</v>
      </c>
      <c r="I69" s="9" t="s">
        <v>187</v>
      </c>
      <c r="J69" s="9" t="b">
        <v>0</v>
      </c>
      <c r="AB69" s="9">
        <f t="shared" si="60"/>
        <v>-1</v>
      </c>
      <c r="AC69" s="9">
        <f t="shared" ref="AC69:AR69" si="61">+AC70+AC71+AC72+AC73+AC74+AC75+AC76+AC77+AC78+AC79+AC80+AC81</f>
        <v>2.4439562457910208E-2</v>
      </c>
      <c r="AD69" s="9">
        <f t="shared" si="61"/>
        <v>-2.5324170950127814E-11</v>
      </c>
      <c r="AE69" s="9">
        <f t="shared" si="61"/>
        <v>3.503748258828774E-11</v>
      </c>
      <c r="AF69" s="9">
        <f t="shared" si="61"/>
        <v>1.0338823514606194E-10</v>
      </c>
      <c r="AG69" s="9">
        <f t="shared" si="61"/>
        <v>3.3571460907331011E-10</v>
      </c>
      <c r="AH69" s="9">
        <f t="shared" si="61"/>
        <v>1.1349645077921264E-4</v>
      </c>
      <c r="AI69" s="9">
        <f t="shared" si="61"/>
        <v>9.8449905286555981E-3</v>
      </c>
      <c r="AJ69" s="9">
        <f t="shared" si="61"/>
        <v>7.9609087813671797E-5</v>
      </c>
      <c r="AK69" s="9">
        <f t="shared" si="61"/>
        <v>3.1963838319603021E-4</v>
      </c>
      <c r="AL69" s="9">
        <f t="shared" si="61"/>
        <v>1.1706175079544924E-7</v>
      </c>
      <c r="AM69" s="9">
        <f t="shared" si="61"/>
        <v>2.4995384411900212E-6</v>
      </c>
      <c r="AN69" s="9">
        <f t="shared" si="61"/>
        <v>2.0764199717983639E-3</v>
      </c>
      <c r="AO69" s="9">
        <f t="shared" si="61"/>
        <v>2.8574041509077455E-3</v>
      </c>
      <c r="AP69" s="9">
        <f t="shared" si="61"/>
        <v>2.5733982079896731E-2</v>
      </c>
      <c r="AQ69" s="9">
        <f t="shared" si="61"/>
        <v>1.6258299383277282E-8</v>
      </c>
      <c r="AR69" s="9">
        <f t="shared" si="61"/>
        <v>9.4265155075657872E-2</v>
      </c>
    </row>
    <row r="70" spans="1:44" ht="51" x14ac:dyDescent="0.35">
      <c r="A70" s="9" t="s">
        <v>135</v>
      </c>
      <c r="B70" s="9" t="s">
        <v>65</v>
      </c>
      <c r="C70" s="9" t="s">
        <v>110</v>
      </c>
      <c r="D70" s="9" t="s">
        <v>175</v>
      </c>
      <c r="E70" s="9" t="s">
        <v>126</v>
      </c>
      <c r="F70" s="9" t="s">
        <v>56</v>
      </c>
      <c r="G70" s="9" t="s">
        <v>172</v>
      </c>
      <c r="H70" s="9">
        <v>-1.1199999999999999E-3</v>
      </c>
      <c r="I70" s="9" t="s">
        <v>188</v>
      </c>
      <c r="J70" s="9" t="b">
        <v>0</v>
      </c>
      <c r="L70" s="9">
        <v>-1.9406865961580999</v>
      </c>
      <c r="M70" s="9">
        <v>-4.9748004498612536E-9</v>
      </c>
      <c r="N70" s="9">
        <v>-4.1580420359733636E-9</v>
      </c>
      <c r="O70" s="9">
        <v>-3.4375909838934237E-8</v>
      </c>
      <c r="P70" s="9">
        <v>-3.545529843212609E-9</v>
      </c>
      <c r="Q70" s="9">
        <v>-1.2534443034106369E-3</v>
      </c>
      <c r="R70" s="9">
        <v>-4.3812035546713252E-4</v>
      </c>
      <c r="S70" s="9">
        <v>-3.4077801134885357E-4</v>
      </c>
      <c r="T70" s="9">
        <v>-1.636047882693856E-3</v>
      </c>
      <c r="U70" s="9">
        <v>-3.5648463308656978E-7</v>
      </c>
      <c r="V70" s="9">
        <v>-1.6043514103892951E-4</v>
      </c>
      <c r="W70" s="9">
        <v>-2.712468627069434</v>
      </c>
      <c r="X70" s="9">
        <v>-0.61682062052104103</v>
      </c>
      <c r="Y70" s="9">
        <v>-5.5206080596668428E-2</v>
      </c>
      <c r="Z70" s="9">
        <v>-9.5580034738767013E-8</v>
      </c>
      <c r="AA70" s="9">
        <v>-0.43556085117606058</v>
      </c>
      <c r="AB70" s="9">
        <f t="shared" si="60"/>
        <v>-1.1199999999999999E-3</v>
      </c>
      <c r="AC70" s="9">
        <f t="shared" ref="AC70:AC81" si="62">AB70*L70</f>
        <v>2.1735689876970716E-3</v>
      </c>
      <c r="AD70" s="9">
        <f t="shared" ref="AD70:AD81" si="63">AB70*M70</f>
        <v>5.5717765038446033E-12</v>
      </c>
      <c r="AE70" s="9">
        <f t="shared" ref="AE70:AE81" si="64">AB70*N70</f>
        <v>4.6570070802901667E-12</v>
      </c>
      <c r="AF70" s="9">
        <f t="shared" ref="AF70:AF81" si="65">AB70*O70</f>
        <v>3.8501019019606342E-11</v>
      </c>
      <c r="AG70" s="9">
        <f t="shared" ref="AG70:AG81" si="66">AB70*P70</f>
        <v>3.9709934243981221E-12</v>
      </c>
      <c r="AH70" s="9">
        <f t="shared" ref="AH70:AH81" si="67">AB70*Q70</f>
        <v>1.4038576198199132E-6</v>
      </c>
      <c r="AI70" s="9">
        <f t="shared" ref="AI70:AI81" si="68">AB70*R70</f>
        <v>4.9069479812318834E-7</v>
      </c>
      <c r="AJ70" s="9">
        <f t="shared" ref="AJ70:AJ81" si="69">AB70*S70</f>
        <v>3.8167137271071597E-7</v>
      </c>
      <c r="AK70" s="9">
        <f t="shared" ref="AK70:AK81" si="70">AB70*T70</f>
        <v>1.8323736286171186E-6</v>
      </c>
      <c r="AL70" s="9">
        <f t="shared" ref="AL70:AL81" si="71">AB70*U70</f>
        <v>3.9926278905695811E-10</v>
      </c>
      <c r="AM70" s="9">
        <f t="shared" ref="AM70:AM81" si="72">AB70*V70</f>
        <v>1.7968735796360102E-7</v>
      </c>
      <c r="AN70" s="9">
        <f t="shared" ref="AN70:AN81" si="73">AB70*W70</f>
        <v>3.037964862317766E-3</v>
      </c>
      <c r="AO70" s="9">
        <f t="shared" ref="AO70:AO81" si="74">AB70*X70</f>
        <v>6.9083909498356588E-4</v>
      </c>
      <c r="AP70" s="9">
        <f t="shared" ref="AP70:AP81" si="75">AB70*Y70</f>
        <v>6.1830810268268628E-5</v>
      </c>
      <c r="AQ70" s="9">
        <f t="shared" ref="AQ70:AQ81" si="76">AB70*Z70</f>
        <v>1.0704963890741905E-10</v>
      </c>
      <c r="AR70" s="9">
        <f t="shared" ref="AR70:AR81" si="77">AB70*AA70</f>
        <v>4.8782815331718782E-4</v>
      </c>
    </row>
    <row r="71" spans="1:44" ht="76" x14ac:dyDescent="0.35">
      <c r="A71" s="9" t="s">
        <v>136</v>
      </c>
      <c r="B71" s="9" t="s">
        <v>66</v>
      </c>
      <c r="C71" s="9" t="s">
        <v>110</v>
      </c>
      <c r="D71" s="9" t="s">
        <v>173</v>
      </c>
      <c r="E71" s="9" t="s">
        <v>126</v>
      </c>
      <c r="F71" s="9" t="s">
        <v>56</v>
      </c>
      <c r="G71" s="9" t="s">
        <v>172</v>
      </c>
      <c r="H71" s="9">
        <v>1.1199999999999999E-3</v>
      </c>
      <c r="I71" s="9" t="s">
        <v>188</v>
      </c>
      <c r="J71" s="9" t="b">
        <v>0</v>
      </c>
      <c r="L71" s="9">
        <v>2.4026442177061482</v>
      </c>
      <c r="M71" s="9">
        <v>6.077489855087247E-8</v>
      </c>
      <c r="N71" s="9">
        <v>3.9684882302590473E-8</v>
      </c>
      <c r="O71" s="9">
        <v>1.1913515524899211E-7</v>
      </c>
      <c r="P71" s="9">
        <v>8.1422626250504138E-8</v>
      </c>
      <c r="Q71" s="9">
        <v>3.4894064947950637E-2</v>
      </c>
      <c r="R71" s="9">
        <v>8.3404145916266045E-3</v>
      </c>
      <c r="S71" s="9">
        <v>9.4416349950493927E-3</v>
      </c>
      <c r="T71" s="9">
        <v>1.9993634985390391E-2</v>
      </c>
      <c r="U71" s="9">
        <v>4.7147932127256167E-5</v>
      </c>
      <c r="V71" s="9">
        <v>1.811738949812676E-3</v>
      </c>
      <c r="W71" s="9">
        <v>1.1979467661584819</v>
      </c>
      <c r="X71" s="9">
        <v>5.6033044023643557</v>
      </c>
      <c r="Y71" s="9">
        <v>0.9491017278699817</v>
      </c>
      <c r="Z71" s="9">
        <v>1.5014335431822809E-5</v>
      </c>
      <c r="AA71" s="9">
        <v>76.330826539600423</v>
      </c>
      <c r="AB71" s="9">
        <f t="shared" si="60"/>
        <v>1.1199999999999999E-3</v>
      </c>
      <c r="AC71" s="9">
        <f t="shared" si="62"/>
        <v>2.6909615238308857E-3</v>
      </c>
      <c r="AD71" s="9">
        <f t="shared" si="63"/>
        <v>6.8067886376977158E-11</v>
      </c>
      <c r="AE71" s="9">
        <f t="shared" si="64"/>
        <v>4.4447068178901324E-11</v>
      </c>
      <c r="AF71" s="9">
        <f t="shared" si="65"/>
        <v>1.3343137387887114E-10</v>
      </c>
      <c r="AG71" s="9">
        <f t="shared" si="66"/>
        <v>9.1193341400564622E-11</v>
      </c>
      <c r="AH71" s="9">
        <f t="shared" si="67"/>
        <v>3.9081352741704709E-5</v>
      </c>
      <c r="AI71" s="9">
        <f t="shared" si="68"/>
        <v>9.3412643426217962E-6</v>
      </c>
      <c r="AJ71" s="9">
        <f t="shared" si="69"/>
        <v>1.0574631194455319E-5</v>
      </c>
      <c r="AK71" s="9">
        <f t="shared" si="70"/>
        <v>2.2392871183637235E-5</v>
      </c>
      <c r="AL71" s="9">
        <f t="shared" si="71"/>
        <v>5.2805683982526903E-8</v>
      </c>
      <c r="AM71" s="9">
        <f t="shared" si="72"/>
        <v>2.0291476237901969E-6</v>
      </c>
      <c r="AN71" s="9">
        <f t="shared" si="73"/>
        <v>1.3417003780974996E-3</v>
      </c>
      <c r="AO71" s="9">
        <f t="shared" si="74"/>
        <v>6.2757009306480781E-3</v>
      </c>
      <c r="AP71" s="9">
        <f t="shared" si="75"/>
        <v>1.0629939352143794E-3</v>
      </c>
      <c r="AQ71" s="9">
        <f t="shared" si="76"/>
        <v>1.6816055683641547E-8</v>
      </c>
      <c r="AR71" s="9">
        <f t="shared" si="77"/>
        <v>8.5490525724352465E-2</v>
      </c>
    </row>
    <row r="72" spans="1:44" ht="51" x14ac:dyDescent="0.35">
      <c r="A72" s="9" t="s">
        <v>137</v>
      </c>
      <c r="B72" s="9" t="s">
        <v>67</v>
      </c>
      <c r="C72" s="9" t="s">
        <v>110</v>
      </c>
      <c r="D72" s="9" t="s">
        <v>176</v>
      </c>
      <c r="E72" s="9" t="s">
        <v>126</v>
      </c>
      <c r="F72" s="9" t="s">
        <v>56</v>
      </c>
      <c r="G72" s="9" t="s">
        <v>172</v>
      </c>
      <c r="H72" s="9">
        <v>1.1199999999999999E-3</v>
      </c>
      <c r="I72" s="9" t="s">
        <v>188</v>
      </c>
      <c r="J72" s="9" t="b">
        <v>0</v>
      </c>
      <c r="L72" s="9">
        <v>0.9599021315448043</v>
      </c>
      <c r="M72" s="9">
        <v>1.1483368689266171E-7</v>
      </c>
      <c r="N72" s="9">
        <v>1.8708160274051808E-8</v>
      </c>
      <c r="O72" s="9">
        <v>7.7676132910866531E-8</v>
      </c>
      <c r="P72" s="9">
        <v>1.584930184030587E-8</v>
      </c>
      <c r="Q72" s="9">
        <v>0.12544581324939599</v>
      </c>
      <c r="R72" s="9">
        <v>2.331581416540478E-3</v>
      </c>
      <c r="S72" s="9">
        <v>4.4220311889813903E-3</v>
      </c>
      <c r="T72" s="9">
        <v>7.179872323889269E-3</v>
      </c>
      <c r="U72" s="9">
        <v>6.8507618835159372E-5</v>
      </c>
      <c r="V72" s="9">
        <v>6.2853467824928457E-4</v>
      </c>
      <c r="W72" s="9">
        <v>0.45494844375941651</v>
      </c>
      <c r="X72" s="9">
        <v>14.76266184066769</v>
      </c>
      <c r="Y72" s="9">
        <v>0.5688984324525761</v>
      </c>
      <c r="Z72" s="9">
        <v>2.880561335587162E-6</v>
      </c>
      <c r="AA72" s="9">
        <v>22.217198566451401</v>
      </c>
      <c r="AB72" s="9">
        <f t="shared" si="60"/>
        <v>1.1199999999999999E-3</v>
      </c>
      <c r="AC72" s="9">
        <f t="shared" si="62"/>
        <v>1.0750903873301806E-3</v>
      </c>
      <c r="AD72" s="9">
        <f t="shared" si="63"/>
        <v>1.2861372931978111E-10</v>
      </c>
      <c r="AE72" s="9">
        <f t="shared" si="64"/>
        <v>2.0953139506938025E-11</v>
      </c>
      <c r="AF72" s="9">
        <f t="shared" si="65"/>
        <v>8.6997268860170511E-11</v>
      </c>
      <c r="AG72" s="9">
        <f t="shared" si="66"/>
        <v>1.7751218061142572E-11</v>
      </c>
      <c r="AH72" s="9">
        <f t="shared" si="67"/>
        <v>1.404993108393235E-4</v>
      </c>
      <c r="AI72" s="9">
        <f t="shared" si="68"/>
        <v>2.6113711865253353E-6</v>
      </c>
      <c r="AJ72" s="9">
        <f t="shared" si="69"/>
        <v>4.9526749316591566E-6</v>
      </c>
      <c r="AK72" s="9">
        <f t="shared" si="70"/>
        <v>8.0414570027559808E-6</v>
      </c>
      <c r="AL72" s="9">
        <f t="shared" si="71"/>
        <v>7.6728533095378489E-8</v>
      </c>
      <c r="AM72" s="9">
        <f t="shared" si="72"/>
        <v>7.0395883963919863E-7</v>
      </c>
      <c r="AN72" s="9">
        <f t="shared" si="73"/>
        <v>5.095422570105464E-4</v>
      </c>
      <c r="AO72" s="9">
        <f t="shared" si="74"/>
        <v>1.653418126154781E-2</v>
      </c>
      <c r="AP72" s="9">
        <f t="shared" si="75"/>
        <v>6.3716624434688516E-4</v>
      </c>
      <c r="AQ72" s="9">
        <f t="shared" si="76"/>
        <v>3.2262286958576213E-9</v>
      </c>
      <c r="AR72" s="9">
        <f t="shared" si="77"/>
        <v>2.4883262394425568E-2</v>
      </c>
    </row>
    <row r="73" spans="1:44" ht="51" x14ac:dyDescent="0.35">
      <c r="A73" s="9" t="s">
        <v>138</v>
      </c>
      <c r="B73" s="9" t="s">
        <v>68</v>
      </c>
      <c r="C73" s="9" t="s">
        <v>110</v>
      </c>
      <c r="D73" s="9" t="s">
        <v>173</v>
      </c>
      <c r="E73" s="9" t="s">
        <v>126</v>
      </c>
      <c r="F73" s="9" t="s">
        <v>56</v>
      </c>
      <c r="G73" s="9" t="s">
        <v>172</v>
      </c>
      <c r="H73" s="9">
        <v>-0.35</v>
      </c>
      <c r="I73" s="9" t="s">
        <v>188</v>
      </c>
      <c r="J73" s="9" t="b">
        <v>0</v>
      </c>
      <c r="L73" s="9">
        <v>3.1457441169940861E-3</v>
      </c>
      <c r="M73" s="9">
        <v>6.5022160900208775E-10</v>
      </c>
      <c r="N73" s="9">
        <v>1.000563776509765E-10</v>
      </c>
      <c r="O73" s="9">
        <v>4.4440407603596022E-10</v>
      </c>
      <c r="P73" s="9">
        <v>3.0063126803655782E-10</v>
      </c>
      <c r="Q73" s="9">
        <v>1.9282305834752999E-4</v>
      </c>
      <c r="R73" s="9">
        <v>2.264711906192313E-5</v>
      </c>
      <c r="S73" s="9">
        <v>2.0167113386152581E-5</v>
      </c>
      <c r="T73" s="9">
        <v>8.0658338911371866E-5</v>
      </c>
      <c r="U73" s="9">
        <v>3.6776368775751759E-8</v>
      </c>
      <c r="V73" s="9">
        <v>7.3394725148656446E-6</v>
      </c>
      <c r="W73" s="9">
        <v>8.0365357875069945E-3</v>
      </c>
      <c r="X73" s="9">
        <v>5.8980906103633449E-2</v>
      </c>
      <c r="Y73" s="9">
        <v>2.6050259980802038E-4</v>
      </c>
      <c r="Z73" s="9">
        <v>1.1117241814655159E-8</v>
      </c>
      <c r="AA73" s="9">
        <v>4.7418460561249563E-2</v>
      </c>
      <c r="AB73" s="9">
        <f t="shared" si="60"/>
        <v>-0.35</v>
      </c>
      <c r="AC73" s="9">
        <f t="shared" si="62"/>
        <v>-1.10101044094793E-3</v>
      </c>
      <c r="AD73" s="9">
        <f t="shared" si="63"/>
        <v>-2.2757756315073069E-10</v>
      </c>
      <c r="AE73" s="9">
        <f t="shared" si="64"/>
        <v>-3.501973217784177E-11</v>
      </c>
      <c r="AF73" s="9">
        <f t="shared" si="65"/>
        <v>-1.5554142661258607E-10</v>
      </c>
      <c r="AG73" s="9">
        <f t="shared" si="66"/>
        <v>-1.0522094381279523E-10</v>
      </c>
      <c r="AH73" s="9">
        <f t="shared" si="67"/>
        <v>-6.7488070421635498E-5</v>
      </c>
      <c r="AI73" s="9">
        <f t="shared" si="68"/>
        <v>-7.926491671673095E-6</v>
      </c>
      <c r="AJ73" s="9">
        <f t="shared" si="69"/>
        <v>-7.0584896851534028E-6</v>
      </c>
      <c r="AK73" s="9">
        <f t="shared" si="70"/>
        <v>-2.823041861898015E-5</v>
      </c>
      <c r="AL73" s="9">
        <f t="shared" si="71"/>
        <v>-1.2871729071513115E-8</v>
      </c>
      <c r="AM73" s="9">
        <f t="shared" si="72"/>
        <v>-2.5688153802029755E-6</v>
      </c>
      <c r="AN73" s="9">
        <f t="shared" si="73"/>
        <v>-2.812787525627448E-3</v>
      </c>
      <c r="AO73" s="9">
        <f t="shared" si="74"/>
        <v>-2.0643317136271707E-2</v>
      </c>
      <c r="AP73" s="9">
        <f t="shared" si="75"/>
        <v>-9.1175909932807129E-5</v>
      </c>
      <c r="AQ73" s="9">
        <f t="shared" si="76"/>
        <v>-3.8910346351293053E-9</v>
      </c>
      <c r="AR73" s="9">
        <f t="shared" si="77"/>
        <v>-1.6596461196437345E-2</v>
      </c>
    </row>
    <row r="74" spans="1:44" ht="51" x14ac:dyDescent="0.35">
      <c r="A74" s="9" t="s">
        <v>139</v>
      </c>
      <c r="B74" s="9" t="s">
        <v>69</v>
      </c>
      <c r="C74" s="9" t="s">
        <v>110</v>
      </c>
      <c r="D74" s="9" t="s">
        <v>177</v>
      </c>
      <c r="E74" s="9" t="s">
        <v>126</v>
      </c>
      <c r="F74" s="9" t="s">
        <v>56</v>
      </c>
      <c r="G74" s="9" t="s">
        <v>172</v>
      </c>
      <c r="H74" s="9">
        <v>6.0424000000000003E-5</v>
      </c>
      <c r="I74" s="9" t="s">
        <v>189</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140</v>
      </c>
      <c r="B75" s="9" t="s">
        <v>70</v>
      </c>
      <c r="C75" s="9" t="s">
        <v>110</v>
      </c>
      <c r="D75" s="9" t="s">
        <v>177</v>
      </c>
      <c r="E75" s="9" t="s">
        <v>126</v>
      </c>
      <c r="F75" s="9" t="s">
        <v>56</v>
      </c>
      <c r="G75" s="9" t="s">
        <v>172</v>
      </c>
      <c r="H75" s="9">
        <v>0.14660000000000001</v>
      </c>
      <c r="I75" s="9" t="s">
        <v>189</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141</v>
      </c>
      <c r="B76" s="9" t="s">
        <v>71</v>
      </c>
      <c r="C76" s="9" t="s">
        <v>110</v>
      </c>
      <c r="D76" s="9" t="s">
        <v>178</v>
      </c>
      <c r="E76" s="9" t="s">
        <v>126</v>
      </c>
      <c r="F76" s="9" t="s">
        <v>56</v>
      </c>
      <c r="G76" s="9" t="s">
        <v>172</v>
      </c>
      <c r="H76" s="9">
        <v>0.15379999999999999</v>
      </c>
      <c r="I76" s="9" t="s">
        <v>189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142</v>
      </c>
      <c r="B77" s="9" t="s">
        <v>72</v>
      </c>
      <c r="C77" s="9" t="s">
        <v>165</v>
      </c>
      <c r="D77" s="9" t="s">
        <v>179</v>
      </c>
      <c r="E77" s="9" t="s">
        <v>126</v>
      </c>
      <c r="F77" s="9" t="s">
        <v>56</v>
      </c>
      <c r="G77" s="9" t="s">
        <v>172</v>
      </c>
      <c r="H77" s="9">
        <v>0</v>
      </c>
      <c r="I77" s="9" t="s">
        <v>189</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143</v>
      </c>
      <c r="B78" s="9" t="s">
        <v>73</v>
      </c>
      <c r="C78" s="9" t="s">
        <v>110</v>
      </c>
      <c r="D78" s="9" t="s">
        <v>177</v>
      </c>
      <c r="E78" s="9" t="s">
        <v>126</v>
      </c>
      <c r="F78" s="9" t="s">
        <v>56</v>
      </c>
      <c r="G78" s="9" t="s">
        <v>172</v>
      </c>
      <c r="H78" s="9">
        <v>9.8399999999999998E-3</v>
      </c>
      <c r="I78" s="9" t="s">
        <v>189</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144</v>
      </c>
      <c r="B79" s="9" t="s">
        <v>74</v>
      </c>
      <c r="C79" s="9" t="s">
        <v>110</v>
      </c>
      <c r="D79" s="9" t="s">
        <v>177</v>
      </c>
      <c r="E79" s="9" t="s">
        <v>126</v>
      </c>
      <c r="F79" s="9" t="s">
        <v>56</v>
      </c>
      <c r="G79" s="9" t="s">
        <v>172</v>
      </c>
      <c r="H79" s="9">
        <v>4.6900000000000002E-5</v>
      </c>
      <c r="I79" s="9" t="s">
        <v>189</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145</v>
      </c>
      <c r="B80" s="9" t="s">
        <v>75</v>
      </c>
      <c r="C80" s="9" t="s">
        <v>166</v>
      </c>
      <c r="D80" s="9" t="s">
        <v>177</v>
      </c>
      <c r="E80" s="9" t="s">
        <v>126</v>
      </c>
      <c r="F80" s="9" t="s">
        <v>56</v>
      </c>
      <c r="G80" s="9" t="s">
        <v>172</v>
      </c>
      <c r="H80" s="9">
        <v>5.6026000000000003E-4</v>
      </c>
      <c r="I80" s="9" t="s">
        <v>189</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146</v>
      </c>
      <c r="B81" s="9" t="s">
        <v>76</v>
      </c>
      <c r="C81" s="9" t="s">
        <v>110</v>
      </c>
      <c r="D81" s="9" t="s">
        <v>177</v>
      </c>
      <c r="E81" s="9" t="s">
        <v>126</v>
      </c>
      <c r="F81" s="9" t="s">
        <v>56</v>
      </c>
      <c r="G81" s="9" t="s">
        <v>172</v>
      </c>
      <c r="H81" s="9">
        <v>2.3430000000000001E-5</v>
      </c>
      <c r="I81" s="9" t="s">
        <v>189</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133</v>
      </c>
      <c r="B82" s="9" t="s">
        <v>63</v>
      </c>
      <c r="C82" s="9" t="s">
        <v>110</v>
      </c>
      <c r="D82" s="9" t="s">
        <v>172</v>
      </c>
      <c r="E82" s="9" t="s">
        <v>133</v>
      </c>
      <c r="F82" s="9" t="s">
        <v>63</v>
      </c>
      <c r="G82" s="9" t="s">
        <v>172</v>
      </c>
      <c r="H82" s="9">
        <v>-1</v>
      </c>
      <c r="I82" s="9" t="s">
        <v>187</v>
      </c>
      <c r="J82" s="9" t="b">
        <v>0</v>
      </c>
      <c r="AB82" s="9">
        <f t="shared" si="60"/>
        <v>-1</v>
      </c>
      <c r="AC82" s="9">
        <f t="shared" ref="AC82:AR82" si="78">+AC83+AC84+AC85+AC86+AC87+AC88+AC89+AC90+AC91+AC92+AC93+AC94</f>
        <v>5.4665218065752211E-2</v>
      </c>
      <c r="AD82" s="9">
        <f t="shared" si="78"/>
        <v>3.0137652597232618E-9</v>
      </c>
      <c r="AE82" s="9">
        <f t="shared" si="78"/>
        <v>2.0146342254066232E-9</v>
      </c>
      <c r="AF82" s="9">
        <f t="shared" si="78"/>
        <v>2.3282162287273814E-9</v>
      </c>
      <c r="AG82" s="9">
        <f t="shared" si="78"/>
        <v>1.089545351417667E-8</v>
      </c>
      <c r="AH82" s="9">
        <f t="shared" si="78"/>
        <v>2.0462804388382645E-3</v>
      </c>
      <c r="AI82" s="9">
        <f t="shared" si="78"/>
        <v>7.0405031903317107E-5</v>
      </c>
      <c r="AJ82" s="9">
        <f t="shared" si="78"/>
        <v>2.1738322950169758E-3</v>
      </c>
      <c r="AK82" s="9">
        <f t="shared" si="78"/>
        <v>9.6252003406144208E-3</v>
      </c>
      <c r="AL82" s="9">
        <f t="shared" si="78"/>
        <v>4.9989831026060227E-7</v>
      </c>
      <c r="AM82" s="9">
        <f t="shared" si="78"/>
        <v>8.6321185166701473E-5</v>
      </c>
      <c r="AN82" s="9">
        <f t="shared" si="78"/>
        <v>2.5077939543654865E-2</v>
      </c>
      <c r="AO82" s="9">
        <f t="shared" si="78"/>
        <v>0.43783705156659314</v>
      </c>
      <c r="AP82" s="9">
        <f t="shared" si="78"/>
        <v>1.5016074848979252E-2</v>
      </c>
      <c r="AQ82" s="9">
        <f t="shared" si="78"/>
        <v>1.0519811953109065E-7</v>
      </c>
      <c r="AR82" s="9">
        <f t="shared" si="78"/>
        <v>0.26708963414282466</v>
      </c>
    </row>
    <row r="83" spans="1:44" ht="63.5" x14ac:dyDescent="0.35">
      <c r="A83" s="9" t="s">
        <v>147</v>
      </c>
      <c r="B83" s="9" t="s">
        <v>77</v>
      </c>
      <c r="C83" s="9" t="s">
        <v>110</v>
      </c>
      <c r="D83" s="9" t="s">
        <v>180</v>
      </c>
      <c r="E83" s="9" t="s">
        <v>133</v>
      </c>
      <c r="F83" s="9" t="s">
        <v>63</v>
      </c>
      <c r="G83" s="9" t="s">
        <v>172</v>
      </c>
      <c r="H83" s="9">
        <v>-1.8499999999999999E-5</v>
      </c>
      <c r="I83" s="9" t="s">
        <v>188</v>
      </c>
      <c r="J83" s="9" t="b">
        <v>0</v>
      </c>
      <c r="L83" s="9">
        <v>-0.52728546096698092</v>
      </c>
      <c r="M83" s="9">
        <v>-5.498955608864845E-9</v>
      </c>
      <c r="N83" s="9">
        <v>-6.7253090892361112E-9</v>
      </c>
      <c r="O83" s="9">
        <v>-4.2122098588654867E-8</v>
      </c>
      <c r="P83" s="9">
        <v>-3.8205949824450361E-9</v>
      </c>
      <c r="Q83" s="9">
        <v>-1.2950231837582809E-3</v>
      </c>
      <c r="R83" s="9">
        <v>-4.0967890101932118E-4</v>
      </c>
      <c r="S83" s="9">
        <v>-3.3902862545958973E-4</v>
      </c>
      <c r="T83" s="9">
        <v>-1.5548843509565981E-3</v>
      </c>
      <c r="U83" s="9">
        <v>-9.2108597334452801E-7</v>
      </c>
      <c r="V83" s="9">
        <v>-1.5504839207695019E-4</v>
      </c>
      <c r="W83" s="9">
        <v>-1.3801008280051079</v>
      </c>
      <c r="X83" s="9">
        <v>-0.31980310567461601</v>
      </c>
      <c r="Y83" s="9">
        <v>-7.2186180611371178E-2</v>
      </c>
      <c r="Z83" s="9">
        <v>-1.0377755259677389E-7</v>
      </c>
      <c r="AA83" s="9">
        <v>-0.39601528619531973</v>
      </c>
      <c r="AB83" s="9">
        <f t="shared" si="60"/>
        <v>-1.8499999999999999E-5</v>
      </c>
      <c r="AC83" s="9">
        <f t="shared" ref="AC83:AC94" si="79">AB83*L83</f>
        <v>9.7547810278891458E-6</v>
      </c>
      <c r="AD83" s="9">
        <f t="shared" ref="AD83:AD94" si="80">AB83*M83</f>
        <v>1.0173067876399962E-13</v>
      </c>
      <c r="AE83" s="9">
        <f t="shared" ref="AE83:AE94" si="81">AB83*N83</f>
        <v>1.2441821815086804E-13</v>
      </c>
      <c r="AF83" s="9">
        <f t="shared" ref="AF83:AF94" si="82">AB83*O83</f>
        <v>7.7925882389011505E-13</v>
      </c>
      <c r="AG83" s="9">
        <f t="shared" ref="AG83:AG94" si="83">AB83*P83</f>
        <v>7.0681007175233166E-14</v>
      </c>
      <c r="AH83" s="9">
        <f t="shared" ref="AH83:AH94" si="84">AB83*Q83</f>
        <v>2.3957928899528197E-8</v>
      </c>
      <c r="AI83" s="9">
        <f t="shared" ref="AI83:AI94" si="85">AB83*R83</f>
        <v>7.5790596688574411E-9</v>
      </c>
      <c r="AJ83" s="9">
        <f t="shared" ref="AJ83:AJ94" si="86">AB83*S83</f>
        <v>6.2720295710024096E-9</v>
      </c>
      <c r="AK83" s="9">
        <f t="shared" ref="AK83:AK94" si="87">AB83*T83</f>
        <v>2.8765360492697061E-8</v>
      </c>
      <c r="AL83" s="9">
        <f t="shared" ref="AL83:AL94" si="88">AB83*U83</f>
        <v>1.7040090506873768E-11</v>
      </c>
      <c r="AM83" s="9">
        <f t="shared" ref="AM83:AM94" si="89">AB83*V83</f>
        <v>2.8683952534235784E-9</v>
      </c>
      <c r="AN83" s="9">
        <f t="shared" ref="AN83:AN94" si="90">AB83*W83</f>
        <v>2.5531865318094495E-5</v>
      </c>
      <c r="AO83" s="9">
        <f t="shared" ref="AO83:AO94" si="91">AB83*X83</f>
        <v>5.9163574549803956E-6</v>
      </c>
      <c r="AP83" s="9">
        <f t="shared" ref="AP83:AP94" si="92">AB83*Y83</f>
        <v>1.3354443413103668E-6</v>
      </c>
      <c r="AQ83" s="9">
        <f t="shared" ref="AQ83:AQ94" si="93">AB83*Z83</f>
        <v>1.919884723040317E-12</v>
      </c>
      <c r="AR83" s="9">
        <f t="shared" ref="AR83:AR94" si="94">AB83*AA83</f>
        <v>7.3262827946134142E-6</v>
      </c>
    </row>
    <row r="84" spans="1:44" ht="63.5" x14ac:dyDescent="0.35">
      <c r="A84" s="9" t="s">
        <v>148</v>
      </c>
      <c r="B84" s="9" t="s">
        <v>78</v>
      </c>
      <c r="C84" s="9" t="s">
        <v>166</v>
      </c>
      <c r="D84" s="9" t="s">
        <v>180</v>
      </c>
      <c r="E84" s="9" t="s">
        <v>133</v>
      </c>
      <c r="F84" s="9" t="s">
        <v>63</v>
      </c>
      <c r="G84" s="9" t="s">
        <v>172</v>
      </c>
      <c r="H84" s="9">
        <v>-2.2499999999999999E-4</v>
      </c>
      <c r="I84" s="9" t="s">
        <v>188</v>
      </c>
      <c r="J84" s="9" t="b">
        <v>0</v>
      </c>
      <c r="L84" s="9">
        <v>-0.37286071037704871</v>
      </c>
      <c r="M84" s="9">
        <v>-1.9677637361568699E-8</v>
      </c>
      <c r="N84" s="9">
        <v>-1.4152757315570539E-7</v>
      </c>
      <c r="O84" s="9">
        <v>-2.100243469870219E-6</v>
      </c>
      <c r="P84" s="9">
        <v>-3.161886584198886E-8</v>
      </c>
      <c r="Q84" s="9">
        <v>-2.8766385369069739E-2</v>
      </c>
      <c r="R84" s="9">
        <v>-1.7524062551968491E-3</v>
      </c>
      <c r="S84" s="9">
        <v>-4.2000923177632904E-3</v>
      </c>
      <c r="T84" s="9">
        <v>-1.215863939236138E-2</v>
      </c>
      <c r="U84" s="9">
        <v>-9.1420249702782582E-4</v>
      </c>
      <c r="V84" s="9">
        <v>-2.077096625221677E-2</v>
      </c>
      <c r="W84" s="9">
        <v>-4.8071156049041024</v>
      </c>
      <c r="X84" s="9">
        <v>-2.9653606173103628</v>
      </c>
      <c r="Y84" s="9">
        <v>-4.4938950571877774</v>
      </c>
      <c r="Z84" s="9">
        <v>-5.9414875348617108E-6</v>
      </c>
      <c r="AA84" s="9">
        <v>-3.987263861945411</v>
      </c>
      <c r="AB84" s="9">
        <f t="shared" si="60"/>
        <v>-2.2499999999999999E-4</v>
      </c>
      <c r="AC84" s="9">
        <f t="shared" si="79"/>
        <v>8.3893659834835958E-5</v>
      </c>
      <c r="AD84" s="9">
        <f t="shared" si="80"/>
        <v>4.4274684063529573E-12</v>
      </c>
      <c r="AE84" s="9">
        <f t="shared" si="81"/>
        <v>3.1843703960033711E-11</v>
      </c>
      <c r="AF84" s="9">
        <f t="shared" si="82"/>
        <v>4.7255478072079927E-10</v>
      </c>
      <c r="AG84" s="9">
        <f t="shared" si="83"/>
        <v>7.1142448144474935E-12</v>
      </c>
      <c r="AH84" s="9">
        <f t="shared" si="84"/>
        <v>6.4724367080406913E-6</v>
      </c>
      <c r="AI84" s="9">
        <f t="shared" si="85"/>
        <v>3.9429140741929104E-7</v>
      </c>
      <c r="AJ84" s="9">
        <f t="shared" si="86"/>
        <v>9.4502077149674027E-7</v>
      </c>
      <c r="AK84" s="9">
        <f t="shared" si="87"/>
        <v>2.7356938632813104E-6</v>
      </c>
      <c r="AL84" s="9">
        <f t="shared" si="88"/>
        <v>2.0569556183126081E-7</v>
      </c>
      <c r="AM84" s="9">
        <f t="shared" si="89"/>
        <v>4.6734674067487728E-6</v>
      </c>
      <c r="AN84" s="9">
        <f t="shared" si="90"/>
        <v>1.081601011103423E-3</v>
      </c>
      <c r="AO84" s="9">
        <f t="shared" si="91"/>
        <v>6.6720613889483167E-4</v>
      </c>
      <c r="AP84" s="9">
        <f t="shared" si="92"/>
        <v>1.0111263878672498E-3</v>
      </c>
      <c r="AQ84" s="9">
        <f t="shared" si="93"/>
        <v>1.336834695343885E-9</v>
      </c>
      <c r="AR84" s="9">
        <f t="shared" si="94"/>
        <v>8.9713436893771746E-4</v>
      </c>
    </row>
    <row r="85" spans="1:44" ht="63.5" x14ac:dyDescent="0.35">
      <c r="A85" s="9" t="s">
        <v>149</v>
      </c>
      <c r="B85" s="9" t="s">
        <v>79</v>
      </c>
      <c r="C85" s="9" t="s">
        <v>167</v>
      </c>
      <c r="D85" s="9" t="s">
        <v>180</v>
      </c>
      <c r="E85" s="9" t="s">
        <v>133</v>
      </c>
      <c r="F85" s="9" t="s">
        <v>63</v>
      </c>
      <c r="G85" s="9" t="s">
        <v>172</v>
      </c>
      <c r="H85" s="9">
        <v>7.4099999999999998E-9</v>
      </c>
      <c r="I85" s="9" t="s">
        <v>188</v>
      </c>
      <c r="J85" s="9" t="b">
        <v>0</v>
      </c>
      <c r="L85" s="9">
        <v>678915.75000031828</v>
      </c>
      <c r="M85" s="9">
        <v>0.19700761034170911</v>
      </c>
      <c r="N85" s="9">
        <v>0.2377299233407166</v>
      </c>
      <c r="O85" s="9">
        <v>0.21439924137811159</v>
      </c>
      <c r="P85" s="9">
        <v>8.213578072654093E-2</v>
      </c>
      <c r="Q85" s="9">
        <v>70461.368706868481</v>
      </c>
      <c r="R85" s="9">
        <v>4479.2089235856347</v>
      </c>
      <c r="S85" s="9">
        <v>4241.818764769695</v>
      </c>
      <c r="T85" s="9">
        <v>14419.09892851031</v>
      </c>
      <c r="U85" s="9">
        <v>21.286016806544019</v>
      </c>
      <c r="V85" s="9">
        <v>1280.5099400830979</v>
      </c>
      <c r="W85" s="9">
        <v>3087998.4957362399</v>
      </c>
      <c r="X85" s="9">
        <v>57543103.665420666</v>
      </c>
      <c r="Y85" s="9">
        <v>487329.20947566419</v>
      </c>
      <c r="Z85" s="9">
        <v>8.8444171309235049</v>
      </c>
      <c r="AA85" s="9">
        <v>15726317.14871037</v>
      </c>
      <c r="AB85" s="9">
        <f t="shared" si="60"/>
        <v>7.4099999999999998E-9</v>
      </c>
      <c r="AC85" s="9">
        <f t="shared" si="79"/>
        <v>5.0307657075023583E-3</v>
      </c>
      <c r="AD85" s="9">
        <f t="shared" si="80"/>
        <v>1.4598263926320645E-9</v>
      </c>
      <c r="AE85" s="9">
        <f t="shared" si="81"/>
        <v>1.76157873195471E-9</v>
      </c>
      <c r="AF85" s="9">
        <f t="shared" si="82"/>
        <v>1.5886983786118068E-9</v>
      </c>
      <c r="AG85" s="9">
        <f t="shared" si="83"/>
        <v>6.0862613518366826E-10</v>
      </c>
      <c r="AH85" s="9">
        <f t="shared" si="84"/>
        <v>5.2211874211789547E-4</v>
      </c>
      <c r="AI85" s="9">
        <f t="shared" si="85"/>
        <v>3.319093812376955E-5</v>
      </c>
      <c r="AJ85" s="9">
        <f t="shared" si="86"/>
        <v>3.1431877046943437E-5</v>
      </c>
      <c r="AK85" s="9">
        <f t="shared" si="87"/>
        <v>1.0684552306026139E-4</v>
      </c>
      <c r="AL85" s="9">
        <f t="shared" si="88"/>
        <v>1.5772938453649117E-7</v>
      </c>
      <c r="AM85" s="9">
        <f t="shared" si="89"/>
        <v>9.4885786560157563E-6</v>
      </c>
      <c r="AN85" s="9">
        <f t="shared" si="90"/>
        <v>2.2882068853405539E-2</v>
      </c>
      <c r="AO85" s="9">
        <f t="shared" si="91"/>
        <v>0.42639439816076713</v>
      </c>
      <c r="AP85" s="9">
        <f t="shared" si="92"/>
        <v>3.6111094422146715E-3</v>
      </c>
      <c r="AQ85" s="9">
        <f t="shared" si="93"/>
        <v>6.5537130940143171E-8</v>
      </c>
      <c r="AR85" s="9">
        <f t="shared" si="94"/>
        <v>0.11653201007194385</v>
      </c>
    </row>
    <row r="86" spans="1:44" ht="63.5" x14ac:dyDescent="0.35">
      <c r="A86" s="9" t="s">
        <v>150</v>
      </c>
      <c r="B86" s="9" t="s">
        <v>80</v>
      </c>
      <c r="C86" s="9" t="s">
        <v>168</v>
      </c>
      <c r="D86" s="9" t="s">
        <v>180</v>
      </c>
      <c r="E86" s="9" t="s">
        <v>133</v>
      </c>
      <c r="F86" s="9" t="s">
        <v>63</v>
      </c>
      <c r="G86" s="9" t="s">
        <v>172</v>
      </c>
      <c r="H86" s="9">
        <v>1.18E-2</v>
      </c>
      <c r="I86" s="9" t="s">
        <v>188</v>
      </c>
      <c r="J86" s="9" t="b">
        <v>0</v>
      </c>
      <c r="L86" s="9">
        <v>0.10521936987180409</v>
      </c>
      <c r="M86" s="9">
        <v>6.1451733320158887E-9</v>
      </c>
      <c r="N86" s="9">
        <v>5.5116908971341276E-9</v>
      </c>
      <c r="O86" s="9">
        <v>2.5471303752398801E-8</v>
      </c>
      <c r="P86" s="9">
        <v>2.415980324166237E-9</v>
      </c>
      <c r="Q86" s="9">
        <v>9.4890429819707328E-2</v>
      </c>
      <c r="R86" s="9">
        <v>2.7414370852175089E-4</v>
      </c>
      <c r="S86" s="9">
        <v>5.6987499818800442E-4</v>
      </c>
      <c r="T86" s="9">
        <v>1.0819830689473291E-3</v>
      </c>
      <c r="U86" s="9">
        <v>1.0667289623285989E-5</v>
      </c>
      <c r="V86" s="9">
        <v>8.8965286365030091E-5</v>
      </c>
      <c r="W86" s="9">
        <v>0.10711381505936669</v>
      </c>
      <c r="X86" s="9">
        <v>2.6078347443196148</v>
      </c>
      <c r="Y86" s="9">
        <v>0.41102109617243848</v>
      </c>
      <c r="Z86" s="9">
        <v>3.3953813713313051E-6</v>
      </c>
      <c r="AA86" s="9">
        <v>4.9941072553100359</v>
      </c>
      <c r="AB86" s="9">
        <f t="shared" si="60"/>
        <v>1.18E-2</v>
      </c>
      <c r="AC86" s="9">
        <f t="shared" si="79"/>
        <v>1.2415885644872884E-3</v>
      </c>
      <c r="AD86" s="9">
        <f t="shared" si="80"/>
        <v>7.2513045317787485E-11</v>
      </c>
      <c r="AE86" s="9">
        <f t="shared" si="81"/>
        <v>6.5037952586182701E-11</v>
      </c>
      <c r="AF86" s="9">
        <f t="shared" si="82"/>
        <v>3.0056138427830587E-10</v>
      </c>
      <c r="AG86" s="9">
        <f t="shared" si="83"/>
        <v>2.8508567825161594E-11</v>
      </c>
      <c r="AH86" s="9">
        <f t="shared" si="84"/>
        <v>1.1197070718725465E-3</v>
      </c>
      <c r="AI86" s="9">
        <f t="shared" si="85"/>
        <v>3.2348957605566603E-6</v>
      </c>
      <c r="AJ86" s="9">
        <f t="shared" si="86"/>
        <v>6.7245249786184521E-6</v>
      </c>
      <c r="AK86" s="9">
        <f t="shared" si="87"/>
        <v>1.2767400213578483E-5</v>
      </c>
      <c r="AL86" s="9">
        <f t="shared" si="88"/>
        <v>1.2587401755477467E-7</v>
      </c>
      <c r="AM86" s="9">
        <f t="shared" si="89"/>
        <v>1.0497903791073551E-6</v>
      </c>
      <c r="AN86" s="9">
        <f t="shared" si="90"/>
        <v>1.263943017700527E-3</v>
      </c>
      <c r="AO86" s="9">
        <f t="shared" si="91"/>
        <v>3.0772449982971455E-2</v>
      </c>
      <c r="AP86" s="9">
        <f t="shared" si="92"/>
        <v>4.8500489348347739E-3</v>
      </c>
      <c r="AQ86" s="9">
        <f t="shared" si="93"/>
        <v>4.0065500181709401E-8</v>
      </c>
      <c r="AR86" s="9">
        <f t="shared" si="94"/>
        <v>5.8930465612658418E-2</v>
      </c>
    </row>
    <row r="87" spans="1:44" ht="113.5" x14ac:dyDescent="0.35">
      <c r="A87" s="9" t="s">
        <v>151</v>
      </c>
      <c r="B87" s="9" t="s">
        <v>81</v>
      </c>
      <c r="C87" s="9" t="s">
        <v>169</v>
      </c>
      <c r="D87" s="9" t="s">
        <v>173</v>
      </c>
      <c r="E87" s="9" t="s">
        <v>133</v>
      </c>
      <c r="F87" s="9" t="s">
        <v>63</v>
      </c>
      <c r="G87" s="9" t="s">
        <v>172</v>
      </c>
      <c r="H87" s="9">
        <v>3.5211267605633799E-4</v>
      </c>
      <c r="I87" s="9" t="s">
        <v>188</v>
      </c>
      <c r="J87" s="9" t="b">
        <v>0</v>
      </c>
      <c r="L87" s="9">
        <v>23.47203258375399</v>
      </c>
      <c r="M87" s="9">
        <v>5.0253696247394209E-6</v>
      </c>
      <c r="N87" s="9">
        <v>5.7105239971057852E-7</v>
      </c>
      <c r="O87" s="9">
        <v>4.7031609984488252E-7</v>
      </c>
      <c r="P87" s="9">
        <v>1.665426994933979E-6</v>
      </c>
      <c r="Q87" s="9">
        <v>1.376629242367049</v>
      </c>
      <c r="R87" s="9">
        <v>9.5618628408541573E-2</v>
      </c>
      <c r="S87" s="9">
        <v>8.4631435448085615E-2</v>
      </c>
      <c r="T87" s="9">
        <v>0.31273855818046498</v>
      </c>
      <c r="U87" s="9">
        <v>7.7053949038506401E-5</v>
      </c>
      <c r="V87" s="9">
        <v>2.842625000999463E-2</v>
      </c>
      <c r="W87" s="9">
        <v>9.7731099574354072</v>
      </c>
      <c r="X87" s="9">
        <v>18.569307831717008</v>
      </c>
      <c r="Y87" s="9">
        <v>0.82624349936299191</v>
      </c>
      <c r="Z87" s="9">
        <v>9.2569591139753651E-6</v>
      </c>
      <c r="AA87" s="9">
        <v>318.25325436770879</v>
      </c>
      <c r="AB87" s="9">
        <f t="shared" si="60"/>
        <v>3.5211267605633799E-4</v>
      </c>
      <c r="AC87" s="9">
        <f t="shared" si="79"/>
        <v>8.2648002055471792E-3</v>
      </c>
      <c r="AD87" s="9">
        <f t="shared" si="80"/>
        <v>1.7694963467392325E-9</v>
      </c>
      <c r="AE87" s="9">
        <f t="shared" si="81"/>
        <v>2.0107478863048537E-10</v>
      </c>
      <c r="AF87" s="9">
        <f t="shared" si="82"/>
        <v>1.6560426050876142E-10</v>
      </c>
      <c r="AG87" s="9">
        <f t="shared" si="83"/>
        <v>5.8641795596266858E-10</v>
      </c>
      <c r="AH87" s="9">
        <f t="shared" si="84"/>
        <v>4.8472860646727074E-4</v>
      </c>
      <c r="AI87" s="9">
        <f t="shared" si="85"/>
        <v>3.3668531129768154E-5</v>
      </c>
      <c r="AJ87" s="9">
        <f t="shared" si="86"/>
        <v>2.979980121411465E-5</v>
      </c>
      <c r="AK87" s="9">
        <f t="shared" si="87"/>
        <v>1.1011921062692428E-4</v>
      </c>
      <c r="AL87" s="9">
        <f t="shared" si="88"/>
        <v>2.713167219665718E-8</v>
      </c>
      <c r="AM87" s="9">
        <f t="shared" si="89"/>
        <v>1.0009242961265714E-5</v>
      </c>
      <c r="AN87" s="9">
        <f t="shared" si="90"/>
        <v>3.4412359005054245E-3</v>
      </c>
      <c r="AO87" s="9">
        <f t="shared" si="91"/>
        <v>6.5384886731397907E-3</v>
      </c>
      <c r="AP87" s="9">
        <f t="shared" si="92"/>
        <v>2.9093080963485629E-4</v>
      </c>
      <c r="AQ87" s="9">
        <f t="shared" si="93"/>
        <v>3.2594926457659734E-9</v>
      </c>
      <c r="AR87" s="9">
        <f t="shared" si="94"/>
        <v>0.11206100505905238</v>
      </c>
    </row>
    <row r="88" spans="1:44" ht="63.5" x14ac:dyDescent="0.35">
      <c r="A88" s="9" t="s">
        <v>138</v>
      </c>
      <c r="B88" s="9" t="s">
        <v>68</v>
      </c>
      <c r="C88" s="9" t="s">
        <v>110</v>
      </c>
      <c r="D88" s="9" t="s">
        <v>173</v>
      </c>
      <c r="E88" s="9" t="s">
        <v>133</v>
      </c>
      <c r="F88" s="9" t="s">
        <v>63</v>
      </c>
      <c r="G88" s="9" t="s">
        <v>172</v>
      </c>
      <c r="H88" s="9">
        <v>-0.45</v>
      </c>
      <c r="I88" s="9" t="s">
        <v>188</v>
      </c>
      <c r="J88" s="9" t="b">
        <v>0</v>
      </c>
      <c r="L88" s="9">
        <v>3.1457441169940861E-3</v>
      </c>
      <c r="M88" s="9">
        <v>6.5022160900208775E-10</v>
      </c>
      <c r="N88" s="9">
        <v>1.000563776509765E-10</v>
      </c>
      <c r="O88" s="9">
        <v>4.4440407603596022E-10</v>
      </c>
      <c r="P88" s="9">
        <v>3.0063126803655782E-10</v>
      </c>
      <c r="Q88" s="9">
        <v>1.9282305834752999E-4</v>
      </c>
      <c r="R88" s="9">
        <v>2.264711906192313E-5</v>
      </c>
      <c r="S88" s="9">
        <v>2.0167113386152581E-5</v>
      </c>
      <c r="T88" s="9">
        <v>8.0658338911371866E-5</v>
      </c>
      <c r="U88" s="9">
        <v>3.6776368775751759E-8</v>
      </c>
      <c r="V88" s="9">
        <v>7.3394725148656446E-6</v>
      </c>
      <c r="W88" s="9">
        <v>8.0365357875069945E-3</v>
      </c>
      <c r="X88" s="9">
        <v>5.8980906103633449E-2</v>
      </c>
      <c r="Y88" s="9">
        <v>2.6050259980802038E-4</v>
      </c>
      <c r="Z88" s="9">
        <v>1.1117241814655159E-8</v>
      </c>
      <c r="AA88" s="9">
        <v>4.7418460561249563E-2</v>
      </c>
      <c r="AB88" s="9">
        <f t="shared" si="60"/>
        <v>-0.45</v>
      </c>
      <c r="AC88" s="9">
        <f t="shared" si="79"/>
        <v>-1.4155848526473387E-3</v>
      </c>
      <c r="AD88" s="9">
        <f t="shared" si="80"/>
        <v>-2.9259972405093951E-10</v>
      </c>
      <c r="AE88" s="9">
        <f t="shared" si="81"/>
        <v>-4.5025369942939422E-11</v>
      </c>
      <c r="AF88" s="9">
        <f t="shared" si="82"/>
        <v>-1.999818342161821E-10</v>
      </c>
      <c r="AG88" s="9">
        <f t="shared" si="83"/>
        <v>-1.3528407061645103E-10</v>
      </c>
      <c r="AH88" s="9">
        <f t="shared" si="84"/>
        <v>-8.6770376256388497E-5</v>
      </c>
      <c r="AI88" s="9">
        <f t="shared" si="85"/>
        <v>-1.0191203577865409E-5</v>
      </c>
      <c r="AJ88" s="9">
        <f t="shared" si="86"/>
        <v>-9.0752010237686612E-6</v>
      </c>
      <c r="AK88" s="9">
        <f t="shared" si="87"/>
        <v>-3.6296252510117341E-5</v>
      </c>
      <c r="AL88" s="9">
        <f t="shared" si="88"/>
        <v>-1.6549365949088293E-8</v>
      </c>
      <c r="AM88" s="9">
        <f t="shared" si="89"/>
        <v>-3.3027626316895403E-6</v>
      </c>
      <c r="AN88" s="9">
        <f t="shared" si="90"/>
        <v>-3.6164411043781478E-3</v>
      </c>
      <c r="AO88" s="9">
        <f t="shared" si="91"/>
        <v>-2.6541407746635052E-2</v>
      </c>
      <c r="AP88" s="9">
        <f t="shared" si="92"/>
        <v>-1.1722616991360918E-4</v>
      </c>
      <c r="AQ88" s="9">
        <f t="shared" si="93"/>
        <v>-5.0027588165948216E-9</v>
      </c>
      <c r="AR88" s="9">
        <f t="shared" si="94"/>
        <v>-2.1338307252562305E-2</v>
      </c>
    </row>
    <row r="89" spans="1:44" ht="63.5" x14ac:dyDescent="0.35">
      <c r="A89" s="9" t="s">
        <v>139</v>
      </c>
      <c r="B89" s="9" t="s">
        <v>69</v>
      </c>
      <c r="C89" s="9" t="s">
        <v>110</v>
      </c>
      <c r="D89" s="9" t="s">
        <v>177</v>
      </c>
      <c r="E89" s="9" t="s">
        <v>133</v>
      </c>
      <c r="F89" s="9" t="s">
        <v>63</v>
      </c>
      <c r="G89" s="9" t="s">
        <v>172</v>
      </c>
      <c r="H89" s="9">
        <v>2.5000000000000001E-5</v>
      </c>
      <c r="I89" s="9" t="s">
        <v>189</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140</v>
      </c>
      <c r="B90" s="9" t="s">
        <v>70</v>
      </c>
      <c r="C90" s="9" t="s">
        <v>110</v>
      </c>
      <c r="D90" s="9" t="s">
        <v>177</v>
      </c>
      <c r="E90" s="9" t="s">
        <v>133</v>
      </c>
      <c r="F90" s="9" t="s">
        <v>63</v>
      </c>
      <c r="G90" s="9" t="s">
        <v>172</v>
      </c>
      <c r="H90" s="9">
        <v>0.22</v>
      </c>
      <c r="I90" s="9" t="s">
        <v>189</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152</v>
      </c>
      <c r="B91" s="9" t="s">
        <v>82</v>
      </c>
      <c r="C91" s="9" t="s">
        <v>110</v>
      </c>
      <c r="D91" s="9" t="s">
        <v>177</v>
      </c>
      <c r="E91" s="9" t="s">
        <v>133</v>
      </c>
      <c r="F91" s="9" t="s">
        <v>63</v>
      </c>
      <c r="G91" s="9" t="s">
        <v>172</v>
      </c>
      <c r="H91" s="9">
        <v>5.2599999999999999E-4</v>
      </c>
      <c r="I91" s="9" t="s">
        <v>189</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144</v>
      </c>
      <c r="B92" s="9" t="s">
        <v>74</v>
      </c>
      <c r="C92" s="9" t="s">
        <v>110</v>
      </c>
      <c r="D92" s="9" t="s">
        <v>177</v>
      </c>
      <c r="E92" s="9" t="s">
        <v>133</v>
      </c>
      <c r="F92" s="9" t="s">
        <v>63</v>
      </c>
      <c r="G92" s="9" t="s">
        <v>172</v>
      </c>
      <c r="H92" s="9">
        <v>1E-3</v>
      </c>
      <c r="I92" s="9" t="s">
        <v>189</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145</v>
      </c>
      <c r="B93" s="9" t="s">
        <v>83</v>
      </c>
      <c r="C93" s="9" t="s">
        <v>166</v>
      </c>
      <c r="D93" s="9" t="s">
        <v>181</v>
      </c>
      <c r="E93" s="9" t="s">
        <v>133</v>
      </c>
      <c r="F93" s="9" t="s">
        <v>63</v>
      </c>
      <c r="G93" s="9" t="s">
        <v>172</v>
      </c>
      <c r="H93" s="9">
        <v>1.25E-4</v>
      </c>
      <c r="I93" s="9" t="s">
        <v>189</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146</v>
      </c>
      <c r="B94" s="9" t="s">
        <v>76</v>
      </c>
      <c r="C94" s="9" t="s">
        <v>110</v>
      </c>
      <c r="D94" s="9" t="s">
        <v>177</v>
      </c>
      <c r="E94" s="9" t="s">
        <v>133</v>
      </c>
      <c r="F94" s="9" t="s">
        <v>63</v>
      </c>
      <c r="G94" s="9" t="s">
        <v>172</v>
      </c>
      <c r="H94" s="9">
        <v>6.9999999999999999E-4</v>
      </c>
      <c r="I94" s="9" t="s">
        <v>189</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134</v>
      </c>
      <c r="B95" s="9" t="s">
        <v>64</v>
      </c>
      <c r="C95" s="9" t="s">
        <v>110</v>
      </c>
      <c r="D95" s="9" t="s">
        <v>172</v>
      </c>
      <c r="E95" s="9" t="s">
        <v>134</v>
      </c>
      <c r="F95" s="9" t="s">
        <v>64</v>
      </c>
      <c r="G95" s="9" t="s">
        <v>172</v>
      </c>
      <c r="H95" s="9">
        <v>-1</v>
      </c>
      <c r="I95" s="9" t="s">
        <v>187</v>
      </c>
      <c r="J95" s="9" t="b">
        <v>0</v>
      </c>
      <c r="AB95" s="9">
        <f t="shared" si="95"/>
        <v>-1</v>
      </c>
      <c r="AC95" s="9">
        <f t="shared" ref="AC95:AR95" si="96">+AC96+AC97+AC98+AC99+AC100+AC101+AC102+AC103+AC104+AC105+AC106+AC107+AC108+AC109+AC110+AC111+AC112</f>
        <v>6.4406311089138801E-2</v>
      </c>
      <c r="AD95" s="9">
        <f t="shared" si="96"/>
        <v>2.3148976822886921E-9</v>
      </c>
      <c r="AE95" s="9">
        <f t="shared" si="96"/>
        <v>7.1339721212102997E-10</v>
      </c>
      <c r="AF95" s="9">
        <f t="shared" si="96"/>
        <v>2.1312910765421123E-9</v>
      </c>
      <c r="AG95" s="9">
        <f t="shared" si="96"/>
        <v>-4.7480560801260761E-10</v>
      </c>
      <c r="AH95" s="9">
        <f t="shared" si="96"/>
        <v>1.27560932721923E-4</v>
      </c>
      <c r="AI95" s="9">
        <f t="shared" si="96"/>
        <v>5.5276879436143988E-5</v>
      </c>
      <c r="AJ95" s="9">
        <f t="shared" si="96"/>
        <v>-2.3005191304436082E-4</v>
      </c>
      <c r="AK95" s="9">
        <f t="shared" si="96"/>
        <v>-1.0633126560516909E-3</v>
      </c>
      <c r="AL95" s="9">
        <f t="shared" si="96"/>
        <v>2.7904806937453328E-7</v>
      </c>
      <c r="AM95" s="9">
        <f t="shared" si="96"/>
        <v>8.8036163385454304E-6</v>
      </c>
      <c r="AN95" s="9">
        <f t="shared" si="96"/>
        <v>8.8928715992355068E-3</v>
      </c>
      <c r="AO95" s="9">
        <f t="shared" si="96"/>
        <v>9.4720197891565938E-2</v>
      </c>
      <c r="AP95" s="9">
        <f t="shared" si="96"/>
        <v>-7.8357863025336951E-4</v>
      </c>
      <c r="AQ95" s="9">
        <f t="shared" si="96"/>
        <v>7.4987793291555199E-9</v>
      </c>
      <c r="AR95" s="9">
        <f t="shared" si="96"/>
        <v>0.12436394023491454</v>
      </c>
    </row>
    <row r="96" spans="1:44" ht="76" x14ac:dyDescent="0.35">
      <c r="A96" s="9" t="s">
        <v>153</v>
      </c>
      <c r="B96" s="9" t="s">
        <v>84</v>
      </c>
      <c r="C96" s="9" t="s">
        <v>167</v>
      </c>
      <c r="D96" s="9" t="s">
        <v>180</v>
      </c>
      <c r="E96" s="9" t="s">
        <v>134</v>
      </c>
      <c r="F96" s="9" t="s">
        <v>64</v>
      </c>
      <c r="G96" s="9" t="s">
        <v>172</v>
      </c>
      <c r="H96" s="9">
        <v>1.67E-9</v>
      </c>
      <c r="I96" s="9" t="s">
        <v>188</v>
      </c>
      <c r="J96" s="9" t="b">
        <v>0</v>
      </c>
      <c r="L96" s="9">
        <v>987880.61283091526</v>
      </c>
      <c r="M96" s="9">
        <v>6.814441045565714E-2</v>
      </c>
      <c r="N96" s="9">
        <v>0.4540189149743401</v>
      </c>
      <c r="O96" s="9">
        <v>0.59921430965201172</v>
      </c>
      <c r="P96" s="9">
        <v>8.3414444269766075E-2</v>
      </c>
      <c r="Q96" s="9">
        <v>30465.84026283308</v>
      </c>
      <c r="R96" s="9">
        <v>4246.1352669284752</v>
      </c>
      <c r="S96" s="9">
        <v>4302.3393555929324</v>
      </c>
      <c r="T96" s="9">
        <v>11957.25037951613</v>
      </c>
      <c r="U96" s="9">
        <v>38.937346683478239</v>
      </c>
      <c r="V96" s="9">
        <v>1065.025325517897</v>
      </c>
      <c r="W96" s="9">
        <v>5347813.00606032</v>
      </c>
      <c r="X96" s="9">
        <v>26193596.245527372</v>
      </c>
      <c r="Y96" s="9">
        <v>268751.79949199437</v>
      </c>
      <c r="Z96" s="9">
        <v>45.59845240347984</v>
      </c>
      <c r="AA96" s="9">
        <v>11891394.377650529</v>
      </c>
      <c r="AB96" s="9">
        <f t="shared" si="95"/>
        <v>1.67E-9</v>
      </c>
      <c r="AC96" s="9">
        <f t="shared" ref="AC96:AC112" si="97">AB96*L96</f>
        <v>1.6497606234276284E-3</v>
      </c>
      <c r="AD96" s="9">
        <f t="shared" ref="AD96:AD112" si="98">AB96*M96</f>
        <v>1.1380116546094742E-10</v>
      </c>
      <c r="AE96" s="9">
        <f t="shared" ref="AE96:AE112" si="99">AB96*N96</f>
        <v>7.5821158800714795E-10</v>
      </c>
      <c r="AF96" s="9">
        <f t="shared" ref="AF96:AF112" si="100">AB96*O96</f>
        <v>1.0006878971188596E-9</v>
      </c>
      <c r="AG96" s="9">
        <f t="shared" ref="AG96:AG112" si="101">AB96*P96</f>
        <v>1.3930212193050935E-10</v>
      </c>
      <c r="AH96" s="9">
        <f t="shared" ref="AH96:AH112" si="102">AB96*Q96</f>
        <v>5.0877953238931245E-5</v>
      </c>
      <c r="AI96" s="9">
        <f t="shared" ref="AI96:AI112" si="103">AB96*R96</f>
        <v>7.091045895770554E-6</v>
      </c>
      <c r="AJ96" s="9">
        <f t="shared" ref="AJ96:AJ112" si="104">AB96*S96</f>
        <v>7.1849067238401969E-6</v>
      </c>
      <c r="AK96" s="9">
        <f t="shared" ref="AK96:AK112" si="105">AB96*T96</f>
        <v>1.9968608133791936E-5</v>
      </c>
      <c r="AL96" s="9">
        <f t="shared" ref="AL96:AL112" si="106">AB96*U96</f>
        <v>6.5025368961408666E-8</v>
      </c>
      <c r="AM96" s="9">
        <f t="shared" ref="AM96:AM112" si="107">AB96*V96</f>
        <v>1.778592293614888E-6</v>
      </c>
      <c r="AN96" s="9">
        <f t="shared" ref="AN96:AN112" si="108">AB96*W96</f>
        <v>8.9308477201207343E-3</v>
      </c>
      <c r="AO96" s="9">
        <f t="shared" ref="AO96:AO112" si="109">AB96*X96</f>
        <v>4.3743305730030713E-2</v>
      </c>
      <c r="AP96" s="9">
        <f t="shared" ref="AP96:AP112" si="110">AB96*Y96</f>
        <v>4.4881550515163063E-4</v>
      </c>
      <c r="AQ96" s="9">
        <f t="shared" ref="AQ96:AQ112" si="111">AB96*Z96</f>
        <v>7.6149415513811336E-8</v>
      </c>
      <c r="AR96" s="9">
        <f t="shared" ref="AR96:AR112" si="112">AB96*AA96</f>
        <v>1.9858628610676384E-2</v>
      </c>
    </row>
    <row r="97" spans="1:44" ht="113.5" x14ac:dyDescent="0.35">
      <c r="A97" s="9" t="s">
        <v>151</v>
      </c>
      <c r="B97" s="9" t="s">
        <v>81</v>
      </c>
      <c r="C97" s="9" t="s">
        <v>169</v>
      </c>
      <c r="D97" s="9" t="s">
        <v>173</v>
      </c>
      <c r="E97" s="9" t="s">
        <v>134</v>
      </c>
      <c r="F97" s="9" t="s">
        <v>64</v>
      </c>
      <c r="G97" s="9" t="s">
        <v>172</v>
      </c>
      <c r="H97" s="9">
        <v>3.5211267605633799E-4</v>
      </c>
      <c r="I97" s="9" t="s">
        <v>188</v>
      </c>
      <c r="J97" s="9" t="b">
        <v>0</v>
      </c>
      <c r="L97" s="9">
        <v>23.47203258375399</v>
      </c>
      <c r="M97" s="9">
        <v>5.0253696247394209E-6</v>
      </c>
      <c r="N97" s="9">
        <v>5.7105239971057852E-7</v>
      </c>
      <c r="O97" s="9">
        <v>4.7031609984488252E-7</v>
      </c>
      <c r="P97" s="9">
        <v>1.665426994933979E-6</v>
      </c>
      <c r="Q97" s="9">
        <v>1.376629242367049</v>
      </c>
      <c r="R97" s="9">
        <v>9.5618628408541573E-2</v>
      </c>
      <c r="S97" s="9">
        <v>8.4631435448085615E-2</v>
      </c>
      <c r="T97" s="9">
        <v>0.31273855818046498</v>
      </c>
      <c r="U97" s="9">
        <v>7.7053949038506401E-5</v>
      </c>
      <c r="V97" s="9">
        <v>2.842625000999463E-2</v>
      </c>
      <c r="W97" s="9">
        <v>9.7731099574354072</v>
      </c>
      <c r="X97" s="9">
        <v>18.569307831717008</v>
      </c>
      <c r="Y97" s="9">
        <v>0.82624349936299191</v>
      </c>
      <c r="Z97" s="9">
        <v>9.2569591139753651E-6</v>
      </c>
      <c r="AA97" s="9">
        <v>318.25325436770879</v>
      </c>
      <c r="AB97" s="9">
        <f t="shared" si="95"/>
        <v>3.5211267605633799E-4</v>
      </c>
      <c r="AC97" s="9">
        <f t="shared" si="97"/>
        <v>8.2648002055471792E-3</v>
      </c>
      <c r="AD97" s="9">
        <f t="shared" si="98"/>
        <v>1.7694963467392325E-9</v>
      </c>
      <c r="AE97" s="9">
        <f t="shared" si="99"/>
        <v>2.0107478863048537E-10</v>
      </c>
      <c r="AF97" s="9">
        <f t="shared" si="100"/>
        <v>1.6560426050876142E-10</v>
      </c>
      <c r="AG97" s="9">
        <f t="shared" si="101"/>
        <v>5.8641795596266858E-10</v>
      </c>
      <c r="AH97" s="9">
        <f t="shared" si="102"/>
        <v>4.8472860646727074E-4</v>
      </c>
      <c r="AI97" s="9">
        <f t="shared" si="103"/>
        <v>3.3668531129768154E-5</v>
      </c>
      <c r="AJ97" s="9">
        <f t="shared" si="104"/>
        <v>2.979980121411465E-5</v>
      </c>
      <c r="AK97" s="9">
        <f t="shared" si="105"/>
        <v>1.1011921062692428E-4</v>
      </c>
      <c r="AL97" s="9">
        <f t="shared" si="106"/>
        <v>2.713167219665718E-8</v>
      </c>
      <c r="AM97" s="9">
        <f t="shared" si="107"/>
        <v>1.0009242961265714E-5</v>
      </c>
      <c r="AN97" s="9">
        <f t="shared" si="108"/>
        <v>3.4412359005054245E-3</v>
      </c>
      <c r="AO97" s="9">
        <f t="shared" si="109"/>
        <v>6.5384886731397907E-3</v>
      </c>
      <c r="AP97" s="9">
        <f t="shared" si="110"/>
        <v>2.9093080963485629E-4</v>
      </c>
      <c r="AQ97" s="9">
        <f t="shared" si="111"/>
        <v>3.2594926457659734E-9</v>
      </c>
      <c r="AR97" s="9">
        <f t="shared" si="112"/>
        <v>0.11206100505905238</v>
      </c>
    </row>
    <row r="98" spans="1:44" ht="63.5" x14ac:dyDescent="0.35">
      <c r="A98" s="9" t="s">
        <v>148</v>
      </c>
      <c r="B98" s="9" t="s">
        <v>78</v>
      </c>
      <c r="C98" s="9" t="s">
        <v>166</v>
      </c>
      <c r="D98" s="9" t="s">
        <v>180</v>
      </c>
      <c r="E98" s="9" t="s">
        <v>134</v>
      </c>
      <c r="F98" s="9" t="s">
        <v>64</v>
      </c>
      <c r="G98" s="9" t="s">
        <v>172</v>
      </c>
      <c r="H98" s="9">
        <v>-2.2499999999999999E-4</v>
      </c>
      <c r="I98" s="9" t="s">
        <v>188</v>
      </c>
      <c r="J98" s="9" t="b">
        <v>0</v>
      </c>
      <c r="L98" s="9">
        <v>-0.37286071037704871</v>
      </c>
      <c r="M98" s="9">
        <v>-1.9677637361568699E-8</v>
      </c>
      <c r="N98" s="9">
        <v>-1.4152757315570539E-7</v>
      </c>
      <c r="O98" s="9">
        <v>-2.100243469870219E-6</v>
      </c>
      <c r="P98" s="9">
        <v>-3.161886584198886E-8</v>
      </c>
      <c r="Q98" s="9">
        <v>-2.8766385369069739E-2</v>
      </c>
      <c r="R98" s="9">
        <v>-1.7524062551968491E-3</v>
      </c>
      <c r="S98" s="9">
        <v>-4.2000923177632904E-3</v>
      </c>
      <c r="T98" s="9">
        <v>-1.215863939236138E-2</v>
      </c>
      <c r="U98" s="9">
        <v>-9.1420249702782582E-4</v>
      </c>
      <c r="V98" s="9">
        <v>-2.077096625221677E-2</v>
      </c>
      <c r="W98" s="9">
        <v>-4.8071156049041024</v>
      </c>
      <c r="X98" s="9">
        <v>-2.9653606173103628</v>
      </c>
      <c r="Y98" s="9">
        <v>-4.4938950571877774</v>
      </c>
      <c r="Z98" s="9">
        <v>-5.9414875348617108E-6</v>
      </c>
      <c r="AA98" s="9">
        <v>-3.987263861945411</v>
      </c>
      <c r="AB98" s="9">
        <f t="shared" si="95"/>
        <v>-2.2499999999999999E-4</v>
      </c>
      <c r="AC98" s="9">
        <f t="shared" si="97"/>
        <v>8.3893659834835958E-5</v>
      </c>
      <c r="AD98" s="9">
        <f t="shared" si="98"/>
        <v>4.4274684063529573E-12</v>
      </c>
      <c r="AE98" s="9">
        <f t="shared" si="99"/>
        <v>3.1843703960033711E-11</v>
      </c>
      <c r="AF98" s="9">
        <f t="shared" si="100"/>
        <v>4.7255478072079927E-10</v>
      </c>
      <c r="AG98" s="9">
        <f t="shared" si="101"/>
        <v>7.1142448144474935E-12</v>
      </c>
      <c r="AH98" s="9">
        <f t="shared" si="102"/>
        <v>6.4724367080406913E-6</v>
      </c>
      <c r="AI98" s="9">
        <f t="shared" si="103"/>
        <v>3.9429140741929104E-7</v>
      </c>
      <c r="AJ98" s="9">
        <f t="shared" si="104"/>
        <v>9.4502077149674027E-7</v>
      </c>
      <c r="AK98" s="9">
        <f t="shared" si="105"/>
        <v>2.7356938632813104E-6</v>
      </c>
      <c r="AL98" s="9">
        <f t="shared" si="106"/>
        <v>2.0569556183126081E-7</v>
      </c>
      <c r="AM98" s="9">
        <f t="shared" si="107"/>
        <v>4.6734674067487728E-6</v>
      </c>
      <c r="AN98" s="9">
        <f t="shared" si="108"/>
        <v>1.081601011103423E-3</v>
      </c>
      <c r="AO98" s="9">
        <f t="shared" si="109"/>
        <v>6.6720613889483167E-4</v>
      </c>
      <c r="AP98" s="9">
        <f t="shared" si="110"/>
        <v>1.0111263878672498E-3</v>
      </c>
      <c r="AQ98" s="9">
        <f t="shared" si="111"/>
        <v>1.336834695343885E-9</v>
      </c>
      <c r="AR98" s="9">
        <f t="shared" si="112"/>
        <v>8.9713436893771746E-4</v>
      </c>
    </row>
    <row r="99" spans="1:44" ht="63.5" x14ac:dyDescent="0.35">
      <c r="A99" s="9" t="s">
        <v>150</v>
      </c>
      <c r="B99" s="9" t="s">
        <v>80</v>
      </c>
      <c r="C99" s="9" t="s">
        <v>168</v>
      </c>
      <c r="D99" s="9" t="s">
        <v>180</v>
      </c>
      <c r="E99" s="9" t="s">
        <v>134</v>
      </c>
      <c r="F99" s="9" t="s">
        <v>64</v>
      </c>
      <c r="G99" s="9" t="s">
        <v>172</v>
      </c>
      <c r="H99" s="9">
        <v>2.1350000000000002E-3</v>
      </c>
      <c r="I99" s="9" t="s">
        <v>188</v>
      </c>
      <c r="J99" s="9" t="b">
        <v>0</v>
      </c>
      <c r="L99" s="9">
        <v>0.10521936987180409</v>
      </c>
      <c r="M99" s="9">
        <v>6.1451733320158887E-9</v>
      </c>
      <c r="N99" s="9">
        <v>5.5116908971341276E-9</v>
      </c>
      <c r="O99" s="9">
        <v>2.5471303752398801E-8</v>
      </c>
      <c r="P99" s="9">
        <v>2.415980324166237E-9</v>
      </c>
      <c r="Q99" s="9">
        <v>9.4890429819707328E-2</v>
      </c>
      <c r="R99" s="9">
        <v>2.7414370852175089E-4</v>
      </c>
      <c r="S99" s="9">
        <v>5.6987499818800442E-4</v>
      </c>
      <c r="T99" s="9">
        <v>1.0819830689473291E-3</v>
      </c>
      <c r="U99" s="9">
        <v>1.0667289623285989E-5</v>
      </c>
      <c r="V99" s="9">
        <v>8.8965286365030091E-5</v>
      </c>
      <c r="W99" s="9">
        <v>0.10711381505936669</v>
      </c>
      <c r="X99" s="9">
        <v>2.6078347443196148</v>
      </c>
      <c r="Y99" s="9">
        <v>0.41102109617243848</v>
      </c>
      <c r="Z99" s="9">
        <v>3.3953813713313051E-6</v>
      </c>
      <c r="AA99" s="9">
        <v>4.9941072553100359</v>
      </c>
      <c r="AB99" s="9">
        <f t="shared" si="95"/>
        <v>2.1350000000000002E-3</v>
      </c>
      <c r="AC99" s="9">
        <f t="shared" si="97"/>
        <v>2.2464335467630177E-4</v>
      </c>
      <c r="AD99" s="9">
        <f t="shared" si="98"/>
        <v>1.3119945063853924E-11</v>
      </c>
      <c r="AE99" s="9">
        <f t="shared" si="99"/>
        <v>1.1767460065381363E-11</v>
      </c>
      <c r="AF99" s="9">
        <f t="shared" si="100"/>
        <v>5.4381233511371447E-11</v>
      </c>
      <c r="AG99" s="9">
        <f t="shared" si="101"/>
        <v>5.1581179920949167E-12</v>
      </c>
      <c r="AH99" s="9">
        <f t="shared" si="102"/>
        <v>2.0259106766507516E-4</v>
      </c>
      <c r="AI99" s="9">
        <f t="shared" si="103"/>
        <v>5.8529681769393823E-7</v>
      </c>
      <c r="AJ99" s="9">
        <f t="shared" si="104"/>
        <v>1.2166831211313896E-6</v>
      </c>
      <c r="AK99" s="9">
        <f t="shared" si="105"/>
        <v>2.3100338522025479E-6</v>
      </c>
      <c r="AL99" s="9">
        <f t="shared" si="106"/>
        <v>2.277466334571559E-8</v>
      </c>
      <c r="AM99" s="9">
        <f t="shared" si="107"/>
        <v>1.8994088638933925E-7</v>
      </c>
      <c r="AN99" s="9">
        <f t="shared" si="108"/>
        <v>2.2868799515174791E-4</v>
      </c>
      <c r="AO99" s="9">
        <f t="shared" si="109"/>
        <v>5.5677271791223781E-3</v>
      </c>
      <c r="AP99" s="9">
        <f t="shared" si="110"/>
        <v>8.7753004032815624E-4</v>
      </c>
      <c r="AQ99" s="9">
        <f t="shared" si="111"/>
        <v>7.249139227792337E-9</v>
      </c>
      <c r="AR99" s="9">
        <f t="shared" si="112"/>
        <v>1.0662418990086927E-2</v>
      </c>
    </row>
    <row r="100" spans="1:44" ht="113.5" x14ac:dyDescent="0.35">
      <c r="A100" s="9" t="s">
        <v>154</v>
      </c>
      <c r="B100" s="9" t="s">
        <v>85</v>
      </c>
      <c r="C100" s="9" t="s">
        <v>170</v>
      </c>
      <c r="D100" s="9" t="s">
        <v>180</v>
      </c>
      <c r="E100" s="9" t="s">
        <v>134</v>
      </c>
      <c r="F100" s="9" t="s">
        <v>64</v>
      </c>
      <c r="G100" s="9" t="s">
        <v>172</v>
      </c>
      <c r="H100" s="9">
        <v>0.24160000000000001</v>
      </c>
      <c r="I100" s="9" t="s">
        <v>188</v>
      </c>
      <c r="J100" s="9" t="b">
        <v>0</v>
      </c>
      <c r="L100" s="9">
        <v>5.0137977529436058E-2</v>
      </c>
      <c r="M100" s="9">
        <v>1.059740223493508E-8</v>
      </c>
      <c r="N100" s="9">
        <v>7.3850816610653611E-10</v>
      </c>
      <c r="O100" s="9">
        <v>1.5925368166936311E-8</v>
      </c>
      <c r="P100" s="9">
        <v>1.339100713575236E-8</v>
      </c>
      <c r="Q100" s="9">
        <v>3.4718955983849761E-3</v>
      </c>
      <c r="R100" s="9">
        <v>1.8481230177663419E-4</v>
      </c>
      <c r="S100" s="9">
        <v>1.904915526858013E-4</v>
      </c>
      <c r="T100" s="9">
        <v>5.5399978160840962E-4</v>
      </c>
      <c r="U100" s="9">
        <v>5.1759025182530764E-7</v>
      </c>
      <c r="V100" s="9">
        <v>4.9425735421188372E-5</v>
      </c>
      <c r="W100" s="9">
        <v>2.6049675056339941E-2</v>
      </c>
      <c r="X100" s="9">
        <v>3.995833670983032</v>
      </c>
      <c r="Y100" s="9">
        <v>4.9248016587830571E-3</v>
      </c>
      <c r="Z100" s="9">
        <v>1.220134781534801E-7</v>
      </c>
      <c r="AA100" s="9">
        <v>0.67873628769092476</v>
      </c>
      <c r="AB100" s="9">
        <f t="shared" si="95"/>
        <v>0.24160000000000001</v>
      </c>
      <c r="AC100" s="9">
        <f t="shared" si="97"/>
        <v>1.2113335371111752E-2</v>
      </c>
      <c r="AD100" s="9">
        <f t="shared" si="98"/>
        <v>2.5603323799603154E-9</v>
      </c>
      <c r="AE100" s="9">
        <f t="shared" si="99"/>
        <v>1.7842357293133913E-10</v>
      </c>
      <c r="AF100" s="9">
        <f t="shared" si="100"/>
        <v>3.8475689491318126E-9</v>
      </c>
      <c r="AG100" s="9">
        <f t="shared" si="101"/>
        <v>3.2352673239977703E-9</v>
      </c>
      <c r="AH100" s="9">
        <f t="shared" si="102"/>
        <v>8.388099765698103E-4</v>
      </c>
      <c r="AI100" s="9">
        <f t="shared" si="103"/>
        <v>4.4650652109234824E-5</v>
      </c>
      <c r="AJ100" s="9">
        <f t="shared" si="104"/>
        <v>4.6022759128889599E-5</v>
      </c>
      <c r="AK100" s="9">
        <f t="shared" si="105"/>
        <v>1.3384634723659177E-4</v>
      </c>
      <c r="AL100" s="9">
        <f t="shared" si="106"/>
        <v>1.2504980484099432E-7</v>
      </c>
      <c r="AM100" s="9">
        <f t="shared" si="107"/>
        <v>1.1941257677759111E-5</v>
      </c>
      <c r="AN100" s="9">
        <f t="shared" si="108"/>
        <v>6.2936014936117298E-3</v>
      </c>
      <c r="AO100" s="9">
        <f t="shared" si="109"/>
        <v>0.96539341490950059</v>
      </c>
      <c r="AP100" s="9">
        <f t="shared" si="110"/>
        <v>1.1898320807619866E-3</v>
      </c>
      <c r="AQ100" s="9">
        <f t="shared" si="111"/>
        <v>2.9478456321880793E-8</v>
      </c>
      <c r="AR100" s="9">
        <f t="shared" si="112"/>
        <v>0.16398268710612743</v>
      </c>
    </row>
    <row r="101" spans="1:44" ht="63.5" x14ac:dyDescent="0.35">
      <c r="A101" s="9" t="s">
        <v>155</v>
      </c>
      <c r="B101" s="9" t="s">
        <v>86</v>
      </c>
      <c r="C101" s="9" t="s">
        <v>110</v>
      </c>
      <c r="D101" s="9" t="s">
        <v>180</v>
      </c>
      <c r="E101" s="9" t="s">
        <v>134</v>
      </c>
      <c r="F101" s="9" t="s">
        <v>64</v>
      </c>
      <c r="G101" s="9" t="s">
        <v>172</v>
      </c>
      <c r="H101" s="9">
        <v>0.22500000000000001</v>
      </c>
      <c r="I101" s="9" t="s">
        <v>188</v>
      </c>
      <c r="J101" s="9" t="b">
        <v>0</v>
      </c>
      <c r="L101" s="9">
        <v>1.105041509798613E-4</v>
      </c>
      <c r="M101" s="9">
        <v>1.0251153135881589E-11</v>
      </c>
      <c r="N101" s="9">
        <v>2.7054922805105289E-11</v>
      </c>
      <c r="O101" s="9">
        <v>4.9440036676317003E-11</v>
      </c>
      <c r="P101" s="9">
        <v>6.7713801953557628E-12</v>
      </c>
      <c r="Q101" s="9">
        <v>4.4773941700127782E-5</v>
      </c>
      <c r="R101" s="9">
        <v>4.1450799117555911E-7</v>
      </c>
      <c r="S101" s="9">
        <v>6.693032949396005E-7</v>
      </c>
      <c r="T101" s="9">
        <v>1.3478047233031009E-6</v>
      </c>
      <c r="U101" s="9">
        <v>7.3053511046294447E-9</v>
      </c>
      <c r="V101" s="9">
        <v>1.198204770093585E-7</v>
      </c>
      <c r="W101" s="9">
        <v>3.2912502134385419E-4</v>
      </c>
      <c r="X101" s="9">
        <v>1.7729810952310089E-3</v>
      </c>
      <c r="Y101" s="9">
        <v>2.9127848698179897E-4</v>
      </c>
      <c r="Z101" s="9">
        <v>1.2579184527508171E-9</v>
      </c>
      <c r="AA101" s="9">
        <v>3.146237152010933E-3</v>
      </c>
      <c r="AB101" s="9">
        <f t="shared" si="95"/>
        <v>0.22500000000000001</v>
      </c>
      <c r="AC101" s="9">
        <f t="shared" si="97"/>
        <v>2.4863433970468792E-5</v>
      </c>
      <c r="AD101" s="9">
        <f t="shared" si="98"/>
        <v>2.3065094555733577E-12</v>
      </c>
      <c r="AE101" s="9">
        <f t="shared" si="99"/>
        <v>6.0873576311486902E-12</v>
      </c>
      <c r="AF101" s="9">
        <f t="shared" si="100"/>
        <v>1.1124008252171326E-11</v>
      </c>
      <c r="AG101" s="9">
        <f t="shared" si="101"/>
        <v>1.5235605439550466E-12</v>
      </c>
      <c r="AH101" s="9">
        <f t="shared" si="102"/>
        <v>1.0074136882528751E-5</v>
      </c>
      <c r="AI101" s="9">
        <f t="shared" si="103"/>
        <v>9.3264298014500797E-8</v>
      </c>
      <c r="AJ101" s="9">
        <f t="shared" si="104"/>
        <v>1.5059324136141012E-7</v>
      </c>
      <c r="AK101" s="9">
        <f t="shared" si="105"/>
        <v>3.0325606274319771E-7</v>
      </c>
      <c r="AL101" s="9">
        <f t="shared" si="106"/>
        <v>1.643703998541625E-9</v>
      </c>
      <c r="AM101" s="9">
        <f t="shared" si="107"/>
        <v>2.6959607327105663E-8</v>
      </c>
      <c r="AN101" s="9">
        <f t="shared" si="108"/>
        <v>7.4053129802367196E-5</v>
      </c>
      <c r="AO101" s="9">
        <f t="shared" si="109"/>
        <v>3.9892074642697701E-4</v>
      </c>
      <c r="AP101" s="9">
        <f t="shared" si="110"/>
        <v>6.5537659570904776E-5</v>
      </c>
      <c r="AQ101" s="9">
        <f t="shared" si="111"/>
        <v>2.8303165186893385E-10</v>
      </c>
      <c r="AR101" s="9">
        <f t="shared" si="112"/>
        <v>7.0790335920245995E-4</v>
      </c>
    </row>
    <row r="102" spans="1:44" ht="63.5" x14ac:dyDescent="0.35">
      <c r="A102" s="9" t="s">
        <v>156</v>
      </c>
      <c r="B102" s="9" t="s">
        <v>87</v>
      </c>
      <c r="C102" s="9" t="s">
        <v>110</v>
      </c>
      <c r="D102" s="9" t="s">
        <v>173</v>
      </c>
      <c r="E102" s="9" t="s">
        <v>134</v>
      </c>
      <c r="F102" s="9" t="s">
        <v>64</v>
      </c>
      <c r="G102" s="9" t="s">
        <v>172</v>
      </c>
      <c r="H102" s="9">
        <v>-0.62</v>
      </c>
      <c r="I102" s="9" t="s">
        <v>188</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157</v>
      </c>
      <c r="B103" s="9" t="s">
        <v>88</v>
      </c>
      <c r="C103" s="9" t="s">
        <v>166</v>
      </c>
      <c r="D103" s="9" t="s">
        <v>180</v>
      </c>
      <c r="E103" s="9" t="s">
        <v>134</v>
      </c>
      <c r="F103" s="9" t="s">
        <v>64</v>
      </c>
      <c r="G103" s="9" t="s">
        <v>172</v>
      </c>
      <c r="H103" s="9">
        <v>-0.1</v>
      </c>
      <c r="I103" s="9" t="s">
        <v>188</v>
      </c>
      <c r="J103" s="9" t="b">
        <v>0</v>
      </c>
      <c r="L103" s="9">
        <v>0.49388985559429349</v>
      </c>
      <c r="M103" s="9">
        <v>2.1485861327975839E-8</v>
      </c>
      <c r="N103" s="9">
        <v>4.7401125910450602E-9</v>
      </c>
      <c r="O103" s="9">
        <v>3.4206300527016632E-8</v>
      </c>
      <c r="P103" s="9">
        <v>4.4495889332540527E-8</v>
      </c>
      <c r="Q103" s="9">
        <v>1.4659932448097339E-2</v>
      </c>
      <c r="R103" s="9">
        <v>5.5446202221757265E-4</v>
      </c>
      <c r="S103" s="9">
        <v>3.1537167724519479E-3</v>
      </c>
      <c r="T103" s="9">
        <v>1.3325958058272259E-2</v>
      </c>
      <c r="U103" s="9">
        <v>2.386727058000449E-6</v>
      </c>
      <c r="V103" s="9">
        <v>2.0587474094559499E-4</v>
      </c>
      <c r="W103" s="9">
        <v>0.1115715565105992</v>
      </c>
      <c r="X103" s="9">
        <v>9.2758886548554926</v>
      </c>
      <c r="Y103" s="9">
        <v>4.6673511135681543E-2</v>
      </c>
      <c r="Z103" s="9">
        <v>1.1025759072730771E-6</v>
      </c>
      <c r="AA103" s="9">
        <v>1.838058372591687</v>
      </c>
      <c r="AB103" s="9">
        <f t="shared" si="95"/>
        <v>-0.1</v>
      </c>
      <c r="AC103" s="9">
        <f t="shared" si="97"/>
        <v>-4.9388985559429353E-2</v>
      </c>
      <c r="AD103" s="9">
        <f t="shared" si="98"/>
        <v>-2.1485861327975838E-9</v>
      </c>
      <c r="AE103" s="9">
        <f t="shared" si="99"/>
        <v>-4.7401125910450609E-10</v>
      </c>
      <c r="AF103" s="9">
        <f t="shared" si="100"/>
        <v>-3.4206300527016633E-9</v>
      </c>
      <c r="AG103" s="9">
        <f t="shared" si="101"/>
        <v>-4.4495889332540526E-9</v>
      </c>
      <c r="AH103" s="9">
        <f t="shared" si="102"/>
        <v>-1.465993244809734E-3</v>
      </c>
      <c r="AI103" s="9">
        <f t="shared" si="103"/>
        <v>-5.5446202221757268E-5</v>
      </c>
      <c r="AJ103" s="9">
        <f t="shared" si="104"/>
        <v>-3.1537167724519482E-4</v>
      </c>
      <c r="AK103" s="9">
        <f t="shared" si="105"/>
        <v>-1.3325958058272259E-3</v>
      </c>
      <c r="AL103" s="9">
        <f t="shared" si="106"/>
        <v>-2.3867270580004493E-7</v>
      </c>
      <c r="AM103" s="9">
        <f t="shared" si="107"/>
        <v>-2.05874740945595E-5</v>
      </c>
      <c r="AN103" s="9">
        <f t="shared" si="108"/>
        <v>-1.1157155651059921E-2</v>
      </c>
      <c r="AO103" s="9">
        <f t="shared" si="109"/>
        <v>-0.92758886548554931</v>
      </c>
      <c r="AP103" s="9">
        <f t="shared" si="110"/>
        <v>-4.6673511135681542E-3</v>
      </c>
      <c r="AQ103" s="9">
        <f t="shared" si="111"/>
        <v>-1.1025759072730771E-7</v>
      </c>
      <c r="AR103" s="9">
        <f t="shared" si="112"/>
        <v>-0.18380583725916871</v>
      </c>
    </row>
    <row r="104" spans="1:44" ht="63.5" x14ac:dyDescent="0.35">
      <c r="A104" s="9" t="s">
        <v>144</v>
      </c>
      <c r="B104" s="9" t="s">
        <v>74</v>
      </c>
      <c r="C104" s="9" t="s">
        <v>110</v>
      </c>
      <c r="D104" s="9" t="s">
        <v>177</v>
      </c>
      <c r="E104" s="9" t="s">
        <v>134</v>
      </c>
      <c r="F104" s="9" t="s">
        <v>64</v>
      </c>
      <c r="G104" s="9" t="s">
        <v>172</v>
      </c>
      <c r="H104" s="9">
        <v>2.3999999999999998E-3</v>
      </c>
      <c r="I104" s="9" t="s">
        <v>189</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158</v>
      </c>
      <c r="B105" s="9" t="s">
        <v>89</v>
      </c>
      <c r="C105" s="9" t="s">
        <v>110</v>
      </c>
      <c r="D105" s="9" t="s">
        <v>182</v>
      </c>
      <c r="E105" s="9" t="s">
        <v>134</v>
      </c>
      <c r="F105" s="9" t="s">
        <v>64</v>
      </c>
      <c r="G105" s="9" t="s">
        <v>172</v>
      </c>
      <c r="H105" s="9">
        <v>9.2799999999999997E-8</v>
      </c>
      <c r="I105" s="9" t="s">
        <v>189</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159</v>
      </c>
      <c r="B106" s="9" t="s">
        <v>90</v>
      </c>
      <c r="C106" s="9" t="s">
        <v>110</v>
      </c>
      <c r="D106" s="9" t="s">
        <v>182</v>
      </c>
      <c r="E106" s="9" t="s">
        <v>134</v>
      </c>
      <c r="F106" s="9" t="s">
        <v>64</v>
      </c>
      <c r="G106" s="9" t="s">
        <v>172</v>
      </c>
      <c r="H106" s="9">
        <v>7.0399999999999995E-8</v>
      </c>
      <c r="I106" s="9" t="s">
        <v>189</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152</v>
      </c>
      <c r="B107" s="9" t="s">
        <v>82</v>
      </c>
      <c r="C107" s="9" t="s">
        <v>110</v>
      </c>
      <c r="D107" s="9" t="s">
        <v>177</v>
      </c>
      <c r="E107" s="9" t="s">
        <v>134</v>
      </c>
      <c r="F107" s="9" t="s">
        <v>64</v>
      </c>
      <c r="G107" s="9" t="s">
        <v>172</v>
      </c>
      <c r="H107" s="9">
        <v>8.9599999999999996E-5</v>
      </c>
      <c r="I107" s="9" t="s">
        <v>189</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140</v>
      </c>
      <c r="B108" s="9" t="s">
        <v>70</v>
      </c>
      <c r="C108" s="9" t="s">
        <v>110</v>
      </c>
      <c r="D108" s="9" t="s">
        <v>177</v>
      </c>
      <c r="E108" s="9" t="s">
        <v>134</v>
      </c>
      <c r="F108" s="9" t="s">
        <v>64</v>
      </c>
      <c r="G108" s="9" t="s">
        <v>172</v>
      </c>
      <c r="H108" s="9">
        <v>0.21</v>
      </c>
      <c r="I108" s="9" t="s">
        <v>189</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139</v>
      </c>
      <c r="B109" s="9" t="s">
        <v>69</v>
      </c>
      <c r="C109" s="9" t="s">
        <v>110</v>
      </c>
      <c r="D109" s="9" t="s">
        <v>177</v>
      </c>
      <c r="E109" s="9" t="s">
        <v>134</v>
      </c>
      <c r="F109" s="9" t="s">
        <v>64</v>
      </c>
      <c r="G109" s="9" t="s">
        <v>172</v>
      </c>
      <c r="H109" s="9">
        <v>3.3000000000000003E-5</v>
      </c>
      <c r="I109" s="9" t="s">
        <v>189</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160</v>
      </c>
      <c r="B110" s="9" t="s">
        <v>91</v>
      </c>
      <c r="C110" s="9" t="s">
        <v>110</v>
      </c>
      <c r="D110" s="9" t="s">
        <v>182</v>
      </c>
      <c r="E110" s="9" t="s">
        <v>134</v>
      </c>
      <c r="F110" s="9" t="s">
        <v>64</v>
      </c>
      <c r="G110" s="9" t="s">
        <v>172</v>
      </c>
      <c r="H110" s="9">
        <v>1.09E-7</v>
      </c>
      <c r="I110" s="9" t="s">
        <v>189</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161</v>
      </c>
      <c r="B111" s="9" t="s">
        <v>92</v>
      </c>
      <c r="C111" s="9" t="s">
        <v>110</v>
      </c>
      <c r="D111" s="9" t="s">
        <v>182</v>
      </c>
      <c r="E111" s="9" t="s">
        <v>134</v>
      </c>
      <c r="F111" s="9" t="s">
        <v>64</v>
      </c>
      <c r="G111" s="9" t="s">
        <v>172</v>
      </c>
      <c r="H111" s="9">
        <v>2.9699999999999999E-6</v>
      </c>
      <c r="I111" s="9" t="s">
        <v>189</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162</v>
      </c>
      <c r="B112" s="9" t="s">
        <v>93</v>
      </c>
      <c r="C112" s="9" t="s">
        <v>110</v>
      </c>
      <c r="D112" s="9" t="s">
        <v>182</v>
      </c>
      <c r="E112" s="9" t="s">
        <v>134</v>
      </c>
      <c r="F112" s="9" t="s">
        <v>64</v>
      </c>
      <c r="G112" s="9" t="s">
        <v>172</v>
      </c>
      <c r="H112" s="9">
        <v>9.2799999999999997E-8</v>
      </c>
      <c r="I112" s="9" t="s">
        <v>189</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119</v>
      </c>
      <c r="B1" s="5" t="s">
        <v>163</v>
      </c>
      <c r="C1" s="5" t="s">
        <v>164</v>
      </c>
      <c r="D1" s="5" t="s">
        <v>171</v>
      </c>
      <c r="E1" s="5" t="s">
        <v>183</v>
      </c>
      <c r="F1" s="5" t="s">
        <v>184</v>
      </c>
      <c r="G1" s="5" t="s">
        <v>185</v>
      </c>
      <c r="H1" s="5" t="s">
        <v>51</v>
      </c>
      <c r="I1" s="5" t="s">
        <v>186</v>
      </c>
      <c r="J1" s="5" t="s">
        <v>190</v>
      </c>
      <c r="K1" s="5" t="s">
        <v>191</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196</v>
      </c>
      <c r="AC1" s="5" t="s">
        <v>197</v>
      </c>
      <c r="AD1" s="5" t="s">
        <v>198</v>
      </c>
      <c r="AE1" s="5" t="s">
        <v>199</v>
      </c>
      <c r="AF1" s="5" t="s">
        <v>200</v>
      </c>
      <c r="AG1" s="5" t="s">
        <v>201</v>
      </c>
      <c r="AH1" s="5" t="s">
        <v>202</v>
      </c>
      <c r="AI1" s="5" t="s">
        <v>203</v>
      </c>
      <c r="AJ1" s="5" t="s">
        <v>204</v>
      </c>
      <c r="AK1" s="5" t="s">
        <v>205</v>
      </c>
      <c r="AL1" s="5" t="s">
        <v>206</v>
      </c>
      <c r="AM1" s="5" t="s">
        <v>207</v>
      </c>
      <c r="AN1" s="5" t="s">
        <v>208</v>
      </c>
      <c r="AO1" s="5" t="s">
        <v>209</v>
      </c>
      <c r="AP1" s="5" t="s">
        <v>210</v>
      </c>
      <c r="AQ1" s="5" t="s">
        <v>211</v>
      </c>
      <c r="AR1" s="5" t="s">
        <v>212</v>
      </c>
    </row>
    <row r="2" spans="1:44" ht="38.5" x14ac:dyDescent="0.35">
      <c r="A2" s="9" t="s">
        <v>120</v>
      </c>
      <c r="B2" s="9" t="s">
        <v>52</v>
      </c>
      <c r="C2" s="9" t="s">
        <v>110</v>
      </c>
      <c r="D2" s="9" t="s">
        <v>172</v>
      </c>
      <c r="E2" s="9" t="s">
        <v>120</v>
      </c>
      <c r="F2" s="9" t="s">
        <v>52</v>
      </c>
      <c r="G2" s="9" t="s">
        <v>172</v>
      </c>
      <c r="H2" s="9">
        <v>-1</v>
      </c>
      <c r="I2" s="9" t="s">
        <v>187</v>
      </c>
      <c r="J2" s="9" t="b">
        <v>0</v>
      </c>
      <c r="AB2" s="9">
        <f>H2</f>
        <v>-1</v>
      </c>
      <c r="AC2" s="9">
        <f t="shared" ref="AC2:AR2" si="0">+AC3+AC4</f>
        <v>8.4419353621869725E-2</v>
      </c>
      <c r="AD2" s="9">
        <f t="shared" si="0"/>
        <v>9.3478081337967904E-9</v>
      </c>
      <c r="AE2" s="9">
        <f t="shared" si="0"/>
        <v>1.0726277193718554E-9</v>
      </c>
      <c r="AF2" s="9">
        <f t="shared" si="0"/>
        <v>4.8256710576738073E-9</v>
      </c>
      <c r="AG2" s="9">
        <f t="shared" si="0"/>
        <v>7.8934308577814245E-9</v>
      </c>
      <c r="AH2" s="9">
        <f t="shared" si="0"/>
        <v>3.1740091152342408E-3</v>
      </c>
      <c r="AI2" s="9">
        <f t="shared" si="0"/>
        <v>2.2728160249844472E-3</v>
      </c>
      <c r="AJ2" s="9">
        <f t="shared" si="0"/>
        <v>9.6706547012704648E-4</v>
      </c>
      <c r="AK2" s="9">
        <f t="shared" si="0"/>
        <v>4.2280148754353297E-3</v>
      </c>
      <c r="AL2" s="9">
        <f t="shared" si="0"/>
        <v>3.5941523115576415E-7</v>
      </c>
      <c r="AM2" s="9">
        <f t="shared" si="0"/>
        <v>1.0576955012890757E-4</v>
      </c>
      <c r="AN2" s="9">
        <f t="shared" si="0"/>
        <v>4.9556734127870032E-2</v>
      </c>
      <c r="AO2" s="9">
        <f t="shared" si="0"/>
        <v>0.43919133959541562</v>
      </c>
      <c r="AP2" s="9">
        <f t="shared" si="0"/>
        <v>1.1543877034961018E-2</v>
      </c>
      <c r="AQ2" s="9">
        <f t="shared" si="0"/>
        <v>1.2005993331603069E-7</v>
      </c>
      <c r="AR2" s="9">
        <f t="shared" si="0"/>
        <v>0.64068681952566831</v>
      </c>
    </row>
    <row r="3" spans="1:44" ht="38.5" x14ac:dyDescent="0.35">
      <c r="A3" s="9" t="s">
        <v>121</v>
      </c>
      <c r="B3" s="9" t="s">
        <v>2</v>
      </c>
      <c r="C3" s="9" t="s">
        <v>110</v>
      </c>
      <c r="D3" s="9" t="s">
        <v>172</v>
      </c>
      <c r="E3" s="9" t="s">
        <v>120</v>
      </c>
      <c r="F3" s="9" t="s">
        <v>52</v>
      </c>
      <c r="G3" s="9" t="s">
        <v>172</v>
      </c>
      <c r="H3" s="9">
        <v>-0.2</v>
      </c>
      <c r="I3" s="9" t="s">
        <v>188</v>
      </c>
      <c r="J3" s="9" t="b">
        <v>1</v>
      </c>
      <c r="K3" s="9" t="s">
        <v>192</v>
      </c>
      <c r="L3" s="9">
        <f>AC5*AB5</f>
        <v>-2.3672705435859569E-2</v>
      </c>
      <c r="M3" s="9">
        <f>AD5*AB5</f>
        <v>5.3637225076180086E-11</v>
      </c>
      <c r="N3" s="9">
        <f>AE5*AB5</f>
        <v>-2.8469210127085117E-11</v>
      </c>
      <c r="O3" s="9">
        <f>AF5*AB5</f>
        <v>1.0296216453787204E-10</v>
      </c>
      <c r="P3" s="9">
        <f>AG5*AB5</f>
        <v>-2.456580007090483E-10</v>
      </c>
      <c r="Q3" s="9">
        <f>AH5*AB5</f>
        <v>-2.1202487264419031E-4</v>
      </c>
      <c r="R3" s="9">
        <f>AI5*AB5</f>
        <v>-9.8462283947301846E-3</v>
      </c>
      <c r="S3" s="9">
        <f>AJ5*AB5</f>
        <v>-7.662817350111354E-5</v>
      </c>
      <c r="T3" s="9">
        <f>AK5*AB5</f>
        <v>-3.2396666813810069E-4</v>
      </c>
      <c r="U3" s="9">
        <f>AL5*AB5</f>
        <v>-3.5815892636586606E-8</v>
      </c>
      <c r="V3" s="9">
        <f>AM5*AB5</f>
        <v>-2.9109161982240398E-6</v>
      </c>
      <c r="W3" s="9">
        <f>AN5*AB5</f>
        <v>4.538164792194677E-3</v>
      </c>
      <c r="X3" s="9">
        <f>AO5*AB5</f>
        <v>3.2679325576754036E-3</v>
      </c>
      <c r="Y3" s="9">
        <f>AP5*AB5</f>
        <v>-2.5692182341522263E-2</v>
      </c>
      <c r="Z3" s="9">
        <f>AQ5*AB5</f>
        <v>-8.949207129603298E-9</v>
      </c>
      <c r="AA3" s="9">
        <f>AR5*AB5</f>
        <v>-8.793041935481373E-2</v>
      </c>
      <c r="AB3" s="9">
        <f>-Parameter!H3</f>
        <v>-0.2</v>
      </c>
      <c r="AC3" s="9">
        <f>AB3*L3</f>
        <v>4.7345410871719139E-3</v>
      </c>
      <c r="AD3" s="9">
        <f>AB3*M3</f>
        <v>-1.0727445015236017E-11</v>
      </c>
      <c r="AE3" s="9">
        <f>AB3*N3</f>
        <v>5.6938420254170241E-12</v>
      </c>
      <c r="AF3" s="9">
        <f>AB3*O3</f>
        <v>-2.0592432907574411E-11</v>
      </c>
      <c r="AG3" s="9">
        <f>AB3*P3</f>
        <v>4.9131600141809662E-11</v>
      </c>
      <c r="AH3" s="9">
        <f>AB3*Q3</f>
        <v>4.2404974528838062E-5</v>
      </c>
      <c r="AI3" s="9">
        <f>AB3*R3</f>
        <v>1.9692456789460371E-3</v>
      </c>
      <c r="AJ3" s="9">
        <f>AB3*S3</f>
        <v>1.5325634700222707E-5</v>
      </c>
      <c r="AK3" s="9">
        <f>AB3*T3</f>
        <v>6.4793333627620147E-5</v>
      </c>
      <c r="AL3" s="9">
        <f>AB3*U3</f>
        <v>7.1631785273173213E-9</v>
      </c>
      <c r="AM3" s="9">
        <f>AB3*V3</f>
        <v>5.8218323964480805E-7</v>
      </c>
      <c r="AN3" s="9">
        <f>AB3*W3</f>
        <v>-9.0763295843893543E-4</v>
      </c>
      <c r="AO3" s="9">
        <f>AB3*X3</f>
        <v>-6.5358651153508073E-4</v>
      </c>
      <c r="AP3" s="9">
        <f>AB3*Y3</f>
        <v>5.1384364683044531E-3</v>
      </c>
      <c r="AQ3" s="9">
        <f>AB3*Z3</f>
        <v>1.7898414259206596E-9</v>
      </c>
      <c r="AR3" s="9">
        <f>AB3*AA3</f>
        <v>1.7586083870962745E-2</v>
      </c>
    </row>
    <row r="4" spans="1:44" ht="38.5" x14ac:dyDescent="0.35">
      <c r="A4" s="9" t="s">
        <v>122</v>
      </c>
      <c r="B4" s="9" t="s">
        <v>3</v>
      </c>
      <c r="C4" s="9" t="s">
        <v>110</v>
      </c>
      <c r="D4" s="9" t="s">
        <v>172</v>
      </c>
      <c r="E4" s="9" t="s">
        <v>120</v>
      </c>
      <c r="F4" s="9" t="s">
        <v>52</v>
      </c>
      <c r="G4" s="9" t="s">
        <v>172</v>
      </c>
      <c r="H4" s="9">
        <v>-0.8</v>
      </c>
      <c r="I4" s="9" t="s">
        <v>188</v>
      </c>
      <c r="J4" s="9" t="b">
        <v>1</v>
      </c>
      <c r="K4" s="9" t="s">
        <v>193</v>
      </c>
      <c r="L4" s="9">
        <f>AC12*AB12</f>
        <v>-9.9606015668372253E-2</v>
      </c>
      <c r="M4" s="9">
        <f>AD12*AB12</f>
        <v>-1.1698169473515033E-8</v>
      </c>
      <c r="N4" s="9">
        <f>AE12*AB12</f>
        <v>-1.3336673466830479E-9</v>
      </c>
      <c r="O4" s="9">
        <f>AF12*AB12</f>
        <v>-6.0578293632267269E-9</v>
      </c>
      <c r="P4" s="9">
        <f>AG12*AB12</f>
        <v>-9.8053740720495167E-9</v>
      </c>
      <c r="Q4" s="9">
        <f>AH12*AB12</f>
        <v>-3.9145051758817532E-3</v>
      </c>
      <c r="R4" s="9">
        <f>AI12*AB12</f>
        <v>-3.7946293254801294E-4</v>
      </c>
      <c r="S4" s="9">
        <f>AJ12*AB12</f>
        <v>-1.1896747942835297E-3</v>
      </c>
      <c r="T4" s="9">
        <f>AK12*AB12</f>
        <v>-5.2040269272596367E-3</v>
      </c>
      <c r="U4" s="9">
        <f>AL12*AB12</f>
        <v>-4.4031506578555853E-7</v>
      </c>
      <c r="V4" s="9">
        <f>AM12*AB12</f>
        <v>-1.3148420861157844E-4</v>
      </c>
      <c r="W4" s="9">
        <f>AN12*AB12</f>
        <v>-6.3080458857886212E-2</v>
      </c>
      <c r="X4" s="9">
        <f>AO12*AB12</f>
        <v>-0.54980615763368834</v>
      </c>
      <c r="Y4" s="9">
        <f>AP12*AB12</f>
        <v>-8.0068007083207056E-3</v>
      </c>
      <c r="Z4" s="9">
        <f>AQ12*AB12</f>
        <v>-1.4783761486263752E-7</v>
      </c>
      <c r="AA4" s="9">
        <f>AR12*AB12</f>
        <v>-0.77887591956838198</v>
      </c>
      <c r="AB4" s="9">
        <f>-1+Parameter!H3</f>
        <v>-0.8</v>
      </c>
      <c r="AC4" s="9">
        <f>AB4*L4</f>
        <v>7.9684812534697808E-2</v>
      </c>
      <c r="AD4" s="9">
        <f>AB4*M4</f>
        <v>9.3585355788120272E-9</v>
      </c>
      <c r="AE4" s="9">
        <f>AB4*N4</f>
        <v>1.0669338773464384E-9</v>
      </c>
      <c r="AF4" s="9">
        <f>AB4*O4</f>
        <v>4.846263490581382E-9</v>
      </c>
      <c r="AG4" s="9">
        <f>AB4*P4</f>
        <v>7.8442992576396144E-9</v>
      </c>
      <c r="AH4" s="9">
        <f>AB4*Q4</f>
        <v>3.1316041407054027E-3</v>
      </c>
      <c r="AI4" s="9">
        <f>AB4*R4</f>
        <v>3.0357034603841035E-4</v>
      </c>
      <c r="AJ4" s="9">
        <f>AB4*S4</f>
        <v>9.5173983542682381E-4</v>
      </c>
      <c r="AK4" s="9">
        <f>AB4*T4</f>
        <v>4.1632215418077097E-3</v>
      </c>
      <c r="AL4" s="9">
        <f>AB4*U4</f>
        <v>3.5225205262844686E-7</v>
      </c>
      <c r="AM4" s="9">
        <f>AB4*V4</f>
        <v>1.0518736688926275E-4</v>
      </c>
      <c r="AN4" s="9">
        <f>AB4*W4</f>
        <v>5.046436708630897E-2</v>
      </c>
      <c r="AO4" s="9">
        <f>AB4*X4</f>
        <v>0.4398449261069507</v>
      </c>
      <c r="AP4" s="9">
        <f>AB4*Y4</f>
        <v>6.4054405666565646E-3</v>
      </c>
      <c r="AQ4" s="9">
        <f>AB4*Z4</f>
        <v>1.1827009189011002E-7</v>
      </c>
      <c r="AR4" s="9">
        <f>AB4*AA4</f>
        <v>0.62310073565470558</v>
      </c>
    </row>
    <row r="5" spans="1:44" ht="38.5" x14ac:dyDescent="0.35">
      <c r="A5" s="9" t="s">
        <v>121</v>
      </c>
      <c r="B5" s="9" t="s">
        <v>2</v>
      </c>
      <c r="C5" s="9" t="s">
        <v>110</v>
      </c>
      <c r="D5" s="9" t="s">
        <v>172</v>
      </c>
      <c r="E5" s="9" t="s">
        <v>121</v>
      </c>
      <c r="F5" s="9" t="s">
        <v>2</v>
      </c>
      <c r="G5" s="9" t="s">
        <v>172</v>
      </c>
      <c r="H5" s="9">
        <v>-1</v>
      </c>
      <c r="I5" s="9" t="s">
        <v>187</v>
      </c>
      <c r="J5" s="9" t="b">
        <v>0</v>
      </c>
      <c r="AB5" s="9">
        <f t="shared" ref="AB5:AB15" si="1">H5</f>
        <v>-1</v>
      </c>
      <c r="AC5" s="9">
        <f t="shared" ref="AC5:AR5" si="2">+AC6+AC7</f>
        <v>2.3672705435859569E-2</v>
      </c>
      <c r="AD5" s="9">
        <f t="shared" si="2"/>
        <v>-5.3637225076180086E-11</v>
      </c>
      <c r="AE5" s="9">
        <f t="shared" si="2"/>
        <v>2.8469210127085117E-11</v>
      </c>
      <c r="AF5" s="9">
        <f t="shared" si="2"/>
        <v>-1.0296216453787204E-10</v>
      </c>
      <c r="AG5" s="9">
        <f t="shared" si="2"/>
        <v>2.456580007090483E-10</v>
      </c>
      <c r="AH5" s="9">
        <f t="shared" si="2"/>
        <v>2.1202487264419031E-4</v>
      </c>
      <c r="AI5" s="9">
        <f t="shared" si="2"/>
        <v>9.8462283947301846E-3</v>
      </c>
      <c r="AJ5" s="9">
        <f t="shared" si="2"/>
        <v>7.662817350111354E-5</v>
      </c>
      <c r="AK5" s="9">
        <f t="shared" si="2"/>
        <v>3.2396666813810069E-4</v>
      </c>
      <c r="AL5" s="9">
        <f t="shared" si="2"/>
        <v>3.5815892636586606E-8</v>
      </c>
      <c r="AM5" s="9">
        <f t="shared" si="2"/>
        <v>2.9109161982240398E-6</v>
      </c>
      <c r="AN5" s="9">
        <f t="shared" si="2"/>
        <v>-4.538164792194677E-3</v>
      </c>
      <c r="AO5" s="9">
        <f t="shared" si="2"/>
        <v>-3.2679325576754036E-3</v>
      </c>
      <c r="AP5" s="9">
        <f t="shared" si="2"/>
        <v>2.5692182341522263E-2</v>
      </c>
      <c r="AQ5" s="9">
        <f t="shared" si="2"/>
        <v>8.949207129603298E-9</v>
      </c>
      <c r="AR5" s="9">
        <f t="shared" si="2"/>
        <v>8.793041935481373E-2</v>
      </c>
    </row>
    <row r="6" spans="1:44" ht="51" x14ac:dyDescent="0.35">
      <c r="A6" s="9" t="s">
        <v>123</v>
      </c>
      <c r="B6" s="9" t="s">
        <v>53</v>
      </c>
      <c r="C6" s="9" t="s">
        <v>110</v>
      </c>
      <c r="D6" s="9" t="s">
        <v>172</v>
      </c>
      <c r="E6" s="9" t="s">
        <v>121</v>
      </c>
      <c r="F6" s="9" t="s">
        <v>2</v>
      </c>
      <c r="G6" s="9" t="s">
        <v>172</v>
      </c>
      <c r="H6" s="9">
        <v>-0.8</v>
      </c>
      <c r="I6" s="9" t="s">
        <v>188</v>
      </c>
      <c r="J6" s="9" t="b">
        <v>1</v>
      </c>
      <c r="L6" s="9">
        <f>AC8*AB8</f>
        <v>-2.3672705435859569E-2</v>
      </c>
      <c r="M6" s="9">
        <f>AD8*AB8</f>
        <v>5.363722507618008E-11</v>
      </c>
      <c r="N6" s="9">
        <f>AE8*AB8</f>
        <v>-2.8469210127085114E-11</v>
      </c>
      <c r="O6" s="9">
        <f>AF8*AB8</f>
        <v>1.0296216453787203E-10</v>
      </c>
      <c r="P6" s="9">
        <f>AG8*AB8</f>
        <v>-2.4565800070904825E-10</v>
      </c>
      <c r="Q6" s="9">
        <f>AH8*AB8</f>
        <v>-2.1202487264419031E-4</v>
      </c>
      <c r="R6" s="9">
        <f>AI8*AB8</f>
        <v>-9.8462283947301846E-3</v>
      </c>
      <c r="S6" s="9">
        <f>AJ8*AB8</f>
        <v>-7.662817350111354E-5</v>
      </c>
      <c r="T6" s="9">
        <f>AK8*AB8</f>
        <v>-3.2396666813810064E-4</v>
      </c>
      <c r="U6" s="9">
        <f>AL8*AB8</f>
        <v>-3.5815892636586606E-8</v>
      </c>
      <c r="V6" s="9">
        <f>AM8*AB8</f>
        <v>-2.9109161982240394E-6</v>
      </c>
      <c r="W6" s="9">
        <f>AN8*AB8</f>
        <v>4.538164792194677E-3</v>
      </c>
      <c r="X6" s="9">
        <f>AO8*AB8</f>
        <v>3.2679325576754036E-3</v>
      </c>
      <c r="Y6" s="9">
        <f>AP8*AB8</f>
        <v>-2.5692182341522259E-2</v>
      </c>
      <c r="Z6" s="9">
        <f>AQ8*AB8</f>
        <v>-8.949207129603298E-9</v>
      </c>
      <c r="AA6" s="9">
        <f>AR8*AB8</f>
        <v>-8.793041935481373E-2</v>
      </c>
      <c r="AB6" s="9">
        <f t="shared" si="1"/>
        <v>-0.8</v>
      </c>
      <c r="AC6" s="9">
        <f>AB6*L6</f>
        <v>1.8938164348687656E-2</v>
      </c>
      <c r="AD6" s="9">
        <f>AB6*M6</f>
        <v>-4.2909780060944069E-11</v>
      </c>
      <c r="AE6" s="9">
        <f>AB6*N6</f>
        <v>2.2775368101668093E-11</v>
      </c>
      <c r="AF6" s="9">
        <f>AB6*O6</f>
        <v>-8.2369731630297631E-11</v>
      </c>
      <c r="AG6" s="9">
        <f>AB6*P6</f>
        <v>1.9652640056723862E-10</v>
      </c>
      <c r="AH6" s="9">
        <f>AB6*Q6</f>
        <v>1.6961989811535225E-4</v>
      </c>
      <c r="AI6" s="9">
        <f>AB6*R6</f>
        <v>7.8769827157841484E-3</v>
      </c>
      <c r="AJ6" s="9">
        <f>AB6*S6</f>
        <v>6.1302538800890829E-5</v>
      </c>
      <c r="AK6" s="9">
        <f>AB6*T6</f>
        <v>2.5917333451048053E-4</v>
      </c>
      <c r="AL6" s="9">
        <f>AB6*U6</f>
        <v>2.8652714109269285E-8</v>
      </c>
      <c r="AM6" s="9">
        <f>AB6*V6</f>
        <v>2.3287329585792318E-6</v>
      </c>
      <c r="AN6" s="9">
        <f>AB6*W6</f>
        <v>-3.6305318337557417E-3</v>
      </c>
      <c r="AO6" s="9">
        <f>AB6*X6</f>
        <v>-2.6143460461403229E-3</v>
      </c>
      <c r="AP6" s="9">
        <f>AB6*Y6</f>
        <v>2.0553745873217809E-2</v>
      </c>
      <c r="AQ6" s="9">
        <f>AB6*Z6</f>
        <v>7.1593657036826384E-9</v>
      </c>
      <c r="AR6" s="9">
        <f>AB6*AA6</f>
        <v>7.0344335483850981E-2</v>
      </c>
    </row>
    <row r="7" spans="1:44" ht="51" x14ac:dyDescent="0.35">
      <c r="A7" s="9" t="s">
        <v>124</v>
      </c>
      <c r="B7" s="9" t="s">
        <v>54</v>
      </c>
      <c r="C7" s="9" t="s">
        <v>110</v>
      </c>
      <c r="D7" s="9" t="s">
        <v>172</v>
      </c>
      <c r="E7" s="9" t="s">
        <v>121</v>
      </c>
      <c r="F7" s="9" t="s">
        <v>2</v>
      </c>
      <c r="G7" s="9" t="s">
        <v>172</v>
      </c>
      <c r="H7" s="9">
        <v>-0.2</v>
      </c>
      <c r="I7" s="9" t="s">
        <v>188</v>
      </c>
      <c r="J7" s="9" t="b">
        <v>1</v>
      </c>
      <c r="L7" s="9">
        <f>AC10*AB10</f>
        <v>-2.3672705435859569E-2</v>
      </c>
      <c r="M7" s="9">
        <f>AD10*AB10</f>
        <v>5.363722507618008E-11</v>
      </c>
      <c r="N7" s="9">
        <f>AE10*AB10</f>
        <v>-2.8469210127085114E-11</v>
      </c>
      <c r="O7" s="9">
        <f>AF10*AB10</f>
        <v>1.0296216453787203E-10</v>
      </c>
      <c r="P7" s="9">
        <f>AG10*AB10</f>
        <v>-2.4565800070904825E-10</v>
      </c>
      <c r="Q7" s="9">
        <f>AH10*AB10</f>
        <v>-2.1202487264419031E-4</v>
      </c>
      <c r="R7" s="9">
        <f>AI10*AB10</f>
        <v>-9.8462283947301846E-3</v>
      </c>
      <c r="S7" s="9">
        <f>AJ10*AB10</f>
        <v>-7.662817350111354E-5</v>
      </c>
      <c r="T7" s="9">
        <f>AK10*AB10</f>
        <v>-3.2396666813810064E-4</v>
      </c>
      <c r="U7" s="9">
        <f>AL10*AB10</f>
        <v>-3.5815892636586606E-8</v>
      </c>
      <c r="V7" s="9">
        <f>AM10*AB10</f>
        <v>-2.9109161982240394E-6</v>
      </c>
      <c r="W7" s="9">
        <f>AN10*AB10</f>
        <v>4.538164792194677E-3</v>
      </c>
      <c r="X7" s="9">
        <f>AO10*AB10</f>
        <v>3.2679325576754036E-3</v>
      </c>
      <c r="Y7" s="9">
        <f>AP10*AB10</f>
        <v>-2.5692182341522259E-2</v>
      </c>
      <c r="Z7" s="9">
        <f>AQ10*AB10</f>
        <v>-8.949207129603298E-9</v>
      </c>
      <c r="AA7" s="9">
        <f>AR10*AB10</f>
        <v>-8.793041935481373E-2</v>
      </c>
      <c r="AB7" s="9">
        <f t="shared" si="1"/>
        <v>-0.2</v>
      </c>
      <c r="AC7" s="9">
        <f>AB7*L7</f>
        <v>4.7345410871719139E-3</v>
      </c>
      <c r="AD7" s="9">
        <f>AB7*M7</f>
        <v>-1.0727445015236017E-11</v>
      </c>
      <c r="AE7" s="9">
        <f>AB7*N7</f>
        <v>5.6938420254170233E-12</v>
      </c>
      <c r="AF7" s="9">
        <f>AB7*O7</f>
        <v>-2.0592432907574408E-11</v>
      </c>
      <c r="AG7" s="9">
        <f>AB7*P7</f>
        <v>4.9131600141809655E-11</v>
      </c>
      <c r="AH7" s="9">
        <f>AB7*Q7</f>
        <v>4.2404974528838062E-5</v>
      </c>
      <c r="AI7" s="9">
        <f>AB7*R7</f>
        <v>1.9692456789460371E-3</v>
      </c>
      <c r="AJ7" s="9">
        <f>AB7*S7</f>
        <v>1.5325634700222707E-5</v>
      </c>
      <c r="AK7" s="9">
        <f>AB7*T7</f>
        <v>6.4793333627620133E-5</v>
      </c>
      <c r="AL7" s="9">
        <f>AB7*U7</f>
        <v>7.1631785273173213E-9</v>
      </c>
      <c r="AM7" s="9">
        <f>AB7*V7</f>
        <v>5.8218323964480795E-7</v>
      </c>
      <c r="AN7" s="9">
        <f>AB7*W7</f>
        <v>-9.0763295843893543E-4</v>
      </c>
      <c r="AO7" s="9">
        <f>AB7*X7</f>
        <v>-6.5358651153508073E-4</v>
      </c>
      <c r="AP7" s="9">
        <f>AB7*Y7</f>
        <v>5.1384364683044522E-3</v>
      </c>
      <c r="AQ7" s="9">
        <f>AB7*Z7</f>
        <v>1.7898414259206596E-9</v>
      </c>
      <c r="AR7" s="9">
        <f>AB7*AA7</f>
        <v>1.7586083870962745E-2</v>
      </c>
    </row>
    <row r="8" spans="1:44" ht="51" x14ac:dyDescent="0.35">
      <c r="A8" s="9" t="s">
        <v>123</v>
      </c>
      <c r="B8" s="9" t="s">
        <v>53</v>
      </c>
      <c r="C8" s="9" t="s">
        <v>110</v>
      </c>
      <c r="D8" s="9" t="s">
        <v>172</v>
      </c>
      <c r="E8" s="9" t="s">
        <v>123</v>
      </c>
      <c r="F8" s="9" t="s">
        <v>53</v>
      </c>
      <c r="G8" s="9" t="s">
        <v>172</v>
      </c>
      <c r="H8" s="9">
        <v>-1</v>
      </c>
      <c r="I8" s="9" t="s">
        <v>187</v>
      </c>
      <c r="J8" s="9" t="b">
        <v>0</v>
      </c>
      <c r="AB8" s="9">
        <f t="shared" si="1"/>
        <v>-1</v>
      </c>
      <c r="AC8" s="9">
        <f t="shared" ref="AC8:AR8" si="3">+AC9</f>
        <v>2.3672705435859569E-2</v>
      </c>
      <c r="AD8" s="9">
        <f t="shared" si="3"/>
        <v>-5.363722507618008E-11</v>
      </c>
      <c r="AE8" s="9">
        <f t="shared" si="3"/>
        <v>2.8469210127085114E-11</v>
      </c>
      <c r="AF8" s="9">
        <f t="shared" si="3"/>
        <v>-1.0296216453787203E-10</v>
      </c>
      <c r="AG8" s="9">
        <f t="shared" si="3"/>
        <v>2.4565800070904825E-10</v>
      </c>
      <c r="AH8" s="9">
        <f t="shared" si="3"/>
        <v>2.1202487264419031E-4</v>
      </c>
      <c r="AI8" s="9">
        <f t="shared" si="3"/>
        <v>9.8462283947301846E-3</v>
      </c>
      <c r="AJ8" s="9">
        <f t="shared" si="3"/>
        <v>7.662817350111354E-5</v>
      </c>
      <c r="AK8" s="9">
        <f t="shared" si="3"/>
        <v>3.2396666813810064E-4</v>
      </c>
      <c r="AL8" s="9">
        <f t="shared" si="3"/>
        <v>3.5815892636586606E-8</v>
      </c>
      <c r="AM8" s="9">
        <f t="shared" si="3"/>
        <v>2.9109161982240394E-6</v>
      </c>
      <c r="AN8" s="9">
        <f t="shared" si="3"/>
        <v>-4.538164792194677E-3</v>
      </c>
      <c r="AO8" s="9">
        <f t="shared" si="3"/>
        <v>-3.2679325576754036E-3</v>
      </c>
      <c r="AP8" s="9">
        <f t="shared" si="3"/>
        <v>2.5692182341522259E-2</v>
      </c>
      <c r="AQ8" s="9">
        <f t="shared" si="3"/>
        <v>8.949207129603298E-9</v>
      </c>
      <c r="AR8" s="9">
        <f t="shared" si="3"/>
        <v>8.793041935481373E-2</v>
      </c>
    </row>
    <row r="9" spans="1:44" ht="88.5" x14ac:dyDescent="0.35">
      <c r="A9" s="9" t="s">
        <v>125</v>
      </c>
      <c r="B9" s="9" t="s">
        <v>55</v>
      </c>
      <c r="C9" s="9" t="s">
        <v>110</v>
      </c>
      <c r="D9" s="9" t="s">
        <v>172</v>
      </c>
      <c r="E9" s="9" t="s">
        <v>123</v>
      </c>
      <c r="F9" s="9" t="s">
        <v>53</v>
      </c>
      <c r="G9" s="9" t="s">
        <v>172</v>
      </c>
      <c r="H9" s="9">
        <v>-1</v>
      </c>
      <c r="I9" s="9" t="s">
        <v>188</v>
      </c>
      <c r="J9" s="9" t="b">
        <v>1</v>
      </c>
      <c r="L9" s="9">
        <f>AC25*AB25</f>
        <v>-2.3672705435859569E-2</v>
      </c>
      <c r="M9" s="9">
        <f>AD25*AB25</f>
        <v>5.363722507618008E-11</v>
      </c>
      <c r="N9" s="9">
        <f>AE25*AB25</f>
        <v>-2.8469210127085114E-11</v>
      </c>
      <c r="O9" s="9">
        <f>AF25*AB25</f>
        <v>1.0296216453787203E-10</v>
      </c>
      <c r="P9" s="9">
        <f>AG25*AB25</f>
        <v>-2.4565800070904825E-10</v>
      </c>
      <c r="Q9" s="9">
        <f>AH25*AB25</f>
        <v>-2.1202487264419031E-4</v>
      </c>
      <c r="R9" s="9">
        <f>AI25*AB25</f>
        <v>-9.8462283947301846E-3</v>
      </c>
      <c r="S9" s="9">
        <f>AJ25*AB25</f>
        <v>-7.662817350111354E-5</v>
      </c>
      <c r="T9" s="9">
        <f>AK25*AB25</f>
        <v>-3.2396666813810064E-4</v>
      </c>
      <c r="U9" s="9">
        <f>AL25*AB25</f>
        <v>-3.5815892636586606E-8</v>
      </c>
      <c r="V9" s="9">
        <f>AM25*AB25</f>
        <v>-2.9109161982240394E-6</v>
      </c>
      <c r="W9" s="9">
        <f>AN25*AB25</f>
        <v>4.538164792194677E-3</v>
      </c>
      <c r="X9" s="9">
        <f>AO25*AB25</f>
        <v>3.2679325576754036E-3</v>
      </c>
      <c r="Y9" s="9">
        <f>AP25*AB25</f>
        <v>-2.5692182341522259E-2</v>
      </c>
      <c r="Z9" s="9">
        <f>AQ25*AB25</f>
        <v>-8.949207129603298E-9</v>
      </c>
      <c r="AA9" s="9">
        <f>AR25*AB25</f>
        <v>-8.793041935481373E-2</v>
      </c>
      <c r="AB9" s="9">
        <f t="shared" si="1"/>
        <v>-1</v>
      </c>
      <c r="AC9" s="9">
        <f>AB9*L9</f>
        <v>2.3672705435859569E-2</v>
      </c>
      <c r="AD9" s="9">
        <f>AB9*M9</f>
        <v>-5.363722507618008E-11</v>
      </c>
      <c r="AE9" s="9">
        <f>AB9*N9</f>
        <v>2.8469210127085114E-11</v>
      </c>
      <c r="AF9" s="9">
        <f>AB9*O9</f>
        <v>-1.0296216453787203E-10</v>
      </c>
      <c r="AG9" s="9">
        <f>AB9*P9</f>
        <v>2.4565800070904825E-10</v>
      </c>
      <c r="AH9" s="9">
        <f>AB9*Q9</f>
        <v>2.1202487264419031E-4</v>
      </c>
      <c r="AI9" s="9">
        <f>AB9*R9</f>
        <v>9.8462283947301846E-3</v>
      </c>
      <c r="AJ9" s="9">
        <f>AB9*S9</f>
        <v>7.662817350111354E-5</v>
      </c>
      <c r="AK9" s="9">
        <f>AB9*T9</f>
        <v>3.2396666813810064E-4</v>
      </c>
      <c r="AL9" s="9">
        <f>AB9*U9</f>
        <v>3.5815892636586606E-8</v>
      </c>
      <c r="AM9" s="9">
        <f>AB9*V9</f>
        <v>2.9109161982240394E-6</v>
      </c>
      <c r="AN9" s="9">
        <f>AB9*W9</f>
        <v>-4.538164792194677E-3</v>
      </c>
      <c r="AO9" s="9">
        <f>AB9*X9</f>
        <v>-3.2679325576754036E-3</v>
      </c>
      <c r="AP9" s="9">
        <f>AB9*Y9</f>
        <v>2.5692182341522259E-2</v>
      </c>
      <c r="AQ9" s="9">
        <f>AB9*Z9</f>
        <v>8.949207129603298E-9</v>
      </c>
      <c r="AR9" s="9">
        <f>AB9*AA9</f>
        <v>8.793041935481373E-2</v>
      </c>
    </row>
    <row r="10" spans="1:44" ht="51" x14ac:dyDescent="0.35">
      <c r="A10" s="9" t="s">
        <v>124</v>
      </c>
      <c r="B10" s="9" t="s">
        <v>54</v>
      </c>
      <c r="C10" s="9" t="s">
        <v>110</v>
      </c>
      <c r="D10" s="9" t="s">
        <v>172</v>
      </c>
      <c r="E10" s="9" t="s">
        <v>124</v>
      </c>
      <c r="F10" s="9" t="s">
        <v>54</v>
      </c>
      <c r="G10" s="9" t="s">
        <v>172</v>
      </c>
      <c r="H10" s="9">
        <v>-1</v>
      </c>
      <c r="I10" s="9" t="s">
        <v>187</v>
      </c>
      <c r="J10" s="9" t="b">
        <v>0</v>
      </c>
      <c r="AB10" s="9">
        <f t="shared" si="1"/>
        <v>-1</v>
      </c>
      <c r="AC10" s="9">
        <f t="shared" ref="AC10:AR10" si="4">+AC11</f>
        <v>2.3672705435859569E-2</v>
      </c>
      <c r="AD10" s="9">
        <f t="shared" si="4"/>
        <v>-5.363722507618008E-11</v>
      </c>
      <c r="AE10" s="9">
        <f t="shared" si="4"/>
        <v>2.8469210127085114E-11</v>
      </c>
      <c r="AF10" s="9">
        <f t="shared" si="4"/>
        <v>-1.0296216453787203E-10</v>
      </c>
      <c r="AG10" s="9">
        <f t="shared" si="4"/>
        <v>2.4565800070904825E-10</v>
      </c>
      <c r="AH10" s="9">
        <f t="shared" si="4"/>
        <v>2.1202487264419031E-4</v>
      </c>
      <c r="AI10" s="9">
        <f t="shared" si="4"/>
        <v>9.8462283947301846E-3</v>
      </c>
      <c r="AJ10" s="9">
        <f t="shared" si="4"/>
        <v>7.662817350111354E-5</v>
      </c>
      <c r="AK10" s="9">
        <f t="shared" si="4"/>
        <v>3.2396666813810064E-4</v>
      </c>
      <c r="AL10" s="9">
        <f t="shared" si="4"/>
        <v>3.5815892636586606E-8</v>
      </c>
      <c r="AM10" s="9">
        <f t="shared" si="4"/>
        <v>2.9109161982240394E-6</v>
      </c>
      <c r="AN10" s="9">
        <f t="shared" si="4"/>
        <v>-4.538164792194677E-3</v>
      </c>
      <c r="AO10" s="9">
        <f t="shared" si="4"/>
        <v>-3.2679325576754036E-3</v>
      </c>
      <c r="AP10" s="9">
        <f t="shared" si="4"/>
        <v>2.5692182341522259E-2</v>
      </c>
      <c r="AQ10" s="9">
        <f t="shared" si="4"/>
        <v>8.949207129603298E-9</v>
      </c>
      <c r="AR10" s="9">
        <f t="shared" si="4"/>
        <v>8.793041935481373E-2</v>
      </c>
    </row>
    <row r="11" spans="1:44" ht="88.5" x14ac:dyDescent="0.35">
      <c r="A11" s="9" t="s">
        <v>126</v>
      </c>
      <c r="B11" s="9" t="s">
        <v>56</v>
      </c>
      <c r="C11" s="9" t="s">
        <v>110</v>
      </c>
      <c r="D11" s="9" t="s">
        <v>172</v>
      </c>
      <c r="E11" s="9" t="s">
        <v>124</v>
      </c>
      <c r="F11" s="9" t="s">
        <v>54</v>
      </c>
      <c r="G11" s="9" t="s">
        <v>172</v>
      </c>
      <c r="H11" s="9">
        <v>-1</v>
      </c>
      <c r="I11" s="9" t="s">
        <v>188</v>
      </c>
      <c r="J11" s="9" t="b">
        <v>1</v>
      </c>
      <c r="L11" s="9">
        <f>AC69*AB69</f>
        <v>-2.3672705435859569E-2</v>
      </c>
      <c r="M11" s="9">
        <f>AD69*AB69</f>
        <v>5.363722507618008E-11</v>
      </c>
      <c r="N11" s="9">
        <f>AE69*AB69</f>
        <v>-2.8469210127085114E-11</v>
      </c>
      <c r="O11" s="9">
        <f>AF69*AB69</f>
        <v>1.0296216453787203E-10</v>
      </c>
      <c r="P11" s="9">
        <f>AG69*AB69</f>
        <v>-2.4565800070904825E-10</v>
      </c>
      <c r="Q11" s="9">
        <f>AH69*AB69</f>
        <v>-2.1202487264419031E-4</v>
      </c>
      <c r="R11" s="9">
        <f>AI69*AB69</f>
        <v>-9.8462283947301846E-3</v>
      </c>
      <c r="S11" s="9">
        <f>AJ69*AB69</f>
        <v>-7.662817350111354E-5</v>
      </c>
      <c r="T11" s="9">
        <f>AK69*AB69</f>
        <v>-3.2396666813810064E-4</v>
      </c>
      <c r="U11" s="9">
        <f>AL69*AB69</f>
        <v>-3.5815892636586606E-8</v>
      </c>
      <c r="V11" s="9">
        <f>AM69*AB69</f>
        <v>-2.9109161982240394E-6</v>
      </c>
      <c r="W11" s="9">
        <f>AN69*AB69</f>
        <v>4.538164792194677E-3</v>
      </c>
      <c r="X11" s="9">
        <f>AO69*AB69</f>
        <v>3.2679325576754036E-3</v>
      </c>
      <c r="Y11" s="9">
        <f>AP69*AB69</f>
        <v>-2.5692182341522259E-2</v>
      </c>
      <c r="Z11" s="9">
        <f>AQ69*AB69</f>
        <v>-8.949207129603298E-9</v>
      </c>
      <c r="AA11" s="9">
        <f>AR69*AB69</f>
        <v>-8.793041935481373E-2</v>
      </c>
      <c r="AB11" s="9">
        <f t="shared" si="1"/>
        <v>-1</v>
      </c>
      <c r="AC11" s="9">
        <f>AB11*L11</f>
        <v>2.3672705435859569E-2</v>
      </c>
      <c r="AD11" s="9">
        <f>AB11*M11</f>
        <v>-5.363722507618008E-11</v>
      </c>
      <c r="AE11" s="9">
        <f>AB11*N11</f>
        <v>2.8469210127085114E-11</v>
      </c>
      <c r="AF11" s="9">
        <f>AB11*O11</f>
        <v>-1.0296216453787203E-10</v>
      </c>
      <c r="AG11" s="9">
        <f>AB11*P11</f>
        <v>2.4565800070904825E-10</v>
      </c>
      <c r="AH11" s="9">
        <f>AB11*Q11</f>
        <v>2.1202487264419031E-4</v>
      </c>
      <c r="AI11" s="9">
        <f>AB11*R11</f>
        <v>9.8462283947301846E-3</v>
      </c>
      <c r="AJ11" s="9">
        <f>AB11*S11</f>
        <v>7.662817350111354E-5</v>
      </c>
      <c r="AK11" s="9">
        <f>AB11*T11</f>
        <v>3.2396666813810064E-4</v>
      </c>
      <c r="AL11" s="9">
        <f>AB11*U11</f>
        <v>3.5815892636586606E-8</v>
      </c>
      <c r="AM11" s="9">
        <f>AB11*V11</f>
        <v>2.9109161982240394E-6</v>
      </c>
      <c r="AN11" s="9">
        <f>AB11*W11</f>
        <v>-4.538164792194677E-3</v>
      </c>
      <c r="AO11" s="9">
        <f>AB11*X11</f>
        <v>-3.2679325576754036E-3</v>
      </c>
      <c r="AP11" s="9">
        <f>AB11*Y11</f>
        <v>2.5692182341522259E-2</v>
      </c>
      <c r="AQ11" s="9">
        <f>AB11*Z11</f>
        <v>8.949207129603298E-9</v>
      </c>
      <c r="AR11" s="9">
        <f>AB11*AA11</f>
        <v>8.793041935481373E-2</v>
      </c>
    </row>
    <row r="12" spans="1:44" ht="38.5" x14ac:dyDescent="0.35">
      <c r="A12" s="9" t="s">
        <v>122</v>
      </c>
      <c r="B12" s="9" t="s">
        <v>3</v>
      </c>
      <c r="C12" s="9" t="s">
        <v>110</v>
      </c>
      <c r="D12" s="9" t="s">
        <v>172</v>
      </c>
      <c r="E12" s="9" t="s">
        <v>122</v>
      </c>
      <c r="F12" s="9" t="s">
        <v>3</v>
      </c>
      <c r="G12" s="9" t="s">
        <v>172</v>
      </c>
      <c r="H12" s="9">
        <v>-1</v>
      </c>
      <c r="I12" s="9" t="s">
        <v>187</v>
      </c>
      <c r="J12" s="9" t="b">
        <v>0</v>
      </c>
      <c r="AB12" s="9">
        <f t="shared" si="1"/>
        <v>-1</v>
      </c>
      <c r="AC12" s="9">
        <f t="shared" ref="AC12:AR12" si="5">+AC13+AC14</f>
        <v>9.9606015668372253E-2</v>
      </c>
      <c r="AD12" s="9">
        <f t="shared" si="5"/>
        <v>1.1698169473515033E-8</v>
      </c>
      <c r="AE12" s="9">
        <f t="shared" si="5"/>
        <v>1.3336673466830479E-9</v>
      </c>
      <c r="AF12" s="9">
        <f t="shared" si="5"/>
        <v>6.0578293632267269E-9</v>
      </c>
      <c r="AG12" s="9">
        <f t="shared" si="5"/>
        <v>9.8053740720495167E-9</v>
      </c>
      <c r="AH12" s="9">
        <f t="shared" si="5"/>
        <v>3.9145051758817532E-3</v>
      </c>
      <c r="AI12" s="9">
        <f t="shared" si="5"/>
        <v>3.7946293254801294E-4</v>
      </c>
      <c r="AJ12" s="9">
        <f t="shared" si="5"/>
        <v>1.1896747942835297E-3</v>
      </c>
      <c r="AK12" s="9">
        <f t="shared" si="5"/>
        <v>5.2040269272596367E-3</v>
      </c>
      <c r="AL12" s="9">
        <f t="shared" si="5"/>
        <v>4.4031506578555853E-7</v>
      </c>
      <c r="AM12" s="9">
        <f t="shared" si="5"/>
        <v>1.3148420861157844E-4</v>
      </c>
      <c r="AN12" s="9">
        <f t="shared" si="5"/>
        <v>6.3080458857886212E-2</v>
      </c>
      <c r="AO12" s="9">
        <f t="shared" si="5"/>
        <v>0.54980615763368834</v>
      </c>
      <c r="AP12" s="9">
        <f t="shared" si="5"/>
        <v>8.0068007083207056E-3</v>
      </c>
      <c r="AQ12" s="9">
        <f t="shared" si="5"/>
        <v>1.4783761486263752E-7</v>
      </c>
      <c r="AR12" s="9">
        <f t="shared" si="5"/>
        <v>0.77887591956838198</v>
      </c>
    </row>
    <row r="13" spans="1:44" ht="51" x14ac:dyDescent="0.35">
      <c r="A13" s="9" t="s">
        <v>127</v>
      </c>
      <c r="B13" s="9" t="s">
        <v>57</v>
      </c>
      <c r="C13" s="9" t="s">
        <v>110</v>
      </c>
      <c r="D13" s="9" t="s">
        <v>172</v>
      </c>
      <c r="E13" s="9" t="s">
        <v>122</v>
      </c>
      <c r="F13" s="9" t="s">
        <v>3</v>
      </c>
      <c r="G13" s="9" t="s">
        <v>172</v>
      </c>
      <c r="H13" s="9">
        <v>-0.6</v>
      </c>
      <c r="I13" s="9" t="s">
        <v>188</v>
      </c>
      <c r="J13" s="9" t="b">
        <v>1</v>
      </c>
      <c r="L13" s="9">
        <f>AC15*AB15</f>
        <v>-9.9606015668372253E-2</v>
      </c>
      <c r="M13" s="9">
        <f>AD15*AB15</f>
        <v>-1.1698169473515033E-8</v>
      </c>
      <c r="N13" s="9">
        <f>AE15*AB15</f>
        <v>-1.3336673466830479E-9</v>
      </c>
      <c r="O13" s="9">
        <f>AF15*AB15</f>
        <v>-6.0578293632267269E-9</v>
      </c>
      <c r="P13" s="9">
        <f>AG15*AB15</f>
        <v>-9.8053740720495167E-9</v>
      </c>
      <c r="Q13" s="9">
        <f>AH15*AB15</f>
        <v>-3.9145051758817532E-3</v>
      </c>
      <c r="R13" s="9">
        <f>AI15*AB15</f>
        <v>-3.7946293254801294E-4</v>
      </c>
      <c r="S13" s="9">
        <f>AJ15*AB15</f>
        <v>-1.1896747942835297E-3</v>
      </c>
      <c r="T13" s="9">
        <f>AK15*AB15</f>
        <v>-5.2040269272596367E-3</v>
      </c>
      <c r="U13" s="9">
        <f>AL15*AB15</f>
        <v>-4.4031506578555853E-7</v>
      </c>
      <c r="V13" s="9">
        <f>AM15*AB15</f>
        <v>-1.3148420861157844E-4</v>
      </c>
      <c r="W13" s="9">
        <f>AN15*AB15</f>
        <v>-6.3080458857886212E-2</v>
      </c>
      <c r="X13" s="9">
        <f>AO15*AB15</f>
        <v>-0.54980615763368834</v>
      </c>
      <c r="Y13" s="9">
        <f>AP15*AB15</f>
        <v>-8.0068007083207056E-3</v>
      </c>
      <c r="Z13" s="9">
        <f>AQ15*AB15</f>
        <v>-1.4783761486263752E-7</v>
      </c>
      <c r="AA13" s="9">
        <f>AR15*AB15</f>
        <v>-0.77887591956838198</v>
      </c>
      <c r="AB13" s="9">
        <f t="shared" si="1"/>
        <v>-0.6</v>
      </c>
      <c r="AC13" s="9">
        <f>AB13*L13</f>
        <v>5.9763609401023349E-2</v>
      </c>
      <c r="AD13" s="9">
        <f>AB13*M13</f>
        <v>7.0189016841090191E-9</v>
      </c>
      <c r="AE13" s="9">
        <f>AB13*N13</f>
        <v>8.0020040800982873E-10</v>
      </c>
      <c r="AF13" s="9">
        <f>AB13*O13</f>
        <v>3.6346976179360359E-9</v>
      </c>
      <c r="AG13" s="9">
        <f>AB13*P13</f>
        <v>5.8832244432297095E-9</v>
      </c>
      <c r="AH13" s="9">
        <f>AB13*Q13</f>
        <v>2.3487031055290518E-3</v>
      </c>
      <c r="AI13" s="9">
        <f>AB13*R13</f>
        <v>2.2767775952880776E-4</v>
      </c>
      <c r="AJ13" s="9">
        <f>AB13*S13</f>
        <v>7.1380487657011777E-4</v>
      </c>
      <c r="AK13" s="9">
        <f>AB13*T13</f>
        <v>3.1224161563557819E-3</v>
      </c>
      <c r="AL13" s="9">
        <f>AB13*U13</f>
        <v>2.6418903947133513E-7</v>
      </c>
      <c r="AM13" s="9">
        <f>AB13*V13</f>
        <v>7.8890525166947065E-5</v>
      </c>
      <c r="AN13" s="9">
        <f>AB13*W13</f>
        <v>3.7848275314731727E-2</v>
      </c>
      <c r="AO13" s="9">
        <f>AB13*X13</f>
        <v>0.32988369458021299</v>
      </c>
      <c r="AP13" s="9">
        <f>AB13*Y13</f>
        <v>4.8040804249924228E-3</v>
      </c>
      <c r="AQ13" s="9">
        <f>AB13*Z13</f>
        <v>8.8702568917582512E-8</v>
      </c>
      <c r="AR13" s="9">
        <f>AB13*AA13</f>
        <v>0.46732555174102919</v>
      </c>
    </row>
    <row r="14" spans="1:44" ht="51" x14ac:dyDescent="0.35">
      <c r="A14" s="9" t="s">
        <v>128</v>
      </c>
      <c r="B14" s="9" t="s">
        <v>58</v>
      </c>
      <c r="C14" s="9" t="s">
        <v>110</v>
      </c>
      <c r="D14" s="9" t="s">
        <v>172</v>
      </c>
      <c r="E14" s="9" t="s">
        <v>122</v>
      </c>
      <c r="F14" s="9" t="s">
        <v>3</v>
      </c>
      <c r="G14" s="9" t="s">
        <v>172</v>
      </c>
      <c r="H14" s="9">
        <v>-0.4</v>
      </c>
      <c r="I14" s="9" t="s">
        <v>188</v>
      </c>
      <c r="J14" s="9" t="b">
        <v>1</v>
      </c>
      <c r="L14" s="9">
        <f>AC20*AB20</f>
        <v>-9.9606015668372253E-2</v>
      </c>
      <c r="M14" s="9">
        <f>AD20*AB20</f>
        <v>-1.1698169473515033E-8</v>
      </c>
      <c r="N14" s="9">
        <f>AE20*AB20</f>
        <v>-1.3336673466830479E-9</v>
      </c>
      <c r="O14" s="9">
        <f>AF20*AB20</f>
        <v>-6.0578293632267269E-9</v>
      </c>
      <c r="P14" s="9">
        <f>AG20*AB20</f>
        <v>-9.8053740720495167E-9</v>
      </c>
      <c r="Q14" s="9">
        <f>AH20*AB20</f>
        <v>-3.9145051758817532E-3</v>
      </c>
      <c r="R14" s="9">
        <f>AI20*AB20</f>
        <v>-3.7946293254801294E-4</v>
      </c>
      <c r="S14" s="9">
        <f>AJ20*AB20</f>
        <v>-1.1896747942835297E-3</v>
      </c>
      <c r="T14" s="9">
        <f>AK20*AB20</f>
        <v>-5.2040269272596367E-3</v>
      </c>
      <c r="U14" s="9">
        <f>AL20*AB20</f>
        <v>-4.4031506578555853E-7</v>
      </c>
      <c r="V14" s="9">
        <f>AM20*AB20</f>
        <v>-1.3148420861157844E-4</v>
      </c>
      <c r="W14" s="9">
        <f>AN20*AB20</f>
        <v>-6.3080458857886212E-2</v>
      </c>
      <c r="X14" s="9">
        <f>AO20*AB20</f>
        <v>-0.54980615763368834</v>
      </c>
      <c r="Y14" s="9">
        <f>AP20*AB20</f>
        <v>-8.0068007083207056E-3</v>
      </c>
      <c r="Z14" s="9">
        <f>AQ20*AB20</f>
        <v>-1.4783761486263752E-7</v>
      </c>
      <c r="AA14" s="9">
        <f>AR20*AB20</f>
        <v>-0.77887591956838198</v>
      </c>
      <c r="AB14" s="9">
        <f t="shared" si="1"/>
        <v>-0.4</v>
      </c>
      <c r="AC14" s="9">
        <f>AB14*L14</f>
        <v>3.9842406267348904E-2</v>
      </c>
      <c r="AD14" s="9">
        <f>AB14*M14</f>
        <v>4.6792677894060136E-9</v>
      </c>
      <c r="AE14" s="9">
        <f>AB14*N14</f>
        <v>5.3346693867321919E-10</v>
      </c>
      <c r="AF14" s="9">
        <f>AB14*O14</f>
        <v>2.423131745290691E-9</v>
      </c>
      <c r="AG14" s="9">
        <f>AB14*P14</f>
        <v>3.9221496288198072E-9</v>
      </c>
      <c r="AH14" s="9">
        <f>AB14*Q14</f>
        <v>1.5658020703527013E-3</v>
      </c>
      <c r="AI14" s="9">
        <f>AB14*R14</f>
        <v>1.5178517301920518E-4</v>
      </c>
      <c r="AJ14" s="9">
        <f>AB14*S14</f>
        <v>4.758699177134119E-4</v>
      </c>
      <c r="AK14" s="9">
        <f>AB14*T14</f>
        <v>2.0816107709038549E-3</v>
      </c>
      <c r="AL14" s="9">
        <f>AB14*U14</f>
        <v>1.7612602631422343E-7</v>
      </c>
      <c r="AM14" s="9">
        <f>AB14*V14</f>
        <v>5.2593683444631376E-5</v>
      </c>
      <c r="AN14" s="9">
        <f>AB14*W14</f>
        <v>2.5232183543154485E-2</v>
      </c>
      <c r="AO14" s="9">
        <f>AB14*X14</f>
        <v>0.21992246305347535</v>
      </c>
      <c r="AP14" s="9">
        <f>AB14*Y14</f>
        <v>3.2027202833282823E-3</v>
      </c>
      <c r="AQ14" s="9">
        <f>AB14*Z14</f>
        <v>5.9135045945055012E-8</v>
      </c>
      <c r="AR14" s="9">
        <f>AB14*AA14</f>
        <v>0.31155036782735279</v>
      </c>
    </row>
    <row r="15" spans="1:44" ht="51" x14ac:dyDescent="0.35">
      <c r="A15" s="9" t="s">
        <v>127</v>
      </c>
      <c r="B15" s="9" t="s">
        <v>57</v>
      </c>
      <c r="C15" s="9" t="s">
        <v>110</v>
      </c>
      <c r="D15" s="9" t="s">
        <v>172</v>
      </c>
      <c r="E15" s="9" t="s">
        <v>127</v>
      </c>
      <c r="F15" s="9" t="s">
        <v>57</v>
      </c>
      <c r="G15" s="9" t="s">
        <v>172</v>
      </c>
      <c r="H15" s="9">
        <v>-1</v>
      </c>
      <c r="I15" s="9" t="s">
        <v>187</v>
      </c>
      <c r="J15" s="9" t="b">
        <v>0</v>
      </c>
      <c r="AB15" s="9">
        <f t="shared" si="1"/>
        <v>-1</v>
      </c>
      <c r="AC15" s="9">
        <f t="shared" ref="AC15:AR15" si="6">+AC16+AC17+AC18+AC19</f>
        <v>9.9606015668372253E-2</v>
      </c>
      <c r="AD15" s="9">
        <f t="shared" si="6"/>
        <v>1.1698169473515033E-8</v>
      </c>
      <c r="AE15" s="9">
        <f t="shared" si="6"/>
        <v>1.3336673466830479E-9</v>
      </c>
      <c r="AF15" s="9">
        <f t="shared" si="6"/>
        <v>6.0578293632267269E-9</v>
      </c>
      <c r="AG15" s="9">
        <f t="shared" si="6"/>
        <v>9.8053740720495167E-9</v>
      </c>
      <c r="AH15" s="9">
        <f t="shared" si="6"/>
        <v>3.9145051758817532E-3</v>
      </c>
      <c r="AI15" s="9">
        <f t="shared" si="6"/>
        <v>3.7946293254801294E-4</v>
      </c>
      <c r="AJ15" s="9">
        <f t="shared" si="6"/>
        <v>1.1896747942835297E-3</v>
      </c>
      <c r="AK15" s="9">
        <f t="shared" si="6"/>
        <v>5.2040269272596367E-3</v>
      </c>
      <c r="AL15" s="9">
        <f t="shared" si="6"/>
        <v>4.4031506578555853E-7</v>
      </c>
      <c r="AM15" s="9">
        <f t="shared" si="6"/>
        <v>1.3148420861157844E-4</v>
      </c>
      <c r="AN15" s="9">
        <f t="shared" si="6"/>
        <v>6.3080458857886212E-2</v>
      </c>
      <c r="AO15" s="9">
        <f t="shared" si="6"/>
        <v>0.54980615763368834</v>
      </c>
      <c r="AP15" s="9">
        <f t="shared" si="6"/>
        <v>8.0068007083207056E-3</v>
      </c>
      <c r="AQ15" s="9">
        <f t="shared" si="6"/>
        <v>1.4783761486263752E-7</v>
      </c>
      <c r="AR15" s="9">
        <f t="shared" si="6"/>
        <v>0.77887591956838198</v>
      </c>
    </row>
    <row r="16" spans="1:44" ht="88.5" x14ac:dyDescent="0.35">
      <c r="A16" s="9" t="s">
        <v>129</v>
      </c>
      <c r="B16" s="9" t="s">
        <v>59</v>
      </c>
      <c r="C16" s="9" t="s">
        <v>110</v>
      </c>
      <c r="D16" s="9" t="s">
        <v>172</v>
      </c>
      <c r="E16" s="9" t="s">
        <v>127</v>
      </c>
      <c r="F16" s="9" t="s">
        <v>57</v>
      </c>
      <c r="G16" s="9" t="s">
        <v>172</v>
      </c>
      <c r="H16" s="9">
        <v>-0.5</v>
      </c>
      <c r="I16" s="9" t="s">
        <v>188</v>
      </c>
      <c r="J16" s="9" t="b">
        <v>1</v>
      </c>
      <c r="K16" s="9" t="s">
        <v>194</v>
      </c>
      <c r="L16" s="9">
        <f>AC38*AB38</f>
        <v>-5.3953760442447339E-2</v>
      </c>
      <c r="M16" s="9">
        <f>AD38*AB38</f>
        <v>-3.027063845571448E-9</v>
      </c>
      <c r="N16" s="9">
        <f>AE38*AB38</f>
        <v>-1.427213331771866E-9</v>
      </c>
      <c r="O16" s="9">
        <f>AF38*AB38</f>
        <v>-2.3641948066178103E-9</v>
      </c>
      <c r="P16" s="9">
        <f>AG38*AB38</f>
        <v>-1.0915706147200551E-8</v>
      </c>
      <c r="Q16" s="9">
        <f>AH38*AB38</f>
        <v>-2.2999632551541109E-3</v>
      </c>
      <c r="R16" s="9">
        <f>AI38*AB38</f>
        <v>-7.1513202930028715E-5</v>
      </c>
      <c r="S16" s="9">
        <f>AJ38*AB38</f>
        <v>-2.1694960001108739E-3</v>
      </c>
      <c r="T16" s="9">
        <f>AK38*AB38</f>
        <v>-9.6225014452828075E-3</v>
      </c>
      <c r="U16" s="9">
        <f>AL38*AB38</f>
        <v>-4.055810082322917E-7</v>
      </c>
      <c r="V16" s="9">
        <f>AM38*AB38</f>
        <v>-8.6023694770961086E-5</v>
      </c>
      <c r="W16" s="9">
        <f>AN38*AB38</f>
        <v>-1.9389603375059253E-2</v>
      </c>
      <c r="X16" s="9">
        <f>AO38*AB38</f>
        <v>-0.44008200535474762</v>
      </c>
      <c r="Y16" s="9">
        <f>AP38*AB38</f>
        <v>-1.2426601543650335E-2</v>
      </c>
      <c r="Z16" s="9">
        <f>AQ38*AB38</f>
        <v>-1.1863523826531189E-7</v>
      </c>
      <c r="AA16" s="9">
        <f>AR38*AB38</f>
        <v>-0.29763451506094013</v>
      </c>
      <c r="AB16" s="9">
        <f>-1+Parameter!H4</f>
        <v>-0.5</v>
      </c>
      <c r="AC16" s="9">
        <f>AB16*L16</f>
        <v>2.697688022122367E-2</v>
      </c>
      <c r="AD16" s="9">
        <f>AB16*M16</f>
        <v>1.513531922785724E-9</v>
      </c>
      <c r="AE16" s="9">
        <f>AB16*N16</f>
        <v>7.1360666588593299E-10</v>
      </c>
      <c r="AF16" s="9">
        <f>AB16*O16</f>
        <v>1.1820974033089051E-9</v>
      </c>
      <c r="AG16" s="9">
        <f>AB16*P16</f>
        <v>5.4578530736002754E-9</v>
      </c>
      <c r="AH16" s="9">
        <f>AB16*Q16</f>
        <v>1.1499816275770554E-3</v>
      </c>
      <c r="AI16" s="9">
        <f>AB16*R16</f>
        <v>3.5756601465014358E-5</v>
      </c>
      <c r="AJ16" s="9">
        <f>AB16*S16</f>
        <v>1.084748000055437E-3</v>
      </c>
      <c r="AK16" s="9">
        <f>AB16*T16</f>
        <v>4.8112507226414037E-3</v>
      </c>
      <c r="AL16" s="9">
        <f>AB16*U16</f>
        <v>2.0279050411614585E-7</v>
      </c>
      <c r="AM16" s="9">
        <f>AB16*V16</f>
        <v>4.3011847385480543E-5</v>
      </c>
      <c r="AN16" s="9">
        <f>AB16*W16</f>
        <v>9.6948016875296264E-3</v>
      </c>
      <c r="AO16" s="9">
        <f>AB16*X16</f>
        <v>0.22004100267737381</v>
      </c>
      <c r="AP16" s="9">
        <f>AB16*Y16</f>
        <v>6.2133007718251677E-3</v>
      </c>
      <c r="AQ16" s="9">
        <f>AB16*Z16</f>
        <v>5.9317619132655944E-8</v>
      </c>
      <c r="AR16" s="9">
        <f>AB16*AA16</f>
        <v>0.14881725753047007</v>
      </c>
    </row>
    <row r="17" spans="1:44" ht="88.5" x14ac:dyDescent="0.35">
      <c r="A17" s="9" t="s">
        <v>130</v>
      </c>
      <c r="B17" s="9" t="s">
        <v>60</v>
      </c>
      <c r="C17" s="9" t="s">
        <v>110</v>
      </c>
      <c r="D17" s="9" t="s">
        <v>172</v>
      </c>
      <c r="E17" s="9" t="s">
        <v>127</v>
      </c>
      <c r="F17" s="9" t="s">
        <v>57</v>
      </c>
      <c r="G17" s="9" t="s">
        <v>172</v>
      </c>
      <c r="H17" s="9">
        <v>-0.5</v>
      </c>
      <c r="I17" s="9" t="s">
        <v>188</v>
      </c>
      <c r="J17" s="9" t="b">
        <v>1</v>
      </c>
      <c r="K17" s="9" t="s">
        <v>195</v>
      </c>
      <c r="L17" s="9">
        <f>AC51*AB51</f>
        <v>-6.414280064053493E-2</v>
      </c>
      <c r="M17" s="9">
        <f>AD51*AB51</f>
        <v>-2.2984723572902436E-9</v>
      </c>
      <c r="N17" s="9">
        <f>AE51*AB51</f>
        <v>-5.8178984738193745E-10</v>
      </c>
      <c r="O17" s="9">
        <f>AF51*AB51</f>
        <v>-2.1698958348830853E-9</v>
      </c>
      <c r="P17" s="9">
        <f>AG51*AB51</f>
        <v>5.1196458805766363E-10</v>
      </c>
      <c r="Q17" s="9">
        <f>AH51*AB51</f>
        <v>-1.1917546272818022E-4</v>
      </c>
      <c r="R17" s="9">
        <f>AI51*AB51</f>
        <v>-5.7404946712579087E-5</v>
      </c>
      <c r="S17" s="9">
        <f>AJ51*AB51</f>
        <v>2.2765427155173424E-4</v>
      </c>
      <c r="T17" s="9">
        <f>AK51*AB51</f>
        <v>1.0514281279933697E-3</v>
      </c>
      <c r="U17" s="9">
        <f>AL51*AB51</f>
        <v>-2.7558420217307417E-7</v>
      </c>
      <c r="V17" s="9">
        <f>AM51*AB51</f>
        <v>-9.8558657264393309E-6</v>
      </c>
      <c r="W17" s="9">
        <f>AN51*AB51</f>
        <v>-4.4211800004168994E-3</v>
      </c>
      <c r="X17" s="9">
        <f>AO51*AB51</f>
        <v>5.8044855874564483E-2</v>
      </c>
      <c r="Y17" s="9">
        <f>AP51*AB51</f>
        <v>-3.4070344952075908E-4</v>
      </c>
      <c r="Z17" s="9">
        <f>AQ51*AB51</f>
        <v>-3.9714933140343596E-9</v>
      </c>
      <c r="AA17" s="9">
        <f>AR51*AB51</f>
        <v>-0.11184993777273661</v>
      </c>
      <c r="AB17" s="9">
        <f>-Parameter!H4</f>
        <v>-0.5</v>
      </c>
      <c r="AC17" s="9">
        <f>AB17*L17</f>
        <v>3.2071400320267465E-2</v>
      </c>
      <c r="AD17" s="9">
        <f>AB17*M17</f>
        <v>1.1492361786451218E-9</v>
      </c>
      <c r="AE17" s="9">
        <f>AB17*N17</f>
        <v>2.9089492369096872E-10</v>
      </c>
      <c r="AF17" s="9">
        <f>AB17*O17</f>
        <v>1.0849479174415427E-9</v>
      </c>
      <c r="AG17" s="9">
        <f>AB17*P17</f>
        <v>-2.5598229402883182E-10</v>
      </c>
      <c r="AH17" s="9">
        <f>AB17*Q17</f>
        <v>5.9587731364090109E-5</v>
      </c>
      <c r="AI17" s="9">
        <f>AB17*R17</f>
        <v>2.8702473356289543E-5</v>
      </c>
      <c r="AJ17" s="9">
        <f>AB17*S17</f>
        <v>-1.1382713577586712E-4</v>
      </c>
      <c r="AK17" s="9">
        <f>AB17*T17</f>
        <v>-5.2571406399668484E-4</v>
      </c>
      <c r="AL17" s="9">
        <f>AB17*U17</f>
        <v>1.3779210108653708E-7</v>
      </c>
      <c r="AM17" s="9">
        <f>AB17*V17</f>
        <v>4.9279328632196655E-6</v>
      </c>
      <c r="AN17" s="9">
        <f>AB17*W17</f>
        <v>2.2105900002084497E-3</v>
      </c>
      <c r="AO17" s="9">
        <f>AB17*X17</f>
        <v>-2.9022427937282241E-2</v>
      </c>
      <c r="AP17" s="9">
        <f>AB17*Y17</f>
        <v>1.7035172476037954E-4</v>
      </c>
      <c r="AQ17" s="9">
        <f>AB17*Z17</f>
        <v>1.9857466570171798E-9</v>
      </c>
      <c r="AR17" s="9">
        <f>AB17*AA17</f>
        <v>5.5924968886368304E-2</v>
      </c>
    </row>
    <row r="18" spans="1:44" ht="113.5" x14ac:dyDescent="0.35">
      <c r="A18" s="9" t="s">
        <v>131</v>
      </c>
      <c r="B18" s="9" t="s">
        <v>61</v>
      </c>
      <c r="C18" s="9" t="s">
        <v>112</v>
      </c>
      <c r="D18" s="9" t="s">
        <v>173</v>
      </c>
      <c r="E18" s="9" t="s">
        <v>127</v>
      </c>
      <c r="F18" s="9" t="s">
        <v>57</v>
      </c>
      <c r="G18" s="9" t="s">
        <v>172</v>
      </c>
      <c r="H18" s="9">
        <v>0.02</v>
      </c>
      <c r="I18" s="9" t="s">
        <v>188</v>
      </c>
      <c r="J18" s="9" t="b">
        <v>0</v>
      </c>
      <c r="L18" s="9">
        <v>1.2504863864278171</v>
      </c>
      <c r="M18" s="9">
        <v>2.7475581709379648E-7</v>
      </c>
      <c r="N18" s="9">
        <v>5.2435949859715276E-9</v>
      </c>
      <c r="O18" s="9">
        <v>6.9710135889247766E-8</v>
      </c>
      <c r="P18" s="9">
        <v>1.7289313338122789E-7</v>
      </c>
      <c r="Q18" s="9">
        <v>7.8970782361801869E-2</v>
      </c>
      <c r="R18" s="9">
        <v>1.2497519194287191E-2</v>
      </c>
      <c r="S18" s="9">
        <v>7.9501729694158221E-3</v>
      </c>
      <c r="T18" s="9">
        <v>3.5380107139226402E-2</v>
      </c>
      <c r="U18" s="9">
        <v>1.625895376645918E-6</v>
      </c>
      <c r="V18" s="9">
        <v>3.2204582662181879E-3</v>
      </c>
      <c r="W18" s="9">
        <v>0.3418355502588678</v>
      </c>
      <c r="X18" s="9">
        <v>4.1450758806584824</v>
      </c>
      <c r="Y18" s="9">
        <v>3.0634116169997401E-2</v>
      </c>
      <c r="Z18" s="9">
        <v>1.203646919307988E-6</v>
      </c>
      <c r="AA18" s="9">
        <v>16.971521383669469</v>
      </c>
      <c r="AB18" s="9">
        <f>H18</f>
        <v>0.02</v>
      </c>
      <c r="AC18" s="9">
        <f>AB18*L18</f>
        <v>2.5009727728556343E-2</v>
      </c>
      <c r="AD18" s="9">
        <f>AB18*M18</f>
        <v>5.4951163418759296E-9</v>
      </c>
      <c r="AE18" s="9">
        <f>AB18*N18</f>
        <v>1.0487189971943055E-10</v>
      </c>
      <c r="AF18" s="9">
        <f>AB18*O18</f>
        <v>1.3942027177849554E-9</v>
      </c>
      <c r="AG18" s="9">
        <f>AB18*P18</f>
        <v>3.4578626676245581E-9</v>
      </c>
      <c r="AH18" s="9">
        <f>AB18*Q18</f>
        <v>1.5794156472360374E-3</v>
      </c>
      <c r="AI18" s="9">
        <f>AB18*R18</f>
        <v>2.4995038388574381E-4</v>
      </c>
      <c r="AJ18" s="9">
        <f>AB18*S18</f>
        <v>1.5900345938831643E-4</v>
      </c>
      <c r="AK18" s="9">
        <f>AB18*T18</f>
        <v>7.0760214278452801E-4</v>
      </c>
      <c r="AL18" s="9">
        <f>AB18*U18</f>
        <v>3.2517907532918363E-8</v>
      </c>
      <c r="AM18" s="9">
        <f>AB18*V18</f>
        <v>6.4409165324363763E-5</v>
      </c>
      <c r="AN18" s="9">
        <f>AB18*W18</f>
        <v>6.8367110051773565E-3</v>
      </c>
      <c r="AO18" s="9">
        <f>AB18*X18</f>
        <v>8.2901517613169648E-2</v>
      </c>
      <c r="AP18" s="9">
        <f>AB18*Y18</f>
        <v>6.1268232339994802E-4</v>
      </c>
      <c r="AQ18" s="9">
        <f>AB18*Z18</f>
        <v>2.407293838615976E-8</v>
      </c>
      <c r="AR18" s="9">
        <f>AB18*AA18</f>
        <v>0.33943042767338938</v>
      </c>
    </row>
    <row r="19" spans="1:44" ht="101" x14ac:dyDescent="0.35">
      <c r="A19" s="9" t="s">
        <v>132</v>
      </c>
      <c r="B19" s="9" t="s">
        <v>62</v>
      </c>
      <c r="C19" s="9" t="s">
        <v>112</v>
      </c>
      <c r="D19" s="9" t="s">
        <v>174</v>
      </c>
      <c r="E19" s="9" t="s">
        <v>127</v>
      </c>
      <c r="F19" s="9" t="s">
        <v>57</v>
      </c>
      <c r="G19" s="9" t="s">
        <v>172</v>
      </c>
      <c r="H19" s="9">
        <v>0.1</v>
      </c>
      <c r="I19" s="9" t="s">
        <v>188</v>
      </c>
      <c r="J19" s="9" t="b">
        <v>0</v>
      </c>
      <c r="K19" s="9" t="s">
        <v>101</v>
      </c>
      <c r="L19" s="9">
        <v>0.15548007398324781</v>
      </c>
      <c r="M19" s="9">
        <v>3.5402850302082582E-8</v>
      </c>
      <c r="N19" s="9">
        <v>2.2429385738671572E-9</v>
      </c>
      <c r="O19" s="9">
        <v>2.3965813246913228E-8</v>
      </c>
      <c r="P19" s="9">
        <v>1.1456406248535151E-8</v>
      </c>
      <c r="Q19" s="9">
        <v>1.12552016970457E-2</v>
      </c>
      <c r="R19" s="9">
        <v>6.5053473840965235E-4</v>
      </c>
      <c r="S19" s="9">
        <v>5.9750470615643541E-4</v>
      </c>
      <c r="T19" s="9">
        <v>2.1088812583038969E-3</v>
      </c>
      <c r="U19" s="9">
        <v>6.7214553049957218E-7</v>
      </c>
      <c r="V19" s="9">
        <v>1.9135263038514471E-4</v>
      </c>
      <c r="W19" s="9">
        <v>0.44338356164970782</v>
      </c>
      <c r="X19" s="9">
        <v>2.7588606528042718</v>
      </c>
      <c r="Y19" s="9">
        <v>1.0104658883352109E-2</v>
      </c>
      <c r="Z19" s="9">
        <v>6.2461310686804627E-7</v>
      </c>
      <c r="AA19" s="9">
        <v>2.3470326547815419</v>
      </c>
      <c r="AB19" s="9">
        <f>Parameter!H5</f>
        <v>0.1</v>
      </c>
      <c r="AC19" s="9">
        <f>AB19*L19</f>
        <v>1.5548007398324782E-2</v>
      </c>
      <c r="AD19" s="9">
        <f>AB19*M19</f>
        <v>3.5402850302082584E-9</v>
      </c>
      <c r="AE19" s="9">
        <f>AB19*N19</f>
        <v>2.2429385738671573E-10</v>
      </c>
      <c r="AF19" s="9">
        <f>AB19*O19</f>
        <v>2.3965813246913231E-9</v>
      </c>
      <c r="AG19" s="9">
        <f>AB19*P19</f>
        <v>1.1456406248535152E-9</v>
      </c>
      <c r="AH19" s="9">
        <f>AB19*Q19</f>
        <v>1.1255201697045701E-3</v>
      </c>
      <c r="AI19" s="9">
        <f>AB19*R19</f>
        <v>6.5053473840965233E-5</v>
      </c>
      <c r="AJ19" s="9">
        <f>AB19*S19</f>
        <v>5.9750470615643544E-5</v>
      </c>
      <c r="AK19" s="9">
        <f>AB19*T19</f>
        <v>2.108881258303897E-4</v>
      </c>
      <c r="AL19" s="9">
        <f>AB19*U19</f>
        <v>6.7214553049957225E-8</v>
      </c>
      <c r="AM19" s="9">
        <f>AB19*V19</f>
        <v>1.9135263038514471E-5</v>
      </c>
      <c r="AN19" s="9">
        <f>AB19*W19</f>
        <v>4.4338356164970782E-2</v>
      </c>
      <c r="AO19" s="9">
        <f>AB19*X19</f>
        <v>0.2758860652804272</v>
      </c>
      <c r="AP19" s="9">
        <f>AB19*Y19</f>
        <v>1.0104658883352111E-3</v>
      </c>
      <c r="AQ19" s="9">
        <f>AB19*Z19</f>
        <v>6.2461310686804627E-8</v>
      </c>
      <c r="AR19" s="9">
        <f>AB19*AA19</f>
        <v>0.2347032654781542</v>
      </c>
    </row>
    <row r="20" spans="1:44" ht="51" x14ac:dyDescent="0.35">
      <c r="A20" s="9" t="s">
        <v>128</v>
      </c>
      <c r="B20" s="9" t="s">
        <v>58</v>
      </c>
      <c r="C20" s="9" t="s">
        <v>110</v>
      </c>
      <c r="D20" s="9" t="s">
        <v>172</v>
      </c>
      <c r="E20" s="9" t="s">
        <v>128</v>
      </c>
      <c r="F20" s="9" t="s">
        <v>58</v>
      </c>
      <c r="G20" s="9" t="s">
        <v>172</v>
      </c>
      <c r="H20" s="9">
        <v>-1</v>
      </c>
      <c r="I20" s="9" t="s">
        <v>187</v>
      </c>
      <c r="J20" s="9" t="b">
        <v>0</v>
      </c>
      <c r="AB20" s="9">
        <f>H20</f>
        <v>-1</v>
      </c>
      <c r="AC20" s="9">
        <f t="shared" ref="AC20:AR20" si="7">+AC21+AC22+AC23+AC24</f>
        <v>9.9606015668372253E-2</v>
      </c>
      <c r="AD20" s="9">
        <f t="shared" si="7"/>
        <v>1.1698169473515033E-8</v>
      </c>
      <c r="AE20" s="9">
        <f t="shared" si="7"/>
        <v>1.3336673466830479E-9</v>
      </c>
      <c r="AF20" s="9">
        <f t="shared" si="7"/>
        <v>6.0578293632267269E-9</v>
      </c>
      <c r="AG20" s="9">
        <f t="shared" si="7"/>
        <v>9.8053740720495167E-9</v>
      </c>
      <c r="AH20" s="9">
        <f t="shared" si="7"/>
        <v>3.9145051758817532E-3</v>
      </c>
      <c r="AI20" s="9">
        <f t="shared" si="7"/>
        <v>3.7946293254801294E-4</v>
      </c>
      <c r="AJ20" s="9">
        <f t="shared" si="7"/>
        <v>1.1896747942835297E-3</v>
      </c>
      <c r="AK20" s="9">
        <f t="shared" si="7"/>
        <v>5.2040269272596367E-3</v>
      </c>
      <c r="AL20" s="9">
        <f t="shared" si="7"/>
        <v>4.4031506578555853E-7</v>
      </c>
      <c r="AM20" s="9">
        <f t="shared" si="7"/>
        <v>1.3148420861157844E-4</v>
      </c>
      <c r="AN20" s="9">
        <f t="shared" si="7"/>
        <v>6.3080458857886212E-2</v>
      </c>
      <c r="AO20" s="9">
        <f t="shared" si="7"/>
        <v>0.54980615763368834</v>
      </c>
      <c r="AP20" s="9">
        <f t="shared" si="7"/>
        <v>8.0068007083207056E-3</v>
      </c>
      <c r="AQ20" s="9">
        <f t="shared" si="7"/>
        <v>1.4783761486263752E-7</v>
      </c>
      <c r="AR20" s="9">
        <f t="shared" si="7"/>
        <v>0.77887591956838198</v>
      </c>
    </row>
    <row r="21" spans="1:44" ht="88.5" x14ac:dyDescent="0.35">
      <c r="A21" s="9" t="s">
        <v>133</v>
      </c>
      <c r="B21" s="9" t="s">
        <v>63</v>
      </c>
      <c r="C21" s="9" t="s">
        <v>110</v>
      </c>
      <c r="D21" s="9" t="s">
        <v>172</v>
      </c>
      <c r="E21" s="9" t="s">
        <v>128</v>
      </c>
      <c r="F21" s="9" t="s">
        <v>58</v>
      </c>
      <c r="G21" s="9" t="s">
        <v>172</v>
      </c>
      <c r="H21" s="9">
        <v>-0.5</v>
      </c>
      <c r="I21" s="9" t="s">
        <v>188</v>
      </c>
      <c r="J21" s="9" t="b">
        <v>1</v>
      </c>
      <c r="K21" s="9" t="s">
        <v>194</v>
      </c>
      <c r="L21" s="9">
        <f>AC82*AB82</f>
        <v>-5.3953760442447339E-2</v>
      </c>
      <c r="M21" s="9">
        <f>AD82*AB82</f>
        <v>-3.027063845571448E-9</v>
      </c>
      <c r="N21" s="9">
        <f>AE82*AB82</f>
        <v>-1.427213331771866E-9</v>
      </c>
      <c r="O21" s="9">
        <f>AF82*AB82</f>
        <v>-2.3641948066178103E-9</v>
      </c>
      <c r="P21" s="9">
        <f>AG82*AB82</f>
        <v>-1.0915706147200551E-8</v>
      </c>
      <c r="Q21" s="9">
        <f>AH82*AB82</f>
        <v>-2.2999632551541109E-3</v>
      </c>
      <c r="R21" s="9">
        <f>AI82*AB82</f>
        <v>-7.1513202930028715E-5</v>
      </c>
      <c r="S21" s="9">
        <f>AJ82*AB82</f>
        <v>-2.1694960001108739E-3</v>
      </c>
      <c r="T21" s="9">
        <f>AK82*AB82</f>
        <v>-9.6225014452828075E-3</v>
      </c>
      <c r="U21" s="9">
        <f>AL82*AB82</f>
        <v>-4.055810082322917E-7</v>
      </c>
      <c r="V21" s="9">
        <f>AM82*AB82</f>
        <v>-8.6023694770961086E-5</v>
      </c>
      <c r="W21" s="9">
        <f>AN82*AB82</f>
        <v>-1.9389603375059253E-2</v>
      </c>
      <c r="X21" s="9">
        <f>AO82*AB82</f>
        <v>-0.44008200535474762</v>
      </c>
      <c r="Y21" s="9">
        <f>AP82*AB82</f>
        <v>-1.2426601543650335E-2</v>
      </c>
      <c r="Z21" s="9">
        <f>AQ82*AB82</f>
        <v>-1.1863523826531189E-7</v>
      </c>
      <c r="AA21" s="9">
        <f>AR82*AB82</f>
        <v>-0.29763451506094013</v>
      </c>
      <c r="AB21" s="9">
        <f>-1+Parameter!H4</f>
        <v>-0.5</v>
      </c>
      <c r="AC21" s="9">
        <f>AB21*L21</f>
        <v>2.697688022122367E-2</v>
      </c>
      <c r="AD21" s="9">
        <f>AB21*M21</f>
        <v>1.513531922785724E-9</v>
      </c>
      <c r="AE21" s="9">
        <f>AB21*N21</f>
        <v>7.1360666588593299E-10</v>
      </c>
      <c r="AF21" s="9">
        <f>AB21*O21</f>
        <v>1.1820974033089051E-9</v>
      </c>
      <c r="AG21" s="9">
        <f>AB21*P21</f>
        <v>5.4578530736002754E-9</v>
      </c>
      <c r="AH21" s="9">
        <f>AB21*Q21</f>
        <v>1.1499816275770554E-3</v>
      </c>
      <c r="AI21" s="9">
        <f>AB21*R21</f>
        <v>3.5756601465014358E-5</v>
      </c>
      <c r="AJ21" s="9">
        <f>AB21*S21</f>
        <v>1.084748000055437E-3</v>
      </c>
      <c r="AK21" s="9">
        <f>AB21*T21</f>
        <v>4.8112507226414037E-3</v>
      </c>
      <c r="AL21" s="9">
        <f>AB21*U21</f>
        <v>2.0279050411614585E-7</v>
      </c>
      <c r="AM21" s="9">
        <f>AB21*V21</f>
        <v>4.3011847385480543E-5</v>
      </c>
      <c r="AN21" s="9">
        <f>AB21*W21</f>
        <v>9.6948016875296264E-3</v>
      </c>
      <c r="AO21" s="9">
        <f>AB21*X21</f>
        <v>0.22004100267737381</v>
      </c>
      <c r="AP21" s="9">
        <f>AB21*Y21</f>
        <v>6.2133007718251677E-3</v>
      </c>
      <c r="AQ21" s="9">
        <f>AB21*Z21</f>
        <v>5.9317619132655944E-8</v>
      </c>
      <c r="AR21" s="9">
        <f>AB21*AA21</f>
        <v>0.14881725753047007</v>
      </c>
    </row>
    <row r="22" spans="1:44" ht="88.5" x14ac:dyDescent="0.35">
      <c r="A22" s="9" t="s">
        <v>134</v>
      </c>
      <c r="B22" s="9" t="s">
        <v>64</v>
      </c>
      <c r="C22" s="9" t="s">
        <v>110</v>
      </c>
      <c r="D22" s="9" t="s">
        <v>172</v>
      </c>
      <c r="E22" s="9" t="s">
        <v>128</v>
      </c>
      <c r="F22" s="9" t="s">
        <v>58</v>
      </c>
      <c r="G22" s="9" t="s">
        <v>172</v>
      </c>
      <c r="H22" s="9">
        <v>-0.5</v>
      </c>
      <c r="I22" s="9" t="s">
        <v>188</v>
      </c>
      <c r="J22" s="9" t="b">
        <v>1</v>
      </c>
      <c r="K22" s="9" t="s">
        <v>195</v>
      </c>
      <c r="L22" s="9">
        <f>AC95*AB95</f>
        <v>-6.414280064053493E-2</v>
      </c>
      <c r="M22" s="9">
        <f>AD95*AB95</f>
        <v>-2.2984723572902436E-9</v>
      </c>
      <c r="N22" s="9">
        <f>AE95*AB95</f>
        <v>-5.8178984738193745E-10</v>
      </c>
      <c r="O22" s="9">
        <f>AF95*AB95</f>
        <v>-2.1698958348830853E-9</v>
      </c>
      <c r="P22" s="9">
        <f>AG95*AB95</f>
        <v>5.1196458805766363E-10</v>
      </c>
      <c r="Q22" s="9">
        <f>AH95*AB95</f>
        <v>-1.1917546272818022E-4</v>
      </c>
      <c r="R22" s="9">
        <f>AI95*AB95</f>
        <v>-5.7404946712579087E-5</v>
      </c>
      <c r="S22" s="9">
        <f>AJ95*AB95</f>
        <v>2.2765427155173424E-4</v>
      </c>
      <c r="T22" s="9">
        <f>AK95*AB95</f>
        <v>1.0514281279933697E-3</v>
      </c>
      <c r="U22" s="9">
        <f>AL95*AB95</f>
        <v>-2.7558420217307417E-7</v>
      </c>
      <c r="V22" s="9">
        <f>AM95*AB95</f>
        <v>-9.8558657264393309E-6</v>
      </c>
      <c r="W22" s="9">
        <f>AN95*AB95</f>
        <v>-4.4211800004168994E-3</v>
      </c>
      <c r="X22" s="9">
        <f>AO95*AB95</f>
        <v>5.8044855874564483E-2</v>
      </c>
      <c r="Y22" s="9">
        <f>AP95*AB95</f>
        <v>-3.4070344952075908E-4</v>
      </c>
      <c r="Z22" s="9">
        <f>AQ95*AB95</f>
        <v>-3.9714933140343596E-9</v>
      </c>
      <c r="AA22" s="9">
        <f>AR95*AB95</f>
        <v>-0.11184993777273661</v>
      </c>
      <c r="AB22" s="9">
        <f>-Parameter!H4</f>
        <v>-0.5</v>
      </c>
      <c r="AC22" s="9">
        <f>AB22*L22</f>
        <v>3.2071400320267465E-2</v>
      </c>
      <c r="AD22" s="9">
        <f>AB22*M22</f>
        <v>1.1492361786451218E-9</v>
      </c>
      <c r="AE22" s="9">
        <f>AB22*N22</f>
        <v>2.9089492369096872E-10</v>
      </c>
      <c r="AF22" s="9">
        <f>AB22*O22</f>
        <v>1.0849479174415427E-9</v>
      </c>
      <c r="AG22" s="9">
        <f>AB22*P22</f>
        <v>-2.5598229402883182E-10</v>
      </c>
      <c r="AH22" s="9">
        <f>AB22*Q22</f>
        <v>5.9587731364090109E-5</v>
      </c>
      <c r="AI22" s="9">
        <f>AB22*R22</f>
        <v>2.8702473356289543E-5</v>
      </c>
      <c r="AJ22" s="9">
        <f>AB22*S22</f>
        <v>-1.1382713577586712E-4</v>
      </c>
      <c r="AK22" s="9">
        <f>AB22*T22</f>
        <v>-5.2571406399668484E-4</v>
      </c>
      <c r="AL22" s="9">
        <f>AB22*U22</f>
        <v>1.3779210108653708E-7</v>
      </c>
      <c r="AM22" s="9">
        <f>AB22*V22</f>
        <v>4.9279328632196655E-6</v>
      </c>
      <c r="AN22" s="9">
        <f>AB22*W22</f>
        <v>2.2105900002084497E-3</v>
      </c>
      <c r="AO22" s="9">
        <f>AB22*X22</f>
        <v>-2.9022427937282241E-2</v>
      </c>
      <c r="AP22" s="9">
        <f>AB22*Y22</f>
        <v>1.7035172476037954E-4</v>
      </c>
      <c r="AQ22" s="9">
        <f>AB22*Z22</f>
        <v>1.9857466570171798E-9</v>
      </c>
      <c r="AR22" s="9">
        <f>AB22*AA22</f>
        <v>5.5924968886368304E-2</v>
      </c>
    </row>
    <row r="23" spans="1:44" ht="113.5" x14ac:dyDescent="0.35">
      <c r="A23" s="9" t="s">
        <v>131</v>
      </c>
      <c r="B23" s="9" t="s">
        <v>61</v>
      </c>
      <c r="C23" s="9" t="s">
        <v>112</v>
      </c>
      <c r="D23" s="9" t="s">
        <v>173</v>
      </c>
      <c r="E23" s="9" t="s">
        <v>128</v>
      </c>
      <c r="F23" s="9" t="s">
        <v>58</v>
      </c>
      <c r="G23" s="9" t="s">
        <v>172</v>
      </c>
      <c r="H23" s="9">
        <v>0.02</v>
      </c>
      <c r="I23" s="9" t="s">
        <v>188</v>
      </c>
      <c r="J23" s="9" t="b">
        <v>0</v>
      </c>
      <c r="L23" s="9">
        <v>1.2504863864278171</v>
      </c>
      <c r="M23" s="9">
        <v>2.7475581709379648E-7</v>
      </c>
      <c r="N23" s="9">
        <v>5.2435949859715276E-9</v>
      </c>
      <c r="O23" s="9">
        <v>6.9710135889247766E-8</v>
      </c>
      <c r="P23" s="9">
        <v>1.7289313338122789E-7</v>
      </c>
      <c r="Q23" s="9">
        <v>7.8970782361801869E-2</v>
      </c>
      <c r="R23" s="9">
        <v>1.2497519194287191E-2</v>
      </c>
      <c r="S23" s="9">
        <v>7.9501729694158221E-3</v>
      </c>
      <c r="T23" s="9">
        <v>3.5380107139226402E-2</v>
      </c>
      <c r="U23" s="9">
        <v>1.625895376645918E-6</v>
      </c>
      <c r="V23" s="9">
        <v>3.2204582662181879E-3</v>
      </c>
      <c r="W23" s="9">
        <v>0.3418355502588678</v>
      </c>
      <c r="X23" s="9">
        <v>4.1450758806584824</v>
      </c>
      <c r="Y23" s="9">
        <v>3.0634116169997401E-2</v>
      </c>
      <c r="Z23" s="9">
        <v>1.203646919307988E-6</v>
      </c>
      <c r="AA23" s="9">
        <v>16.971521383669469</v>
      </c>
      <c r="AB23" s="9">
        <f>H23</f>
        <v>0.02</v>
      </c>
      <c r="AC23" s="9">
        <f>AB23*L23</f>
        <v>2.5009727728556343E-2</v>
      </c>
      <c r="AD23" s="9">
        <f>AB23*M23</f>
        <v>5.4951163418759296E-9</v>
      </c>
      <c r="AE23" s="9">
        <f>AB23*N23</f>
        <v>1.0487189971943055E-10</v>
      </c>
      <c r="AF23" s="9">
        <f>AB23*O23</f>
        <v>1.3942027177849554E-9</v>
      </c>
      <c r="AG23" s="9">
        <f>AB23*P23</f>
        <v>3.4578626676245581E-9</v>
      </c>
      <c r="AH23" s="9">
        <f>AB23*Q23</f>
        <v>1.5794156472360374E-3</v>
      </c>
      <c r="AI23" s="9">
        <f>AB23*R23</f>
        <v>2.4995038388574381E-4</v>
      </c>
      <c r="AJ23" s="9">
        <f>AB23*S23</f>
        <v>1.5900345938831643E-4</v>
      </c>
      <c r="AK23" s="9">
        <f>AB23*T23</f>
        <v>7.0760214278452801E-4</v>
      </c>
      <c r="AL23" s="9">
        <f>AB23*U23</f>
        <v>3.2517907532918363E-8</v>
      </c>
      <c r="AM23" s="9">
        <f>AB23*V23</f>
        <v>6.4409165324363763E-5</v>
      </c>
      <c r="AN23" s="9">
        <f>AB23*W23</f>
        <v>6.8367110051773565E-3</v>
      </c>
      <c r="AO23" s="9">
        <f>AB23*X23</f>
        <v>8.2901517613169648E-2</v>
      </c>
      <c r="AP23" s="9">
        <f>AB23*Y23</f>
        <v>6.1268232339994802E-4</v>
      </c>
      <c r="AQ23" s="9">
        <f>AB23*Z23</f>
        <v>2.407293838615976E-8</v>
      </c>
      <c r="AR23" s="9">
        <f>AB23*AA23</f>
        <v>0.33943042767338938</v>
      </c>
    </row>
    <row r="24" spans="1:44" ht="101" x14ac:dyDescent="0.35">
      <c r="A24" s="9" t="s">
        <v>132</v>
      </c>
      <c r="B24" s="9" t="s">
        <v>62</v>
      </c>
      <c r="C24" s="9" t="s">
        <v>112</v>
      </c>
      <c r="D24" s="9" t="s">
        <v>174</v>
      </c>
      <c r="E24" s="9" t="s">
        <v>128</v>
      </c>
      <c r="F24" s="9" t="s">
        <v>58</v>
      </c>
      <c r="G24" s="9" t="s">
        <v>172</v>
      </c>
      <c r="H24" s="9">
        <v>0.1</v>
      </c>
      <c r="I24" s="9" t="s">
        <v>188</v>
      </c>
      <c r="J24" s="9" t="b">
        <v>0</v>
      </c>
      <c r="K24" s="9" t="s">
        <v>101</v>
      </c>
      <c r="L24" s="9">
        <v>0.15548007398324781</v>
      </c>
      <c r="M24" s="9">
        <v>3.5402850302082582E-8</v>
      </c>
      <c r="N24" s="9">
        <v>2.2429385738671572E-9</v>
      </c>
      <c r="O24" s="9">
        <v>2.3965813246913228E-8</v>
      </c>
      <c r="P24" s="9">
        <v>1.1456406248535151E-8</v>
      </c>
      <c r="Q24" s="9">
        <v>1.12552016970457E-2</v>
      </c>
      <c r="R24" s="9">
        <v>6.5053473840965235E-4</v>
      </c>
      <c r="S24" s="9">
        <v>5.9750470615643541E-4</v>
      </c>
      <c r="T24" s="9">
        <v>2.1088812583038969E-3</v>
      </c>
      <c r="U24" s="9">
        <v>6.7214553049957218E-7</v>
      </c>
      <c r="V24" s="9">
        <v>1.9135263038514471E-4</v>
      </c>
      <c r="W24" s="9">
        <v>0.44338356164970782</v>
      </c>
      <c r="X24" s="9">
        <v>2.7588606528042718</v>
      </c>
      <c r="Y24" s="9">
        <v>1.0104658883352109E-2</v>
      </c>
      <c r="Z24" s="9">
        <v>6.2461310686804627E-7</v>
      </c>
      <c r="AA24" s="9">
        <v>2.3470326547815419</v>
      </c>
      <c r="AB24" s="9">
        <f>Parameter!H5</f>
        <v>0.1</v>
      </c>
      <c r="AC24" s="9">
        <f>AB24*L24</f>
        <v>1.5548007398324782E-2</v>
      </c>
      <c r="AD24" s="9">
        <f>AB24*M24</f>
        <v>3.5402850302082584E-9</v>
      </c>
      <c r="AE24" s="9">
        <f>AB24*N24</f>
        <v>2.2429385738671573E-10</v>
      </c>
      <c r="AF24" s="9">
        <f>AB24*O24</f>
        <v>2.3965813246913231E-9</v>
      </c>
      <c r="AG24" s="9">
        <f>AB24*P24</f>
        <v>1.1456406248535152E-9</v>
      </c>
      <c r="AH24" s="9">
        <f>AB24*Q24</f>
        <v>1.1255201697045701E-3</v>
      </c>
      <c r="AI24" s="9">
        <f>AB24*R24</f>
        <v>6.5053473840965233E-5</v>
      </c>
      <c r="AJ24" s="9">
        <f>AB24*S24</f>
        <v>5.9750470615643544E-5</v>
      </c>
      <c r="AK24" s="9">
        <f>AB24*T24</f>
        <v>2.108881258303897E-4</v>
      </c>
      <c r="AL24" s="9">
        <f>AB24*U24</f>
        <v>6.7214553049957225E-8</v>
      </c>
      <c r="AM24" s="9">
        <f>AB24*V24</f>
        <v>1.9135263038514471E-5</v>
      </c>
      <c r="AN24" s="9">
        <f>AB24*W24</f>
        <v>4.4338356164970782E-2</v>
      </c>
      <c r="AO24" s="9">
        <f>AB24*X24</f>
        <v>0.2758860652804272</v>
      </c>
      <c r="AP24" s="9">
        <f>AB24*Y24</f>
        <v>1.0104658883352111E-3</v>
      </c>
      <c r="AQ24" s="9">
        <f>AB24*Z24</f>
        <v>6.2461310686804627E-8</v>
      </c>
      <c r="AR24" s="9">
        <f>AB24*AA24</f>
        <v>0.2347032654781542</v>
      </c>
    </row>
    <row r="25" spans="1:44" ht="88.5" x14ac:dyDescent="0.35">
      <c r="A25" s="9" t="s">
        <v>125</v>
      </c>
      <c r="B25" s="9" t="s">
        <v>55</v>
      </c>
      <c r="C25" s="9" t="s">
        <v>110</v>
      </c>
      <c r="D25" s="9" t="s">
        <v>172</v>
      </c>
      <c r="E25" s="9" t="s">
        <v>125</v>
      </c>
      <c r="F25" s="9" t="s">
        <v>55</v>
      </c>
      <c r="G25" s="9" t="s">
        <v>172</v>
      </c>
      <c r="H25" s="9">
        <v>-1</v>
      </c>
      <c r="I25" s="9" t="s">
        <v>187</v>
      </c>
      <c r="J25" s="9" t="b">
        <v>0</v>
      </c>
      <c r="AB25" s="9">
        <f t="shared" ref="AB25:AB56" si="8">H25</f>
        <v>-1</v>
      </c>
      <c r="AC25" s="9">
        <f t="shared" ref="AC25:AR25" si="9">+AC26+AC27+AC28+AC29+AC30+AC31+AC32+AC33+AC34+AC35+AC36+AC37</f>
        <v>2.3672705435859569E-2</v>
      </c>
      <c r="AD25" s="9">
        <f t="shared" si="9"/>
        <v>-5.363722507618008E-11</v>
      </c>
      <c r="AE25" s="9">
        <f t="shared" si="9"/>
        <v>2.8469210127085114E-11</v>
      </c>
      <c r="AF25" s="9">
        <f t="shared" si="9"/>
        <v>-1.0296216453787203E-10</v>
      </c>
      <c r="AG25" s="9">
        <f t="shared" si="9"/>
        <v>2.4565800070904825E-10</v>
      </c>
      <c r="AH25" s="9">
        <f t="shared" si="9"/>
        <v>2.1202487264419031E-4</v>
      </c>
      <c r="AI25" s="9">
        <f t="shared" si="9"/>
        <v>9.8462283947301846E-3</v>
      </c>
      <c r="AJ25" s="9">
        <f t="shared" si="9"/>
        <v>7.662817350111354E-5</v>
      </c>
      <c r="AK25" s="9">
        <f t="shared" si="9"/>
        <v>3.2396666813810064E-4</v>
      </c>
      <c r="AL25" s="9">
        <f t="shared" si="9"/>
        <v>3.5815892636586606E-8</v>
      </c>
      <c r="AM25" s="9">
        <f t="shared" si="9"/>
        <v>2.9109161982240394E-6</v>
      </c>
      <c r="AN25" s="9">
        <f t="shared" si="9"/>
        <v>-4.538164792194677E-3</v>
      </c>
      <c r="AO25" s="9">
        <f t="shared" si="9"/>
        <v>-3.2679325576754036E-3</v>
      </c>
      <c r="AP25" s="9">
        <f t="shared" si="9"/>
        <v>2.5692182341522259E-2</v>
      </c>
      <c r="AQ25" s="9">
        <f t="shared" si="9"/>
        <v>8.949207129603298E-9</v>
      </c>
      <c r="AR25" s="9">
        <f t="shared" si="9"/>
        <v>8.793041935481373E-2</v>
      </c>
    </row>
    <row r="26" spans="1:44" ht="51" x14ac:dyDescent="0.35">
      <c r="A26" s="9" t="s">
        <v>135</v>
      </c>
      <c r="B26" s="9" t="s">
        <v>65</v>
      </c>
      <c r="C26" s="9" t="s">
        <v>110</v>
      </c>
      <c r="D26" s="9" t="s">
        <v>175</v>
      </c>
      <c r="E26" s="9" t="s">
        <v>125</v>
      </c>
      <c r="F26" s="9" t="s">
        <v>55</v>
      </c>
      <c r="G26" s="9" t="s">
        <v>172</v>
      </c>
      <c r="H26" s="9">
        <v>-1.1199999999999999E-3</v>
      </c>
      <c r="I26" s="9" t="s">
        <v>188</v>
      </c>
      <c r="J26" s="9" t="b">
        <v>0</v>
      </c>
      <c r="L26" s="9">
        <v>-1.937142156156779</v>
      </c>
      <c r="M26" s="9">
        <v>-4.5636277008710973E-9</v>
      </c>
      <c r="N26" s="9">
        <v>-3.7785365220951958E-9</v>
      </c>
      <c r="O26" s="9">
        <v>-3.6025057976994901E-8</v>
      </c>
      <c r="P26" s="9">
        <v>-4.4246963512260999E-9</v>
      </c>
      <c r="Q26" s="9">
        <v>-2.0313384044525901E-3</v>
      </c>
      <c r="R26" s="9">
        <v>-4.0332289194264481E-4</v>
      </c>
      <c r="S26" s="9">
        <v>-3.0264070988349537E-4</v>
      </c>
      <c r="T26" s="9">
        <v>-1.467583145082469E-3</v>
      </c>
      <c r="U26" s="9">
        <v>-2.6200062229659978E-7</v>
      </c>
      <c r="V26" s="9">
        <v>-1.4493340857322471E-4</v>
      </c>
      <c r="W26" s="9">
        <v>-2.7809865485257999</v>
      </c>
      <c r="X26" s="9">
        <v>-0.69003287610673569</v>
      </c>
      <c r="Y26" s="9">
        <v>-5.5751472112987331E-2</v>
      </c>
      <c r="Z26" s="9">
        <v>-2.077588239203911E-7</v>
      </c>
      <c r="AA26" s="9">
        <v>-0.4228568591072539</v>
      </c>
      <c r="AB26" s="9">
        <f t="shared" si="8"/>
        <v>-1.1199999999999999E-3</v>
      </c>
      <c r="AC26" s="9">
        <f t="shared" ref="AC26:AC37" si="10">AB26*L26</f>
        <v>2.1695992148955921E-3</v>
      </c>
      <c r="AD26" s="9">
        <f t="shared" ref="AD26:AD37" si="11">AB26*M26</f>
        <v>5.1112630249756284E-12</v>
      </c>
      <c r="AE26" s="9">
        <f t="shared" ref="AE26:AE37" si="12">AB26*N26</f>
        <v>4.231960904746619E-12</v>
      </c>
      <c r="AF26" s="9">
        <f t="shared" ref="AF26:AF37" si="13">AB26*O26</f>
        <v>4.0348064934234284E-11</v>
      </c>
      <c r="AG26" s="9">
        <f t="shared" ref="AG26:AG37" si="14">AB26*P26</f>
        <v>4.9556599133732312E-12</v>
      </c>
      <c r="AH26" s="9">
        <f t="shared" ref="AH26:AH37" si="15">AB26*Q26</f>
        <v>2.2750990129869008E-6</v>
      </c>
      <c r="AI26" s="9">
        <f t="shared" ref="AI26:AI37" si="16">AB26*R26</f>
        <v>4.5172163897576214E-7</v>
      </c>
      <c r="AJ26" s="9">
        <f t="shared" ref="AJ26:AJ37" si="17">AB26*S26</f>
        <v>3.389575950695148E-7</v>
      </c>
      <c r="AK26" s="9">
        <f t="shared" ref="AK26:AK37" si="18">AB26*T26</f>
        <v>1.6436931224923651E-6</v>
      </c>
      <c r="AL26" s="9">
        <f t="shared" ref="AL26:AL37" si="19">AB26*U26</f>
        <v>2.9344069697219174E-10</v>
      </c>
      <c r="AM26" s="9">
        <f t="shared" ref="AM26:AM37" si="20">AB26*V26</f>
        <v>1.6232541760201167E-7</v>
      </c>
      <c r="AN26" s="9">
        <f t="shared" ref="AN26:AN37" si="21">AB26*W26</f>
        <v>3.1147049343488954E-3</v>
      </c>
      <c r="AO26" s="9">
        <f t="shared" ref="AO26:AO37" si="22">AB26*X26</f>
        <v>7.7283682123954387E-4</v>
      </c>
      <c r="AP26" s="9">
        <f t="shared" ref="AP26:AP37" si="23">AB26*Y26</f>
        <v>6.244164876654581E-5</v>
      </c>
      <c r="AQ26" s="9">
        <f t="shared" ref="AQ26:AQ37" si="24">AB26*Z26</f>
        <v>2.3268988279083802E-10</v>
      </c>
      <c r="AR26" s="9">
        <f t="shared" ref="AR26:AR37" si="25">AB26*AA26</f>
        <v>4.735996822001243E-4</v>
      </c>
    </row>
    <row r="27" spans="1:44" ht="76" x14ac:dyDescent="0.35">
      <c r="A27" s="9" t="s">
        <v>136</v>
      </c>
      <c r="B27" s="9" t="s">
        <v>66</v>
      </c>
      <c r="C27" s="9" t="s">
        <v>110</v>
      </c>
      <c r="D27" s="9" t="s">
        <v>173</v>
      </c>
      <c r="E27" s="9" t="s">
        <v>125</v>
      </c>
      <c r="F27" s="9" t="s">
        <v>55</v>
      </c>
      <c r="G27" s="9" t="s">
        <v>172</v>
      </c>
      <c r="H27" s="9">
        <v>1.1199999999999999E-3</v>
      </c>
      <c r="I27" s="9" t="s">
        <v>188</v>
      </c>
      <c r="J27" s="9" t="b">
        <v>0</v>
      </c>
      <c r="L27" s="9">
        <v>2.0526393988610692</v>
      </c>
      <c r="M27" s="9">
        <v>5.207477224576409E-8</v>
      </c>
      <c r="N27" s="9">
        <v>3.2513920605645098E-8</v>
      </c>
      <c r="O27" s="9">
        <v>1.043184380304409E-7</v>
      </c>
      <c r="P27" s="9">
        <v>7.377008275765334E-8</v>
      </c>
      <c r="Q27" s="9">
        <v>6.475352497129748E-2</v>
      </c>
      <c r="R27" s="9">
        <v>7.2435046369727528E-3</v>
      </c>
      <c r="S27" s="9">
        <v>7.2917592511910333E-3</v>
      </c>
      <c r="T27" s="9">
        <v>1.54633602279884E-2</v>
      </c>
      <c r="U27" s="9">
        <v>2.788510665112983E-5</v>
      </c>
      <c r="V27" s="9">
        <v>1.397243994702002E-3</v>
      </c>
      <c r="W27" s="9">
        <v>1.3910819391289211</v>
      </c>
      <c r="X27" s="9">
        <v>6.1980988331055888</v>
      </c>
      <c r="Y27" s="9">
        <v>0.94362225138298172</v>
      </c>
      <c r="Z27" s="9">
        <v>1.5561450291470851E-5</v>
      </c>
      <c r="AA27" s="9">
        <v>73.378713396254156</v>
      </c>
      <c r="AB27" s="9">
        <f t="shared" si="8"/>
        <v>1.1199999999999999E-3</v>
      </c>
      <c r="AC27" s="9">
        <f t="shared" si="10"/>
        <v>2.2989561267243975E-3</v>
      </c>
      <c r="AD27" s="9">
        <f t="shared" si="11"/>
        <v>5.8323744915255781E-11</v>
      </c>
      <c r="AE27" s="9">
        <f t="shared" si="12"/>
        <v>3.6415591078322504E-11</v>
      </c>
      <c r="AF27" s="9">
        <f t="shared" si="13"/>
        <v>1.1683665059409381E-10</v>
      </c>
      <c r="AG27" s="9">
        <f t="shared" si="14"/>
        <v>8.262249268857174E-11</v>
      </c>
      <c r="AH27" s="9">
        <f t="shared" si="15"/>
        <v>7.2523947967853165E-5</v>
      </c>
      <c r="AI27" s="9">
        <f t="shared" si="16"/>
        <v>8.1127251934094816E-6</v>
      </c>
      <c r="AJ27" s="9">
        <f t="shared" si="17"/>
        <v>8.1667703613339561E-6</v>
      </c>
      <c r="AK27" s="9">
        <f t="shared" si="18"/>
        <v>1.7318963455347006E-5</v>
      </c>
      <c r="AL27" s="9">
        <f t="shared" si="19"/>
        <v>3.1231319449265404E-8</v>
      </c>
      <c r="AM27" s="9">
        <f t="shared" si="20"/>
        <v>1.5649132740662421E-6</v>
      </c>
      <c r="AN27" s="9">
        <f t="shared" si="21"/>
        <v>1.5580117718243915E-3</v>
      </c>
      <c r="AO27" s="9">
        <f t="shared" si="22"/>
        <v>6.941870693078259E-3</v>
      </c>
      <c r="AP27" s="9">
        <f t="shared" si="23"/>
        <v>1.0568569215489395E-3</v>
      </c>
      <c r="AQ27" s="9">
        <f t="shared" si="24"/>
        <v>1.7428824326447352E-8</v>
      </c>
      <c r="AR27" s="9">
        <f t="shared" si="25"/>
        <v>8.2184159003804644E-2</v>
      </c>
    </row>
    <row r="28" spans="1:44" ht="51" x14ac:dyDescent="0.35">
      <c r="A28" s="9" t="s">
        <v>137</v>
      </c>
      <c r="B28" s="9" t="s">
        <v>67</v>
      </c>
      <c r="C28" s="9" t="s">
        <v>110</v>
      </c>
      <c r="D28" s="9" t="s">
        <v>176</v>
      </c>
      <c r="E28" s="9" t="s">
        <v>125</v>
      </c>
      <c r="F28" s="9" t="s">
        <v>55</v>
      </c>
      <c r="G28" s="9" t="s">
        <v>172</v>
      </c>
      <c r="H28" s="9">
        <v>1.1199999999999999E-3</v>
      </c>
      <c r="I28" s="9" t="s">
        <v>188</v>
      </c>
      <c r="J28" s="9" t="b">
        <v>0</v>
      </c>
      <c r="L28" s="9">
        <v>0.50957154497419876</v>
      </c>
      <c r="M28" s="9">
        <v>9.0010000783107129E-8</v>
      </c>
      <c r="N28" s="9">
        <v>1.387186003275895E-8</v>
      </c>
      <c r="O28" s="9">
        <v>4.9093743476040898E-8</v>
      </c>
      <c r="P28" s="9">
        <v>1.3100044049378541E-8</v>
      </c>
      <c r="Q28" s="9">
        <v>0.1941979481704019</v>
      </c>
      <c r="R28" s="9">
        <v>1.675229501599022E-3</v>
      </c>
      <c r="S28" s="9">
        <v>1.555981486187244E-3</v>
      </c>
      <c r="T28" s="9">
        <v>3.6582453377913562E-3</v>
      </c>
      <c r="U28" s="9">
        <v>1.074112287203956E-5</v>
      </c>
      <c r="V28" s="9">
        <v>3.1584836087548431E-4</v>
      </c>
      <c r="W28" s="9">
        <v>0.41817960125236969</v>
      </c>
      <c r="X28" s="9">
        <v>12.799222253696</v>
      </c>
      <c r="Y28" s="9">
        <v>0.56052049283561933</v>
      </c>
      <c r="Z28" s="9">
        <v>3.0226874490257629E-6</v>
      </c>
      <c r="AA28" s="9">
        <v>18.65490440433835</v>
      </c>
      <c r="AB28" s="9">
        <f t="shared" si="8"/>
        <v>1.1199999999999999E-3</v>
      </c>
      <c r="AC28" s="9">
        <f t="shared" si="10"/>
        <v>5.7072013037110252E-4</v>
      </c>
      <c r="AD28" s="9">
        <f t="shared" si="11"/>
        <v>1.0081120087707998E-10</v>
      </c>
      <c r="AE28" s="9">
        <f t="shared" si="12"/>
        <v>1.5536483236690024E-11</v>
      </c>
      <c r="AF28" s="9">
        <f t="shared" si="13"/>
        <v>5.4984992693165799E-11</v>
      </c>
      <c r="AG28" s="9">
        <f t="shared" si="14"/>
        <v>1.4672049335303965E-11</v>
      </c>
      <c r="AH28" s="9">
        <f t="shared" si="15"/>
        <v>2.1750170195085011E-4</v>
      </c>
      <c r="AI28" s="9">
        <f t="shared" si="16"/>
        <v>1.8762570417909044E-6</v>
      </c>
      <c r="AJ28" s="9">
        <f t="shared" si="17"/>
        <v>1.7426992645297132E-6</v>
      </c>
      <c r="AK28" s="9">
        <f t="shared" si="18"/>
        <v>4.0972347783263187E-6</v>
      </c>
      <c r="AL28" s="9">
        <f t="shared" si="19"/>
        <v>1.2030057616684307E-8</v>
      </c>
      <c r="AM28" s="9">
        <f t="shared" si="20"/>
        <v>3.5375016418054239E-7</v>
      </c>
      <c r="AN28" s="9">
        <f t="shared" si="21"/>
        <v>4.6836115340265401E-4</v>
      </c>
      <c r="AO28" s="9">
        <f t="shared" si="22"/>
        <v>1.4335128924139519E-2</v>
      </c>
      <c r="AP28" s="9">
        <f t="shared" si="23"/>
        <v>6.2778295197589364E-4</v>
      </c>
      <c r="AQ28" s="9">
        <f t="shared" si="24"/>
        <v>3.3854099429088542E-9</v>
      </c>
      <c r="AR28" s="9">
        <f t="shared" si="25"/>
        <v>2.0893492932858949E-2</v>
      </c>
    </row>
    <row r="29" spans="1:44" ht="51" x14ac:dyDescent="0.35">
      <c r="A29" s="9" t="s">
        <v>138</v>
      </c>
      <c r="B29" s="9" t="s">
        <v>68</v>
      </c>
      <c r="C29" s="9" t="s">
        <v>110</v>
      </c>
      <c r="D29" s="9" t="s">
        <v>173</v>
      </c>
      <c r="E29" s="9" t="s">
        <v>125</v>
      </c>
      <c r="F29" s="9" t="s">
        <v>55</v>
      </c>
      <c r="G29" s="9" t="s">
        <v>172</v>
      </c>
      <c r="H29" s="9">
        <v>-0.35</v>
      </c>
      <c r="I29" s="9" t="s">
        <v>188</v>
      </c>
      <c r="J29" s="9" t="b">
        <v>0</v>
      </c>
      <c r="L29" s="9">
        <v>2.7643486746614979E-3</v>
      </c>
      <c r="M29" s="9">
        <v>6.2252409683854703E-10</v>
      </c>
      <c r="N29" s="9">
        <v>7.9185214550497231E-11</v>
      </c>
      <c r="O29" s="9">
        <v>9.0037677931247423E-10</v>
      </c>
      <c r="P29" s="9">
        <v>5.2746343208057352E-10</v>
      </c>
      <c r="Q29" s="9">
        <v>2.2935964653571391E-4</v>
      </c>
      <c r="R29" s="9">
        <v>1.3388568982833709E-5</v>
      </c>
      <c r="S29" s="9">
        <v>1.2511010628056119E-5</v>
      </c>
      <c r="T29" s="9">
        <v>4.1986637765900313E-5</v>
      </c>
      <c r="U29" s="9">
        <v>2.2111214646672271E-8</v>
      </c>
      <c r="V29" s="9">
        <v>3.7875218789278768E-6</v>
      </c>
      <c r="W29" s="9">
        <v>2.7654979005058911E-2</v>
      </c>
      <c r="X29" s="9">
        <v>7.2336482846093508E-2</v>
      </c>
      <c r="Y29" s="9">
        <v>3.3733194505463791E-4</v>
      </c>
      <c r="Z29" s="9">
        <v>3.4564905778696412E-8</v>
      </c>
      <c r="AA29" s="9">
        <v>4.4630949325857122E-2</v>
      </c>
      <c r="AB29" s="9">
        <f t="shared" si="8"/>
        <v>-0.35</v>
      </c>
      <c r="AC29" s="9">
        <f t="shared" si="10"/>
        <v>-9.6752203613152416E-4</v>
      </c>
      <c r="AD29" s="9">
        <f t="shared" si="11"/>
        <v>-2.1788343389349146E-10</v>
      </c>
      <c r="AE29" s="9">
        <f t="shared" si="12"/>
        <v>-2.771482509267403E-11</v>
      </c>
      <c r="AF29" s="9">
        <f t="shared" si="13"/>
        <v>-3.1513187275936594E-10</v>
      </c>
      <c r="AG29" s="9">
        <f t="shared" si="14"/>
        <v>-1.8461220122820072E-10</v>
      </c>
      <c r="AH29" s="9">
        <f t="shared" si="15"/>
        <v>-8.0275876287499865E-5</v>
      </c>
      <c r="AI29" s="9">
        <f t="shared" si="16"/>
        <v>-4.6859991439917982E-6</v>
      </c>
      <c r="AJ29" s="9">
        <f t="shared" si="17"/>
        <v>-4.3788537198196417E-6</v>
      </c>
      <c r="AK29" s="9">
        <f t="shared" si="18"/>
        <v>-1.4695323218065108E-5</v>
      </c>
      <c r="AL29" s="9">
        <f t="shared" si="19"/>
        <v>-7.7389251263352949E-9</v>
      </c>
      <c r="AM29" s="9">
        <f t="shared" si="20"/>
        <v>-1.3256326576247567E-6</v>
      </c>
      <c r="AN29" s="9">
        <f t="shared" si="21"/>
        <v>-9.6792426517706177E-3</v>
      </c>
      <c r="AO29" s="9">
        <f t="shared" si="22"/>
        <v>-2.5317768996132726E-2</v>
      </c>
      <c r="AP29" s="9">
        <f t="shared" si="23"/>
        <v>-1.1806618076912327E-4</v>
      </c>
      <c r="AQ29" s="9">
        <f t="shared" si="24"/>
        <v>-1.2097717022543743E-8</v>
      </c>
      <c r="AR29" s="9">
        <f t="shared" si="25"/>
        <v>-1.5620832264049991E-2</v>
      </c>
    </row>
    <row r="30" spans="1:44" ht="51" x14ac:dyDescent="0.35">
      <c r="A30" s="9" t="s">
        <v>139</v>
      </c>
      <c r="B30" s="9" t="s">
        <v>69</v>
      </c>
      <c r="C30" s="9" t="s">
        <v>110</v>
      </c>
      <c r="D30" s="9" t="s">
        <v>177</v>
      </c>
      <c r="E30" s="9" t="s">
        <v>125</v>
      </c>
      <c r="F30" s="9" t="s">
        <v>55</v>
      </c>
      <c r="G30" s="9" t="s">
        <v>172</v>
      </c>
      <c r="H30" s="9">
        <v>6.0424000000000003E-5</v>
      </c>
      <c r="I30" s="9" t="s">
        <v>189</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140</v>
      </c>
      <c r="B31" s="9" t="s">
        <v>70</v>
      </c>
      <c r="C31" s="9" t="s">
        <v>110</v>
      </c>
      <c r="D31" s="9" t="s">
        <v>177</v>
      </c>
      <c r="E31" s="9" t="s">
        <v>125</v>
      </c>
      <c r="F31" s="9" t="s">
        <v>55</v>
      </c>
      <c r="G31" s="9" t="s">
        <v>172</v>
      </c>
      <c r="H31" s="9">
        <v>0.14660000000000001</v>
      </c>
      <c r="I31" s="9" t="s">
        <v>189</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141</v>
      </c>
      <c r="B32" s="9" t="s">
        <v>71</v>
      </c>
      <c r="C32" s="9" t="s">
        <v>110</v>
      </c>
      <c r="D32" s="9" t="s">
        <v>178</v>
      </c>
      <c r="E32" s="9" t="s">
        <v>125</v>
      </c>
      <c r="F32" s="9" t="s">
        <v>55</v>
      </c>
      <c r="G32" s="9" t="s">
        <v>172</v>
      </c>
      <c r="H32" s="9">
        <v>0.15379999999999999</v>
      </c>
      <c r="I32" s="9" t="s">
        <v>189</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142</v>
      </c>
      <c r="B33" s="9" t="s">
        <v>72</v>
      </c>
      <c r="C33" s="9" t="s">
        <v>165</v>
      </c>
      <c r="D33" s="9" t="s">
        <v>179</v>
      </c>
      <c r="E33" s="9" t="s">
        <v>125</v>
      </c>
      <c r="F33" s="9" t="s">
        <v>55</v>
      </c>
      <c r="G33" s="9" t="s">
        <v>172</v>
      </c>
      <c r="H33" s="9">
        <v>0</v>
      </c>
      <c r="I33" s="9" t="s">
        <v>189</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143</v>
      </c>
      <c r="B34" s="9" t="s">
        <v>73</v>
      </c>
      <c r="C34" s="9" t="s">
        <v>110</v>
      </c>
      <c r="D34" s="9" t="s">
        <v>177</v>
      </c>
      <c r="E34" s="9" t="s">
        <v>125</v>
      </c>
      <c r="F34" s="9" t="s">
        <v>55</v>
      </c>
      <c r="G34" s="9" t="s">
        <v>172</v>
      </c>
      <c r="H34" s="9">
        <v>9.8399999999999998E-3</v>
      </c>
      <c r="I34" s="9" t="s">
        <v>189</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144</v>
      </c>
      <c r="B35" s="9" t="s">
        <v>74</v>
      </c>
      <c r="C35" s="9" t="s">
        <v>110</v>
      </c>
      <c r="D35" s="9" t="s">
        <v>177</v>
      </c>
      <c r="E35" s="9" t="s">
        <v>125</v>
      </c>
      <c r="F35" s="9" t="s">
        <v>55</v>
      </c>
      <c r="G35" s="9" t="s">
        <v>172</v>
      </c>
      <c r="H35" s="9">
        <v>4.6900000000000002E-5</v>
      </c>
      <c r="I35" s="9" t="s">
        <v>189</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145</v>
      </c>
      <c r="B36" s="9" t="s">
        <v>75</v>
      </c>
      <c r="C36" s="9" t="s">
        <v>166</v>
      </c>
      <c r="D36" s="9" t="s">
        <v>177</v>
      </c>
      <c r="E36" s="9" t="s">
        <v>125</v>
      </c>
      <c r="F36" s="9" t="s">
        <v>55</v>
      </c>
      <c r="G36" s="9" t="s">
        <v>172</v>
      </c>
      <c r="H36" s="9">
        <v>5.6026000000000003E-4</v>
      </c>
      <c r="I36" s="9" t="s">
        <v>189</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146</v>
      </c>
      <c r="B37" s="9" t="s">
        <v>76</v>
      </c>
      <c r="C37" s="9" t="s">
        <v>110</v>
      </c>
      <c r="D37" s="9" t="s">
        <v>177</v>
      </c>
      <c r="E37" s="9" t="s">
        <v>125</v>
      </c>
      <c r="F37" s="9" t="s">
        <v>55</v>
      </c>
      <c r="G37" s="9" t="s">
        <v>172</v>
      </c>
      <c r="H37" s="9">
        <v>2.3430000000000001E-5</v>
      </c>
      <c r="I37" s="9" t="s">
        <v>189</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129</v>
      </c>
      <c r="B38" s="9" t="s">
        <v>59</v>
      </c>
      <c r="C38" s="9" t="s">
        <v>110</v>
      </c>
      <c r="D38" s="9" t="s">
        <v>172</v>
      </c>
      <c r="E38" s="9" t="s">
        <v>129</v>
      </c>
      <c r="F38" s="9" t="s">
        <v>59</v>
      </c>
      <c r="G38" s="9" t="s">
        <v>172</v>
      </c>
      <c r="H38" s="9">
        <v>-1</v>
      </c>
      <c r="I38" s="9" t="s">
        <v>187</v>
      </c>
      <c r="J38" s="9" t="b">
        <v>0</v>
      </c>
      <c r="AB38" s="9">
        <f t="shared" si="8"/>
        <v>-1</v>
      </c>
      <c r="AC38" s="9">
        <f t="shared" ref="AC38:AR38" si="26">+AC39+AC40+AC41+AC42+AC43+AC44+AC45+AC46+AC47+AC48+AC49+AC50</f>
        <v>5.3953760442447339E-2</v>
      </c>
      <c r="AD38" s="9">
        <f t="shared" si="26"/>
        <v>3.027063845571448E-9</v>
      </c>
      <c r="AE38" s="9">
        <f t="shared" si="26"/>
        <v>1.427213331771866E-9</v>
      </c>
      <c r="AF38" s="9">
        <f t="shared" si="26"/>
        <v>2.3641948066178103E-9</v>
      </c>
      <c r="AG38" s="9">
        <f t="shared" si="26"/>
        <v>1.0915706147200551E-8</v>
      </c>
      <c r="AH38" s="9">
        <f t="shared" si="26"/>
        <v>2.2999632551541109E-3</v>
      </c>
      <c r="AI38" s="9">
        <f t="shared" si="26"/>
        <v>7.1513202930028715E-5</v>
      </c>
      <c r="AJ38" s="9">
        <f t="shared" si="26"/>
        <v>2.1694960001108739E-3</v>
      </c>
      <c r="AK38" s="9">
        <f t="shared" si="26"/>
        <v>9.6225014452828075E-3</v>
      </c>
      <c r="AL38" s="9">
        <f t="shared" si="26"/>
        <v>4.055810082322917E-7</v>
      </c>
      <c r="AM38" s="9">
        <f t="shared" si="26"/>
        <v>8.6023694770961086E-5</v>
      </c>
      <c r="AN38" s="9">
        <f t="shared" si="26"/>
        <v>1.9389603375059253E-2</v>
      </c>
      <c r="AO38" s="9">
        <f t="shared" si="26"/>
        <v>0.44008200535474762</v>
      </c>
      <c r="AP38" s="9">
        <f t="shared" si="26"/>
        <v>1.2426601543650335E-2</v>
      </c>
      <c r="AQ38" s="9">
        <f t="shared" si="26"/>
        <v>1.1863523826531189E-7</v>
      </c>
      <c r="AR38" s="9">
        <f t="shared" si="26"/>
        <v>0.29763451506094013</v>
      </c>
    </row>
    <row r="39" spans="1:44" ht="63.5" x14ac:dyDescent="0.35">
      <c r="A39" s="9" t="s">
        <v>147</v>
      </c>
      <c r="B39" s="9" t="s">
        <v>77</v>
      </c>
      <c r="C39" s="9" t="s">
        <v>110</v>
      </c>
      <c r="D39" s="9" t="s">
        <v>180</v>
      </c>
      <c r="E39" s="9" t="s">
        <v>129</v>
      </c>
      <c r="F39" s="9" t="s">
        <v>59</v>
      </c>
      <c r="G39" s="9" t="s">
        <v>172</v>
      </c>
      <c r="H39" s="9">
        <v>-1.8499999999999999E-5</v>
      </c>
      <c r="I39" s="9" t="s">
        <v>188</v>
      </c>
      <c r="J39" s="9" t="b">
        <v>0</v>
      </c>
      <c r="L39" s="9">
        <v>-0.52360837610367916</v>
      </c>
      <c r="M39" s="9">
        <v>-5.0347728910627557E-9</v>
      </c>
      <c r="N39" s="9">
        <v>-6.1782182118547084E-9</v>
      </c>
      <c r="O39" s="9">
        <v>-4.2867379688764412E-8</v>
      </c>
      <c r="P39" s="9">
        <v>-4.1978141291262007E-9</v>
      </c>
      <c r="Q39" s="9">
        <v>-2.1954225964532009E-3</v>
      </c>
      <c r="R39" s="9">
        <v>-3.9702107017892648E-4</v>
      </c>
      <c r="S39" s="9">
        <v>-3.1855082369674082E-4</v>
      </c>
      <c r="T39" s="9">
        <v>-1.479513557648844E-3</v>
      </c>
      <c r="U39" s="9">
        <v>-7.5928661732313664E-7</v>
      </c>
      <c r="V39" s="9">
        <v>-1.4806836103657979E-4</v>
      </c>
      <c r="W39" s="9">
        <v>-1.4046811471962379</v>
      </c>
      <c r="X39" s="9">
        <v>-0.38102912616901458</v>
      </c>
      <c r="Y39" s="9">
        <v>-7.2406315853755579E-2</v>
      </c>
      <c r="Z39" s="9">
        <v>-1.6078987313612599E-7</v>
      </c>
      <c r="AA39" s="9">
        <v>-0.39413004095305892</v>
      </c>
      <c r="AB39" s="9">
        <f t="shared" si="8"/>
        <v>-1.8499999999999999E-5</v>
      </c>
      <c r="AC39" s="9">
        <f t="shared" ref="AC39:AC50" si="27">AB39*L39</f>
        <v>9.6867549579180636E-6</v>
      </c>
      <c r="AD39" s="9">
        <f t="shared" ref="AD39:AD50" si="28">AB39*M39</f>
        <v>9.3143298484660976E-14</v>
      </c>
      <c r="AE39" s="9">
        <f t="shared" ref="AE39:AE50" si="29">AB39*N39</f>
        <v>1.142970369193121E-13</v>
      </c>
      <c r="AF39" s="9">
        <f t="shared" ref="AF39:AF50" si="30">AB39*O39</f>
        <v>7.9304652424214156E-13</v>
      </c>
      <c r="AG39" s="9">
        <f t="shared" ref="AG39:AG50" si="31">AB39*P39</f>
        <v>7.7659561388834706E-14</v>
      </c>
      <c r="AH39" s="9">
        <f t="shared" ref="AH39:AH50" si="32">AB39*Q39</f>
        <v>4.0615318034384216E-8</v>
      </c>
      <c r="AI39" s="9">
        <f t="shared" ref="AI39:AI50" si="33">AB39*R39</f>
        <v>7.3448897983101397E-9</v>
      </c>
      <c r="AJ39" s="9">
        <f t="shared" ref="AJ39:AJ50" si="34">AB39*S39</f>
        <v>5.893190238389705E-9</v>
      </c>
      <c r="AK39" s="9">
        <f t="shared" ref="AK39:AK50" si="35">AB39*T39</f>
        <v>2.7371000816503614E-8</v>
      </c>
      <c r="AL39" s="9">
        <f t="shared" ref="AL39:AL50" si="36">AB39*U39</f>
        <v>1.4046802420478027E-11</v>
      </c>
      <c r="AM39" s="9">
        <f t="shared" ref="AM39:AM50" si="37">AB39*V39</f>
        <v>2.7392646791767258E-9</v>
      </c>
      <c r="AN39" s="9">
        <f t="shared" ref="AN39:AN50" si="38">AB39*W39</f>
        <v>2.5986601223130402E-5</v>
      </c>
      <c r="AO39" s="9">
        <f t="shared" ref="AO39:AO50" si="39">AB39*X39</f>
        <v>7.0490388341267693E-6</v>
      </c>
      <c r="AP39" s="9">
        <f t="shared" ref="AP39:AP50" si="40">AB39*Y39</f>
        <v>1.339516843294478E-6</v>
      </c>
      <c r="AQ39" s="9">
        <f t="shared" ref="AQ39:AQ50" si="41">AB39*Z39</f>
        <v>2.9746126530183307E-12</v>
      </c>
      <c r="AR39" s="9">
        <f t="shared" ref="AR39:AR50" si="42">AB39*AA39</f>
        <v>7.2914057576315899E-6</v>
      </c>
    </row>
    <row r="40" spans="1:44" ht="63.5" x14ac:dyDescent="0.35">
      <c r="A40" s="9" t="s">
        <v>148</v>
      </c>
      <c r="B40" s="9" t="s">
        <v>78</v>
      </c>
      <c r="C40" s="9" t="s">
        <v>166</v>
      </c>
      <c r="D40" s="9" t="s">
        <v>180</v>
      </c>
      <c r="E40" s="9" t="s">
        <v>129</v>
      </c>
      <c r="F40" s="9" t="s">
        <v>59</v>
      </c>
      <c r="G40" s="9" t="s">
        <v>172</v>
      </c>
      <c r="H40" s="9">
        <v>-2.2499999999999999E-4</v>
      </c>
      <c r="I40" s="9" t="s">
        <v>188</v>
      </c>
      <c r="J40" s="9" t="b">
        <v>0</v>
      </c>
      <c r="L40" s="9">
        <v>-0.31062606905487877</v>
      </c>
      <c r="M40" s="9">
        <v>-2.1305858048911279E-8</v>
      </c>
      <c r="N40" s="9">
        <v>-1.2584942848018451E-7</v>
      </c>
      <c r="O40" s="9">
        <v>-2.1049518282893269E-6</v>
      </c>
      <c r="P40" s="9">
        <v>-3.2901027878885327E-8</v>
      </c>
      <c r="Q40" s="9">
        <v>-3.7249033972042933E-2</v>
      </c>
      <c r="R40" s="9">
        <v>-1.695069296809859E-3</v>
      </c>
      <c r="S40" s="9">
        <v>-3.9870818838341031E-3</v>
      </c>
      <c r="T40" s="9">
        <v>-1.1799303114350309E-2</v>
      </c>
      <c r="U40" s="9">
        <v>-9.10893314334004E-4</v>
      </c>
      <c r="V40" s="9">
        <v>-2.073637361429705E-2</v>
      </c>
      <c r="W40" s="9">
        <v>-4.7558076045168809</v>
      </c>
      <c r="X40" s="9">
        <v>-3.2172599513217039</v>
      </c>
      <c r="Y40" s="9">
        <v>-4.448095415779898</v>
      </c>
      <c r="Z40" s="9">
        <v>-6.4147913804419111E-6</v>
      </c>
      <c r="AA40" s="9">
        <v>-4.6035859935909027</v>
      </c>
      <c r="AB40" s="9">
        <f t="shared" si="8"/>
        <v>-2.2499999999999999E-4</v>
      </c>
      <c r="AC40" s="9">
        <f t="shared" si="27"/>
        <v>6.9890865537347723E-5</v>
      </c>
      <c r="AD40" s="9">
        <f t="shared" si="28"/>
        <v>4.7938180610050378E-12</v>
      </c>
      <c r="AE40" s="9">
        <f t="shared" si="29"/>
        <v>2.8316121408041513E-11</v>
      </c>
      <c r="AF40" s="9">
        <f t="shared" si="30"/>
        <v>4.7361416136509855E-10</v>
      </c>
      <c r="AG40" s="9">
        <f t="shared" si="31"/>
        <v>7.4027312727491986E-12</v>
      </c>
      <c r="AH40" s="9">
        <f t="shared" si="32"/>
        <v>8.3810326437096601E-6</v>
      </c>
      <c r="AI40" s="9">
        <f t="shared" si="33"/>
        <v>3.8139059178221828E-7</v>
      </c>
      <c r="AJ40" s="9">
        <f t="shared" si="34"/>
        <v>8.9709342386267312E-7</v>
      </c>
      <c r="AK40" s="9">
        <f t="shared" si="35"/>
        <v>2.6548432007288193E-6</v>
      </c>
      <c r="AL40" s="9">
        <f t="shared" si="36"/>
        <v>2.0495099572515089E-7</v>
      </c>
      <c r="AM40" s="9">
        <f t="shared" si="37"/>
        <v>4.6656840632168357E-6</v>
      </c>
      <c r="AN40" s="9">
        <f t="shared" si="38"/>
        <v>1.0700567110162981E-3</v>
      </c>
      <c r="AO40" s="9">
        <f t="shared" si="39"/>
        <v>7.2388348904738335E-4</v>
      </c>
      <c r="AP40" s="9">
        <f t="shared" si="40"/>
        <v>1.0008214685504771E-3</v>
      </c>
      <c r="AQ40" s="9">
        <f t="shared" si="41"/>
        <v>1.4433280605994299E-9</v>
      </c>
      <c r="AR40" s="9">
        <f t="shared" si="42"/>
        <v>1.0358068485579531E-3</v>
      </c>
    </row>
    <row r="41" spans="1:44" ht="63.5" x14ac:dyDescent="0.35">
      <c r="A41" s="9" t="s">
        <v>149</v>
      </c>
      <c r="B41" s="9" t="s">
        <v>79</v>
      </c>
      <c r="C41" s="9" t="s">
        <v>167</v>
      </c>
      <c r="D41" s="9" t="s">
        <v>180</v>
      </c>
      <c r="E41" s="9" t="s">
        <v>129</v>
      </c>
      <c r="F41" s="9" t="s">
        <v>59</v>
      </c>
      <c r="G41" s="9" t="s">
        <v>172</v>
      </c>
      <c r="H41" s="9">
        <v>7.4099999999999998E-9</v>
      </c>
      <c r="I41" s="9" t="s">
        <v>188</v>
      </c>
      <c r="J41" s="9" t="b">
        <v>0</v>
      </c>
      <c r="L41" s="9">
        <v>577811.866142074</v>
      </c>
      <c r="M41" s="9">
        <v>0.1925871401677339</v>
      </c>
      <c r="N41" s="9">
        <v>0.1707425519998817</v>
      </c>
      <c r="O41" s="9">
        <v>0.2430668588850434</v>
      </c>
      <c r="P41" s="9">
        <v>9.6742754633563119E-2</v>
      </c>
      <c r="Q41" s="9">
        <v>82647.995804854902</v>
      </c>
      <c r="R41" s="9">
        <v>3907.5374034153901</v>
      </c>
      <c r="S41" s="9">
        <v>3587.958722196815</v>
      </c>
      <c r="T41" s="9">
        <v>11792.14133803939</v>
      </c>
      <c r="U41" s="9">
        <v>17.061395084203369</v>
      </c>
      <c r="V41" s="9">
        <v>1030.312810266216</v>
      </c>
      <c r="W41" s="9">
        <v>3566123.7738131271</v>
      </c>
      <c r="X41" s="9">
        <v>58909334.839345537</v>
      </c>
      <c r="Y41" s="9">
        <v>470878.51487699029</v>
      </c>
      <c r="Z41" s="9">
        <v>11.265020599757969</v>
      </c>
      <c r="AA41" s="9">
        <v>15965351.392965039</v>
      </c>
      <c r="AB41" s="9">
        <f t="shared" si="8"/>
        <v>7.4099999999999998E-9</v>
      </c>
      <c r="AC41" s="9">
        <f t="shared" si="27"/>
        <v>4.2815859281127681E-3</v>
      </c>
      <c r="AD41" s="9">
        <f t="shared" si="28"/>
        <v>1.4270707086429082E-9</v>
      </c>
      <c r="AE41" s="9">
        <f t="shared" si="29"/>
        <v>1.2652023103191233E-9</v>
      </c>
      <c r="AF41" s="9">
        <f t="shared" si="30"/>
        <v>1.8011254243381715E-9</v>
      </c>
      <c r="AG41" s="9">
        <f t="shared" si="31"/>
        <v>7.1686381183470269E-10</v>
      </c>
      <c r="AH41" s="9">
        <f t="shared" si="32"/>
        <v>6.1242164891397478E-4</v>
      </c>
      <c r="AI41" s="9">
        <f t="shared" si="33"/>
        <v>2.8954852159308041E-5</v>
      </c>
      <c r="AJ41" s="9">
        <f t="shared" si="34"/>
        <v>2.6586774131478399E-5</v>
      </c>
      <c r="AK41" s="9">
        <f t="shared" si="35"/>
        <v>8.737976731487187E-5</v>
      </c>
      <c r="AL41" s="9">
        <f t="shared" si="36"/>
        <v>1.2642493757394696E-7</v>
      </c>
      <c r="AM41" s="9">
        <f t="shared" si="37"/>
        <v>7.6346179240726601E-6</v>
      </c>
      <c r="AN41" s="9">
        <f t="shared" si="38"/>
        <v>2.6424977163955272E-2</v>
      </c>
      <c r="AO41" s="9">
        <f t="shared" si="39"/>
        <v>0.43651817115955044</v>
      </c>
      <c r="AP41" s="9">
        <f t="shared" si="40"/>
        <v>3.4892097952384979E-3</v>
      </c>
      <c r="AQ41" s="9">
        <f t="shared" si="41"/>
        <v>8.3473802644206547E-8</v>
      </c>
      <c r="AR41" s="9">
        <f t="shared" si="42"/>
        <v>0.11830325382187094</v>
      </c>
    </row>
    <row r="42" spans="1:44" ht="63.5" x14ac:dyDescent="0.35">
      <c r="A42" s="9" t="s">
        <v>150</v>
      </c>
      <c r="B42" s="9" t="s">
        <v>80</v>
      </c>
      <c r="C42" s="9" t="s">
        <v>168</v>
      </c>
      <c r="D42" s="9" t="s">
        <v>180</v>
      </c>
      <c r="E42" s="9" t="s">
        <v>129</v>
      </c>
      <c r="F42" s="9" t="s">
        <v>59</v>
      </c>
      <c r="G42" s="9" t="s">
        <v>172</v>
      </c>
      <c r="H42" s="9">
        <v>1.18E-2</v>
      </c>
      <c r="I42" s="9" t="s">
        <v>188</v>
      </c>
      <c r="J42" s="9" t="b">
        <v>0</v>
      </c>
      <c r="L42" s="9">
        <v>0.11525756981176399</v>
      </c>
      <c r="M42" s="9">
        <v>1.122806434220742E-8</v>
      </c>
      <c r="N42" s="9">
        <v>5.5302390244247127E-9</v>
      </c>
      <c r="O42" s="9">
        <v>2.8421634726958709E-8</v>
      </c>
      <c r="P42" s="9">
        <v>3.704356632401462E-9</v>
      </c>
      <c r="Q42" s="9">
        <v>0.10737589049427709</v>
      </c>
      <c r="R42" s="9">
        <v>4.0911125731123941E-4</v>
      </c>
      <c r="S42" s="9">
        <v>4.166428375131348E-4</v>
      </c>
      <c r="T42" s="9">
        <v>1.2209256279476039E-3</v>
      </c>
      <c r="U42" s="9">
        <v>5.8572619694143044E-6</v>
      </c>
      <c r="V42" s="9">
        <v>1.0399459650819211E-4</v>
      </c>
      <c r="W42" s="9">
        <v>0.14015950808097119</v>
      </c>
      <c r="X42" s="9">
        <v>1.445034064808584</v>
      </c>
      <c r="Y42" s="9">
        <v>0.20574061411934519</v>
      </c>
      <c r="Z42" s="9">
        <v>3.8063568149824002E-6</v>
      </c>
      <c r="AA42" s="9">
        <v>7.4864370238318063</v>
      </c>
      <c r="AB42" s="9">
        <f t="shared" si="8"/>
        <v>1.18E-2</v>
      </c>
      <c r="AC42" s="9">
        <f t="shared" si="27"/>
        <v>1.3600393237788151E-3</v>
      </c>
      <c r="AD42" s="9">
        <f t="shared" si="28"/>
        <v>1.3249115923804756E-10</v>
      </c>
      <c r="AE42" s="9">
        <f t="shared" si="29"/>
        <v>6.5256820488211603E-11</v>
      </c>
      <c r="AF42" s="9">
        <f t="shared" si="30"/>
        <v>3.3537528977811277E-10</v>
      </c>
      <c r="AG42" s="9">
        <f t="shared" si="31"/>
        <v>4.3711408262337251E-11</v>
      </c>
      <c r="AH42" s="9">
        <f t="shared" si="32"/>
        <v>1.2670355078324698E-3</v>
      </c>
      <c r="AI42" s="9">
        <f t="shared" si="33"/>
        <v>4.8275128362726247E-6</v>
      </c>
      <c r="AJ42" s="9">
        <f t="shared" si="34"/>
        <v>4.9163854826549908E-6</v>
      </c>
      <c r="AK42" s="9">
        <f t="shared" si="35"/>
        <v>1.4406922409781725E-5</v>
      </c>
      <c r="AL42" s="9">
        <f t="shared" si="36"/>
        <v>6.9115691239088786E-8</v>
      </c>
      <c r="AM42" s="9">
        <f t="shared" si="37"/>
        <v>1.2271362387966669E-6</v>
      </c>
      <c r="AN42" s="9">
        <f t="shared" si="38"/>
        <v>1.6538821953554601E-3</v>
      </c>
      <c r="AO42" s="9">
        <f t="shared" si="39"/>
        <v>1.7051401964741291E-2</v>
      </c>
      <c r="AP42" s="9">
        <f t="shared" si="40"/>
        <v>2.4277392466082732E-3</v>
      </c>
      <c r="AQ42" s="9">
        <f t="shared" si="41"/>
        <v>4.4915010416792321E-8</v>
      </c>
      <c r="AR42" s="9">
        <f t="shared" si="42"/>
        <v>8.8339956881215306E-2</v>
      </c>
    </row>
    <row r="43" spans="1:44" ht="113.5" x14ac:dyDescent="0.35">
      <c r="A43" s="9" t="s">
        <v>151</v>
      </c>
      <c r="B43" s="9" t="s">
        <v>81</v>
      </c>
      <c r="C43" s="9" t="s">
        <v>169</v>
      </c>
      <c r="D43" s="9" t="s">
        <v>173</v>
      </c>
      <c r="E43" s="9" t="s">
        <v>129</v>
      </c>
      <c r="F43" s="9" t="s">
        <v>59</v>
      </c>
      <c r="G43" s="9" t="s">
        <v>172</v>
      </c>
      <c r="H43" s="9">
        <v>3.5211267605633799E-4</v>
      </c>
      <c r="I43" s="9" t="s">
        <v>188</v>
      </c>
      <c r="J43" s="9" t="b">
        <v>0</v>
      </c>
      <c r="L43" s="9">
        <v>22.795301105189189</v>
      </c>
      <c r="M43" s="9">
        <v>4.9494124421397101E-6</v>
      </c>
      <c r="N43" s="9">
        <v>2.9523824655111482E-7</v>
      </c>
      <c r="O43" s="9">
        <v>4.5001627625994779E-7</v>
      </c>
      <c r="P43" s="9">
        <v>1.661425789203993E-6</v>
      </c>
      <c r="Q43" s="9">
        <v>1.4634414675390619</v>
      </c>
      <c r="R43" s="9">
        <v>9.4478162126205287E-2</v>
      </c>
      <c r="S43" s="9">
        <v>8.1564256609351293E-2</v>
      </c>
      <c r="T43" s="9">
        <v>0.30651134051758883</v>
      </c>
      <c r="U43" s="9">
        <v>4.2672089090831311E-5</v>
      </c>
      <c r="V43" s="9">
        <v>2.782604203702576E-2</v>
      </c>
      <c r="W43" s="9">
        <v>7.5528131664311111</v>
      </c>
      <c r="X43" s="9">
        <v>52.065484232618658</v>
      </c>
      <c r="Y43" s="9">
        <v>0.8251361323836407</v>
      </c>
      <c r="Z43" s="9">
        <v>1.2366297573386061E-5</v>
      </c>
      <c r="AA43" s="9">
        <v>312.49125857249419</v>
      </c>
      <c r="AB43" s="9">
        <f t="shared" si="8"/>
        <v>3.5211267605633799E-4</v>
      </c>
      <c r="AC43" s="9">
        <f t="shared" si="27"/>
        <v>8.026514473658165E-3</v>
      </c>
      <c r="AD43" s="9">
        <f t="shared" si="28"/>
        <v>1.7427508599083485E-9</v>
      </c>
      <c r="AE43" s="9">
        <f t="shared" si="29"/>
        <v>1.0395712906729393E-10</v>
      </c>
      <c r="AF43" s="9">
        <f t="shared" si="30"/>
        <v>1.5845643530279849E-10</v>
      </c>
      <c r="AG43" s="9">
        <f t="shared" si="31"/>
        <v>5.8500908070563125E-10</v>
      </c>
      <c r="AH43" s="9">
        <f t="shared" si="32"/>
        <v>5.1529629138699358E-4</v>
      </c>
      <c r="AI43" s="9">
        <f t="shared" si="33"/>
        <v>3.3266958495142701E-5</v>
      </c>
      <c r="AJ43" s="9">
        <f t="shared" si="34"/>
        <v>2.8719808665264536E-5</v>
      </c>
      <c r="AK43" s="9">
        <f t="shared" si="35"/>
        <v>1.0792652835126366E-4</v>
      </c>
      <c r="AL43" s="9">
        <f t="shared" si="36"/>
        <v>1.5025383482687079E-8</v>
      </c>
      <c r="AM43" s="9">
        <f t="shared" si="37"/>
        <v>9.7979021257132947E-6</v>
      </c>
      <c r="AN43" s="9">
        <f t="shared" si="38"/>
        <v>2.6594412557856021E-3</v>
      </c>
      <c r="AO43" s="9">
        <f t="shared" si="39"/>
        <v>1.8332916983316426E-2</v>
      </c>
      <c r="AP43" s="9">
        <f t="shared" si="40"/>
        <v>2.9054089168438051E-4</v>
      </c>
      <c r="AQ43" s="9">
        <f t="shared" si="41"/>
        <v>4.3543301314739649E-9</v>
      </c>
      <c r="AR43" s="9">
        <f t="shared" si="42"/>
        <v>0.110032133300174</v>
      </c>
    </row>
    <row r="44" spans="1:44" ht="63.5" x14ac:dyDescent="0.35">
      <c r="A44" s="9" t="s">
        <v>138</v>
      </c>
      <c r="B44" s="9" t="s">
        <v>68</v>
      </c>
      <c r="C44" s="9" t="s">
        <v>110</v>
      </c>
      <c r="D44" s="9" t="s">
        <v>173</v>
      </c>
      <c r="E44" s="9" t="s">
        <v>129</v>
      </c>
      <c r="F44" s="9" t="s">
        <v>59</v>
      </c>
      <c r="G44" s="9" t="s">
        <v>172</v>
      </c>
      <c r="H44" s="9">
        <v>-0.45</v>
      </c>
      <c r="I44" s="9" t="s">
        <v>188</v>
      </c>
      <c r="J44" s="9" t="b">
        <v>0</v>
      </c>
      <c r="L44" s="9">
        <v>2.7643486746614979E-3</v>
      </c>
      <c r="M44" s="9">
        <v>6.2252409683854703E-10</v>
      </c>
      <c r="N44" s="9">
        <v>7.9185214550497231E-11</v>
      </c>
      <c r="O44" s="9">
        <v>9.0037677931247423E-10</v>
      </c>
      <c r="P44" s="9">
        <v>5.2746343208057352E-10</v>
      </c>
      <c r="Q44" s="9">
        <v>2.2935964653571391E-4</v>
      </c>
      <c r="R44" s="9">
        <v>1.3388568982833709E-5</v>
      </c>
      <c r="S44" s="9">
        <v>1.2511010628056119E-5</v>
      </c>
      <c r="T44" s="9">
        <v>4.1986637765900313E-5</v>
      </c>
      <c r="U44" s="9">
        <v>2.2111214646672271E-8</v>
      </c>
      <c r="V44" s="9">
        <v>3.7875218789278768E-6</v>
      </c>
      <c r="W44" s="9">
        <v>2.7654979005058911E-2</v>
      </c>
      <c r="X44" s="9">
        <v>7.2336482846093508E-2</v>
      </c>
      <c r="Y44" s="9">
        <v>3.3733194505463791E-4</v>
      </c>
      <c r="Z44" s="9">
        <v>3.4564905778696412E-8</v>
      </c>
      <c r="AA44" s="9">
        <v>4.4630949325857122E-2</v>
      </c>
      <c r="AB44" s="9">
        <f t="shared" si="8"/>
        <v>-0.45</v>
      </c>
      <c r="AC44" s="9">
        <f t="shared" si="27"/>
        <v>-1.2439569035976742E-3</v>
      </c>
      <c r="AD44" s="9">
        <f t="shared" si="28"/>
        <v>-2.8013584357734615E-10</v>
      </c>
      <c r="AE44" s="9">
        <f t="shared" si="29"/>
        <v>-3.5633346547723753E-11</v>
      </c>
      <c r="AF44" s="9">
        <f t="shared" si="30"/>
        <v>-4.0516955069061342E-10</v>
      </c>
      <c r="AG44" s="9">
        <f t="shared" si="31"/>
        <v>-2.3735854443625809E-10</v>
      </c>
      <c r="AH44" s="9">
        <f t="shared" si="32"/>
        <v>-1.0321184094107127E-4</v>
      </c>
      <c r="AI44" s="9">
        <f t="shared" si="33"/>
        <v>-6.0248560422751698E-6</v>
      </c>
      <c r="AJ44" s="9">
        <f t="shared" si="34"/>
        <v>-5.6299547826252543E-6</v>
      </c>
      <c r="AK44" s="9">
        <f t="shared" si="35"/>
        <v>-1.8893986994655141E-5</v>
      </c>
      <c r="AL44" s="9">
        <f t="shared" si="36"/>
        <v>-9.9500465910025213E-9</v>
      </c>
      <c r="AM44" s="9">
        <f t="shared" si="37"/>
        <v>-1.7043848455175447E-6</v>
      </c>
      <c r="AN44" s="9">
        <f t="shared" si="38"/>
        <v>-1.244474055227651E-2</v>
      </c>
      <c r="AO44" s="9">
        <f t="shared" si="39"/>
        <v>-3.2551417280742082E-2</v>
      </c>
      <c r="AP44" s="9">
        <f t="shared" si="40"/>
        <v>-1.5179937527458706E-4</v>
      </c>
      <c r="AQ44" s="9">
        <f t="shared" si="41"/>
        <v>-1.5554207600413387E-8</v>
      </c>
      <c r="AR44" s="9">
        <f t="shared" si="42"/>
        <v>-2.0083927196635706E-2</v>
      </c>
    </row>
    <row r="45" spans="1:44" ht="63.5" x14ac:dyDescent="0.35">
      <c r="A45" s="9" t="s">
        <v>139</v>
      </c>
      <c r="B45" s="9" t="s">
        <v>69</v>
      </c>
      <c r="C45" s="9" t="s">
        <v>110</v>
      </c>
      <c r="D45" s="9" t="s">
        <v>177</v>
      </c>
      <c r="E45" s="9" t="s">
        <v>129</v>
      </c>
      <c r="F45" s="9" t="s">
        <v>59</v>
      </c>
      <c r="G45" s="9" t="s">
        <v>172</v>
      </c>
      <c r="H45" s="9">
        <v>2.5000000000000001E-5</v>
      </c>
      <c r="I45" s="9" t="s">
        <v>189</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140</v>
      </c>
      <c r="B46" s="9" t="s">
        <v>70</v>
      </c>
      <c r="C46" s="9" t="s">
        <v>110</v>
      </c>
      <c r="D46" s="9" t="s">
        <v>177</v>
      </c>
      <c r="E46" s="9" t="s">
        <v>129</v>
      </c>
      <c r="F46" s="9" t="s">
        <v>59</v>
      </c>
      <c r="G46" s="9" t="s">
        <v>172</v>
      </c>
      <c r="H46" s="9">
        <v>0.22</v>
      </c>
      <c r="I46" s="9" t="s">
        <v>189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152</v>
      </c>
      <c r="B47" s="9" t="s">
        <v>82</v>
      </c>
      <c r="C47" s="9" t="s">
        <v>110</v>
      </c>
      <c r="D47" s="9" t="s">
        <v>177</v>
      </c>
      <c r="E47" s="9" t="s">
        <v>129</v>
      </c>
      <c r="F47" s="9" t="s">
        <v>59</v>
      </c>
      <c r="G47" s="9" t="s">
        <v>172</v>
      </c>
      <c r="H47" s="9">
        <v>5.2599999999999999E-4</v>
      </c>
      <c r="I47" s="9" t="s">
        <v>189</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144</v>
      </c>
      <c r="B48" s="9" t="s">
        <v>74</v>
      </c>
      <c r="C48" s="9" t="s">
        <v>110</v>
      </c>
      <c r="D48" s="9" t="s">
        <v>177</v>
      </c>
      <c r="E48" s="9" t="s">
        <v>129</v>
      </c>
      <c r="F48" s="9" t="s">
        <v>59</v>
      </c>
      <c r="G48" s="9" t="s">
        <v>172</v>
      </c>
      <c r="H48" s="9">
        <v>1E-3</v>
      </c>
      <c r="I48" s="9" t="s">
        <v>189</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145</v>
      </c>
      <c r="B49" s="9" t="s">
        <v>83</v>
      </c>
      <c r="C49" s="9" t="s">
        <v>166</v>
      </c>
      <c r="D49" s="9" t="s">
        <v>181</v>
      </c>
      <c r="E49" s="9" t="s">
        <v>129</v>
      </c>
      <c r="F49" s="9" t="s">
        <v>59</v>
      </c>
      <c r="G49" s="9" t="s">
        <v>172</v>
      </c>
      <c r="H49" s="9">
        <v>1.25E-4</v>
      </c>
      <c r="I49" s="9" t="s">
        <v>189</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146</v>
      </c>
      <c r="B50" s="9" t="s">
        <v>76</v>
      </c>
      <c r="C50" s="9" t="s">
        <v>110</v>
      </c>
      <c r="D50" s="9" t="s">
        <v>177</v>
      </c>
      <c r="E50" s="9" t="s">
        <v>129</v>
      </c>
      <c r="F50" s="9" t="s">
        <v>59</v>
      </c>
      <c r="G50" s="9" t="s">
        <v>172</v>
      </c>
      <c r="H50" s="9">
        <v>6.9999999999999999E-4</v>
      </c>
      <c r="I50" s="9" t="s">
        <v>189</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130</v>
      </c>
      <c r="B51" s="9" t="s">
        <v>60</v>
      </c>
      <c r="C51" s="9" t="s">
        <v>110</v>
      </c>
      <c r="D51" s="9" t="s">
        <v>172</v>
      </c>
      <c r="E51" s="9" t="s">
        <v>130</v>
      </c>
      <c r="F51" s="9" t="s">
        <v>60</v>
      </c>
      <c r="G51" s="9" t="s">
        <v>172</v>
      </c>
      <c r="H51" s="9">
        <v>-1</v>
      </c>
      <c r="I51" s="9" t="s">
        <v>187</v>
      </c>
      <c r="J51" s="9" t="b">
        <v>0</v>
      </c>
      <c r="AB51" s="9">
        <f t="shared" si="8"/>
        <v>-1</v>
      </c>
      <c r="AC51" s="9">
        <f t="shared" ref="AC51:AR51" si="43">+AC52+AC53+AC54+AC55+AC56+AC57+AC58+AC59+AC60+AC61+AC62+AC63+AC64+AC65+AC66+AC67+AC68</f>
        <v>6.414280064053493E-2</v>
      </c>
      <c r="AD51" s="9">
        <f t="shared" si="43"/>
        <v>2.2984723572902436E-9</v>
      </c>
      <c r="AE51" s="9">
        <f t="shared" si="43"/>
        <v>5.8178984738193745E-10</v>
      </c>
      <c r="AF51" s="9">
        <f t="shared" si="43"/>
        <v>2.1698958348830853E-9</v>
      </c>
      <c r="AG51" s="9">
        <f t="shared" si="43"/>
        <v>-5.1196458805766363E-10</v>
      </c>
      <c r="AH51" s="9">
        <f t="shared" si="43"/>
        <v>1.1917546272818022E-4</v>
      </c>
      <c r="AI51" s="9">
        <f t="shared" si="43"/>
        <v>5.7404946712579087E-5</v>
      </c>
      <c r="AJ51" s="9">
        <f t="shared" si="43"/>
        <v>-2.2765427155173424E-4</v>
      </c>
      <c r="AK51" s="9">
        <f t="shared" si="43"/>
        <v>-1.0514281279933697E-3</v>
      </c>
      <c r="AL51" s="9">
        <f t="shared" si="43"/>
        <v>2.7558420217307417E-7</v>
      </c>
      <c r="AM51" s="9">
        <f t="shared" si="43"/>
        <v>9.8558657264393309E-6</v>
      </c>
      <c r="AN51" s="9">
        <f t="shared" si="43"/>
        <v>4.4211800004168994E-3</v>
      </c>
      <c r="AO51" s="9">
        <f t="shared" si="43"/>
        <v>-5.8044855874564483E-2</v>
      </c>
      <c r="AP51" s="9">
        <f t="shared" si="43"/>
        <v>3.4070344952075908E-4</v>
      </c>
      <c r="AQ51" s="9">
        <f t="shared" si="43"/>
        <v>3.9714933140343596E-9</v>
      </c>
      <c r="AR51" s="9">
        <f t="shared" si="43"/>
        <v>0.11184993777273661</v>
      </c>
    </row>
    <row r="52" spans="1:44" ht="76" x14ac:dyDescent="0.35">
      <c r="A52" s="9" t="s">
        <v>153</v>
      </c>
      <c r="B52" s="9" t="s">
        <v>84</v>
      </c>
      <c r="C52" s="9" t="s">
        <v>167</v>
      </c>
      <c r="D52" s="9" t="s">
        <v>180</v>
      </c>
      <c r="E52" s="9" t="s">
        <v>130</v>
      </c>
      <c r="F52" s="9" t="s">
        <v>60</v>
      </c>
      <c r="G52" s="9" t="s">
        <v>172</v>
      </c>
      <c r="H52" s="9">
        <v>1.67E-9</v>
      </c>
      <c r="I52" s="9" t="s">
        <v>188</v>
      </c>
      <c r="J52" s="9" t="b">
        <v>0</v>
      </c>
      <c r="L52" s="9">
        <v>743902.80453464075</v>
      </c>
      <c r="M52" s="9">
        <v>6.8394355538009655E-2</v>
      </c>
      <c r="N52" s="9">
        <v>0.38833526918577732</v>
      </c>
      <c r="O52" s="9">
        <v>0.61893830775583925</v>
      </c>
      <c r="P52" s="9">
        <v>8.8806622187129813E-2</v>
      </c>
      <c r="Q52" s="9">
        <v>49517.806791431103</v>
      </c>
      <c r="R52" s="9">
        <v>3766.1717602723188</v>
      </c>
      <c r="S52" s="9">
        <v>3518.5661050631638</v>
      </c>
      <c r="T52" s="9">
        <v>9937.8187700140825</v>
      </c>
      <c r="U52" s="9">
        <v>30.93341370832329</v>
      </c>
      <c r="V52" s="9">
        <v>875.1263056319624</v>
      </c>
      <c r="W52" s="9">
        <v>5176722.2655539066</v>
      </c>
      <c r="X52" s="9">
        <v>27797875.829027198</v>
      </c>
      <c r="Y52" s="9">
        <v>270799.33520332491</v>
      </c>
      <c r="Z52" s="9">
        <v>47.138188564117748</v>
      </c>
      <c r="AA52" s="9">
        <v>11746413.082183311</v>
      </c>
      <c r="AB52" s="9">
        <f t="shared" si="8"/>
        <v>1.67E-9</v>
      </c>
      <c r="AC52" s="9">
        <f t="shared" ref="AC52:AC68" si="44">AB52*L52</f>
        <v>1.24231768357285E-3</v>
      </c>
      <c r="AD52" s="9">
        <f t="shared" ref="AD52:AD68" si="45">AB52*M52</f>
        <v>1.1421857374847613E-10</v>
      </c>
      <c r="AE52" s="9">
        <f t="shared" ref="AE52:AE68" si="46">AB52*N52</f>
        <v>6.4851989954024818E-10</v>
      </c>
      <c r="AF52" s="9">
        <f t="shared" ref="AF52:AF68" si="47">AB52*O52</f>
        <v>1.0336269739522516E-9</v>
      </c>
      <c r="AG52" s="9">
        <f t="shared" ref="AG52:AG68" si="48">AB52*P52</f>
        <v>1.4830705905250678E-10</v>
      </c>
      <c r="AH52" s="9">
        <f t="shared" ref="AH52:AH68" si="49">AB52*Q52</f>
        <v>8.2694737341689948E-5</v>
      </c>
      <c r="AI52" s="9">
        <f t="shared" ref="AI52:AI68" si="50">AB52*R52</f>
        <v>6.2895068396547722E-6</v>
      </c>
      <c r="AJ52" s="9">
        <f t="shared" ref="AJ52:AJ68" si="51">AB52*S52</f>
        <v>5.8760053954554838E-6</v>
      </c>
      <c r="AK52" s="9">
        <f t="shared" ref="AK52:AK68" si="52">AB52*T52</f>
        <v>1.6596157345923517E-5</v>
      </c>
      <c r="AL52" s="9">
        <f t="shared" ref="AL52:AL68" si="53">AB52*U52</f>
        <v>5.1658800892899896E-8</v>
      </c>
      <c r="AM52" s="9">
        <f t="shared" ref="AM52:AM68" si="54">AB52*V52</f>
        <v>1.4614609304053773E-6</v>
      </c>
      <c r="AN52" s="9">
        <f t="shared" ref="AN52:AN68" si="55">AB52*W52</f>
        <v>8.6451261834750246E-3</v>
      </c>
      <c r="AO52" s="9">
        <f t="shared" ref="AO52:AO68" si="56">AB52*X52</f>
        <v>4.642245263447542E-2</v>
      </c>
      <c r="AP52" s="9">
        <f t="shared" ref="AP52:AP68" si="57">AB52*Y52</f>
        <v>4.5223488978955262E-4</v>
      </c>
      <c r="AQ52" s="9">
        <f t="shared" ref="AQ52:AQ68" si="58">AB52*Z52</f>
        <v>7.8720774902076637E-8</v>
      </c>
      <c r="AR52" s="9">
        <f t="shared" ref="AR52:AR68" si="59">AB52*AA52</f>
        <v>1.9616509847246128E-2</v>
      </c>
    </row>
    <row r="53" spans="1:44" ht="113.5" x14ac:dyDescent="0.35">
      <c r="A53" s="9" t="s">
        <v>151</v>
      </c>
      <c r="B53" s="9" t="s">
        <v>81</v>
      </c>
      <c r="C53" s="9" t="s">
        <v>169</v>
      </c>
      <c r="D53" s="9" t="s">
        <v>173</v>
      </c>
      <c r="E53" s="9" t="s">
        <v>130</v>
      </c>
      <c r="F53" s="9" t="s">
        <v>60</v>
      </c>
      <c r="G53" s="9" t="s">
        <v>172</v>
      </c>
      <c r="H53" s="9">
        <v>3.5211267605633799E-4</v>
      </c>
      <c r="I53" s="9" t="s">
        <v>188</v>
      </c>
      <c r="J53" s="9" t="b">
        <v>0</v>
      </c>
      <c r="L53" s="9">
        <v>22.795301105189189</v>
      </c>
      <c r="M53" s="9">
        <v>4.9494124421397101E-6</v>
      </c>
      <c r="N53" s="9">
        <v>2.9523824655111482E-7</v>
      </c>
      <c r="O53" s="9">
        <v>4.5001627625994779E-7</v>
      </c>
      <c r="P53" s="9">
        <v>1.661425789203993E-6</v>
      </c>
      <c r="Q53" s="9">
        <v>1.4634414675390619</v>
      </c>
      <c r="R53" s="9">
        <v>9.4478162126205287E-2</v>
      </c>
      <c r="S53" s="9">
        <v>8.1564256609351293E-2</v>
      </c>
      <c r="T53" s="9">
        <v>0.30651134051758883</v>
      </c>
      <c r="U53" s="9">
        <v>4.2672089090831311E-5</v>
      </c>
      <c r="V53" s="9">
        <v>2.782604203702576E-2</v>
      </c>
      <c r="W53" s="9">
        <v>7.5528131664311111</v>
      </c>
      <c r="X53" s="9">
        <v>52.065484232618658</v>
      </c>
      <c r="Y53" s="9">
        <v>0.8251361323836407</v>
      </c>
      <c r="Z53" s="9">
        <v>1.2366297573386061E-5</v>
      </c>
      <c r="AA53" s="9">
        <v>312.49125857249419</v>
      </c>
      <c r="AB53" s="9">
        <f t="shared" si="8"/>
        <v>3.5211267605633799E-4</v>
      </c>
      <c r="AC53" s="9">
        <f t="shared" si="44"/>
        <v>8.026514473658165E-3</v>
      </c>
      <c r="AD53" s="9">
        <f t="shared" si="45"/>
        <v>1.7427508599083485E-9</v>
      </c>
      <c r="AE53" s="9">
        <f t="shared" si="46"/>
        <v>1.0395712906729393E-10</v>
      </c>
      <c r="AF53" s="9">
        <f t="shared" si="47"/>
        <v>1.5845643530279849E-10</v>
      </c>
      <c r="AG53" s="9">
        <f t="shared" si="48"/>
        <v>5.8500908070563125E-10</v>
      </c>
      <c r="AH53" s="9">
        <f t="shared" si="49"/>
        <v>5.1529629138699358E-4</v>
      </c>
      <c r="AI53" s="9">
        <f t="shared" si="50"/>
        <v>3.3266958495142701E-5</v>
      </c>
      <c r="AJ53" s="9">
        <f t="shared" si="51"/>
        <v>2.8719808665264536E-5</v>
      </c>
      <c r="AK53" s="9">
        <f t="shared" si="52"/>
        <v>1.0792652835126366E-4</v>
      </c>
      <c r="AL53" s="9">
        <f t="shared" si="53"/>
        <v>1.5025383482687079E-8</v>
      </c>
      <c r="AM53" s="9">
        <f t="shared" si="54"/>
        <v>9.7979021257132947E-6</v>
      </c>
      <c r="AN53" s="9">
        <f t="shared" si="55"/>
        <v>2.6594412557856021E-3</v>
      </c>
      <c r="AO53" s="9">
        <f t="shared" si="56"/>
        <v>1.8332916983316426E-2</v>
      </c>
      <c r="AP53" s="9">
        <f t="shared" si="57"/>
        <v>2.9054089168438051E-4</v>
      </c>
      <c r="AQ53" s="9">
        <f t="shared" si="58"/>
        <v>4.3543301314739649E-9</v>
      </c>
      <c r="AR53" s="9">
        <f t="shared" si="59"/>
        <v>0.110032133300174</v>
      </c>
    </row>
    <row r="54" spans="1:44" ht="63.5" x14ac:dyDescent="0.35">
      <c r="A54" s="9" t="s">
        <v>148</v>
      </c>
      <c r="B54" s="9" t="s">
        <v>78</v>
      </c>
      <c r="C54" s="9" t="s">
        <v>166</v>
      </c>
      <c r="D54" s="9" t="s">
        <v>180</v>
      </c>
      <c r="E54" s="9" t="s">
        <v>130</v>
      </c>
      <c r="F54" s="9" t="s">
        <v>60</v>
      </c>
      <c r="G54" s="9" t="s">
        <v>172</v>
      </c>
      <c r="H54" s="9">
        <v>-2.2499999999999999E-4</v>
      </c>
      <c r="I54" s="9" t="s">
        <v>188</v>
      </c>
      <c r="J54" s="9" t="b">
        <v>0</v>
      </c>
      <c r="L54" s="9">
        <v>-0.31062606905487877</v>
      </c>
      <c r="M54" s="9">
        <v>-2.1305858048911279E-8</v>
      </c>
      <c r="N54" s="9">
        <v>-1.2584942848018451E-7</v>
      </c>
      <c r="O54" s="9">
        <v>-2.1049518282893269E-6</v>
      </c>
      <c r="P54" s="9">
        <v>-3.2901027878885327E-8</v>
      </c>
      <c r="Q54" s="9">
        <v>-3.7249033972042933E-2</v>
      </c>
      <c r="R54" s="9">
        <v>-1.695069296809859E-3</v>
      </c>
      <c r="S54" s="9">
        <v>-3.9870818838341031E-3</v>
      </c>
      <c r="T54" s="9">
        <v>-1.1799303114350309E-2</v>
      </c>
      <c r="U54" s="9">
        <v>-9.10893314334004E-4</v>
      </c>
      <c r="V54" s="9">
        <v>-2.073637361429705E-2</v>
      </c>
      <c r="W54" s="9">
        <v>-4.7558076045168809</v>
      </c>
      <c r="X54" s="9">
        <v>-3.2172599513217039</v>
      </c>
      <c r="Y54" s="9">
        <v>-4.448095415779898</v>
      </c>
      <c r="Z54" s="9">
        <v>-6.4147913804419111E-6</v>
      </c>
      <c r="AA54" s="9">
        <v>-4.6035859935909027</v>
      </c>
      <c r="AB54" s="9">
        <f t="shared" si="8"/>
        <v>-2.2499999999999999E-4</v>
      </c>
      <c r="AC54" s="9">
        <f t="shared" si="44"/>
        <v>6.9890865537347723E-5</v>
      </c>
      <c r="AD54" s="9">
        <f t="shared" si="45"/>
        <v>4.7938180610050378E-12</v>
      </c>
      <c r="AE54" s="9">
        <f t="shared" si="46"/>
        <v>2.8316121408041513E-11</v>
      </c>
      <c r="AF54" s="9">
        <f t="shared" si="47"/>
        <v>4.7361416136509855E-10</v>
      </c>
      <c r="AG54" s="9">
        <f t="shared" si="48"/>
        <v>7.4027312727491986E-12</v>
      </c>
      <c r="AH54" s="9">
        <f t="shared" si="49"/>
        <v>8.3810326437096601E-6</v>
      </c>
      <c r="AI54" s="9">
        <f t="shared" si="50"/>
        <v>3.8139059178221828E-7</v>
      </c>
      <c r="AJ54" s="9">
        <f t="shared" si="51"/>
        <v>8.9709342386267312E-7</v>
      </c>
      <c r="AK54" s="9">
        <f t="shared" si="52"/>
        <v>2.6548432007288193E-6</v>
      </c>
      <c r="AL54" s="9">
        <f t="shared" si="53"/>
        <v>2.0495099572515089E-7</v>
      </c>
      <c r="AM54" s="9">
        <f t="shared" si="54"/>
        <v>4.6656840632168357E-6</v>
      </c>
      <c r="AN54" s="9">
        <f t="shared" si="55"/>
        <v>1.0700567110162981E-3</v>
      </c>
      <c r="AO54" s="9">
        <f t="shared" si="56"/>
        <v>7.2388348904738335E-4</v>
      </c>
      <c r="AP54" s="9">
        <f t="shared" si="57"/>
        <v>1.0008214685504771E-3</v>
      </c>
      <c r="AQ54" s="9">
        <f t="shared" si="58"/>
        <v>1.4433280605994299E-9</v>
      </c>
      <c r="AR54" s="9">
        <f t="shared" si="59"/>
        <v>1.0358068485579531E-3</v>
      </c>
    </row>
    <row r="55" spans="1:44" ht="63.5" x14ac:dyDescent="0.35">
      <c r="A55" s="9" t="s">
        <v>150</v>
      </c>
      <c r="B55" s="9" t="s">
        <v>80</v>
      </c>
      <c r="C55" s="9" t="s">
        <v>168</v>
      </c>
      <c r="D55" s="9" t="s">
        <v>180</v>
      </c>
      <c r="E55" s="9" t="s">
        <v>130</v>
      </c>
      <c r="F55" s="9" t="s">
        <v>60</v>
      </c>
      <c r="G55" s="9" t="s">
        <v>172</v>
      </c>
      <c r="H55" s="9">
        <v>2.1350000000000002E-3</v>
      </c>
      <c r="I55" s="9" t="s">
        <v>188</v>
      </c>
      <c r="J55" s="9" t="b">
        <v>0</v>
      </c>
      <c r="L55" s="9">
        <v>0.11525756981176399</v>
      </c>
      <c r="M55" s="9">
        <v>1.122806434220742E-8</v>
      </c>
      <c r="N55" s="9">
        <v>5.5302390244247127E-9</v>
      </c>
      <c r="O55" s="9">
        <v>2.8421634726958709E-8</v>
      </c>
      <c r="P55" s="9">
        <v>3.704356632401462E-9</v>
      </c>
      <c r="Q55" s="9">
        <v>0.10737589049427709</v>
      </c>
      <c r="R55" s="9">
        <v>4.0911125731123941E-4</v>
      </c>
      <c r="S55" s="9">
        <v>4.166428375131348E-4</v>
      </c>
      <c r="T55" s="9">
        <v>1.2209256279476039E-3</v>
      </c>
      <c r="U55" s="9">
        <v>5.8572619694143044E-6</v>
      </c>
      <c r="V55" s="9">
        <v>1.0399459650819211E-4</v>
      </c>
      <c r="W55" s="9">
        <v>0.14015950808097119</v>
      </c>
      <c r="X55" s="9">
        <v>1.445034064808584</v>
      </c>
      <c r="Y55" s="9">
        <v>0.20574061411934519</v>
      </c>
      <c r="Z55" s="9">
        <v>3.8063568149824002E-6</v>
      </c>
      <c r="AA55" s="9">
        <v>7.4864370238318063</v>
      </c>
      <c r="AB55" s="9">
        <f t="shared" si="8"/>
        <v>2.1350000000000002E-3</v>
      </c>
      <c r="AC55" s="9">
        <f t="shared" si="44"/>
        <v>2.4607491154811617E-4</v>
      </c>
      <c r="AD55" s="9">
        <f t="shared" si="45"/>
        <v>2.3971917370612846E-11</v>
      </c>
      <c r="AE55" s="9">
        <f t="shared" si="46"/>
        <v>1.1807060317146763E-11</v>
      </c>
      <c r="AF55" s="9">
        <f t="shared" si="47"/>
        <v>6.0680190142056842E-11</v>
      </c>
      <c r="AG55" s="9">
        <f t="shared" si="48"/>
        <v>7.9088014101771225E-12</v>
      </c>
      <c r="AH55" s="9">
        <f t="shared" si="49"/>
        <v>2.292475262052816E-4</v>
      </c>
      <c r="AI55" s="9">
        <f t="shared" si="50"/>
        <v>8.734525343594962E-7</v>
      </c>
      <c r="AJ55" s="9">
        <f t="shared" si="51"/>
        <v>8.8953245809054287E-7</v>
      </c>
      <c r="AK55" s="9">
        <f t="shared" si="52"/>
        <v>2.6066762156681347E-6</v>
      </c>
      <c r="AL55" s="9">
        <f t="shared" si="53"/>
        <v>1.2505254304699541E-8</v>
      </c>
      <c r="AM55" s="9">
        <f t="shared" si="54"/>
        <v>2.2202846354499018E-7</v>
      </c>
      <c r="AN55" s="9">
        <f t="shared" si="55"/>
        <v>2.9924054975287353E-4</v>
      </c>
      <c r="AO55" s="9">
        <f t="shared" si="56"/>
        <v>3.0851477283663272E-3</v>
      </c>
      <c r="AP55" s="9">
        <f t="shared" si="57"/>
        <v>4.3925621114480201E-4</v>
      </c>
      <c r="AQ55" s="9">
        <f t="shared" si="58"/>
        <v>8.1265717999874249E-9</v>
      </c>
      <c r="AR55" s="9">
        <f t="shared" si="59"/>
        <v>1.598354304588091E-2</v>
      </c>
    </row>
    <row r="56" spans="1:44" ht="113.5" x14ac:dyDescent="0.35">
      <c r="A56" s="9" t="s">
        <v>154</v>
      </c>
      <c r="B56" s="9" t="s">
        <v>85</v>
      </c>
      <c r="C56" s="9" t="s">
        <v>170</v>
      </c>
      <c r="D56" s="9" t="s">
        <v>180</v>
      </c>
      <c r="E56" s="9" t="s">
        <v>130</v>
      </c>
      <c r="F56" s="9" t="s">
        <v>60</v>
      </c>
      <c r="G56" s="9" t="s">
        <v>172</v>
      </c>
      <c r="H56" s="9">
        <v>0.24160000000000001</v>
      </c>
      <c r="I56" s="9" t="s">
        <v>188</v>
      </c>
      <c r="J56" s="9" t="b">
        <v>0</v>
      </c>
      <c r="L56" s="9">
        <v>5.245019832741999E-2</v>
      </c>
      <c r="M56" s="9">
        <v>1.106788560484569E-8</v>
      </c>
      <c r="N56" s="9">
        <v>5.3317202184862752E-10</v>
      </c>
      <c r="O56" s="9">
        <v>1.819235327737038E-8</v>
      </c>
      <c r="P56" s="9">
        <v>1.3681902860277E-8</v>
      </c>
      <c r="Q56" s="9">
        <v>3.8877661265705071E-3</v>
      </c>
      <c r="R56" s="9">
        <v>2.0842120916074111E-4</v>
      </c>
      <c r="S56" s="9">
        <v>2.1220406349986321E-4</v>
      </c>
      <c r="T56" s="9">
        <v>6.6925849194124083E-4</v>
      </c>
      <c r="U56" s="9">
        <v>2.5025123451100638E-7</v>
      </c>
      <c r="V56" s="9">
        <v>5.9704213804908188E-5</v>
      </c>
      <c r="W56" s="9">
        <v>3.9396396088795471E-2</v>
      </c>
      <c r="X56" s="9">
        <v>1.361102407281026</v>
      </c>
      <c r="Y56" s="9">
        <v>3.871461418233516E-3</v>
      </c>
      <c r="Z56" s="9">
        <v>1.556229668676911E-7</v>
      </c>
      <c r="AA56" s="9">
        <v>0.73130718276301299</v>
      </c>
      <c r="AB56" s="9">
        <f t="shared" si="8"/>
        <v>0.24160000000000001</v>
      </c>
      <c r="AC56" s="9">
        <f t="shared" si="44"/>
        <v>1.2671967915904671E-2</v>
      </c>
      <c r="AD56" s="9">
        <f t="shared" si="45"/>
        <v>2.6740011621307191E-9</v>
      </c>
      <c r="AE56" s="9">
        <f t="shared" si="46"/>
        <v>1.2881436047862842E-10</v>
      </c>
      <c r="AF56" s="9">
        <f t="shared" si="47"/>
        <v>4.3952725518126843E-9</v>
      </c>
      <c r="AG56" s="9">
        <f t="shared" si="48"/>
        <v>3.3055477310429234E-9</v>
      </c>
      <c r="AH56" s="9">
        <f t="shared" si="49"/>
        <v>9.3928429617943458E-4</v>
      </c>
      <c r="AI56" s="9">
        <f t="shared" si="50"/>
        <v>5.0354564133235053E-5</v>
      </c>
      <c r="AJ56" s="9">
        <f t="shared" si="51"/>
        <v>5.1268501741566952E-5</v>
      </c>
      <c r="AK56" s="9">
        <f t="shared" si="52"/>
        <v>1.616928516530038E-4</v>
      </c>
      <c r="AL56" s="9">
        <f t="shared" si="53"/>
        <v>6.0460698257859147E-8</v>
      </c>
      <c r="AM56" s="9">
        <f t="shared" si="54"/>
        <v>1.4424538055265819E-5</v>
      </c>
      <c r="AN56" s="9">
        <f t="shared" si="55"/>
        <v>9.5181692950529855E-3</v>
      </c>
      <c r="AO56" s="9">
        <f t="shared" si="56"/>
        <v>0.32884234159909592</v>
      </c>
      <c r="AP56" s="9">
        <f t="shared" si="57"/>
        <v>9.3534507864521748E-4</v>
      </c>
      <c r="AQ56" s="9">
        <f t="shared" si="58"/>
        <v>3.7598508795234169E-8</v>
      </c>
      <c r="AR56" s="9">
        <f t="shared" si="59"/>
        <v>0.17668381535554395</v>
      </c>
    </row>
    <row r="57" spans="1:44" ht="51" x14ac:dyDescent="0.35">
      <c r="A57" s="9" t="s">
        <v>155</v>
      </c>
      <c r="B57" s="9" t="s">
        <v>86</v>
      </c>
      <c r="C57" s="9" t="s">
        <v>110</v>
      </c>
      <c r="D57" s="9" t="s">
        <v>180</v>
      </c>
      <c r="E57" s="9" t="s">
        <v>130</v>
      </c>
      <c r="F57" s="9" t="s">
        <v>60</v>
      </c>
      <c r="G57" s="9" t="s">
        <v>172</v>
      </c>
      <c r="H57" s="9">
        <v>0.22500000000000001</v>
      </c>
      <c r="I57" s="9" t="s">
        <v>188</v>
      </c>
      <c r="J57" s="9" t="b">
        <v>0</v>
      </c>
      <c r="L57" s="9">
        <v>9.8780896293963337E-5</v>
      </c>
      <c r="M57" s="9">
        <v>1.202292377797515E-11</v>
      </c>
      <c r="N57" s="9">
        <v>2.5984362253150889E-11</v>
      </c>
      <c r="O57" s="9">
        <v>5.0975276300559857E-11</v>
      </c>
      <c r="P57" s="9">
        <v>7.2458529704293477E-12</v>
      </c>
      <c r="Q57" s="9">
        <v>5.3681754219555723E-5</v>
      </c>
      <c r="R57" s="9">
        <v>4.4188348705119931E-7</v>
      </c>
      <c r="S57" s="9">
        <v>5.1309803377470138E-7</v>
      </c>
      <c r="T57" s="9">
        <v>1.2523922875137489E-6</v>
      </c>
      <c r="U57" s="9">
        <v>3.9169164794100289E-9</v>
      </c>
      <c r="V57" s="9">
        <v>1.1224760405249929E-7</v>
      </c>
      <c r="W57" s="9">
        <v>3.5092988605819241E-4</v>
      </c>
      <c r="X57" s="9">
        <v>1.292902202957878E-3</v>
      </c>
      <c r="Y57" s="9">
        <v>2.044893878242624E-4</v>
      </c>
      <c r="Z57" s="9">
        <v>1.4057061833224411E-9</v>
      </c>
      <c r="AA57" s="9">
        <v>4.2390913017216428E-3</v>
      </c>
      <c r="AB57" s="9">
        <f t="shared" ref="AB57:AB88" si="60">H57</f>
        <v>0.22500000000000001</v>
      </c>
      <c r="AC57" s="9">
        <f t="shared" si="44"/>
        <v>2.2225701666141752E-5</v>
      </c>
      <c r="AD57" s="9">
        <f t="shared" si="45"/>
        <v>2.705157850044409E-12</v>
      </c>
      <c r="AE57" s="9">
        <f t="shared" si="46"/>
        <v>5.8464815069589501E-12</v>
      </c>
      <c r="AF57" s="9">
        <f t="shared" si="47"/>
        <v>1.1469437167625968E-11</v>
      </c>
      <c r="AG57" s="9">
        <f t="shared" si="48"/>
        <v>1.6303169183466033E-12</v>
      </c>
      <c r="AH57" s="9">
        <f t="shared" si="49"/>
        <v>1.2078394699400037E-5</v>
      </c>
      <c r="AI57" s="9">
        <f t="shared" si="50"/>
        <v>9.9423784586519853E-8</v>
      </c>
      <c r="AJ57" s="9">
        <f t="shared" si="51"/>
        <v>1.1544705759930781E-7</v>
      </c>
      <c r="AK57" s="9">
        <f t="shared" si="52"/>
        <v>2.8178826469059352E-7</v>
      </c>
      <c r="AL57" s="9">
        <f t="shared" si="53"/>
        <v>8.8130620786725655E-10</v>
      </c>
      <c r="AM57" s="9">
        <f t="shared" si="54"/>
        <v>2.5255710911812341E-8</v>
      </c>
      <c r="AN57" s="9">
        <f t="shared" si="55"/>
        <v>7.895922436309329E-5</v>
      </c>
      <c r="AO57" s="9">
        <f t="shared" si="56"/>
        <v>2.9090299566552258E-4</v>
      </c>
      <c r="AP57" s="9">
        <f t="shared" si="57"/>
        <v>4.6010112260459041E-5</v>
      </c>
      <c r="AQ57" s="9">
        <f t="shared" si="58"/>
        <v>3.1628389124754923E-10</v>
      </c>
      <c r="AR57" s="9">
        <f t="shared" si="59"/>
        <v>9.5379554288736962E-4</v>
      </c>
    </row>
    <row r="58" spans="1:44" ht="63.5" x14ac:dyDescent="0.35">
      <c r="A58" s="9" t="s">
        <v>156</v>
      </c>
      <c r="B58" s="9" t="s">
        <v>87</v>
      </c>
      <c r="C58" s="9" t="s">
        <v>110</v>
      </c>
      <c r="D58" s="9" t="s">
        <v>173</v>
      </c>
      <c r="E58" s="9" t="s">
        <v>130</v>
      </c>
      <c r="F58" s="9" t="s">
        <v>60</v>
      </c>
      <c r="G58" s="9" t="s">
        <v>172</v>
      </c>
      <c r="H58" s="9">
        <v>-0.62</v>
      </c>
      <c r="I58" s="9" t="s">
        <v>188</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157</v>
      </c>
      <c r="B59" s="9" t="s">
        <v>88</v>
      </c>
      <c r="C59" s="9" t="s">
        <v>166</v>
      </c>
      <c r="D59" s="9" t="s">
        <v>180</v>
      </c>
      <c r="E59" s="9" t="s">
        <v>130</v>
      </c>
      <c r="F59" s="9" t="s">
        <v>60</v>
      </c>
      <c r="G59" s="9" t="s">
        <v>172</v>
      </c>
      <c r="H59" s="9">
        <v>-0.1</v>
      </c>
      <c r="I59" s="9" t="s">
        <v>188</v>
      </c>
      <c r="J59" s="9" t="b">
        <v>0</v>
      </c>
      <c r="L59" s="9">
        <v>0.49570190911352352</v>
      </c>
      <c r="M59" s="9">
        <v>2.263969131778963E-8</v>
      </c>
      <c r="N59" s="9">
        <v>3.4547120493638019E-9</v>
      </c>
      <c r="O59" s="9">
        <v>3.9632239148594309E-8</v>
      </c>
      <c r="P59" s="9">
        <v>4.5677703084599978E-8</v>
      </c>
      <c r="Q59" s="9">
        <v>1.6678068157283291E-2</v>
      </c>
      <c r="R59" s="9">
        <v>5.8100349666181678E-4</v>
      </c>
      <c r="S59" s="9">
        <v>3.154206602935737E-3</v>
      </c>
      <c r="T59" s="9">
        <v>1.343186973024648E-2</v>
      </c>
      <c r="U59" s="9">
        <v>1.4029823669808961E-6</v>
      </c>
      <c r="V59" s="9">
        <v>2.1512633222618791E-4</v>
      </c>
      <c r="W59" s="9">
        <v>0.17849813219028979</v>
      </c>
      <c r="X59" s="9">
        <v>4.5574250130453144</v>
      </c>
      <c r="Y59" s="9">
        <v>2.8235052025541298E-2</v>
      </c>
      <c r="Z59" s="9">
        <v>1.2658830426658481E-6</v>
      </c>
      <c r="AA59" s="9">
        <v>2.1245566616755371</v>
      </c>
      <c r="AB59" s="9">
        <f t="shared" si="60"/>
        <v>-0.1</v>
      </c>
      <c r="AC59" s="9">
        <f t="shared" si="44"/>
        <v>-4.9570190911352355E-2</v>
      </c>
      <c r="AD59" s="9">
        <f t="shared" si="45"/>
        <v>-2.2639691317789632E-9</v>
      </c>
      <c r="AE59" s="9">
        <f t="shared" si="46"/>
        <v>-3.4547120493638023E-10</v>
      </c>
      <c r="AF59" s="9">
        <f t="shared" si="47"/>
        <v>-3.9632239148594311E-9</v>
      </c>
      <c r="AG59" s="9">
        <f t="shared" si="48"/>
        <v>-4.5677703084599983E-9</v>
      </c>
      <c r="AH59" s="9">
        <f t="shared" si="49"/>
        <v>-1.6678068157283293E-3</v>
      </c>
      <c r="AI59" s="9">
        <f t="shared" si="50"/>
        <v>-5.810034966618168E-5</v>
      </c>
      <c r="AJ59" s="9">
        <f t="shared" si="51"/>
        <v>-3.1542066029357374E-4</v>
      </c>
      <c r="AK59" s="9">
        <f t="shared" si="52"/>
        <v>-1.3431869730246482E-3</v>
      </c>
      <c r="AL59" s="9">
        <f t="shared" si="53"/>
        <v>-1.402982366980896E-7</v>
      </c>
      <c r="AM59" s="9">
        <f t="shared" si="54"/>
        <v>-2.1512633222618793E-5</v>
      </c>
      <c r="AN59" s="9">
        <f t="shared" si="55"/>
        <v>-1.7849813219028978E-2</v>
      </c>
      <c r="AO59" s="9">
        <f t="shared" si="56"/>
        <v>-0.45574250130453148</v>
      </c>
      <c r="AP59" s="9">
        <f t="shared" si="57"/>
        <v>-2.8235052025541302E-3</v>
      </c>
      <c r="AQ59" s="9">
        <f t="shared" si="58"/>
        <v>-1.2658830426658481E-7</v>
      </c>
      <c r="AR59" s="9">
        <f t="shared" si="59"/>
        <v>-0.21245566616755374</v>
      </c>
    </row>
    <row r="60" spans="1:44" ht="51" x14ac:dyDescent="0.35">
      <c r="A60" s="9" t="s">
        <v>144</v>
      </c>
      <c r="B60" s="9" t="s">
        <v>74</v>
      </c>
      <c r="C60" s="9" t="s">
        <v>110</v>
      </c>
      <c r="D60" s="9" t="s">
        <v>177</v>
      </c>
      <c r="E60" s="9" t="s">
        <v>130</v>
      </c>
      <c r="F60" s="9" t="s">
        <v>60</v>
      </c>
      <c r="G60" s="9" t="s">
        <v>172</v>
      </c>
      <c r="H60" s="9">
        <v>2.3999999999999998E-3</v>
      </c>
      <c r="I60" s="9" t="s">
        <v>189</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158</v>
      </c>
      <c r="B61" s="9" t="s">
        <v>89</v>
      </c>
      <c r="C61" s="9" t="s">
        <v>110</v>
      </c>
      <c r="D61" s="9" t="s">
        <v>182</v>
      </c>
      <c r="E61" s="9" t="s">
        <v>130</v>
      </c>
      <c r="F61" s="9" t="s">
        <v>60</v>
      </c>
      <c r="G61" s="9" t="s">
        <v>172</v>
      </c>
      <c r="H61" s="9">
        <v>9.2799999999999997E-8</v>
      </c>
      <c r="I61" s="9" t="s">
        <v>189</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159</v>
      </c>
      <c r="B62" s="9" t="s">
        <v>90</v>
      </c>
      <c r="C62" s="9" t="s">
        <v>110</v>
      </c>
      <c r="D62" s="9" t="s">
        <v>182</v>
      </c>
      <c r="E62" s="9" t="s">
        <v>130</v>
      </c>
      <c r="F62" s="9" t="s">
        <v>60</v>
      </c>
      <c r="G62" s="9" t="s">
        <v>172</v>
      </c>
      <c r="H62" s="9">
        <v>7.0399999999999995E-8</v>
      </c>
      <c r="I62" s="9" t="s">
        <v>189</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152</v>
      </c>
      <c r="B63" s="9" t="s">
        <v>82</v>
      </c>
      <c r="C63" s="9" t="s">
        <v>110</v>
      </c>
      <c r="D63" s="9" t="s">
        <v>177</v>
      </c>
      <c r="E63" s="9" t="s">
        <v>130</v>
      </c>
      <c r="F63" s="9" t="s">
        <v>60</v>
      </c>
      <c r="G63" s="9" t="s">
        <v>172</v>
      </c>
      <c r="H63" s="9">
        <v>8.9599999999999996E-5</v>
      </c>
      <c r="I63" s="9" t="s">
        <v>189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140</v>
      </c>
      <c r="B64" s="9" t="s">
        <v>70</v>
      </c>
      <c r="C64" s="9" t="s">
        <v>110</v>
      </c>
      <c r="D64" s="9" t="s">
        <v>177</v>
      </c>
      <c r="E64" s="9" t="s">
        <v>130</v>
      </c>
      <c r="F64" s="9" t="s">
        <v>60</v>
      </c>
      <c r="G64" s="9" t="s">
        <v>172</v>
      </c>
      <c r="H64" s="9">
        <v>0.21</v>
      </c>
      <c r="I64" s="9" t="s">
        <v>189</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139</v>
      </c>
      <c r="B65" s="9" t="s">
        <v>69</v>
      </c>
      <c r="C65" s="9" t="s">
        <v>110</v>
      </c>
      <c r="D65" s="9" t="s">
        <v>177</v>
      </c>
      <c r="E65" s="9" t="s">
        <v>130</v>
      </c>
      <c r="F65" s="9" t="s">
        <v>60</v>
      </c>
      <c r="G65" s="9" t="s">
        <v>172</v>
      </c>
      <c r="H65" s="9">
        <v>3.3000000000000003E-5</v>
      </c>
      <c r="I65" s="9" t="s">
        <v>189</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160</v>
      </c>
      <c r="B66" s="9" t="s">
        <v>91</v>
      </c>
      <c r="C66" s="9" t="s">
        <v>110</v>
      </c>
      <c r="D66" s="9" t="s">
        <v>182</v>
      </c>
      <c r="E66" s="9" t="s">
        <v>130</v>
      </c>
      <c r="F66" s="9" t="s">
        <v>60</v>
      </c>
      <c r="G66" s="9" t="s">
        <v>172</v>
      </c>
      <c r="H66" s="9">
        <v>1.09E-7</v>
      </c>
      <c r="I66" s="9" t="s">
        <v>189</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161</v>
      </c>
      <c r="B67" s="9" t="s">
        <v>92</v>
      </c>
      <c r="C67" s="9" t="s">
        <v>110</v>
      </c>
      <c r="D67" s="9" t="s">
        <v>182</v>
      </c>
      <c r="E67" s="9" t="s">
        <v>130</v>
      </c>
      <c r="F67" s="9" t="s">
        <v>60</v>
      </c>
      <c r="G67" s="9" t="s">
        <v>172</v>
      </c>
      <c r="H67" s="9">
        <v>2.9699999999999999E-6</v>
      </c>
      <c r="I67" s="9" t="s">
        <v>189</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162</v>
      </c>
      <c r="B68" s="9" t="s">
        <v>93</v>
      </c>
      <c r="C68" s="9" t="s">
        <v>110</v>
      </c>
      <c r="D68" s="9" t="s">
        <v>182</v>
      </c>
      <c r="E68" s="9" t="s">
        <v>130</v>
      </c>
      <c r="F68" s="9" t="s">
        <v>60</v>
      </c>
      <c r="G68" s="9" t="s">
        <v>172</v>
      </c>
      <c r="H68" s="9">
        <v>9.2799999999999997E-8</v>
      </c>
      <c r="I68" s="9" t="s">
        <v>189</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126</v>
      </c>
      <c r="B69" s="9" t="s">
        <v>56</v>
      </c>
      <c r="C69" s="9" t="s">
        <v>110</v>
      </c>
      <c r="D69" s="9" t="s">
        <v>172</v>
      </c>
      <c r="E69" s="9" t="s">
        <v>126</v>
      </c>
      <c r="F69" s="9" t="s">
        <v>56</v>
      </c>
      <c r="G69" s="9" t="s">
        <v>172</v>
      </c>
      <c r="H69" s="9">
        <v>-1</v>
      </c>
      <c r="I69" s="9" t="s">
        <v>187</v>
      </c>
      <c r="J69" s="9" t="b">
        <v>0</v>
      </c>
      <c r="AB69" s="9">
        <f t="shared" si="60"/>
        <v>-1</v>
      </c>
      <c r="AC69" s="9">
        <f t="shared" ref="AC69:AR69" si="61">+AC70+AC71+AC72+AC73+AC74+AC75+AC76+AC77+AC78+AC79+AC80+AC81</f>
        <v>2.3672705435859569E-2</v>
      </c>
      <c r="AD69" s="9">
        <f t="shared" si="61"/>
        <v>-5.363722507618008E-11</v>
      </c>
      <c r="AE69" s="9">
        <f t="shared" si="61"/>
        <v>2.8469210127085114E-11</v>
      </c>
      <c r="AF69" s="9">
        <f t="shared" si="61"/>
        <v>-1.0296216453787203E-10</v>
      </c>
      <c r="AG69" s="9">
        <f t="shared" si="61"/>
        <v>2.4565800070904825E-10</v>
      </c>
      <c r="AH69" s="9">
        <f t="shared" si="61"/>
        <v>2.1202487264419031E-4</v>
      </c>
      <c r="AI69" s="9">
        <f t="shared" si="61"/>
        <v>9.8462283947301846E-3</v>
      </c>
      <c r="AJ69" s="9">
        <f t="shared" si="61"/>
        <v>7.662817350111354E-5</v>
      </c>
      <c r="AK69" s="9">
        <f t="shared" si="61"/>
        <v>3.2396666813810064E-4</v>
      </c>
      <c r="AL69" s="9">
        <f t="shared" si="61"/>
        <v>3.5815892636586606E-8</v>
      </c>
      <c r="AM69" s="9">
        <f t="shared" si="61"/>
        <v>2.9109161982240394E-6</v>
      </c>
      <c r="AN69" s="9">
        <f t="shared" si="61"/>
        <v>-4.538164792194677E-3</v>
      </c>
      <c r="AO69" s="9">
        <f t="shared" si="61"/>
        <v>-3.2679325576754036E-3</v>
      </c>
      <c r="AP69" s="9">
        <f t="shared" si="61"/>
        <v>2.5692182341522259E-2</v>
      </c>
      <c r="AQ69" s="9">
        <f t="shared" si="61"/>
        <v>8.949207129603298E-9</v>
      </c>
      <c r="AR69" s="9">
        <f t="shared" si="61"/>
        <v>8.793041935481373E-2</v>
      </c>
    </row>
    <row r="70" spans="1:44" ht="51" x14ac:dyDescent="0.35">
      <c r="A70" s="9" t="s">
        <v>135</v>
      </c>
      <c r="B70" s="9" t="s">
        <v>65</v>
      </c>
      <c r="C70" s="9" t="s">
        <v>110</v>
      </c>
      <c r="D70" s="9" t="s">
        <v>175</v>
      </c>
      <c r="E70" s="9" t="s">
        <v>126</v>
      </c>
      <c r="F70" s="9" t="s">
        <v>56</v>
      </c>
      <c r="G70" s="9" t="s">
        <v>172</v>
      </c>
      <c r="H70" s="9">
        <v>-1.1199999999999999E-3</v>
      </c>
      <c r="I70" s="9" t="s">
        <v>188</v>
      </c>
      <c r="J70" s="9" t="b">
        <v>0</v>
      </c>
      <c r="L70" s="9">
        <v>-1.937142156156779</v>
      </c>
      <c r="M70" s="9">
        <v>-4.5636277008710973E-9</v>
      </c>
      <c r="N70" s="9">
        <v>-3.7785365220951958E-9</v>
      </c>
      <c r="O70" s="9">
        <v>-3.6025057976994901E-8</v>
      </c>
      <c r="P70" s="9">
        <v>-4.4246963512260999E-9</v>
      </c>
      <c r="Q70" s="9">
        <v>-2.0313384044525901E-3</v>
      </c>
      <c r="R70" s="9">
        <v>-4.0332289194264481E-4</v>
      </c>
      <c r="S70" s="9">
        <v>-3.0264070988349537E-4</v>
      </c>
      <c r="T70" s="9">
        <v>-1.467583145082469E-3</v>
      </c>
      <c r="U70" s="9">
        <v>-2.6200062229659978E-7</v>
      </c>
      <c r="V70" s="9">
        <v>-1.4493340857322471E-4</v>
      </c>
      <c r="W70" s="9">
        <v>-2.7809865485257999</v>
      </c>
      <c r="X70" s="9">
        <v>-0.69003287610673569</v>
      </c>
      <c r="Y70" s="9">
        <v>-5.5751472112987331E-2</v>
      </c>
      <c r="Z70" s="9">
        <v>-2.077588239203911E-7</v>
      </c>
      <c r="AA70" s="9">
        <v>-0.4228568591072539</v>
      </c>
      <c r="AB70" s="9">
        <f t="shared" si="60"/>
        <v>-1.1199999999999999E-3</v>
      </c>
      <c r="AC70" s="9">
        <f t="shared" ref="AC70:AC81" si="62">AB70*L70</f>
        <v>2.1695992148955921E-3</v>
      </c>
      <c r="AD70" s="9">
        <f t="shared" ref="AD70:AD81" si="63">AB70*M70</f>
        <v>5.1112630249756284E-12</v>
      </c>
      <c r="AE70" s="9">
        <f t="shared" ref="AE70:AE81" si="64">AB70*N70</f>
        <v>4.231960904746619E-12</v>
      </c>
      <c r="AF70" s="9">
        <f t="shared" ref="AF70:AF81" si="65">AB70*O70</f>
        <v>4.0348064934234284E-11</v>
      </c>
      <c r="AG70" s="9">
        <f t="shared" ref="AG70:AG81" si="66">AB70*P70</f>
        <v>4.9556599133732312E-12</v>
      </c>
      <c r="AH70" s="9">
        <f t="shared" ref="AH70:AH81" si="67">AB70*Q70</f>
        <v>2.2750990129869008E-6</v>
      </c>
      <c r="AI70" s="9">
        <f t="shared" ref="AI70:AI81" si="68">AB70*R70</f>
        <v>4.5172163897576214E-7</v>
      </c>
      <c r="AJ70" s="9">
        <f t="shared" ref="AJ70:AJ81" si="69">AB70*S70</f>
        <v>3.389575950695148E-7</v>
      </c>
      <c r="AK70" s="9">
        <f t="shared" ref="AK70:AK81" si="70">AB70*T70</f>
        <v>1.6436931224923651E-6</v>
      </c>
      <c r="AL70" s="9">
        <f t="shared" ref="AL70:AL81" si="71">AB70*U70</f>
        <v>2.9344069697219174E-10</v>
      </c>
      <c r="AM70" s="9">
        <f t="shared" ref="AM70:AM81" si="72">AB70*V70</f>
        <v>1.6232541760201167E-7</v>
      </c>
      <c r="AN70" s="9">
        <f t="shared" ref="AN70:AN81" si="73">AB70*W70</f>
        <v>3.1147049343488954E-3</v>
      </c>
      <c r="AO70" s="9">
        <f t="shared" ref="AO70:AO81" si="74">AB70*X70</f>
        <v>7.7283682123954387E-4</v>
      </c>
      <c r="AP70" s="9">
        <f t="shared" ref="AP70:AP81" si="75">AB70*Y70</f>
        <v>6.244164876654581E-5</v>
      </c>
      <c r="AQ70" s="9">
        <f t="shared" ref="AQ70:AQ81" si="76">AB70*Z70</f>
        <v>2.3268988279083802E-10</v>
      </c>
      <c r="AR70" s="9">
        <f t="shared" ref="AR70:AR81" si="77">AB70*AA70</f>
        <v>4.735996822001243E-4</v>
      </c>
    </row>
    <row r="71" spans="1:44" ht="76" x14ac:dyDescent="0.35">
      <c r="A71" s="9" t="s">
        <v>136</v>
      </c>
      <c r="B71" s="9" t="s">
        <v>66</v>
      </c>
      <c r="C71" s="9" t="s">
        <v>110</v>
      </c>
      <c r="D71" s="9" t="s">
        <v>173</v>
      </c>
      <c r="E71" s="9" t="s">
        <v>126</v>
      </c>
      <c r="F71" s="9" t="s">
        <v>56</v>
      </c>
      <c r="G71" s="9" t="s">
        <v>172</v>
      </c>
      <c r="H71" s="9">
        <v>1.1199999999999999E-3</v>
      </c>
      <c r="I71" s="9" t="s">
        <v>188</v>
      </c>
      <c r="J71" s="9" t="b">
        <v>0</v>
      </c>
      <c r="L71" s="9">
        <v>2.0526393988610692</v>
      </c>
      <c r="M71" s="9">
        <v>5.207477224576409E-8</v>
      </c>
      <c r="N71" s="9">
        <v>3.2513920605645098E-8</v>
      </c>
      <c r="O71" s="9">
        <v>1.043184380304409E-7</v>
      </c>
      <c r="P71" s="9">
        <v>7.377008275765334E-8</v>
      </c>
      <c r="Q71" s="9">
        <v>6.475352497129748E-2</v>
      </c>
      <c r="R71" s="9">
        <v>7.2435046369727528E-3</v>
      </c>
      <c r="S71" s="9">
        <v>7.2917592511910333E-3</v>
      </c>
      <c r="T71" s="9">
        <v>1.54633602279884E-2</v>
      </c>
      <c r="U71" s="9">
        <v>2.788510665112983E-5</v>
      </c>
      <c r="V71" s="9">
        <v>1.397243994702002E-3</v>
      </c>
      <c r="W71" s="9">
        <v>1.3910819391289211</v>
      </c>
      <c r="X71" s="9">
        <v>6.1980988331055888</v>
      </c>
      <c r="Y71" s="9">
        <v>0.94362225138298172</v>
      </c>
      <c r="Z71" s="9">
        <v>1.5561450291470851E-5</v>
      </c>
      <c r="AA71" s="9">
        <v>73.378713396254156</v>
      </c>
      <c r="AB71" s="9">
        <f t="shared" si="60"/>
        <v>1.1199999999999999E-3</v>
      </c>
      <c r="AC71" s="9">
        <f t="shared" si="62"/>
        <v>2.2989561267243975E-3</v>
      </c>
      <c r="AD71" s="9">
        <f t="shared" si="63"/>
        <v>5.8323744915255781E-11</v>
      </c>
      <c r="AE71" s="9">
        <f t="shared" si="64"/>
        <v>3.6415591078322504E-11</v>
      </c>
      <c r="AF71" s="9">
        <f t="shared" si="65"/>
        <v>1.1683665059409381E-10</v>
      </c>
      <c r="AG71" s="9">
        <f t="shared" si="66"/>
        <v>8.262249268857174E-11</v>
      </c>
      <c r="AH71" s="9">
        <f t="shared" si="67"/>
        <v>7.2523947967853165E-5</v>
      </c>
      <c r="AI71" s="9">
        <f t="shared" si="68"/>
        <v>8.1127251934094816E-6</v>
      </c>
      <c r="AJ71" s="9">
        <f t="shared" si="69"/>
        <v>8.1667703613339561E-6</v>
      </c>
      <c r="AK71" s="9">
        <f t="shared" si="70"/>
        <v>1.7318963455347006E-5</v>
      </c>
      <c r="AL71" s="9">
        <f t="shared" si="71"/>
        <v>3.1231319449265404E-8</v>
      </c>
      <c r="AM71" s="9">
        <f t="shared" si="72"/>
        <v>1.5649132740662421E-6</v>
      </c>
      <c r="AN71" s="9">
        <f t="shared" si="73"/>
        <v>1.5580117718243915E-3</v>
      </c>
      <c r="AO71" s="9">
        <f t="shared" si="74"/>
        <v>6.941870693078259E-3</v>
      </c>
      <c r="AP71" s="9">
        <f t="shared" si="75"/>
        <v>1.0568569215489395E-3</v>
      </c>
      <c r="AQ71" s="9">
        <f t="shared" si="76"/>
        <v>1.7428824326447352E-8</v>
      </c>
      <c r="AR71" s="9">
        <f t="shared" si="77"/>
        <v>8.2184159003804644E-2</v>
      </c>
    </row>
    <row r="72" spans="1:44" ht="51" x14ac:dyDescent="0.35">
      <c r="A72" s="9" t="s">
        <v>137</v>
      </c>
      <c r="B72" s="9" t="s">
        <v>67</v>
      </c>
      <c r="C72" s="9" t="s">
        <v>110</v>
      </c>
      <c r="D72" s="9" t="s">
        <v>176</v>
      </c>
      <c r="E72" s="9" t="s">
        <v>126</v>
      </c>
      <c r="F72" s="9" t="s">
        <v>56</v>
      </c>
      <c r="G72" s="9" t="s">
        <v>172</v>
      </c>
      <c r="H72" s="9">
        <v>1.1199999999999999E-3</v>
      </c>
      <c r="I72" s="9" t="s">
        <v>188</v>
      </c>
      <c r="J72" s="9" t="b">
        <v>0</v>
      </c>
      <c r="L72" s="9">
        <v>0.50957154497419876</v>
      </c>
      <c r="M72" s="9">
        <v>9.0010000783107129E-8</v>
      </c>
      <c r="N72" s="9">
        <v>1.387186003275895E-8</v>
      </c>
      <c r="O72" s="9">
        <v>4.9093743476040898E-8</v>
      </c>
      <c r="P72" s="9">
        <v>1.3100044049378541E-8</v>
      </c>
      <c r="Q72" s="9">
        <v>0.1941979481704019</v>
      </c>
      <c r="R72" s="9">
        <v>1.675229501599022E-3</v>
      </c>
      <c r="S72" s="9">
        <v>1.555981486187244E-3</v>
      </c>
      <c r="T72" s="9">
        <v>3.6582453377913562E-3</v>
      </c>
      <c r="U72" s="9">
        <v>1.074112287203956E-5</v>
      </c>
      <c r="V72" s="9">
        <v>3.1584836087548431E-4</v>
      </c>
      <c r="W72" s="9">
        <v>0.41817960125236969</v>
      </c>
      <c r="X72" s="9">
        <v>12.799222253696</v>
      </c>
      <c r="Y72" s="9">
        <v>0.56052049283561933</v>
      </c>
      <c r="Z72" s="9">
        <v>3.0226874490257629E-6</v>
      </c>
      <c r="AA72" s="9">
        <v>18.65490440433835</v>
      </c>
      <c r="AB72" s="9">
        <f t="shared" si="60"/>
        <v>1.1199999999999999E-3</v>
      </c>
      <c r="AC72" s="9">
        <f t="shared" si="62"/>
        <v>5.7072013037110252E-4</v>
      </c>
      <c r="AD72" s="9">
        <f t="shared" si="63"/>
        <v>1.0081120087707998E-10</v>
      </c>
      <c r="AE72" s="9">
        <f t="shared" si="64"/>
        <v>1.5536483236690024E-11</v>
      </c>
      <c r="AF72" s="9">
        <f t="shared" si="65"/>
        <v>5.4984992693165799E-11</v>
      </c>
      <c r="AG72" s="9">
        <f t="shared" si="66"/>
        <v>1.4672049335303965E-11</v>
      </c>
      <c r="AH72" s="9">
        <f t="shared" si="67"/>
        <v>2.1750170195085011E-4</v>
      </c>
      <c r="AI72" s="9">
        <f t="shared" si="68"/>
        <v>1.8762570417909044E-6</v>
      </c>
      <c r="AJ72" s="9">
        <f t="shared" si="69"/>
        <v>1.7426992645297132E-6</v>
      </c>
      <c r="AK72" s="9">
        <f t="shared" si="70"/>
        <v>4.0972347783263187E-6</v>
      </c>
      <c r="AL72" s="9">
        <f t="shared" si="71"/>
        <v>1.2030057616684307E-8</v>
      </c>
      <c r="AM72" s="9">
        <f t="shared" si="72"/>
        <v>3.5375016418054239E-7</v>
      </c>
      <c r="AN72" s="9">
        <f t="shared" si="73"/>
        <v>4.6836115340265401E-4</v>
      </c>
      <c r="AO72" s="9">
        <f t="shared" si="74"/>
        <v>1.4335128924139519E-2</v>
      </c>
      <c r="AP72" s="9">
        <f t="shared" si="75"/>
        <v>6.2778295197589364E-4</v>
      </c>
      <c r="AQ72" s="9">
        <f t="shared" si="76"/>
        <v>3.3854099429088542E-9</v>
      </c>
      <c r="AR72" s="9">
        <f t="shared" si="77"/>
        <v>2.0893492932858949E-2</v>
      </c>
    </row>
    <row r="73" spans="1:44" ht="51" x14ac:dyDescent="0.35">
      <c r="A73" s="9" t="s">
        <v>138</v>
      </c>
      <c r="B73" s="9" t="s">
        <v>68</v>
      </c>
      <c r="C73" s="9" t="s">
        <v>110</v>
      </c>
      <c r="D73" s="9" t="s">
        <v>173</v>
      </c>
      <c r="E73" s="9" t="s">
        <v>126</v>
      </c>
      <c r="F73" s="9" t="s">
        <v>56</v>
      </c>
      <c r="G73" s="9" t="s">
        <v>172</v>
      </c>
      <c r="H73" s="9">
        <v>-0.35</v>
      </c>
      <c r="I73" s="9" t="s">
        <v>188</v>
      </c>
      <c r="J73" s="9" t="b">
        <v>0</v>
      </c>
      <c r="L73" s="9">
        <v>2.7643486746614979E-3</v>
      </c>
      <c r="M73" s="9">
        <v>6.2252409683854703E-10</v>
      </c>
      <c r="N73" s="9">
        <v>7.9185214550497231E-11</v>
      </c>
      <c r="O73" s="9">
        <v>9.0037677931247423E-10</v>
      </c>
      <c r="P73" s="9">
        <v>5.2746343208057352E-10</v>
      </c>
      <c r="Q73" s="9">
        <v>2.2935964653571391E-4</v>
      </c>
      <c r="R73" s="9">
        <v>1.3388568982833709E-5</v>
      </c>
      <c r="S73" s="9">
        <v>1.2511010628056119E-5</v>
      </c>
      <c r="T73" s="9">
        <v>4.1986637765900313E-5</v>
      </c>
      <c r="U73" s="9">
        <v>2.2111214646672271E-8</v>
      </c>
      <c r="V73" s="9">
        <v>3.7875218789278768E-6</v>
      </c>
      <c r="W73" s="9">
        <v>2.7654979005058911E-2</v>
      </c>
      <c r="X73" s="9">
        <v>7.2336482846093508E-2</v>
      </c>
      <c r="Y73" s="9">
        <v>3.3733194505463791E-4</v>
      </c>
      <c r="Z73" s="9">
        <v>3.4564905778696412E-8</v>
      </c>
      <c r="AA73" s="9">
        <v>4.4630949325857122E-2</v>
      </c>
      <c r="AB73" s="9">
        <f t="shared" si="60"/>
        <v>-0.35</v>
      </c>
      <c r="AC73" s="9">
        <f t="shared" si="62"/>
        <v>-9.6752203613152416E-4</v>
      </c>
      <c r="AD73" s="9">
        <f t="shared" si="63"/>
        <v>-2.1788343389349146E-10</v>
      </c>
      <c r="AE73" s="9">
        <f t="shared" si="64"/>
        <v>-2.771482509267403E-11</v>
      </c>
      <c r="AF73" s="9">
        <f t="shared" si="65"/>
        <v>-3.1513187275936594E-10</v>
      </c>
      <c r="AG73" s="9">
        <f t="shared" si="66"/>
        <v>-1.8461220122820072E-10</v>
      </c>
      <c r="AH73" s="9">
        <f t="shared" si="67"/>
        <v>-8.0275876287499865E-5</v>
      </c>
      <c r="AI73" s="9">
        <f t="shared" si="68"/>
        <v>-4.6859991439917982E-6</v>
      </c>
      <c r="AJ73" s="9">
        <f t="shared" si="69"/>
        <v>-4.3788537198196417E-6</v>
      </c>
      <c r="AK73" s="9">
        <f t="shared" si="70"/>
        <v>-1.4695323218065108E-5</v>
      </c>
      <c r="AL73" s="9">
        <f t="shared" si="71"/>
        <v>-7.7389251263352949E-9</v>
      </c>
      <c r="AM73" s="9">
        <f t="shared" si="72"/>
        <v>-1.3256326576247567E-6</v>
      </c>
      <c r="AN73" s="9">
        <f t="shared" si="73"/>
        <v>-9.6792426517706177E-3</v>
      </c>
      <c r="AO73" s="9">
        <f t="shared" si="74"/>
        <v>-2.5317768996132726E-2</v>
      </c>
      <c r="AP73" s="9">
        <f t="shared" si="75"/>
        <v>-1.1806618076912327E-4</v>
      </c>
      <c r="AQ73" s="9">
        <f t="shared" si="76"/>
        <v>-1.2097717022543743E-8</v>
      </c>
      <c r="AR73" s="9">
        <f t="shared" si="77"/>
        <v>-1.5620832264049991E-2</v>
      </c>
    </row>
    <row r="74" spans="1:44" ht="51" x14ac:dyDescent="0.35">
      <c r="A74" s="9" t="s">
        <v>139</v>
      </c>
      <c r="B74" s="9" t="s">
        <v>69</v>
      </c>
      <c r="C74" s="9" t="s">
        <v>110</v>
      </c>
      <c r="D74" s="9" t="s">
        <v>177</v>
      </c>
      <c r="E74" s="9" t="s">
        <v>126</v>
      </c>
      <c r="F74" s="9" t="s">
        <v>56</v>
      </c>
      <c r="G74" s="9" t="s">
        <v>172</v>
      </c>
      <c r="H74" s="9">
        <v>6.0424000000000003E-5</v>
      </c>
      <c r="I74" s="9" t="s">
        <v>189</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140</v>
      </c>
      <c r="B75" s="9" t="s">
        <v>70</v>
      </c>
      <c r="C75" s="9" t="s">
        <v>110</v>
      </c>
      <c r="D75" s="9" t="s">
        <v>177</v>
      </c>
      <c r="E75" s="9" t="s">
        <v>126</v>
      </c>
      <c r="F75" s="9" t="s">
        <v>56</v>
      </c>
      <c r="G75" s="9" t="s">
        <v>172</v>
      </c>
      <c r="H75" s="9">
        <v>0.14660000000000001</v>
      </c>
      <c r="I75" s="9" t="s">
        <v>189</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141</v>
      </c>
      <c r="B76" s="9" t="s">
        <v>71</v>
      </c>
      <c r="C76" s="9" t="s">
        <v>110</v>
      </c>
      <c r="D76" s="9" t="s">
        <v>178</v>
      </c>
      <c r="E76" s="9" t="s">
        <v>126</v>
      </c>
      <c r="F76" s="9" t="s">
        <v>56</v>
      </c>
      <c r="G76" s="9" t="s">
        <v>172</v>
      </c>
      <c r="H76" s="9">
        <v>0.15379999999999999</v>
      </c>
      <c r="I76" s="9" t="s">
        <v>189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142</v>
      </c>
      <c r="B77" s="9" t="s">
        <v>72</v>
      </c>
      <c r="C77" s="9" t="s">
        <v>165</v>
      </c>
      <c r="D77" s="9" t="s">
        <v>179</v>
      </c>
      <c r="E77" s="9" t="s">
        <v>126</v>
      </c>
      <c r="F77" s="9" t="s">
        <v>56</v>
      </c>
      <c r="G77" s="9" t="s">
        <v>172</v>
      </c>
      <c r="H77" s="9">
        <v>0</v>
      </c>
      <c r="I77" s="9" t="s">
        <v>189</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143</v>
      </c>
      <c r="B78" s="9" t="s">
        <v>73</v>
      </c>
      <c r="C78" s="9" t="s">
        <v>110</v>
      </c>
      <c r="D78" s="9" t="s">
        <v>177</v>
      </c>
      <c r="E78" s="9" t="s">
        <v>126</v>
      </c>
      <c r="F78" s="9" t="s">
        <v>56</v>
      </c>
      <c r="G78" s="9" t="s">
        <v>172</v>
      </c>
      <c r="H78" s="9">
        <v>9.8399999999999998E-3</v>
      </c>
      <c r="I78" s="9" t="s">
        <v>189</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144</v>
      </c>
      <c r="B79" s="9" t="s">
        <v>74</v>
      </c>
      <c r="C79" s="9" t="s">
        <v>110</v>
      </c>
      <c r="D79" s="9" t="s">
        <v>177</v>
      </c>
      <c r="E79" s="9" t="s">
        <v>126</v>
      </c>
      <c r="F79" s="9" t="s">
        <v>56</v>
      </c>
      <c r="G79" s="9" t="s">
        <v>172</v>
      </c>
      <c r="H79" s="9">
        <v>4.6900000000000002E-5</v>
      </c>
      <c r="I79" s="9" t="s">
        <v>189</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145</v>
      </c>
      <c r="B80" s="9" t="s">
        <v>75</v>
      </c>
      <c r="C80" s="9" t="s">
        <v>166</v>
      </c>
      <c r="D80" s="9" t="s">
        <v>177</v>
      </c>
      <c r="E80" s="9" t="s">
        <v>126</v>
      </c>
      <c r="F80" s="9" t="s">
        <v>56</v>
      </c>
      <c r="G80" s="9" t="s">
        <v>172</v>
      </c>
      <c r="H80" s="9">
        <v>5.6026000000000003E-4</v>
      </c>
      <c r="I80" s="9" t="s">
        <v>189</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146</v>
      </c>
      <c r="B81" s="9" t="s">
        <v>76</v>
      </c>
      <c r="C81" s="9" t="s">
        <v>110</v>
      </c>
      <c r="D81" s="9" t="s">
        <v>177</v>
      </c>
      <c r="E81" s="9" t="s">
        <v>126</v>
      </c>
      <c r="F81" s="9" t="s">
        <v>56</v>
      </c>
      <c r="G81" s="9" t="s">
        <v>172</v>
      </c>
      <c r="H81" s="9">
        <v>2.3430000000000001E-5</v>
      </c>
      <c r="I81" s="9" t="s">
        <v>189</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133</v>
      </c>
      <c r="B82" s="9" t="s">
        <v>63</v>
      </c>
      <c r="C82" s="9" t="s">
        <v>110</v>
      </c>
      <c r="D82" s="9" t="s">
        <v>172</v>
      </c>
      <c r="E82" s="9" t="s">
        <v>133</v>
      </c>
      <c r="F82" s="9" t="s">
        <v>63</v>
      </c>
      <c r="G82" s="9" t="s">
        <v>172</v>
      </c>
      <c r="H82" s="9">
        <v>-1</v>
      </c>
      <c r="I82" s="9" t="s">
        <v>187</v>
      </c>
      <c r="J82" s="9" t="b">
        <v>0</v>
      </c>
      <c r="AB82" s="9">
        <f t="shared" si="60"/>
        <v>-1</v>
      </c>
      <c r="AC82" s="9">
        <f t="shared" ref="AC82:AR82" si="78">+AC83+AC84+AC85+AC86+AC87+AC88+AC89+AC90+AC91+AC92+AC93+AC94</f>
        <v>5.3953760442447339E-2</v>
      </c>
      <c r="AD82" s="9">
        <f t="shared" si="78"/>
        <v>3.027063845571448E-9</v>
      </c>
      <c r="AE82" s="9">
        <f t="shared" si="78"/>
        <v>1.427213331771866E-9</v>
      </c>
      <c r="AF82" s="9">
        <f t="shared" si="78"/>
        <v>2.3641948066178103E-9</v>
      </c>
      <c r="AG82" s="9">
        <f t="shared" si="78"/>
        <v>1.0915706147200551E-8</v>
      </c>
      <c r="AH82" s="9">
        <f t="shared" si="78"/>
        <v>2.2999632551541109E-3</v>
      </c>
      <c r="AI82" s="9">
        <f t="shared" si="78"/>
        <v>7.1513202930028715E-5</v>
      </c>
      <c r="AJ82" s="9">
        <f t="shared" si="78"/>
        <v>2.1694960001108739E-3</v>
      </c>
      <c r="AK82" s="9">
        <f t="shared" si="78"/>
        <v>9.6225014452828075E-3</v>
      </c>
      <c r="AL82" s="9">
        <f t="shared" si="78"/>
        <v>4.055810082322917E-7</v>
      </c>
      <c r="AM82" s="9">
        <f t="shared" si="78"/>
        <v>8.6023694770961086E-5</v>
      </c>
      <c r="AN82" s="9">
        <f t="shared" si="78"/>
        <v>1.9389603375059253E-2</v>
      </c>
      <c r="AO82" s="9">
        <f t="shared" si="78"/>
        <v>0.44008200535474762</v>
      </c>
      <c r="AP82" s="9">
        <f t="shared" si="78"/>
        <v>1.2426601543650335E-2</v>
      </c>
      <c r="AQ82" s="9">
        <f t="shared" si="78"/>
        <v>1.1863523826531189E-7</v>
      </c>
      <c r="AR82" s="9">
        <f t="shared" si="78"/>
        <v>0.29763451506094013</v>
      </c>
    </row>
    <row r="83" spans="1:44" ht="63.5" x14ac:dyDescent="0.35">
      <c r="A83" s="9" t="s">
        <v>147</v>
      </c>
      <c r="B83" s="9" t="s">
        <v>77</v>
      </c>
      <c r="C83" s="9" t="s">
        <v>110</v>
      </c>
      <c r="D83" s="9" t="s">
        <v>180</v>
      </c>
      <c r="E83" s="9" t="s">
        <v>133</v>
      </c>
      <c r="F83" s="9" t="s">
        <v>63</v>
      </c>
      <c r="G83" s="9" t="s">
        <v>172</v>
      </c>
      <c r="H83" s="9">
        <v>-1.8499999999999999E-5</v>
      </c>
      <c r="I83" s="9" t="s">
        <v>188</v>
      </c>
      <c r="J83" s="9" t="b">
        <v>0</v>
      </c>
      <c r="L83" s="9">
        <v>-0.52360837610367916</v>
      </c>
      <c r="M83" s="9">
        <v>-5.0347728910627557E-9</v>
      </c>
      <c r="N83" s="9">
        <v>-6.1782182118547084E-9</v>
      </c>
      <c r="O83" s="9">
        <v>-4.2867379688764412E-8</v>
      </c>
      <c r="P83" s="9">
        <v>-4.1978141291262007E-9</v>
      </c>
      <c r="Q83" s="9">
        <v>-2.1954225964532009E-3</v>
      </c>
      <c r="R83" s="9">
        <v>-3.9702107017892648E-4</v>
      </c>
      <c r="S83" s="9">
        <v>-3.1855082369674082E-4</v>
      </c>
      <c r="T83" s="9">
        <v>-1.479513557648844E-3</v>
      </c>
      <c r="U83" s="9">
        <v>-7.5928661732313664E-7</v>
      </c>
      <c r="V83" s="9">
        <v>-1.4806836103657979E-4</v>
      </c>
      <c r="W83" s="9">
        <v>-1.4046811471962379</v>
      </c>
      <c r="X83" s="9">
        <v>-0.38102912616901458</v>
      </c>
      <c r="Y83" s="9">
        <v>-7.2406315853755579E-2</v>
      </c>
      <c r="Z83" s="9">
        <v>-1.6078987313612599E-7</v>
      </c>
      <c r="AA83" s="9">
        <v>-0.39413004095305892</v>
      </c>
      <c r="AB83" s="9">
        <f t="shared" si="60"/>
        <v>-1.8499999999999999E-5</v>
      </c>
      <c r="AC83" s="9">
        <f t="shared" ref="AC83:AC94" si="79">AB83*L83</f>
        <v>9.6867549579180636E-6</v>
      </c>
      <c r="AD83" s="9">
        <f t="shared" ref="AD83:AD94" si="80">AB83*M83</f>
        <v>9.3143298484660976E-14</v>
      </c>
      <c r="AE83" s="9">
        <f t="shared" ref="AE83:AE94" si="81">AB83*N83</f>
        <v>1.142970369193121E-13</v>
      </c>
      <c r="AF83" s="9">
        <f t="shared" ref="AF83:AF94" si="82">AB83*O83</f>
        <v>7.9304652424214156E-13</v>
      </c>
      <c r="AG83" s="9">
        <f t="shared" ref="AG83:AG94" si="83">AB83*P83</f>
        <v>7.7659561388834706E-14</v>
      </c>
      <c r="AH83" s="9">
        <f t="shared" ref="AH83:AH94" si="84">AB83*Q83</f>
        <v>4.0615318034384216E-8</v>
      </c>
      <c r="AI83" s="9">
        <f t="shared" ref="AI83:AI94" si="85">AB83*R83</f>
        <v>7.3448897983101397E-9</v>
      </c>
      <c r="AJ83" s="9">
        <f t="shared" ref="AJ83:AJ94" si="86">AB83*S83</f>
        <v>5.893190238389705E-9</v>
      </c>
      <c r="AK83" s="9">
        <f t="shared" ref="AK83:AK94" si="87">AB83*T83</f>
        <v>2.7371000816503614E-8</v>
      </c>
      <c r="AL83" s="9">
        <f t="shared" ref="AL83:AL94" si="88">AB83*U83</f>
        <v>1.4046802420478027E-11</v>
      </c>
      <c r="AM83" s="9">
        <f t="shared" ref="AM83:AM94" si="89">AB83*V83</f>
        <v>2.7392646791767258E-9</v>
      </c>
      <c r="AN83" s="9">
        <f t="shared" ref="AN83:AN94" si="90">AB83*W83</f>
        <v>2.5986601223130402E-5</v>
      </c>
      <c r="AO83" s="9">
        <f t="shared" ref="AO83:AO94" si="91">AB83*X83</f>
        <v>7.0490388341267693E-6</v>
      </c>
      <c r="AP83" s="9">
        <f t="shared" ref="AP83:AP94" si="92">AB83*Y83</f>
        <v>1.339516843294478E-6</v>
      </c>
      <c r="AQ83" s="9">
        <f t="shared" ref="AQ83:AQ94" si="93">AB83*Z83</f>
        <v>2.9746126530183307E-12</v>
      </c>
      <c r="AR83" s="9">
        <f t="shared" ref="AR83:AR94" si="94">AB83*AA83</f>
        <v>7.2914057576315899E-6</v>
      </c>
    </row>
    <row r="84" spans="1:44" ht="63.5" x14ac:dyDescent="0.35">
      <c r="A84" s="9" t="s">
        <v>148</v>
      </c>
      <c r="B84" s="9" t="s">
        <v>78</v>
      </c>
      <c r="C84" s="9" t="s">
        <v>166</v>
      </c>
      <c r="D84" s="9" t="s">
        <v>180</v>
      </c>
      <c r="E84" s="9" t="s">
        <v>133</v>
      </c>
      <c r="F84" s="9" t="s">
        <v>63</v>
      </c>
      <c r="G84" s="9" t="s">
        <v>172</v>
      </c>
      <c r="H84" s="9">
        <v>-2.2499999999999999E-4</v>
      </c>
      <c r="I84" s="9" t="s">
        <v>188</v>
      </c>
      <c r="J84" s="9" t="b">
        <v>0</v>
      </c>
      <c r="L84" s="9">
        <v>-0.31062606905487877</v>
      </c>
      <c r="M84" s="9">
        <v>-2.1305858048911279E-8</v>
      </c>
      <c r="N84" s="9">
        <v>-1.2584942848018451E-7</v>
      </c>
      <c r="O84" s="9">
        <v>-2.1049518282893269E-6</v>
      </c>
      <c r="P84" s="9">
        <v>-3.2901027878885327E-8</v>
      </c>
      <c r="Q84" s="9">
        <v>-3.7249033972042933E-2</v>
      </c>
      <c r="R84" s="9">
        <v>-1.695069296809859E-3</v>
      </c>
      <c r="S84" s="9">
        <v>-3.9870818838341031E-3</v>
      </c>
      <c r="T84" s="9">
        <v>-1.1799303114350309E-2</v>
      </c>
      <c r="U84" s="9">
        <v>-9.10893314334004E-4</v>
      </c>
      <c r="V84" s="9">
        <v>-2.073637361429705E-2</v>
      </c>
      <c r="W84" s="9">
        <v>-4.7558076045168809</v>
      </c>
      <c r="X84" s="9">
        <v>-3.2172599513217039</v>
      </c>
      <c r="Y84" s="9">
        <v>-4.448095415779898</v>
      </c>
      <c r="Z84" s="9">
        <v>-6.4147913804419111E-6</v>
      </c>
      <c r="AA84" s="9">
        <v>-4.6035859935909027</v>
      </c>
      <c r="AB84" s="9">
        <f t="shared" si="60"/>
        <v>-2.2499999999999999E-4</v>
      </c>
      <c r="AC84" s="9">
        <f t="shared" si="79"/>
        <v>6.9890865537347723E-5</v>
      </c>
      <c r="AD84" s="9">
        <f t="shared" si="80"/>
        <v>4.7938180610050378E-12</v>
      </c>
      <c r="AE84" s="9">
        <f t="shared" si="81"/>
        <v>2.8316121408041513E-11</v>
      </c>
      <c r="AF84" s="9">
        <f t="shared" si="82"/>
        <v>4.7361416136509855E-10</v>
      </c>
      <c r="AG84" s="9">
        <f t="shared" si="83"/>
        <v>7.4027312727491986E-12</v>
      </c>
      <c r="AH84" s="9">
        <f t="shared" si="84"/>
        <v>8.3810326437096601E-6</v>
      </c>
      <c r="AI84" s="9">
        <f t="shared" si="85"/>
        <v>3.8139059178221828E-7</v>
      </c>
      <c r="AJ84" s="9">
        <f t="shared" si="86"/>
        <v>8.9709342386267312E-7</v>
      </c>
      <c r="AK84" s="9">
        <f t="shared" si="87"/>
        <v>2.6548432007288193E-6</v>
      </c>
      <c r="AL84" s="9">
        <f t="shared" si="88"/>
        <v>2.0495099572515089E-7</v>
      </c>
      <c r="AM84" s="9">
        <f t="shared" si="89"/>
        <v>4.6656840632168357E-6</v>
      </c>
      <c r="AN84" s="9">
        <f t="shared" si="90"/>
        <v>1.0700567110162981E-3</v>
      </c>
      <c r="AO84" s="9">
        <f t="shared" si="91"/>
        <v>7.2388348904738335E-4</v>
      </c>
      <c r="AP84" s="9">
        <f t="shared" si="92"/>
        <v>1.0008214685504771E-3</v>
      </c>
      <c r="AQ84" s="9">
        <f t="shared" si="93"/>
        <v>1.4433280605994299E-9</v>
      </c>
      <c r="AR84" s="9">
        <f t="shared" si="94"/>
        <v>1.0358068485579531E-3</v>
      </c>
    </row>
    <row r="85" spans="1:44" ht="63.5" x14ac:dyDescent="0.35">
      <c r="A85" s="9" t="s">
        <v>149</v>
      </c>
      <c r="B85" s="9" t="s">
        <v>79</v>
      </c>
      <c r="C85" s="9" t="s">
        <v>167</v>
      </c>
      <c r="D85" s="9" t="s">
        <v>180</v>
      </c>
      <c r="E85" s="9" t="s">
        <v>133</v>
      </c>
      <c r="F85" s="9" t="s">
        <v>63</v>
      </c>
      <c r="G85" s="9" t="s">
        <v>172</v>
      </c>
      <c r="H85" s="9">
        <v>7.4099999999999998E-9</v>
      </c>
      <c r="I85" s="9" t="s">
        <v>188</v>
      </c>
      <c r="J85" s="9" t="b">
        <v>0</v>
      </c>
      <c r="L85" s="9">
        <v>577811.866142074</v>
      </c>
      <c r="M85" s="9">
        <v>0.1925871401677339</v>
      </c>
      <c r="N85" s="9">
        <v>0.1707425519998817</v>
      </c>
      <c r="O85" s="9">
        <v>0.2430668588850434</v>
      </c>
      <c r="P85" s="9">
        <v>9.6742754633563119E-2</v>
      </c>
      <c r="Q85" s="9">
        <v>82647.995804854902</v>
      </c>
      <c r="R85" s="9">
        <v>3907.5374034153901</v>
      </c>
      <c r="S85" s="9">
        <v>3587.958722196815</v>
      </c>
      <c r="T85" s="9">
        <v>11792.14133803939</v>
      </c>
      <c r="U85" s="9">
        <v>17.061395084203369</v>
      </c>
      <c r="V85" s="9">
        <v>1030.312810266216</v>
      </c>
      <c r="W85" s="9">
        <v>3566123.7738131271</v>
      </c>
      <c r="X85" s="9">
        <v>58909334.839345537</v>
      </c>
      <c r="Y85" s="9">
        <v>470878.51487699029</v>
      </c>
      <c r="Z85" s="9">
        <v>11.265020599757969</v>
      </c>
      <c r="AA85" s="9">
        <v>15965351.392965039</v>
      </c>
      <c r="AB85" s="9">
        <f t="shared" si="60"/>
        <v>7.4099999999999998E-9</v>
      </c>
      <c r="AC85" s="9">
        <f t="shared" si="79"/>
        <v>4.2815859281127681E-3</v>
      </c>
      <c r="AD85" s="9">
        <f t="shared" si="80"/>
        <v>1.4270707086429082E-9</v>
      </c>
      <c r="AE85" s="9">
        <f t="shared" si="81"/>
        <v>1.2652023103191233E-9</v>
      </c>
      <c r="AF85" s="9">
        <f t="shared" si="82"/>
        <v>1.8011254243381715E-9</v>
      </c>
      <c r="AG85" s="9">
        <f t="shared" si="83"/>
        <v>7.1686381183470269E-10</v>
      </c>
      <c r="AH85" s="9">
        <f t="shared" si="84"/>
        <v>6.1242164891397478E-4</v>
      </c>
      <c r="AI85" s="9">
        <f t="shared" si="85"/>
        <v>2.8954852159308041E-5</v>
      </c>
      <c r="AJ85" s="9">
        <f t="shared" si="86"/>
        <v>2.6586774131478399E-5</v>
      </c>
      <c r="AK85" s="9">
        <f t="shared" si="87"/>
        <v>8.737976731487187E-5</v>
      </c>
      <c r="AL85" s="9">
        <f t="shared" si="88"/>
        <v>1.2642493757394696E-7</v>
      </c>
      <c r="AM85" s="9">
        <f t="shared" si="89"/>
        <v>7.6346179240726601E-6</v>
      </c>
      <c r="AN85" s="9">
        <f t="shared" si="90"/>
        <v>2.6424977163955272E-2</v>
      </c>
      <c r="AO85" s="9">
        <f t="shared" si="91"/>
        <v>0.43651817115955044</v>
      </c>
      <c r="AP85" s="9">
        <f t="shared" si="92"/>
        <v>3.4892097952384979E-3</v>
      </c>
      <c r="AQ85" s="9">
        <f t="shared" si="93"/>
        <v>8.3473802644206547E-8</v>
      </c>
      <c r="AR85" s="9">
        <f t="shared" si="94"/>
        <v>0.11830325382187094</v>
      </c>
    </row>
    <row r="86" spans="1:44" ht="63.5" x14ac:dyDescent="0.35">
      <c r="A86" s="9" t="s">
        <v>150</v>
      </c>
      <c r="B86" s="9" t="s">
        <v>80</v>
      </c>
      <c r="C86" s="9" t="s">
        <v>168</v>
      </c>
      <c r="D86" s="9" t="s">
        <v>180</v>
      </c>
      <c r="E86" s="9" t="s">
        <v>133</v>
      </c>
      <c r="F86" s="9" t="s">
        <v>63</v>
      </c>
      <c r="G86" s="9" t="s">
        <v>172</v>
      </c>
      <c r="H86" s="9">
        <v>1.18E-2</v>
      </c>
      <c r="I86" s="9" t="s">
        <v>188</v>
      </c>
      <c r="J86" s="9" t="b">
        <v>0</v>
      </c>
      <c r="L86" s="9">
        <v>0.11525756981176399</v>
      </c>
      <c r="M86" s="9">
        <v>1.122806434220742E-8</v>
      </c>
      <c r="N86" s="9">
        <v>5.5302390244247127E-9</v>
      </c>
      <c r="O86" s="9">
        <v>2.8421634726958709E-8</v>
      </c>
      <c r="P86" s="9">
        <v>3.704356632401462E-9</v>
      </c>
      <c r="Q86" s="9">
        <v>0.10737589049427709</v>
      </c>
      <c r="R86" s="9">
        <v>4.0911125731123941E-4</v>
      </c>
      <c r="S86" s="9">
        <v>4.166428375131348E-4</v>
      </c>
      <c r="T86" s="9">
        <v>1.2209256279476039E-3</v>
      </c>
      <c r="U86" s="9">
        <v>5.8572619694143044E-6</v>
      </c>
      <c r="V86" s="9">
        <v>1.0399459650819211E-4</v>
      </c>
      <c r="W86" s="9">
        <v>0.14015950808097119</v>
      </c>
      <c r="X86" s="9">
        <v>1.445034064808584</v>
      </c>
      <c r="Y86" s="9">
        <v>0.20574061411934519</v>
      </c>
      <c r="Z86" s="9">
        <v>3.8063568149824002E-6</v>
      </c>
      <c r="AA86" s="9">
        <v>7.4864370238318063</v>
      </c>
      <c r="AB86" s="9">
        <f t="shared" si="60"/>
        <v>1.18E-2</v>
      </c>
      <c r="AC86" s="9">
        <f t="shared" si="79"/>
        <v>1.3600393237788151E-3</v>
      </c>
      <c r="AD86" s="9">
        <f t="shared" si="80"/>
        <v>1.3249115923804756E-10</v>
      </c>
      <c r="AE86" s="9">
        <f t="shared" si="81"/>
        <v>6.5256820488211603E-11</v>
      </c>
      <c r="AF86" s="9">
        <f t="shared" si="82"/>
        <v>3.3537528977811277E-10</v>
      </c>
      <c r="AG86" s="9">
        <f t="shared" si="83"/>
        <v>4.3711408262337251E-11</v>
      </c>
      <c r="AH86" s="9">
        <f t="shared" si="84"/>
        <v>1.2670355078324698E-3</v>
      </c>
      <c r="AI86" s="9">
        <f t="shared" si="85"/>
        <v>4.8275128362726247E-6</v>
      </c>
      <c r="AJ86" s="9">
        <f t="shared" si="86"/>
        <v>4.9163854826549908E-6</v>
      </c>
      <c r="AK86" s="9">
        <f t="shared" si="87"/>
        <v>1.4406922409781725E-5</v>
      </c>
      <c r="AL86" s="9">
        <f t="shared" si="88"/>
        <v>6.9115691239088786E-8</v>
      </c>
      <c r="AM86" s="9">
        <f t="shared" si="89"/>
        <v>1.2271362387966669E-6</v>
      </c>
      <c r="AN86" s="9">
        <f t="shared" si="90"/>
        <v>1.6538821953554601E-3</v>
      </c>
      <c r="AO86" s="9">
        <f t="shared" si="91"/>
        <v>1.7051401964741291E-2</v>
      </c>
      <c r="AP86" s="9">
        <f t="shared" si="92"/>
        <v>2.4277392466082732E-3</v>
      </c>
      <c r="AQ86" s="9">
        <f t="shared" si="93"/>
        <v>4.4915010416792321E-8</v>
      </c>
      <c r="AR86" s="9">
        <f t="shared" si="94"/>
        <v>8.8339956881215306E-2</v>
      </c>
    </row>
    <row r="87" spans="1:44" ht="113.5" x14ac:dyDescent="0.35">
      <c r="A87" s="9" t="s">
        <v>151</v>
      </c>
      <c r="B87" s="9" t="s">
        <v>81</v>
      </c>
      <c r="C87" s="9" t="s">
        <v>169</v>
      </c>
      <c r="D87" s="9" t="s">
        <v>173</v>
      </c>
      <c r="E87" s="9" t="s">
        <v>133</v>
      </c>
      <c r="F87" s="9" t="s">
        <v>63</v>
      </c>
      <c r="G87" s="9" t="s">
        <v>172</v>
      </c>
      <c r="H87" s="9">
        <v>3.5211267605633799E-4</v>
      </c>
      <c r="I87" s="9" t="s">
        <v>188</v>
      </c>
      <c r="J87" s="9" t="b">
        <v>0</v>
      </c>
      <c r="L87" s="9">
        <v>22.795301105189189</v>
      </c>
      <c r="M87" s="9">
        <v>4.9494124421397101E-6</v>
      </c>
      <c r="N87" s="9">
        <v>2.9523824655111482E-7</v>
      </c>
      <c r="O87" s="9">
        <v>4.5001627625994779E-7</v>
      </c>
      <c r="P87" s="9">
        <v>1.661425789203993E-6</v>
      </c>
      <c r="Q87" s="9">
        <v>1.4634414675390619</v>
      </c>
      <c r="R87" s="9">
        <v>9.4478162126205287E-2</v>
      </c>
      <c r="S87" s="9">
        <v>8.1564256609351293E-2</v>
      </c>
      <c r="T87" s="9">
        <v>0.30651134051758883</v>
      </c>
      <c r="U87" s="9">
        <v>4.2672089090831311E-5</v>
      </c>
      <c r="V87" s="9">
        <v>2.782604203702576E-2</v>
      </c>
      <c r="W87" s="9">
        <v>7.5528131664311111</v>
      </c>
      <c r="X87" s="9">
        <v>52.065484232618658</v>
      </c>
      <c r="Y87" s="9">
        <v>0.8251361323836407</v>
      </c>
      <c r="Z87" s="9">
        <v>1.2366297573386061E-5</v>
      </c>
      <c r="AA87" s="9">
        <v>312.49125857249419</v>
      </c>
      <c r="AB87" s="9">
        <f t="shared" si="60"/>
        <v>3.5211267605633799E-4</v>
      </c>
      <c r="AC87" s="9">
        <f t="shared" si="79"/>
        <v>8.026514473658165E-3</v>
      </c>
      <c r="AD87" s="9">
        <f t="shared" si="80"/>
        <v>1.7427508599083485E-9</v>
      </c>
      <c r="AE87" s="9">
        <f t="shared" si="81"/>
        <v>1.0395712906729393E-10</v>
      </c>
      <c r="AF87" s="9">
        <f t="shared" si="82"/>
        <v>1.5845643530279849E-10</v>
      </c>
      <c r="AG87" s="9">
        <f t="shared" si="83"/>
        <v>5.8500908070563125E-10</v>
      </c>
      <c r="AH87" s="9">
        <f t="shared" si="84"/>
        <v>5.1529629138699358E-4</v>
      </c>
      <c r="AI87" s="9">
        <f t="shared" si="85"/>
        <v>3.3266958495142701E-5</v>
      </c>
      <c r="AJ87" s="9">
        <f t="shared" si="86"/>
        <v>2.8719808665264536E-5</v>
      </c>
      <c r="AK87" s="9">
        <f t="shared" si="87"/>
        <v>1.0792652835126366E-4</v>
      </c>
      <c r="AL87" s="9">
        <f t="shared" si="88"/>
        <v>1.5025383482687079E-8</v>
      </c>
      <c r="AM87" s="9">
        <f t="shared" si="89"/>
        <v>9.7979021257132947E-6</v>
      </c>
      <c r="AN87" s="9">
        <f t="shared" si="90"/>
        <v>2.6594412557856021E-3</v>
      </c>
      <c r="AO87" s="9">
        <f t="shared" si="91"/>
        <v>1.8332916983316426E-2</v>
      </c>
      <c r="AP87" s="9">
        <f t="shared" si="92"/>
        <v>2.9054089168438051E-4</v>
      </c>
      <c r="AQ87" s="9">
        <f t="shared" si="93"/>
        <v>4.3543301314739649E-9</v>
      </c>
      <c r="AR87" s="9">
        <f t="shared" si="94"/>
        <v>0.110032133300174</v>
      </c>
    </row>
    <row r="88" spans="1:44" ht="63.5" x14ac:dyDescent="0.35">
      <c r="A88" s="9" t="s">
        <v>138</v>
      </c>
      <c r="B88" s="9" t="s">
        <v>68</v>
      </c>
      <c r="C88" s="9" t="s">
        <v>110</v>
      </c>
      <c r="D88" s="9" t="s">
        <v>173</v>
      </c>
      <c r="E88" s="9" t="s">
        <v>133</v>
      </c>
      <c r="F88" s="9" t="s">
        <v>63</v>
      </c>
      <c r="G88" s="9" t="s">
        <v>172</v>
      </c>
      <c r="H88" s="9">
        <v>-0.45</v>
      </c>
      <c r="I88" s="9" t="s">
        <v>188</v>
      </c>
      <c r="J88" s="9" t="b">
        <v>0</v>
      </c>
      <c r="L88" s="9">
        <v>2.7643486746614979E-3</v>
      </c>
      <c r="M88" s="9">
        <v>6.2252409683854703E-10</v>
      </c>
      <c r="N88" s="9">
        <v>7.9185214550497231E-11</v>
      </c>
      <c r="O88" s="9">
        <v>9.0037677931247423E-10</v>
      </c>
      <c r="P88" s="9">
        <v>5.2746343208057352E-10</v>
      </c>
      <c r="Q88" s="9">
        <v>2.2935964653571391E-4</v>
      </c>
      <c r="R88" s="9">
        <v>1.3388568982833709E-5</v>
      </c>
      <c r="S88" s="9">
        <v>1.2511010628056119E-5</v>
      </c>
      <c r="T88" s="9">
        <v>4.1986637765900313E-5</v>
      </c>
      <c r="U88" s="9">
        <v>2.2111214646672271E-8</v>
      </c>
      <c r="V88" s="9">
        <v>3.7875218789278768E-6</v>
      </c>
      <c r="W88" s="9">
        <v>2.7654979005058911E-2</v>
      </c>
      <c r="X88" s="9">
        <v>7.2336482846093508E-2</v>
      </c>
      <c r="Y88" s="9">
        <v>3.3733194505463791E-4</v>
      </c>
      <c r="Z88" s="9">
        <v>3.4564905778696412E-8</v>
      </c>
      <c r="AA88" s="9">
        <v>4.4630949325857122E-2</v>
      </c>
      <c r="AB88" s="9">
        <f t="shared" si="60"/>
        <v>-0.45</v>
      </c>
      <c r="AC88" s="9">
        <f t="shared" si="79"/>
        <v>-1.2439569035976742E-3</v>
      </c>
      <c r="AD88" s="9">
        <f t="shared" si="80"/>
        <v>-2.8013584357734615E-10</v>
      </c>
      <c r="AE88" s="9">
        <f t="shared" si="81"/>
        <v>-3.5633346547723753E-11</v>
      </c>
      <c r="AF88" s="9">
        <f t="shared" si="82"/>
        <v>-4.0516955069061342E-10</v>
      </c>
      <c r="AG88" s="9">
        <f t="shared" si="83"/>
        <v>-2.3735854443625809E-10</v>
      </c>
      <c r="AH88" s="9">
        <f t="shared" si="84"/>
        <v>-1.0321184094107127E-4</v>
      </c>
      <c r="AI88" s="9">
        <f t="shared" si="85"/>
        <v>-6.0248560422751698E-6</v>
      </c>
      <c r="AJ88" s="9">
        <f t="shared" si="86"/>
        <v>-5.6299547826252543E-6</v>
      </c>
      <c r="AK88" s="9">
        <f t="shared" si="87"/>
        <v>-1.8893986994655141E-5</v>
      </c>
      <c r="AL88" s="9">
        <f t="shared" si="88"/>
        <v>-9.9500465910025213E-9</v>
      </c>
      <c r="AM88" s="9">
        <f t="shared" si="89"/>
        <v>-1.7043848455175447E-6</v>
      </c>
      <c r="AN88" s="9">
        <f t="shared" si="90"/>
        <v>-1.244474055227651E-2</v>
      </c>
      <c r="AO88" s="9">
        <f t="shared" si="91"/>
        <v>-3.2551417280742082E-2</v>
      </c>
      <c r="AP88" s="9">
        <f t="shared" si="92"/>
        <v>-1.5179937527458706E-4</v>
      </c>
      <c r="AQ88" s="9">
        <f t="shared" si="93"/>
        <v>-1.5554207600413387E-8</v>
      </c>
      <c r="AR88" s="9">
        <f t="shared" si="94"/>
        <v>-2.0083927196635706E-2</v>
      </c>
    </row>
    <row r="89" spans="1:44" ht="63.5" x14ac:dyDescent="0.35">
      <c r="A89" s="9" t="s">
        <v>139</v>
      </c>
      <c r="B89" s="9" t="s">
        <v>69</v>
      </c>
      <c r="C89" s="9" t="s">
        <v>110</v>
      </c>
      <c r="D89" s="9" t="s">
        <v>177</v>
      </c>
      <c r="E89" s="9" t="s">
        <v>133</v>
      </c>
      <c r="F89" s="9" t="s">
        <v>63</v>
      </c>
      <c r="G89" s="9" t="s">
        <v>172</v>
      </c>
      <c r="H89" s="9">
        <v>2.5000000000000001E-5</v>
      </c>
      <c r="I89" s="9" t="s">
        <v>189</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140</v>
      </c>
      <c r="B90" s="9" t="s">
        <v>70</v>
      </c>
      <c r="C90" s="9" t="s">
        <v>110</v>
      </c>
      <c r="D90" s="9" t="s">
        <v>177</v>
      </c>
      <c r="E90" s="9" t="s">
        <v>133</v>
      </c>
      <c r="F90" s="9" t="s">
        <v>63</v>
      </c>
      <c r="G90" s="9" t="s">
        <v>172</v>
      </c>
      <c r="H90" s="9">
        <v>0.22</v>
      </c>
      <c r="I90" s="9" t="s">
        <v>189</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152</v>
      </c>
      <c r="B91" s="9" t="s">
        <v>82</v>
      </c>
      <c r="C91" s="9" t="s">
        <v>110</v>
      </c>
      <c r="D91" s="9" t="s">
        <v>177</v>
      </c>
      <c r="E91" s="9" t="s">
        <v>133</v>
      </c>
      <c r="F91" s="9" t="s">
        <v>63</v>
      </c>
      <c r="G91" s="9" t="s">
        <v>172</v>
      </c>
      <c r="H91" s="9">
        <v>5.2599999999999999E-4</v>
      </c>
      <c r="I91" s="9" t="s">
        <v>189</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144</v>
      </c>
      <c r="B92" s="9" t="s">
        <v>74</v>
      </c>
      <c r="C92" s="9" t="s">
        <v>110</v>
      </c>
      <c r="D92" s="9" t="s">
        <v>177</v>
      </c>
      <c r="E92" s="9" t="s">
        <v>133</v>
      </c>
      <c r="F92" s="9" t="s">
        <v>63</v>
      </c>
      <c r="G92" s="9" t="s">
        <v>172</v>
      </c>
      <c r="H92" s="9">
        <v>1E-3</v>
      </c>
      <c r="I92" s="9" t="s">
        <v>189</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145</v>
      </c>
      <c r="B93" s="9" t="s">
        <v>83</v>
      </c>
      <c r="C93" s="9" t="s">
        <v>166</v>
      </c>
      <c r="D93" s="9" t="s">
        <v>181</v>
      </c>
      <c r="E93" s="9" t="s">
        <v>133</v>
      </c>
      <c r="F93" s="9" t="s">
        <v>63</v>
      </c>
      <c r="G93" s="9" t="s">
        <v>172</v>
      </c>
      <c r="H93" s="9">
        <v>1.25E-4</v>
      </c>
      <c r="I93" s="9" t="s">
        <v>189</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146</v>
      </c>
      <c r="B94" s="9" t="s">
        <v>76</v>
      </c>
      <c r="C94" s="9" t="s">
        <v>110</v>
      </c>
      <c r="D94" s="9" t="s">
        <v>177</v>
      </c>
      <c r="E94" s="9" t="s">
        <v>133</v>
      </c>
      <c r="F94" s="9" t="s">
        <v>63</v>
      </c>
      <c r="G94" s="9" t="s">
        <v>172</v>
      </c>
      <c r="H94" s="9">
        <v>6.9999999999999999E-4</v>
      </c>
      <c r="I94" s="9" t="s">
        <v>189</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134</v>
      </c>
      <c r="B95" s="9" t="s">
        <v>64</v>
      </c>
      <c r="C95" s="9" t="s">
        <v>110</v>
      </c>
      <c r="D95" s="9" t="s">
        <v>172</v>
      </c>
      <c r="E95" s="9" t="s">
        <v>134</v>
      </c>
      <c r="F95" s="9" t="s">
        <v>64</v>
      </c>
      <c r="G95" s="9" t="s">
        <v>172</v>
      </c>
      <c r="H95" s="9">
        <v>-1</v>
      </c>
      <c r="I95" s="9" t="s">
        <v>187</v>
      </c>
      <c r="J95" s="9" t="b">
        <v>0</v>
      </c>
      <c r="AB95" s="9">
        <f t="shared" si="95"/>
        <v>-1</v>
      </c>
      <c r="AC95" s="9">
        <f t="shared" ref="AC95:AR95" si="96">+AC96+AC97+AC98+AC99+AC100+AC101+AC102+AC103+AC104+AC105+AC106+AC107+AC108+AC109+AC110+AC111+AC112</f>
        <v>6.414280064053493E-2</v>
      </c>
      <c r="AD95" s="9">
        <f t="shared" si="96"/>
        <v>2.2984723572902436E-9</v>
      </c>
      <c r="AE95" s="9">
        <f t="shared" si="96"/>
        <v>5.8178984738193745E-10</v>
      </c>
      <c r="AF95" s="9">
        <f t="shared" si="96"/>
        <v>2.1698958348830853E-9</v>
      </c>
      <c r="AG95" s="9">
        <f t="shared" si="96"/>
        <v>-5.1196458805766363E-10</v>
      </c>
      <c r="AH95" s="9">
        <f t="shared" si="96"/>
        <v>1.1917546272818022E-4</v>
      </c>
      <c r="AI95" s="9">
        <f t="shared" si="96"/>
        <v>5.7404946712579087E-5</v>
      </c>
      <c r="AJ95" s="9">
        <f t="shared" si="96"/>
        <v>-2.2765427155173424E-4</v>
      </c>
      <c r="AK95" s="9">
        <f t="shared" si="96"/>
        <v>-1.0514281279933697E-3</v>
      </c>
      <c r="AL95" s="9">
        <f t="shared" si="96"/>
        <v>2.7558420217307417E-7</v>
      </c>
      <c r="AM95" s="9">
        <f t="shared" si="96"/>
        <v>9.8558657264393309E-6</v>
      </c>
      <c r="AN95" s="9">
        <f t="shared" si="96"/>
        <v>4.4211800004168994E-3</v>
      </c>
      <c r="AO95" s="9">
        <f t="shared" si="96"/>
        <v>-5.8044855874564483E-2</v>
      </c>
      <c r="AP95" s="9">
        <f t="shared" si="96"/>
        <v>3.4070344952075908E-4</v>
      </c>
      <c r="AQ95" s="9">
        <f t="shared" si="96"/>
        <v>3.9714933140343596E-9</v>
      </c>
      <c r="AR95" s="9">
        <f t="shared" si="96"/>
        <v>0.11184993777273661</v>
      </c>
    </row>
    <row r="96" spans="1:44" ht="76" x14ac:dyDescent="0.35">
      <c r="A96" s="9" t="s">
        <v>153</v>
      </c>
      <c r="B96" s="9" t="s">
        <v>84</v>
      </c>
      <c r="C96" s="9" t="s">
        <v>167</v>
      </c>
      <c r="D96" s="9" t="s">
        <v>180</v>
      </c>
      <c r="E96" s="9" t="s">
        <v>134</v>
      </c>
      <c r="F96" s="9" t="s">
        <v>64</v>
      </c>
      <c r="G96" s="9" t="s">
        <v>172</v>
      </c>
      <c r="H96" s="9">
        <v>1.67E-9</v>
      </c>
      <c r="I96" s="9" t="s">
        <v>188</v>
      </c>
      <c r="J96" s="9" t="b">
        <v>0</v>
      </c>
      <c r="L96" s="9">
        <v>743902.80453464075</v>
      </c>
      <c r="M96" s="9">
        <v>6.8394355538009655E-2</v>
      </c>
      <c r="N96" s="9">
        <v>0.38833526918577732</v>
      </c>
      <c r="O96" s="9">
        <v>0.61893830775583925</v>
      </c>
      <c r="P96" s="9">
        <v>8.8806622187129813E-2</v>
      </c>
      <c r="Q96" s="9">
        <v>49517.806791431103</v>
      </c>
      <c r="R96" s="9">
        <v>3766.1717602723188</v>
      </c>
      <c r="S96" s="9">
        <v>3518.5661050631638</v>
      </c>
      <c r="T96" s="9">
        <v>9937.8187700140825</v>
      </c>
      <c r="U96" s="9">
        <v>30.93341370832329</v>
      </c>
      <c r="V96" s="9">
        <v>875.1263056319624</v>
      </c>
      <c r="W96" s="9">
        <v>5176722.2655539066</v>
      </c>
      <c r="X96" s="9">
        <v>27797875.829027198</v>
      </c>
      <c r="Y96" s="9">
        <v>270799.33520332491</v>
      </c>
      <c r="Z96" s="9">
        <v>47.138188564117748</v>
      </c>
      <c r="AA96" s="9">
        <v>11746413.082183311</v>
      </c>
      <c r="AB96" s="9">
        <f t="shared" si="95"/>
        <v>1.67E-9</v>
      </c>
      <c r="AC96" s="9">
        <f t="shared" ref="AC96:AC112" si="97">AB96*L96</f>
        <v>1.24231768357285E-3</v>
      </c>
      <c r="AD96" s="9">
        <f t="shared" ref="AD96:AD112" si="98">AB96*M96</f>
        <v>1.1421857374847613E-10</v>
      </c>
      <c r="AE96" s="9">
        <f t="shared" ref="AE96:AE112" si="99">AB96*N96</f>
        <v>6.4851989954024818E-10</v>
      </c>
      <c r="AF96" s="9">
        <f t="shared" ref="AF96:AF112" si="100">AB96*O96</f>
        <v>1.0336269739522516E-9</v>
      </c>
      <c r="AG96" s="9">
        <f t="shared" ref="AG96:AG112" si="101">AB96*P96</f>
        <v>1.4830705905250678E-10</v>
      </c>
      <c r="AH96" s="9">
        <f t="shared" ref="AH96:AH112" si="102">AB96*Q96</f>
        <v>8.2694737341689948E-5</v>
      </c>
      <c r="AI96" s="9">
        <f t="shared" ref="AI96:AI112" si="103">AB96*R96</f>
        <v>6.2895068396547722E-6</v>
      </c>
      <c r="AJ96" s="9">
        <f t="shared" ref="AJ96:AJ112" si="104">AB96*S96</f>
        <v>5.8760053954554838E-6</v>
      </c>
      <c r="AK96" s="9">
        <f t="shared" ref="AK96:AK112" si="105">AB96*T96</f>
        <v>1.6596157345923517E-5</v>
      </c>
      <c r="AL96" s="9">
        <f t="shared" ref="AL96:AL112" si="106">AB96*U96</f>
        <v>5.1658800892899896E-8</v>
      </c>
      <c r="AM96" s="9">
        <f t="shared" ref="AM96:AM112" si="107">AB96*V96</f>
        <v>1.4614609304053773E-6</v>
      </c>
      <c r="AN96" s="9">
        <f t="shared" ref="AN96:AN112" si="108">AB96*W96</f>
        <v>8.6451261834750246E-3</v>
      </c>
      <c r="AO96" s="9">
        <f t="shared" ref="AO96:AO112" si="109">AB96*X96</f>
        <v>4.642245263447542E-2</v>
      </c>
      <c r="AP96" s="9">
        <f t="shared" ref="AP96:AP112" si="110">AB96*Y96</f>
        <v>4.5223488978955262E-4</v>
      </c>
      <c r="AQ96" s="9">
        <f t="shared" ref="AQ96:AQ112" si="111">AB96*Z96</f>
        <v>7.8720774902076637E-8</v>
      </c>
      <c r="AR96" s="9">
        <f t="shared" ref="AR96:AR112" si="112">AB96*AA96</f>
        <v>1.9616509847246128E-2</v>
      </c>
    </row>
    <row r="97" spans="1:44" ht="113.5" x14ac:dyDescent="0.35">
      <c r="A97" s="9" t="s">
        <v>151</v>
      </c>
      <c r="B97" s="9" t="s">
        <v>81</v>
      </c>
      <c r="C97" s="9" t="s">
        <v>169</v>
      </c>
      <c r="D97" s="9" t="s">
        <v>173</v>
      </c>
      <c r="E97" s="9" t="s">
        <v>134</v>
      </c>
      <c r="F97" s="9" t="s">
        <v>64</v>
      </c>
      <c r="G97" s="9" t="s">
        <v>172</v>
      </c>
      <c r="H97" s="9">
        <v>3.5211267605633799E-4</v>
      </c>
      <c r="I97" s="9" t="s">
        <v>188</v>
      </c>
      <c r="J97" s="9" t="b">
        <v>0</v>
      </c>
      <c r="L97" s="9">
        <v>22.795301105189189</v>
      </c>
      <c r="M97" s="9">
        <v>4.9494124421397101E-6</v>
      </c>
      <c r="N97" s="9">
        <v>2.9523824655111482E-7</v>
      </c>
      <c r="O97" s="9">
        <v>4.5001627625994779E-7</v>
      </c>
      <c r="P97" s="9">
        <v>1.661425789203993E-6</v>
      </c>
      <c r="Q97" s="9">
        <v>1.4634414675390619</v>
      </c>
      <c r="R97" s="9">
        <v>9.4478162126205287E-2</v>
      </c>
      <c r="S97" s="9">
        <v>8.1564256609351293E-2</v>
      </c>
      <c r="T97" s="9">
        <v>0.30651134051758883</v>
      </c>
      <c r="U97" s="9">
        <v>4.2672089090831311E-5</v>
      </c>
      <c r="V97" s="9">
        <v>2.782604203702576E-2</v>
      </c>
      <c r="W97" s="9">
        <v>7.5528131664311111</v>
      </c>
      <c r="X97" s="9">
        <v>52.065484232618658</v>
      </c>
      <c r="Y97" s="9">
        <v>0.8251361323836407</v>
      </c>
      <c r="Z97" s="9">
        <v>1.2366297573386061E-5</v>
      </c>
      <c r="AA97" s="9">
        <v>312.49125857249419</v>
      </c>
      <c r="AB97" s="9">
        <f t="shared" si="95"/>
        <v>3.5211267605633799E-4</v>
      </c>
      <c r="AC97" s="9">
        <f t="shared" si="97"/>
        <v>8.026514473658165E-3</v>
      </c>
      <c r="AD97" s="9">
        <f t="shared" si="98"/>
        <v>1.7427508599083485E-9</v>
      </c>
      <c r="AE97" s="9">
        <f t="shared" si="99"/>
        <v>1.0395712906729393E-10</v>
      </c>
      <c r="AF97" s="9">
        <f t="shared" si="100"/>
        <v>1.5845643530279849E-10</v>
      </c>
      <c r="AG97" s="9">
        <f t="shared" si="101"/>
        <v>5.8500908070563125E-10</v>
      </c>
      <c r="AH97" s="9">
        <f t="shared" si="102"/>
        <v>5.1529629138699358E-4</v>
      </c>
      <c r="AI97" s="9">
        <f t="shared" si="103"/>
        <v>3.3266958495142701E-5</v>
      </c>
      <c r="AJ97" s="9">
        <f t="shared" si="104"/>
        <v>2.8719808665264536E-5</v>
      </c>
      <c r="AK97" s="9">
        <f t="shared" si="105"/>
        <v>1.0792652835126366E-4</v>
      </c>
      <c r="AL97" s="9">
        <f t="shared" si="106"/>
        <v>1.5025383482687079E-8</v>
      </c>
      <c r="AM97" s="9">
        <f t="shared" si="107"/>
        <v>9.7979021257132947E-6</v>
      </c>
      <c r="AN97" s="9">
        <f t="shared" si="108"/>
        <v>2.6594412557856021E-3</v>
      </c>
      <c r="AO97" s="9">
        <f t="shared" si="109"/>
        <v>1.8332916983316426E-2</v>
      </c>
      <c r="AP97" s="9">
        <f t="shared" si="110"/>
        <v>2.9054089168438051E-4</v>
      </c>
      <c r="AQ97" s="9">
        <f t="shared" si="111"/>
        <v>4.3543301314739649E-9</v>
      </c>
      <c r="AR97" s="9">
        <f t="shared" si="112"/>
        <v>0.110032133300174</v>
      </c>
    </row>
    <row r="98" spans="1:44" ht="63.5" x14ac:dyDescent="0.35">
      <c r="A98" s="9" t="s">
        <v>148</v>
      </c>
      <c r="B98" s="9" t="s">
        <v>78</v>
      </c>
      <c r="C98" s="9" t="s">
        <v>166</v>
      </c>
      <c r="D98" s="9" t="s">
        <v>180</v>
      </c>
      <c r="E98" s="9" t="s">
        <v>134</v>
      </c>
      <c r="F98" s="9" t="s">
        <v>64</v>
      </c>
      <c r="G98" s="9" t="s">
        <v>172</v>
      </c>
      <c r="H98" s="9">
        <v>-2.2499999999999999E-4</v>
      </c>
      <c r="I98" s="9" t="s">
        <v>188</v>
      </c>
      <c r="J98" s="9" t="b">
        <v>0</v>
      </c>
      <c r="L98" s="9">
        <v>-0.31062606905487877</v>
      </c>
      <c r="M98" s="9">
        <v>-2.1305858048911279E-8</v>
      </c>
      <c r="N98" s="9">
        <v>-1.2584942848018451E-7</v>
      </c>
      <c r="O98" s="9">
        <v>-2.1049518282893269E-6</v>
      </c>
      <c r="P98" s="9">
        <v>-3.2901027878885327E-8</v>
      </c>
      <c r="Q98" s="9">
        <v>-3.7249033972042933E-2</v>
      </c>
      <c r="R98" s="9">
        <v>-1.695069296809859E-3</v>
      </c>
      <c r="S98" s="9">
        <v>-3.9870818838341031E-3</v>
      </c>
      <c r="T98" s="9">
        <v>-1.1799303114350309E-2</v>
      </c>
      <c r="U98" s="9">
        <v>-9.10893314334004E-4</v>
      </c>
      <c r="V98" s="9">
        <v>-2.073637361429705E-2</v>
      </c>
      <c r="W98" s="9">
        <v>-4.7558076045168809</v>
      </c>
      <c r="X98" s="9">
        <v>-3.2172599513217039</v>
      </c>
      <c r="Y98" s="9">
        <v>-4.448095415779898</v>
      </c>
      <c r="Z98" s="9">
        <v>-6.4147913804419111E-6</v>
      </c>
      <c r="AA98" s="9">
        <v>-4.6035859935909027</v>
      </c>
      <c r="AB98" s="9">
        <f t="shared" si="95"/>
        <v>-2.2499999999999999E-4</v>
      </c>
      <c r="AC98" s="9">
        <f t="shared" si="97"/>
        <v>6.9890865537347723E-5</v>
      </c>
      <c r="AD98" s="9">
        <f t="shared" si="98"/>
        <v>4.7938180610050378E-12</v>
      </c>
      <c r="AE98" s="9">
        <f t="shared" si="99"/>
        <v>2.8316121408041513E-11</v>
      </c>
      <c r="AF98" s="9">
        <f t="shared" si="100"/>
        <v>4.7361416136509855E-10</v>
      </c>
      <c r="AG98" s="9">
        <f t="shared" si="101"/>
        <v>7.4027312727491986E-12</v>
      </c>
      <c r="AH98" s="9">
        <f t="shared" si="102"/>
        <v>8.3810326437096601E-6</v>
      </c>
      <c r="AI98" s="9">
        <f t="shared" si="103"/>
        <v>3.8139059178221828E-7</v>
      </c>
      <c r="AJ98" s="9">
        <f t="shared" si="104"/>
        <v>8.9709342386267312E-7</v>
      </c>
      <c r="AK98" s="9">
        <f t="shared" si="105"/>
        <v>2.6548432007288193E-6</v>
      </c>
      <c r="AL98" s="9">
        <f t="shared" si="106"/>
        <v>2.0495099572515089E-7</v>
      </c>
      <c r="AM98" s="9">
        <f t="shared" si="107"/>
        <v>4.6656840632168357E-6</v>
      </c>
      <c r="AN98" s="9">
        <f t="shared" si="108"/>
        <v>1.0700567110162981E-3</v>
      </c>
      <c r="AO98" s="9">
        <f t="shared" si="109"/>
        <v>7.2388348904738335E-4</v>
      </c>
      <c r="AP98" s="9">
        <f t="shared" si="110"/>
        <v>1.0008214685504771E-3</v>
      </c>
      <c r="AQ98" s="9">
        <f t="shared" si="111"/>
        <v>1.4433280605994299E-9</v>
      </c>
      <c r="AR98" s="9">
        <f t="shared" si="112"/>
        <v>1.0358068485579531E-3</v>
      </c>
    </row>
    <row r="99" spans="1:44" ht="63.5" x14ac:dyDescent="0.35">
      <c r="A99" s="9" t="s">
        <v>150</v>
      </c>
      <c r="B99" s="9" t="s">
        <v>80</v>
      </c>
      <c r="C99" s="9" t="s">
        <v>168</v>
      </c>
      <c r="D99" s="9" t="s">
        <v>180</v>
      </c>
      <c r="E99" s="9" t="s">
        <v>134</v>
      </c>
      <c r="F99" s="9" t="s">
        <v>64</v>
      </c>
      <c r="G99" s="9" t="s">
        <v>172</v>
      </c>
      <c r="H99" s="9">
        <v>2.1350000000000002E-3</v>
      </c>
      <c r="I99" s="9" t="s">
        <v>188</v>
      </c>
      <c r="J99" s="9" t="b">
        <v>0</v>
      </c>
      <c r="L99" s="9">
        <v>0.11525756981176399</v>
      </c>
      <c r="M99" s="9">
        <v>1.122806434220742E-8</v>
      </c>
      <c r="N99" s="9">
        <v>5.5302390244247127E-9</v>
      </c>
      <c r="O99" s="9">
        <v>2.8421634726958709E-8</v>
      </c>
      <c r="P99" s="9">
        <v>3.704356632401462E-9</v>
      </c>
      <c r="Q99" s="9">
        <v>0.10737589049427709</v>
      </c>
      <c r="R99" s="9">
        <v>4.0911125731123941E-4</v>
      </c>
      <c r="S99" s="9">
        <v>4.166428375131348E-4</v>
      </c>
      <c r="T99" s="9">
        <v>1.2209256279476039E-3</v>
      </c>
      <c r="U99" s="9">
        <v>5.8572619694143044E-6</v>
      </c>
      <c r="V99" s="9">
        <v>1.0399459650819211E-4</v>
      </c>
      <c r="W99" s="9">
        <v>0.14015950808097119</v>
      </c>
      <c r="X99" s="9">
        <v>1.445034064808584</v>
      </c>
      <c r="Y99" s="9">
        <v>0.20574061411934519</v>
      </c>
      <c r="Z99" s="9">
        <v>3.8063568149824002E-6</v>
      </c>
      <c r="AA99" s="9">
        <v>7.4864370238318063</v>
      </c>
      <c r="AB99" s="9">
        <f t="shared" si="95"/>
        <v>2.1350000000000002E-3</v>
      </c>
      <c r="AC99" s="9">
        <f t="shared" si="97"/>
        <v>2.4607491154811617E-4</v>
      </c>
      <c r="AD99" s="9">
        <f t="shared" si="98"/>
        <v>2.3971917370612846E-11</v>
      </c>
      <c r="AE99" s="9">
        <f t="shared" si="99"/>
        <v>1.1807060317146763E-11</v>
      </c>
      <c r="AF99" s="9">
        <f t="shared" si="100"/>
        <v>6.0680190142056842E-11</v>
      </c>
      <c r="AG99" s="9">
        <f t="shared" si="101"/>
        <v>7.9088014101771225E-12</v>
      </c>
      <c r="AH99" s="9">
        <f t="shared" si="102"/>
        <v>2.292475262052816E-4</v>
      </c>
      <c r="AI99" s="9">
        <f t="shared" si="103"/>
        <v>8.734525343594962E-7</v>
      </c>
      <c r="AJ99" s="9">
        <f t="shared" si="104"/>
        <v>8.8953245809054287E-7</v>
      </c>
      <c r="AK99" s="9">
        <f t="shared" si="105"/>
        <v>2.6066762156681347E-6</v>
      </c>
      <c r="AL99" s="9">
        <f t="shared" si="106"/>
        <v>1.2505254304699541E-8</v>
      </c>
      <c r="AM99" s="9">
        <f t="shared" si="107"/>
        <v>2.2202846354499018E-7</v>
      </c>
      <c r="AN99" s="9">
        <f t="shared" si="108"/>
        <v>2.9924054975287353E-4</v>
      </c>
      <c r="AO99" s="9">
        <f t="shared" si="109"/>
        <v>3.0851477283663272E-3</v>
      </c>
      <c r="AP99" s="9">
        <f t="shared" si="110"/>
        <v>4.3925621114480201E-4</v>
      </c>
      <c r="AQ99" s="9">
        <f t="shared" si="111"/>
        <v>8.1265717999874249E-9</v>
      </c>
      <c r="AR99" s="9">
        <f t="shared" si="112"/>
        <v>1.598354304588091E-2</v>
      </c>
    </row>
    <row r="100" spans="1:44" ht="113.5" x14ac:dyDescent="0.35">
      <c r="A100" s="9" t="s">
        <v>154</v>
      </c>
      <c r="B100" s="9" t="s">
        <v>85</v>
      </c>
      <c r="C100" s="9" t="s">
        <v>170</v>
      </c>
      <c r="D100" s="9" t="s">
        <v>180</v>
      </c>
      <c r="E100" s="9" t="s">
        <v>134</v>
      </c>
      <c r="F100" s="9" t="s">
        <v>64</v>
      </c>
      <c r="G100" s="9" t="s">
        <v>172</v>
      </c>
      <c r="H100" s="9">
        <v>0.24160000000000001</v>
      </c>
      <c r="I100" s="9" t="s">
        <v>188</v>
      </c>
      <c r="J100" s="9" t="b">
        <v>0</v>
      </c>
      <c r="L100" s="9">
        <v>5.245019832741999E-2</v>
      </c>
      <c r="M100" s="9">
        <v>1.106788560484569E-8</v>
      </c>
      <c r="N100" s="9">
        <v>5.3317202184862752E-10</v>
      </c>
      <c r="O100" s="9">
        <v>1.819235327737038E-8</v>
      </c>
      <c r="P100" s="9">
        <v>1.3681902860277E-8</v>
      </c>
      <c r="Q100" s="9">
        <v>3.8877661265705071E-3</v>
      </c>
      <c r="R100" s="9">
        <v>2.0842120916074111E-4</v>
      </c>
      <c r="S100" s="9">
        <v>2.1220406349986321E-4</v>
      </c>
      <c r="T100" s="9">
        <v>6.6925849194124083E-4</v>
      </c>
      <c r="U100" s="9">
        <v>2.5025123451100638E-7</v>
      </c>
      <c r="V100" s="9">
        <v>5.9704213804908188E-5</v>
      </c>
      <c r="W100" s="9">
        <v>3.9396396088795471E-2</v>
      </c>
      <c r="X100" s="9">
        <v>1.361102407281026</v>
      </c>
      <c r="Y100" s="9">
        <v>3.871461418233516E-3</v>
      </c>
      <c r="Z100" s="9">
        <v>1.556229668676911E-7</v>
      </c>
      <c r="AA100" s="9">
        <v>0.73130718276301299</v>
      </c>
      <c r="AB100" s="9">
        <f t="shared" si="95"/>
        <v>0.24160000000000001</v>
      </c>
      <c r="AC100" s="9">
        <f t="shared" si="97"/>
        <v>1.2671967915904671E-2</v>
      </c>
      <c r="AD100" s="9">
        <f t="shared" si="98"/>
        <v>2.6740011621307191E-9</v>
      </c>
      <c r="AE100" s="9">
        <f t="shared" si="99"/>
        <v>1.2881436047862842E-10</v>
      </c>
      <c r="AF100" s="9">
        <f t="shared" si="100"/>
        <v>4.3952725518126843E-9</v>
      </c>
      <c r="AG100" s="9">
        <f t="shared" si="101"/>
        <v>3.3055477310429234E-9</v>
      </c>
      <c r="AH100" s="9">
        <f t="shared" si="102"/>
        <v>9.3928429617943458E-4</v>
      </c>
      <c r="AI100" s="9">
        <f t="shared" si="103"/>
        <v>5.0354564133235053E-5</v>
      </c>
      <c r="AJ100" s="9">
        <f t="shared" si="104"/>
        <v>5.1268501741566952E-5</v>
      </c>
      <c r="AK100" s="9">
        <f t="shared" si="105"/>
        <v>1.616928516530038E-4</v>
      </c>
      <c r="AL100" s="9">
        <f t="shared" si="106"/>
        <v>6.0460698257859147E-8</v>
      </c>
      <c r="AM100" s="9">
        <f t="shared" si="107"/>
        <v>1.4424538055265819E-5</v>
      </c>
      <c r="AN100" s="9">
        <f t="shared" si="108"/>
        <v>9.5181692950529855E-3</v>
      </c>
      <c r="AO100" s="9">
        <f t="shared" si="109"/>
        <v>0.32884234159909592</v>
      </c>
      <c r="AP100" s="9">
        <f t="shared" si="110"/>
        <v>9.3534507864521748E-4</v>
      </c>
      <c r="AQ100" s="9">
        <f t="shared" si="111"/>
        <v>3.7598508795234169E-8</v>
      </c>
      <c r="AR100" s="9">
        <f t="shared" si="112"/>
        <v>0.17668381535554395</v>
      </c>
    </row>
    <row r="101" spans="1:44" ht="63.5" x14ac:dyDescent="0.35">
      <c r="A101" s="9" t="s">
        <v>155</v>
      </c>
      <c r="B101" s="9" t="s">
        <v>86</v>
      </c>
      <c r="C101" s="9" t="s">
        <v>110</v>
      </c>
      <c r="D101" s="9" t="s">
        <v>180</v>
      </c>
      <c r="E101" s="9" t="s">
        <v>134</v>
      </c>
      <c r="F101" s="9" t="s">
        <v>64</v>
      </c>
      <c r="G101" s="9" t="s">
        <v>172</v>
      </c>
      <c r="H101" s="9">
        <v>0.22500000000000001</v>
      </c>
      <c r="I101" s="9" t="s">
        <v>188</v>
      </c>
      <c r="J101" s="9" t="b">
        <v>0</v>
      </c>
      <c r="L101" s="9">
        <v>9.8780896293963337E-5</v>
      </c>
      <c r="M101" s="9">
        <v>1.202292377797515E-11</v>
      </c>
      <c r="N101" s="9">
        <v>2.5984362253150889E-11</v>
      </c>
      <c r="O101" s="9">
        <v>5.0975276300559857E-11</v>
      </c>
      <c r="P101" s="9">
        <v>7.2458529704293477E-12</v>
      </c>
      <c r="Q101" s="9">
        <v>5.3681754219555723E-5</v>
      </c>
      <c r="R101" s="9">
        <v>4.4188348705119931E-7</v>
      </c>
      <c r="S101" s="9">
        <v>5.1309803377470138E-7</v>
      </c>
      <c r="T101" s="9">
        <v>1.2523922875137489E-6</v>
      </c>
      <c r="U101" s="9">
        <v>3.9169164794100289E-9</v>
      </c>
      <c r="V101" s="9">
        <v>1.1224760405249929E-7</v>
      </c>
      <c r="W101" s="9">
        <v>3.5092988605819241E-4</v>
      </c>
      <c r="X101" s="9">
        <v>1.292902202957878E-3</v>
      </c>
      <c r="Y101" s="9">
        <v>2.044893878242624E-4</v>
      </c>
      <c r="Z101" s="9">
        <v>1.4057061833224411E-9</v>
      </c>
      <c r="AA101" s="9">
        <v>4.2390913017216428E-3</v>
      </c>
      <c r="AB101" s="9">
        <f t="shared" si="95"/>
        <v>0.22500000000000001</v>
      </c>
      <c r="AC101" s="9">
        <f t="shared" si="97"/>
        <v>2.2225701666141752E-5</v>
      </c>
      <c r="AD101" s="9">
        <f t="shared" si="98"/>
        <v>2.705157850044409E-12</v>
      </c>
      <c r="AE101" s="9">
        <f t="shared" si="99"/>
        <v>5.8464815069589501E-12</v>
      </c>
      <c r="AF101" s="9">
        <f t="shared" si="100"/>
        <v>1.1469437167625968E-11</v>
      </c>
      <c r="AG101" s="9">
        <f t="shared" si="101"/>
        <v>1.6303169183466033E-12</v>
      </c>
      <c r="AH101" s="9">
        <f t="shared" si="102"/>
        <v>1.2078394699400037E-5</v>
      </c>
      <c r="AI101" s="9">
        <f t="shared" si="103"/>
        <v>9.9423784586519853E-8</v>
      </c>
      <c r="AJ101" s="9">
        <f t="shared" si="104"/>
        <v>1.1544705759930781E-7</v>
      </c>
      <c r="AK101" s="9">
        <f t="shared" si="105"/>
        <v>2.8178826469059352E-7</v>
      </c>
      <c r="AL101" s="9">
        <f t="shared" si="106"/>
        <v>8.8130620786725655E-10</v>
      </c>
      <c r="AM101" s="9">
        <f t="shared" si="107"/>
        <v>2.5255710911812341E-8</v>
      </c>
      <c r="AN101" s="9">
        <f t="shared" si="108"/>
        <v>7.895922436309329E-5</v>
      </c>
      <c r="AO101" s="9">
        <f t="shared" si="109"/>
        <v>2.9090299566552258E-4</v>
      </c>
      <c r="AP101" s="9">
        <f t="shared" si="110"/>
        <v>4.6010112260459041E-5</v>
      </c>
      <c r="AQ101" s="9">
        <f t="shared" si="111"/>
        <v>3.1628389124754923E-10</v>
      </c>
      <c r="AR101" s="9">
        <f t="shared" si="112"/>
        <v>9.5379554288736962E-4</v>
      </c>
    </row>
    <row r="102" spans="1:44" ht="63.5" x14ac:dyDescent="0.35">
      <c r="A102" s="9" t="s">
        <v>156</v>
      </c>
      <c r="B102" s="9" t="s">
        <v>87</v>
      </c>
      <c r="C102" s="9" t="s">
        <v>110</v>
      </c>
      <c r="D102" s="9" t="s">
        <v>173</v>
      </c>
      <c r="E102" s="9" t="s">
        <v>134</v>
      </c>
      <c r="F102" s="9" t="s">
        <v>64</v>
      </c>
      <c r="G102" s="9" t="s">
        <v>172</v>
      </c>
      <c r="H102" s="9">
        <v>-0.62</v>
      </c>
      <c r="I102" s="9" t="s">
        <v>188</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157</v>
      </c>
      <c r="B103" s="9" t="s">
        <v>88</v>
      </c>
      <c r="C103" s="9" t="s">
        <v>166</v>
      </c>
      <c r="D103" s="9" t="s">
        <v>180</v>
      </c>
      <c r="E103" s="9" t="s">
        <v>134</v>
      </c>
      <c r="F103" s="9" t="s">
        <v>64</v>
      </c>
      <c r="G103" s="9" t="s">
        <v>172</v>
      </c>
      <c r="H103" s="9">
        <v>-0.1</v>
      </c>
      <c r="I103" s="9" t="s">
        <v>188</v>
      </c>
      <c r="J103" s="9" t="b">
        <v>0</v>
      </c>
      <c r="L103" s="9">
        <v>0.49570190911352352</v>
      </c>
      <c r="M103" s="9">
        <v>2.263969131778963E-8</v>
      </c>
      <c r="N103" s="9">
        <v>3.4547120493638019E-9</v>
      </c>
      <c r="O103" s="9">
        <v>3.9632239148594309E-8</v>
      </c>
      <c r="P103" s="9">
        <v>4.5677703084599978E-8</v>
      </c>
      <c r="Q103" s="9">
        <v>1.6678068157283291E-2</v>
      </c>
      <c r="R103" s="9">
        <v>5.8100349666181678E-4</v>
      </c>
      <c r="S103" s="9">
        <v>3.154206602935737E-3</v>
      </c>
      <c r="T103" s="9">
        <v>1.343186973024648E-2</v>
      </c>
      <c r="U103" s="9">
        <v>1.4029823669808961E-6</v>
      </c>
      <c r="V103" s="9">
        <v>2.1512633222618791E-4</v>
      </c>
      <c r="W103" s="9">
        <v>0.17849813219028979</v>
      </c>
      <c r="X103" s="9">
        <v>4.5574250130453144</v>
      </c>
      <c r="Y103" s="9">
        <v>2.8235052025541298E-2</v>
      </c>
      <c r="Z103" s="9">
        <v>1.2658830426658481E-6</v>
      </c>
      <c r="AA103" s="9">
        <v>2.1245566616755371</v>
      </c>
      <c r="AB103" s="9">
        <f t="shared" si="95"/>
        <v>-0.1</v>
      </c>
      <c r="AC103" s="9">
        <f t="shared" si="97"/>
        <v>-4.9570190911352355E-2</v>
      </c>
      <c r="AD103" s="9">
        <f t="shared" si="98"/>
        <v>-2.2639691317789632E-9</v>
      </c>
      <c r="AE103" s="9">
        <f t="shared" si="99"/>
        <v>-3.4547120493638023E-10</v>
      </c>
      <c r="AF103" s="9">
        <f t="shared" si="100"/>
        <v>-3.9632239148594311E-9</v>
      </c>
      <c r="AG103" s="9">
        <f t="shared" si="101"/>
        <v>-4.5677703084599983E-9</v>
      </c>
      <c r="AH103" s="9">
        <f t="shared" si="102"/>
        <v>-1.6678068157283293E-3</v>
      </c>
      <c r="AI103" s="9">
        <f t="shared" si="103"/>
        <v>-5.810034966618168E-5</v>
      </c>
      <c r="AJ103" s="9">
        <f t="shared" si="104"/>
        <v>-3.1542066029357374E-4</v>
      </c>
      <c r="AK103" s="9">
        <f t="shared" si="105"/>
        <v>-1.3431869730246482E-3</v>
      </c>
      <c r="AL103" s="9">
        <f t="shared" si="106"/>
        <v>-1.402982366980896E-7</v>
      </c>
      <c r="AM103" s="9">
        <f t="shared" si="107"/>
        <v>-2.1512633222618793E-5</v>
      </c>
      <c r="AN103" s="9">
        <f t="shared" si="108"/>
        <v>-1.7849813219028978E-2</v>
      </c>
      <c r="AO103" s="9">
        <f t="shared" si="109"/>
        <v>-0.45574250130453148</v>
      </c>
      <c r="AP103" s="9">
        <f t="shared" si="110"/>
        <v>-2.8235052025541302E-3</v>
      </c>
      <c r="AQ103" s="9">
        <f t="shared" si="111"/>
        <v>-1.2658830426658481E-7</v>
      </c>
      <c r="AR103" s="9">
        <f t="shared" si="112"/>
        <v>-0.21245566616755374</v>
      </c>
    </row>
    <row r="104" spans="1:44" ht="63.5" x14ac:dyDescent="0.35">
      <c r="A104" s="9" t="s">
        <v>144</v>
      </c>
      <c r="B104" s="9" t="s">
        <v>74</v>
      </c>
      <c r="C104" s="9" t="s">
        <v>110</v>
      </c>
      <c r="D104" s="9" t="s">
        <v>177</v>
      </c>
      <c r="E104" s="9" t="s">
        <v>134</v>
      </c>
      <c r="F104" s="9" t="s">
        <v>64</v>
      </c>
      <c r="G104" s="9" t="s">
        <v>172</v>
      </c>
      <c r="H104" s="9">
        <v>2.3999999999999998E-3</v>
      </c>
      <c r="I104" s="9" t="s">
        <v>189</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158</v>
      </c>
      <c r="B105" s="9" t="s">
        <v>89</v>
      </c>
      <c r="C105" s="9" t="s">
        <v>110</v>
      </c>
      <c r="D105" s="9" t="s">
        <v>182</v>
      </c>
      <c r="E105" s="9" t="s">
        <v>134</v>
      </c>
      <c r="F105" s="9" t="s">
        <v>64</v>
      </c>
      <c r="G105" s="9" t="s">
        <v>172</v>
      </c>
      <c r="H105" s="9">
        <v>9.2799999999999997E-8</v>
      </c>
      <c r="I105" s="9" t="s">
        <v>189</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159</v>
      </c>
      <c r="B106" s="9" t="s">
        <v>90</v>
      </c>
      <c r="C106" s="9" t="s">
        <v>110</v>
      </c>
      <c r="D106" s="9" t="s">
        <v>182</v>
      </c>
      <c r="E106" s="9" t="s">
        <v>134</v>
      </c>
      <c r="F106" s="9" t="s">
        <v>64</v>
      </c>
      <c r="G106" s="9" t="s">
        <v>172</v>
      </c>
      <c r="H106" s="9">
        <v>7.0399999999999995E-8</v>
      </c>
      <c r="I106" s="9" t="s">
        <v>189</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152</v>
      </c>
      <c r="B107" s="9" t="s">
        <v>82</v>
      </c>
      <c r="C107" s="9" t="s">
        <v>110</v>
      </c>
      <c r="D107" s="9" t="s">
        <v>177</v>
      </c>
      <c r="E107" s="9" t="s">
        <v>134</v>
      </c>
      <c r="F107" s="9" t="s">
        <v>64</v>
      </c>
      <c r="G107" s="9" t="s">
        <v>172</v>
      </c>
      <c r="H107" s="9">
        <v>8.9599999999999996E-5</v>
      </c>
      <c r="I107" s="9" t="s">
        <v>189</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140</v>
      </c>
      <c r="B108" s="9" t="s">
        <v>70</v>
      </c>
      <c r="C108" s="9" t="s">
        <v>110</v>
      </c>
      <c r="D108" s="9" t="s">
        <v>177</v>
      </c>
      <c r="E108" s="9" t="s">
        <v>134</v>
      </c>
      <c r="F108" s="9" t="s">
        <v>64</v>
      </c>
      <c r="G108" s="9" t="s">
        <v>172</v>
      </c>
      <c r="H108" s="9">
        <v>0.21</v>
      </c>
      <c r="I108" s="9" t="s">
        <v>189</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139</v>
      </c>
      <c r="B109" s="9" t="s">
        <v>69</v>
      </c>
      <c r="C109" s="9" t="s">
        <v>110</v>
      </c>
      <c r="D109" s="9" t="s">
        <v>177</v>
      </c>
      <c r="E109" s="9" t="s">
        <v>134</v>
      </c>
      <c r="F109" s="9" t="s">
        <v>64</v>
      </c>
      <c r="G109" s="9" t="s">
        <v>172</v>
      </c>
      <c r="H109" s="9">
        <v>3.3000000000000003E-5</v>
      </c>
      <c r="I109" s="9" t="s">
        <v>189</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160</v>
      </c>
      <c r="B110" s="9" t="s">
        <v>91</v>
      </c>
      <c r="C110" s="9" t="s">
        <v>110</v>
      </c>
      <c r="D110" s="9" t="s">
        <v>182</v>
      </c>
      <c r="E110" s="9" t="s">
        <v>134</v>
      </c>
      <c r="F110" s="9" t="s">
        <v>64</v>
      </c>
      <c r="G110" s="9" t="s">
        <v>172</v>
      </c>
      <c r="H110" s="9">
        <v>1.09E-7</v>
      </c>
      <c r="I110" s="9" t="s">
        <v>189</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161</v>
      </c>
      <c r="B111" s="9" t="s">
        <v>92</v>
      </c>
      <c r="C111" s="9" t="s">
        <v>110</v>
      </c>
      <c r="D111" s="9" t="s">
        <v>182</v>
      </c>
      <c r="E111" s="9" t="s">
        <v>134</v>
      </c>
      <c r="F111" s="9" t="s">
        <v>64</v>
      </c>
      <c r="G111" s="9" t="s">
        <v>172</v>
      </c>
      <c r="H111" s="9">
        <v>2.9699999999999999E-6</v>
      </c>
      <c r="I111" s="9" t="s">
        <v>189</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162</v>
      </c>
      <c r="B112" s="9" t="s">
        <v>93</v>
      </c>
      <c r="C112" s="9" t="s">
        <v>110</v>
      </c>
      <c r="D112" s="9" t="s">
        <v>182</v>
      </c>
      <c r="E112" s="9" t="s">
        <v>134</v>
      </c>
      <c r="F112" s="9" t="s">
        <v>64</v>
      </c>
      <c r="G112" s="9" t="s">
        <v>172</v>
      </c>
      <c r="H112" s="9">
        <v>9.2799999999999997E-8</v>
      </c>
      <c r="I112" s="9" t="s">
        <v>189</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119</v>
      </c>
      <c r="B1" s="5" t="s">
        <v>163</v>
      </c>
      <c r="C1" s="5" t="s">
        <v>164</v>
      </c>
      <c r="D1" s="5" t="s">
        <v>171</v>
      </c>
      <c r="E1" s="5" t="s">
        <v>183</v>
      </c>
      <c r="F1" s="5" t="s">
        <v>184</v>
      </c>
      <c r="G1" s="5" t="s">
        <v>185</v>
      </c>
      <c r="H1" s="5" t="s">
        <v>51</v>
      </c>
      <c r="I1" s="5" t="s">
        <v>186</v>
      </c>
      <c r="J1" s="5" t="s">
        <v>190</v>
      </c>
      <c r="K1" s="5" t="s">
        <v>191</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196</v>
      </c>
      <c r="AC1" s="5" t="s">
        <v>197</v>
      </c>
      <c r="AD1" s="5" t="s">
        <v>198</v>
      </c>
      <c r="AE1" s="5" t="s">
        <v>199</v>
      </c>
      <c r="AF1" s="5" t="s">
        <v>200</v>
      </c>
      <c r="AG1" s="5" t="s">
        <v>201</v>
      </c>
      <c r="AH1" s="5" t="s">
        <v>202</v>
      </c>
      <c r="AI1" s="5" t="s">
        <v>203</v>
      </c>
      <c r="AJ1" s="5" t="s">
        <v>204</v>
      </c>
      <c r="AK1" s="5" t="s">
        <v>205</v>
      </c>
      <c r="AL1" s="5" t="s">
        <v>206</v>
      </c>
      <c r="AM1" s="5" t="s">
        <v>207</v>
      </c>
      <c r="AN1" s="5" t="s">
        <v>208</v>
      </c>
      <c r="AO1" s="5" t="s">
        <v>209</v>
      </c>
      <c r="AP1" s="5" t="s">
        <v>210</v>
      </c>
      <c r="AQ1" s="5" t="s">
        <v>211</v>
      </c>
      <c r="AR1" s="5" t="s">
        <v>212</v>
      </c>
    </row>
    <row r="2" spans="1:44" ht="38.5" x14ac:dyDescent="0.35">
      <c r="A2" s="9" t="s">
        <v>120</v>
      </c>
      <c r="B2" s="9" t="s">
        <v>52</v>
      </c>
      <c r="C2" s="9" t="s">
        <v>110</v>
      </c>
      <c r="D2" s="9" t="s">
        <v>172</v>
      </c>
      <c r="E2" s="9" t="s">
        <v>120</v>
      </c>
      <c r="F2" s="9" t="s">
        <v>52</v>
      </c>
      <c r="G2" s="9" t="s">
        <v>172</v>
      </c>
      <c r="H2" s="9">
        <v>-1</v>
      </c>
      <c r="I2" s="9" t="s">
        <v>187</v>
      </c>
      <c r="J2" s="9" t="b">
        <v>0</v>
      </c>
      <c r="AB2" s="9">
        <f>H2</f>
        <v>-1</v>
      </c>
      <c r="AC2" s="9">
        <f t="shared" ref="AC2:AR2" si="0">+AC3+AC4</f>
        <v>7.6826022598618454E-2</v>
      </c>
      <c r="AD2" s="9">
        <f t="shared" si="0"/>
        <v>8.1726274639376684E-9</v>
      </c>
      <c r="AE2" s="9">
        <f t="shared" si="0"/>
        <v>9.4210790571625904E-10</v>
      </c>
      <c r="AF2" s="9">
        <f t="shared" si="0"/>
        <v>4.2095919048973467E-9</v>
      </c>
      <c r="AG2" s="9">
        <f t="shared" si="0"/>
        <v>6.9374592506473759E-9</v>
      </c>
      <c r="AH2" s="9">
        <f t="shared" si="0"/>
        <v>2.8037610849104841E-3</v>
      </c>
      <c r="AI2" s="9">
        <f t="shared" si="0"/>
        <v>3.2194925712026642E-3</v>
      </c>
      <c r="AJ2" s="9">
        <f t="shared" si="0"/>
        <v>8.5576080804880485E-4</v>
      </c>
      <c r="AK2" s="9">
        <f t="shared" si="0"/>
        <v>3.7400088495231757E-3</v>
      </c>
      <c r="AL2" s="9">
        <f t="shared" si="0"/>
        <v>3.1896531384086691E-7</v>
      </c>
      <c r="AM2" s="9">
        <f t="shared" si="0"/>
        <v>9.2912220887572116E-5</v>
      </c>
      <c r="AN2" s="9">
        <f t="shared" si="0"/>
        <v>4.2794871762861945E-2</v>
      </c>
      <c r="AO2" s="9">
        <f t="shared" si="0"/>
        <v>0.38388393057627918</v>
      </c>
      <c r="AP2" s="9">
        <f t="shared" si="0"/>
        <v>1.3312415198281172E-2</v>
      </c>
      <c r="AQ2" s="9">
        <f t="shared" si="0"/>
        <v>1.0617109254272725E-7</v>
      </c>
      <c r="AR2" s="9">
        <f t="shared" si="0"/>
        <v>0.57159226950431141</v>
      </c>
    </row>
    <row r="3" spans="1:44" ht="38.5" x14ac:dyDescent="0.35">
      <c r="A3" s="9" t="s">
        <v>121</v>
      </c>
      <c r="B3" s="9" t="s">
        <v>2</v>
      </c>
      <c r="C3" s="9" t="s">
        <v>110</v>
      </c>
      <c r="D3" s="9" t="s">
        <v>172</v>
      </c>
      <c r="E3" s="9" t="s">
        <v>120</v>
      </c>
      <c r="F3" s="9" t="s">
        <v>52</v>
      </c>
      <c r="G3" s="9" t="s">
        <v>172</v>
      </c>
      <c r="H3" s="9">
        <v>-0.2</v>
      </c>
      <c r="I3" s="9" t="s">
        <v>188</v>
      </c>
      <c r="J3" s="9" t="b">
        <v>1</v>
      </c>
      <c r="K3" s="9" t="s">
        <v>192</v>
      </c>
      <c r="L3" s="9">
        <f>AC5*AB5</f>
        <v>-2.3672705435859569E-2</v>
      </c>
      <c r="M3" s="9">
        <f>AD5*AB5</f>
        <v>5.3637225076180086E-11</v>
      </c>
      <c r="N3" s="9">
        <f>AE5*AB5</f>
        <v>-2.8469210127085117E-11</v>
      </c>
      <c r="O3" s="9">
        <f>AF5*AB5</f>
        <v>1.0296216453787204E-10</v>
      </c>
      <c r="P3" s="9">
        <f>AG5*AB5</f>
        <v>-2.456580007090483E-10</v>
      </c>
      <c r="Q3" s="9">
        <f>AH5*AB5</f>
        <v>-2.1202487264419031E-4</v>
      </c>
      <c r="R3" s="9">
        <f>AI5*AB5</f>
        <v>-9.8462283947301846E-3</v>
      </c>
      <c r="S3" s="9">
        <f>AJ5*AB5</f>
        <v>-7.662817350111354E-5</v>
      </c>
      <c r="T3" s="9">
        <f>AK5*AB5</f>
        <v>-3.2396666813810069E-4</v>
      </c>
      <c r="U3" s="9">
        <f>AL5*AB5</f>
        <v>-3.5815892636586606E-8</v>
      </c>
      <c r="V3" s="9">
        <f>AM5*AB5</f>
        <v>-2.9109161982240398E-6</v>
      </c>
      <c r="W3" s="9">
        <f>AN5*AB5</f>
        <v>4.538164792194677E-3</v>
      </c>
      <c r="X3" s="9">
        <f>AO5*AB5</f>
        <v>3.2679325576754036E-3</v>
      </c>
      <c r="Y3" s="9">
        <f>AP5*AB5</f>
        <v>-2.5692182341522263E-2</v>
      </c>
      <c r="Z3" s="9">
        <f>AQ5*AB5</f>
        <v>-8.949207129603298E-9</v>
      </c>
      <c r="AA3" s="9">
        <f>AR5*AB5</f>
        <v>-8.793041935481373E-2</v>
      </c>
      <c r="AB3" s="9">
        <f>-Parameter!C3</f>
        <v>-0.3</v>
      </c>
      <c r="AC3" s="9">
        <f>AB3*L3</f>
        <v>7.1018116307578708E-3</v>
      </c>
      <c r="AD3" s="9">
        <f>AB3*M3</f>
        <v>-1.6091167522854026E-11</v>
      </c>
      <c r="AE3" s="9">
        <f>AB3*N3</f>
        <v>8.5407630381255345E-12</v>
      </c>
      <c r="AF3" s="9">
        <f>AB3*O3</f>
        <v>-3.088864936136161E-11</v>
      </c>
      <c r="AG3" s="9">
        <f>AB3*P3</f>
        <v>7.3697400212714483E-11</v>
      </c>
      <c r="AH3" s="9">
        <f>AB3*Q3</f>
        <v>6.3607461793257093E-5</v>
      </c>
      <c r="AI3" s="9">
        <f>AB3*R3</f>
        <v>2.9538685184190552E-3</v>
      </c>
      <c r="AJ3" s="9">
        <f>AB3*S3</f>
        <v>2.2988452050334063E-5</v>
      </c>
      <c r="AK3" s="9">
        <f>AB3*T3</f>
        <v>9.71900004414302E-5</v>
      </c>
      <c r="AL3" s="9">
        <f>AB3*U3</f>
        <v>1.0744767790975981E-8</v>
      </c>
      <c r="AM3" s="9">
        <f>AB3*V3</f>
        <v>8.7327485946721187E-7</v>
      </c>
      <c r="AN3" s="9">
        <f>AB3*W3</f>
        <v>-1.361449437658403E-3</v>
      </c>
      <c r="AO3" s="9">
        <f>AB3*X3</f>
        <v>-9.8037976730262094E-4</v>
      </c>
      <c r="AP3" s="9">
        <f>AB3*Y3</f>
        <v>7.7076547024566783E-3</v>
      </c>
      <c r="AQ3" s="9">
        <f>AB3*Z3</f>
        <v>2.6847621388809894E-9</v>
      </c>
      <c r="AR3" s="9">
        <f>AB3*AA3</f>
        <v>2.637912580644412E-2</v>
      </c>
    </row>
    <row r="4" spans="1:44" ht="38.5" x14ac:dyDescent="0.35">
      <c r="A4" s="9" t="s">
        <v>122</v>
      </c>
      <c r="B4" s="9" t="s">
        <v>3</v>
      </c>
      <c r="C4" s="9" t="s">
        <v>110</v>
      </c>
      <c r="D4" s="9" t="s">
        <v>172</v>
      </c>
      <c r="E4" s="9" t="s">
        <v>120</v>
      </c>
      <c r="F4" s="9" t="s">
        <v>52</v>
      </c>
      <c r="G4" s="9" t="s">
        <v>172</v>
      </c>
      <c r="H4" s="9">
        <v>-0.8</v>
      </c>
      <c r="I4" s="9" t="s">
        <v>188</v>
      </c>
      <c r="J4" s="9" t="b">
        <v>1</v>
      </c>
      <c r="K4" s="9" t="s">
        <v>193</v>
      </c>
      <c r="L4" s="9">
        <f>AC12*AB12</f>
        <v>-9.9606015668372253E-2</v>
      </c>
      <c r="M4" s="9">
        <f>AD12*AB12</f>
        <v>-1.1698169473515033E-8</v>
      </c>
      <c r="N4" s="9">
        <f>AE12*AB12</f>
        <v>-1.3336673466830479E-9</v>
      </c>
      <c r="O4" s="9">
        <f>AF12*AB12</f>
        <v>-6.0578293632267269E-9</v>
      </c>
      <c r="P4" s="9">
        <f>AG12*AB12</f>
        <v>-9.8053740720495167E-9</v>
      </c>
      <c r="Q4" s="9">
        <f>AH12*AB12</f>
        <v>-3.9145051758817532E-3</v>
      </c>
      <c r="R4" s="9">
        <f>AI12*AB12</f>
        <v>-3.7946293254801294E-4</v>
      </c>
      <c r="S4" s="9">
        <f>AJ12*AB12</f>
        <v>-1.1896747942835297E-3</v>
      </c>
      <c r="T4" s="9">
        <f>AK12*AB12</f>
        <v>-5.2040269272596367E-3</v>
      </c>
      <c r="U4" s="9">
        <f>AL12*AB12</f>
        <v>-4.4031506578555853E-7</v>
      </c>
      <c r="V4" s="9">
        <f>AM12*AB12</f>
        <v>-1.3148420861157844E-4</v>
      </c>
      <c r="W4" s="9">
        <f>AN12*AB12</f>
        <v>-6.3080458857886212E-2</v>
      </c>
      <c r="X4" s="9">
        <f>AO12*AB12</f>
        <v>-0.54980615763368834</v>
      </c>
      <c r="Y4" s="9">
        <f>AP12*AB12</f>
        <v>-8.0068007083207056E-3</v>
      </c>
      <c r="Z4" s="9">
        <f>AQ12*AB12</f>
        <v>-1.4783761486263752E-7</v>
      </c>
      <c r="AA4" s="9">
        <f>AR12*AB12</f>
        <v>-0.77887591956838198</v>
      </c>
      <c r="AB4" s="9">
        <f>-1+Parameter!C3</f>
        <v>-0.7</v>
      </c>
      <c r="AC4" s="9">
        <f>AB4*L4</f>
        <v>6.9724210967860578E-2</v>
      </c>
      <c r="AD4" s="9">
        <f>AB4*M4</f>
        <v>8.1887186314605219E-9</v>
      </c>
      <c r="AE4" s="9">
        <f>AB4*N4</f>
        <v>9.335671426781335E-10</v>
      </c>
      <c r="AF4" s="9">
        <f>AB4*O4</f>
        <v>4.2404805542587084E-9</v>
      </c>
      <c r="AG4" s="9">
        <f>AB4*P4</f>
        <v>6.8637618504346615E-9</v>
      </c>
      <c r="AH4" s="9">
        <f>AB4*Q4</f>
        <v>2.740153623117227E-3</v>
      </c>
      <c r="AI4" s="9">
        <f>AB4*R4</f>
        <v>2.6562405278360903E-4</v>
      </c>
      <c r="AJ4" s="9">
        <f>AB4*S4</f>
        <v>8.3277235599847079E-4</v>
      </c>
      <c r="AK4" s="9">
        <f>AB4*T4</f>
        <v>3.6428188490817454E-3</v>
      </c>
      <c r="AL4" s="9">
        <f>AB4*U4</f>
        <v>3.0822054604989094E-7</v>
      </c>
      <c r="AM4" s="9">
        <f>AB4*V4</f>
        <v>9.2038946028104909E-5</v>
      </c>
      <c r="AN4" s="9">
        <f>AB4*W4</f>
        <v>4.4156321200520349E-2</v>
      </c>
      <c r="AO4" s="9">
        <f>AB4*X4</f>
        <v>0.38486431034358182</v>
      </c>
      <c r="AP4" s="9">
        <f>AB4*Y4</f>
        <v>5.6047604958244937E-3</v>
      </c>
      <c r="AQ4" s="9">
        <f>AB4*Z4</f>
        <v>1.0348633040384626E-7</v>
      </c>
      <c r="AR4" s="9">
        <f>AB4*AA4</f>
        <v>0.54521314369786733</v>
      </c>
    </row>
    <row r="5" spans="1:44" ht="38.5" x14ac:dyDescent="0.35">
      <c r="A5" s="9" t="s">
        <v>121</v>
      </c>
      <c r="B5" s="9" t="s">
        <v>2</v>
      </c>
      <c r="C5" s="9" t="s">
        <v>110</v>
      </c>
      <c r="D5" s="9" t="s">
        <v>172</v>
      </c>
      <c r="E5" s="9" t="s">
        <v>121</v>
      </c>
      <c r="F5" s="9" t="s">
        <v>2</v>
      </c>
      <c r="G5" s="9" t="s">
        <v>172</v>
      </c>
      <c r="H5" s="9">
        <v>-1</v>
      </c>
      <c r="I5" s="9" t="s">
        <v>187</v>
      </c>
      <c r="J5" s="9" t="b">
        <v>0</v>
      </c>
      <c r="AB5" s="9">
        <f t="shared" ref="AB5:AB15" si="1">H5</f>
        <v>-1</v>
      </c>
      <c r="AC5" s="9">
        <f t="shared" ref="AC5:AR5" si="2">+AC6+AC7</f>
        <v>2.3672705435859569E-2</v>
      </c>
      <c r="AD5" s="9">
        <f t="shared" si="2"/>
        <v>-5.3637225076180086E-11</v>
      </c>
      <c r="AE5" s="9">
        <f t="shared" si="2"/>
        <v>2.8469210127085117E-11</v>
      </c>
      <c r="AF5" s="9">
        <f t="shared" si="2"/>
        <v>-1.0296216453787204E-10</v>
      </c>
      <c r="AG5" s="9">
        <f t="shared" si="2"/>
        <v>2.456580007090483E-10</v>
      </c>
      <c r="AH5" s="9">
        <f t="shared" si="2"/>
        <v>2.1202487264419031E-4</v>
      </c>
      <c r="AI5" s="9">
        <f t="shared" si="2"/>
        <v>9.8462283947301846E-3</v>
      </c>
      <c r="AJ5" s="9">
        <f t="shared" si="2"/>
        <v>7.662817350111354E-5</v>
      </c>
      <c r="AK5" s="9">
        <f t="shared" si="2"/>
        <v>3.2396666813810069E-4</v>
      </c>
      <c r="AL5" s="9">
        <f t="shared" si="2"/>
        <v>3.5815892636586606E-8</v>
      </c>
      <c r="AM5" s="9">
        <f t="shared" si="2"/>
        <v>2.9109161982240398E-6</v>
      </c>
      <c r="AN5" s="9">
        <f t="shared" si="2"/>
        <v>-4.538164792194677E-3</v>
      </c>
      <c r="AO5" s="9">
        <f t="shared" si="2"/>
        <v>-3.2679325576754036E-3</v>
      </c>
      <c r="AP5" s="9">
        <f t="shared" si="2"/>
        <v>2.5692182341522263E-2</v>
      </c>
      <c r="AQ5" s="9">
        <f t="shared" si="2"/>
        <v>8.949207129603298E-9</v>
      </c>
      <c r="AR5" s="9">
        <f t="shared" si="2"/>
        <v>8.793041935481373E-2</v>
      </c>
    </row>
    <row r="6" spans="1:44" ht="51" x14ac:dyDescent="0.35">
      <c r="A6" s="9" t="s">
        <v>123</v>
      </c>
      <c r="B6" s="9" t="s">
        <v>53</v>
      </c>
      <c r="C6" s="9" t="s">
        <v>110</v>
      </c>
      <c r="D6" s="9" t="s">
        <v>172</v>
      </c>
      <c r="E6" s="9" t="s">
        <v>121</v>
      </c>
      <c r="F6" s="9" t="s">
        <v>2</v>
      </c>
      <c r="G6" s="9" t="s">
        <v>172</v>
      </c>
      <c r="H6" s="9">
        <v>-0.8</v>
      </c>
      <c r="I6" s="9" t="s">
        <v>188</v>
      </c>
      <c r="J6" s="9" t="b">
        <v>1</v>
      </c>
      <c r="L6" s="9">
        <f>AC8*AB8</f>
        <v>-2.3672705435859569E-2</v>
      </c>
      <c r="M6" s="9">
        <f>AD8*AB8</f>
        <v>5.363722507618008E-11</v>
      </c>
      <c r="N6" s="9">
        <f>AE8*AB8</f>
        <v>-2.8469210127085114E-11</v>
      </c>
      <c r="O6" s="9">
        <f>AF8*AB8</f>
        <v>1.0296216453787203E-10</v>
      </c>
      <c r="P6" s="9">
        <f>AG8*AB8</f>
        <v>-2.4565800070904825E-10</v>
      </c>
      <c r="Q6" s="9">
        <f>AH8*AB8</f>
        <v>-2.1202487264419031E-4</v>
      </c>
      <c r="R6" s="9">
        <f>AI8*AB8</f>
        <v>-9.8462283947301846E-3</v>
      </c>
      <c r="S6" s="9">
        <f>AJ8*AB8</f>
        <v>-7.662817350111354E-5</v>
      </c>
      <c r="T6" s="9">
        <f>AK8*AB8</f>
        <v>-3.2396666813810064E-4</v>
      </c>
      <c r="U6" s="9">
        <f>AL8*AB8</f>
        <v>-3.5815892636586606E-8</v>
      </c>
      <c r="V6" s="9">
        <f>AM8*AB8</f>
        <v>-2.9109161982240394E-6</v>
      </c>
      <c r="W6" s="9">
        <f>AN8*AB8</f>
        <v>4.538164792194677E-3</v>
      </c>
      <c r="X6" s="9">
        <f>AO8*AB8</f>
        <v>3.2679325576754036E-3</v>
      </c>
      <c r="Y6" s="9">
        <f>AP8*AB8</f>
        <v>-2.5692182341522259E-2</v>
      </c>
      <c r="Z6" s="9">
        <f>AQ8*AB8</f>
        <v>-8.949207129603298E-9</v>
      </c>
      <c r="AA6" s="9">
        <f>AR8*AB8</f>
        <v>-8.793041935481373E-2</v>
      </c>
      <c r="AB6" s="9">
        <f t="shared" si="1"/>
        <v>-0.8</v>
      </c>
      <c r="AC6" s="9">
        <f>AB6*L6</f>
        <v>1.8938164348687656E-2</v>
      </c>
      <c r="AD6" s="9">
        <f>AB6*M6</f>
        <v>-4.2909780060944069E-11</v>
      </c>
      <c r="AE6" s="9">
        <f>AB6*N6</f>
        <v>2.2775368101668093E-11</v>
      </c>
      <c r="AF6" s="9">
        <f>AB6*O6</f>
        <v>-8.2369731630297631E-11</v>
      </c>
      <c r="AG6" s="9">
        <f>AB6*P6</f>
        <v>1.9652640056723862E-10</v>
      </c>
      <c r="AH6" s="9">
        <f>AB6*Q6</f>
        <v>1.6961989811535225E-4</v>
      </c>
      <c r="AI6" s="9">
        <f>AB6*R6</f>
        <v>7.8769827157841484E-3</v>
      </c>
      <c r="AJ6" s="9">
        <f>AB6*S6</f>
        <v>6.1302538800890829E-5</v>
      </c>
      <c r="AK6" s="9">
        <f>AB6*T6</f>
        <v>2.5917333451048053E-4</v>
      </c>
      <c r="AL6" s="9">
        <f>AB6*U6</f>
        <v>2.8652714109269285E-8</v>
      </c>
      <c r="AM6" s="9">
        <f>AB6*V6</f>
        <v>2.3287329585792318E-6</v>
      </c>
      <c r="AN6" s="9">
        <f>AB6*W6</f>
        <v>-3.6305318337557417E-3</v>
      </c>
      <c r="AO6" s="9">
        <f>AB6*X6</f>
        <v>-2.6143460461403229E-3</v>
      </c>
      <c r="AP6" s="9">
        <f>AB6*Y6</f>
        <v>2.0553745873217809E-2</v>
      </c>
      <c r="AQ6" s="9">
        <f>AB6*Z6</f>
        <v>7.1593657036826384E-9</v>
      </c>
      <c r="AR6" s="9">
        <f>AB6*AA6</f>
        <v>7.0344335483850981E-2</v>
      </c>
    </row>
    <row r="7" spans="1:44" ht="51" x14ac:dyDescent="0.35">
      <c r="A7" s="9" t="s">
        <v>124</v>
      </c>
      <c r="B7" s="9" t="s">
        <v>54</v>
      </c>
      <c r="C7" s="9" t="s">
        <v>110</v>
      </c>
      <c r="D7" s="9" t="s">
        <v>172</v>
      </c>
      <c r="E7" s="9" t="s">
        <v>121</v>
      </c>
      <c r="F7" s="9" t="s">
        <v>2</v>
      </c>
      <c r="G7" s="9" t="s">
        <v>172</v>
      </c>
      <c r="H7" s="9">
        <v>-0.2</v>
      </c>
      <c r="I7" s="9" t="s">
        <v>188</v>
      </c>
      <c r="J7" s="9" t="b">
        <v>1</v>
      </c>
      <c r="L7" s="9">
        <f>AC10*AB10</f>
        <v>-2.3672705435859569E-2</v>
      </c>
      <c r="M7" s="9">
        <f>AD10*AB10</f>
        <v>5.363722507618008E-11</v>
      </c>
      <c r="N7" s="9">
        <f>AE10*AB10</f>
        <v>-2.8469210127085114E-11</v>
      </c>
      <c r="O7" s="9">
        <f>AF10*AB10</f>
        <v>1.0296216453787203E-10</v>
      </c>
      <c r="P7" s="9">
        <f>AG10*AB10</f>
        <v>-2.4565800070904825E-10</v>
      </c>
      <c r="Q7" s="9">
        <f>AH10*AB10</f>
        <v>-2.1202487264419031E-4</v>
      </c>
      <c r="R7" s="9">
        <f>AI10*AB10</f>
        <v>-9.8462283947301846E-3</v>
      </c>
      <c r="S7" s="9">
        <f>AJ10*AB10</f>
        <v>-7.662817350111354E-5</v>
      </c>
      <c r="T7" s="9">
        <f>AK10*AB10</f>
        <v>-3.2396666813810064E-4</v>
      </c>
      <c r="U7" s="9">
        <f>AL10*AB10</f>
        <v>-3.5815892636586606E-8</v>
      </c>
      <c r="V7" s="9">
        <f>AM10*AB10</f>
        <v>-2.9109161982240394E-6</v>
      </c>
      <c r="W7" s="9">
        <f>AN10*AB10</f>
        <v>4.538164792194677E-3</v>
      </c>
      <c r="X7" s="9">
        <f>AO10*AB10</f>
        <v>3.2679325576754036E-3</v>
      </c>
      <c r="Y7" s="9">
        <f>AP10*AB10</f>
        <v>-2.5692182341522259E-2</v>
      </c>
      <c r="Z7" s="9">
        <f>AQ10*AB10</f>
        <v>-8.949207129603298E-9</v>
      </c>
      <c r="AA7" s="9">
        <f>AR10*AB10</f>
        <v>-8.793041935481373E-2</v>
      </c>
      <c r="AB7" s="9">
        <f t="shared" si="1"/>
        <v>-0.2</v>
      </c>
      <c r="AC7" s="9">
        <f>AB7*L7</f>
        <v>4.7345410871719139E-3</v>
      </c>
      <c r="AD7" s="9">
        <f>AB7*M7</f>
        <v>-1.0727445015236017E-11</v>
      </c>
      <c r="AE7" s="9">
        <f>AB7*N7</f>
        <v>5.6938420254170233E-12</v>
      </c>
      <c r="AF7" s="9">
        <f>AB7*O7</f>
        <v>-2.0592432907574408E-11</v>
      </c>
      <c r="AG7" s="9">
        <f>AB7*P7</f>
        <v>4.9131600141809655E-11</v>
      </c>
      <c r="AH7" s="9">
        <f>AB7*Q7</f>
        <v>4.2404974528838062E-5</v>
      </c>
      <c r="AI7" s="9">
        <f>AB7*R7</f>
        <v>1.9692456789460371E-3</v>
      </c>
      <c r="AJ7" s="9">
        <f>AB7*S7</f>
        <v>1.5325634700222707E-5</v>
      </c>
      <c r="AK7" s="9">
        <f>AB7*T7</f>
        <v>6.4793333627620133E-5</v>
      </c>
      <c r="AL7" s="9">
        <f>AB7*U7</f>
        <v>7.1631785273173213E-9</v>
      </c>
      <c r="AM7" s="9">
        <f>AB7*V7</f>
        <v>5.8218323964480795E-7</v>
      </c>
      <c r="AN7" s="9">
        <f>AB7*W7</f>
        <v>-9.0763295843893543E-4</v>
      </c>
      <c r="AO7" s="9">
        <f>AB7*X7</f>
        <v>-6.5358651153508073E-4</v>
      </c>
      <c r="AP7" s="9">
        <f>AB7*Y7</f>
        <v>5.1384364683044522E-3</v>
      </c>
      <c r="AQ7" s="9">
        <f>AB7*Z7</f>
        <v>1.7898414259206596E-9</v>
      </c>
      <c r="AR7" s="9">
        <f>AB7*AA7</f>
        <v>1.7586083870962745E-2</v>
      </c>
    </row>
    <row r="8" spans="1:44" ht="51" x14ac:dyDescent="0.35">
      <c r="A8" s="9" t="s">
        <v>123</v>
      </c>
      <c r="B8" s="9" t="s">
        <v>53</v>
      </c>
      <c r="C8" s="9" t="s">
        <v>110</v>
      </c>
      <c r="D8" s="9" t="s">
        <v>172</v>
      </c>
      <c r="E8" s="9" t="s">
        <v>123</v>
      </c>
      <c r="F8" s="9" t="s">
        <v>53</v>
      </c>
      <c r="G8" s="9" t="s">
        <v>172</v>
      </c>
      <c r="H8" s="9">
        <v>-1</v>
      </c>
      <c r="I8" s="9" t="s">
        <v>187</v>
      </c>
      <c r="J8" s="9" t="b">
        <v>0</v>
      </c>
      <c r="AB8" s="9">
        <f t="shared" si="1"/>
        <v>-1</v>
      </c>
      <c r="AC8" s="9">
        <f t="shared" ref="AC8:AR8" si="3">+AC9</f>
        <v>2.3672705435859569E-2</v>
      </c>
      <c r="AD8" s="9">
        <f t="shared" si="3"/>
        <v>-5.363722507618008E-11</v>
      </c>
      <c r="AE8" s="9">
        <f t="shared" si="3"/>
        <v>2.8469210127085114E-11</v>
      </c>
      <c r="AF8" s="9">
        <f t="shared" si="3"/>
        <v>-1.0296216453787203E-10</v>
      </c>
      <c r="AG8" s="9">
        <f t="shared" si="3"/>
        <v>2.4565800070904825E-10</v>
      </c>
      <c r="AH8" s="9">
        <f t="shared" si="3"/>
        <v>2.1202487264419031E-4</v>
      </c>
      <c r="AI8" s="9">
        <f t="shared" si="3"/>
        <v>9.8462283947301846E-3</v>
      </c>
      <c r="AJ8" s="9">
        <f t="shared" si="3"/>
        <v>7.662817350111354E-5</v>
      </c>
      <c r="AK8" s="9">
        <f t="shared" si="3"/>
        <v>3.2396666813810064E-4</v>
      </c>
      <c r="AL8" s="9">
        <f t="shared" si="3"/>
        <v>3.5815892636586606E-8</v>
      </c>
      <c r="AM8" s="9">
        <f t="shared" si="3"/>
        <v>2.9109161982240394E-6</v>
      </c>
      <c r="AN8" s="9">
        <f t="shared" si="3"/>
        <v>-4.538164792194677E-3</v>
      </c>
      <c r="AO8" s="9">
        <f t="shared" si="3"/>
        <v>-3.2679325576754036E-3</v>
      </c>
      <c r="AP8" s="9">
        <f t="shared" si="3"/>
        <v>2.5692182341522259E-2</v>
      </c>
      <c r="AQ8" s="9">
        <f t="shared" si="3"/>
        <v>8.949207129603298E-9</v>
      </c>
      <c r="AR8" s="9">
        <f t="shared" si="3"/>
        <v>8.793041935481373E-2</v>
      </c>
    </row>
    <row r="9" spans="1:44" ht="88.5" x14ac:dyDescent="0.35">
      <c r="A9" s="9" t="s">
        <v>125</v>
      </c>
      <c r="B9" s="9" t="s">
        <v>55</v>
      </c>
      <c r="C9" s="9" t="s">
        <v>110</v>
      </c>
      <c r="D9" s="9" t="s">
        <v>172</v>
      </c>
      <c r="E9" s="9" t="s">
        <v>123</v>
      </c>
      <c r="F9" s="9" t="s">
        <v>53</v>
      </c>
      <c r="G9" s="9" t="s">
        <v>172</v>
      </c>
      <c r="H9" s="9">
        <v>-1</v>
      </c>
      <c r="I9" s="9" t="s">
        <v>188</v>
      </c>
      <c r="J9" s="9" t="b">
        <v>1</v>
      </c>
      <c r="L9" s="9">
        <f>AC25*AB25</f>
        <v>-2.3672705435859569E-2</v>
      </c>
      <c r="M9" s="9">
        <f>AD25*AB25</f>
        <v>5.363722507618008E-11</v>
      </c>
      <c r="N9" s="9">
        <f>AE25*AB25</f>
        <v>-2.8469210127085114E-11</v>
      </c>
      <c r="O9" s="9">
        <f>AF25*AB25</f>
        <v>1.0296216453787203E-10</v>
      </c>
      <c r="P9" s="9">
        <f>AG25*AB25</f>
        <v>-2.4565800070904825E-10</v>
      </c>
      <c r="Q9" s="9">
        <f>AH25*AB25</f>
        <v>-2.1202487264419031E-4</v>
      </c>
      <c r="R9" s="9">
        <f>AI25*AB25</f>
        <v>-9.8462283947301846E-3</v>
      </c>
      <c r="S9" s="9">
        <f>AJ25*AB25</f>
        <v>-7.662817350111354E-5</v>
      </c>
      <c r="T9" s="9">
        <f>AK25*AB25</f>
        <v>-3.2396666813810064E-4</v>
      </c>
      <c r="U9" s="9">
        <f>AL25*AB25</f>
        <v>-3.5815892636586606E-8</v>
      </c>
      <c r="V9" s="9">
        <f>AM25*AB25</f>
        <v>-2.9109161982240394E-6</v>
      </c>
      <c r="W9" s="9">
        <f>AN25*AB25</f>
        <v>4.538164792194677E-3</v>
      </c>
      <c r="X9" s="9">
        <f>AO25*AB25</f>
        <v>3.2679325576754036E-3</v>
      </c>
      <c r="Y9" s="9">
        <f>AP25*AB25</f>
        <v>-2.5692182341522259E-2</v>
      </c>
      <c r="Z9" s="9">
        <f>AQ25*AB25</f>
        <v>-8.949207129603298E-9</v>
      </c>
      <c r="AA9" s="9">
        <f>AR25*AB25</f>
        <v>-8.793041935481373E-2</v>
      </c>
      <c r="AB9" s="9">
        <f t="shared" si="1"/>
        <v>-1</v>
      </c>
      <c r="AC9" s="9">
        <f>AB9*L9</f>
        <v>2.3672705435859569E-2</v>
      </c>
      <c r="AD9" s="9">
        <f>AB9*M9</f>
        <v>-5.363722507618008E-11</v>
      </c>
      <c r="AE9" s="9">
        <f>AB9*N9</f>
        <v>2.8469210127085114E-11</v>
      </c>
      <c r="AF9" s="9">
        <f>AB9*O9</f>
        <v>-1.0296216453787203E-10</v>
      </c>
      <c r="AG9" s="9">
        <f>AB9*P9</f>
        <v>2.4565800070904825E-10</v>
      </c>
      <c r="AH9" s="9">
        <f>AB9*Q9</f>
        <v>2.1202487264419031E-4</v>
      </c>
      <c r="AI9" s="9">
        <f>AB9*R9</f>
        <v>9.8462283947301846E-3</v>
      </c>
      <c r="AJ9" s="9">
        <f>AB9*S9</f>
        <v>7.662817350111354E-5</v>
      </c>
      <c r="AK9" s="9">
        <f>AB9*T9</f>
        <v>3.2396666813810064E-4</v>
      </c>
      <c r="AL9" s="9">
        <f>AB9*U9</f>
        <v>3.5815892636586606E-8</v>
      </c>
      <c r="AM9" s="9">
        <f>AB9*V9</f>
        <v>2.9109161982240394E-6</v>
      </c>
      <c r="AN9" s="9">
        <f>AB9*W9</f>
        <v>-4.538164792194677E-3</v>
      </c>
      <c r="AO9" s="9">
        <f>AB9*X9</f>
        <v>-3.2679325576754036E-3</v>
      </c>
      <c r="AP9" s="9">
        <f>AB9*Y9</f>
        <v>2.5692182341522259E-2</v>
      </c>
      <c r="AQ9" s="9">
        <f>AB9*Z9</f>
        <v>8.949207129603298E-9</v>
      </c>
      <c r="AR9" s="9">
        <f>AB9*AA9</f>
        <v>8.793041935481373E-2</v>
      </c>
    </row>
    <row r="10" spans="1:44" ht="51" x14ac:dyDescent="0.35">
      <c r="A10" s="9" t="s">
        <v>124</v>
      </c>
      <c r="B10" s="9" t="s">
        <v>54</v>
      </c>
      <c r="C10" s="9" t="s">
        <v>110</v>
      </c>
      <c r="D10" s="9" t="s">
        <v>172</v>
      </c>
      <c r="E10" s="9" t="s">
        <v>124</v>
      </c>
      <c r="F10" s="9" t="s">
        <v>54</v>
      </c>
      <c r="G10" s="9" t="s">
        <v>172</v>
      </c>
      <c r="H10" s="9">
        <v>-1</v>
      </c>
      <c r="I10" s="9" t="s">
        <v>187</v>
      </c>
      <c r="J10" s="9" t="b">
        <v>0</v>
      </c>
      <c r="AB10" s="9">
        <f t="shared" si="1"/>
        <v>-1</v>
      </c>
      <c r="AC10" s="9">
        <f t="shared" ref="AC10:AR10" si="4">+AC11</f>
        <v>2.3672705435859569E-2</v>
      </c>
      <c r="AD10" s="9">
        <f t="shared" si="4"/>
        <v>-5.363722507618008E-11</v>
      </c>
      <c r="AE10" s="9">
        <f t="shared" si="4"/>
        <v>2.8469210127085114E-11</v>
      </c>
      <c r="AF10" s="9">
        <f t="shared" si="4"/>
        <v>-1.0296216453787203E-10</v>
      </c>
      <c r="AG10" s="9">
        <f t="shared" si="4"/>
        <v>2.4565800070904825E-10</v>
      </c>
      <c r="AH10" s="9">
        <f t="shared" si="4"/>
        <v>2.1202487264419031E-4</v>
      </c>
      <c r="AI10" s="9">
        <f t="shared" si="4"/>
        <v>9.8462283947301846E-3</v>
      </c>
      <c r="AJ10" s="9">
        <f t="shared" si="4"/>
        <v>7.662817350111354E-5</v>
      </c>
      <c r="AK10" s="9">
        <f t="shared" si="4"/>
        <v>3.2396666813810064E-4</v>
      </c>
      <c r="AL10" s="9">
        <f t="shared" si="4"/>
        <v>3.5815892636586606E-8</v>
      </c>
      <c r="AM10" s="9">
        <f t="shared" si="4"/>
        <v>2.9109161982240394E-6</v>
      </c>
      <c r="AN10" s="9">
        <f t="shared" si="4"/>
        <v>-4.538164792194677E-3</v>
      </c>
      <c r="AO10" s="9">
        <f t="shared" si="4"/>
        <v>-3.2679325576754036E-3</v>
      </c>
      <c r="AP10" s="9">
        <f t="shared" si="4"/>
        <v>2.5692182341522259E-2</v>
      </c>
      <c r="AQ10" s="9">
        <f t="shared" si="4"/>
        <v>8.949207129603298E-9</v>
      </c>
      <c r="AR10" s="9">
        <f t="shared" si="4"/>
        <v>8.793041935481373E-2</v>
      </c>
    </row>
    <row r="11" spans="1:44" ht="88.5" x14ac:dyDescent="0.35">
      <c r="A11" s="9" t="s">
        <v>126</v>
      </c>
      <c r="B11" s="9" t="s">
        <v>56</v>
      </c>
      <c r="C11" s="9" t="s">
        <v>110</v>
      </c>
      <c r="D11" s="9" t="s">
        <v>172</v>
      </c>
      <c r="E11" s="9" t="s">
        <v>124</v>
      </c>
      <c r="F11" s="9" t="s">
        <v>54</v>
      </c>
      <c r="G11" s="9" t="s">
        <v>172</v>
      </c>
      <c r="H11" s="9">
        <v>-1</v>
      </c>
      <c r="I11" s="9" t="s">
        <v>188</v>
      </c>
      <c r="J11" s="9" t="b">
        <v>1</v>
      </c>
      <c r="L11" s="9">
        <f>AC69*AB69</f>
        <v>-2.3672705435859569E-2</v>
      </c>
      <c r="M11" s="9">
        <f>AD69*AB69</f>
        <v>5.363722507618008E-11</v>
      </c>
      <c r="N11" s="9">
        <f>AE69*AB69</f>
        <v>-2.8469210127085114E-11</v>
      </c>
      <c r="O11" s="9">
        <f>AF69*AB69</f>
        <v>1.0296216453787203E-10</v>
      </c>
      <c r="P11" s="9">
        <f>AG69*AB69</f>
        <v>-2.4565800070904825E-10</v>
      </c>
      <c r="Q11" s="9">
        <f>AH69*AB69</f>
        <v>-2.1202487264419031E-4</v>
      </c>
      <c r="R11" s="9">
        <f>AI69*AB69</f>
        <v>-9.8462283947301846E-3</v>
      </c>
      <c r="S11" s="9">
        <f>AJ69*AB69</f>
        <v>-7.662817350111354E-5</v>
      </c>
      <c r="T11" s="9">
        <f>AK69*AB69</f>
        <v>-3.2396666813810064E-4</v>
      </c>
      <c r="U11" s="9">
        <f>AL69*AB69</f>
        <v>-3.5815892636586606E-8</v>
      </c>
      <c r="V11" s="9">
        <f>AM69*AB69</f>
        <v>-2.9109161982240394E-6</v>
      </c>
      <c r="W11" s="9">
        <f>AN69*AB69</f>
        <v>4.538164792194677E-3</v>
      </c>
      <c r="X11" s="9">
        <f>AO69*AB69</f>
        <v>3.2679325576754036E-3</v>
      </c>
      <c r="Y11" s="9">
        <f>AP69*AB69</f>
        <v>-2.5692182341522259E-2</v>
      </c>
      <c r="Z11" s="9">
        <f>AQ69*AB69</f>
        <v>-8.949207129603298E-9</v>
      </c>
      <c r="AA11" s="9">
        <f>AR69*AB69</f>
        <v>-8.793041935481373E-2</v>
      </c>
      <c r="AB11" s="9">
        <f t="shared" si="1"/>
        <v>-1</v>
      </c>
      <c r="AC11" s="9">
        <f>AB11*L11</f>
        <v>2.3672705435859569E-2</v>
      </c>
      <c r="AD11" s="9">
        <f>AB11*M11</f>
        <v>-5.363722507618008E-11</v>
      </c>
      <c r="AE11" s="9">
        <f>AB11*N11</f>
        <v>2.8469210127085114E-11</v>
      </c>
      <c r="AF11" s="9">
        <f>AB11*O11</f>
        <v>-1.0296216453787203E-10</v>
      </c>
      <c r="AG11" s="9">
        <f>AB11*P11</f>
        <v>2.4565800070904825E-10</v>
      </c>
      <c r="AH11" s="9">
        <f>AB11*Q11</f>
        <v>2.1202487264419031E-4</v>
      </c>
      <c r="AI11" s="9">
        <f>AB11*R11</f>
        <v>9.8462283947301846E-3</v>
      </c>
      <c r="AJ11" s="9">
        <f>AB11*S11</f>
        <v>7.662817350111354E-5</v>
      </c>
      <c r="AK11" s="9">
        <f>AB11*T11</f>
        <v>3.2396666813810064E-4</v>
      </c>
      <c r="AL11" s="9">
        <f>AB11*U11</f>
        <v>3.5815892636586606E-8</v>
      </c>
      <c r="AM11" s="9">
        <f>AB11*V11</f>
        <v>2.9109161982240394E-6</v>
      </c>
      <c r="AN11" s="9">
        <f>AB11*W11</f>
        <v>-4.538164792194677E-3</v>
      </c>
      <c r="AO11" s="9">
        <f>AB11*X11</f>
        <v>-3.2679325576754036E-3</v>
      </c>
      <c r="AP11" s="9">
        <f>AB11*Y11</f>
        <v>2.5692182341522259E-2</v>
      </c>
      <c r="AQ11" s="9">
        <f>AB11*Z11</f>
        <v>8.949207129603298E-9</v>
      </c>
      <c r="AR11" s="9">
        <f>AB11*AA11</f>
        <v>8.793041935481373E-2</v>
      </c>
    </row>
    <row r="12" spans="1:44" ht="38.5" x14ac:dyDescent="0.35">
      <c r="A12" s="9" t="s">
        <v>122</v>
      </c>
      <c r="B12" s="9" t="s">
        <v>3</v>
      </c>
      <c r="C12" s="9" t="s">
        <v>110</v>
      </c>
      <c r="D12" s="9" t="s">
        <v>172</v>
      </c>
      <c r="E12" s="9" t="s">
        <v>122</v>
      </c>
      <c r="F12" s="9" t="s">
        <v>3</v>
      </c>
      <c r="G12" s="9" t="s">
        <v>172</v>
      </c>
      <c r="H12" s="9">
        <v>-1</v>
      </c>
      <c r="I12" s="9" t="s">
        <v>187</v>
      </c>
      <c r="J12" s="9" t="b">
        <v>0</v>
      </c>
      <c r="AB12" s="9">
        <f t="shared" si="1"/>
        <v>-1</v>
      </c>
      <c r="AC12" s="9">
        <f t="shared" ref="AC12:AR12" si="5">+AC13+AC14</f>
        <v>9.9606015668372253E-2</v>
      </c>
      <c r="AD12" s="9">
        <f t="shared" si="5"/>
        <v>1.1698169473515033E-8</v>
      </c>
      <c r="AE12" s="9">
        <f t="shared" si="5"/>
        <v>1.3336673466830479E-9</v>
      </c>
      <c r="AF12" s="9">
        <f t="shared" si="5"/>
        <v>6.0578293632267269E-9</v>
      </c>
      <c r="AG12" s="9">
        <f t="shared" si="5"/>
        <v>9.8053740720495167E-9</v>
      </c>
      <c r="AH12" s="9">
        <f t="shared" si="5"/>
        <v>3.9145051758817532E-3</v>
      </c>
      <c r="AI12" s="9">
        <f t="shared" si="5"/>
        <v>3.7946293254801294E-4</v>
      </c>
      <c r="AJ12" s="9">
        <f t="shared" si="5"/>
        <v>1.1896747942835297E-3</v>
      </c>
      <c r="AK12" s="9">
        <f t="shared" si="5"/>
        <v>5.2040269272596367E-3</v>
      </c>
      <c r="AL12" s="9">
        <f t="shared" si="5"/>
        <v>4.4031506578555853E-7</v>
      </c>
      <c r="AM12" s="9">
        <f t="shared" si="5"/>
        <v>1.3148420861157844E-4</v>
      </c>
      <c r="AN12" s="9">
        <f t="shared" si="5"/>
        <v>6.3080458857886212E-2</v>
      </c>
      <c r="AO12" s="9">
        <f t="shared" si="5"/>
        <v>0.54980615763368834</v>
      </c>
      <c r="AP12" s="9">
        <f t="shared" si="5"/>
        <v>8.0068007083207056E-3</v>
      </c>
      <c r="AQ12" s="9">
        <f t="shared" si="5"/>
        <v>1.4783761486263752E-7</v>
      </c>
      <c r="AR12" s="9">
        <f t="shared" si="5"/>
        <v>0.77887591956838198</v>
      </c>
    </row>
    <row r="13" spans="1:44" ht="51" x14ac:dyDescent="0.35">
      <c r="A13" s="9" t="s">
        <v>127</v>
      </c>
      <c r="B13" s="9" t="s">
        <v>57</v>
      </c>
      <c r="C13" s="9" t="s">
        <v>110</v>
      </c>
      <c r="D13" s="9" t="s">
        <v>172</v>
      </c>
      <c r="E13" s="9" t="s">
        <v>122</v>
      </c>
      <c r="F13" s="9" t="s">
        <v>3</v>
      </c>
      <c r="G13" s="9" t="s">
        <v>172</v>
      </c>
      <c r="H13" s="9">
        <v>-0.6</v>
      </c>
      <c r="I13" s="9" t="s">
        <v>188</v>
      </c>
      <c r="J13" s="9" t="b">
        <v>1</v>
      </c>
      <c r="L13" s="9">
        <f>AC15*AB15</f>
        <v>-9.9606015668372253E-2</v>
      </c>
      <c r="M13" s="9">
        <f>AD15*AB15</f>
        <v>-1.1698169473515033E-8</v>
      </c>
      <c r="N13" s="9">
        <f>AE15*AB15</f>
        <v>-1.3336673466830479E-9</v>
      </c>
      <c r="O13" s="9">
        <f>AF15*AB15</f>
        <v>-6.0578293632267269E-9</v>
      </c>
      <c r="P13" s="9">
        <f>AG15*AB15</f>
        <v>-9.8053740720495167E-9</v>
      </c>
      <c r="Q13" s="9">
        <f>AH15*AB15</f>
        <v>-3.9145051758817532E-3</v>
      </c>
      <c r="R13" s="9">
        <f>AI15*AB15</f>
        <v>-3.7946293254801294E-4</v>
      </c>
      <c r="S13" s="9">
        <f>AJ15*AB15</f>
        <v>-1.1896747942835297E-3</v>
      </c>
      <c r="T13" s="9">
        <f>AK15*AB15</f>
        <v>-5.2040269272596367E-3</v>
      </c>
      <c r="U13" s="9">
        <f>AL15*AB15</f>
        <v>-4.4031506578555853E-7</v>
      </c>
      <c r="V13" s="9">
        <f>AM15*AB15</f>
        <v>-1.3148420861157844E-4</v>
      </c>
      <c r="W13" s="9">
        <f>AN15*AB15</f>
        <v>-6.3080458857886212E-2</v>
      </c>
      <c r="X13" s="9">
        <f>AO15*AB15</f>
        <v>-0.54980615763368834</v>
      </c>
      <c r="Y13" s="9">
        <f>AP15*AB15</f>
        <v>-8.0068007083207056E-3</v>
      </c>
      <c r="Z13" s="9">
        <f>AQ15*AB15</f>
        <v>-1.4783761486263752E-7</v>
      </c>
      <c r="AA13" s="9">
        <f>AR15*AB15</f>
        <v>-0.77887591956838198</v>
      </c>
      <c r="AB13" s="9">
        <f t="shared" si="1"/>
        <v>-0.6</v>
      </c>
      <c r="AC13" s="9">
        <f>AB13*L13</f>
        <v>5.9763609401023349E-2</v>
      </c>
      <c r="AD13" s="9">
        <f>AB13*M13</f>
        <v>7.0189016841090191E-9</v>
      </c>
      <c r="AE13" s="9">
        <f>AB13*N13</f>
        <v>8.0020040800982873E-10</v>
      </c>
      <c r="AF13" s="9">
        <f>AB13*O13</f>
        <v>3.6346976179360359E-9</v>
      </c>
      <c r="AG13" s="9">
        <f>AB13*P13</f>
        <v>5.8832244432297095E-9</v>
      </c>
      <c r="AH13" s="9">
        <f>AB13*Q13</f>
        <v>2.3487031055290518E-3</v>
      </c>
      <c r="AI13" s="9">
        <f>AB13*R13</f>
        <v>2.2767775952880776E-4</v>
      </c>
      <c r="AJ13" s="9">
        <f>AB13*S13</f>
        <v>7.1380487657011777E-4</v>
      </c>
      <c r="AK13" s="9">
        <f>AB13*T13</f>
        <v>3.1224161563557819E-3</v>
      </c>
      <c r="AL13" s="9">
        <f>AB13*U13</f>
        <v>2.6418903947133513E-7</v>
      </c>
      <c r="AM13" s="9">
        <f>AB13*V13</f>
        <v>7.8890525166947065E-5</v>
      </c>
      <c r="AN13" s="9">
        <f>AB13*W13</f>
        <v>3.7848275314731727E-2</v>
      </c>
      <c r="AO13" s="9">
        <f>AB13*X13</f>
        <v>0.32988369458021299</v>
      </c>
      <c r="AP13" s="9">
        <f>AB13*Y13</f>
        <v>4.8040804249924228E-3</v>
      </c>
      <c r="AQ13" s="9">
        <f>AB13*Z13</f>
        <v>8.8702568917582512E-8</v>
      </c>
      <c r="AR13" s="9">
        <f>AB13*AA13</f>
        <v>0.46732555174102919</v>
      </c>
    </row>
    <row r="14" spans="1:44" ht="51" x14ac:dyDescent="0.35">
      <c r="A14" s="9" t="s">
        <v>128</v>
      </c>
      <c r="B14" s="9" t="s">
        <v>58</v>
      </c>
      <c r="C14" s="9" t="s">
        <v>110</v>
      </c>
      <c r="D14" s="9" t="s">
        <v>172</v>
      </c>
      <c r="E14" s="9" t="s">
        <v>122</v>
      </c>
      <c r="F14" s="9" t="s">
        <v>3</v>
      </c>
      <c r="G14" s="9" t="s">
        <v>172</v>
      </c>
      <c r="H14" s="9">
        <v>-0.4</v>
      </c>
      <c r="I14" s="9" t="s">
        <v>188</v>
      </c>
      <c r="J14" s="9" t="b">
        <v>1</v>
      </c>
      <c r="L14" s="9">
        <f>AC20*AB20</f>
        <v>-9.9606015668372253E-2</v>
      </c>
      <c r="M14" s="9">
        <f>AD20*AB20</f>
        <v>-1.1698169473515033E-8</v>
      </c>
      <c r="N14" s="9">
        <f>AE20*AB20</f>
        <v>-1.3336673466830479E-9</v>
      </c>
      <c r="O14" s="9">
        <f>AF20*AB20</f>
        <v>-6.0578293632267269E-9</v>
      </c>
      <c r="P14" s="9">
        <f>AG20*AB20</f>
        <v>-9.8053740720495167E-9</v>
      </c>
      <c r="Q14" s="9">
        <f>AH20*AB20</f>
        <v>-3.9145051758817532E-3</v>
      </c>
      <c r="R14" s="9">
        <f>AI20*AB20</f>
        <v>-3.7946293254801294E-4</v>
      </c>
      <c r="S14" s="9">
        <f>AJ20*AB20</f>
        <v>-1.1896747942835297E-3</v>
      </c>
      <c r="T14" s="9">
        <f>AK20*AB20</f>
        <v>-5.2040269272596367E-3</v>
      </c>
      <c r="U14" s="9">
        <f>AL20*AB20</f>
        <v>-4.4031506578555853E-7</v>
      </c>
      <c r="V14" s="9">
        <f>AM20*AB20</f>
        <v>-1.3148420861157844E-4</v>
      </c>
      <c r="W14" s="9">
        <f>AN20*AB20</f>
        <v>-6.3080458857886212E-2</v>
      </c>
      <c r="X14" s="9">
        <f>AO20*AB20</f>
        <v>-0.54980615763368834</v>
      </c>
      <c r="Y14" s="9">
        <f>AP20*AB20</f>
        <v>-8.0068007083207056E-3</v>
      </c>
      <c r="Z14" s="9">
        <f>AQ20*AB20</f>
        <v>-1.4783761486263752E-7</v>
      </c>
      <c r="AA14" s="9">
        <f>AR20*AB20</f>
        <v>-0.77887591956838198</v>
      </c>
      <c r="AB14" s="9">
        <f t="shared" si="1"/>
        <v>-0.4</v>
      </c>
      <c r="AC14" s="9">
        <f>AB14*L14</f>
        <v>3.9842406267348904E-2</v>
      </c>
      <c r="AD14" s="9">
        <f>AB14*M14</f>
        <v>4.6792677894060136E-9</v>
      </c>
      <c r="AE14" s="9">
        <f>AB14*N14</f>
        <v>5.3346693867321919E-10</v>
      </c>
      <c r="AF14" s="9">
        <f>AB14*O14</f>
        <v>2.423131745290691E-9</v>
      </c>
      <c r="AG14" s="9">
        <f>AB14*P14</f>
        <v>3.9221496288198072E-9</v>
      </c>
      <c r="AH14" s="9">
        <f>AB14*Q14</f>
        <v>1.5658020703527013E-3</v>
      </c>
      <c r="AI14" s="9">
        <f>AB14*R14</f>
        <v>1.5178517301920518E-4</v>
      </c>
      <c r="AJ14" s="9">
        <f>AB14*S14</f>
        <v>4.758699177134119E-4</v>
      </c>
      <c r="AK14" s="9">
        <f>AB14*T14</f>
        <v>2.0816107709038549E-3</v>
      </c>
      <c r="AL14" s="9">
        <f>AB14*U14</f>
        <v>1.7612602631422343E-7</v>
      </c>
      <c r="AM14" s="9">
        <f>AB14*V14</f>
        <v>5.2593683444631376E-5</v>
      </c>
      <c r="AN14" s="9">
        <f>AB14*W14</f>
        <v>2.5232183543154485E-2</v>
      </c>
      <c r="AO14" s="9">
        <f>AB14*X14</f>
        <v>0.21992246305347535</v>
      </c>
      <c r="AP14" s="9">
        <f>AB14*Y14</f>
        <v>3.2027202833282823E-3</v>
      </c>
      <c r="AQ14" s="9">
        <f>AB14*Z14</f>
        <v>5.9135045945055012E-8</v>
      </c>
      <c r="AR14" s="9">
        <f>AB14*AA14</f>
        <v>0.31155036782735279</v>
      </c>
    </row>
    <row r="15" spans="1:44" ht="51" x14ac:dyDescent="0.35">
      <c r="A15" s="9" t="s">
        <v>127</v>
      </c>
      <c r="B15" s="9" t="s">
        <v>57</v>
      </c>
      <c r="C15" s="9" t="s">
        <v>110</v>
      </c>
      <c r="D15" s="9" t="s">
        <v>172</v>
      </c>
      <c r="E15" s="9" t="s">
        <v>127</v>
      </c>
      <c r="F15" s="9" t="s">
        <v>57</v>
      </c>
      <c r="G15" s="9" t="s">
        <v>172</v>
      </c>
      <c r="H15" s="9">
        <v>-1</v>
      </c>
      <c r="I15" s="9" t="s">
        <v>187</v>
      </c>
      <c r="J15" s="9" t="b">
        <v>0</v>
      </c>
      <c r="AB15" s="9">
        <f t="shared" si="1"/>
        <v>-1</v>
      </c>
      <c r="AC15" s="9">
        <f t="shared" ref="AC15:AR15" si="6">+AC16+AC17+AC18+AC19</f>
        <v>9.9606015668372253E-2</v>
      </c>
      <c r="AD15" s="9">
        <f t="shared" si="6"/>
        <v>1.1698169473515033E-8</v>
      </c>
      <c r="AE15" s="9">
        <f t="shared" si="6"/>
        <v>1.3336673466830479E-9</v>
      </c>
      <c r="AF15" s="9">
        <f t="shared" si="6"/>
        <v>6.0578293632267269E-9</v>
      </c>
      <c r="AG15" s="9">
        <f t="shared" si="6"/>
        <v>9.8053740720495167E-9</v>
      </c>
      <c r="AH15" s="9">
        <f t="shared" si="6"/>
        <v>3.9145051758817532E-3</v>
      </c>
      <c r="AI15" s="9">
        <f t="shared" si="6"/>
        <v>3.7946293254801294E-4</v>
      </c>
      <c r="AJ15" s="9">
        <f t="shared" si="6"/>
        <v>1.1896747942835297E-3</v>
      </c>
      <c r="AK15" s="9">
        <f t="shared" si="6"/>
        <v>5.2040269272596367E-3</v>
      </c>
      <c r="AL15" s="9">
        <f t="shared" si="6"/>
        <v>4.4031506578555853E-7</v>
      </c>
      <c r="AM15" s="9">
        <f t="shared" si="6"/>
        <v>1.3148420861157844E-4</v>
      </c>
      <c r="AN15" s="9">
        <f t="shared" si="6"/>
        <v>6.3080458857886212E-2</v>
      </c>
      <c r="AO15" s="9">
        <f t="shared" si="6"/>
        <v>0.54980615763368834</v>
      </c>
      <c r="AP15" s="9">
        <f t="shared" si="6"/>
        <v>8.0068007083207056E-3</v>
      </c>
      <c r="AQ15" s="9">
        <f t="shared" si="6"/>
        <v>1.4783761486263752E-7</v>
      </c>
      <c r="AR15" s="9">
        <f t="shared" si="6"/>
        <v>0.77887591956838198</v>
      </c>
    </row>
    <row r="16" spans="1:44" ht="88.5" x14ac:dyDescent="0.35">
      <c r="A16" s="9" t="s">
        <v>129</v>
      </c>
      <c r="B16" s="9" t="s">
        <v>59</v>
      </c>
      <c r="C16" s="9" t="s">
        <v>110</v>
      </c>
      <c r="D16" s="9" t="s">
        <v>172</v>
      </c>
      <c r="E16" s="9" t="s">
        <v>127</v>
      </c>
      <c r="F16" s="9" t="s">
        <v>57</v>
      </c>
      <c r="G16" s="9" t="s">
        <v>172</v>
      </c>
      <c r="H16" s="9">
        <v>-0.5</v>
      </c>
      <c r="I16" s="9" t="s">
        <v>188</v>
      </c>
      <c r="J16" s="9" t="b">
        <v>1</v>
      </c>
      <c r="K16" s="9" t="s">
        <v>194</v>
      </c>
      <c r="L16" s="9">
        <f>AC38*AB38</f>
        <v>-5.3953760442447339E-2</v>
      </c>
      <c r="M16" s="9">
        <f>AD38*AB38</f>
        <v>-3.027063845571448E-9</v>
      </c>
      <c r="N16" s="9">
        <f>AE38*AB38</f>
        <v>-1.427213331771866E-9</v>
      </c>
      <c r="O16" s="9">
        <f>AF38*AB38</f>
        <v>-2.3641948066178103E-9</v>
      </c>
      <c r="P16" s="9">
        <f>AG38*AB38</f>
        <v>-1.0915706147200551E-8</v>
      </c>
      <c r="Q16" s="9">
        <f>AH38*AB38</f>
        <v>-2.2999632551541109E-3</v>
      </c>
      <c r="R16" s="9">
        <f>AI38*AB38</f>
        <v>-7.1513202930028715E-5</v>
      </c>
      <c r="S16" s="9">
        <f>AJ38*AB38</f>
        <v>-2.1694960001108739E-3</v>
      </c>
      <c r="T16" s="9">
        <f>AK38*AB38</f>
        <v>-9.6225014452828075E-3</v>
      </c>
      <c r="U16" s="9">
        <f>AL38*AB38</f>
        <v>-4.055810082322917E-7</v>
      </c>
      <c r="V16" s="9">
        <f>AM38*AB38</f>
        <v>-8.6023694770961086E-5</v>
      </c>
      <c r="W16" s="9">
        <f>AN38*AB38</f>
        <v>-1.9389603375059253E-2</v>
      </c>
      <c r="X16" s="9">
        <f>AO38*AB38</f>
        <v>-0.44008200535474762</v>
      </c>
      <c r="Y16" s="9">
        <f>AP38*AB38</f>
        <v>-1.2426601543650335E-2</v>
      </c>
      <c r="Z16" s="9">
        <f>AQ38*AB38</f>
        <v>-1.1863523826531189E-7</v>
      </c>
      <c r="AA16" s="9">
        <f>AR38*AB38</f>
        <v>-0.29763451506094013</v>
      </c>
      <c r="AB16" s="9">
        <f>-1+Parameter!C4</f>
        <v>-0.5</v>
      </c>
      <c r="AC16" s="9">
        <f>AB16*L16</f>
        <v>2.697688022122367E-2</v>
      </c>
      <c r="AD16" s="9">
        <f>AB16*M16</f>
        <v>1.513531922785724E-9</v>
      </c>
      <c r="AE16" s="9">
        <f>AB16*N16</f>
        <v>7.1360666588593299E-10</v>
      </c>
      <c r="AF16" s="9">
        <f>AB16*O16</f>
        <v>1.1820974033089051E-9</v>
      </c>
      <c r="AG16" s="9">
        <f>AB16*P16</f>
        <v>5.4578530736002754E-9</v>
      </c>
      <c r="AH16" s="9">
        <f>AB16*Q16</f>
        <v>1.1499816275770554E-3</v>
      </c>
      <c r="AI16" s="9">
        <f>AB16*R16</f>
        <v>3.5756601465014358E-5</v>
      </c>
      <c r="AJ16" s="9">
        <f>AB16*S16</f>
        <v>1.084748000055437E-3</v>
      </c>
      <c r="AK16" s="9">
        <f>AB16*T16</f>
        <v>4.8112507226414037E-3</v>
      </c>
      <c r="AL16" s="9">
        <f>AB16*U16</f>
        <v>2.0279050411614585E-7</v>
      </c>
      <c r="AM16" s="9">
        <f>AB16*V16</f>
        <v>4.3011847385480543E-5</v>
      </c>
      <c r="AN16" s="9">
        <f>AB16*W16</f>
        <v>9.6948016875296264E-3</v>
      </c>
      <c r="AO16" s="9">
        <f>AB16*X16</f>
        <v>0.22004100267737381</v>
      </c>
      <c r="AP16" s="9">
        <f>AB16*Y16</f>
        <v>6.2133007718251677E-3</v>
      </c>
      <c r="AQ16" s="9">
        <f>AB16*Z16</f>
        <v>5.9317619132655944E-8</v>
      </c>
      <c r="AR16" s="9">
        <f>AB16*AA16</f>
        <v>0.14881725753047007</v>
      </c>
    </row>
    <row r="17" spans="1:44" ht="88.5" x14ac:dyDescent="0.35">
      <c r="A17" s="9" t="s">
        <v>130</v>
      </c>
      <c r="B17" s="9" t="s">
        <v>60</v>
      </c>
      <c r="C17" s="9" t="s">
        <v>110</v>
      </c>
      <c r="D17" s="9" t="s">
        <v>172</v>
      </c>
      <c r="E17" s="9" t="s">
        <v>127</v>
      </c>
      <c r="F17" s="9" t="s">
        <v>57</v>
      </c>
      <c r="G17" s="9" t="s">
        <v>172</v>
      </c>
      <c r="H17" s="9">
        <v>-0.5</v>
      </c>
      <c r="I17" s="9" t="s">
        <v>188</v>
      </c>
      <c r="J17" s="9" t="b">
        <v>1</v>
      </c>
      <c r="K17" s="9" t="s">
        <v>195</v>
      </c>
      <c r="L17" s="9">
        <f>AC51*AB51</f>
        <v>-6.414280064053493E-2</v>
      </c>
      <c r="M17" s="9">
        <f>AD51*AB51</f>
        <v>-2.2984723572902436E-9</v>
      </c>
      <c r="N17" s="9">
        <f>AE51*AB51</f>
        <v>-5.8178984738193745E-10</v>
      </c>
      <c r="O17" s="9">
        <f>AF51*AB51</f>
        <v>-2.1698958348830853E-9</v>
      </c>
      <c r="P17" s="9">
        <f>AG51*AB51</f>
        <v>5.1196458805766363E-10</v>
      </c>
      <c r="Q17" s="9">
        <f>AH51*AB51</f>
        <v>-1.1917546272818022E-4</v>
      </c>
      <c r="R17" s="9">
        <f>AI51*AB51</f>
        <v>-5.7404946712579087E-5</v>
      </c>
      <c r="S17" s="9">
        <f>AJ51*AB51</f>
        <v>2.2765427155173424E-4</v>
      </c>
      <c r="T17" s="9">
        <f>AK51*AB51</f>
        <v>1.0514281279933697E-3</v>
      </c>
      <c r="U17" s="9">
        <f>AL51*AB51</f>
        <v>-2.7558420217307417E-7</v>
      </c>
      <c r="V17" s="9">
        <f>AM51*AB51</f>
        <v>-9.8558657264393309E-6</v>
      </c>
      <c r="W17" s="9">
        <f>AN51*AB51</f>
        <v>-4.4211800004168994E-3</v>
      </c>
      <c r="X17" s="9">
        <f>AO51*AB51</f>
        <v>5.8044855874564483E-2</v>
      </c>
      <c r="Y17" s="9">
        <f>AP51*AB51</f>
        <v>-3.4070344952075908E-4</v>
      </c>
      <c r="Z17" s="9">
        <f>AQ51*AB51</f>
        <v>-3.9714933140343596E-9</v>
      </c>
      <c r="AA17" s="9">
        <f>AR51*AB51</f>
        <v>-0.11184993777273661</v>
      </c>
      <c r="AB17" s="9">
        <f>-Parameter!C4</f>
        <v>-0.5</v>
      </c>
      <c r="AC17" s="9">
        <f>AB17*L17</f>
        <v>3.2071400320267465E-2</v>
      </c>
      <c r="AD17" s="9">
        <f>AB17*M17</f>
        <v>1.1492361786451218E-9</v>
      </c>
      <c r="AE17" s="9">
        <f>AB17*N17</f>
        <v>2.9089492369096872E-10</v>
      </c>
      <c r="AF17" s="9">
        <f>AB17*O17</f>
        <v>1.0849479174415427E-9</v>
      </c>
      <c r="AG17" s="9">
        <f>AB17*P17</f>
        <v>-2.5598229402883182E-10</v>
      </c>
      <c r="AH17" s="9">
        <f>AB17*Q17</f>
        <v>5.9587731364090109E-5</v>
      </c>
      <c r="AI17" s="9">
        <f>AB17*R17</f>
        <v>2.8702473356289543E-5</v>
      </c>
      <c r="AJ17" s="9">
        <f>AB17*S17</f>
        <v>-1.1382713577586712E-4</v>
      </c>
      <c r="AK17" s="9">
        <f>AB17*T17</f>
        <v>-5.2571406399668484E-4</v>
      </c>
      <c r="AL17" s="9">
        <f>AB17*U17</f>
        <v>1.3779210108653708E-7</v>
      </c>
      <c r="AM17" s="9">
        <f>AB17*V17</f>
        <v>4.9279328632196655E-6</v>
      </c>
      <c r="AN17" s="9">
        <f>AB17*W17</f>
        <v>2.2105900002084497E-3</v>
      </c>
      <c r="AO17" s="9">
        <f>AB17*X17</f>
        <v>-2.9022427937282241E-2</v>
      </c>
      <c r="AP17" s="9">
        <f>AB17*Y17</f>
        <v>1.7035172476037954E-4</v>
      </c>
      <c r="AQ17" s="9">
        <f>AB17*Z17</f>
        <v>1.9857466570171798E-9</v>
      </c>
      <c r="AR17" s="9">
        <f>AB17*AA17</f>
        <v>5.5924968886368304E-2</v>
      </c>
    </row>
    <row r="18" spans="1:44" ht="113.5" x14ac:dyDescent="0.35">
      <c r="A18" s="9" t="s">
        <v>131</v>
      </c>
      <c r="B18" s="9" t="s">
        <v>61</v>
      </c>
      <c r="C18" s="9" t="s">
        <v>112</v>
      </c>
      <c r="D18" s="9" t="s">
        <v>173</v>
      </c>
      <c r="E18" s="9" t="s">
        <v>127</v>
      </c>
      <c r="F18" s="9" t="s">
        <v>57</v>
      </c>
      <c r="G18" s="9" t="s">
        <v>172</v>
      </c>
      <c r="H18" s="9">
        <v>0.02</v>
      </c>
      <c r="I18" s="9" t="s">
        <v>188</v>
      </c>
      <c r="J18" s="9" t="b">
        <v>0</v>
      </c>
      <c r="L18" s="9">
        <v>1.2504863864278171</v>
      </c>
      <c r="M18" s="9">
        <v>2.7475581709379648E-7</v>
      </c>
      <c r="N18" s="9">
        <v>5.2435949859715276E-9</v>
      </c>
      <c r="O18" s="9">
        <v>6.9710135889247766E-8</v>
      </c>
      <c r="P18" s="9">
        <v>1.7289313338122789E-7</v>
      </c>
      <c r="Q18" s="9">
        <v>7.8970782361801869E-2</v>
      </c>
      <c r="R18" s="9">
        <v>1.2497519194287191E-2</v>
      </c>
      <c r="S18" s="9">
        <v>7.9501729694158221E-3</v>
      </c>
      <c r="T18" s="9">
        <v>3.5380107139226402E-2</v>
      </c>
      <c r="U18" s="9">
        <v>1.625895376645918E-6</v>
      </c>
      <c r="V18" s="9">
        <v>3.2204582662181879E-3</v>
      </c>
      <c r="W18" s="9">
        <v>0.3418355502588678</v>
      </c>
      <c r="X18" s="9">
        <v>4.1450758806584824</v>
      </c>
      <c r="Y18" s="9">
        <v>3.0634116169997401E-2</v>
      </c>
      <c r="Z18" s="9">
        <v>1.203646919307988E-6</v>
      </c>
      <c r="AA18" s="9">
        <v>16.971521383669469</v>
      </c>
      <c r="AB18" s="9">
        <f>H18</f>
        <v>0.02</v>
      </c>
      <c r="AC18" s="9">
        <f>AB18*L18</f>
        <v>2.5009727728556343E-2</v>
      </c>
      <c r="AD18" s="9">
        <f>AB18*M18</f>
        <v>5.4951163418759296E-9</v>
      </c>
      <c r="AE18" s="9">
        <f>AB18*N18</f>
        <v>1.0487189971943055E-10</v>
      </c>
      <c r="AF18" s="9">
        <f>AB18*O18</f>
        <v>1.3942027177849554E-9</v>
      </c>
      <c r="AG18" s="9">
        <f>AB18*P18</f>
        <v>3.4578626676245581E-9</v>
      </c>
      <c r="AH18" s="9">
        <f>AB18*Q18</f>
        <v>1.5794156472360374E-3</v>
      </c>
      <c r="AI18" s="9">
        <f>AB18*R18</f>
        <v>2.4995038388574381E-4</v>
      </c>
      <c r="AJ18" s="9">
        <f>AB18*S18</f>
        <v>1.5900345938831643E-4</v>
      </c>
      <c r="AK18" s="9">
        <f>AB18*T18</f>
        <v>7.0760214278452801E-4</v>
      </c>
      <c r="AL18" s="9">
        <f>AB18*U18</f>
        <v>3.2517907532918363E-8</v>
      </c>
      <c r="AM18" s="9">
        <f>AB18*V18</f>
        <v>6.4409165324363763E-5</v>
      </c>
      <c r="AN18" s="9">
        <f>AB18*W18</f>
        <v>6.8367110051773565E-3</v>
      </c>
      <c r="AO18" s="9">
        <f>AB18*X18</f>
        <v>8.2901517613169648E-2</v>
      </c>
      <c r="AP18" s="9">
        <f>AB18*Y18</f>
        <v>6.1268232339994802E-4</v>
      </c>
      <c r="AQ18" s="9">
        <f>AB18*Z18</f>
        <v>2.407293838615976E-8</v>
      </c>
      <c r="AR18" s="9">
        <f>AB18*AA18</f>
        <v>0.33943042767338938</v>
      </c>
    </row>
    <row r="19" spans="1:44" ht="101" x14ac:dyDescent="0.35">
      <c r="A19" s="9" t="s">
        <v>132</v>
      </c>
      <c r="B19" s="9" t="s">
        <v>62</v>
      </c>
      <c r="C19" s="9" t="s">
        <v>112</v>
      </c>
      <c r="D19" s="9" t="s">
        <v>174</v>
      </c>
      <c r="E19" s="9" t="s">
        <v>127</v>
      </c>
      <c r="F19" s="9" t="s">
        <v>57</v>
      </c>
      <c r="G19" s="9" t="s">
        <v>172</v>
      </c>
      <c r="H19" s="9">
        <v>0.1</v>
      </c>
      <c r="I19" s="9" t="s">
        <v>188</v>
      </c>
      <c r="J19" s="9" t="b">
        <v>0</v>
      </c>
      <c r="K19" s="9" t="s">
        <v>101</v>
      </c>
      <c r="L19" s="9">
        <v>0.15548007398324781</v>
      </c>
      <c r="M19" s="9">
        <v>3.5402850302082582E-8</v>
      </c>
      <c r="N19" s="9">
        <v>2.2429385738671572E-9</v>
      </c>
      <c r="O19" s="9">
        <v>2.3965813246913228E-8</v>
      </c>
      <c r="P19" s="9">
        <v>1.1456406248535151E-8</v>
      </c>
      <c r="Q19" s="9">
        <v>1.12552016970457E-2</v>
      </c>
      <c r="R19" s="9">
        <v>6.5053473840965235E-4</v>
      </c>
      <c r="S19" s="9">
        <v>5.9750470615643541E-4</v>
      </c>
      <c r="T19" s="9">
        <v>2.1088812583038969E-3</v>
      </c>
      <c r="U19" s="9">
        <v>6.7214553049957218E-7</v>
      </c>
      <c r="V19" s="9">
        <v>1.9135263038514471E-4</v>
      </c>
      <c r="W19" s="9">
        <v>0.44338356164970782</v>
      </c>
      <c r="X19" s="9">
        <v>2.7588606528042718</v>
      </c>
      <c r="Y19" s="9">
        <v>1.0104658883352109E-2</v>
      </c>
      <c r="Z19" s="9">
        <v>6.2461310686804627E-7</v>
      </c>
      <c r="AA19" s="9">
        <v>2.3470326547815419</v>
      </c>
      <c r="AB19" s="9">
        <f>Parameter!C5</f>
        <v>0.1</v>
      </c>
      <c r="AC19" s="9">
        <f>AB19*L19</f>
        <v>1.5548007398324782E-2</v>
      </c>
      <c r="AD19" s="9">
        <f>AB19*M19</f>
        <v>3.5402850302082584E-9</v>
      </c>
      <c r="AE19" s="9">
        <f>AB19*N19</f>
        <v>2.2429385738671573E-10</v>
      </c>
      <c r="AF19" s="9">
        <f>AB19*O19</f>
        <v>2.3965813246913231E-9</v>
      </c>
      <c r="AG19" s="9">
        <f>AB19*P19</f>
        <v>1.1456406248535152E-9</v>
      </c>
      <c r="AH19" s="9">
        <f>AB19*Q19</f>
        <v>1.1255201697045701E-3</v>
      </c>
      <c r="AI19" s="9">
        <f>AB19*R19</f>
        <v>6.5053473840965233E-5</v>
      </c>
      <c r="AJ19" s="9">
        <f>AB19*S19</f>
        <v>5.9750470615643544E-5</v>
      </c>
      <c r="AK19" s="9">
        <f>AB19*T19</f>
        <v>2.108881258303897E-4</v>
      </c>
      <c r="AL19" s="9">
        <f>AB19*U19</f>
        <v>6.7214553049957225E-8</v>
      </c>
      <c r="AM19" s="9">
        <f>AB19*V19</f>
        <v>1.9135263038514471E-5</v>
      </c>
      <c r="AN19" s="9">
        <f>AB19*W19</f>
        <v>4.4338356164970782E-2</v>
      </c>
      <c r="AO19" s="9">
        <f>AB19*X19</f>
        <v>0.2758860652804272</v>
      </c>
      <c r="AP19" s="9">
        <f>AB19*Y19</f>
        <v>1.0104658883352111E-3</v>
      </c>
      <c r="AQ19" s="9">
        <f>AB19*Z19</f>
        <v>6.2461310686804627E-8</v>
      </c>
      <c r="AR19" s="9">
        <f>AB19*AA19</f>
        <v>0.2347032654781542</v>
      </c>
    </row>
    <row r="20" spans="1:44" ht="51" x14ac:dyDescent="0.35">
      <c r="A20" s="9" t="s">
        <v>128</v>
      </c>
      <c r="B20" s="9" t="s">
        <v>58</v>
      </c>
      <c r="C20" s="9" t="s">
        <v>110</v>
      </c>
      <c r="D20" s="9" t="s">
        <v>172</v>
      </c>
      <c r="E20" s="9" t="s">
        <v>128</v>
      </c>
      <c r="F20" s="9" t="s">
        <v>58</v>
      </c>
      <c r="G20" s="9" t="s">
        <v>172</v>
      </c>
      <c r="H20" s="9">
        <v>-1</v>
      </c>
      <c r="I20" s="9" t="s">
        <v>187</v>
      </c>
      <c r="J20" s="9" t="b">
        <v>0</v>
      </c>
      <c r="AB20" s="9">
        <f>H20</f>
        <v>-1</v>
      </c>
      <c r="AC20" s="9">
        <f t="shared" ref="AC20:AR20" si="7">+AC21+AC22+AC23+AC24</f>
        <v>9.9606015668372253E-2</v>
      </c>
      <c r="AD20" s="9">
        <f t="shared" si="7"/>
        <v>1.1698169473515033E-8</v>
      </c>
      <c r="AE20" s="9">
        <f t="shared" si="7"/>
        <v>1.3336673466830479E-9</v>
      </c>
      <c r="AF20" s="9">
        <f t="shared" si="7"/>
        <v>6.0578293632267269E-9</v>
      </c>
      <c r="AG20" s="9">
        <f t="shared" si="7"/>
        <v>9.8053740720495167E-9</v>
      </c>
      <c r="AH20" s="9">
        <f t="shared" si="7"/>
        <v>3.9145051758817532E-3</v>
      </c>
      <c r="AI20" s="9">
        <f t="shared" si="7"/>
        <v>3.7946293254801294E-4</v>
      </c>
      <c r="AJ20" s="9">
        <f t="shared" si="7"/>
        <v>1.1896747942835297E-3</v>
      </c>
      <c r="AK20" s="9">
        <f t="shared" si="7"/>
        <v>5.2040269272596367E-3</v>
      </c>
      <c r="AL20" s="9">
        <f t="shared" si="7"/>
        <v>4.4031506578555853E-7</v>
      </c>
      <c r="AM20" s="9">
        <f t="shared" si="7"/>
        <v>1.3148420861157844E-4</v>
      </c>
      <c r="AN20" s="9">
        <f t="shared" si="7"/>
        <v>6.3080458857886212E-2</v>
      </c>
      <c r="AO20" s="9">
        <f t="shared" si="7"/>
        <v>0.54980615763368834</v>
      </c>
      <c r="AP20" s="9">
        <f t="shared" si="7"/>
        <v>8.0068007083207056E-3</v>
      </c>
      <c r="AQ20" s="9">
        <f t="shared" si="7"/>
        <v>1.4783761486263752E-7</v>
      </c>
      <c r="AR20" s="9">
        <f t="shared" si="7"/>
        <v>0.77887591956838198</v>
      </c>
    </row>
    <row r="21" spans="1:44" ht="88.5" x14ac:dyDescent="0.35">
      <c r="A21" s="9" t="s">
        <v>133</v>
      </c>
      <c r="B21" s="9" t="s">
        <v>63</v>
      </c>
      <c r="C21" s="9" t="s">
        <v>110</v>
      </c>
      <c r="D21" s="9" t="s">
        <v>172</v>
      </c>
      <c r="E21" s="9" t="s">
        <v>128</v>
      </c>
      <c r="F21" s="9" t="s">
        <v>58</v>
      </c>
      <c r="G21" s="9" t="s">
        <v>172</v>
      </c>
      <c r="H21" s="9">
        <v>-0.5</v>
      </c>
      <c r="I21" s="9" t="s">
        <v>188</v>
      </c>
      <c r="J21" s="9" t="b">
        <v>1</v>
      </c>
      <c r="K21" s="9" t="s">
        <v>194</v>
      </c>
      <c r="L21" s="9">
        <f>AC82*AB82</f>
        <v>-5.3953760442447339E-2</v>
      </c>
      <c r="M21" s="9">
        <f>AD82*AB82</f>
        <v>-3.027063845571448E-9</v>
      </c>
      <c r="N21" s="9">
        <f>AE82*AB82</f>
        <v>-1.427213331771866E-9</v>
      </c>
      <c r="O21" s="9">
        <f>AF82*AB82</f>
        <v>-2.3641948066178103E-9</v>
      </c>
      <c r="P21" s="9">
        <f>AG82*AB82</f>
        <v>-1.0915706147200551E-8</v>
      </c>
      <c r="Q21" s="9">
        <f>AH82*AB82</f>
        <v>-2.2999632551541109E-3</v>
      </c>
      <c r="R21" s="9">
        <f>AI82*AB82</f>
        <v>-7.1513202930028715E-5</v>
      </c>
      <c r="S21" s="9">
        <f>AJ82*AB82</f>
        <v>-2.1694960001108739E-3</v>
      </c>
      <c r="T21" s="9">
        <f>AK82*AB82</f>
        <v>-9.6225014452828075E-3</v>
      </c>
      <c r="U21" s="9">
        <f>AL82*AB82</f>
        <v>-4.055810082322917E-7</v>
      </c>
      <c r="V21" s="9">
        <f>AM82*AB82</f>
        <v>-8.6023694770961086E-5</v>
      </c>
      <c r="W21" s="9">
        <f>AN82*AB82</f>
        <v>-1.9389603375059253E-2</v>
      </c>
      <c r="X21" s="9">
        <f>AO82*AB82</f>
        <v>-0.44008200535474762</v>
      </c>
      <c r="Y21" s="9">
        <f>AP82*AB82</f>
        <v>-1.2426601543650335E-2</v>
      </c>
      <c r="Z21" s="9">
        <f>AQ82*AB82</f>
        <v>-1.1863523826531189E-7</v>
      </c>
      <c r="AA21" s="9">
        <f>AR82*AB82</f>
        <v>-0.29763451506094013</v>
      </c>
      <c r="AB21" s="9">
        <f>-1+Parameter!C4</f>
        <v>-0.5</v>
      </c>
      <c r="AC21" s="9">
        <f>AB21*L21</f>
        <v>2.697688022122367E-2</v>
      </c>
      <c r="AD21" s="9">
        <f>AB21*M21</f>
        <v>1.513531922785724E-9</v>
      </c>
      <c r="AE21" s="9">
        <f>AB21*N21</f>
        <v>7.1360666588593299E-10</v>
      </c>
      <c r="AF21" s="9">
        <f>AB21*O21</f>
        <v>1.1820974033089051E-9</v>
      </c>
      <c r="AG21" s="9">
        <f>AB21*P21</f>
        <v>5.4578530736002754E-9</v>
      </c>
      <c r="AH21" s="9">
        <f>AB21*Q21</f>
        <v>1.1499816275770554E-3</v>
      </c>
      <c r="AI21" s="9">
        <f>AB21*R21</f>
        <v>3.5756601465014358E-5</v>
      </c>
      <c r="AJ21" s="9">
        <f>AB21*S21</f>
        <v>1.084748000055437E-3</v>
      </c>
      <c r="AK21" s="9">
        <f>AB21*T21</f>
        <v>4.8112507226414037E-3</v>
      </c>
      <c r="AL21" s="9">
        <f>AB21*U21</f>
        <v>2.0279050411614585E-7</v>
      </c>
      <c r="AM21" s="9">
        <f>AB21*V21</f>
        <v>4.3011847385480543E-5</v>
      </c>
      <c r="AN21" s="9">
        <f>AB21*W21</f>
        <v>9.6948016875296264E-3</v>
      </c>
      <c r="AO21" s="9">
        <f>AB21*X21</f>
        <v>0.22004100267737381</v>
      </c>
      <c r="AP21" s="9">
        <f>AB21*Y21</f>
        <v>6.2133007718251677E-3</v>
      </c>
      <c r="AQ21" s="9">
        <f>AB21*Z21</f>
        <v>5.9317619132655944E-8</v>
      </c>
      <c r="AR21" s="9">
        <f>AB21*AA21</f>
        <v>0.14881725753047007</v>
      </c>
    </row>
    <row r="22" spans="1:44" ht="88.5" x14ac:dyDescent="0.35">
      <c r="A22" s="9" t="s">
        <v>134</v>
      </c>
      <c r="B22" s="9" t="s">
        <v>64</v>
      </c>
      <c r="C22" s="9" t="s">
        <v>110</v>
      </c>
      <c r="D22" s="9" t="s">
        <v>172</v>
      </c>
      <c r="E22" s="9" t="s">
        <v>128</v>
      </c>
      <c r="F22" s="9" t="s">
        <v>58</v>
      </c>
      <c r="G22" s="9" t="s">
        <v>172</v>
      </c>
      <c r="H22" s="9">
        <v>-0.5</v>
      </c>
      <c r="I22" s="9" t="s">
        <v>188</v>
      </c>
      <c r="J22" s="9" t="b">
        <v>1</v>
      </c>
      <c r="K22" s="9" t="s">
        <v>195</v>
      </c>
      <c r="L22" s="9">
        <f>AC95*AB95</f>
        <v>-6.414280064053493E-2</v>
      </c>
      <c r="M22" s="9">
        <f>AD95*AB95</f>
        <v>-2.2984723572902436E-9</v>
      </c>
      <c r="N22" s="9">
        <f>AE95*AB95</f>
        <v>-5.8178984738193745E-10</v>
      </c>
      <c r="O22" s="9">
        <f>AF95*AB95</f>
        <v>-2.1698958348830853E-9</v>
      </c>
      <c r="P22" s="9">
        <f>AG95*AB95</f>
        <v>5.1196458805766363E-10</v>
      </c>
      <c r="Q22" s="9">
        <f>AH95*AB95</f>
        <v>-1.1917546272818022E-4</v>
      </c>
      <c r="R22" s="9">
        <f>AI95*AB95</f>
        <v>-5.7404946712579087E-5</v>
      </c>
      <c r="S22" s="9">
        <f>AJ95*AB95</f>
        <v>2.2765427155173424E-4</v>
      </c>
      <c r="T22" s="9">
        <f>AK95*AB95</f>
        <v>1.0514281279933697E-3</v>
      </c>
      <c r="U22" s="9">
        <f>AL95*AB95</f>
        <v>-2.7558420217307417E-7</v>
      </c>
      <c r="V22" s="9">
        <f>AM95*AB95</f>
        <v>-9.8558657264393309E-6</v>
      </c>
      <c r="W22" s="9">
        <f>AN95*AB95</f>
        <v>-4.4211800004168994E-3</v>
      </c>
      <c r="X22" s="9">
        <f>AO95*AB95</f>
        <v>5.8044855874564483E-2</v>
      </c>
      <c r="Y22" s="9">
        <f>AP95*AB95</f>
        <v>-3.4070344952075908E-4</v>
      </c>
      <c r="Z22" s="9">
        <f>AQ95*AB95</f>
        <v>-3.9714933140343596E-9</v>
      </c>
      <c r="AA22" s="9">
        <f>AR95*AB95</f>
        <v>-0.11184993777273661</v>
      </c>
      <c r="AB22" s="9">
        <f>-Parameter!C4</f>
        <v>-0.5</v>
      </c>
      <c r="AC22" s="9">
        <f>AB22*L22</f>
        <v>3.2071400320267465E-2</v>
      </c>
      <c r="AD22" s="9">
        <f>AB22*M22</f>
        <v>1.1492361786451218E-9</v>
      </c>
      <c r="AE22" s="9">
        <f>AB22*N22</f>
        <v>2.9089492369096872E-10</v>
      </c>
      <c r="AF22" s="9">
        <f>AB22*O22</f>
        <v>1.0849479174415427E-9</v>
      </c>
      <c r="AG22" s="9">
        <f>AB22*P22</f>
        <v>-2.5598229402883182E-10</v>
      </c>
      <c r="AH22" s="9">
        <f>AB22*Q22</f>
        <v>5.9587731364090109E-5</v>
      </c>
      <c r="AI22" s="9">
        <f>AB22*R22</f>
        <v>2.8702473356289543E-5</v>
      </c>
      <c r="AJ22" s="9">
        <f>AB22*S22</f>
        <v>-1.1382713577586712E-4</v>
      </c>
      <c r="AK22" s="9">
        <f>AB22*T22</f>
        <v>-5.2571406399668484E-4</v>
      </c>
      <c r="AL22" s="9">
        <f>AB22*U22</f>
        <v>1.3779210108653708E-7</v>
      </c>
      <c r="AM22" s="9">
        <f>AB22*V22</f>
        <v>4.9279328632196655E-6</v>
      </c>
      <c r="AN22" s="9">
        <f>AB22*W22</f>
        <v>2.2105900002084497E-3</v>
      </c>
      <c r="AO22" s="9">
        <f>AB22*X22</f>
        <v>-2.9022427937282241E-2</v>
      </c>
      <c r="AP22" s="9">
        <f>AB22*Y22</f>
        <v>1.7035172476037954E-4</v>
      </c>
      <c r="AQ22" s="9">
        <f>AB22*Z22</f>
        <v>1.9857466570171798E-9</v>
      </c>
      <c r="AR22" s="9">
        <f>AB22*AA22</f>
        <v>5.5924968886368304E-2</v>
      </c>
    </row>
    <row r="23" spans="1:44" ht="113.5" x14ac:dyDescent="0.35">
      <c r="A23" s="9" t="s">
        <v>131</v>
      </c>
      <c r="B23" s="9" t="s">
        <v>61</v>
      </c>
      <c r="C23" s="9" t="s">
        <v>112</v>
      </c>
      <c r="D23" s="9" t="s">
        <v>173</v>
      </c>
      <c r="E23" s="9" t="s">
        <v>128</v>
      </c>
      <c r="F23" s="9" t="s">
        <v>58</v>
      </c>
      <c r="G23" s="9" t="s">
        <v>172</v>
      </c>
      <c r="H23" s="9">
        <v>0.02</v>
      </c>
      <c r="I23" s="9" t="s">
        <v>188</v>
      </c>
      <c r="J23" s="9" t="b">
        <v>0</v>
      </c>
      <c r="L23" s="9">
        <v>1.2504863864278171</v>
      </c>
      <c r="M23" s="9">
        <v>2.7475581709379648E-7</v>
      </c>
      <c r="N23" s="9">
        <v>5.2435949859715276E-9</v>
      </c>
      <c r="O23" s="9">
        <v>6.9710135889247766E-8</v>
      </c>
      <c r="P23" s="9">
        <v>1.7289313338122789E-7</v>
      </c>
      <c r="Q23" s="9">
        <v>7.8970782361801869E-2</v>
      </c>
      <c r="R23" s="9">
        <v>1.2497519194287191E-2</v>
      </c>
      <c r="S23" s="9">
        <v>7.9501729694158221E-3</v>
      </c>
      <c r="T23" s="9">
        <v>3.5380107139226402E-2</v>
      </c>
      <c r="U23" s="9">
        <v>1.625895376645918E-6</v>
      </c>
      <c r="V23" s="9">
        <v>3.2204582662181879E-3</v>
      </c>
      <c r="W23" s="9">
        <v>0.3418355502588678</v>
      </c>
      <c r="X23" s="9">
        <v>4.1450758806584824</v>
      </c>
      <c r="Y23" s="9">
        <v>3.0634116169997401E-2</v>
      </c>
      <c r="Z23" s="9">
        <v>1.203646919307988E-6</v>
      </c>
      <c r="AA23" s="9">
        <v>16.971521383669469</v>
      </c>
      <c r="AB23" s="9">
        <f>H23</f>
        <v>0.02</v>
      </c>
      <c r="AC23" s="9">
        <f>AB23*L23</f>
        <v>2.5009727728556343E-2</v>
      </c>
      <c r="AD23" s="9">
        <f>AB23*M23</f>
        <v>5.4951163418759296E-9</v>
      </c>
      <c r="AE23" s="9">
        <f>AB23*N23</f>
        <v>1.0487189971943055E-10</v>
      </c>
      <c r="AF23" s="9">
        <f>AB23*O23</f>
        <v>1.3942027177849554E-9</v>
      </c>
      <c r="AG23" s="9">
        <f>AB23*P23</f>
        <v>3.4578626676245581E-9</v>
      </c>
      <c r="AH23" s="9">
        <f>AB23*Q23</f>
        <v>1.5794156472360374E-3</v>
      </c>
      <c r="AI23" s="9">
        <f>AB23*R23</f>
        <v>2.4995038388574381E-4</v>
      </c>
      <c r="AJ23" s="9">
        <f>AB23*S23</f>
        <v>1.5900345938831643E-4</v>
      </c>
      <c r="AK23" s="9">
        <f>AB23*T23</f>
        <v>7.0760214278452801E-4</v>
      </c>
      <c r="AL23" s="9">
        <f>AB23*U23</f>
        <v>3.2517907532918363E-8</v>
      </c>
      <c r="AM23" s="9">
        <f>AB23*V23</f>
        <v>6.4409165324363763E-5</v>
      </c>
      <c r="AN23" s="9">
        <f>AB23*W23</f>
        <v>6.8367110051773565E-3</v>
      </c>
      <c r="AO23" s="9">
        <f>AB23*X23</f>
        <v>8.2901517613169648E-2</v>
      </c>
      <c r="AP23" s="9">
        <f>AB23*Y23</f>
        <v>6.1268232339994802E-4</v>
      </c>
      <c r="AQ23" s="9">
        <f>AB23*Z23</f>
        <v>2.407293838615976E-8</v>
      </c>
      <c r="AR23" s="9">
        <f>AB23*AA23</f>
        <v>0.33943042767338938</v>
      </c>
    </row>
    <row r="24" spans="1:44" ht="101" x14ac:dyDescent="0.35">
      <c r="A24" s="9" t="s">
        <v>132</v>
      </c>
      <c r="B24" s="9" t="s">
        <v>62</v>
      </c>
      <c r="C24" s="9" t="s">
        <v>112</v>
      </c>
      <c r="D24" s="9" t="s">
        <v>174</v>
      </c>
      <c r="E24" s="9" t="s">
        <v>128</v>
      </c>
      <c r="F24" s="9" t="s">
        <v>58</v>
      </c>
      <c r="G24" s="9" t="s">
        <v>172</v>
      </c>
      <c r="H24" s="9">
        <v>0.1</v>
      </c>
      <c r="I24" s="9" t="s">
        <v>188</v>
      </c>
      <c r="J24" s="9" t="b">
        <v>0</v>
      </c>
      <c r="K24" s="9" t="s">
        <v>101</v>
      </c>
      <c r="L24" s="9">
        <v>0.15548007398324781</v>
      </c>
      <c r="M24" s="9">
        <v>3.5402850302082582E-8</v>
      </c>
      <c r="N24" s="9">
        <v>2.2429385738671572E-9</v>
      </c>
      <c r="O24" s="9">
        <v>2.3965813246913228E-8</v>
      </c>
      <c r="P24" s="9">
        <v>1.1456406248535151E-8</v>
      </c>
      <c r="Q24" s="9">
        <v>1.12552016970457E-2</v>
      </c>
      <c r="R24" s="9">
        <v>6.5053473840965235E-4</v>
      </c>
      <c r="S24" s="9">
        <v>5.9750470615643541E-4</v>
      </c>
      <c r="T24" s="9">
        <v>2.1088812583038969E-3</v>
      </c>
      <c r="U24" s="9">
        <v>6.7214553049957218E-7</v>
      </c>
      <c r="V24" s="9">
        <v>1.9135263038514471E-4</v>
      </c>
      <c r="W24" s="9">
        <v>0.44338356164970782</v>
      </c>
      <c r="X24" s="9">
        <v>2.7588606528042718</v>
      </c>
      <c r="Y24" s="9">
        <v>1.0104658883352109E-2</v>
      </c>
      <c r="Z24" s="9">
        <v>6.2461310686804627E-7</v>
      </c>
      <c r="AA24" s="9">
        <v>2.3470326547815419</v>
      </c>
      <c r="AB24" s="9">
        <f>Parameter!C5</f>
        <v>0.1</v>
      </c>
      <c r="AC24" s="9">
        <f>AB24*L24</f>
        <v>1.5548007398324782E-2</v>
      </c>
      <c r="AD24" s="9">
        <f>AB24*M24</f>
        <v>3.5402850302082584E-9</v>
      </c>
      <c r="AE24" s="9">
        <f>AB24*N24</f>
        <v>2.2429385738671573E-10</v>
      </c>
      <c r="AF24" s="9">
        <f>AB24*O24</f>
        <v>2.3965813246913231E-9</v>
      </c>
      <c r="AG24" s="9">
        <f>AB24*P24</f>
        <v>1.1456406248535152E-9</v>
      </c>
      <c r="AH24" s="9">
        <f>AB24*Q24</f>
        <v>1.1255201697045701E-3</v>
      </c>
      <c r="AI24" s="9">
        <f>AB24*R24</f>
        <v>6.5053473840965233E-5</v>
      </c>
      <c r="AJ24" s="9">
        <f>AB24*S24</f>
        <v>5.9750470615643544E-5</v>
      </c>
      <c r="AK24" s="9">
        <f>AB24*T24</f>
        <v>2.108881258303897E-4</v>
      </c>
      <c r="AL24" s="9">
        <f>AB24*U24</f>
        <v>6.7214553049957225E-8</v>
      </c>
      <c r="AM24" s="9">
        <f>AB24*V24</f>
        <v>1.9135263038514471E-5</v>
      </c>
      <c r="AN24" s="9">
        <f>AB24*W24</f>
        <v>4.4338356164970782E-2</v>
      </c>
      <c r="AO24" s="9">
        <f>AB24*X24</f>
        <v>0.2758860652804272</v>
      </c>
      <c r="AP24" s="9">
        <f>AB24*Y24</f>
        <v>1.0104658883352111E-3</v>
      </c>
      <c r="AQ24" s="9">
        <f>AB24*Z24</f>
        <v>6.2461310686804627E-8</v>
      </c>
      <c r="AR24" s="9">
        <f>AB24*AA24</f>
        <v>0.2347032654781542</v>
      </c>
    </row>
    <row r="25" spans="1:44" ht="88.5" x14ac:dyDescent="0.35">
      <c r="A25" s="9" t="s">
        <v>125</v>
      </c>
      <c r="B25" s="9" t="s">
        <v>55</v>
      </c>
      <c r="C25" s="9" t="s">
        <v>110</v>
      </c>
      <c r="D25" s="9" t="s">
        <v>172</v>
      </c>
      <c r="E25" s="9" t="s">
        <v>125</v>
      </c>
      <c r="F25" s="9" t="s">
        <v>55</v>
      </c>
      <c r="G25" s="9" t="s">
        <v>172</v>
      </c>
      <c r="H25" s="9">
        <v>-1</v>
      </c>
      <c r="I25" s="9" t="s">
        <v>187</v>
      </c>
      <c r="J25" s="9" t="b">
        <v>0</v>
      </c>
      <c r="AB25" s="9">
        <f t="shared" ref="AB25:AB56" si="8">H25</f>
        <v>-1</v>
      </c>
      <c r="AC25" s="9">
        <f t="shared" ref="AC25:AR25" si="9">+AC26+AC27+AC28+AC29+AC30+AC31+AC32+AC33+AC34+AC35+AC36+AC37</f>
        <v>2.3672705435859569E-2</v>
      </c>
      <c r="AD25" s="9">
        <f t="shared" si="9"/>
        <v>-5.363722507618008E-11</v>
      </c>
      <c r="AE25" s="9">
        <f t="shared" si="9"/>
        <v>2.8469210127085114E-11</v>
      </c>
      <c r="AF25" s="9">
        <f t="shared" si="9"/>
        <v>-1.0296216453787203E-10</v>
      </c>
      <c r="AG25" s="9">
        <f t="shared" si="9"/>
        <v>2.4565800070904825E-10</v>
      </c>
      <c r="AH25" s="9">
        <f t="shared" si="9"/>
        <v>2.1202487264419031E-4</v>
      </c>
      <c r="AI25" s="9">
        <f t="shared" si="9"/>
        <v>9.8462283947301846E-3</v>
      </c>
      <c r="AJ25" s="9">
        <f t="shared" si="9"/>
        <v>7.662817350111354E-5</v>
      </c>
      <c r="AK25" s="9">
        <f t="shared" si="9"/>
        <v>3.2396666813810064E-4</v>
      </c>
      <c r="AL25" s="9">
        <f t="shared" si="9"/>
        <v>3.5815892636586606E-8</v>
      </c>
      <c r="AM25" s="9">
        <f t="shared" si="9"/>
        <v>2.9109161982240394E-6</v>
      </c>
      <c r="AN25" s="9">
        <f t="shared" si="9"/>
        <v>-4.538164792194677E-3</v>
      </c>
      <c r="AO25" s="9">
        <f t="shared" si="9"/>
        <v>-3.2679325576754036E-3</v>
      </c>
      <c r="AP25" s="9">
        <f t="shared" si="9"/>
        <v>2.5692182341522259E-2</v>
      </c>
      <c r="AQ25" s="9">
        <f t="shared" si="9"/>
        <v>8.949207129603298E-9</v>
      </c>
      <c r="AR25" s="9">
        <f t="shared" si="9"/>
        <v>8.793041935481373E-2</v>
      </c>
    </row>
    <row r="26" spans="1:44" ht="51" x14ac:dyDescent="0.35">
      <c r="A26" s="9" t="s">
        <v>135</v>
      </c>
      <c r="B26" s="9" t="s">
        <v>65</v>
      </c>
      <c r="C26" s="9" t="s">
        <v>110</v>
      </c>
      <c r="D26" s="9" t="s">
        <v>175</v>
      </c>
      <c r="E26" s="9" t="s">
        <v>125</v>
      </c>
      <c r="F26" s="9" t="s">
        <v>55</v>
      </c>
      <c r="G26" s="9" t="s">
        <v>172</v>
      </c>
      <c r="H26" s="9">
        <v>-1.1199999999999999E-3</v>
      </c>
      <c r="I26" s="9" t="s">
        <v>188</v>
      </c>
      <c r="J26" s="9" t="b">
        <v>0</v>
      </c>
      <c r="L26" s="9">
        <v>-1.937142156156779</v>
      </c>
      <c r="M26" s="9">
        <v>-4.5636277008710973E-9</v>
      </c>
      <c r="N26" s="9">
        <v>-3.7785365220951958E-9</v>
      </c>
      <c r="O26" s="9">
        <v>-3.6025057976994901E-8</v>
      </c>
      <c r="P26" s="9">
        <v>-4.4246963512260999E-9</v>
      </c>
      <c r="Q26" s="9">
        <v>-2.0313384044525901E-3</v>
      </c>
      <c r="R26" s="9">
        <v>-4.0332289194264481E-4</v>
      </c>
      <c r="S26" s="9">
        <v>-3.0264070988349537E-4</v>
      </c>
      <c r="T26" s="9">
        <v>-1.467583145082469E-3</v>
      </c>
      <c r="U26" s="9">
        <v>-2.6200062229659978E-7</v>
      </c>
      <c r="V26" s="9">
        <v>-1.4493340857322471E-4</v>
      </c>
      <c r="W26" s="9">
        <v>-2.7809865485257999</v>
      </c>
      <c r="X26" s="9">
        <v>-0.69003287610673569</v>
      </c>
      <c r="Y26" s="9">
        <v>-5.5751472112987331E-2</v>
      </c>
      <c r="Z26" s="9">
        <v>-2.077588239203911E-7</v>
      </c>
      <c r="AA26" s="9">
        <v>-0.4228568591072539</v>
      </c>
      <c r="AB26" s="9">
        <f t="shared" si="8"/>
        <v>-1.1199999999999999E-3</v>
      </c>
      <c r="AC26" s="9">
        <f t="shared" ref="AC26:AC37" si="10">AB26*L26</f>
        <v>2.1695992148955921E-3</v>
      </c>
      <c r="AD26" s="9">
        <f t="shared" ref="AD26:AD37" si="11">AB26*M26</f>
        <v>5.1112630249756284E-12</v>
      </c>
      <c r="AE26" s="9">
        <f t="shared" ref="AE26:AE37" si="12">AB26*N26</f>
        <v>4.231960904746619E-12</v>
      </c>
      <c r="AF26" s="9">
        <f t="shared" ref="AF26:AF37" si="13">AB26*O26</f>
        <v>4.0348064934234284E-11</v>
      </c>
      <c r="AG26" s="9">
        <f t="shared" ref="AG26:AG37" si="14">AB26*P26</f>
        <v>4.9556599133732312E-12</v>
      </c>
      <c r="AH26" s="9">
        <f t="shared" ref="AH26:AH37" si="15">AB26*Q26</f>
        <v>2.2750990129869008E-6</v>
      </c>
      <c r="AI26" s="9">
        <f t="shared" ref="AI26:AI37" si="16">AB26*R26</f>
        <v>4.5172163897576214E-7</v>
      </c>
      <c r="AJ26" s="9">
        <f t="shared" ref="AJ26:AJ37" si="17">AB26*S26</f>
        <v>3.389575950695148E-7</v>
      </c>
      <c r="AK26" s="9">
        <f t="shared" ref="AK26:AK37" si="18">AB26*T26</f>
        <v>1.6436931224923651E-6</v>
      </c>
      <c r="AL26" s="9">
        <f t="shared" ref="AL26:AL37" si="19">AB26*U26</f>
        <v>2.9344069697219174E-10</v>
      </c>
      <c r="AM26" s="9">
        <f t="shared" ref="AM26:AM37" si="20">AB26*V26</f>
        <v>1.6232541760201167E-7</v>
      </c>
      <c r="AN26" s="9">
        <f t="shared" ref="AN26:AN37" si="21">AB26*W26</f>
        <v>3.1147049343488954E-3</v>
      </c>
      <c r="AO26" s="9">
        <f t="shared" ref="AO26:AO37" si="22">AB26*X26</f>
        <v>7.7283682123954387E-4</v>
      </c>
      <c r="AP26" s="9">
        <f t="shared" ref="AP26:AP37" si="23">AB26*Y26</f>
        <v>6.244164876654581E-5</v>
      </c>
      <c r="AQ26" s="9">
        <f t="shared" ref="AQ26:AQ37" si="24">AB26*Z26</f>
        <v>2.3268988279083802E-10</v>
      </c>
      <c r="AR26" s="9">
        <f t="shared" ref="AR26:AR37" si="25">AB26*AA26</f>
        <v>4.735996822001243E-4</v>
      </c>
    </row>
    <row r="27" spans="1:44" ht="76" x14ac:dyDescent="0.35">
      <c r="A27" s="9" t="s">
        <v>136</v>
      </c>
      <c r="B27" s="9" t="s">
        <v>66</v>
      </c>
      <c r="C27" s="9" t="s">
        <v>110</v>
      </c>
      <c r="D27" s="9" t="s">
        <v>173</v>
      </c>
      <c r="E27" s="9" t="s">
        <v>125</v>
      </c>
      <c r="F27" s="9" t="s">
        <v>55</v>
      </c>
      <c r="G27" s="9" t="s">
        <v>172</v>
      </c>
      <c r="H27" s="9">
        <v>1.1199999999999999E-3</v>
      </c>
      <c r="I27" s="9" t="s">
        <v>188</v>
      </c>
      <c r="J27" s="9" t="b">
        <v>0</v>
      </c>
      <c r="L27" s="9">
        <v>2.0526393988610692</v>
      </c>
      <c r="M27" s="9">
        <v>5.207477224576409E-8</v>
      </c>
      <c r="N27" s="9">
        <v>3.2513920605645098E-8</v>
      </c>
      <c r="O27" s="9">
        <v>1.043184380304409E-7</v>
      </c>
      <c r="P27" s="9">
        <v>7.377008275765334E-8</v>
      </c>
      <c r="Q27" s="9">
        <v>6.475352497129748E-2</v>
      </c>
      <c r="R27" s="9">
        <v>7.2435046369727528E-3</v>
      </c>
      <c r="S27" s="9">
        <v>7.2917592511910333E-3</v>
      </c>
      <c r="T27" s="9">
        <v>1.54633602279884E-2</v>
      </c>
      <c r="U27" s="9">
        <v>2.788510665112983E-5</v>
      </c>
      <c r="V27" s="9">
        <v>1.397243994702002E-3</v>
      </c>
      <c r="W27" s="9">
        <v>1.3910819391289211</v>
      </c>
      <c r="X27" s="9">
        <v>6.1980988331055888</v>
      </c>
      <c r="Y27" s="9">
        <v>0.94362225138298172</v>
      </c>
      <c r="Z27" s="9">
        <v>1.5561450291470851E-5</v>
      </c>
      <c r="AA27" s="9">
        <v>73.378713396254156</v>
      </c>
      <c r="AB27" s="9">
        <f t="shared" si="8"/>
        <v>1.1199999999999999E-3</v>
      </c>
      <c r="AC27" s="9">
        <f t="shared" si="10"/>
        <v>2.2989561267243975E-3</v>
      </c>
      <c r="AD27" s="9">
        <f t="shared" si="11"/>
        <v>5.8323744915255781E-11</v>
      </c>
      <c r="AE27" s="9">
        <f t="shared" si="12"/>
        <v>3.6415591078322504E-11</v>
      </c>
      <c r="AF27" s="9">
        <f t="shared" si="13"/>
        <v>1.1683665059409381E-10</v>
      </c>
      <c r="AG27" s="9">
        <f t="shared" si="14"/>
        <v>8.262249268857174E-11</v>
      </c>
      <c r="AH27" s="9">
        <f t="shared" si="15"/>
        <v>7.2523947967853165E-5</v>
      </c>
      <c r="AI27" s="9">
        <f t="shared" si="16"/>
        <v>8.1127251934094816E-6</v>
      </c>
      <c r="AJ27" s="9">
        <f t="shared" si="17"/>
        <v>8.1667703613339561E-6</v>
      </c>
      <c r="AK27" s="9">
        <f t="shared" si="18"/>
        <v>1.7318963455347006E-5</v>
      </c>
      <c r="AL27" s="9">
        <f t="shared" si="19"/>
        <v>3.1231319449265404E-8</v>
      </c>
      <c r="AM27" s="9">
        <f t="shared" si="20"/>
        <v>1.5649132740662421E-6</v>
      </c>
      <c r="AN27" s="9">
        <f t="shared" si="21"/>
        <v>1.5580117718243915E-3</v>
      </c>
      <c r="AO27" s="9">
        <f t="shared" si="22"/>
        <v>6.941870693078259E-3</v>
      </c>
      <c r="AP27" s="9">
        <f t="shared" si="23"/>
        <v>1.0568569215489395E-3</v>
      </c>
      <c r="AQ27" s="9">
        <f t="shared" si="24"/>
        <v>1.7428824326447352E-8</v>
      </c>
      <c r="AR27" s="9">
        <f t="shared" si="25"/>
        <v>8.2184159003804644E-2</v>
      </c>
    </row>
    <row r="28" spans="1:44" ht="51" x14ac:dyDescent="0.35">
      <c r="A28" s="9" t="s">
        <v>137</v>
      </c>
      <c r="B28" s="9" t="s">
        <v>67</v>
      </c>
      <c r="C28" s="9" t="s">
        <v>110</v>
      </c>
      <c r="D28" s="9" t="s">
        <v>176</v>
      </c>
      <c r="E28" s="9" t="s">
        <v>125</v>
      </c>
      <c r="F28" s="9" t="s">
        <v>55</v>
      </c>
      <c r="G28" s="9" t="s">
        <v>172</v>
      </c>
      <c r="H28" s="9">
        <v>1.1199999999999999E-3</v>
      </c>
      <c r="I28" s="9" t="s">
        <v>188</v>
      </c>
      <c r="J28" s="9" t="b">
        <v>0</v>
      </c>
      <c r="L28" s="9">
        <v>0.50957154497419876</v>
      </c>
      <c r="M28" s="9">
        <v>9.0010000783107129E-8</v>
      </c>
      <c r="N28" s="9">
        <v>1.387186003275895E-8</v>
      </c>
      <c r="O28" s="9">
        <v>4.9093743476040898E-8</v>
      </c>
      <c r="P28" s="9">
        <v>1.3100044049378541E-8</v>
      </c>
      <c r="Q28" s="9">
        <v>0.1941979481704019</v>
      </c>
      <c r="R28" s="9">
        <v>1.675229501599022E-3</v>
      </c>
      <c r="S28" s="9">
        <v>1.555981486187244E-3</v>
      </c>
      <c r="T28" s="9">
        <v>3.6582453377913562E-3</v>
      </c>
      <c r="U28" s="9">
        <v>1.074112287203956E-5</v>
      </c>
      <c r="V28" s="9">
        <v>3.1584836087548431E-4</v>
      </c>
      <c r="W28" s="9">
        <v>0.41817960125236969</v>
      </c>
      <c r="X28" s="9">
        <v>12.799222253696</v>
      </c>
      <c r="Y28" s="9">
        <v>0.56052049283561933</v>
      </c>
      <c r="Z28" s="9">
        <v>3.0226874490257629E-6</v>
      </c>
      <c r="AA28" s="9">
        <v>18.65490440433835</v>
      </c>
      <c r="AB28" s="9">
        <f t="shared" si="8"/>
        <v>1.1199999999999999E-3</v>
      </c>
      <c r="AC28" s="9">
        <f t="shared" si="10"/>
        <v>5.7072013037110252E-4</v>
      </c>
      <c r="AD28" s="9">
        <f t="shared" si="11"/>
        <v>1.0081120087707998E-10</v>
      </c>
      <c r="AE28" s="9">
        <f t="shared" si="12"/>
        <v>1.5536483236690024E-11</v>
      </c>
      <c r="AF28" s="9">
        <f t="shared" si="13"/>
        <v>5.4984992693165799E-11</v>
      </c>
      <c r="AG28" s="9">
        <f t="shared" si="14"/>
        <v>1.4672049335303965E-11</v>
      </c>
      <c r="AH28" s="9">
        <f t="shared" si="15"/>
        <v>2.1750170195085011E-4</v>
      </c>
      <c r="AI28" s="9">
        <f t="shared" si="16"/>
        <v>1.8762570417909044E-6</v>
      </c>
      <c r="AJ28" s="9">
        <f t="shared" si="17"/>
        <v>1.7426992645297132E-6</v>
      </c>
      <c r="AK28" s="9">
        <f t="shared" si="18"/>
        <v>4.0972347783263187E-6</v>
      </c>
      <c r="AL28" s="9">
        <f t="shared" si="19"/>
        <v>1.2030057616684307E-8</v>
      </c>
      <c r="AM28" s="9">
        <f t="shared" si="20"/>
        <v>3.5375016418054239E-7</v>
      </c>
      <c r="AN28" s="9">
        <f t="shared" si="21"/>
        <v>4.6836115340265401E-4</v>
      </c>
      <c r="AO28" s="9">
        <f t="shared" si="22"/>
        <v>1.4335128924139519E-2</v>
      </c>
      <c r="AP28" s="9">
        <f t="shared" si="23"/>
        <v>6.2778295197589364E-4</v>
      </c>
      <c r="AQ28" s="9">
        <f t="shared" si="24"/>
        <v>3.3854099429088542E-9</v>
      </c>
      <c r="AR28" s="9">
        <f t="shared" si="25"/>
        <v>2.0893492932858949E-2</v>
      </c>
    </row>
    <row r="29" spans="1:44" ht="51" x14ac:dyDescent="0.35">
      <c r="A29" s="9" t="s">
        <v>138</v>
      </c>
      <c r="B29" s="9" t="s">
        <v>68</v>
      </c>
      <c r="C29" s="9" t="s">
        <v>110</v>
      </c>
      <c r="D29" s="9" t="s">
        <v>173</v>
      </c>
      <c r="E29" s="9" t="s">
        <v>125</v>
      </c>
      <c r="F29" s="9" t="s">
        <v>55</v>
      </c>
      <c r="G29" s="9" t="s">
        <v>172</v>
      </c>
      <c r="H29" s="9">
        <v>-0.35</v>
      </c>
      <c r="I29" s="9" t="s">
        <v>188</v>
      </c>
      <c r="J29" s="9" t="b">
        <v>0</v>
      </c>
      <c r="L29" s="9">
        <v>2.7643486746614979E-3</v>
      </c>
      <c r="M29" s="9">
        <v>6.2252409683854703E-10</v>
      </c>
      <c r="N29" s="9">
        <v>7.9185214550497231E-11</v>
      </c>
      <c r="O29" s="9">
        <v>9.0037677931247423E-10</v>
      </c>
      <c r="P29" s="9">
        <v>5.2746343208057352E-10</v>
      </c>
      <c r="Q29" s="9">
        <v>2.2935964653571391E-4</v>
      </c>
      <c r="R29" s="9">
        <v>1.3388568982833709E-5</v>
      </c>
      <c r="S29" s="9">
        <v>1.2511010628056119E-5</v>
      </c>
      <c r="T29" s="9">
        <v>4.1986637765900313E-5</v>
      </c>
      <c r="U29" s="9">
        <v>2.2111214646672271E-8</v>
      </c>
      <c r="V29" s="9">
        <v>3.7875218789278768E-6</v>
      </c>
      <c r="W29" s="9">
        <v>2.7654979005058911E-2</v>
      </c>
      <c r="X29" s="9">
        <v>7.2336482846093508E-2</v>
      </c>
      <c r="Y29" s="9">
        <v>3.3733194505463791E-4</v>
      </c>
      <c r="Z29" s="9">
        <v>3.4564905778696412E-8</v>
      </c>
      <c r="AA29" s="9">
        <v>4.4630949325857122E-2</v>
      </c>
      <c r="AB29" s="9">
        <f t="shared" si="8"/>
        <v>-0.35</v>
      </c>
      <c r="AC29" s="9">
        <f t="shared" si="10"/>
        <v>-9.6752203613152416E-4</v>
      </c>
      <c r="AD29" s="9">
        <f t="shared" si="11"/>
        <v>-2.1788343389349146E-10</v>
      </c>
      <c r="AE29" s="9">
        <f t="shared" si="12"/>
        <v>-2.771482509267403E-11</v>
      </c>
      <c r="AF29" s="9">
        <f t="shared" si="13"/>
        <v>-3.1513187275936594E-10</v>
      </c>
      <c r="AG29" s="9">
        <f t="shared" si="14"/>
        <v>-1.8461220122820072E-10</v>
      </c>
      <c r="AH29" s="9">
        <f t="shared" si="15"/>
        <v>-8.0275876287499865E-5</v>
      </c>
      <c r="AI29" s="9">
        <f t="shared" si="16"/>
        <v>-4.6859991439917982E-6</v>
      </c>
      <c r="AJ29" s="9">
        <f t="shared" si="17"/>
        <v>-4.3788537198196417E-6</v>
      </c>
      <c r="AK29" s="9">
        <f t="shared" si="18"/>
        <v>-1.4695323218065108E-5</v>
      </c>
      <c r="AL29" s="9">
        <f t="shared" si="19"/>
        <v>-7.7389251263352949E-9</v>
      </c>
      <c r="AM29" s="9">
        <f t="shared" si="20"/>
        <v>-1.3256326576247567E-6</v>
      </c>
      <c r="AN29" s="9">
        <f t="shared" si="21"/>
        <v>-9.6792426517706177E-3</v>
      </c>
      <c r="AO29" s="9">
        <f t="shared" si="22"/>
        <v>-2.5317768996132726E-2</v>
      </c>
      <c r="AP29" s="9">
        <f t="shared" si="23"/>
        <v>-1.1806618076912327E-4</v>
      </c>
      <c r="AQ29" s="9">
        <f t="shared" si="24"/>
        <v>-1.2097717022543743E-8</v>
      </c>
      <c r="AR29" s="9">
        <f t="shared" si="25"/>
        <v>-1.5620832264049991E-2</v>
      </c>
    </row>
    <row r="30" spans="1:44" ht="51" x14ac:dyDescent="0.35">
      <c r="A30" s="9" t="s">
        <v>139</v>
      </c>
      <c r="B30" s="9" t="s">
        <v>69</v>
      </c>
      <c r="C30" s="9" t="s">
        <v>110</v>
      </c>
      <c r="D30" s="9" t="s">
        <v>177</v>
      </c>
      <c r="E30" s="9" t="s">
        <v>125</v>
      </c>
      <c r="F30" s="9" t="s">
        <v>55</v>
      </c>
      <c r="G30" s="9" t="s">
        <v>172</v>
      </c>
      <c r="H30" s="9">
        <v>6.0424000000000003E-5</v>
      </c>
      <c r="I30" s="9" t="s">
        <v>189</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140</v>
      </c>
      <c r="B31" s="9" t="s">
        <v>70</v>
      </c>
      <c r="C31" s="9" t="s">
        <v>110</v>
      </c>
      <c r="D31" s="9" t="s">
        <v>177</v>
      </c>
      <c r="E31" s="9" t="s">
        <v>125</v>
      </c>
      <c r="F31" s="9" t="s">
        <v>55</v>
      </c>
      <c r="G31" s="9" t="s">
        <v>172</v>
      </c>
      <c r="H31" s="9">
        <v>0.14660000000000001</v>
      </c>
      <c r="I31" s="9" t="s">
        <v>189</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141</v>
      </c>
      <c r="B32" s="9" t="s">
        <v>71</v>
      </c>
      <c r="C32" s="9" t="s">
        <v>110</v>
      </c>
      <c r="D32" s="9" t="s">
        <v>178</v>
      </c>
      <c r="E32" s="9" t="s">
        <v>125</v>
      </c>
      <c r="F32" s="9" t="s">
        <v>55</v>
      </c>
      <c r="G32" s="9" t="s">
        <v>172</v>
      </c>
      <c r="H32" s="9">
        <v>0.15379999999999999</v>
      </c>
      <c r="I32" s="9" t="s">
        <v>189</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142</v>
      </c>
      <c r="B33" s="9" t="s">
        <v>72</v>
      </c>
      <c r="C33" s="9" t="s">
        <v>165</v>
      </c>
      <c r="D33" s="9" t="s">
        <v>179</v>
      </c>
      <c r="E33" s="9" t="s">
        <v>125</v>
      </c>
      <c r="F33" s="9" t="s">
        <v>55</v>
      </c>
      <c r="G33" s="9" t="s">
        <v>172</v>
      </c>
      <c r="H33" s="9">
        <v>0</v>
      </c>
      <c r="I33" s="9" t="s">
        <v>189</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143</v>
      </c>
      <c r="B34" s="9" t="s">
        <v>73</v>
      </c>
      <c r="C34" s="9" t="s">
        <v>110</v>
      </c>
      <c r="D34" s="9" t="s">
        <v>177</v>
      </c>
      <c r="E34" s="9" t="s">
        <v>125</v>
      </c>
      <c r="F34" s="9" t="s">
        <v>55</v>
      </c>
      <c r="G34" s="9" t="s">
        <v>172</v>
      </c>
      <c r="H34" s="9">
        <v>9.8399999999999998E-3</v>
      </c>
      <c r="I34" s="9" t="s">
        <v>189</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144</v>
      </c>
      <c r="B35" s="9" t="s">
        <v>74</v>
      </c>
      <c r="C35" s="9" t="s">
        <v>110</v>
      </c>
      <c r="D35" s="9" t="s">
        <v>177</v>
      </c>
      <c r="E35" s="9" t="s">
        <v>125</v>
      </c>
      <c r="F35" s="9" t="s">
        <v>55</v>
      </c>
      <c r="G35" s="9" t="s">
        <v>172</v>
      </c>
      <c r="H35" s="9">
        <v>4.6900000000000002E-5</v>
      </c>
      <c r="I35" s="9" t="s">
        <v>189</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145</v>
      </c>
      <c r="B36" s="9" t="s">
        <v>75</v>
      </c>
      <c r="C36" s="9" t="s">
        <v>166</v>
      </c>
      <c r="D36" s="9" t="s">
        <v>177</v>
      </c>
      <c r="E36" s="9" t="s">
        <v>125</v>
      </c>
      <c r="F36" s="9" t="s">
        <v>55</v>
      </c>
      <c r="G36" s="9" t="s">
        <v>172</v>
      </c>
      <c r="H36" s="9">
        <v>5.6026000000000003E-4</v>
      </c>
      <c r="I36" s="9" t="s">
        <v>189</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146</v>
      </c>
      <c r="B37" s="9" t="s">
        <v>76</v>
      </c>
      <c r="C37" s="9" t="s">
        <v>110</v>
      </c>
      <c r="D37" s="9" t="s">
        <v>177</v>
      </c>
      <c r="E37" s="9" t="s">
        <v>125</v>
      </c>
      <c r="F37" s="9" t="s">
        <v>55</v>
      </c>
      <c r="G37" s="9" t="s">
        <v>172</v>
      </c>
      <c r="H37" s="9">
        <v>2.3430000000000001E-5</v>
      </c>
      <c r="I37" s="9" t="s">
        <v>189</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129</v>
      </c>
      <c r="B38" s="9" t="s">
        <v>59</v>
      </c>
      <c r="C38" s="9" t="s">
        <v>110</v>
      </c>
      <c r="D38" s="9" t="s">
        <v>172</v>
      </c>
      <c r="E38" s="9" t="s">
        <v>129</v>
      </c>
      <c r="F38" s="9" t="s">
        <v>59</v>
      </c>
      <c r="G38" s="9" t="s">
        <v>172</v>
      </c>
      <c r="H38" s="9">
        <v>-1</v>
      </c>
      <c r="I38" s="9" t="s">
        <v>187</v>
      </c>
      <c r="J38" s="9" t="b">
        <v>0</v>
      </c>
      <c r="AB38" s="9">
        <f t="shared" si="8"/>
        <v>-1</v>
      </c>
      <c r="AC38" s="9">
        <f t="shared" ref="AC38:AR38" si="26">+AC39+AC40+AC41+AC42+AC43+AC44+AC45+AC46+AC47+AC48+AC49+AC50</f>
        <v>5.3953760442447339E-2</v>
      </c>
      <c r="AD38" s="9">
        <f t="shared" si="26"/>
        <v>3.027063845571448E-9</v>
      </c>
      <c r="AE38" s="9">
        <f t="shared" si="26"/>
        <v>1.427213331771866E-9</v>
      </c>
      <c r="AF38" s="9">
        <f t="shared" si="26"/>
        <v>2.3641948066178103E-9</v>
      </c>
      <c r="AG38" s="9">
        <f t="shared" si="26"/>
        <v>1.0915706147200551E-8</v>
      </c>
      <c r="AH38" s="9">
        <f t="shared" si="26"/>
        <v>2.2999632551541109E-3</v>
      </c>
      <c r="AI38" s="9">
        <f t="shared" si="26"/>
        <v>7.1513202930028715E-5</v>
      </c>
      <c r="AJ38" s="9">
        <f t="shared" si="26"/>
        <v>2.1694960001108739E-3</v>
      </c>
      <c r="AK38" s="9">
        <f t="shared" si="26"/>
        <v>9.6225014452828075E-3</v>
      </c>
      <c r="AL38" s="9">
        <f t="shared" si="26"/>
        <v>4.055810082322917E-7</v>
      </c>
      <c r="AM38" s="9">
        <f t="shared" si="26"/>
        <v>8.6023694770961086E-5</v>
      </c>
      <c r="AN38" s="9">
        <f t="shared" si="26"/>
        <v>1.9389603375059253E-2</v>
      </c>
      <c r="AO38" s="9">
        <f t="shared" si="26"/>
        <v>0.44008200535474762</v>
      </c>
      <c r="AP38" s="9">
        <f t="shared" si="26"/>
        <v>1.2426601543650335E-2</v>
      </c>
      <c r="AQ38" s="9">
        <f t="shared" si="26"/>
        <v>1.1863523826531189E-7</v>
      </c>
      <c r="AR38" s="9">
        <f t="shared" si="26"/>
        <v>0.29763451506094013</v>
      </c>
    </row>
    <row r="39" spans="1:44" ht="63.5" x14ac:dyDescent="0.35">
      <c r="A39" s="9" t="s">
        <v>147</v>
      </c>
      <c r="B39" s="9" t="s">
        <v>77</v>
      </c>
      <c r="C39" s="9" t="s">
        <v>110</v>
      </c>
      <c r="D39" s="9" t="s">
        <v>180</v>
      </c>
      <c r="E39" s="9" t="s">
        <v>129</v>
      </c>
      <c r="F39" s="9" t="s">
        <v>59</v>
      </c>
      <c r="G39" s="9" t="s">
        <v>172</v>
      </c>
      <c r="H39" s="9">
        <v>-1.8499999999999999E-5</v>
      </c>
      <c r="I39" s="9" t="s">
        <v>188</v>
      </c>
      <c r="J39" s="9" t="b">
        <v>0</v>
      </c>
      <c r="L39" s="9">
        <v>-0.52360837610367916</v>
      </c>
      <c r="M39" s="9">
        <v>-5.0347728910627557E-9</v>
      </c>
      <c r="N39" s="9">
        <v>-6.1782182118547084E-9</v>
      </c>
      <c r="O39" s="9">
        <v>-4.2867379688764412E-8</v>
      </c>
      <c r="P39" s="9">
        <v>-4.1978141291262007E-9</v>
      </c>
      <c r="Q39" s="9">
        <v>-2.1954225964532009E-3</v>
      </c>
      <c r="R39" s="9">
        <v>-3.9702107017892648E-4</v>
      </c>
      <c r="S39" s="9">
        <v>-3.1855082369674082E-4</v>
      </c>
      <c r="T39" s="9">
        <v>-1.479513557648844E-3</v>
      </c>
      <c r="U39" s="9">
        <v>-7.5928661732313664E-7</v>
      </c>
      <c r="V39" s="9">
        <v>-1.4806836103657979E-4</v>
      </c>
      <c r="W39" s="9">
        <v>-1.4046811471962379</v>
      </c>
      <c r="X39" s="9">
        <v>-0.38102912616901458</v>
      </c>
      <c r="Y39" s="9">
        <v>-7.2406315853755579E-2</v>
      </c>
      <c r="Z39" s="9">
        <v>-1.6078987313612599E-7</v>
      </c>
      <c r="AA39" s="9">
        <v>-0.39413004095305892</v>
      </c>
      <c r="AB39" s="9">
        <f t="shared" si="8"/>
        <v>-1.8499999999999999E-5</v>
      </c>
      <c r="AC39" s="9">
        <f t="shared" ref="AC39:AC50" si="27">AB39*L39</f>
        <v>9.6867549579180636E-6</v>
      </c>
      <c r="AD39" s="9">
        <f t="shared" ref="AD39:AD50" si="28">AB39*M39</f>
        <v>9.3143298484660976E-14</v>
      </c>
      <c r="AE39" s="9">
        <f t="shared" ref="AE39:AE50" si="29">AB39*N39</f>
        <v>1.142970369193121E-13</v>
      </c>
      <c r="AF39" s="9">
        <f t="shared" ref="AF39:AF50" si="30">AB39*O39</f>
        <v>7.9304652424214156E-13</v>
      </c>
      <c r="AG39" s="9">
        <f t="shared" ref="AG39:AG50" si="31">AB39*P39</f>
        <v>7.7659561388834706E-14</v>
      </c>
      <c r="AH39" s="9">
        <f t="shared" ref="AH39:AH50" si="32">AB39*Q39</f>
        <v>4.0615318034384216E-8</v>
      </c>
      <c r="AI39" s="9">
        <f t="shared" ref="AI39:AI50" si="33">AB39*R39</f>
        <v>7.3448897983101397E-9</v>
      </c>
      <c r="AJ39" s="9">
        <f t="shared" ref="AJ39:AJ50" si="34">AB39*S39</f>
        <v>5.893190238389705E-9</v>
      </c>
      <c r="AK39" s="9">
        <f t="shared" ref="AK39:AK50" si="35">AB39*T39</f>
        <v>2.7371000816503614E-8</v>
      </c>
      <c r="AL39" s="9">
        <f t="shared" ref="AL39:AL50" si="36">AB39*U39</f>
        <v>1.4046802420478027E-11</v>
      </c>
      <c r="AM39" s="9">
        <f t="shared" ref="AM39:AM50" si="37">AB39*V39</f>
        <v>2.7392646791767258E-9</v>
      </c>
      <c r="AN39" s="9">
        <f t="shared" ref="AN39:AN50" si="38">AB39*W39</f>
        <v>2.5986601223130402E-5</v>
      </c>
      <c r="AO39" s="9">
        <f t="shared" ref="AO39:AO50" si="39">AB39*X39</f>
        <v>7.0490388341267693E-6</v>
      </c>
      <c r="AP39" s="9">
        <f t="shared" ref="AP39:AP50" si="40">AB39*Y39</f>
        <v>1.339516843294478E-6</v>
      </c>
      <c r="AQ39" s="9">
        <f t="shared" ref="AQ39:AQ50" si="41">AB39*Z39</f>
        <v>2.9746126530183307E-12</v>
      </c>
      <c r="AR39" s="9">
        <f t="shared" ref="AR39:AR50" si="42">AB39*AA39</f>
        <v>7.2914057576315899E-6</v>
      </c>
    </row>
    <row r="40" spans="1:44" ht="63.5" x14ac:dyDescent="0.35">
      <c r="A40" s="9" t="s">
        <v>148</v>
      </c>
      <c r="B40" s="9" t="s">
        <v>78</v>
      </c>
      <c r="C40" s="9" t="s">
        <v>166</v>
      </c>
      <c r="D40" s="9" t="s">
        <v>180</v>
      </c>
      <c r="E40" s="9" t="s">
        <v>129</v>
      </c>
      <c r="F40" s="9" t="s">
        <v>59</v>
      </c>
      <c r="G40" s="9" t="s">
        <v>172</v>
      </c>
      <c r="H40" s="9">
        <v>-2.2499999999999999E-4</v>
      </c>
      <c r="I40" s="9" t="s">
        <v>188</v>
      </c>
      <c r="J40" s="9" t="b">
        <v>0</v>
      </c>
      <c r="L40" s="9">
        <v>-0.31062606905487877</v>
      </c>
      <c r="M40" s="9">
        <v>-2.1305858048911279E-8</v>
      </c>
      <c r="N40" s="9">
        <v>-1.2584942848018451E-7</v>
      </c>
      <c r="O40" s="9">
        <v>-2.1049518282893269E-6</v>
      </c>
      <c r="P40" s="9">
        <v>-3.2901027878885327E-8</v>
      </c>
      <c r="Q40" s="9">
        <v>-3.7249033972042933E-2</v>
      </c>
      <c r="R40" s="9">
        <v>-1.695069296809859E-3</v>
      </c>
      <c r="S40" s="9">
        <v>-3.9870818838341031E-3</v>
      </c>
      <c r="T40" s="9">
        <v>-1.1799303114350309E-2</v>
      </c>
      <c r="U40" s="9">
        <v>-9.10893314334004E-4</v>
      </c>
      <c r="V40" s="9">
        <v>-2.073637361429705E-2</v>
      </c>
      <c r="W40" s="9">
        <v>-4.7558076045168809</v>
      </c>
      <c r="X40" s="9">
        <v>-3.2172599513217039</v>
      </c>
      <c r="Y40" s="9">
        <v>-4.448095415779898</v>
      </c>
      <c r="Z40" s="9">
        <v>-6.4147913804419111E-6</v>
      </c>
      <c r="AA40" s="9">
        <v>-4.6035859935909027</v>
      </c>
      <c r="AB40" s="9">
        <f t="shared" si="8"/>
        <v>-2.2499999999999999E-4</v>
      </c>
      <c r="AC40" s="9">
        <f t="shared" si="27"/>
        <v>6.9890865537347723E-5</v>
      </c>
      <c r="AD40" s="9">
        <f t="shared" si="28"/>
        <v>4.7938180610050378E-12</v>
      </c>
      <c r="AE40" s="9">
        <f t="shared" si="29"/>
        <v>2.8316121408041513E-11</v>
      </c>
      <c r="AF40" s="9">
        <f t="shared" si="30"/>
        <v>4.7361416136509855E-10</v>
      </c>
      <c r="AG40" s="9">
        <f t="shared" si="31"/>
        <v>7.4027312727491986E-12</v>
      </c>
      <c r="AH40" s="9">
        <f t="shared" si="32"/>
        <v>8.3810326437096601E-6</v>
      </c>
      <c r="AI40" s="9">
        <f t="shared" si="33"/>
        <v>3.8139059178221828E-7</v>
      </c>
      <c r="AJ40" s="9">
        <f t="shared" si="34"/>
        <v>8.9709342386267312E-7</v>
      </c>
      <c r="AK40" s="9">
        <f t="shared" si="35"/>
        <v>2.6548432007288193E-6</v>
      </c>
      <c r="AL40" s="9">
        <f t="shared" si="36"/>
        <v>2.0495099572515089E-7</v>
      </c>
      <c r="AM40" s="9">
        <f t="shared" si="37"/>
        <v>4.6656840632168357E-6</v>
      </c>
      <c r="AN40" s="9">
        <f t="shared" si="38"/>
        <v>1.0700567110162981E-3</v>
      </c>
      <c r="AO40" s="9">
        <f t="shared" si="39"/>
        <v>7.2388348904738335E-4</v>
      </c>
      <c r="AP40" s="9">
        <f t="shared" si="40"/>
        <v>1.0008214685504771E-3</v>
      </c>
      <c r="AQ40" s="9">
        <f t="shared" si="41"/>
        <v>1.4433280605994299E-9</v>
      </c>
      <c r="AR40" s="9">
        <f t="shared" si="42"/>
        <v>1.0358068485579531E-3</v>
      </c>
    </row>
    <row r="41" spans="1:44" ht="63.5" x14ac:dyDescent="0.35">
      <c r="A41" s="9" t="s">
        <v>149</v>
      </c>
      <c r="B41" s="9" t="s">
        <v>79</v>
      </c>
      <c r="C41" s="9" t="s">
        <v>167</v>
      </c>
      <c r="D41" s="9" t="s">
        <v>180</v>
      </c>
      <c r="E41" s="9" t="s">
        <v>129</v>
      </c>
      <c r="F41" s="9" t="s">
        <v>59</v>
      </c>
      <c r="G41" s="9" t="s">
        <v>172</v>
      </c>
      <c r="H41" s="9">
        <v>7.4099999999999998E-9</v>
      </c>
      <c r="I41" s="9" t="s">
        <v>188</v>
      </c>
      <c r="J41" s="9" t="b">
        <v>0</v>
      </c>
      <c r="L41" s="9">
        <v>577811.866142074</v>
      </c>
      <c r="M41" s="9">
        <v>0.1925871401677339</v>
      </c>
      <c r="N41" s="9">
        <v>0.1707425519998817</v>
      </c>
      <c r="O41" s="9">
        <v>0.2430668588850434</v>
      </c>
      <c r="P41" s="9">
        <v>9.6742754633563119E-2</v>
      </c>
      <c r="Q41" s="9">
        <v>82647.995804854902</v>
      </c>
      <c r="R41" s="9">
        <v>3907.5374034153901</v>
      </c>
      <c r="S41" s="9">
        <v>3587.958722196815</v>
      </c>
      <c r="T41" s="9">
        <v>11792.14133803939</v>
      </c>
      <c r="U41" s="9">
        <v>17.061395084203369</v>
      </c>
      <c r="V41" s="9">
        <v>1030.312810266216</v>
      </c>
      <c r="W41" s="9">
        <v>3566123.7738131271</v>
      </c>
      <c r="X41" s="9">
        <v>58909334.839345537</v>
      </c>
      <c r="Y41" s="9">
        <v>470878.51487699029</v>
      </c>
      <c r="Z41" s="9">
        <v>11.265020599757969</v>
      </c>
      <c r="AA41" s="9">
        <v>15965351.392965039</v>
      </c>
      <c r="AB41" s="9">
        <f t="shared" si="8"/>
        <v>7.4099999999999998E-9</v>
      </c>
      <c r="AC41" s="9">
        <f t="shared" si="27"/>
        <v>4.2815859281127681E-3</v>
      </c>
      <c r="AD41" s="9">
        <f t="shared" si="28"/>
        <v>1.4270707086429082E-9</v>
      </c>
      <c r="AE41" s="9">
        <f t="shared" si="29"/>
        <v>1.2652023103191233E-9</v>
      </c>
      <c r="AF41" s="9">
        <f t="shared" si="30"/>
        <v>1.8011254243381715E-9</v>
      </c>
      <c r="AG41" s="9">
        <f t="shared" si="31"/>
        <v>7.1686381183470269E-10</v>
      </c>
      <c r="AH41" s="9">
        <f t="shared" si="32"/>
        <v>6.1242164891397478E-4</v>
      </c>
      <c r="AI41" s="9">
        <f t="shared" si="33"/>
        <v>2.8954852159308041E-5</v>
      </c>
      <c r="AJ41" s="9">
        <f t="shared" si="34"/>
        <v>2.6586774131478399E-5</v>
      </c>
      <c r="AK41" s="9">
        <f t="shared" si="35"/>
        <v>8.737976731487187E-5</v>
      </c>
      <c r="AL41" s="9">
        <f t="shared" si="36"/>
        <v>1.2642493757394696E-7</v>
      </c>
      <c r="AM41" s="9">
        <f t="shared" si="37"/>
        <v>7.6346179240726601E-6</v>
      </c>
      <c r="AN41" s="9">
        <f t="shared" si="38"/>
        <v>2.6424977163955272E-2</v>
      </c>
      <c r="AO41" s="9">
        <f t="shared" si="39"/>
        <v>0.43651817115955044</v>
      </c>
      <c r="AP41" s="9">
        <f t="shared" si="40"/>
        <v>3.4892097952384979E-3</v>
      </c>
      <c r="AQ41" s="9">
        <f t="shared" si="41"/>
        <v>8.3473802644206547E-8</v>
      </c>
      <c r="AR41" s="9">
        <f t="shared" si="42"/>
        <v>0.11830325382187094</v>
      </c>
    </row>
    <row r="42" spans="1:44" ht="63.5" x14ac:dyDescent="0.35">
      <c r="A42" s="9" t="s">
        <v>150</v>
      </c>
      <c r="B42" s="9" t="s">
        <v>80</v>
      </c>
      <c r="C42" s="9" t="s">
        <v>168</v>
      </c>
      <c r="D42" s="9" t="s">
        <v>180</v>
      </c>
      <c r="E42" s="9" t="s">
        <v>129</v>
      </c>
      <c r="F42" s="9" t="s">
        <v>59</v>
      </c>
      <c r="G42" s="9" t="s">
        <v>172</v>
      </c>
      <c r="H42" s="9">
        <v>1.18E-2</v>
      </c>
      <c r="I42" s="9" t="s">
        <v>188</v>
      </c>
      <c r="J42" s="9" t="b">
        <v>0</v>
      </c>
      <c r="L42" s="9">
        <v>0.11525756981176399</v>
      </c>
      <c r="M42" s="9">
        <v>1.122806434220742E-8</v>
      </c>
      <c r="N42" s="9">
        <v>5.5302390244247127E-9</v>
      </c>
      <c r="O42" s="9">
        <v>2.8421634726958709E-8</v>
      </c>
      <c r="P42" s="9">
        <v>3.704356632401462E-9</v>
      </c>
      <c r="Q42" s="9">
        <v>0.10737589049427709</v>
      </c>
      <c r="R42" s="9">
        <v>4.0911125731123941E-4</v>
      </c>
      <c r="S42" s="9">
        <v>4.166428375131348E-4</v>
      </c>
      <c r="T42" s="9">
        <v>1.2209256279476039E-3</v>
      </c>
      <c r="U42" s="9">
        <v>5.8572619694143044E-6</v>
      </c>
      <c r="V42" s="9">
        <v>1.0399459650819211E-4</v>
      </c>
      <c r="W42" s="9">
        <v>0.14015950808097119</v>
      </c>
      <c r="X42" s="9">
        <v>1.445034064808584</v>
      </c>
      <c r="Y42" s="9">
        <v>0.20574061411934519</v>
      </c>
      <c r="Z42" s="9">
        <v>3.8063568149824002E-6</v>
      </c>
      <c r="AA42" s="9">
        <v>7.4864370238318063</v>
      </c>
      <c r="AB42" s="9">
        <f t="shared" si="8"/>
        <v>1.18E-2</v>
      </c>
      <c r="AC42" s="9">
        <f t="shared" si="27"/>
        <v>1.3600393237788151E-3</v>
      </c>
      <c r="AD42" s="9">
        <f t="shared" si="28"/>
        <v>1.3249115923804756E-10</v>
      </c>
      <c r="AE42" s="9">
        <f t="shared" si="29"/>
        <v>6.5256820488211603E-11</v>
      </c>
      <c r="AF42" s="9">
        <f t="shared" si="30"/>
        <v>3.3537528977811277E-10</v>
      </c>
      <c r="AG42" s="9">
        <f t="shared" si="31"/>
        <v>4.3711408262337251E-11</v>
      </c>
      <c r="AH42" s="9">
        <f t="shared" si="32"/>
        <v>1.2670355078324698E-3</v>
      </c>
      <c r="AI42" s="9">
        <f t="shared" si="33"/>
        <v>4.8275128362726247E-6</v>
      </c>
      <c r="AJ42" s="9">
        <f t="shared" si="34"/>
        <v>4.9163854826549908E-6</v>
      </c>
      <c r="AK42" s="9">
        <f t="shared" si="35"/>
        <v>1.4406922409781725E-5</v>
      </c>
      <c r="AL42" s="9">
        <f t="shared" si="36"/>
        <v>6.9115691239088786E-8</v>
      </c>
      <c r="AM42" s="9">
        <f t="shared" si="37"/>
        <v>1.2271362387966669E-6</v>
      </c>
      <c r="AN42" s="9">
        <f t="shared" si="38"/>
        <v>1.6538821953554601E-3</v>
      </c>
      <c r="AO42" s="9">
        <f t="shared" si="39"/>
        <v>1.7051401964741291E-2</v>
      </c>
      <c r="AP42" s="9">
        <f t="shared" si="40"/>
        <v>2.4277392466082732E-3</v>
      </c>
      <c r="AQ42" s="9">
        <f t="shared" si="41"/>
        <v>4.4915010416792321E-8</v>
      </c>
      <c r="AR42" s="9">
        <f t="shared" si="42"/>
        <v>8.8339956881215306E-2</v>
      </c>
    </row>
    <row r="43" spans="1:44" ht="113.5" x14ac:dyDescent="0.35">
      <c r="A43" s="9" t="s">
        <v>151</v>
      </c>
      <c r="B43" s="9" t="s">
        <v>81</v>
      </c>
      <c r="C43" s="9" t="s">
        <v>169</v>
      </c>
      <c r="D43" s="9" t="s">
        <v>173</v>
      </c>
      <c r="E43" s="9" t="s">
        <v>129</v>
      </c>
      <c r="F43" s="9" t="s">
        <v>59</v>
      </c>
      <c r="G43" s="9" t="s">
        <v>172</v>
      </c>
      <c r="H43" s="9">
        <v>3.5211267605633799E-4</v>
      </c>
      <c r="I43" s="9" t="s">
        <v>188</v>
      </c>
      <c r="J43" s="9" t="b">
        <v>0</v>
      </c>
      <c r="L43" s="9">
        <v>22.795301105189189</v>
      </c>
      <c r="M43" s="9">
        <v>4.9494124421397101E-6</v>
      </c>
      <c r="N43" s="9">
        <v>2.9523824655111482E-7</v>
      </c>
      <c r="O43" s="9">
        <v>4.5001627625994779E-7</v>
      </c>
      <c r="P43" s="9">
        <v>1.661425789203993E-6</v>
      </c>
      <c r="Q43" s="9">
        <v>1.4634414675390619</v>
      </c>
      <c r="R43" s="9">
        <v>9.4478162126205287E-2</v>
      </c>
      <c r="S43" s="9">
        <v>8.1564256609351293E-2</v>
      </c>
      <c r="T43" s="9">
        <v>0.30651134051758883</v>
      </c>
      <c r="U43" s="9">
        <v>4.2672089090831311E-5</v>
      </c>
      <c r="V43" s="9">
        <v>2.782604203702576E-2</v>
      </c>
      <c r="W43" s="9">
        <v>7.5528131664311111</v>
      </c>
      <c r="X43" s="9">
        <v>52.065484232618658</v>
      </c>
      <c r="Y43" s="9">
        <v>0.8251361323836407</v>
      </c>
      <c r="Z43" s="9">
        <v>1.2366297573386061E-5</v>
      </c>
      <c r="AA43" s="9">
        <v>312.49125857249419</v>
      </c>
      <c r="AB43" s="9">
        <f t="shared" si="8"/>
        <v>3.5211267605633799E-4</v>
      </c>
      <c r="AC43" s="9">
        <f t="shared" si="27"/>
        <v>8.026514473658165E-3</v>
      </c>
      <c r="AD43" s="9">
        <f t="shared" si="28"/>
        <v>1.7427508599083485E-9</v>
      </c>
      <c r="AE43" s="9">
        <f t="shared" si="29"/>
        <v>1.0395712906729393E-10</v>
      </c>
      <c r="AF43" s="9">
        <f t="shared" si="30"/>
        <v>1.5845643530279849E-10</v>
      </c>
      <c r="AG43" s="9">
        <f t="shared" si="31"/>
        <v>5.8500908070563125E-10</v>
      </c>
      <c r="AH43" s="9">
        <f t="shared" si="32"/>
        <v>5.1529629138699358E-4</v>
      </c>
      <c r="AI43" s="9">
        <f t="shared" si="33"/>
        <v>3.3266958495142701E-5</v>
      </c>
      <c r="AJ43" s="9">
        <f t="shared" si="34"/>
        <v>2.8719808665264536E-5</v>
      </c>
      <c r="AK43" s="9">
        <f t="shared" si="35"/>
        <v>1.0792652835126366E-4</v>
      </c>
      <c r="AL43" s="9">
        <f t="shared" si="36"/>
        <v>1.5025383482687079E-8</v>
      </c>
      <c r="AM43" s="9">
        <f t="shared" si="37"/>
        <v>9.7979021257132947E-6</v>
      </c>
      <c r="AN43" s="9">
        <f t="shared" si="38"/>
        <v>2.6594412557856021E-3</v>
      </c>
      <c r="AO43" s="9">
        <f t="shared" si="39"/>
        <v>1.8332916983316426E-2</v>
      </c>
      <c r="AP43" s="9">
        <f t="shared" si="40"/>
        <v>2.9054089168438051E-4</v>
      </c>
      <c r="AQ43" s="9">
        <f t="shared" si="41"/>
        <v>4.3543301314739649E-9</v>
      </c>
      <c r="AR43" s="9">
        <f t="shared" si="42"/>
        <v>0.110032133300174</v>
      </c>
    </row>
    <row r="44" spans="1:44" ht="63.5" x14ac:dyDescent="0.35">
      <c r="A44" s="9" t="s">
        <v>138</v>
      </c>
      <c r="B44" s="9" t="s">
        <v>68</v>
      </c>
      <c r="C44" s="9" t="s">
        <v>110</v>
      </c>
      <c r="D44" s="9" t="s">
        <v>173</v>
      </c>
      <c r="E44" s="9" t="s">
        <v>129</v>
      </c>
      <c r="F44" s="9" t="s">
        <v>59</v>
      </c>
      <c r="G44" s="9" t="s">
        <v>172</v>
      </c>
      <c r="H44" s="9">
        <v>-0.45</v>
      </c>
      <c r="I44" s="9" t="s">
        <v>188</v>
      </c>
      <c r="J44" s="9" t="b">
        <v>0</v>
      </c>
      <c r="L44" s="9">
        <v>2.7643486746614979E-3</v>
      </c>
      <c r="M44" s="9">
        <v>6.2252409683854703E-10</v>
      </c>
      <c r="N44" s="9">
        <v>7.9185214550497231E-11</v>
      </c>
      <c r="O44" s="9">
        <v>9.0037677931247423E-10</v>
      </c>
      <c r="P44" s="9">
        <v>5.2746343208057352E-10</v>
      </c>
      <c r="Q44" s="9">
        <v>2.2935964653571391E-4</v>
      </c>
      <c r="R44" s="9">
        <v>1.3388568982833709E-5</v>
      </c>
      <c r="S44" s="9">
        <v>1.2511010628056119E-5</v>
      </c>
      <c r="T44" s="9">
        <v>4.1986637765900313E-5</v>
      </c>
      <c r="U44" s="9">
        <v>2.2111214646672271E-8</v>
      </c>
      <c r="V44" s="9">
        <v>3.7875218789278768E-6</v>
      </c>
      <c r="W44" s="9">
        <v>2.7654979005058911E-2</v>
      </c>
      <c r="X44" s="9">
        <v>7.2336482846093508E-2</v>
      </c>
      <c r="Y44" s="9">
        <v>3.3733194505463791E-4</v>
      </c>
      <c r="Z44" s="9">
        <v>3.4564905778696412E-8</v>
      </c>
      <c r="AA44" s="9">
        <v>4.4630949325857122E-2</v>
      </c>
      <c r="AB44" s="9">
        <f t="shared" si="8"/>
        <v>-0.45</v>
      </c>
      <c r="AC44" s="9">
        <f t="shared" si="27"/>
        <v>-1.2439569035976742E-3</v>
      </c>
      <c r="AD44" s="9">
        <f t="shared" si="28"/>
        <v>-2.8013584357734615E-10</v>
      </c>
      <c r="AE44" s="9">
        <f t="shared" si="29"/>
        <v>-3.5633346547723753E-11</v>
      </c>
      <c r="AF44" s="9">
        <f t="shared" si="30"/>
        <v>-4.0516955069061342E-10</v>
      </c>
      <c r="AG44" s="9">
        <f t="shared" si="31"/>
        <v>-2.3735854443625809E-10</v>
      </c>
      <c r="AH44" s="9">
        <f t="shared" si="32"/>
        <v>-1.0321184094107127E-4</v>
      </c>
      <c r="AI44" s="9">
        <f t="shared" si="33"/>
        <v>-6.0248560422751698E-6</v>
      </c>
      <c r="AJ44" s="9">
        <f t="shared" si="34"/>
        <v>-5.6299547826252543E-6</v>
      </c>
      <c r="AK44" s="9">
        <f t="shared" si="35"/>
        <v>-1.8893986994655141E-5</v>
      </c>
      <c r="AL44" s="9">
        <f t="shared" si="36"/>
        <v>-9.9500465910025213E-9</v>
      </c>
      <c r="AM44" s="9">
        <f t="shared" si="37"/>
        <v>-1.7043848455175447E-6</v>
      </c>
      <c r="AN44" s="9">
        <f t="shared" si="38"/>
        <v>-1.244474055227651E-2</v>
      </c>
      <c r="AO44" s="9">
        <f t="shared" si="39"/>
        <v>-3.2551417280742082E-2</v>
      </c>
      <c r="AP44" s="9">
        <f t="shared" si="40"/>
        <v>-1.5179937527458706E-4</v>
      </c>
      <c r="AQ44" s="9">
        <f t="shared" si="41"/>
        <v>-1.5554207600413387E-8</v>
      </c>
      <c r="AR44" s="9">
        <f t="shared" si="42"/>
        <v>-2.0083927196635706E-2</v>
      </c>
    </row>
    <row r="45" spans="1:44" ht="63.5" x14ac:dyDescent="0.35">
      <c r="A45" s="9" t="s">
        <v>139</v>
      </c>
      <c r="B45" s="9" t="s">
        <v>69</v>
      </c>
      <c r="C45" s="9" t="s">
        <v>110</v>
      </c>
      <c r="D45" s="9" t="s">
        <v>177</v>
      </c>
      <c r="E45" s="9" t="s">
        <v>129</v>
      </c>
      <c r="F45" s="9" t="s">
        <v>59</v>
      </c>
      <c r="G45" s="9" t="s">
        <v>172</v>
      </c>
      <c r="H45" s="9">
        <v>2.5000000000000001E-5</v>
      </c>
      <c r="I45" s="9" t="s">
        <v>189</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140</v>
      </c>
      <c r="B46" s="9" t="s">
        <v>70</v>
      </c>
      <c r="C46" s="9" t="s">
        <v>110</v>
      </c>
      <c r="D46" s="9" t="s">
        <v>177</v>
      </c>
      <c r="E46" s="9" t="s">
        <v>129</v>
      </c>
      <c r="F46" s="9" t="s">
        <v>59</v>
      </c>
      <c r="G46" s="9" t="s">
        <v>172</v>
      </c>
      <c r="H46" s="9">
        <v>0.22</v>
      </c>
      <c r="I46" s="9" t="s">
        <v>189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152</v>
      </c>
      <c r="B47" s="9" t="s">
        <v>82</v>
      </c>
      <c r="C47" s="9" t="s">
        <v>110</v>
      </c>
      <c r="D47" s="9" t="s">
        <v>177</v>
      </c>
      <c r="E47" s="9" t="s">
        <v>129</v>
      </c>
      <c r="F47" s="9" t="s">
        <v>59</v>
      </c>
      <c r="G47" s="9" t="s">
        <v>172</v>
      </c>
      <c r="H47" s="9">
        <v>5.2599999999999999E-4</v>
      </c>
      <c r="I47" s="9" t="s">
        <v>189</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144</v>
      </c>
      <c r="B48" s="9" t="s">
        <v>74</v>
      </c>
      <c r="C48" s="9" t="s">
        <v>110</v>
      </c>
      <c r="D48" s="9" t="s">
        <v>177</v>
      </c>
      <c r="E48" s="9" t="s">
        <v>129</v>
      </c>
      <c r="F48" s="9" t="s">
        <v>59</v>
      </c>
      <c r="G48" s="9" t="s">
        <v>172</v>
      </c>
      <c r="H48" s="9">
        <v>1E-3</v>
      </c>
      <c r="I48" s="9" t="s">
        <v>189</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145</v>
      </c>
      <c r="B49" s="9" t="s">
        <v>83</v>
      </c>
      <c r="C49" s="9" t="s">
        <v>166</v>
      </c>
      <c r="D49" s="9" t="s">
        <v>181</v>
      </c>
      <c r="E49" s="9" t="s">
        <v>129</v>
      </c>
      <c r="F49" s="9" t="s">
        <v>59</v>
      </c>
      <c r="G49" s="9" t="s">
        <v>172</v>
      </c>
      <c r="H49" s="9">
        <v>1.25E-4</v>
      </c>
      <c r="I49" s="9" t="s">
        <v>189</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146</v>
      </c>
      <c r="B50" s="9" t="s">
        <v>76</v>
      </c>
      <c r="C50" s="9" t="s">
        <v>110</v>
      </c>
      <c r="D50" s="9" t="s">
        <v>177</v>
      </c>
      <c r="E50" s="9" t="s">
        <v>129</v>
      </c>
      <c r="F50" s="9" t="s">
        <v>59</v>
      </c>
      <c r="G50" s="9" t="s">
        <v>172</v>
      </c>
      <c r="H50" s="9">
        <v>6.9999999999999999E-4</v>
      </c>
      <c r="I50" s="9" t="s">
        <v>189</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130</v>
      </c>
      <c r="B51" s="9" t="s">
        <v>60</v>
      </c>
      <c r="C51" s="9" t="s">
        <v>110</v>
      </c>
      <c r="D51" s="9" t="s">
        <v>172</v>
      </c>
      <c r="E51" s="9" t="s">
        <v>130</v>
      </c>
      <c r="F51" s="9" t="s">
        <v>60</v>
      </c>
      <c r="G51" s="9" t="s">
        <v>172</v>
      </c>
      <c r="H51" s="9">
        <v>-1</v>
      </c>
      <c r="I51" s="9" t="s">
        <v>187</v>
      </c>
      <c r="J51" s="9" t="b">
        <v>0</v>
      </c>
      <c r="AB51" s="9">
        <f t="shared" si="8"/>
        <v>-1</v>
      </c>
      <c r="AC51" s="9">
        <f t="shared" ref="AC51:AR51" si="43">+AC52+AC53+AC54+AC55+AC56+AC57+AC58+AC59+AC60+AC61+AC62+AC63+AC64+AC65+AC66+AC67+AC68</f>
        <v>6.414280064053493E-2</v>
      </c>
      <c r="AD51" s="9">
        <f t="shared" si="43"/>
        <v>2.2984723572902436E-9</v>
      </c>
      <c r="AE51" s="9">
        <f t="shared" si="43"/>
        <v>5.8178984738193745E-10</v>
      </c>
      <c r="AF51" s="9">
        <f t="shared" si="43"/>
        <v>2.1698958348830853E-9</v>
      </c>
      <c r="AG51" s="9">
        <f t="shared" si="43"/>
        <v>-5.1196458805766363E-10</v>
      </c>
      <c r="AH51" s="9">
        <f t="shared" si="43"/>
        <v>1.1917546272818022E-4</v>
      </c>
      <c r="AI51" s="9">
        <f t="shared" si="43"/>
        <v>5.7404946712579087E-5</v>
      </c>
      <c r="AJ51" s="9">
        <f t="shared" si="43"/>
        <v>-2.2765427155173424E-4</v>
      </c>
      <c r="AK51" s="9">
        <f t="shared" si="43"/>
        <v>-1.0514281279933697E-3</v>
      </c>
      <c r="AL51" s="9">
        <f t="shared" si="43"/>
        <v>2.7558420217307417E-7</v>
      </c>
      <c r="AM51" s="9">
        <f t="shared" si="43"/>
        <v>9.8558657264393309E-6</v>
      </c>
      <c r="AN51" s="9">
        <f t="shared" si="43"/>
        <v>4.4211800004168994E-3</v>
      </c>
      <c r="AO51" s="9">
        <f t="shared" si="43"/>
        <v>-5.8044855874564483E-2</v>
      </c>
      <c r="AP51" s="9">
        <f t="shared" si="43"/>
        <v>3.4070344952075908E-4</v>
      </c>
      <c r="AQ51" s="9">
        <f t="shared" si="43"/>
        <v>3.9714933140343596E-9</v>
      </c>
      <c r="AR51" s="9">
        <f t="shared" si="43"/>
        <v>0.11184993777273661</v>
      </c>
    </row>
    <row r="52" spans="1:44" ht="76" x14ac:dyDescent="0.35">
      <c r="A52" s="9" t="s">
        <v>153</v>
      </c>
      <c r="B52" s="9" t="s">
        <v>84</v>
      </c>
      <c r="C52" s="9" t="s">
        <v>167</v>
      </c>
      <c r="D52" s="9" t="s">
        <v>180</v>
      </c>
      <c r="E52" s="9" t="s">
        <v>130</v>
      </c>
      <c r="F52" s="9" t="s">
        <v>60</v>
      </c>
      <c r="G52" s="9" t="s">
        <v>172</v>
      </c>
      <c r="H52" s="9">
        <v>1.67E-9</v>
      </c>
      <c r="I52" s="9" t="s">
        <v>188</v>
      </c>
      <c r="J52" s="9" t="b">
        <v>0</v>
      </c>
      <c r="L52" s="9">
        <v>743902.80453464075</v>
      </c>
      <c r="M52" s="9">
        <v>6.8394355538009655E-2</v>
      </c>
      <c r="N52" s="9">
        <v>0.38833526918577732</v>
      </c>
      <c r="O52" s="9">
        <v>0.61893830775583925</v>
      </c>
      <c r="P52" s="9">
        <v>8.8806622187129813E-2</v>
      </c>
      <c r="Q52" s="9">
        <v>49517.806791431103</v>
      </c>
      <c r="R52" s="9">
        <v>3766.1717602723188</v>
      </c>
      <c r="S52" s="9">
        <v>3518.5661050631638</v>
      </c>
      <c r="T52" s="9">
        <v>9937.8187700140825</v>
      </c>
      <c r="U52" s="9">
        <v>30.93341370832329</v>
      </c>
      <c r="V52" s="9">
        <v>875.1263056319624</v>
      </c>
      <c r="W52" s="9">
        <v>5176722.2655539066</v>
      </c>
      <c r="X52" s="9">
        <v>27797875.829027198</v>
      </c>
      <c r="Y52" s="9">
        <v>270799.33520332491</v>
      </c>
      <c r="Z52" s="9">
        <v>47.138188564117748</v>
      </c>
      <c r="AA52" s="9">
        <v>11746413.082183311</v>
      </c>
      <c r="AB52" s="9">
        <f t="shared" si="8"/>
        <v>1.67E-9</v>
      </c>
      <c r="AC52" s="9">
        <f t="shared" ref="AC52:AC68" si="44">AB52*L52</f>
        <v>1.24231768357285E-3</v>
      </c>
      <c r="AD52" s="9">
        <f t="shared" ref="AD52:AD68" si="45">AB52*M52</f>
        <v>1.1421857374847613E-10</v>
      </c>
      <c r="AE52" s="9">
        <f t="shared" ref="AE52:AE68" si="46">AB52*N52</f>
        <v>6.4851989954024818E-10</v>
      </c>
      <c r="AF52" s="9">
        <f t="shared" ref="AF52:AF68" si="47">AB52*O52</f>
        <v>1.0336269739522516E-9</v>
      </c>
      <c r="AG52" s="9">
        <f t="shared" ref="AG52:AG68" si="48">AB52*P52</f>
        <v>1.4830705905250678E-10</v>
      </c>
      <c r="AH52" s="9">
        <f t="shared" ref="AH52:AH68" si="49">AB52*Q52</f>
        <v>8.2694737341689948E-5</v>
      </c>
      <c r="AI52" s="9">
        <f t="shared" ref="AI52:AI68" si="50">AB52*R52</f>
        <v>6.2895068396547722E-6</v>
      </c>
      <c r="AJ52" s="9">
        <f t="shared" ref="AJ52:AJ68" si="51">AB52*S52</f>
        <v>5.8760053954554838E-6</v>
      </c>
      <c r="AK52" s="9">
        <f t="shared" ref="AK52:AK68" si="52">AB52*T52</f>
        <v>1.6596157345923517E-5</v>
      </c>
      <c r="AL52" s="9">
        <f t="shared" ref="AL52:AL68" si="53">AB52*U52</f>
        <v>5.1658800892899896E-8</v>
      </c>
      <c r="AM52" s="9">
        <f t="shared" ref="AM52:AM68" si="54">AB52*V52</f>
        <v>1.4614609304053773E-6</v>
      </c>
      <c r="AN52" s="9">
        <f t="shared" ref="AN52:AN68" si="55">AB52*W52</f>
        <v>8.6451261834750246E-3</v>
      </c>
      <c r="AO52" s="9">
        <f t="shared" ref="AO52:AO68" si="56">AB52*X52</f>
        <v>4.642245263447542E-2</v>
      </c>
      <c r="AP52" s="9">
        <f t="shared" ref="AP52:AP68" si="57">AB52*Y52</f>
        <v>4.5223488978955262E-4</v>
      </c>
      <c r="AQ52" s="9">
        <f t="shared" ref="AQ52:AQ68" si="58">AB52*Z52</f>
        <v>7.8720774902076637E-8</v>
      </c>
      <c r="AR52" s="9">
        <f t="shared" ref="AR52:AR68" si="59">AB52*AA52</f>
        <v>1.9616509847246128E-2</v>
      </c>
    </row>
    <row r="53" spans="1:44" ht="113.5" x14ac:dyDescent="0.35">
      <c r="A53" s="9" t="s">
        <v>151</v>
      </c>
      <c r="B53" s="9" t="s">
        <v>81</v>
      </c>
      <c r="C53" s="9" t="s">
        <v>169</v>
      </c>
      <c r="D53" s="9" t="s">
        <v>173</v>
      </c>
      <c r="E53" s="9" t="s">
        <v>130</v>
      </c>
      <c r="F53" s="9" t="s">
        <v>60</v>
      </c>
      <c r="G53" s="9" t="s">
        <v>172</v>
      </c>
      <c r="H53" s="9">
        <v>3.5211267605633799E-4</v>
      </c>
      <c r="I53" s="9" t="s">
        <v>188</v>
      </c>
      <c r="J53" s="9" t="b">
        <v>0</v>
      </c>
      <c r="L53" s="9">
        <v>22.795301105189189</v>
      </c>
      <c r="M53" s="9">
        <v>4.9494124421397101E-6</v>
      </c>
      <c r="N53" s="9">
        <v>2.9523824655111482E-7</v>
      </c>
      <c r="O53" s="9">
        <v>4.5001627625994779E-7</v>
      </c>
      <c r="P53" s="9">
        <v>1.661425789203993E-6</v>
      </c>
      <c r="Q53" s="9">
        <v>1.4634414675390619</v>
      </c>
      <c r="R53" s="9">
        <v>9.4478162126205287E-2</v>
      </c>
      <c r="S53" s="9">
        <v>8.1564256609351293E-2</v>
      </c>
      <c r="T53" s="9">
        <v>0.30651134051758883</v>
      </c>
      <c r="U53" s="9">
        <v>4.2672089090831311E-5</v>
      </c>
      <c r="V53" s="9">
        <v>2.782604203702576E-2</v>
      </c>
      <c r="W53" s="9">
        <v>7.5528131664311111</v>
      </c>
      <c r="X53" s="9">
        <v>52.065484232618658</v>
      </c>
      <c r="Y53" s="9">
        <v>0.8251361323836407</v>
      </c>
      <c r="Z53" s="9">
        <v>1.2366297573386061E-5</v>
      </c>
      <c r="AA53" s="9">
        <v>312.49125857249419</v>
      </c>
      <c r="AB53" s="9">
        <f t="shared" si="8"/>
        <v>3.5211267605633799E-4</v>
      </c>
      <c r="AC53" s="9">
        <f t="shared" si="44"/>
        <v>8.026514473658165E-3</v>
      </c>
      <c r="AD53" s="9">
        <f t="shared" si="45"/>
        <v>1.7427508599083485E-9</v>
      </c>
      <c r="AE53" s="9">
        <f t="shared" si="46"/>
        <v>1.0395712906729393E-10</v>
      </c>
      <c r="AF53" s="9">
        <f t="shared" si="47"/>
        <v>1.5845643530279849E-10</v>
      </c>
      <c r="AG53" s="9">
        <f t="shared" si="48"/>
        <v>5.8500908070563125E-10</v>
      </c>
      <c r="AH53" s="9">
        <f t="shared" si="49"/>
        <v>5.1529629138699358E-4</v>
      </c>
      <c r="AI53" s="9">
        <f t="shared" si="50"/>
        <v>3.3266958495142701E-5</v>
      </c>
      <c r="AJ53" s="9">
        <f t="shared" si="51"/>
        <v>2.8719808665264536E-5</v>
      </c>
      <c r="AK53" s="9">
        <f t="shared" si="52"/>
        <v>1.0792652835126366E-4</v>
      </c>
      <c r="AL53" s="9">
        <f t="shared" si="53"/>
        <v>1.5025383482687079E-8</v>
      </c>
      <c r="AM53" s="9">
        <f t="shared" si="54"/>
        <v>9.7979021257132947E-6</v>
      </c>
      <c r="AN53" s="9">
        <f t="shared" si="55"/>
        <v>2.6594412557856021E-3</v>
      </c>
      <c r="AO53" s="9">
        <f t="shared" si="56"/>
        <v>1.8332916983316426E-2</v>
      </c>
      <c r="AP53" s="9">
        <f t="shared" si="57"/>
        <v>2.9054089168438051E-4</v>
      </c>
      <c r="AQ53" s="9">
        <f t="shared" si="58"/>
        <v>4.3543301314739649E-9</v>
      </c>
      <c r="AR53" s="9">
        <f t="shared" si="59"/>
        <v>0.110032133300174</v>
      </c>
    </row>
    <row r="54" spans="1:44" ht="63.5" x14ac:dyDescent="0.35">
      <c r="A54" s="9" t="s">
        <v>148</v>
      </c>
      <c r="B54" s="9" t="s">
        <v>78</v>
      </c>
      <c r="C54" s="9" t="s">
        <v>166</v>
      </c>
      <c r="D54" s="9" t="s">
        <v>180</v>
      </c>
      <c r="E54" s="9" t="s">
        <v>130</v>
      </c>
      <c r="F54" s="9" t="s">
        <v>60</v>
      </c>
      <c r="G54" s="9" t="s">
        <v>172</v>
      </c>
      <c r="H54" s="9">
        <v>-2.2499999999999999E-4</v>
      </c>
      <c r="I54" s="9" t="s">
        <v>188</v>
      </c>
      <c r="J54" s="9" t="b">
        <v>0</v>
      </c>
      <c r="L54" s="9">
        <v>-0.31062606905487877</v>
      </c>
      <c r="M54" s="9">
        <v>-2.1305858048911279E-8</v>
      </c>
      <c r="N54" s="9">
        <v>-1.2584942848018451E-7</v>
      </c>
      <c r="O54" s="9">
        <v>-2.1049518282893269E-6</v>
      </c>
      <c r="P54" s="9">
        <v>-3.2901027878885327E-8</v>
      </c>
      <c r="Q54" s="9">
        <v>-3.7249033972042933E-2</v>
      </c>
      <c r="R54" s="9">
        <v>-1.695069296809859E-3</v>
      </c>
      <c r="S54" s="9">
        <v>-3.9870818838341031E-3</v>
      </c>
      <c r="T54" s="9">
        <v>-1.1799303114350309E-2</v>
      </c>
      <c r="U54" s="9">
        <v>-9.10893314334004E-4</v>
      </c>
      <c r="V54" s="9">
        <v>-2.073637361429705E-2</v>
      </c>
      <c r="W54" s="9">
        <v>-4.7558076045168809</v>
      </c>
      <c r="X54" s="9">
        <v>-3.2172599513217039</v>
      </c>
      <c r="Y54" s="9">
        <v>-4.448095415779898</v>
      </c>
      <c r="Z54" s="9">
        <v>-6.4147913804419111E-6</v>
      </c>
      <c r="AA54" s="9">
        <v>-4.6035859935909027</v>
      </c>
      <c r="AB54" s="9">
        <f t="shared" si="8"/>
        <v>-2.2499999999999999E-4</v>
      </c>
      <c r="AC54" s="9">
        <f t="shared" si="44"/>
        <v>6.9890865537347723E-5</v>
      </c>
      <c r="AD54" s="9">
        <f t="shared" si="45"/>
        <v>4.7938180610050378E-12</v>
      </c>
      <c r="AE54" s="9">
        <f t="shared" si="46"/>
        <v>2.8316121408041513E-11</v>
      </c>
      <c r="AF54" s="9">
        <f t="shared" si="47"/>
        <v>4.7361416136509855E-10</v>
      </c>
      <c r="AG54" s="9">
        <f t="shared" si="48"/>
        <v>7.4027312727491986E-12</v>
      </c>
      <c r="AH54" s="9">
        <f t="shared" si="49"/>
        <v>8.3810326437096601E-6</v>
      </c>
      <c r="AI54" s="9">
        <f t="shared" si="50"/>
        <v>3.8139059178221828E-7</v>
      </c>
      <c r="AJ54" s="9">
        <f t="shared" si="51"/>
        <v>8.9709342386267312E-7</v>
      </c>
      <c r="AK54" s="9">
        <f t="shared" si="52"/>
        <v>2.6548432007288193E-6</v>
      </c>
      <c r="AL54" s="9">
        <f t="shared" si="53"/>
        <v>2.0495099572515089E-7</v>
      </c>
      <c r="AM54" s="9">
        <f t="shared" si="54"/>
        <v>4.6656840632168357E-6</v>
      </c>
      <c r="AN54" s="9">
        <f t="shared" si="55"/>
        <v>1.0700567110162981E-3</v>
      </c>
      <c r="AO54" s="9">
        <f t="shared" si="56"/>
        <v>7.2388348904738335E-4</v>
      </c>
      <c r="AP54" s="9">
        <f t="shared" si="57"/>
        <v>1.0008214685504771E-3</v>
      </c>
      <c r="AQ54" s="9">
        <f t="shared" si="58"/>
        <v>1.4433280605994299E-9</v>
      </c>
      <c r="AR54" s="9">
        <f t="shared" si="59"/>
        <v>1.0358068485579531E-3</v>
      </c>
    </row>
    <row r="55" spans="1:44" ht="63.5" x14ac:dyDescent="0.35">
      <c r="A55" s="9" t="s">
        <v>150</v>
      </c>
      <c r="B55" s="9" t="s">
        <v>80</v>
      </c>
      <c r="C55" s="9" t="s">
        <v>168</v>
      </c>
      <c r="D55" s="9" t="s">
        <v>180</v>
      </c>
      <c r="E55" s="9" t="s">
        <v>130</v>
      </c>
      <c r="F55" s="9" t="s">
        <v>60</v>
      </c>
      <c r="G55" s="9" t="s">
        <v>172</v>
      </c>
      <c r="H55" s="9">
        <v>2.1350000000000002E-3</v>
      </c>
      <c r="I55" s="9" t="s">
        <v>188</v>
      </c>
      <c r="J55" s="9" t="b">
        <v>0</v>
      </c>
      <c r="L55" s="9">
        <v>0.11525756981176399</v>
      </c>
      <c r="M55" s="9">
        <v>1.122806434220742E-8</v>
      </c>
      <c r="N55" s="9">
        <v>5.5302390244247127E-9</v>
      </c>
      <c r="O55" s="9">
        <v>2.8421634726958709E-8</v>
      </c>
      <c r="P55" s="9">
        <v>3.704356632401462E-9</v>
      </c>
      <c r="Q55" s="9">
        <v>0.10737589049427709</v>
      </c>
      <c r="R55" s="9">
        <v>4.0911125731123941E-4</v>
      </c>
      <c r="S55" s="9">
        <v>4.166428375131348E-4</v>
      </c>
      <c r="T55" s="9">
        <v>1.2209256279476039E-3</v>
      </c>
      <c r="U55" s="9">
        <v>5.8572619694143044E-6</v>
      </c>
      <c r="V55" s="9">
        <v>1.0399459650819211E-4</v>
      </c>
      <c r="W55" s="9">
        <v>0.14015950808097119</v>
      </c>
      <c r="X55" s="9">
        <v>1.445034064808584</v>
      </c>
      <c r="Y55" s="9">
        <v>0.20574061411934519</v>
      </c>
      <c r="Z55" s="9">
        <v>3.8063568149824002E-6</v>
      </c>
      <c r="AA55" s="9">
        <v>7.4864370238318063</v>
      </c>
      <c r="AB55" s="9">
        <f t="shared" si="8"/>
        <v>2.1350000000000002E-3</v>
      </c>
      <c r="AC55" s="9">
        <f t="shared" si="44"/>
        <v>2.4607491154811617E-4</v>
      </c>
      <c r="AD55" s="9">
        <f t="shared" si="45"/>
        <v>2.3971917370612846E-11</v>
      </c>
      <c r="AE55" s="9">
        <f t="shared" si="46"/>
        <v>1.1807060317146763E-11</v>
      </c>
      <c r="AF55" s="9">
        <f t="shared" si="47"/>
        <v>6.0680190142056842E-11</v>
      </c>
      <c r="AG55" s="9">
        <f t="shared" si="48"/>
        <v>7.9088014101771225E-12</v>
      </c>
      <c r="AH55" s="9">
        <f t="shared" si="49"/>
        <v>2.292475262052816E-4</v>
      </c>
      <c r="AI55" s="9">
        <f t="shared" si="50"/>
        <v>8.734525343594962E-7</v>
      </c>
      <c r="AJ55" s="9">
        <f t="shared" si="51"/>
        <v>8.8953245809054287E-7</v>
      </c>
      <c r="AK55" s="9">
        <f t="shared" si="52"/>
        <v>2.6066762156681347E-6</v>
      </c>
      <c r="AL55" s="9">
        <f t="shared" si="53"/>
        <v>1.2505254304699541E-8</v>
      </c>
      <c r="AM55" s="9">
        <f t="shared" si="54"/>
        <v>2.2202846354499018E-7</v>
      </c>
      <c r="AN55" s="9">
        <f t="shared" si="55"/>
        <v>2.9924054975287353E-4</v>
      </c>
      <c r="AO55" s="9">
        <f t="shared" si="56"/>
        <v>3.0851477283663272E-3</v>
      </c>
      <c r="AP55" s="9">
        <f t="shared" si="57"/>
        <v>4.3925621114480201E-4</v>
      </c>
      <c r="AQ55" s="9">
        <f t="shared" si="58"/>
        <v>8.1265717999874249E-9</v>
      </c>
      <c r="AR55" s="9">
        <f t="shared" si="59"/>
        <v>1.598354304588091E-2</v>
      </c>
    </row>
    <row r="56" spans="1:44" ht="113.5" x14ac:dyDescent="0.35">
      <c r="A56" s="9" t="s">
        <v>154</v>
      </c>
      <c r="B56" s="9" t="s">
        <v>85</v>
      </c>
      <c r="C56" s="9" t="s">
        <v>170</v>
      </c>
      <c r="D56" s="9" t="s">
        <v>180</v>
      </c>
      <c r="E56" s="9" t="s">
        <v>130</v>
      </c>
      <c r="F56" s="9" t="s">
        <v>60</v>
      </c>
      <c r="G56" s="9" t="s">
        <v>172</v>
      </c>
      <c r="H56" s="9">
        <v>0.24160000000000001</v>
      </c>
      <c r="I56" s="9" t="s">
        <v>188</v>
      </c>
      <c r="J56" s="9" t="b">
        <v>0</v>
      </c>
      <c r="L56" s="9">
        <v>5.245019832741999E-2</v>
      </c>
      <c r="M56" s="9">
        <v>1.106788560484569E-8</v>
      </c>
      <c r="N56" s="9">
        <v>5.3317202184862752E-10</v>
      </c>
      <c r="O56" s="9">
        <v>1.819235327737038E-8</v>
      </c>
      <c r="P56" s="9">
        <v>1.3681902860277E-8</v>
      </c>
      <c r="Q56" s="9">
        <v>3.8877661265705071E-3</v>
      </c>
      <c r="R56" s="9">
        <v>2.0842120916074111E-4</v>
      </c>
      <c r="S56" s="9">
        <v>2.1220406349986321E-4</v>
      </c>
      <c r="T56" s="9">
        <v>6.6925849194124083E-4</v>
      </c>
      <c r="U56" s="9">
        <v>2.5025123451100638E-7</v>
      </c>
      <c r="V56" s="9">
        <v>5.9704213804908188E-5</v>
      </c>
      <c r="W56" s="9">
        <v>3.9396396088795471E-2</v>
      </c>
      <c r="X56" s="9">
        <v>1.361102407281026</v>
      </c>
      <c r="Y56" s="9">
        <v>3.871461418233516E-3</v>
      </c>
      <c r="Z56" s="9">
        <v>1.556229668676911E-7</v>
      </c>
      <c r="AA56" s="9">
        <v>0.73130718276301299</v>
      </c>
      <c r="AB56" s="9">
        <f t="shared" si="8"/>
        <v>0.24160000000000001</v>
      </c>
      <c r="AC56" s="9">
        <f t="shared" si="44"/>
        <v>1.2671967915904671E-2</v>
      </c>
      <c r="AD56" s="9">
        <f t="shared" si="45"/>
        <v>2.6740011621307191E-9</v>
      </c>
      <c r="AE56" s="9">
        <f t="shared" si="46"/>
        <v>1.2881436047862842E-10</v>
      </c>
      <c r="AF56" s="9">
        <f t="shared" si="47"/>
        <v>4.3952725518126843E-9</v>
      </c>
      <c r="AG56" s="9">
        <f t="shared" si="48"/>
        <v>3.3055477310429234E-9</v>
      </c>
      <c r="AH56" s="9">
        <f t="shared" si="49"/>
        <v>9.3928429617943458E-4</v>
      </c>
      <c r="AI56" s="9">
        <f t="shared" si="50"/>
        <v>5.0354564133235053E-5</v>
      </c>
      <c r="AJ56" s="9">
        <f t="shared" si="51"/>
        <v>5.1268501741566952E-5</v>
      </c>
      <c r="AK56" s="9">
        <f t="shared" si="52"/>
        <v>1.616928516530038E-4</v>
      </c>
      <c r="AL56" s="9">
        <f t="shared" si="53"/>
        <v>6.0460698257859147E-8</v>
      </c>
      <c r="AM56" s="9">
        <f t="shared" si="54"/>
        <v>1.4424538055265819E-5</v>
      </c>
      <c r="AN56" s="9">
        <f t="shared" si="55"/>
        <v>9.5181692950529855E-3</v>
      </c>
      <c r="AO56" s="9">
        <f t="shared" si="56"/>
        <v>0.32884234159909592</v>
      </c>
      <c r="AP56" s="9">
        <f t="shared" si="57"/>
        <v>9.3534507864521748E-4</v>
      </c>
      <c r="AQ56" s="9">
        <f t="shared" si="58"/>
        <v>3.7598508795234169E-8</v>
      </c>
      <c r="AR56" s="9">
        <f t="shared" si="59"/>
        <v>0.17668381535554395</v>
      </c>
    </row>
    <row r="57" spans="1:44" ht="51" x14ac:dyDescent="0.35">
      <c r="A57" s="9" t="s">
        <v>155</v>
      </c>
      <c r="B57" s="9" t="s">
        <v>86</v>
      </c>
      <c r="C57" s="9" t="s">
        <v>110</v>
      </c>
      <c r="D57" s="9" t="s">
        <v>180</v>
      </c>
      <c r="E57" s="9" t="s">
        <v>130</v>
      </c>
      <c r="F57" s="9" t="s">
        <v>60</v>
      </c>
      <c r="G57" s="9" t="s">
        <v>172</v>
      </c>
      <c r="H57" s="9">
        <v>0.22500000000000001</v>
      </c>
      <c r="I57" s="9" t="s">
        <v>188</v>
      </c>
      <c r="J57" s="9" t="b">
        <v>0</v>
      </c>
      <c r="L57" s="9">
        <v>9.8780896293963337E-5</v>
      </c>
      <c r="M57" s="9">
        <v>1.202292377797515E-11</v>
      </c>
      <c r="N57" s="9">
        <v>2.5984362253150889E-11</v>
      </c>
      <c r="O57" s="9">
        <v>5.0975276300559857E-11</v>
      </c>
      <c r="P57" s="9">
        <v>7.2458529704293477E-12</v>
      </c>
      <c r="Q57" s="9">
        <v>5.3681754219555723E-5</v>
      </c>
      <c r="R57" s="9">
        <v>4.4188348705119931E-7</v>
      </c>
      <c r="S57" s="9">
        <v>5.1309803377470138E-7</v>
      </c>
      <c r="T57" s="9">
        <v>1.2523922875137489E-6</v>
      </c>
      <c r="U57" s="9">
        <v>3.9169164794100289E-9</v>
      </c>
      <c r="V57" s="9">
        <v>1.1224760405249929E-7</v>
      </c>
      <c r="W57" s="9">
        <v>3.5092988605819241E-4</v>
      </c>
      <c r="X57" s="9">
        <v>1.292902202957878E-3</v>
      </c>
      <c r="Y57" s="9">
        <v>2.044893878242624E-4</v>
      </c>
      <c r="Z57" s="9">
        <v>1.4057061833224411E-9</v>
      </c>
      <c r="AA57" s="9">
        <v>4.2390913017216428E-3</v>
      </c>
      <c r="AB57" s="9">
        <f t="shared" ref="AB57:AB88" si="60">H57</f>
        <v>0.22500000000000001</v>
      </c>
      <c r="AC57" s="9">
        <f t="shared" si="44"/>
        <v>2.2225701666141752E-5</v>
      </c>
      <c r="AD57" s="9">
        <f t="shared" si="45"/>
        <v>2.705157850044409E-12</v>
      </c>
      <c r="AE57" s="9">
        <f t="shared" si="46"/>
        <v>5.8464815069589501E-12</v>
      </c>
      <c r="AF57" s="9">
        <f t="shared" si="47"/>
        <v>1.1469437167625968E-11</v>
      </c>
      <c r="AG57" s="9">
        <f t="shared" si="48"/>
        <v>1.6303169183466033E-12</v>
      </c>
      <c r="AH57" s="9">
        <f t="shared" si="49"/>
        <v>1.2078394699400037E-5</v>
      </c>
      <c r="AI57" s="9">
        <f t="shared" si="50"/>
        <v>9.9423784586519853E-8</v>
      </c>
      <c r="AJ57" s="9">
        <f t="shared" si="51"/>
        <v>1.1544705759930781E-7</v>
      </c>
      <c r="AK57" s="9">
        <f t="shared" si="52"/>
        <v>2.8178826469059352E-7</v>
      </c>
      <c r="AL57" s="9">
        <f t="shared" si="53"/>
        <v>8.8130620786725655E-10</v>
      </c>
      <c r="AM57" s="9">
        <f t="shared" si="54"/>
        <v>2.5255710911812341E-8</v>
      </c>
      <c r="AN57" s="9">
        <f t="shared" si="55"/>
        <v>7.895922436309329E-5</v>
      </c>
      <c r="AO57" s="9">
        <f t="shared" si="56"/>
        <v>2.9090299566552258E-4</v>
      </c>
      <c r="AP57" s="9">
        <f t="shared" si="57"/>
        <v>4.6010112260459041E-5</v>
      </c>
      <c r="AQ57" s="9">
        <f t="shared" si="58"/>
        <v>3.1628389124754923E-10</v>
      </c>
      <c r="AR57" s="9">
        <f t="shared" si="59"/>
        <v>9.5379554288736962E-4</v>
      </c>
    </row>
    <row r="58" spans="1:44" ht="63.5" x14ac:dyDescent="0.35">
      <c r="A58" s="9" t="s">
        <v>156</v>
      </c>
      <c r="B58" s="9" t="s">
        <v>87</v>
      </c>
      <c r="C58" s="9" t="s">
        <v>110</v>
      </c>
      <c r="D58" s="9" t="s">
        <v>173</v>
      </c>
      <c r="E58" s="9" t="s">
        <v>130</v>
      </c>
      <c r="F58" s="9" t="s">
        <v>60</v>
      </c>
      <c r="G58" s="9" t="s">
        <v>172</v>
      </c>
      <c r="H58" s="9">
        <v>-0.62</v>
      </c>
      <c r="I58" s="9" t="s">
        <v>188</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157</v>
      </c>
      <c r="B59" s="9" t="s">
        <v>88</v>
      </c>
      <c r="C59" s="9" t="s">
        <v>166</v>
      </c>
      <c r="D59" s="9" t="s">
        <v>180</v>
      </c>
      <c r="E59" s="9" t="s">
        <v>130</v>
      </c>
      <c r="F59" s="9" t="s">
        <v>60</v>
      </c>
      <c r="G59" s="9" t="s">
        <v>172</v>
      </c>
      <c r="H59" s="9">
        <v>-0.1</v>
      </c>
      <c r="I59" s="9" t="s">
        <v>188</v>
      </c>
      <c r="J59" s="9" t="b">
        <v>0</v>
      </c>
      <c r="L59" s="9">
        <v>0.49570190911352352</v>
      </c>
      <c r="M59" s="9">
        <v>2.263969131778963E-8</v>
      </c>
      <c r="N59" s="9">
        <v>3.4547120493638019E-9</v>
      </c>
      <c r="O59" s="9">
        <v>3.9632239148594309E-8</v>
      </c>
      <c r="P59" s="9">
        <v>4.5677703084599978E-8</v>
      </c>
      <c r="Q59" s="9">
        <v>1.6678068157283291E-2</v>
      </c>
      <c r="R59" s="9">
        <v>5.8100349666181678E-4</v>
      </c>
      <c r="S59" s="9">
        <v>3.154206602935737E-3</v>
      </c>
      <c r="T59" s="9">
        <v>1.343186973024648E-2</v>
      </c>
      <c r="U59" s="9">
        <v>1.4029823669808961E-6</v>
      </c>
      <c r="V59" s="9">
        <v>2.1512633222618791E-4</v>
      </c>
      <c r="W59" s="9">
        <v>0.17849813219028979</v>
      </c>
      <c r="X59" s="9">
        <v>4.5574250130453144</v>
      </c>
      <c r="Y59" s="9">
        <v>2.8235052025541298E-2</v>
      </c>
      <c r="Z59" s="9">
        <v>1.2658830426658481E-6</v>
      </c>
      <c r="AA59" s="9">
        <v>2.1245566616755371</v>
      </c>
      <c r="AB59" s="9">
        <f t="shared" si="60"/>
        <v>-0.1</v>
      </c>
      <c r="AC59" s="9">
        <f t="shared" si="44"/>
        <v>-4.9570190911352355E-2</v>
      </c>
      <c r="AD59" s="9">
        <f t="shared" si="45"/>
        <v>-2.2639691317789632E-9</v>
      </c>
      <c r="AE59" s="9">
        <f t="shared" si="46"/>
        <v>-3.4547120493638023E-10</v>
      </c>
      <c r="AF59" s="9">
        <f t="shared" si="47"/>
        <v>-3.9632239148594311E-9</v>
      </c>
      <c r="AG59" s="9">
        <f t="shared" si="48"/>
        <v>-4.5677703084599983E-9</v>
      </c>
      <c r="AH59" s="9">
        <f t="shared" si="49"/>
        <v>-1.6678068157283293E-3</v>
      </c>
      <c r="AI59" s="9">
        <f t="shared" si="50"/>
        <v>-5.810034966618168E-5</v>
      </c>
      <c r="AJ59" s="9">
        <f t="shared" si="51"/>
        <v>-3.1542066029357374E-4</v>
      </c>
      <c r="AK59" s="9">
        <f t="shared" si="52"/>
        <v>-1.3431869730246482E-3</v>
      </c>
      <c r="AL59" s="9">
        <f t="shared" si="53"/>
        <v>-1.402982366980896E-7</v>
      </c>
      <c r="AM59" s="9">
        <f t="shared" si="54"/>
        <v>-2.1512633222618793E-5</v>
      </c>
      <c r="AN59" s="9">
        <f t="shared" si="55"/>
        <v>-1.7849813219028978E-2</v>
      </c>
      <c r="AO59" s="9">
        <f t="shared" si="56"/>
        <v>-0.45574250130453148</v>
      </c>
      <c r="AP59" s="9">
        <f t="shared" si="57"/>
        <v>-2.8235052025541302E-3</v>
      </c>
      <c r="AQ59" s="9">
        <f t="shared" si="58"/>
        <v>-1.2658830426658481E-7</v>
      </c>
      <c r="AR59" s="9">
        <f t="shared" si="59"/>
        <v>-0.21245566616755374</v>
      </c>
    </row>
    <row r="60" spans="1:44" ht="51" x14ac:dyDescent="0.35">
      <c r="A60" s="9" t="s">
        <v>144</v>
      </c>
      <c r="B60" s="9" t="s">
        <v>74</v>
      </c>
      <c r="C60" s="9" t="s">
        <v>110</v>
      </c>
      <c r="D60" s="9" t="s">
        <v>177</v>
      </c>
      <c r="E60" s="9" t="s">
        <v>130</v>
      </c>
      <c r="F60" s="9" t="s">
        <v>60</v>
      </c>
      <c r="G60" s="9" t="s">
        <v>172</v>
      </c>
      <c r="H60" s="9">
        <v>2.3999999999999998E-3</v>
      </c>
      <c r="I60" s="9" t="s">
        <v>189</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158</v>
      </c>
      <c r="B61" s="9" t="s">
        <v>89</v>
      </c>
      <c r="C61" s="9" t="s">
        <v>110</v>
      </c>
      <c r="D61" s="9" t="s">
        <v>182</v>
      </c>
      <c r="E61" s="9" t="s">
        <v>130</v>
      </c>
      <c r="F61" s="9" t="s">
        <v>60</v>
      </c>
      <c r="G61" s="9" t="s">
        <v>172</v>
      </c>
      <c r="H61" s="9">
        <v>9.2799999999999997E-8</v>
      </c>
      <c r="I61" s="9" t="s">
        <v>189</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159</v>
      </c>
      <c r="B62" s="9" t="s">
        <v>90</v>
      </c>
      <c r="C62" s="9" t="s">
        <v>110</v>
      </c>
      <c r="D62" s="9" t="s">
        <v>182</v>
      </c>
      <c r="E62" s="9" t="s">
        <v>130</v>
      </c>
      <c r="F62" s="9" t="s">
        <v>60</v>
      </c>
      <c r="G62" s="9" t="s">
        <v>172</v>
      </c>
      <c r="H62" s="9">
        <v>7.0399999999999995E-8</v>
      </c>
      <c r="I62" s="9" t="s">
        <v>189</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152</v>
      </c>
      <c r="B63" s="9" t="s">
        <v>82</v>
      </c>
      <c r="C63" s="9" t="s">
        <v>110</v>
      </c>
      <c r="D63" s="9" t="s">
        <v>177</v>
      </c>
      <c r="E63" s="9" t="s">
        <v>130</v>
      </c>
      <c r="F63" s="9" t="s">
        <v>60</v>
      </c>
      <c r="G63" s="9" t="s">
        <v>172</v>
      </c>
      <c r="H63" s="9">
        <v>8.9599999999999996E-5</v>
      </c>
      <c r="I63" s="9" t="s">
        <v>189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140</v>
      </c>
      <c r="B64" s="9" t="s">
        <v>70</v>
      </c>
      <c r="C64" s="9" t="s">
        <v>110</v>
      </c>
      <c r="D64" s="9" t="s">
        <v>177</v>
      </c>
      <c r="E64" s="9" t="s">
        <v>130</v>
      </c>
      <c r="F64" s="9" t="s">
        <v>60</v>
      </c>
      <c r="G64" s="9" t="s">
        <v>172</v>
      </c>
      <c r="H64" s="9">
        <v>0.21</v>
      </c>
      <c r="I64" s="9" t="s">
        <v>189</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139</v>
      </c>
      <c r="B65" s="9" t="s">
        <v>69</v>
      </c>
      <c r="C65" s="9" t="s">
        <v>110</v>
      </c>
      <c r="D65" s="9" t="s">
        <v>177</v>
      </c>
      <c r="E65" s="9" t="s">
        <v>130</v>
      </c>
      <c r="F65" s="9" t="s">
        <v>60</v>
      </c>
      <c r="G65" s="9" t="s">
        <v>172</v>
      </c>
      <c r="H65" s="9">
        <v>3.3000000000000003E-5</v>
      </c>
      <c r="I65" s="9" t="s">
        <v>189</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160</v>
      </c>
      <c r="B66" s="9" t="s">
        <v>91</v>
      </c>
      <c r="C66" s="9" t="s">
        <v>110</v>
      </c>
      <c r="D66" s="9" t="s">
        <v>182</v>
      </c>
      <c r="E66" s="9" t="s">
        <v>130</v>
      </c>
      <c r="F66" s="9" t="s">
        <v>60</v>
      </c>
      <c r="G66" s="9" t="s">
        <v>172</v>
      </c>
      <c r="H66" s="9">
        <v>1.09E-7</v>
      </c>
      <c r="I66" s="9" t="s">
        <v>189</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161</v>
      </c>
      <c r="B67" s="9" t="s">
        <v>92</v>
      </c>
      <c r="C67" s="9" t="s">
        <v>110</v>
      </c>
      <c r="D67" s="9" t="s">
        <v>182</v>
      </c>
      <c r="E67" s="9" t="s">
        <v>130</v>
      </c>
      <c r="F67" s="9" t="s">
        <v>60</v>
      </c>
      <c r="G67" s="9" t="s">
        <v>172</v>
      </c>
      <c r="H67" s="9">
        <v>2.9699999999999999E-6</v>
      </c>
      <c r="I67" s="9" t="s">
        <v>189</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162</v>
      </c>
      <c r="B68" s="9" t="s">
        <v>93</v>
      </c>
      <c r="C68" s="9" t="s">
        <v>110</v>
      </c>
      <c r="D68" s="9" t="s">
        <v>182</v>
      </c>
      <c r="E68" s="9" t="s">
        <v>130</v>
      </c>
      <c r="F68" s="9" t="s">
        <v>60</v>
      </c>
      <c r="G68" s="9" t="s">
        <v>172</v>
      </c>
      <c r="H68" s="9">
        <v>9.2799999999999997E-8</v>
      </c>
      <c r="I68" s="9" t="s">
        <v>189</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126</v>
      </c>
      <c r="B69" s="9" t="s">
        <v>56</v>
      </c>
      <c r="C69" s="9" t="s">
        <v>110</v>
      </c>
      <c r="D69" s="9" t="s">
        <v>172</v>
      </c>
      <c r="E69" s="9" t="s">
        <v>126</v>
      </c>
      <c r="F69" s="9" t="s">
        <v>56</v>
      </c>
      <c r="G69" s="9" t="s">
        <v>172</v>
      </c>
      <c r="H69" s="9">
        <v>-1</v>
      </c>
      <c r="I69" s="9" t="s">
        <v>187</v>
      </c>
      <c r="J69" s="9" t="b">
        <v>0</v>
      </c>
      <c r="AB69" s="9">
        <f t="shared" si="60"/>
        <v>-1</v>
      </c>
      <c r="AC69" s="9">
        <f t="shared" ref="AC69:AR69" si="61">+AC70+AC71+AC72+AC73+AC74+AC75+AC76+AC77+AC78+AC79+AC80+AC81</f>
        <v>2.3672705435859569E-2</v>
      </c>
      <c r="AD69" s="9">
        <f t="shared" si="61"/>
        <v>-5.363722507618008E-11</v>
      </c>
      <c r="AE69" s="9">
        <f t="shared" si="61"/>
        <v>2.8469210127085114E-11</v>
      </c>
      <c r="AF69" s="9">
        <f t="shared" si="61"/>
        <v>-1.0296216453787203E-10</v>
      </c>
      <c r="AG69" s="9">
        <f t="shared" si="61"/>
        <v>2.4565800070904825E-10</v>
      </c>
      <c r="AH69" s="9">
        <f t="shared" si="61"/>
        <v>2.1202487264419031E-4</v>
      </c>
      <c r="AI69" s="9">
        <f t="shared" si="61"/>
        <v>9.8462283947301846E-3</v>
      </c>
      <c r="AJ69" s="9">
        <f t="shared" si="61"/>
        <v>7.662817350111354E-5</v>
      </c>
      <c r="AK69" s="9">
        <f t="shared" si="61"/>
        <v>3.2396666813810064E-4</v>
      </c>
      <c r="AL69" s="9">
        <f t="shared" si="61"/>
        <v>3.5815892636586606E-8</v>
      </c>
      <c r="AM69" s="9">
        <f t="shared" si="61"/>
        <v>2.9109161982240394E-6</v>
      </c>
      <c r="AN69" s="9">
        <f t="shared" si="61"/>
        <v>-4.538164792194677E-3</v>
      </c>
      <c r="AO69" s="9">
        <f t="shared" si="61"/>
        <v>-3.2679325576754036E-3</v>
      </c>
      <c r="AP69" s="9">
        <f t="shared" si="61"/>
        <v>2.5692182341522259E-2</v>
      </c>
      <c r="AQ69" s="9">
        <f t="shared" si="61"/>
        <v>8.949207129603298E-9</v>
      </c>
      <c r="AR69" s="9">
        <f t="shared" si="61"/>
        <v>8.793041935481373E-2</v>
      </c>
    </row>
    <row r="70" spans="1:44" ht="51" x14ac:dyDescent="0.35">
      <c r="A70" s="9" t="s">
        <v>135</v>
      </c>
      <c r="B70" s="9" t="s">
        <v>65</v>
      </c>
      <c r="C70" s="9" t="s">
        <v>110</v>
      </c>
      <c r="D70" s="9" t="s">
        <v>175</v>
      </c>
      <c r="E70" s="9" t="s">
        <v>126</v>
      </c>
      <c r="F70" s="9" t="s">
        <v>56</v>
      </c>
      <c r="G70" s="9" t="s">
        <v>172</v>
      </c>
      <c r="H70" s="9">
        <v>-1.1199999999999999E-3</v>
      </c>
      <c r="I70" s="9" t="s">
        <v>188</v>
      </c>
      <c r="J70" s="9" t="b">
        <v>0</v>
      </c>
      <c r="L70" s="9">
        <v>-1.937142156156779</v>
      </c>
      <c r="M70" s="9">
        <v>-4.5636277008710973E-9</v>
      </c>
      <c r="N70" s="9">
        <v>-3.7785365220951958E-9</v>
      </c>
      <c r="O70" s="9">
        <v>-3.6025057976994901E-8</v>
      </c>
      <c r="P70" s="9">
        <v>-4.4246963512260999E-9</v>
      </c>
      <c r="Q70" s="9">
        <v>-2.0313384044525901E-3</v>
      </c>
      <c r="R70" s="9">
        <v>-4.0332289194264481E-4</v>
      </c>
      <c r="S70" s="9">
        <v>-3.0264070988349537E-4</v>
      </c>
      <c r="T70" s="9">
        <v>-1.467583145082469E-3</v>
      </c>
      <c r="U70" s="9">
        <v>-2.6200062229659978E-7</v>
      </c>
      <c r="V70" s="9">
        <v>-1.4493340857322471E-4</v>
      </c>
      <c r="W70" s="9">
        <v>-2.7809865485257999</v>
      </c>
      <c r="X70" s="9">
        <v>-0.69003287610673569</v>
      </c>
      <c r="Y70" s="9">
        <v>-5.5751472112987331E-2</v>
      </c>
      <c r="Z70" s="9">
        <v>-2.077588239203911E-7</v>
      </c>
      <c r="AA70" s="9">
        <v>-0.4228568591072539</v>
      </c>
      <c r="AB70" s="9">
        <f t="shared" si="60"/>
        <v>-1.1199999999999999E-3</v>
      </c>
      <c r="AC70" s="9">
        <f t="shared" ref="AC70:AC81" si="62">AB70*L70</f>
        <v>2.1695992148955921E-3</v>
      </c>
      <c r="AD70" s="9">
        <f t="shared" ref="AD70:AD81" si="63">AB70*M70</f>
        <v>5.1112630249756284E-12</v>
      </c>
      <c r="AE70" s="9">
        <f t="shared" ref="AE70:AE81" si="64">AB70*N70</f>
        <v>4.231960904746619E-12</v>
      </c>
      <c r="AF70" s="9">
        <f t="shared" ref="AF70:AF81" si="65">AB70*O70</f>
        <v>4.0348064934234284E-11</v>
      </c>
      <c r="AG70" s="9">
        <f t="shared" ref="AG70:AG81" si="66">AB70*P70</f>
        <v>4.9556599133732312E-12</v>
      </c>
      <c r="AH70" s="9">
        <f t="shared" ref="AH70:AH81" si="67">AB70*Q70</f>
        <v>2.2750990129869008E-6</v>
      </c>
      <c r="AI70" s="9">
        <f t="shared" ref="AI70:AI81" si="68">AB70*R70</f>
        <v>4.5172163897576214E-7</v>
      </c>
      <c r="AJ70" s="9">
        <f t="shared" ref="AJ70:AJ81" si="69">AB70*S70</f>
        <v>3.389575950695148E-7</v>
      </c>
      <c r="AK70" s="9">
        <f t="shared" ref="AK70:AK81" si="70">AB70*T70</f>
        <v>1.6436931224923651E-6</v>
      </c>
      <c r="AL70" s="9">
        <f t="shared" ref="AL70:AL81" si="71">AB70*U70</f>
        <v>2.9344069697219174E-10</v>
      </c>
      <c r="AM70" s="9">
        <f t="shared" ref="AM70:AM81" si="72">AB70*V70</f>
        <v>1.6232541760201167E-7</v>
      </c>
      <c r="AN70" s="9">
        <f t="shared" ref="AN70:AN81" si="73">AB70*W70</f>
        <v>3.1147049343488954E-3</v>
      </c>
      <c r="AO70" s="9">
        <f t="shared" ref="AO70:AO81" si="74">AB70*X70</f>
        <v>7.7283682123954387E-4</v>
      </c>
      <c r="AP70" s="9">
        <f t="shared" ref="AP70:AP81" si="75">AB70*Y70</f>
        <v>6.244164876654581E-5</v>
      </c>
      <c r="AQ70" s="9">
        <f t="shared" ref="AQ70:AQ81" si="76">AB70*Z70</f>
        <v>2.3268988279083802E-10</v>
      </c>
      <c r="AR70" s="9">
        <f t="shared" ref="AR70:AR81" si="77">AB70*AA70</f>
        <v>4.735996822001243E-4</v>
      </c>
    </row>
    <row r="71" spans="1:44" ht="76" x14ac:dyDescent="0.35">
      <c r="A71" s="9" t="s">
        <v>136</v>
      </c>
      <c r="B71" s="9" t="s">
        <v>66</v>
      </c>
      <c r="C71" s="9" t="s">
        <v>110</v>
      </c>
      <c r="D71" s="9" t="s">
        <v>173</v>
      </c>
      <c r="E71" s="9" t="s">
        <v>126</v>
      </c>
      <c r="F71" s="9" t="s">
        <v>56</v>
      </c>
      <c r="G71" s="9" t="s">
        <v>172</v>
      </c>
      <c r="H71" s="9">
        <v>1.1199999999999999E-3</v>
      </c>
      <c r="I71" s="9" t="s">
        <v>188</v>
      </c>
      <c r="J71" s="9" t="b">
        <v>0</v>
      </c>
      <c r="L71" s="9">
        <v>2.0526393988610692</v>
      </c>
      <c r="M71" s="9">
        <v>5.207477224576409E-8</v>
      </c>
      <c r="N71" s="9">
        <v>3.2513920605645098E-8</v>
      </c>
      <c r="O71" s="9">
        <v>1.043184380304409E-7</v>
      </c>
      <c r="P71" s="9">
        <v>7.377008275765334E-8</v>
      </c>
      <c r="Q71" s="9">
        <v>6.475352497129748E-2</v>
      </c>
      <c r="R71" s="9">
        <v>7.2435046369727528E-3</v>
      </c>
      <c r="S71" s="9">
        <v>7.2917592511910333E-3</v>
      </c>
      <c r="T71" s="9">
        <v>1.54633602279884E-2</v>
      </c>
      <c r="U71" s="9">
        <v>2.788510665112983E-5</v>
      </c>
      <c r="V71" s="9">
        <v>1.397243994702002E-3</v>
      </c>
      <c r="W71" s="9">
        <v>1.3910819391289211</v>
      </c>
      <c r="X71" s="9">
        <v>6.1980988331055888</v>
      </c>
      <c r="Y71" s="9">
        <v>0.94362225138298172</v>
      </c>
      <c r="Z71" s="9">
        <v>1.5561450291470851E-5</v>
      </c>
      <c r="AA71" s="9">
        <v>73.378713396254156</v>
      </c>
      <c r="AB71" s="9">
        <f t="shared" si="60"/>
        <v>1.1199999999999999E-3</v>
      </c>
      <c r="AC71" s="9">
        <f t="shared" si="62"/>
        <v>2.2989561267243975E-3</v>
      </c>
      <c r="AD71" s="9">
        <f t="shared" si="63"/>
        <v>5.8323744915255781E-11</v>
      </c>
      <c r="AE71" s="9">
        <f t="shared" si="64"/>
        <v>3.6415591078322504E-11</v>
      </c>
      <c r="AF71" s="9">
        <f t="shared" si="65"/>
        <v>1.1683665059409381E-10</v>
      </c>
      <c r="AG71" s="9">
        <f t="shared" si="66"/>
        <v>8.262249268857174E-11</v>
      </c>
      <c r="AH71" s="9">
        <f t="shared" si="67"/>
        <v>7.2523947967853165E-5</v>
      </c>
      <c r="AI71" s="9">
        <f t="shared" si="68"/>
        <v>8.1127251934094816E-6</v>
      </c>
      <c r="AJ71" s="9">
        <f t="shared" si="69"/>
        <v>8.1667703613339561E-6</v>
      </c>
      <c r="AK71" s="9">
        <f t="shared" si="70"/>
        <v>1.7318963455347006E-5</v>
      </c>
      <c r="AL71" s="9">
        <f t="shared" si="71"/>
        <v>3.1231319449265404E-8</v>
      </c>
      <c r="AM71" s="9">
        <f t="shared" si="72"/>
        <v>1.5649132740662421E-6</v>
      </c>
      <c r="AN71" s="9">
        <f t="shared" si="73"/>
        <v>1.5580117718243915E-3</v>
      </c>
      <c r="AO71" s="9">
        <f t="shared" si="74"/>
        <v>6.941870693078259E-3</v>
      </c>
      <c r="AP71" s="9">
        <f t="shared" si="75"/>
        <v>1.0568569215489395E-3</v>
      </c>
      <c r="AQ71" s="9">
        <f t="shared" si="76"/>
        <v>1.7428824326447352E-8</v>
      </c>
      <c r="AR71" s="9">
        <f t="shared" si="77"/>
        <v>8.2184159003804644E-2</v>
      </c>
    </row>
    <row r="72" spans="1:44" ht="51" x14ac:dyDescent="0.35">
      <c r="A72" s="9" t="s">
        <v>137</v>
      </c>
      <c r="B72" s="9" t="s">
        <v>67</v>
      </c>
      <c r="C72" s="9" t="s">
        <v>110</v>
      </c>
      <c r="D72" s="9" t="s">
        <v>176</v>
      </c>
      <c r="E72" s="9" t="s">
        <v>126</v>
      </c>
      <c r="F72" s="9" t="s">
        <v>56</v>
      </c>
      <c r="G72" s="9" t="s">
        <v>172</v>
      </c>
      <c r="H72" s="9">
        <v>1.1199999999999999E-3</v>
      </c>
      <c r="I72" s="9" t="s">
        <v>188</v>
      </c>
      <c r="J72" s="9" t="b">
        <v>0</v>
      </c>
      <c r="L72" s="9">
        <v>0.50957154497419876</v>
      </c>
      <c r="M72" s="9">
        <v>9.0010000783107129E-8</v>
      </c>
      <c r="N72" s="9">
        <v>1.387186003275895E-8</v>
      </c>
      <c r="O72" s="9">
        <v>4.9093743476040898E-8</v>
      </c>
      <c r="P72" s="9">
        <v>1.3100044049378541E-8</v>
      </c>
      <c r="Q72" s="9">
        <v>0.1941979481704019</v>
      </c>
      <c r="R72" s="9">
        <v>1.675229501599022E-3</v>
      </c>
      <c r="S72" s="9">
        <v>1.555981486187244E-3</v>
      </c>
      <c r="T72" s="9">
        <v>3.6582453377913562E-3</v>
      </c>
      <c r="U72" s="9">
        <v>1.074112287203956E-5</v>
      </c>
      <c r="V72" s="9">
        <v>3.1584836087548431E-4</v>
      </c>
      <c r="W72" s="9">
        <v>0.41817960125236969</v>
      </c>
      <c r="X72" s="9">
        <v>12.799222253696</v>
      </c>
      <c r="Y72" s="9">
        <v>0.56052049283561933</v>
      </c>
      <c r="Z72" s="9">
        <v>3.0226874490257629E-6</v>
      </c>
      <c r="AA72" s="9">
        <v>18.65490440433835</v>
      </c>
      <c r="AB72" s="9">
        <f t="shared" si="60"/>
        <v>1.1199999999999999E-3</v>
      </c>
      <c r="AC72" s="9">
        <f t="shared" si="62"/>
        <v>5.7072013037110252E-4</v>
      </c>
      <c r="AD72" s="9">
        <f t="shared" si="63"/>
        <v>1.0081120087707998E-10</v>
      </c>
      <c r="AE72" s="9">
        <f t="shared" si="64"/>
        <v>1.5536483236690024E-11</v>
      </c>
      <c r="AF72" s="9">
        <f t="shared" si="65"/>
        <v>5.4984992693165799E-11</v>
      </c>
      <c r="AG72" s="9">
        <f t="shared" si="66"/>
        <v>1.4672049335303965E-11</v>
      </c>
      <c r="AH72" s="9">
        <f t="shared" si="67"/>
        <v>2.1750170195085011E-4</v>
      </c>
      <c r="AI72" s="9">
        <f t="shared" si="68"/>
        <v>1.8762570417909044E-6</v>
      </c>
      <c r="AJ72" s="9">
        <f t="shared" si="69"/>
        <v>1.7426992645297132E-6</v>
      </c>
      <c r="AK72" s="9">
        <f t="shared" si="70"/>
        <v>4.0972347783263187E-6</v>
      </c>
      <c r="AL72" s="9">
        <f t="shared" si="71"/>
        <v>1.2030057616684307E-8</v>
      </c>
      <c r="AM72" s="9">
        <f t="shared" si="72"/>
        <v>3.5375016418054239E-7</v>
      </c>
      <c r="AN72" s="9">
        <f t="shared" si="73"/>
        <v>4.6836115340265401E-4</v>
      </c>
      <c r="AO72" s="9">
        <f t="shared" si="74"/>
        <v>1.4335128924139519E-2</v>
      </c>
      <c r="AP72" s="9">
        <f t="shared" si="75"/>
        <v>6.2778295197589364E-4</v>
      </c>
      <c r="AQ72" s="9">
        <f t="shared" si="76"/>
        <v>3.3854099429088542E-9</v>
      </c>
      <c r="AR72" s="9">
        <f t="shared" si="77"/>
        <v>2.0893492932858949E-2</v>
      </c>
    </row>
    <row r="73" spans="1:44" ht="51" x14ac:dyDescent="0.35">
      <c r="A73" s="9" t="s">
        <v>138</v>
      </c>
      <c r="B73" s="9" t="s">
        <v>68</v>
      </c>
      <c r="C73" s="9" t="s">
        <v>110</v>
      </c>
      <c r="D73" s="9" t="s">
        <v>173</v>
      </c>
      <c r="E73" s="9" t="s">
        <v>126</v>
      </c>
      <c r="F73" s="9" t="s">
        <v>56</v>
      </c>
      <c r="G73" s="9" t="s">
        <v>172</v>
      </c>
      <c r="H73" s="9">
        <v>-0.35</v>
      </c>
      <c r="I73" s="9" t="s">
        <v>188</v>
      </c>
      <c r="J73" s="9" t="b">
        <v>0</v>
      </c>
      <c r="L73" s="9">
        <v>2.7643486746614979E-3</v>
      </c>
      <c r="M73" s="9">
        <v>6.2252409683854703E-10</v>
      </c>
      <c r="N73" s="9">
        <v>7.9185214550497231E-11</v>
      </c>
      <c r="O73" s="9">
        <v>9.0037677931247423E-10</v>
      </c>
      <c r="P73" s="9">
        <v>5.2746343208057352E-10</v>
      </c>
      <c r="Q73" s="9">
        <v>2.2935964653571391E-4</v>
      </c>
      <c r="R73" s="9">
        <v>1.3388568982833709E-5</v>
      </c>
      <c r="S73" s="9">
        <v>1.2511010628056119E-5</v>
      </c>
      <c r="T73" s="9">
        <v>4.1986637765900313E-5</v>
      </c>
      <c r="U73" s="9">
        <v>2.2111214646672271E-8</v>
      </c>
      <c r="V73" s="9">
        <v>3.7875218789278768E-6</v>
      </c>
      <c r="W73" s="9">
        <v>2.7654979005058911E-2</v>
      </c>
      <c r="X73" s="9">
        <v>7.2336482846093508E-2</v>
      </c>
      <c r="Y73" s="9">
        <v>3.3733194505463791E-4</v>
      </c>
      <c r="Z73" s="9">
        <v>3.4564905778696412E-8</v>
      </c>
      <c r="AA73" s="9">
        <v>4.4630949325857122E-2</v>
      </c>
      <c r="AB73" s="9">
        <f t="shared" si="60"/>
        <v>-0.35</v>
      </c>
      <c r="AC73" s="9">
        <f t="shared" si="62"/>
        <v>-9.6752203613152416E-4</v>
      </c>
      <c r="AD73" s="9">
        <f t="shared" si="63"/>
        <v>-2.1788343389349146E-10</v>
      </c>
      <c r="AE73" s="9">
        <f t="shared" si="64"/>
        <v>-2.771482509267403E-11</v>
      </c>
      <c r="AF73" s="9">
        <f t="shared" si="65"/>
        <v>-3.1513187275936594E-10</v>
      </c>
      <c r="AG73" s="9">
        <f t="shared" si="66"/>
        <v>-1.8461220122820072E-10</v>
      </c>
      <c r="AH73" s="9">
        <f t="shared" si="67"/>
        <v>-8.0275876287499865E-5</v>
      </c>
      <c r="AI73" s="9">
        <f t="shared" si="68"/>
        <v>-4.6859991439917982E-6</v>
      </c>
      <c r="AJ73" s="9">
        <f t="shared" si="69"/>
        <v>-4.3788537198196417E-6</v>
      </c>
      <c r="AK73" s="9">
        <f t="shared" si="70"/>
        <v>-1.4695323218065108E-5</v>
      </c>
      <c r="AL73" s="9">
        <f t="shared" si="71"/>
        <v>-7.7389251263352949E-9</v>
      </c>
      <c r="AM73" s="9">
        <f t="shared" si="72"/>
        <v>-1.3256326576247567E-6</v>
      </c>
      <c r="AN73" s="9">
        <f t="shared" si="73"/>
        <v>-9.6792426517706177E-3</v>
      </c>
      <c r="AO73" s="9">
        <f t="shared" si="74"/>
        <v>-2.5317768996132726E-2</v>
      </c>
      <c r="AP73" s="9">
        <f t="shared" si="75"/>
        <v>-1.1806618076912327E-4</v>
      </c>
      <c r="AQ73" s="9">
        <f t="shared" si="76"/>
        <v>-1.2097717022543743E-8</v>
      </c>
      <c r="AR73" s="9">
        <f t="shared" si="77"/>
        <v>-1.5620832264049991E-2</v>
      </c>
    </row>
    <row r="74" spans="1:44" ht="51" x14ac:dyDescent="0.35">
      <c r="A74" s="9" t="s">
        <v>139</v>
      </c>
      <c r="B74" s="9" t="s">
        <v>69</v>
      </c>
      <c r="C74" s="9" t="s">
        <v>110</v>
      </c>
      <c r="D74" s="9" t="s">
        <v>177</v>
      </c>
      <c r="E74" s="9" t="s">
        <v>126</v>
      </c>
      <c r="F74" s="9" t="s">
        <v>56</v>
      </c>
      <c r="G74" s="9" t="s">
        <v>172</v>
      </c>
      <c r="H74" s="9">
        <v>6.0424000000000003E-5</v>
      </c>
      <c r="I74" s="9" t="s">
        <v>189</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140</v>
      </c>
      <c r="B75" s="9" t="s">
        <v>70</v>
      </c>
      <c r="C75" s="9" t="s">
        <v>110</v>
      </c>
      <c r="D75" s="9" t="s">
        <v>177</v>
      </c>
      <c r="E75" s="9" t="s">
        <v>126</v>
      </c>
      <c r="F75" s="9" t="s">
        <v>56</v>
      </c>
      <c r="G75" s="9" t="s">
        <v>172</v>
      </c>
      <c r="H75" s="9">
        <v>0.14660000000000001</v>
      </c>
      <c r="I75" s="9" t="s">
        <v>189</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141</v>
      </c>
      <c r="B76" s="9" t="s">
        <v>71</v>
      </c>
      <c r="C76" s="9" t="s">
        <v>110</v>
      </c>
      <c r="D76" s="9" t="s">
        <v>178</v>
      </c>
      <c r="E76" s="9" t="s">
        <v>126</v>
      </c>
      <c r="F76" s="9" t="s">
        <v>56</v>
      </c>
      <c r="G76" s="9" t="s">
        <v>172</v>
      </c>
      <c r="H76" s="9">
        <v>0.15379999999999999</v>
      </c>
      <c r="I76" s="9" t="s">
        <v>189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142</v>
      </c>
      <c r="B77" s="9" t="s">
        <v>72</v>
      </c>
      <c r="C77" s="9" t="s">
        <v>165</v>
      </c>
      <c r="D77" s="9" t="s">
        <v>179</v>
      </c>
      <c r="E77" s="9" t="s">
        <v>126</v>
      </c>
      <c r="F77" s="9" t="s">
        <v>56</v>
      </c>
      <c r="G77" s="9" t="s">
        <v>172</v>
      </c>
      <c r="H77" s="9">
        <v>0</v>
      </c>
      <c r="I77" s="9" t="s">
        <v>189</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143</v>
      </c>
      <c r="B78" s="9" t="s">
        <v>73</v>
      </c>
      <c r="C78" s="9" t="s">
        <v>110</v>
      </c>
      <c r="D78" s="9" t="s">
        <v>177</v>
      </c>
      <c r="E78" s="9" t="s">
        <v>126</v>
      </c>
      <c r="F78" s="9" t="s">
        <v>56</v>
      </c>
      <c r="G78" s="9" t="s">
        <v>172</v>
      </c>
      <c r="H78" s="9">
        <v>9.8399999999999998E-3</v>
      </c>
      <c r="I78" s="9" t="s">
        <v>189</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144</v>
      </c>
      <c r="B79" s="9" t="s">
        <v>74</v>
      </c>
      <c r="C79" s="9" t="s">
        <v>110</v>
      </c>
      <c r="D79" s="9" t="s">
        <v>177</v>
      </c>
      <c r="E79" s="9" t="s">
        <v>126</v>
      </c>
      <c r="F79" s="9" t="s">
        <v>56</v>
      </c>
      <c r="G79" s="9" t="s">
        <v>172</v>
      </c>
      <c r="H79" s="9">
        <v>4.6900000000000002E-5</v>
      </c>
      <c r="I79" s="9" t="s">
        <v>189</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145</v>
      </c>
      <c r="B80" s="9" t="s">
        <v>75</v>
      </c>
      <c r="C80" s="9" t="s">
        <v>166</v>
      </c>
      <c r="D80" s="9" t="s">
        <v>177</v>
      </c>
      <c r="E80" s="9" t="s">
        <v>126</v>
      </c>
      <c r="F80" s="9" t="s">
        <v>56</v>
      </c>
      <c r="G80" s="9" t="s">
        <v>172</v>
      </c>
      <c r="H80" s="9">
        <v>5.6026000000000003E-4</v>
      </c>
      <c r="I80" s="9" t="s">
        <v>189</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146</v>
      </c>
      <c r="B81" s="9" t="s">
        <v>76</v>
      </c>
      <c r="C81" s="9" t="s">
        <v>110</v>
      </c>
      <c r="D81" s="9" t="s">
        <v>177</v>
      </c>
      <c r="E81" s="9" t="s">
        <v>126</v>
      </c>
      <c r="F81" s="9" t="s">
        <v>56</v>
      </c>
      <c r="G81" s="9" t="s">
        <v>172</v>
      </c>
      <c r="H81" s="9">
        <v>2.3430000000000001E-5</v>
      </c>
      <c r="I81" s="9" t="s">
        <v>189</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133</v>
      </c>
      <c r="B82" s="9" t="s">
        <v>63</v>
      </c>
      <c r="C82" s="9" t="s">
        <v>110</v>
      </c>
      <c r="D82" s="9" t="s">
        <v>172</v>
      </c>
      <c r="E82" s="9" t="s">
        <v>133</v>
      </c>
      <c r="F82" s="9" t="s">
        <v>63</v>
      </c>
      <c r="G82" s="9" t="s">
        <v>172</v>
      </c>
      <c r="H82" s="9">
        <v>-1</v>
      </c>
      <c r="I82" s="9" t="s">
        <v>187</v>
      </c>
      <c r="J82" s="9" t="b">
        <v>0</v>
      </c>
      <c r="AB82" s="9">
        <f t="shared" si="60"/>
        <v>-1</v>
      </c>
      <c r="AC82" s="9">
        <f t="shared" ref="AC82:AR82" si="78">+AC83+AC84+AC85+AC86+AC87+AC88+AC89+AC90+AC91+AC92+AC93+AC94</f>
        <v>5.3953760442447339E-2</v>
      </c>
      <c r="AD82" s="9">
        <f t="shared" si="78"/>
        <v>3.027063845571448E-9</v>
      </c>
      <c r="AE82" s="9">
        <f t="shared" si="78"/>
        <v>1.427213331771866E-9</v>
      </c>
      <c r="AF82" s="9">
        <f t="shared" si="78"/>
        <v>2.3641948066178103E-9</v>
      </c>
      <c r="AG82" s="9">
        <f t="shared" si="78"/>
        <v>1.0915706147200551E-8</v>
      </c>
      <c r="AH82" s="9">
        <f t="shared" si="78"/>
        <v>2.2999632551541109E-3</v>
      </c>
      <c r="AI82" s="9">
        <f t="shared" si="78"/>
        <v>7.1513202930028715E-5</v>
      </c>
      <c r="AJ82" s="9">
        <f t="shared" si="78"/>
        <v>2.1694960001108739E-3</v>
      </c>
      <c r="AK82" s="9">
        <f t="shared" si="78"/>
        <v>9.6225014452828075E-3</v>
      </c>
      <c r="AL82" s="9">
        <f t="shared" si="78"/>
        <v>4.055810082322917E-7</v>
      </c>
      <c r="AM82" s="9">
        <f t="shared" si="78"/>
        <v>8.6023694770961086E-5</v>
      </c>
      <c r="AN82" s="9">
        <f t="shared" si="78"/>
        <v>1.9389603375059253E-2</v>
      </c>
      <c r="AO82" s="9">
        <f t="shared" si="78"/>
        <v>0.44008200535474762</v>
      </c>
      <c r="AP82" s="9">
        <f t="shared" si="78"/>
        <v>1.2426601543650335E-2</v>
      </c>
      <c r="AQ82" s="9">
        <f t="shared" si="78"/>
        <v>1.1863523826531189E-7</v>
      </c>
      <c r="AR82" s="9">
        <f t="shared" si="78"/>
        <v>0.29763451506094013</v>
      </c>
    </row>
    <row r="83" spans="1:44" ht="63.5" x14ac:dyDescent="0.35">
      <c r="A83" s="9" t="s">
        <v>147</v>
      </c>
      <c r="B83" s="9" t="s">
        <v>77</v>
      </c>
      <c r="C83" s="9" t="s">
        <v>110</v>
      </c>
      <c r="D83" s="9" t="s">
        <v>180</v>
      </c>
      <c r="E83" s="9" t="s">
        <v>133</v>
      </c>
      <c r="F83" s="9" t="s">
        <v>63</v>
      </c>
      <c r="G83" s="9" t="s">
        <v>172</v>
      </c>
      <c r="H83" s="9">
        <v>-1.8499999999999999E-5</v>
      </c>
      <c r="I83" s="9" t="s">
        <v>188</v>
      </c>
      <c r="J83" s="9" t="b">
        <v>0</v>
      </c>
      <c r="L83" s="9">
        <v>-0.52360837610367916</v>
      </c>
      <c r="M83" s="9">
        <v>-5.0347728910627557E-9</v>
      </c>
      <c r="N83" s="9">
        <v>-6.1782182118547084E-9</v>
      </c>
      <c r="O83" s="9">
        <v>-4.2867379688764412E-8</v>
      </c>
      <c r="P83" s="9">
        <v>-4.1978141291262007E-9</v>
      </c>
      <c r="Q83" s="9">
        <v>-2.1954225964532009E-3</v>
      </c>
      <c r="R83" s="9">
        <v>-3.9702107017892648E-4</v>
      </c>
      <c r="S83" s="9">
        <v>-3.1855082369674082E-4</v>
      </c>
      <c r="T83" s="9">
        <v>-1.479513557648844E-3</v>
      </c>
      <c r="U83" s="9">
        <v>-7.5928661732313664E-7</v>
      </c>
      <c r="V83" s="9">
        <v>-1.4806836103657979E-4</v>
      </c>
      <c r="W83" s="9">
        <v>-1.4046811471962379</v>
      </c>
      <c r="X83" s="9">
        <v>-0.38102912616901458</v>
      </c>
      <c r="Y83" s="9">
        <v>-7.2406315853755579E-2</v>
      </c>
      <c r="Z83" s="9">
        <v>-1.6078987313612599E-7</v>
      </c>
      <c r="AA83" s="9">
        <v>-0.39413004095305892</v>
      </c>
      <c r="AB83" s="9">
        <f t="shared" si="60"/>
        <v>-1.8499999999999999E-5</v>
      </c>
      <c r="AC83" s="9">
        <f t="shared" ref="AC83:AC94" si="79">AB83*L83</f>
        <v>9.6867549579180636E-6</v>
      </c>
      <c r="AD83" s="9">
        <f t="shared" ref="AD83:AD94" si="80">AB83*M83</f>
        <v>9.3143298484660976E-14</v>
      </c>
      <c r="AE83" s="9">
        <f t="shared" ref="AE83:AE94" si="81">AB83*N83</f>
        <v>1.142970369193121E-13</v>
      </c>
      <c r="AF83" s="9">
        <f t="shared" ref="AF83:AF94" si="82">AB83*O83</f>
        <v>7.9304652424214156E-13</v>
      </c>
      <c r="AG83" s="9">
        <f t="shared" ref="AG83:AG94" si="83">AB83*P83</f>
        <v>7.7659561388834706E-14</v>
      </c>
      <c r="AH83" s="9">
        <f t="shared" ref="AH83:AH94" si="84">AB83*Q83</f>
        <v>4.0615318034384216E-8</v>
      </c>
      <c r="AI83" s="9">
        <f t="shared" ref="AI83:AI94" si="85">AB83*R83</f>
        <v>7.3448897983101397E-9</v>
      </c>
      <c r="AJ83" s="9">
        <f t="shared" ref="AJ83:AJ94" si="86">AB83*S83</f>
        <v>5.893190238389705E-9</v>
      </c>
      <c r="AK83" s="9">
        <f t="shared" ref="AK83:AK94" si="87">AB83*T83</f>
        <v>2.7371000816503614E-8</v>
      </c>
      <c r="AL83" s="9">
        <f t="shared" ref="AL83:AL94" si="88">AB83*U83</f>
        <v>1.4046802420478027E-11</v>
      </c>
      <c r="AM83" s="9">
        <f t="shared" ref="AM83:AM94" si="89">AB83*V83</f>
        <v>2.7392646791767258E-9</v>
      </c>
      <c r="AN83" s="9">
        <f t="shared" ref="AN83:AN94" si="90">AB83*W83</f>
        <v>2.5986601223130402E-5</v>
      </c>
      <c r="AO83" s="9">
        <f t="shared" ref="AO83:AO94" si="91">AB83*X83</f>
        <v>7.0490388341267693E-6</v>
      </c>
      <c r="AP83" s="9">
        <f t="shared" ref="AP83:AP94" si="92">AB83*Y83</f>
        <v>1.339516843294478E-6</v>
      </c>
      <c r="AQ83" s="9">
        <f t="shared" ref="AQ83:AQ94" si="93">AB83*Z83</f>
        <v>2.9746126530183307E-12</v>
      </c>
      <c r="AR83" s="9">
        <f t="shared" ref="AR83:AR94" si="94">AB83*AA83</f>
        <v>7.2914057576315899E-6</v>
      </c>
    </row>
    <row r="84" spans="1:44" ht="63.5" x14ac:dyDescent="0.35">
      <c r="A84" s="9" t="s">
        <v>148</v>
      </c>
      <c r="B84" s="9" t="s">
        <v>78</v>
      </c>
      <c r="C84" s="9" t="s">
        <v>166</v>
      </c>
      <c r="D84" s="9" t="s">
        <v>180</v>
      </c>
      <c r="E84" s="9" t="s">
        <v>133</v>
      </c>
      <c r="F84" s="9" t="s">
        <v>63</v>
      </c>
      <c r="G84" s="9" t="s">
        <v>172</v>
      </c>
      <c r="H84" s="9">
        <v>-2.2499999999999999E-4</v>
      </c>
      <c r="I84" s="9" t="s">
        <v>188</v>
      </c>
      <c r="J84" s="9" t="b">
        <v>0</v>
      </c>
      <c r="L84" s="9">
        <v>-0.31062606905487877</v>
      </c>
      <c r="M84" s="9">
        <v>-2.1305858048911279E-8</v>
      </c>
      <c r="N84" s="9">
        <v>-1.2584942848018451E-7</v>
      </c>
      <c r="O84" s="9">
        <v>-2.1049518282893269E-6</v>
      </c>
      <c r="P84" s="9">
        <v>-3.2901027878885327E-8</v>
      </c>
      <c r="Q84" s="9">
        <v>-3.7249033972042933E-2</v>
      </c>
      <c r="R84" s="9">
        <v>-1.695069296809859E-3</v>
      </c>
      <c r="S84" s="9">
        <v>-3.9870818838341031E-3</v>
      </c>
      <c r="T84" s="9">
        <v>-1.1799303114350309E-2</v>
      </c>
      <c r="U84" s="9">
        <v>-9.10893314334004E-4</v>
      </c>
      <c r="V84" s="9">
        <v>-2.073637361429705E-2</v>
      </c>
      <c r="W84" s="9">
        <v>-4.7558076045168809</v>
      </c>
      <c r="X84" s="9">
        <v>-3.2172599513217039</v>
      </c>
      <c r="Y84" s="9">
        <v>-4.448095415779898</v>
      </c>
      <c r="Z84" s="9">
        <v>-6.4147913804419111E-6</v>
      </c>
      <c r="AA84" s="9">
        <v>-4.6035859935909027</v>
      </c>
      <c r="AB84" s="9">
        <f t="shared" si="60"/>
        <v>-2.2499999999999999E-4</v>
      </c>
      <c r="AC84" s="9">
        <f t="shared" si="79"/>
        <v>6.9890865537347723E-5</v>
      </c>
      <c r="AD84" s="9">
        <f t="shared" si="80"/>
        <v>4.7938180610050378E-12</v>
      </c>
      <c r="AE84" s="9">
        <f t="shared" si="81"/>
        <v>2.8316121408041513E-11</v>
      </c>
      <c r="AF84" s="9">
        <f t="shared" si="82"/>
        <v>4.7361416136509855E-10</v>
      </c>
      <c r="AG84" s="9">
        <f t="shared" si="83"/>
        <v>7.4027312727491986E-12</v>
      </c>
      <c r="AH84" s="9">
        <f t="shared" si="84"/>
        <v>8.3810326437096601E-6</v>
      </c>
      <c r="AI84" s="9">
        <f t="shared" si="85"/>
        <v>3.8139059178221828E-7</v>
      </c>
      <c r="AJ84" s="9">
        <f t="shared" si="86"/>
        <v>8.9709342386267312E-7</v>
      </c>
      <c r="AK84" s="9">
        <f t="shared" si="87"/>
        <v>2.6548432007288193E-6</v>
      </c>
      <c r="AL84" s="9">
        <f t="shared" si="88"/>
        <v>2.0495099572515089E-7</v>
      </c>
      <c r="AM84" s="9">
        <f t="shared" si="89"/>
        <v>4.6656840632168357E-6</v>
      </c>
      <c r="AN84" s="9">
        <f t="shared" si="90"/>
        <v>1.0700567110162981E-3</v>
      </c>
      <c r="AO84" s="9">
        <f t="shared" si="91"/>
        <v>7.2388348904738335E-4</v>
      </c>
      <c r="AP84" s="9">
        <f t="shared" si="92"/>
        <v>1.0008214685504771E-3</v>
      </c>
      <c r="AQ84" s="9">
        <f t="shared" si="93"/>
        <v>1.4433280605994299E-9</v>
      </c>
      <c r="AR84" s="9">
        <f t="shared" si="94"/>
        <v>1.0358068485579531E-3</v>
      </c>
    </row>
    <row r="85" spans="1:44" ht="63.5" x14ac:dyDescent="0.35">
      <c r="A85" s="9" t="s">
        <v>149</v>
      </c>
      <c r="B85" s="9" t="s">
        <v>79</v>
      </c>
      <c r="C85" s="9" t="s">
        <v>167</v>
      </c>
      <c r="D85" s="9" t="s">
        <v>180</v>
      </c>
      <c r="E85" s="9" t="s">
        <v>133</v>
      </c>
      <c r="F85" s="9" t="s">
        <v>63</v>
      </c>
      <c r="G85" s="9" t="s">
        <v>172</v>
      </c>
      <c r="H85" s="9">
        <v>7.4099999999999998E-9</v>
      </c>
      <c r="I85" s="9" t="s">
        <v>188</v>
      </c>
      <c r="J85" s="9" t="b">
        <v>0</v>
      </c>
      <c r="L85" s="9">
        <v>577811.866142074</v>
      </c>
      <c r="M85" s="9">
        <v>0.1925871401677339</v>
      </c>
      <c r="N85" s="9">
        <v>0.1707425519998817</v>
      </c>
      <c r="O85" s="9">
        <v>0.2430668588850434</v>
      </c>
      <c r="P85" s="9">
        <v>9.6742754633563119E-2</v>
      </c>
      <c r="Q85" s="9">
        <v>82647.995804854902</v>
      </c>
      <c r="R85" s="9">
        <v>3907.5374034153901</v>
      </c>
      <c r="S85" s="9">
        <v>3587.958722196815</v>
      </c>
      <c r="T85" s="9">
        <v>11792.14133803939</v>
      </c>
      <c r="U85" s="9">
        <v>17.061395084203369</v>
      </c>
      <c r="V85" s="9">
        <v>1030.312810266216</v>
      </c>
      <c r="W85" s="9">
        <v>3566123.7738131271</v>
      </c>
      <c r="X85" s="9">
        <v>58909334.839345537</v>
      </c>
      <c r="Y85" s="9">
        <v>470878.51487699029</v>
      </c>
      <c r="Z85" s="9">
        <v>11.265020599757969</v>
      </c>
      <c r="AA85" s="9">
        <v>15965351.392965039</v>
      </c>
      <c r="AB85" s="9">
        <f t="shared" si="60"/>
        <v>7.4099999999999998E-9</v>
      </c>
      <c r="AC85" s="9">
        <f t="shared" si="79"/>
        <v>4.2815859281127681E-3</v>
      </c>
      <c r="AD85" s="9">
        <f t="shared" si="80"/>
        <v>1.4270707086429082E-9</v>
      </c>
      <c r="AE85" s="9">
        <f t="shared" si="81"/>
        <v>1.2652023103191233E-9</v>
      </c>
      <c r="AF85" s="9">
        <f t="shared" si="82"/>
        <v>1.8011254243381715E-9</v>
      </c>
      <c r="AG85" s="9">
        <f t="shared" si="83"/>
        <v>7.1686381183470269E-10</v>
      </c>
      <c r="AH85" s="9">
        <f t="shared" si="84"/>
        <v>6.1242164891397478E-4</v>
      </c>
      <c r="AI85" s="9">
        <f t="shared" si="85"/>
        <v>2.8954852159308041E-5</v>
      </c>
      <c r="AJ85" s="9">
        <f t="shared" si="86"/>
        <v>2.6586774131478399E-5</v>
      </c>
      <c r="AK85" s="9">
        <f t="shared" si="87"/>
        <v>8.737976731487187E-5</v>
      </c>
      <c r="AL85" s="9">
        <f t="shared" si="88"/>
        <v>1.2642493757394696E-7</v>
      </c>
      <c r="AM85" s="9">
        <f t="shared" si="89"/>
        <v>7.6346179240726601E-6</v>
      </c>
      <c r="AN85" s="9">
        <f t="shared" si="90"/>
        <v>2.6424977163955272E-2</v>
      </c>
      <c r="AO85" s="9">
        <f t="shared" si="91"/>
        <v>0.43651817115955044</v>
      </c>
      <c r="AP85" s="9">
        <f t="shared" si="92"/>
        <v>3.4892097952384979E-3</v>
      </c>
      <c r="AQ85" s="9">
        <f t="shared" si="93"/>
        <v>8.3473802644206547E-8</v>
      </c>
      <c r="AR85" s="9">
        <f t="shared" si="94"/>
        <v>0.11830325382187094</v>
      </c>
    </row>
    <row r="86" spans="1:44" ht="63.5" x14ac:dyDescent="0.35">
      <c r="A86" s="9" t="s">
        <v>150</v>
      </c>
      <c r="B86" s="9" t="s">
        <v>80</v>
      </c>
      <c r="C86" s="9" t="s">
        <v>168</v>
      </c>
      <c r="D86" s="9" t="s">
        <v>180</v>
      </c>
      <c r="E86" s="9" t="s">
        <v>133</v>
      </c>
      <c r="F86" s="9" t="s">
        <v>63</v>
      </c>
      <c r="G86" s="9" t="s">
        <v>172</v>
      </c>
      <c r="H86" s="9">
        <v>1.18E-2</v>
      </c>
      <c r="I86" s="9" t="s">
        <v>188</v>
      </c>
      <c r="J86" s="9" t="b">
        <v>0</v>
      </c>
      <c r="L86" s="9">
        <v>0.11525756981176399</v>
      </c>
      <c r="M86" s="9">
        <v>1.122806434220742E-8</v>
      </c>
      <c r="N86" s="9">
        <v>5.5302390244247127E-9</v>
      </c>
      <c r="O86" s="9">
        <v>2.8421634726958709E-8</v>
      </c>
      <c r="P86" s="9">
        <v>3.704356632401462E-9</v>
      </c>
      <c r="Q86" s="9">
        <v>0.10737589049427709</v>
      </c>
      <c r="R86" s="9">
        <v>4.0911125731123941E-4</v>
      </c>
      <c r="S86" s="9">
        <v>4.166428375131348E-4</v>
      </c>
      <c r="T86" s="9">
        <v>1.2209256279476039E-3</v>
      </c>
      <c r="U86" s="9">
        <v>5.8572619694143044E-6</v>
      </c>
      <c r="V86" s="9">
        <v>1.0399459650819211E-4</v>
      </c>
      <c r="W86" s="9">
        <v>0.14015950808097119</v>
      </c>
      <c r="X86" s="9">
        <v>1.445034064808584</v>
      </c>
      <c r="Y86" s="9">
        <v>0.20574061411934519</v>
      </c>
      <c r="Z86" s="9">
        <v>3.8063568149824002E-6</v>
      </c>
      <c r="AA86" s="9">
        <v>7.4864370238318063</v>
      </c>
      <c r="AB86" s="9">
        <f t="shared" si="60"/>
        <v>1.18E-2</v>
      </c>
      <c r="AC86" s="9">
        <f t="shared" si="79"/>
        <v>1.3600393237788151E-3</v>
      </c>
      <c r="AD86" s="9">
        <f t="shared" si="80"/>
        <v>1.3249115923804756E-10</v>
      </c>
      <c r="AE86" s="9">
        <f t="shared" si="81"/>
        <v>6.5256820488211603E-11</v>
      </c>
      <c r="AF86" s="9">
        <f t="shared" si="82"/>
        <v>3.3537528977811277E-10</v>
      </c>
      <c r="AG86" s="9">
        <f t="shared" si="83"/>
        <v>4.3711408262337251E-11</v>
      </c>
      <c r="AH86" s="9">
        <f t="shared" si="84"/>
        <v>1.2670355078324698E-3</v>
      </c>
      <c r="AI86" s="9">
        <f t="shared" si="85"/>
        <v>4.8275128362726247E-6</v>
      </c>
      <c r="AJ86" s="9">
        <f t="shared" si="86"/>
        <v>4.9163854826549908E-6</v>
      </c>
      <c r="AK86" s="9">
        <f t="shared" si="87"/>
        <v>1.4406922409781725E-5</v>
      </c>
      <c r="AL86" s="9">
        <f t="shared" si="88"/>
        <v>6.9115691239088786E-8</v>
      </c>
      <c r="AM86" s="9">
        <f t="shared" si="89"/>
        <v>1.2271362387966669E-6</v>
      </c>
      <c r="AN86" s="9">
        <f t="shared" si="90"/>
        <v>1.6538821953554601E-3</v>
      </c>
      <c r="AO86" s="9">
        <f t="shared" si="91"/>
        <v>1.7051401964741291E-2</v>
      </c>
      <c r="AP86" s="9">
        <f t="shared" si="92"/>
        <v>2.4277392466082732E-3</v>
      </c>
      <c r="AQ86" s="9">
        <f t="shared" si="93"/>
        <v>4.4915010416792321E-8</v>
      </c>
      <c r="AR86" s="9">
        <f t="shared" si="94"/>
        <v>8.8339956881215306E-2</v>
      </c>
    </row>
    <row r="87" spans="1:44" ht="113.5" x14ac:dyDescent="0.35">
      <c r="A87" s="9" t="s">
        <v>151</v>
      </c>
      <c r="B87" s="9" t="s">
        <v>81</v>
      </c>
      <c r="C87" s="9" t="s">
        <v>169</v>
      </c>
      <c r="D87" s="9" t="s">
        <v>173</v>
      </c>
      <c r="E87" s="9" t="s">
        <v>133</v>
      </c>
      <c r="F87" s="9" t="s">
        <v>63</v>
      </c>
      <c r="G87" s="9" t="s">
        <v>172</v>
      </c>
      <c r="H87" s="9">
        <v>3.5211267605633799E-4</v>
      </c>
      <c r="I87" s="9" t="s">
        <v>188</v>
      </c>
      <c r="J87" s="9" t="b">
        <v>0</v>
      </c>
      <c r="L87" s="9">
        <v>22.795301105189189</v>
      </c>
      <c r="M87" s="9">
        <v>4.9494124421397101E-6</v>
      </c>
      <c r="N87" s="9">
        <v>2.9523824655111482E-7</v>
      </c>
      <c r="O87" s="9">
        <v>4.5001627625994779E-7</v>
      </c>
      <c r="P87" s="9">
        <v>1.661425789203993E-6</v>
      </c>
      <c r="Q87" s="9">
        <v>1.4634414675390619</v>
      </c>
      <c r="R87" s="9">
        <v>9.4478162126205287E-2</v>
      </c>
      <c r="S87" s="9">
        <v>8.1564256609351293E-2</v>
      </c>
      <c r="T87" s="9">
        <v>0.30651134051758883</v>
      </c>
      <c r="U87" s="9">
        <v>4.2672089090831311E-5</v>
      </c>
      <c r="V87" s="9">
        <v>2.782604203702576E-2</v>
      </c>
      <c r="W87" s="9">
        <v>7.5528131664311111</v>
      </c>
      <c r="X87" s="9">
        <v>52.065484232618658</v>
      </c>
      <c r="Y87" s="9">
        <v>0.8251361323836407</v>
      </c>
      <c r="Z87" s="9">
        <v>1.2366297573386061E-5</v>
      </c>
      <c r="AA87" s="9">
        <v>312.49125857249419</v>
      </c>
      <c r="AB87" s="9">
        <f t="shared" si="60"/>
        <v>3.5211267605633799E-4</v>
      </c>
      <c r="AC87" s="9">
        <f t="shared" si="79"/>
        <v>8.026514473658165E-3</v>
      </c>
      <c r="AD87" s="9">
        <f t="shared" si="80"/>
        <v>1.7427508599083485E-9</v>
      </c>
      <c r="AE87" s="9">
        <f t="shared" si="81"/>
        <v>1.0395712906729393E-10</v>
      </c>
      <c r="AF87" s="9">
        <f t="shared" si="82"/>
        <v>1.5845643530279849E-10</v>
      </c>
      <c r="AG87" s="9">
        <f t="shared" si="83"/>
        <v>5.8500908070563125E-10</v>
      </c>
      <c r="AH87" s="9">
        <f t="shared" si="84"/>
        <v>5.1529629138699358E-4</v>
      </c>
      <c r="AI87" s="9">
        <f t="shared" si="85"/>
        <v>3.3266958495142701E-5</v>
      </c>
      <c r="AJ87" s="9">
        <f t="shared" si="86"/>
        <v>2.8719808665264536E-5</v>
      </c>
      <c r="AK87" s="9">
        <f t="shared" si="87"/>
        <v>1.0792652835126366E-4</v>
      </c>
      <c r="AL87" s="9">
        <f t="shared" si="88"/>
        <v>1.5025383482687079E-8</v>
      </c>
      <c r="AM87" s="9">
        <f t="shared" si="89"/>
        <v>9.7979021257132947E-6</v>
      </c>
      <c r="AN87" s="9">
        <f t="shared" si="90"/>
        <v>2.6594412557856021E-3</v>
      </c>
      <c r="AO87" s="9">
        <f t="shared" si="91"/>
        <v>1.8332916983316426E-2</v>
      </c>
      <c r="AP87" s="9">
        <f t="shared" si="92"/>
        <v>2.9054089168438051E-4</v>
      </c>
      <c r="AQ87" s="9">
        <f t="shared" si="93"/>
        <v>4.3543301314739649E-9</v>
      </c>
      <c r="AR87" s="9">
        <f t="shared" si="94"/>
        <v>0.110032133300174</v>
      </c>
    </row>
    <row r="88" spans="1:44" ht="63.5" x14ac:dyDescent="0.35">
      <c r="A88" s="9" t="s">
        <v>138</v>
      </c>
      <c r="B88" s="9" t="s">
        <v>68</v>
      </c>
      <c r="C88" s="9" t="s">
        <v>110</v>
      </c>
      <c r="D88" s="9" t="s">
        <v>173</v>
      </c>
      <c r="E88" s="9" t="s">
        <v>133</v>
      </c>
      <c r="F88" s="9" t="s">
        <v>63</v>
      </c>
      <c r="G88" s="9" t="s">
        <v>172</v>
      </c>
      <c r="H88" s="9">
        <v>-0.45</v>
      </c>
      <c r="I88" s="9" t="s">
        <v>188</v>
      </c>
      <c r="J88" s="9" t="b">
        <v>0</v>
      </c>
      <c r="L88" s="9">
        <v>2.7643486746614979E-3</v>
      </c>
      <c r="M88" s="9">
        <v>6.2252409683854703E-10</v>
      </c>
      <c r="N88" s="9">
        <v>7.9185214550497231E-11</v>
      </c>
      <c r="O88" s="9">
        <v>9.0037677931247423E-10</v>
      </c>
      <c r="P88" s="9">
        <v>5.2746343208057352E-10</v>
      </c>
      <c r="Q88" s="9">
        <v>2.2935964653571391E-4</v>
      </c>
      <c r="R88" s="9">
        <v>1.3388568982833709E-5</v>
      </c>
      <c r="S88" s="9">
        <v>1.2511010628056119E-5</v>
      </c>
      <c r="T88" s="9">
        <v>4.1986637765900313E-5</v>
      </c>
      <c r="U88" s="9">
        <v>2.2111214646672271E-8</v>
      </c>
      <c r="V88" s="9">
        <v>3.7875218789278768E-6</v>
      </c>
      <c r="W88" s="9">
        <v>2.7654979005058911E-2</v>
      </c>
      <c r="X88" s="9">
        <v>7.2336482846093508E-2</v>
      </c>
      <c r="Y88" s="9">
        <v>3.3733194505463791E-4</v>
      </c>
      <c r="Z88" s="9">
        <v>3.4564905778696412E-8</v>
      </c>
      <c r="AA88" s="9">
        <v>4.4630949325857122E-2</v>
      </c>
      <c r="AB88" s="9">
        <f t="shared" si="60"/>
        <v>-0.45</v>
      </c>
      <c r="AC88" s="9">
        <f t="shared" si="79"/>
        <v>-1.2439569035976742E-3</v>
      </c>
      <c r="AD88" s="9">
        <f t="shared" si="80"/>
        <v>-2.8013584357734615E-10</v>
      </c>
      <c r="AE88" s="9">
        <f t="shared" si="81"/>
        <v>-3.5633346547723753E-11</v>
      </c>
      <c r="AF88" s="9">
        <f t="shared" si="82"/>
        <v>-4.0516955069061342E-10</v>
      </c>
      <c r="AG88" s="9">
        <f t="shared" si="83"/>
        <v>-2.3735854443625809E-10</v>
      </c>
      <c r="AH88" s="9">
        <f t="shared" si="84"/>
        <v>-1.0321184094107127E-4</v>
      </c>
      <c r="AI88" s="9">
        <f t="shared" si="85"/>
        <v>-6.0248560422751698E-6</v>
      </c>
      <c r="AJ88" s="9">
        <f t="shared" si="86"/>
        <v>-5.6299547826252543E-6</v>
      </c>
      <c r="AK88" s="9">
        <f t="shared" si="87"/>
        <v>-1.8893986994655141E-5</v>
      </c>
      <c r="AL88" s="9">
        <f t="shared" si="88"/>
        <v>-9.9500465910025213E-9</v>
      </c>
      <c r="AM88" s="9">
        <f t="shared" si="89"/>
        <v>-1.7043848455175447E-6</v>
      </c>
      <c r="AN88" s="9">
        <f t="shared" si="90"/>
        <v>-1.244474055227651E-2</v>
      </c>
      <c r="AO88" s="9">
        <f t="shared" si="91"/>
        <v>-3.2551417280742082E-2</v>
      </c>
      <c r="AP88" s="9">
        <f t="shared" si="92"/>
        <v>-1.5179937527458706E-4</v>
      </c>
      <c r="AQ88" s="9">
        <f t="shared" si="93"/>
        <v>-1.5554207600413387E-8</v>
      </c>
      <c r="AR88" s="9">
        <f t="shared" si="94"/>
        <v>-2.0083927196635706E-2</v>
      </c>
    </row>
    <row r="89" spans="1:44" ht="63.5" x14ac:dyDescent="0.35">
      <c r="A89" s="9" t="s">
        <v>139</v>
      </c>
      <c r="B89" s="9" t="s">
        <v>69</v>
      </c>
      <c r="C89" s="9" t="s">
        <v>110</v>
      </c>
      <c r="D89" s="9" t="s">
        <v>177</v>
      </c>
      <c r="E89" s="9" t="s">
        <v>133</v>
      </c>
      <c r="F89" s="9" t="s">
        <v>63</v>
      </c>
      <c r="G89" s="9" t="s">
        <v>172</v>
      </c>
      <c r="H89" s="9">
        <v>2.5000000000000001E-5</v>
      </c>
      <c r="I89" s="9" t="s">
        <v>189</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140</v>
      </c>
      <c r="B90" s="9" t="s">
        <v>70</v>
      </c>
      <c r="C90" s="9" t="s">
        <v>110</v>
      </c>
      <c r="D90" s="9" t="s">
        <v>177</v>
      </c>
      <c r="E90" s="9" t="s">
        <v>133</v>
      </c>
      <c r="F90" s="9" t="s">
        <v>63</v>
      </c>
      <c r="G90" s="9" t="s">
        <v>172</v>
      </c>
      <c r="H90" s="9">
        <v>0.22</v>
      </c>
      <c r="I90" s="9" t="s">
        <v>189</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152</v>
      </c>
      <c r="B91" s="9" t="s">
        <v>82</v>
      </c>
      <c r="C91" s="9" t="s">
        <v>110</v>
      </c>
      <c r="D91" s="9" t="s">
        <v>177</v>
      </c>
      <c r="E91" s="9" t="s">
        <v>133</v>
      </c>
      <c r="F91" s="9" t="s">
        <v>63</v>
      </c>
      <c r="G91" s="9" t="s">
        <v>172</v>
      </c>
      <c r="H91" s="9">
        <v>5.2599999999999999E-4</v>
      </c>
      <c r="I91" s="9" t="s">
        <v>189</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144</v>
      </c>
      <c r="B92" s="9" t="s">
        <v>74</v>
      </c>
      <c r="C92" s="9" t="s">
        <v>110</v>
      </c>
      <c r="D92" s="9" t="s">
        <v>177</v>
      </c>
      <c r="E92" s="9" t="s">
        <v>133</v>
      </c>
      <c r="F92" s="9" t="s">
        <v>63</v>
      </c>
      <c r="G92" s="9" t="s">
        <v>172</v>
      </c>
      <c r="H92" s="9">
        <v>1E-3</v>
      </c>
      <c r="I92" s="9" t="s">
        <v>189</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145</v>
      </c>
      <c r="B93" s="9" t="s">
        <v>83</v>
      </c>
      <c r="C93" s="9" t="s">
        <v>166</v>
      </c>
      <c r="D93" s="9" t="s">
        <v>181</v>
      </c>
      <c r="E93" s="9" t="s">
        <v>133</v>
      </c>
      <c r="F93" s="9" t="s">
        <v>63</v>
      </c>
      <c r="G93" s="9" t="s">
        <v>172</v>
      </c>
      <c r="H93" s="9">
        <v>1.25E-4</v>
      </c>
      <c r="I93" s="9" t="s">
        <v>189</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146</v>
      </c>
      <c r="B94" s="9" t="s">
        <v>76</v>
      </c>
      <c r="C94" s="9" t="s">
        <v>110</v>
      </c>
      <c r="D94" s="9" t="s">
        <v>177</v>
      </c>
      <c r="E94" s="9" t="s">
        <v>133</v>
      </c>
      <c r="F94" s="9" t="s">
        <v>63</v>
      </c>
      <c r="G94" s="9" t="s">
        <v>172</v>
      </c>
      <c r="H94" s="9">
        <v>6.9999999999999999E-4</v>
      </c>
      <c r="I94" s="9" t="s">
        <v>189</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134</v>
      </c>
      <c r="B95" s="9" t="s">
        <v>64</v>
      </c>
      <c r="C95" s="9" t="s">
        <v>110</v>
      </c>
      <c r="D95" s="9" t="s">
        <v>172</v>
      </c>
      <c r="E95" s="9" t="s">
        <v>134</v>
      </c>
      <c r="F95" s="9" t="s">
        <v>64</v>
      </c>
      <c r="G95" s="9" t="s">
        <v>172</v>
      </c>
      <c r="H95" s="9">
        <v>-1</v>
      </c>
      <c r="I95" s="9" t="s">
        <v>187</v>
      </c>
      <c r="J95" s="9" t="b">
        <v>0</v>
      </c>
      <c r="AB95" s="9">
        <f t="shared" si="95"/>
        <v>-1</v>
      </c>
      <c r="AC95" s="9">
        <f t="shared" ref="AC95:AR95" si="96">+AC96+AC97+AC98+AC99+AC100+AC101+AC102+AC103+AC104+AC105+AC106+AC107+AC108+AC109+AC110+AC111+AC112</f>
        <v>6.414280064053493E-2</v>
      </c>
      <c r="AD95" s="9">
        <f t="shared" si="96"/>
        <v>2.2984723572902436E-9</v>
      </c>
      <c r="AE95" s="9">
        <f t="shared" si="96"/>
        <v>5.8178984738193745E-10</v>
      </c>
      <c r="AF95" s="9">
        <f t="shared" si="96"/>
        <v>2.1698958348830853E-9</v>
      </c>
      <c r="AG95" s="9">
        <f t="shared" si="96"/>
        <v>-5.1196458805766363E-10</v>
      </c>
      <c r="AH95" s="9">
        <f t="shared" si="96"/>
        <v>1.1917546272818022E-4</v>
      </c>
      <c r="AI95" s="9">
        <f t="shared" si="96"/>
        <v>5.7404946712579087E-5</v>
      </c>
      <c r="AJ95" s="9">
        <f t="shared" si="96"/>
        <v>-2.2765427155173424E-4</v>
      </c>
      <c r="AK95" s="9">
        <f t="shared" si="96"/>
        <v>-1.0514281279933697E-3</v>
      </c>
      <c r="AL95" s="9">
        <f t="shared" si="96"/>
        <v>2.7558420217307417E-7</v>
      </c>
      <c r="AM95" s="9">
        <f t="shared" si="96"/>
        <v>9.8558657264393309E-6</v>
      </c>
      <c r="AN95" s="9">
        <f t="shared" si="96"/>
        <v>4.4211800004168994E-3</v>
      </c>
      <c r="AO95" s="9">
        <f t="shared" si="96"/>
        <v>-5.8044855874564483E-2</v>
      </c>
      <c r="AP95" s="9">
        <f t="shared" si="96"/>
        <v>3.4070344952075908E-4</v>
      </c>
      <c r="AQ95" s="9">
        <f t="shared" si="96"/>
        <v>3.9714933140343596E-9</v>
      </c>
      <c r="AR95" s="9">
        <f t="shared" si="96"/>
        <v>0.11184993777273661</v>
      </c>
    </row>
    <row r="96" spans="1:44" ht="76" x14ac:dyDescent="0.35">
      <c r="A96" s="9" t="s">
        <v>153</v>
      </c>
      <c r="B96" s="9" t="s">
        <v>84</v>
      </c>
      <c r="C96" s="9" t="s">
        <v>167</v>
      </c>
      <c r="D96" s="9" t="s">
        <v>180</v>
      </c>
      <c r="E96" s="9" t="s">
        <v>134</v>
      </c>
      <c r="F96" s="9" t="s">
        <v>64</v>
      </c>
      <c r="G96" s="9" t="s">
        <v>172</v>
      </c>
      <c r="H96" s="9">
        <v>1.67E-9</v>
      </c>
      <c r="I96" s="9" t="s">
        <v>188</v>
      </c>
      <c r="J96" s="9" t="b">
        <v>0</v>
      </c>
      <c r="L96" s="9">
        <v>743902.80453464075</v>
      </c>
      <c r="M96" s="9">
        <v>6.8394355538009655E-2</v>
      </c>
      <c r="N96" s="9">
        <v>0.38833526918577732</v>
      </c>
      <c r="O96" s="9">
        <v>0.61893830775583925</v>
      </c>
      <c r="P96" s="9">
        <v>8.8806622187129813E-2</v>
      </c>
      <c r="Q96" s="9">
        <v>49517.806791431103</v>
      </c>
      <c r="R96" s="9">
        <v>3766.1717602723188</v>
      </c>
      <c r="S96" s="9">
        <v>3518.5661050631638</v>
      </c>
      <c r="T96" s="9">
        <v>9937.8187700140825</v>
      </c>
      <c r="U96" s="9">
        <v>30.93341370832329</v>
      </c>
      <c r="V96" s="9">
        <v>875.1263056319624</v>
      </c>
      <c r="W96" s="9">
        <v>5176722.2655539066</v>
      </c>
      <c r="X96" s="9">
        <v>27797875.829027198</v>
      </c>
      <c r="Y96" s="9">
        <v>270799.33520332491</v>
      </c>
      <c r="Z96" s="9">
        <v>47.138188564117748</v>
      </c>
      <c r="AA96" s="9">
        <v>11746413.082183311</v>
      </c>
      <c r="AB96" s="9">
        <f t="shared" si="95"/>
        <v>1.67E-9</v>
      </c>
      <c r="AC96" s="9">
        <f t="shared" ref="AC96:AC112" si="97">AB96*L96</f>
        <v>1.24231768357285E-3</v>
      </c>
      <c r="AD96" s="9">
        <f t="shared" ref="AD96:AD112" si="98">AB96*M96</f>
        <v>1.1421857374847613E-10</v>
      </c>
      <c r="AE96" s="9">
        <f t="shared" ref="AE96:AE112" si="99">AB96*N96</f>
        <v>6.4851989954024818E-10</v>
      </c>
      <c r="AF96" s="9">
        <f t="shared" ref="AF96:AF112" si="100">AB96*O96</f>
        <v>1.0336269739522516E-9</v>
      </c>
      <c r="AG96" s="9">
        <f t="shared" ref="AG96:AG112" si="101">AB96*P96</f>
        <v>1.4830705905250678E-10</v>
      </c>
      <c r="AH96" s="9">
        <f t="shared" ref="AH96:AH112" si="102">AB96*Q96</f>
        <v>8.2694737341689948E-5</v>
      </c>
      <c r="AI96" s="9">
        <f t="shared" ref="AI96:AI112" si="103">AB96*R96</f>
        <v>6.2895068396547722E-6</v>
      </c>
      <c r="AJ96" s="9">
        <f t="shared" ref="AJ96:AJ112" si="104">AB96*S96</f>
        <v>5.8760053954554838E-6</v>
      </c>
      <c r="AK96" s="9">
        <f t="shared" ref="AK96:AK112" si="105">AB96*T96</f>
        <v>1.6596157345923517E-5</v>
      </c>
      <c r="AL96" s="9">
        <f t="shared" ref="AL96:AL112" si="106">AB96*U96</f>
        <v>5.1658800892899896E-8</v>
      </c>
      <c r="AM96" s="9">
        <f t="shared" ref="AM96:AM112" si="107">AB96*V96</f>
        <v>1.4614609304053773E-6</v>
      </c>
      <c r="AN96" s="9">
        <f t="shared" ref="AN96:AN112" si="108">AB96*W96</f>
        <v>8.6451261834750246E-3</v>
      </c>
      <c r="AO96" s="9">
        <f t="shared" ref="AO96:AO112" si="109">AB96*X96</f>
        <v>4.642245263447542E-2</v>
      </c>
      <c r="AP96" s="9">
        <f t="shared" ref="AP96:AP112" si="110">AB96*Y96</f>
        <v>4.5223488978955262E-4</v>
      </c>
      <c r="AQ96" s="9">
        <f t="shared" ref="AQ96:AQ112" si="111">AB96*Z96</f>
        <v>7.8720774902076637E-8</v>
      </c>
      <c r="AR96" s="9">
        <f t="shared" ref="AR96:AR112" si="112">AB96*AA96</f>
        <v>1.9616509847246128E-2</v>
      </c>
    </row>
    <row r="97" spans="1:44" ht="113.5" x14ac:dyDescent="0.35">
      <c r="A97" s="9" t="s">
        <v>151</v>
      </c>
      <c r="B97" s="9" t="s">
        <v>81</v>
      </c>
      <c r="C97" s="9" t="s">
        <v>169</v>
      </c>
      <c r="D97" s="9" t="s">
        <v>173</v>
      </c>
      <c r="E97" s="9" t="s">
        <v>134</v>
      </c>
      <c r="F97" s="9" t="s">
        <v>64</v>
      </c>
      <c r="G97" s="9" t="s">
        <v>172</v>
      </c>
      <c r="H97" s="9">
        <v>3.5211267605633799E-4</v>
      </c>
      <c r="I97" s="9" t="s">
        <v>188</v>
      </c>
      <c r="J97" s="9" t="b">
        <v>0</v>
      </c>
      <c r="L97" s="9">
        <v>22.795301105189189</v>
      </c>
      <c r="M97" s="9">
        <v>4.9494124421397101E-6</v>
      </c>
      <c r="N97" s="9">
        <v>2.9523824655111482E-7</v>
      </c>
      <c r="O97" s="9">
        <v>4.5001627625994779E-7</v>
      </c>
      <c r="P97" s="9">
        <v>1.661425789203993E-6</v>
      </c>
      <c r="Q97" s="9">
        <v>1.4634414675390619</v>
      </c>
      <c r="R97" s="9">
        <v>9.4478162126205287E-2</v>
      </c>
      <c r="S97" s="9">
        <v>8.1564256609351293E-2</v>
      </c>
      <c r="T97" s="9">
        <v>0.30651134051758883</v>
      </c>
      <c r="U97" s="9">
        <v>4.2672089090831311E-5</v>
      </c>
      <c r="V97" s="9">
        <v>2.782604203702576E-2</v>
      </c>
      <c r="W97" s="9">
        <v>7.5528131664311111</v>
      </c>
      <c r="X97" s="9">
        <v>52.065484232618658</v>
      </c>
      <c r="Y97" s="9">
        <v>0.8251361323836407</v>
      </c>
      <c r="Z97" s="9">
        <v>1.2366297573386061E-5</v>
      </c>
      <c r="AA97" s="9">
        <v>312.49125857249419</v>
      </c>
      <c r="AB97" s="9">
        <f t="shared" si="95"/>
        <v>3.5211267605633799E-4</v>
      </c>
      <c r="AC97" s="9">
        <f t="shared" si="97"/>
        <v>8.026514473658165E-3</v>
      </c>
      <c r="AD97" s="9">
        <f t="shared" si="98"/>
        <v>1.7427508599083485E-9</v>
      </c>
      <c r="AE97" s="9">
        <f t="shared" si="99"/>
        <v>1.0395712906729393E-10</v>
      </c>
      <c r="AF97" s="9">
        <f t="shared" si="100"/>
        <v>1.5845643530279849E-10</v>
      </c>
      <c r="AG97" s="9">
        <f t="shared" si="101"/>
        <v>5.8500908070563125E-10</v>
      </c>
      <c r="AH97" s="9">
        <f t="shared" si="102"/>
        <v>5.1529629138699358E-4</v>
      </c>
      <c r="AI97" s="9">
        <f t="shared" si="103"/>
        <v>3.3266958495142701E-5</v>
      </c>
      <c r="AJ97" s="9">
        <f t="shared" si="104"/>
        <v>2.8719808665264536E-5</v>
      </c>
      <c r="AK97" s="9">
        <f t="shared" si="105"/>
        <v>1.0792652835126366E-4</v>
      </c>
      <c r="AL97" s="9">
        <f t="shared" si="106"/>
        <v>1.5025383482687079E-8</v>
      </c>
      <c r="AM97" s="9">
        <f t="shared" si="107"/>
        <v>9.7979021257132947E-6</v>
      </c>
      <c r="AN97" s="9">
        <f t="shared" si="108"/>
        <v>2.6594412557856021E-3</v>
      </c>
      <c r="AO97" s="9">
        <f t="shared" si="109"/>
        <v>1.8332916983316426E-2</v>
      </c>
      <c r="AP97" s="9">
        <f t="shared" si="110"/>
        <v>2.9054089168438051E-4</v>
      </c>
      <c r="AQ97" s="9">
        <f t="shared" si="111"/>
        <v>4.3543301314739649E-9</v>
      </c>
      <c r="AR97" s="9">
        <f t="shared" si="112"/>
        <v>0.110032133300174</v>
      </c>
    </row>
    <row r="98" spans="1:44" ht="63.5" x14ac:dyDescent="0.35">
      <c r="A98" s="9" t="s">
        <v>148</v>
      </c>
      <c r="B98" s="9" t="s">
        <v>78</v>
      </c>
      <c r="C98" s="9" t="s">
        <v>166</v>
      </c>
      <c r="D98" s="9" t="s">
        <v>180</v>
      </c>
      <c r="E98" s="9" t="s">
        <v>134</v>
      </c>
      <c r="F98" s="9" t="s">
        <v>64</v>
      </c>
      <c r="G98" s="9" t="s">
        <v>172</v>
      </c>
      <c r="H98" s="9">
        <v>-2.2499999999999999E-4</v>
      </c>
      <c r="I98" s="9" t="s">
        <v>188</v>
      </c>
      <c r="J98" s="9" t="b">
        <v>0</v>
      </c>
      <c r="L98" s="9">
        <v>-0.31062606905487877</v>
      </c>
      <c r="M98" s="9">
        <v>-2.1305858048911279E-8</v>
      </c>
      <c r="N98" s="9">
        <v>-1.2584942848018451E-7</v>
      </c>
      <c r="O98" s="9">
        <v>-2.1049518282893269E-6</v>
      </c>
      <c r="P98" s="9">
        <v>-3.2901027878885327E-8</v>
      </c>
      <c r="Q98" s="9">
        <v>-3.7249033972042933E-2</v>
      </c>
      <c r="R98" s="9">
        <v>-1.695069296809859E-3</v>
      </c>
      <c r="S98" s="9">
        <v>-3.9870818838341031E-3</v>
      </c>
      <c r="T98" s="9">
        <v>-1.1799303114350309E-2</v>
      </c>
      <c r="U98" s="9">
        <v>-9.10893314334004E-4</v>
      </c>
      <c r="V98" s="9">
        <v>-2.073637361429705E-2</v>
      </c>
      <c r="W98" s="9">
        <v>-4.7558076045168809</v>
      </c>
      <c r="X98" s="9">
        <v>-3.2172599513217039</v>
      </c>
      <c r="Y98" s="9">
        <v>-4.448095415779898</v>
      </c>
      <c r="Z98" s="9">
        <v>-6.4147913804419111E-6</v>
      </c>
      <c r="AA98" s="9">
        <v>-4.6035859935909027</v>
      </c>
      <c r="AB98" s="9">
        <f t="shared" si="95"/>
        <v>-2.2499999999999999E-4</v>
      </c>
      <c r="AC98" s="9">
        <f t="shared" si="97"/>
        <v>6.9890865537347723E-5</v>
      </c>
      <c r="AD98" s="9">
        <f t="shared" si="98"/>
        <v>4.7938180610050378E-12</v>
      </c>
      <c r="AE98" s="9">
        <f t="shared" si="99"/>
        <v>2.8316121408041513E-11</v>
      </c>
      <c r="AF98" s="9">
        <f t="shared" si="100"/>
        <v>4.7361416136509855E-10</v>
      </c>
      <c r="AG98" s="9">
        <f t="shared" si="101"/>
        <v>7.4027312727491986E-12</v>
      </c>
      <c r="AH98" s="9">
        <f t="shared" si="102"/>
        <v>8.3810326437096601E-6</v>
      </c>
      <c r="AI98" s="9">
        <f t="shared" si="103"/>
        <v>3.8139059178221828E-7</v>
      </c>
      <c r="AJ98" s="9">
        <f t="shared" si="104"/>
        <v>8.9709342386267312E-7</v>
      </c>
      <c r="AK98" s="9">
        <f t="shared" si="105"/>
        <v>2.6548432007288193E-6</v>
      </c>
      <c r="AL98" s="9">
        <f t="shared" si="106"/>
        <v>2.0495099572515089E-7</v>
      </c>
      <c r="AM98" s="9">
        <f t="shared" si="107"/>
        <v>4.6656840632168357E-6</v>
      </c>
      <c r="AN98" s="9">
        <f t="shared" si="108"/>
        <v>1.0700567110162981E-3</v>
      </c>
      <c r="AO98" s="9">
        <f t="shared" si="109"/>
        <v>7.2388348904738335E-4</v>
      </c>
      <c r="AP98" s="9">
        <f t="shared" si="110"/>
        <v>1.0008214685504771E-3</v>
      </c>
      <c r="AQ98" s="9">
        <f t="shared" si="111"/>
        <v>1.4433280605994299E-9</v>
      </c>
      <c r="AR98" s="9">
        <f t="shared" si="112"/>
        <v>1.0358068485579531E-3</v>
      </c>
    </row>
    <row r="99" spans="1:44" ht="63.5" x14ac:dyDescent="0.35">
      <c r="A99" s="9" t="s">
        <v>150</v>
      </c>
      <c r="B99" s="9" t="s">
        <v>80</v>
      </c>
      <c r="C99" s="9" t="s">
        <v>168</v>
      </c>
      <c r="D99" s="9" t="s">
        <v>180</v>
      </c>
      <c r="E99" s="9" t="s">
        <v>134</v>
      </c>
      <c r="F99" s="9" t="s">
        <v>64</v>
      </c>
      <c r="G99" s="9" t="s">
        <v>172</v>
      </c>
      <c r="H99" s="9">
        <v>2.1350000000000002E-3</v>
      </c>
      <c r="I99" s="9" t="s">
        <v>188</v>
      </c>
      <c r="J99" s="9" t="b">
        <v>0</v>
      </c>
      <c r="L99" s="9">
        <v>0.11525756981176399</v>
      </c>
      <c r="M99" s="9">
        <v>1.122806434220742E-8</v>
      </c>
      <c r="N99" s="9">
        <v>5.5302390244247127E-9</v>
      </c>
      <c r="O99" s="9">
        <v>2.8421634726958709E-8</v>
      </c>
      <c r="P99" s="9">
        <v>3.704356632401462E-9</v>
      </c>
      <c r="Q99" s="9">
        <v>0.10737589049427709</v>
      </c>
      <c r="R99" s="9">
        <v>4.0911125731123941E-4</v>
      </c>
      <c r="S99" s="9">
        <v>4.166428375131348E-4</v>
      </c>
      <c r="T99" s="9">
        <v>1.2209256279476039E-3</v>
      </c>
      <c r="U99" s="9">
        <v>5.8572619694143044E-6</v>
      </c>
      <c r="V99" s="9">
        <v>1.0399459650819211E-4</v>
      </c>
      <c r="W99" s="9">
        <v>0.14015950808097119</v>
      </c>
      <c r="X99" s="9">
        <v>1.445034064808584</v>
      </c>
      <c r="Y99" s="9">
        <v>0.20574061411934519</v>
      </c>
      <c r="Z99" s="9">
        <v>3.8063568149824002E-6</v>
      </c>
      <c r="AA99" s="9">
        <v>7.4864370238318063</v>
      </c>
      <c r="AB99" s="9">
        <f t="shared" si="95"/>
        <v>2.1350000000000002E-3</v>
      </c>
      <c r="AC99" s="9">
        <f t="shared" si="97"/>
        <v>2.4607491154811617E-4</v>
      </c>
      <c r="AD99" s="9">
        <f t="shared" si="98"/>
        <v>2.3971917370612846E-11</v>
      </c>
      <c r="AE99" s="9">
        <f t="shared" si="99"/>
        <v>1.1807060317146763E-11</v>
      </c>
      <c r="AF99" s="9">
        <f t="shared" si="100"/>
        <v>6.0680190142056842E-11</v>
      </c>
      <c r="AG99" s="9">
        <f t="shared" si="101"/>
        <v>7.9088014101771225E-12</v>
      </c>
      <c r="AH99" s="9">
        <f t="shared" si="102"/>
        <v>2.292475262052816E-4</v>
      </c>
      <c r="AI99" s="9">
        <f t="shared" si="103"/>
        <v>8.734525343594962E-7</v>
      </c>
      <c r="AJ99" s="9">
        <f t="shared" si="104"/>
        <v>8.8953245809054287E-7</v>
      </c>
      <c r="AK99" s="9">
        <f t="shared" si="105"/>
        <v>2.6066762156681347E-6</v>
      </c>
      <c r="AL99" s="9">
        <f t="shared" si="106"/>
        <v>1.2505254304699541E-8</v>
      </c>
      <c r="AM99" s="9">
        <f t="shared" si="107"/>
        <v>2.2202846354499018E-7</v>
      </c>
      <c r="AN99" s="9">
        <f t="shared" si="108"/>
        <v>2.9924054975287353E-4</v>
      </c>
      <c r="AO99" s="9">
        <f t="shared" si="109"/>
        <v>3.0851477283663272E-3</v>
      </c>
      <c r="AP99" s="9">
        <f t="shared" si="110"/>
        <v>4.3925621114480201E-4</v>
      </c>
      <c r="AQ99" s="9">
        <f t="shared" si="111"/>
        <v>8.1265717999874249E-9</v>
      </c>
      <c r="AR99" s="9">
        <f t="shared" si="112"/>
        <v>1.598354304588091E-2</v>
      </c>
    </row>
    <row r="100" spans="1:44" ht="113.5" x14ac:dyDescent="0.35">
      <c r="A100" s="9" t="s">
        <v>154</v>
      </c>
      <c r="B100" s="9" t="s">
        <v>85</v>
      </c>
      <c r="C100" s="9" t="s">
        <v>170</v>
      </c>
      <c r="D100" s="9" t="s">
        <v>180</v>
      </c>
      <c r="E100" s="9" t="s">
        <v>134</v>
      </c>
      <c r="F100" s="9" t="s">
        <v>64</v>
      </c>
      <c r="G100" s="9" t="s">
        <v>172</v>
      </c>
      <c r="H100" s="9">
        <v>0.24160000000000001</v>
      </c>
      <c r="I100" s="9" t="s">
        <v>188</v>
      </c>
      <c r="J100" s="9" t="b">
        <v>0</v>
      </c>
      <c r="L100" s="9">
        <v>5.245019832741999E-2</v>
      </c>
      <c r="M100" s="9">
        <v>1.106788560484569E-8</v>
      </c>
      <c r="N100" s="9">
        <v>5.3317202184862752E-10</v>
      </c>
      <c r="O100" s="9">
        <v>1.819235327737038E-8</v>
      </c>
      <c r="P100" s="9">
        <v>1.3681902860277E-8</v>
      </c>
      <c r="Q100" s="9">
        <v>3.8877661265705071E-3</v>
      </c>
      <c r="R100" s="9">
        <v>2.0842120916074111E-4</v>
      </c>
      <c r="S100" s="9">
        <v>2.1220406349986321E-4</v>
      </c>
      <c r="T100" s="9">
        <v>6.6925849194124083E-4</v>
      </c>
      <c r="U100" s="9">
        <v>2.5025123451100638E-7</v>
      </c>
      <c r="V100" s="9">
        <v>5.9704213804908188E-5</v>
      </c>
      <c r="W100" s="9">
        <v>3.9396396088795471E-2</v>
      </c>
      <c r="X100" s="9">
        <v>1.361102407281026</v>
      </c>
      <c r="Y100" s="9">
        <v>3.871461418233516E-3</v>
      </c>
      <c r="Z100" s="9">
        <v>1.556229668676911E-7</v>
      </c>
      <c r="AA100" s="9">
        <v>0.73130718276301299</v>
      </c>
      <c r="AB100" s="9">
        <f t="shared" si="95"/>
        <v>0.24160000000000001</v>
      </c>
      <c r="AC100" s="9">
        <f t="shared" si="97"/>
        <v>1.2671967915904671E-2</v>
      </c>
      <c r="AD100" s="9">
        <f t="shared" si="98"/>
        <v>2.6740011621307191E-9</v>
      </c>
      <c r="AE100" s="9">
        <f t="shared" si="99"/>
        <v>1.2881436047862842E-10</v>
      </c>
      <c r="AF100" s="9">
        <f t="shared" si="100"/>
        <v>4.3952725518126843E-9</v>
      </c>
      <c r="AG100" s="9">
        <f t="shared" si="101"/>
        <v>3.3055477310429234E-9</v>
      </c>
      <c r="AH100" s="9">
        <f t="shared" si="102"/>
        <v>9.3928429617943458E-4</v>
      </c>
      <c r="AI100" s="9">
        <f t="shared" si="103"/>
        <v>5.0354564133235053E-5</v>
      </c>
      <c r="AJ100" s="9">
        <f t="shared" si="104"/>
        <v>5.1268501741566952E-5</v>
      </c>
      <c r="AK100" s="9">
        <f t="shared" si="105"/>
        <v>1.616928516530038E-4</v>
      </c>
      <c r="AL100" s="9">
        <f t="shared" si="106"/>
        <v>6.0460698257859147E-8</v>
      </c>
      <c r="AM100" s="9">
        <f t="shared" si="107"/>
        <v>1.4424538055265819E-5</v>
      </c>
      <c r="AN100" s="9">
        <f t="shared" si="108"/>
        <v>9.5181692950529855E-3</v>
      </c>
      <c r="AO100" s="9">
        <f t="shared" si="109"/>
        <v>0.32884234159909592</v>
      </c>
      <c r="AP100" s="9">
        <f t="shared" si="110"/>
        <v>9.3534507864521748E-4</v>
      </c>
      <c r="AQ100" s="9">
        <f t="shared" si="111"/>
        <v>3.7598508795234169E-8</v>
      </c>
      <c r="AR100" s="9">
        <f t="shared" si="112"/>
        <v>0.17668381535554395</v>
      </c>
    </row>
    <row r="101" spans="1:44" ht="63.5" x14ac:dyDescent="0.35">
      <c r="A101" s="9" t="s">
        <v>155</v>
      </c>
      <c r="B101" s="9" t="s">
        <v>86</v>
      </c>
      <c r="C101" s="9" t="s">
        <v>110</v>
      </c>
      <c r="D101" s="9" t="s">
        <v>180</v>
      </c>
      <c r="E101" s="9" t="s">
        <v>134</v>
      </c>
      <c r="F101" s="9" t="s">
        <v>64</v>
      </c>
      <c r="G101" s="9" t="s">
        <v>172</v>
      </c>
      <c r="H101" s="9">
        <v>0.22500000000000001</v>
      </c>
      <c r="I101" s="9" t="s">
        <v>188</v>
      </c>
      <c r="J101" s="9" t="b">
        <v>0</v>
      </c>
      <c r="L101" s="9">
        <v>9.8780896293963337E-5</v>
      </c>
      <c r="M101" s="9">
        <v>1.202292377797515E-11</v>
      </c>
      <c r="N101" s="9">
        <v>2.5984362253150889E-11</v>
      </c>
      <c r="O101" s="9">
        <v>5.0975276300559857E-11</v>
      </c>
      <c r="P101" s="9">
        <v>7.2458529704293477E-12</v>
      </c>
      <c r="Q101" s="9">
        <v>5.3681754219555723E-5</v>
      </c>
      <c r="R101" s="9">
        <v>4.4188348705119931E-7</v>
      </c>
      <c r="S101" s="9">
        <v>5.1309803377470138E-7</v>
      </c>
      <c r="T101" s="9">
        <v>1.2523922875137489E-6</v>
      </c>
      <c r="U101" s="9">
        <v>3.9169164794100289E-9</v>
      </c>
      <c r="V101" s="9">
        <v>1.1224760405249929E-7</v>
      </c>
      <c r="W101" s="9">
        <v>3.5092988605819241E-4</v>
      </c>
      <c r="X101" s="9">
        <v>1.292902202957878E-3</v>
      </c>
      <c r="Y101" s="9">
        <v>2.044893878242624E-4</v>
      </c>
      <c r="Z101" s="9">
        <v>1.4057061833224411E-9</v>
      </c>
      <c r="AA101" s="9">
        <v>4.2390913017216428E-3</v>
      </c>
      <c r="AB101" s="9">
        <f t="shared" si="95"/>
        <v>0.22500000000000001</v>
      </c>
      <c r="AC101" s="9">
        <f t="shared" si="97"/>
        <v>2.2225701666141752E-5</v>
      </c>
      <c r="AD101" s="9">
        <f t="shared" si="98"/>
        <v>2.705157850044409E-12</v>
      </c>
      <c r="AE101" s="9">
        <f t="shared" si="99"/>
        <v>5.8464815069589501E-12</v>
      </c>
      <c r="AF101" s="9">
        <f t="shared" si="100"/>
        <v>1.1469437167625968E-11</v>
      </c>
      <c r="AG101" s="9">
        <f t="shared" si="101"/>
        <v>1.6303169183466033E-12</v>
      </c>
      <c r="AH101" s="9">
        <f t="shared" si="102"/>
        <v>1.2078394699400037E-5</v>
      </c>
      <c r="AI101" s="9">
        <f t="shared" si="103"/>
        <v>9.9423784586519853E-8</v>
      </c>
      <c r="AJ101" s="9">
        <f t="shared" si="104"/>
        <v>1.1544705759930781E-7</v>
      </c>
      <c r="AK101" s="9">
        <f t="shared" si="105"/>
        <v>2.8178826469059352E-7</v>
      </c>
      <c r="AL101" s="9">
        <f t="shared" si="106"/>
        <v>8.8130620786725655E-10</v>
      </c>
      <c r="AM101" s="9">
        <f t="shared" si="107"/>
        <v>2.5255710911812341E-8</v>
      </c>
      <c r="AN101" s="9">
        <f t="shared" si="108"/>
        <v>7.895922436309329E-5</v>
      </c>
      <c r="AO101" s="9">
        <f t="shared" si="109"/>
        <v>2.9090299566552258E-4</v>
      </c>
      <c r="AP101" s="9">
        <f t="shared" si="110"/>
        <v>4.6010112260459041E-5</v>
      </c>
      <c r="AQ101" s="9">
        <f t="shared" si="111"/>
        <v>3.1628389124754923E-10</v>
      </c>
      <c r="AR101" s="9">
        <f t="shared" si="112"/>
        <v>9.5379554288736962E-4</v>
      </c>
    </row>
    <row r="102" spans="1:44" ht="63.5" x14ac:dyDescent="0.35">
      <c r="A102" s="9" t="s">
        <v>156</v>
      </c>
      <c r="B102" s="9" t="s">
        <v>87</v>
      </c>
      <c r="C102" s="9" t="s">
        <v>110</v>
      </c>
      <c r="D102" s="9" t="s">
        <v>173</v>
      </c>
      <c r="E102" s="9" t="s">
        <v>134</v>
      </c>
      <c r="F102" s="9" t="s">
        <v>64</v>
      </c>
      <c r="G102" s="9" t="s">
        <v>172</v>
      </c>
      <c r="H102" s="9">
        <v>-0.62</v>
      </c>
      <c r="I102" s="9" t="s">
        <v>188</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157</v>
      </c>
      <c r="B103" s="9" t="s">
        <v>88</v>
      </c>
      <c r="C103" s="9" t="s">
        <v>166</v>
      </c>
      <c r="D103" s="9" t="s">
        <v>180</v>
      </c>
      <c r="E103" s="9" t="s">
        <v>134</v>
      </c>
      <c r="F103" s="9" t="s">
        <v>64</v>
      </c>
      <c r="G103" s="9" t="s">
        <v>172</v>
      </c>
      <c r="H103" s="9">
        <v>-0.1</v>
      </c>
      <c r="I103" s="9" t="s">
        <v>188</v>
      </c>
      <c r="J103" s="9" t="b">
        <v>0</v>
      </c>
      <c r="L103" s="9">
        <v>0.49570190911352352</v>
      </c>
      <c r="M103" s="9">
        <v>2.263969131778963E-8</v>
      </c>
      <c r="N103" s="9">
        <v>3.4547120493638019E-9</v>
      </c>
      <c r="O103" s="9">
        <v>3.9632239148594309E-8</v>
      </c>
      <c r="P103" s="9">
        <v>4.5677703084599978E-8</v>
      </c>
      <c r="Q103" s="9">
        <v>1.6678068157283291E-2</v>
      </c>
      <c r="R103" s="9">
        <v>5.8100349666181678E-4</v>
      </c>
      <c r="S103" s="9">
        <v>3.154206602935737E-3</v>
      </c>
      <c r="T103" s="9">
        <v>1.343186973024648E-2</v>
      </c>
      <c r="U103" s="9">
        <v>1.4029823669808961E-6</v>
      </c>
      <c r="V103" s="9">
        <v>2.1512633222618791E-4</v>
      </c>
      <c r="W103" s="9">
        <v>0.17849813219028979</v>
      </c>
      <c r="X103" s="9">
        <v>4.5574250130453144</v>
      </c>
      <c r="Y103" s="9">
        <v>2.8235052025541298E-2</v>
      </c>
      <c r="Z103" s="9">
        <v>1.2658830426658481E-6</v>
      </c>
      <c r="AA103" s="9">
        <v>2.1245566616755371</v>
      </c>
      <c r="AB103" s="9">
        <f t="shared" si="95"/>
        <v>-0.1</v>
      </c>
      <c r="AC103" s="9">
        <f t="shared" si="97"/>
        <v>-4.9570190911352355E-2</v>
      </c>
      <c r="AD103" s="9">
        <f t="shared" si="98"/>
        <v>-2.2639691317789632E-9</v>
      </c>
      <c r="AE103" s="9">
        <f t="shared" si="99"/>
        <v>-3.4547120493638023E-10</v>
      </c>
      <c r="AF103" s="9">
        <f t="shared" si="100"/>
        <v>-3.9632239148594311E-9</v>
      </c>
      <c r="AG103" s="9">
        <f t="shared" si="101"/>
        <v>-4.5677703084599983E-9</v>
      </c>
      <c r="AH103" s="9">
        <f t="shared" si="102"/>
        <v>-1.6678068157283293E-3</v>
      </c>
      <c r="AI103" s="9">
        <f t="shared" si="103"/>
        <v>-5.810034966618168E-5</v>
      </c>
      <c r="AJ103" s="9">
        <f t="shared" si="104"/>
        <v>-3.1542066029357374E-4</v>
      </c>
      <c r="AK103" s="9">
        <f t="shared" si="105"/>
        <v>-1.3431869730246482E-3</v>
      </c>
      <c r="AL103" s="9">
        <f t="shared" si="106"/>
        <v>-1.402982366980896E-7</v>
      </c>
      <c r="AM103" s="9">
        <f t="shared" si="107"/>
        <v>-2.1512633222618793E-5</v>
      </c>
      <c r="AN103" s="9">
        <f t="shared" si="108"/>
        <v>-1.7849813219028978E-2</v>
      </c>
      <c r="AO103" s="9">
        <f t="shared" si="109"/>
        <v>-0.45574250130453148</v>
      </c>
      <c r="AP103" s="9">
        <f t="shared" si="110"/>
        <v>-2.8235052025541302E-3</v>
      </c>
      <c r="AQ103" s="9">
        <f t="shared" si="111"/>
        <v>-1.2658830426658481E-7</v>
      </c>
      <c r="AR103" s="9">
        <f t="shared" si="112"/>
        <v>-0.21245566616755374</v>
      </c>
    </row>
    <row r="104" spans="1:44" ht="63.5" x14ac:dyDescent="0.35">
      <c r="A104" s="9" t="s">
        <v>144</v>
      </c>
      <c r="B104" s="9" t="s">
        <v>74</v>
      </c>
      <c r="C104" s="9" t="s">
        <v>110</v>
      </c>
      <c r="D104" s="9" t="s">
        <v>177</v>
      </c>
      <c r="E104" s="9" t="s">
        <v>134</v>
      </c>
      <c r="F104" s="9" t="s">
        <v>64</v>
      </c>
      <c r="G104" s="9" t="s">
        <v>172</v>
      </c>
      <c r="H104" s="9">
        <v>2.3999999999999998E-3</v>
      </c>
      <c r="I104" s="9" t="s">
        <v>189</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158</v>
      </c>
      <c r="B105" s="9" t="s">
        <v>89</v>
      </c>
      <c r="C105" s="9" t="s">
        <v>110</v>
      </c>
      <c r="D105" s="9" t="s">
        <v>182</v>
      </c>
      <c r="E105" s="9" t="s">
        <v>134</v>
      </c>
      <c r="F105" s="9" t="s">
        <v>64</v>
      </c>
      <c r="G105" s="9" t="s">
        <v>172</v>
      </c>
      <c r="H105" s="9">
        <v>9.2799999999999997E-8</v>
      </c>
      <c r="I105" s="9" t="s">
        <v>189</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159</v>
      </c>
      <c r="B106" s="9" t="s">
        <v>90</v>
      </c>
      <c r="C106" s="9" t="s">
        <v>110</v>
      </c>
      <c r="D106" s="9" t="s">
        <v>182</v>
      </c>
      <c r="E106" s="9" t="s">
        <v>134</v>
      </c>
      <c r="F106" s="9" t="s">
        <v>64</v>
      </c>
      <c r="G106" s="9" t="s">
        <v>172</v>
      </c>
      <c r="H106" s="9">
        <v>7.0399999999999995E-8</v>
      </c>
      <c r="I106" s="9" t="s">
        <v>189</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152</v>
      </c>
      <c r="B107" s="9" t="s">
        <v>82</v>
      </c>
      <c r="C107" s="9" t="s">
        <v>110</v>
      </c>
      <c r="D107" s="9" t="s">
        <v>177</v>
      </c>
      <c r="E107" s="9" t="s">
        <v>134</v>
      </c>
      <c r="F107" s="9" t="s">
        <v>64</v>
      </c>
      <c r="G107" s="9" t="s">
        <v>172</v>
      </c>
      <c r="H107" s="9">
        <v>8.9599999999999996E-5</v>
      </c>
      <c r="I107" s="9" t="s">
        <v>189</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140</v>
      </c>
      <c r="B108" s="9" t="s">
        <v>70</v>
      </c>
      <c r="C108" s="9" t="s">
        <v>110</v>
      </c>
      <c r="D108" s="9" t="s">
        <v>177</v>
      </c>
      <c r="E108" s="9" t="s">
        <v>134</v>
      </c>
      <c r="F108" s="9" t="s">
        <v>64</v>
      </c>
      <c r="G108" s="9" t="s">
        <v>172</v>
      </c>
      <c r="H108" s="9">
        <v>0.21</v>
      </c>
      <c r="I108" s="9" t="s">
        <v>189</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139</v>
      </c>
      <c r="B109" s="9" t="s">
        <v>69</v>
      </c>
      <c r="C109" s="9" t="s">
        <v>110</v>
      </c>
      <c r="D109" s="9" t="s">
        <v>177</v>
      </c>
      <c r="E109" s="9" t="s">
        <v>134</v>
      </c>
      <c r="F109" s="9" t="s">
        <v>64</v>
      </c>
      <c r="G109" s="9" t="s">
        <v>172</v>
      </c>
      <c r="H109" s="9">
        <v>3.3000000000000003E-5</v>
      </c>
      <c r="I109" s="9" t="s">
        <v>189</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160</v>
      </c>
      <c r="B110" s="9" t="s">
        <v>91</v>
      </c>
      <c r="C110" s="9" t="s">
        <v>110</v>
      </c>
      <c r="D110" s="9" t="s">
        <v>182</v>
      </c>
      <c r="E110" s="9" t="s">
        <v>134</v>
      </c>
      <c r="F110" s="9" t="s">
        <v>64</v>
      </c>
      <c r="G110" s="9" t="s">
        <v>172</v>
      </c>
      <c r="H110" s="9">
        <v>1.09E-7</v>
      </c>
      <c r="I110" s="9" t="s">
        <v>189</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161</v>
      </c>
      <c r="B111" s="9" t="s">
        <v>92</v>
      </c>
      <c r="C111" s="9" t="s">
        <v>110</v>
      </c>
      <c r="D111" s="9" t="s">
        <v>182</v>
      </c>
      <c r="E111" s="9" t="s">
        <v>134</v>
      </c>
      <c r="F111" s="9" t="s">
        <v>64</v>
      </c>
      <c r="G111" s="9" t="s">
        <v>172</v>
      </c>
      <c r="H111" s="9">
        <v>2.9699999999999999E-6</v>
      </c>
      <c r="I111" s="9" t="s">
        <v>189</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162</v>
      </c>
      <c r="B112" s="9" t="s">
        <v>93</v>
      </c>
      <c r="C112" s="9" t="s">
        <v>110</v>
      </c>
      <c r="D112" s="9" t="s">
        <v>182</v>
      </c>
      <c r="E112" s="9" t="s">
        <v>134</v>
      </c>
      <c r="F112" s="9" t="s">
        <v>64</v>
      </c>
      <c r="G112" s="9" t="s">
        <v>172</v>
      </c>
      <c r="H112" s="9">
        <v>9.2799999999999997E-8</v>
      </c>
      <c r="I112" s="9" t="s">
        <v>189</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119</v>
      </c>
      <c r="B1" s="5" t="s">
        <v>163</v>
      </c>
      <c r="C1" s="5" t="s">
        <v>164</v>
      </c>
      <c r="D1" s="5" t="s">
        <v>171</v>
      </c>
      <c r="E1" s="5" t="s">
        <v>183</v>
      </c>
      <c r="F1" s="5" t="s">
        <v>184</v>
      </c>
      <c r="G1" s="5" t="s">
        <v>185</v>
      </c>
      <c r="H1" s="5" t="s">
        <v>51</v>
      </c>
      <c r="I1" s="5" t="s">
        <v>186</v>
      </c>
      <c r="J1" s="5" t="s">
        <v>190</v>
      </c>
      <c r="K1" s="5" t="s">
        <v>191</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196</v>
      </c>
      <c r="AC1" s="5" t="s">
        <v>197</v>
      </c>
      <c r="AD1" s="5" t="s">
        <v>198</v>
      </c>
      <c r="AE1" s="5" t="s">
        <v>199</v>
      </c>
      <c r="AF1" s="5" t="s">
        <v>200</v>
      </c>
      <c r="AG1" s="5" t="s">
        <v>201</v>
      </c>
      <c r="AH1" s="5" t="s">
        <v>202</v>
      </c>
      <c r="AI1" s="5" t="s">
        <v>203</v>
      </c>
      <c r="AJ1" s="5" t="s">
        <v>204</v>
      </c>
      <c r="AK1" s="5" t="s">
        <v>205</v>
      </c>
      <c r="AL1" s="5" t="s">
        <v>206</v>
      </c>
      <c r="AM1" s="5" t="s">
        <v>207</v>
      </c>
      <c r="AN1" s="5" t="s">
        <v>208</v>
      </c>
      <c r="AO1" s="5" t="s">
        <v>209</v>
      </c>
      <c r="AP1" s="5" t="s">
        <v>210</v>
      </c>
      <c r="AQ1" s="5" t="s">
        <v>211</v>
      </c>
      <c r="AR1" s="5" t="s">
        <v>212</v>
      </c>
    </row>
    <row r="2" spans="1:44" ht="38.5" x14ac:dyDescent="0.35">
      <c r="A2" s="9" t="s">
        <v>120</v>
      </c>
      <c r="B2" s="9" t="s">
        <v>52</v>
      </c>
      <c r="C2" s="9" t="s">
        <v>110</v>
      </c>
      <c r="D2" s="9" t="s">
        <v>172</v>
      </c>
      <c r="E2" s="9" t="s">
        <v>120</v>
      </c>
      <c r="F2" s="9" t="s">
        <v>52</v>
      </c>
      <c r="G2" s="9" t="s">
        <v>172</v>
      </c>
      <c r="H2" s="9">
        <v>-1</v>
      </c>
      <c r="I2" s="9" t="s">
        <v>187</v>
      </c>
      <c r="J2" s="9" t="b">
        <v>0</v>
      </c>
      <c r="AB2" s="9">
        <f>H2</f>
        <v>-1</v>
      </c>
      <c r="AC2" s="9">
        <f t="shared" ref="AC2:AR2" si="0">+AC3+AC4</f>
        <v>9.9606015668372253E-2</v>
      </c>
      <c r="AD2" s="9">
        <f t="shared" si="0"/>
        <v>1.1698169473515033E-8</v>
      </c>
      <c r="AE2" s="9">
        <f t="shared" si="0"/>
        <v>1.3336673466830479E-9</v>
      </c>
      <c r="AF2" s="9">
        <f t="shared" si="0"/>
        <v>6.0578293632267269E-9</v>
      </c>
      <c r="AG2" s="9">
        <f t="shared" si="0"/>
        <v>9.8053740720495167E-9</v>
      </c>
      <c r="AH2" s="9">
        <f t="shared" si="0"/>
        <v>3.9145051758817532E-3</v>
      </c>
      <c r="AI2" s="9">
        <f t="shared" si="0"/>
        <v>3.7946293254801294E-4</v>
      </c>
      <c r="AJ2" s="9">
        <f t="shared" si="0"/>
        <v>1.1896747942835297E-3</v>
      </c>
      <c r="AK2" s="9">
        <f t="shared" si="0"/>
        <v>5.2040269272596367E-3</v>
      </c>
      <c r="AL2" s="9">
        <f t="shared" si="0"/>
        <v>4.4031506578555853E-7</v>
      </c>
      <c r="AM2" s="9">
        <f t="shared" si="0"/>
        <v>1.3148420861157844E-4</v>
      </c>
      <c r="AN2" s="9">
        <f t="shared" si="0"/>
        <v>6.3080458857886212E-2</v>
      </c>
      <c r="AO2" s="9">
        <f t="shared" si="0"/>
        <v>0.54980615763368834</v>
      </c>
      <c r="AP2" s="9">
        <f t="shared" si="0"/>
        <v>8.0068007083207056E-3</v>
      </c>
      <c r="AQ2" s="9">
        <f t="shared" si="0"/>
        <v>1.4783761486263752E-7</v>
      </c>
      <c r="AR2" s="9">
        <f t="shared" si="0"/>
        <v>0.77887591956838198</v>
      </c>
    </row>
    <row r="3" spans="1:44" ht="38.5" x14ac:dyDescent="0.35">
      <c r="A3" s="9" t="s">
        <v>121</v>
      </c>
      <c r="B3" s="9" t="s">
        <v>2</v>
      </c>
      <c r="C3" s="9" t="s">
        <v>110</v>
      </c>
      <c r="D3" s="9" t="s">
        <v>172</v>
      </c>
      <c r="E3" s="9" t="s">
        <v>120</v>
      </c>
      <c r="F3" s="9" t="s">
        <v>52</v>
      </c>
      <c r="G3" s="9" t="s">
        <v>172</v>
      </c>
      <c r="H3" s="9">
        <v>-0.2</v>
      </c>
      <c r="I3" s="9" t="s">
        <v>188</v>
      </c>
      <c r="J3" s="9" t="b">
        <v>1</v>
      </c>
      <c r="K3" s="9" t="s">
        <v>192</v>
      </c>
      <c r="L3" s="9">
        <f>AC5*AB5</f>
        <v>-2.3672705435859569E-2</v>
      </c>
      <c r="M3" s="9">
        <f>AD5*AB5</f>
        <v>5.3637225076180086E-11</v>
      </c>
      <c r="N3" s="9">
        <f>AE5*AB5</f>
        <v>-2.8469210127085117E-11</v>
      </c>
      <c r="O3" s="9">
        <f>AF5*AB5</f>
        <v>1.0296216453787204E-10</v>
      </c>
      <c r="P3" s="9">
        <f>AG5*AB5</f>
        <v>-2.456580007090483E-10</v>
      </c>
      <c r="Q3" s="9">
        <f>AH5*AB5</f>
        <v>-2.1202487264419031E-4</v>
      </c>
      <c r="R3" s="9">
        <f>AI5*AB5</f>
        <v>-9.8462283947301846E-3</v>
      </c>
      <c r="S3" s="9">
        <f>AJ5*AB5</f>
        <v>-7.662817350111354E-5</v>
      </c>
      <c r="T3" s="9">
        <f>AK5*AB5</f>
        <v>-3.2396666813810069E-4</v>
      </c>
      <c r="U3" s="9">
        <f>AL5*AB5</f>
        <v>-3.5815892636586606E-8</v>
      </c>
      <c r="V3" s="9">
        <f>AM5*AB5</f>
        <v>-2.9109161982240398E-6</v>
      </c>
      <c r="W3" s="9">
        <f>AN5*AB5</f>
        <v>4.538164792194677E-3</v>
      </c>
      <c r="X3" s="9">
        <f>AO5*AB5</f>
        <v>3.2679325576754036E-3</v>
      </c>
      <c r="Y3" s="9">
        <f>AP5*AB5</f>
        <v>-2.5692182341522263E-2</v>
      </c>
      <c r="Z3" s="9">
        <f>AQ5*AB5</f>
        <v>-8.949207129603298E-9</v>
      </c>
      <c r="AA3" s="9">
        <f>AR5*AB5</f>
        <v>-8.793041935481373E-2</v>
      </c>
      <c r="AB3" s="9">
        <f>-Parameter!D3</f>
        <v>0</v>
      </c>
      <c r="AC3" s="9">
        <f>AB3*L3</f>
        <v>0</v>
      </c>
      <c r="AD3" s="9">
        <f>AB3*M3</f>
        <v>0</v>
      </c>
      <c r="AE3" s="9">
        <f>AB3*N3</f>
        <v>0</v>
      </c>
      <c r="AF3" s="9">
        <f>AB3*O3</f>
        <v>0</v>
      </c>
      <c r="AG3" s="9">
        <f>AB3*P3</f>
        <v>0</v>
      </c>
      <c r="AH3" s="9">
        <f>AB3*Q3</f>
        <v>0</v>
      </c>
      <c r="AI3" s="9">
        <f>AB3*R3</f>
        <v>0</v>
      </c>
      <c r="AJ3" s="9">
        <f>AB3*S3</f>
        <v>0</v>
      </c>
      <c r="AK3" s="9">
        <f>AB3*T3</f>
        <v>0</v>
      </c>
      <c r="AL3" s="9">
        <f>AB3*U3</f>
        <v>0</v>
      </c>
      <c r="AM3" s="9">
        <f>AB3*V3</f>
        <v>0</v>
      </c>
      <c r="AN3" s="9">
        <f>AB3*W3</f>
        <v>0</v>
      </c>
      <c r="AO3" s="9">
        <f>AB3*X3</f>
        <v>0</v>
      </c>
      <c r="AP3" s="9">
        <f>AB3*Y3</f>
        <v>0</v>
      </c>
      <c r="AQ3" s="9">
        <f>AB3*Z3</f>
        <v>0</v>
      </c>
      <c r="AR3" s="9">
        <f>AB3*AA3</f>
        <v>0</v>
      </c>
    </row>
    <row r="4" spans="1:44" ht="38.5" x14ac:dyDescent="0.35">
      <c r="A4" s="9" t="s">
        <v>122</v>
      </c>
      <c r="B4" s="9" t="s">
        <v>3</v>
      </c>
      <c r="C4" s="9" t="s">
        <v>110</v>
      </c>
      <c r="D4" s="9" t="s">
        <v>172</v>
      </c>
      <c r="E4" s="9" t="s">
        <v>120</v>
      </c>
      <c r="F4" s="9" t="s">
        <v>52</v>
      </c>
      <c r="G4" s="9" t="s">
        <v>172</v>
      </c>
      <c r="H4" s="9">
        <v>-0.8</v>
      </c>
      <c r="I4" s="9" t="s">
        <v>188</v>
      </c>
      <c r="J4" s="9" t="b">
        <v>1</v>
      </c>
      <c r="K4" s="9" t="s">
        <v>193</v>
      </c>
      <c r="L4" s="9">
        <f>AC12*AB12</f>
        <v>-9.9606015668372253E-2</v>
      </c>
      <c r="M4" s="9">
        <f>AD12*AB12</f>
        <v>-1.1698169473515033E-8</v>
      </c>
      <c r="N4" s="9">
        <f>AE12*AB12</f>
        <v>-1.3336673466830479E-9</v>
      </c>
      <c r="O4" s="9">
        <f>AF12*AB12</f>
        <v>-6.0578293632267269E-9</v>
      </c>
      <c r="P4" s="9">
        <f>AG12*AB12</f>
        <v>-9.8053740720495167E-9</v>
      </c>
      <c r="Q4" s="9">
        <f>AH12*AB12</f>
        <v>-3.9145051758817532E-3</v>
      </c>
      <c r="R4" s="9">
        <f>AI12*AB12</f>
        <v>-3.7946293254801294E-4</v>
      </c>
      <c r="S4" s="9">
        <f>AJ12*AB12</f>
        <v>-1.1896747942835297E-3</v>
      </c>
      <c r="T4" s="9">
        <f>AK12*AB12</f>
        <v>-5.2040269272596367E-3</v>
      </c>
      <c r="U4" s="9">
        <f>AL12*AB12</f>
        <v>-4.4031506578555853E-7</v>
      </c>
      <c r="V4" s="9">
        <f>AM12*AB12</f>
        <v>-1.3148420861157844E-4</v>
      </c>
      <c r="W4" s="9">
        <f>AN12*AB12</f>
        <v>-6.3080458857886212E-2</v>
      </c>
      <c r="X4" s="9">
        <f>AO12*AB12</f>
        <v>-0.54980615763368834</v>
      </c>
      <c r="Y4" s="9">
        <f>AP12*AB12</f>
        <v>-8.0068007083207056E-3</v>
      </c>
      <c r="Z4" s="9">
        <f>AQ12*AB12</f>
        <v>-1.4783761486263752E-7</v>
      </c>
      <c r="AA4" s="9">
        <f>AR12*AB12</f>
        <v>-0.77887591956838198</v>
      </c>
      <c r="AB4" s="9">
        <f>-1+Parameter!D3</f>
        <v>-1</v>
      </c>
      <c r="AC4" s="9">
        <f>AB4*L4</f>
        <v>9.9606015668372253E-2</v>
      </c>
      <c r="AD4" s="9">
        <f>AB4*M4</f>
        <v>1.1698169473515033E-8</v>
      </c>
      <c r="AE4" s="9">
        <f>AB4*N4</f>
        <v>1.3336673466830479E-9</v>
      </c>
      <c r="AF4" s="9">
        <f>AB4*O4</f>
        <v>6.0578293632267269E-9</v>
      </c>
      <c r="AG4" s="9">
        <f>AB4*P4</f>
        <v>9.8053740720495167E-9</v>
      </c>
      <c r="AH4" s="9">
        <f>AB4*Q4</f>
        <v>3.9145051758817532E-3</v>
      </c>
      <c r="AI4" s="9">
        <f>AB4*R4</f>
        <v>3.7946293254801294E-4</v>
      </c>
      <c r="AJ4" s="9">
        <f>AB4*S4</f>
        <v>1.1896747942835297E-3</v>
      </c>
      <c r="AK4" s="9">
        <f>AB4*T4</f>
        <v>5.2040269272596367E-3</v>
      </c>
      <c r="AL4" s="9">
        <f>AB4*U4</f>
        <v>4.4031506578555853E-7</v>
      </c>
      <c r="AM4" s="9">
        <f>AB4*V4</f>
        <v>1.3148420861157844E-4</v>
      </c>
      <c r="AN4" s="9">
        <f>AB4*W4</f>
        <v>6.3080458857886212E-2</v>
      </c>
      <c r="AO4" s="9">
        <f>AB4*X4</f>
        <v>0.54980615763368834</v>
      </c>
      <c r="AP4" s="9">
        <f>AB4*Y4</f>
        <v>8.0068007083207056E-3</v>
      </c>
      <c r="AQ4" s="9">
        <f>AB4*Z4</f>
        <v>1.4783761486263752E-7</v>
      </c>
      <c r="AR4" s="9">
        <f>AB4*AA4</f>
        <v>0.77887591956838198</v>
      </c>
    </row>
    <row r="5" spans="1:44" ht="38.5" x14ac:dyDescent="0.35">
      <c r="A5" s="9" t="s">
        <v>121</v>
      </c>
      <c r="B5" s="9" t="s">
        <v>2</v>
      </c>
      <c r="C5" s="9" t="s">
        <v>110</v>
      </c>
      <c r="D5" s="9" t="s">
        <v>172</v>
      </c>
      <c r="E5" s="9" t="s">
        <v>121</v>
      </c>
      <c r="F5" s="9" t="s">
        <v>2</v>
      </c>
      <c r="G5" s="9" t="s">
        <v>172</v>
      </c>
      <c r="H5" s="9">
        <v>-1</v>
      </c>
      <c r="I5" s="9" t="s">
        <v>187</v>
      </c>
      <c r="J5" s="9" t="b">
        <v>0</v>
      </c>
      <c r="AB5" s="9">
        <f t="shared" ref="AB5:AB15" si="1">H5</f>
        <v>-1</v>
      </c>
      <c r="AC5" s="9">
        <f t="shared" ref="AC5:AR5" si="2">+AC6+AC7</f>
        <v>2.3672705435859569E-2</v>
      </c>
      <c r="AD5" s="9">
        <f t="shared" si="2"/>
        <v>-5.3637225076180086E-11</v>
      </c>
      <c r="AE5" s="9">
        <f t="shared" si="2"/>
        <v>2.8469210127085117E-11</v>
      </c>
      <c r="AF5" s="9">
        <f t="shared" si="2"/>
        <v>-1.0296216453787204E-10</v>
      </c>
      <c r="AG5" s="9">
        <f t="shared" si="2"/>
        <v>2.456580007090483E-10</v>
      </c>
      <c r="AH5" s="9">
        <f t="shared" si="2"/>
        <v>2.1202487264419031E-4</v>
      </c>
      <c r="AI5" s="9">
        <f t="shared" si="2"/>
        <v>9.8462283947301846E-3</v>
      </c>
      <c r="AJ5" s="9">
        <f t="shared" si="2"/>
        <v>7.662817350111354E-5</v>
      </c>
      <c r="AK5" s="9">
        <f t="shared" si="2"/>
        <v>3.2396666813810069E-4</v>
      </c>
      <c r="AL5" s="9">
        <f t="shared" si="2"/>
        <v>3.5815892636586606E-8</v>
      </c>
      <c r="AM5" s="9">
        <f t="shared" si="2"/>
        <v>2.9109161982240398E-6</v>
      </c>
      <c r="AN5" s="9">
        <f t="shared" si="2"/>
        <v>-4.538164792194677E-3</v>
      </c>
      <c r="AO5" s="9">
        <f t="shared" si="2"/>
        <v>-3.2679325576754036E-3</v>
      </c>
      <c r="AP5" s="9">
        <f t="shared" si="2"/>
        <v>2.5692182341522263E-2</v>
      </c>
      <c r="AQ5" s="9">
        <f t="shared" si="2"/>
        <v>8.949207129603298E-9</v>
      </c>
      <c r="AR5" s="9">
        <f t="shared" si="2"/>
        <v>8.793041935481373E-2</v>
      </c>
    </row>
    <row r="6" spans="1:44" ht="51" x14ac:dyDescent="0.35">
      <c r="A6" s="9" t="s">
        <v>123</v>
      </c>
      <c r="B6" s="9" t="s">
        <v>53</v>
      </c>
      <c r="C6" s="9" t="s">
        <v>110</v>
      </c>
      <c r="D6" s="9" t="s">
        <v>172</v>
      </c>
      <c r="E6" s="9" t="s">
        <v>121</v>
      </c>
      <c r="F6" s="9" t="s">
        <v>2</v>
      </c>
      <c r="G6" s="9" t="s">
        <v>172</v>
      </c>
      <c r="H6" s="9">
        <v>-0.8</v>
      </c>
      <c r="I6" s="9" t="s">
        <v>188</v>
      </c>
      <c r="J6" s="9" t="b">
        <v>1</v>
      </c>
      <c r="L6" s="9">
        <f>AC8*AB8</f>
        <v>-2.3672705435859569E-2</v>
      </c>
      <c r="M6" s="9">
        <f>AD8*AB8</f>
        <v>5.363722507618008E-11</v>
      </c>
      <c r="N6" s="9">
        <f>AE8*AB8</f>
        <v>-2.8469210127085114E-11</v>
      </c>
      <c r="O6" s="9">
        <f>AF8*AB8</f>
        <v>1.0296216453787203E-10</v>
      </c>
      <c r="P6" s="9">
        <f>AG8*AB8</f>
        <v>-2.4565800070904825E-10</v>
      </c>
      <c r="Q6" s="9">
        <f>AH8*AB8</f>
        <v>-2.1202487264419031E-4</v>
      </c>
      <c r="R6" s="9">
        <f>AI8*AB8</f>
        <v>-9.8462283947301846E-3</v>
      </c>
      <c r="S6" s="9">
        <f>AJ8*AB8</f>
        <v>-7.662817350111354E-5</v>
      </c>
      <c r="T6" s="9">
        <f>AK8*AB8</f>
        <v>-3.2396666813810064E-4</v>
      </c>
      <c r="U6" s="9">
        <f>AL8*AB8</f>
        <v>-3.5815892636586606E-8</v>
      </c>
      <c r="V6" s="9">
        <f>AM8*AB8</f>
        <v>-2.9109161982240394E-6</v>
      </c>
      <c r="W6" s="9">
        <f>AN8*AB8</f>
        <v>4.538164792194677E-3</v>
      </c>
      <c r="X6" s="9">
        <f>AO8*AB8</f>
        <v>3.2679325576754036E-3</v>
      </c>
      <c r="Y6" s="9">
        <f>AP8*AB8</f>
        <v>-2.5692182341522259E-2</v>
      </c>
      <c r="Z6" s="9">
        <f>AQ8*AB8</f>
        <v>-8.949207129603298E-9</v>
      </c>
      <c r="AA6" s="9">
        <f>AR8*AB8</f>
        <v>-8.793041935481373E-2</v>
      </c>
      <c r="AB6" s="9">
        <f t="shared" si="1"/>
        <v>-0.8</v>
      </c>
      <c r="AC6" s="9">
        <f>AB6*L6</f>
        <v>1.8938164348687656E-2</v>
      </c>
      <c r="AD6" s="9">
        <f>AB6*M6</f>
        <v>-4.2909780060944069E-11</v>
      </c>
      <c r="AE6" s="9">
        <f>AB6*N6</f>
        <v>2.2775368101668093E-11</v>
      </c>
      <c r="AF6" s="9">
        <f>AB6*O6</f>
        <v>-8.2369731630297631E-11</v>
      </c>
      <c r="AG6" s="9">
        <f>AB6*P6</f>
        <v>1.9652640056723862E-10</v>
      </c>
      <c r="AH6" s="9">
        <f>AB6*Q6</f>
        <v>1.6961989811535225E-4</v>
      </c>
      <c r="AI6" s="9">
        <f>AB6*R6</f>
        <v>7.8769827157841484E-3</v>
      </c>
      <c r="AJ6" s="9">
        <f>AB6*S6</f>
        <v>6.1302538800890829E-5</v>
      </c>
      <c r="AK6" s="9">
        <f>AB6*T6</f>
        <v>2.5917333451048053E-4</v>
      </c>
      <c r="AL6" s="9">
        <f>AB6*U6</f>
        <v>2.8652714109269285E-8</v>
      </c>
      <c r="AM6" s="9">
        <f>AB6*V6</f>
        <v>2.3287329585792318E-6</v>
      </c>
      <c r="AN6" s="9">
        <f>AB6*W6</f>
        <v>-3.6305318337557417E-3</v>
      </c>
      <c r="AO6" s="9">
        <f>AB6*X6</f>
        <v>-2.6143460461403229E-3</v>
      </c>
      <c r="AP6" s="9">
        <f>AB6*Y6</f>
        <v>2.0553745873217809E-2</v>
      </c>
      <c r="AQ6" s="9">
        <f>AB6*Z6</f>
        <v>7.1593657036826384E-9</v>
      </c>
      <c r="AR6" s="9">
        <f>AB6*AA6</f>
        <v>7.0344335483850981E-2</v>
      </c>
    </row>
    <row r="7" spans="1:44" ht="51" x14ac:dyDescent="0.35">
      <c r="A7" s="9" t="s">
        <v>124</v>
      </c>
      <c r="B7" s="9" t="s">
        <v>54</v>
      </c>
      <c r="C7" s="9" t="s">
        <v>110</v>
      </c>
      <c r="D7" s="9" t="s">
        <v>172</v>
      </c>
      <c r="E7" s="9" t="s">
        <v>121</v>
      </c>
      <c r="F7" s="9" t="s">
        <v>2</v>
      </c>
      <c r="G7" s="9" t="s">
        <v>172</v>
      </c>
      <c r="H7" s="9">
        <v>-0.2</v>
      </c>
      <c r="I7" s="9" t="s">
        <v>188</v>
      </c>
      <c r="J7" s="9" t="b">
        <v>1</v>
      </c>
      <c r="L7" s="9">
        <f>AC10*AB10</f>
        <v>-2.3672705435859569E-2</v>
      </c>
      <c r="M7" s="9">
        <f>AD10*AB10</f>
        <v>5.363722507618008E-11</v>
      </c>
      <c r="N7" s="9">
        <f>AE10*AB10</f>
        <v>-2.8469210127085114E-11</v>
      </c>
      <c r="O7" s="9">
        <f>AF10*AB10</f>
        <v>1.0296216453787203E-10</v>
      </c>
      <c r="P7" s="9">
        <f>AG10*AB10</f>
        <v>-2.4565800070904825E-10</v>
      </c>
      <c r="Q7" s="9">
        <f>AH10*AB10</f>
        <v>-2.1202487264419031E-4</v>
      </c>
      <c r="R7" s="9">
        <f>AI10*AB10</f>
        <v>-9.8462283947301846E-3</v>
      </c>
      <c r="S7" s="9">
        <f>AJ10*AB10</f>
        <v>-7.662817350111354E-5</v>
      </c>
      <c r="T7" s="9">
        <f>AK10*AB10</f>
        <v>-3.2396666813810064E-4</v>
      </c>
      <c r="U7" s="9">
        <f>AL10*AB10</f>
        <v>-3.5815892636586606E-8</v>
      </c>
      <c r="V7" s="9">
        <f>AM10*AB10</f>
        <v>-2.9109161982240394E-6</v>
      </c>
      <c r="W7" s="9">
        <f>AN10*AB10</f>
        <v>4.538164792194677E-3</v>
      </c>
      <c r="X7" s="9">
        <f>AO10*AB10</f>
        <v>3.2679325576754036E-3</v>
      </c>
      <c r="Y7" s="9">
        <f>AP10*AB10</f>
        <v>-2.5692182341522259E-2</v>
      </c>
      <c r="Z7" s="9">
        <f>AQ10*AB10</f>
        <v>-8.949207129603298E-9</v>
      </c>
      <c r="AA7" s="9">
        <f>AR10*AB10</f>
        <v>-8.793041935481373E-2</v>
      </c>
      <c r="AB7" s="9">
        <f t="shared" si="1"/>
        <v>-0.2</v>
      </c>
      <c r="AC7" s="9">
        <f>AB7*L7</f>
        <v>4.7345410871719139E-3</v>
      </c>
      <c r="AD7" s="9">
        <f>AB7*M7</f>
        <v>-1.0727445015236017E-11</v>
      </c>
      <c r="AE7" s="9">
        <f>AB7*N7</f>
        <v>5.6938420254170233E-12</v>
      </c>
      <c r="AF7" s="9">
        <f>AB7*O7</f>
        <v>-2.0592432907574408E-11</v>
      </c>
      <c r="AG7" s="9">
        <f>AB7*P7</f>
        <v>4.9131600141809655E-11</v>
      </c>
      <c r="AH7" s="9">
        <f>AB7*Q7</f>
        <v>4.2404974528838062E-5</v>
      </c>
      <c r="AI7" s="9">
        <f>AB7*R7</f>
        <v>1.9692456789460371E-3</v>
      </c>
      <c r="AJ7" s="9">
        <f>AB7*S7</f>
        <v>1.5325634700222707E-5</v>
      </c>
      <c r="AK7" s="9">
        <f>AB7*T7</f>
        <v>6.4793333627620133E-5</v>
      </c>
      <c r="AL7" s="9">
        <f>AB7*U7</f>
        <v>7.1631785273173213E-9</v>
      </c>
      <c r="AM7" s="9">
        <f>AB7*V7</f>
        <v>5.8218323964480795E-7</v>
      </c>
      <c r="AN7" s="9">
        <f>AB7*W7</f>
        <v>-9.0763295843893543E-4</v>
      </c>
      <c r="AO7" s="9">
        <f>AB7*X7</f>
        <v>-6.5358651153508073E-4</v>
      </c>
      <c r="AP7" s="9">
        <f>AB7*Y7</f>
        <v>5.1384364683044522E-3</v>
      </c>
      <c r="AQ7" s="9">
        <f>AB7*Z7</f>
        <v>1.7898414259206596E-9</v>
      </c>
      <c r="AR7" s="9">
        <f>AB7*AA7</f>
        <v>1.7586083870962745E-2</v>
      </c>
    </row>
    <row r="8" spans="1:44" ht="51" x14ac:dyDescent="0.35">
      <c r="A8" s="9" t="s">
        <v>123</v>
      </c>
      <c r="B8" s="9" t="s">
        <v>53</v>
      </c>
      <c r="C8" s="9" t="s">
        <v>110</v>
      </c>
      <c r="D8" s="9" t="s">
        <v>172</v>
      </c>
      <c r="E8" s="9" t="s">
        <v>123</v>
      </c>
      <c r="F8" s="9" t="s">
        <v>53</v>
      </c>
      <c r="G8" s="9" t="s">
        <v>172</v>
      </c>
      <c r="H8" s="9">
        <v>-1</v>
      </c>
      <c r="I8" s="9" t="s">
        <v>187</v>
      </c>
      <c r="J8" s="9" t="b">
        <v>0</v>
      </c>
      <c r="AB8" s="9">
        <f t="shared" si="1"/>
        <v>-1</v>
      </c>
      <c r="AC8" s="9">
        <f t="shared" ref="AC8:AR8" si="3">+AC9</f>
        <v>2.3672705435859569E-2</v>
      </c>
      <c r="AD8" s="9">
        <f t="shared" si="3"/>
        <v>-5.363722507618008E-11</v>
      </c>
      <c r="AE8" s="9">
        <f t="shared" si="3"/>
        <v>2.8469210127085114E-11</v>
      </c>
      <c r="AF8" s="9">
        <f t="shared" si="3"/>
        <v>-1.0296216453787203E-10</v>
      </c>
      <c r="AG8" s="9">
        <f t="shared" si="3"/>
        <v>2.4565800070904825E-10</v>
      </c>
      <c r="AH8" s="9">
        <f t="shared" si="3"/>
        <v>2.1202487264419031E-4</v>
      </c>
      <c r="AI8" s="9">
        <f t="shared" si="3"/>
        <v>9.8462283947301846E-3</v>
      </c>
      <c r="AJ8" s="9">
        <f t="shared" si="3"/>
        <v>7.662817350111354E-5</v>
      </c>
      <c r="AK8" s="9">
        <f t="shared" si="3"/>
        <v>3.2396666813810064E-4</v>
      </c>
      <c r="AL8" s="9">
        <f t="shared" si="3"/>
        <v>3.5815892636586606E-8</v>
      </c>
      <c r="AM8" s="9">
        <f t="shared" si="3"/>
        <v>2.9109161982240394E-6</v>
      </c>
      <c r="AN8" s="9">
        <f t="shared" si="3"/>
        <v>-4.538164792194677E-3</v>
      </c>
      <c r="AO8" s="9">
        <f t="shared" si="3"/>
        <v>-3.2679325576754036E-3</v>
      </c>
      <c r="AP8" s="9">
        <f t="shared" si="3"/>
        <v>2.5692182341522259E-2</v>
      </c>
      <c r="AQ8" s="9">
        <f t="shared" si="3"/>
        <v>8.949207129603298E-9</v>
      </c>
      <c r="AR8" s="9">
        <f t="shared" si="3"/>
        <v>8.793041935481373E-2</v>
      </c>
    </row>
    <row r="9" spans="1:44" ht="88.5" x14ac:dyDescent="0.35">
      <c r="A9" s="9" t="s">
        <v>125</v>
      </c>
      <c r="B9" s="9" t="s">
        <v>55</v>
      </c>
      <c r="C9" s="9" t="s">
        <v>110</v>
      </c>
      <c r="D9" s="9" t="s">
        <v>172</v>
      </c>
      <c r="E9" s="9" t="s">
        <v>123</v>
      </c>
      <c r="F9" s="9" t="s">
        <v>53</v>
      </c>
      <c r="G9" s="9" t="s">
        <v>172</v>
      </c>
      <c r="H9" s="9">
        <v>-1</v>
      </c>
      <c r="I9" s="9" t="s">
        <v>188</v>
      </c>
      <c r="J9" s="9" t="b">
        <v>1</v>
      </c>
      <c r="L9" s="9">
        <f>AC25*AB25</f>
        <v>-2.3672705435859569E-2</v>
      </c>
      <c r="M9" s="9">
        <f>AD25*AB25</f>
        <v>5.363722507618008E-11</v>
      </c>
      <c r="N9" s="9">
        <f>AE25*AB25</f>
        <v>-2.8469210127085114E-11</v>
      </c>
      <c r="O9" s="9">
        <f>AF25*AB25</f>
        <v>1.0296216453787203E-10</v>
      </c>
      <c r="P9" s="9">
        <f>AG25*AB25</f>
        <v>-2.4565800070904825E-10</v>
      </c>
      <c r="Q9" s="9">
        <f>AH25*AB25</f>
        <v>-2.1202487264419031E-4</v>
      </c>
      <c r="R9" s="9">
        <f>AI25*AB25</f>
        <v>-9.8462283947301846E-3</v>
      </c>
      <c r="S9" s="9">
        <f>AJ25*AB25</f>
        <v>-7.662817350111354E-5</v>
      </c>
      <c r="T9" s="9">
        <f>AK25*AB25</f>
        <v>-3.2396666813810064E-4</v>
      </c>
      <c r="U9" s="9">
        <f>AL25*AB25</f>
        <v>-3.5815892636586606E-8</v>
      </c>
      <c r="V9" s="9">
        <f>AM25*AB25</f>
        <v>-2.9109161982240394E-6</v>
      </c>
      <c r="W9" s="9">
        <f>AN25*AB25</f>
        <v>4.538164792194677E-3</v>
      </c>
      <c r="X9" s="9">
        <f>AO25*AB25</f>
        <v>3.2679325576754036E-3</v>
      </c>
      <c r="Y9" s="9">
        <f>AP25*AB25</f>
        <v>-2.5692182341522259E-2</v>
      </c>
      <c r="Z9" s="9">
        <f>AQ25*AB25</f>
        <v>-8.949207129603298E-9</v>
      </c>
      <c r="AA9" s="9">
        <f>AR25*AB25</f>
        <v>-8.793041935481373E-2</v>
      </c>
      <c r="AB9" s="9">
        <f t="shared" si="1"/>
        <v>-1</v>
      </c>
      <c r="AC9" s="9">
        <f>AB9*L9</f>
        <v>2.3672705435859569E-2</v>
      </c>
      <c r="AD9" s="9">
        <f>AB9*M9</f>
        <v>-5.363722507618008E-11</v>
      </c>
      <c r="AE9" s="9">
        <f>AB9*N9</f>
        <v>2.8469210127085114E-11</v>
      </c>
      <c r="AF9" s="9">
        <f>AB9*O9</f>
        <v>-1.0296216453787203E-10</v>
      </c>
      <c r="AG9" s="9">
        <f>AB9*P9</f>
        <v>2.4565800070904825E-10</v>
      </c>
      <c r="AH9" s="9">
        <f>AB9*Q9</f>
        <v>2.1202487264419031E-4</v>
      </c>
      <c r="AI9" s="9">
        <f>AB9*R9</f>
        <v>9.8462283947301846E-3</v>
      </c>
      <c r="AJ9" s="9">
        <f>AB9*S9</f>
        <v>7.662817350111354E-5</v>
      </c>
      <c r="AK9" s="9">
        <f>AB9*T9</f>
        <v>3.2396666813810064E-4</v>
      </c>
      <c r="AL9" s="9">
        <f>AB9*U9</f>
        <v>3.5815892636586606E-8</v>
      </c>
      <c r="AM9" s="9">
        <f>AB9*V9</f>
        <v>2.9109161982240394E-6</v>
      </c>
      <c r="AN9" s="9">
        <f>AB9*W9</f>
        <v>-4.538164792194677E-3</v>
      </c>
      <c r="AO9" s="9">
        <f>AB9*X9</f>
        <v>-3.2679325576754036E-3</v>
      </c>
      <c r="AP9" s="9">
        <f>AB9*Y9</f>
        <v>2.5692182341522259E-2</v>
      </c>
      <c r="AQ9" s="9">
        <f>AB9*Z9</f>
        <v>8.949207129603298E-9</v>
      </c>
      <c r="AR9" s="9">
        <f>AB9*AA9</f>
        <v>8.793041935481373E-2</v>
      </c>
    </row>
    <row r="10" spans="1:44" ht="51" x14ac:dyDescent="0.35">
      <c r="A10" s="9" t="s">
        <v>124</v>
      </c>
      <c r="B10" s="9" t="s">
        <v>54</v>
      </c>
      <c r="C10" s="9" t="s">
        <v>110</v>
      </c>
      <c r="D10" s="9" t="s">
        <v>172</v>
      </c>
      <c r="E10" s="9" t="s">
        <v>124</v>
      </c>
      <c r="F10" s="9" t="s">
        <v>54</v>
      </c>
      <c r="G10" s="9" t="s">
        <v>172</v>
      </c>
      <c r="H10" s="9">
        <v>-1</v>
      </c>
      <c r="I10" s="9" t="s">
        <v>187</v>
      </c>
      <c r="J10" s="9" t="b">
        <v>0</v>
      </c>
      <c r="AB10" s="9">
        <f t="shared" si="1"/>
        <v>-1</v>
      </c>
      <c r="AC10" s="9">
        <f t="shared" ref="AC10:AR10" si="4">+AC11</f>
        <v>2.3672705435859569E-2</v>
      </c>
      <c r="AD10" s="9">
        <f t="shared" si="4"/>
        <v>-5.363722507618008E-11</v>
      </c>
      <c r="AE10" s="9">
        <f t="shared" si="4"/>
        <v>2.8469210127085114E-11</v>
      </c>
      <c r="AF10" s="9">
        <f t="shared" si="4"/>
        <v>-1.0296216453787203E-10</v>
      </c>
      <c r="AG10" s="9">
        <f t="shared" si="4"/>
        <v>2.4565800070904825E-10</v>
      </c>
      <c r="AH10" s="9">
        <f t="shared" si="4"/>
        <v>2.1202487264419031E-4</v>
      </c>
      <c r="AI10" s="9">
        <f t="shared" si="4"/>
        <v>9.8462283947301846E-3</v>
      </c>
      <c r="AJ10" s="9">
        <f t="shared" si="4"/>
        <v>7.662817350111354E-5</v>
      </c>
      <c r="AK10" s="9">
        <f t="shared" si="4"/>
        <v>3.2396666813810064E-4</v>
      </c>
      <c r="AL10" s="9">
        <f t="shared" si="4"/>
        <v>3.5815892636586606E-8</v>
      </c>
      <c r="AM10" s="9">
        <f t="shared" si="4"/>
        <v>2.9109161982240394E-6</v>
      </c>
      <c r="AN10" s="9">
        <f t="shared" si="4"/>
        <v>-4.538164792194677E-3</v>
      </c>
      <c r="AO10" s="9">
        <f t="shared" si="4"/>
        <v>-3.2679325576754036E-3</v>
      </c>
      <c r="AP10" s="9">
        <f t="shared" si="4"/>
        <v>2.5692182341522259E-2</v>
      </c>
      <c r="AQ10" s="9">
        <f t="shared" si="4"/>
        <v>8.949207129603298E-9</v>
      </c>
      <c r="AR10" s="9">
        <f t="shared" si="4"/>
        <v>8.793041935481373E-2</v>
      </c>
    </row>
    <row r="11" spans="1:44" ht="88.5" x14ac:dyDescent="0.35">
      <c r="A11" s="9" t="s">
        <v>126</v>
      </c>
      <c r="B11" s="9" t="s">
        <v>56</v>
      </c>
      <c r="C11" s="9" t="s">
        <v>110</v>
      </c>
      <c r="D11" s="9" t="s">
        <v>172</v>
      </c>
      <c r="E11" s="9" t="s">
        <v>124</v>
      </c>
      <c r="F11" s="9" t="s">
        <v>54</v>
      </c>
      <c r="G11" s="9" t="s">
        <v>172</v>
      </c>
      <c r="H11" s="9">
        <v>-1</v>
      </c>
      <c r="I11" s="9" t="s">
        <v>188</v>
      </c>
      <c r="J11" s="9" t="b">
        <v>1</v>
      </c>
      <c r="L11" s="9">
        <f>AC69*AB69</f>
        <v>-2.3672705435859569E-2</v>
      </c>
      <c r="M11" s="9">
        <f>AD69*AB69</f>
        <v>5.363722507618008E-11</v>
      </c>
      <c r="N11" s="9">
        <f>AE69*AB69</f>
        <v>-2.8469210127085114E-11</v>
      </c>
      <c r="O11" s="9">
        <f>AF69*AB69</f>
        <v>1.0296216453787203E-10</v>
      </c>
      <c r="P11" s="9">
        <f>AG69*AB69</f>
        <v>-2.4565800070904825E-10</v>
      </c>
      <c r="Q11" s="9">
        <f>AH69*AB69</f>
        <v>-2.1202487264419031E-4</v>
      </c>
      <c r="R11" s="9">
        <f>AI69*AB69</f>
        <v>-9.8462283947301846E-3</v>
      </c>
      <c r="S11" s="9">
        <f>AJ69*AB69</f>
        <v>-7.662817350111354E-5</v>
      </c>
      <c r="T11" s="9">
        <f>AK69*AB69</f>
        <v>-3.2396666813810064E-4</v>
      </c>
      <c r="U11" s="9">
        <f>AL69*AB69</f>
        <v>-3.5815892636586606E-8</v>
      </c>
      <c r="V11" s="9">
        <f>AM69*AB69</f>
        <v>-2.9109161982240394E-6</v>
      </c>
      <c r="W11" s="9">
        <f>AN69*AB69</f>
        <v>4.538164792194677E-3</v>
      </c>
      <c r="X11" s="9">
        <f>AO69*AB69</f>
        <v>3.2679325576754036E-3</v>
      </c>
      <c r="Y11" s="9">
        <f>AP69*AB69</f>
        <v>-2.5692182341522259E-2</v>
      </c>
      <c r="Z11" s="9">
        <f>AQ69*AB69</f>
        <v>-8.949207129603298E-9</v>
      </c>
      <c r="AA11" s="9">
        <f>AR69*AB69</f>
        <v>-8.793041935481373E-2</v>
      </c>
      <c r="AB11" s="9">
        <f t="shared" si="1"/>
        <v>-1</v>
      </c>
      <c r="AC11" s="9">
        <f>AB11*L11</f>
        <v>2.3672705435859569E-2</v>
      </c>
      <c r="AD11" s="9">
        <f>AB11*M11</f>
        <v>-5.363722507618008E-11</v>
      </c>
      <c r="AE11" s="9">
        <f>AB11*N11</f>
        <v>2.8469210127085114E-11</v>
      </c>
      <c r="AF11" s="9">
        <f>AB11*O11</f>
        <v>-1.0296216453787203E-10</v>
      </c>
      <c r="AG11" s="9">
        <f>AB11*P11</f>
        <v>2.4565800070904825E-10</v>
      </c>
      <c r="AH11" s="9">
        <f>AB11*Q11</f>
        <v>2.1202487264419031E-4</v>
      </c>
      <c r="AI11" s="9">
        <f>AB11*R11</f>
        <v>9.8462283947301846E-3</v>
      </c>
      <c r="AJ11" s="9">
        <f>AB11*S11</f>
        <v>7.662817350111354E-5</v>
      </c>
      <c r="AK11" s="9">
        <f>AB11*T11</f>
        <v>3.2396666813810064E-4</v>
      </c>
      <c r="AL11" s="9">
        <f>AB11*U11</f>
        <v>3.5815892636586606E-8</v>
      </c>
      <c r="AM11" s="9">
        <f>AB11*V11</f>
        <v>2.9109161982240394E-6</v>
      </c>
      <c r="AN11" s="9">
        <f>AB11*W11</f>
        <v>-4.538164792194677E-3</v>
      </c>
      <c r="AO11" s="9">
        <f>AB11*X11</f>
        <v>-3.2679325576754036E-3</v>
      </c>
      <c r="AP11" s="9">
        <f>AB11*Y11</f>
        <v>2.5692182341522259E-2</v>
      </c>
      <c r="AQ11" s="9">
        <f>AB11*Z11</f>
        <v>8.949207129603298E-9</v>
      </c>
      <c r="AR11" s="9">
        <f>AB11*AA11</f>
        <v>8.793041935481373E-2</v>
      </c>
    </row>
    <row r="12" spans="1:44" ht="38.5" x14ac:dyDescent="0.35">
      <c r="A12" s="9" t="s">
        <v>122</v>
      </c>
      <c r="B12" s="9" t="s">
        <v>3</v>
      </c>
      <c r="C12" s="9" t="s">
        <v>110</v>
      </c>
      <c r="D12" s="9" t="s">
        <v>172</v>
      </c>
      <c r="E12" s="9" t="s">
        <v>122</v>
      </c>
      <c r="F12" s="9" t="s">
        <v>3</v>
      </c>
      <c r="G12" s="9" t="s">
        <v>172</v>
      </c>
      <c r="H12" s="9">
        <v>-1</v>
      </c>
      <c r="I12" s="9" t="s">
        <v>187</v>
      </c>
      <c r="J12" s="9" t="b">
        <v>0</v>
      </c>
      <c r="AB12" s="9">
        <f t="shared" si="1"/>
        <v>-1</v>
      </c>
      <c r="AC12" s="9">
        <f t="shared" ref="AC12:AR12" si="5">+AC13+AC14</f>
        <v>9.9606015668372253E-2</v>
      </c>
      <c r="AD12" s="9">
        <f t="shared" si="5"/>
        <v>1.1698169473515033E-8</v>
      </c>
      <c r="AE12" s="9">
        <f t="shared" si="5"/>
        <v>1.3336673466830479E-9</v>
      </c>
      <c r="AF12" s="9">
        <f t="shared" si="5"/>
        <v>6.0578293632267269E-9</v>
      </c>
      <c r="AG12" s="9">
        <f t="shared" si="5"/>
        <v>9.8053740720495167E-9</v>
      </c>
      <c r="AH12" s="9">
        <f t="shared" si="5"/>
        <v>3.9145051758817532E-3</v>
      </c>
      <c r="AI12" s="9">
        <f t="shared" si="5"/>
        <v>3.7946293254801294E-4</v>
      </c>
      <c r="AJ12" s="9">
        <f t="shared" si="5"/>
        <v>1.1896747942835297E-3</v>
      </c>
      <c r="AK12" s="9">
        <f t="shared" si="5"/>
        <v>5.2040269272596367E-3</v>
      </c>
      <c r="AL12" s="9">
        <f t="shared" si="5"/>
        <v>4.4031506578555853E-7</v>
      </c>
      <c r="AM12" s="9">
        <f t="shared" si="5"/>
        <v>1.3148420861157844E-4</v>
      </c>
      <c r="AN12" s="9">
        <f t="shared" si="5"/>
        <v>6.3080458857886212E-2</v>
      </c>
      <c r="AO12" s="9">
        <f t="shared" si="5"/>
        <v>0.54980615763368834</v>
      </c>
      <c r="AP12" s="9">
        <f t="shared" si="5"/>
        <v>8.0068007083207056E-3</v>
      </c>
      <c r="AQ12" s="9">
        <f t="shared" si="5"/>
        <v>1.4783761486263752E-7</v>
      </c>
      <c r="AR12" s="9">
        <f t="shared" si="5"/>
        <v>0.77887591956838198</v>
      </c>
    </row>
    <row r="13" spans="1:44" ht="51" x14ac:dyDescent="0.35">
      <c r="A13" s="9" t="s">
        <v>127</v>
      </c>
      <c r="B13" s="9" t="s">
        <v>57</v>
      </c>
      <c r="C13" s="9" t="s">
        <v>110</v>
      </c>
      <c r="D13" s="9" t="s">
        <v>172</v>
      </c>
      <c r="E13" s="9" t="s">
        <v>122</v>
      </c>
      <c r="F13" s="9" t="s">
        <v>3</v>
      </c>
      <c r="G13" s="9" t="s">
        <v>172</v>
      </c>
      <c r="H13" s="9">
        <v>-0.6</v>
      </c>
      <c r="I13" s="9" t="s">
        <v>188</v>
      </c>
      <c r="J13" s="9" t="b">
        <v>1</v>
      </c>
      <c r="L13" s="9">
        <f>AC15*AB15</f>
        <v>-9.9606015668372253E-2</v>
      </c>
      <c r="M13" s="9">
        <f>AD15*AB15</f>
        <v>-1.1698169473515033E-8</v>
      </c>
      <c r="N13" s="9">
        <f>AE15*AB15</f>
        <v>-1.3336673466830479E-9</v>
      </c>
      <c r="O13" s="9">
        <f>AF15*AB15</f>
        <v>-6.0578293632267269E-9</v>
      </c>
      <c r="P13" s="9">
        <f>AG15*AB15</f>
        <v>-9.8053740720495167E-9</v>
      </c>
      <c r="Q13" s="9">
        <f>AH15*AB15</f>
        <v>-3.9145051758817532E-3</v>
      </c>
      <c r="R13" s="9">
        <f>AI15*AB15</f>
        <v>-3.7946293254801294E-4</v>
      </c>
      <c r="S13" s="9">
        <f>AJ15*AB15</f>
        <v>-1.1896747942835297E-3</v>
      </c>
      <c r="T13" s="9">
        <f>AK15*AB15</f>
        <v>-5.2040269272596367E-3</v>
      </c>
      <c r="U13" s="9">
        <f>AL15*AB15</f>
        <v>-4.4031506578555853E-7</v>
      </c>
      <c r="V13" s="9">
        <f>AM15*AB15</f>
        <v>-1.3148420861157844E-4</v>
      </c>
      <c r="W13" s="9">
        <f>AN15*AB15</f>
        <v>-6.3080458857886212E-2</v>
      </c>
      <c r="X13" s="9">
        <f>AO15*AB15</f>
        <v>-0.54980615763368834</v>
      </c>
      <c r="Y13" s="9">
        <f>AP15*AB15</f>
        <v>-8.0068007083207056E-3</v>
      </c>
      <c r="Z13" s="9">
        <f>AQ15*AB15</f>
        <v>-1.4783761486263752E-7</v>
      </c>
      <c r="AA13" s="9">
        <f>AR15*AB15</f>
        <v>-0.77887591956838198</v>
      </c>
      <c r="AB13" s="9">
        <f t="shared" si="1"/>
        <v>-0.6</v>
      </c>
      <c r="AC13" s="9">
        <f>AB13*L13</f>
        <v>5.9763609401023349E-2</v>
      </c>
      <c r="AD13" s="9">
        <f>AB13*M13</f>
        <v>7.0189016841090191E-9</v>
      </c>
      <c r="AE13" s="9">
        <f>AB13*N13</f>
        <v>8.0020040800982873E-10</v>
      </c>
      <c r="AF13" s="9">
        <f>AB13*O13</f>
        <v>3.6346976179360359E-9</v>
      </c>
      <c r="AG13" s="9">
        <f>AB13*P13</f>
        <v>5.8832244432297095E-9</v>
      </c>
      <c r="AH13" s="9">
        <f>AB13*Q13</f>
        <v>2.3487031055290518E-3</v>
      </c>
      <c r="AI13" s="9">
        <f>AB13*R13</f>
        <v>2.2767775952880776E-4</v>
      </c>
      <c r="AJ13" s="9">
        <f>AB13*S13</f>
        <v>7.1380487657011777E-4</v>
      </c>
      <c r="AK13" s="9">
        <f>AB13*T13</f>
        <v>3.1224161563557819E-3</v>
      </c>
      <c r="AL13" s="9">
        <f>AB13*U13</f>
        <v>2.6418903947133513E-7</v>
      </c>
      <c r="AM13" s="9">
        <f>AB13*V13</f>
        <v>7.8890525166947065E-5</v>
      </c>
      <c r="AN13" s="9">
        <f>AB13*W13</f>
        <v>3.7848275314731727E-2</v>
      </c>
      <c r="AO13" s="9">
        <f>AB13*X13</f>
        <v>0.32988369458021299</v>
      </c>
      <c r="AP13" s="9">
        <f>AB13*Y13</f>
        <v>4.8040804249924228E-3</v>
      </c>
      <c r="AQ13" s="9">
        <f>AB13*Z13</f>
        <v>8.8702568917582512E-8</v>
      </c>
      <c r="AR13" s="9">
        <f>AB13*AA13</f>
        <v>0.46732555174102919</v>
      </c>
    </row>
    <row r="14" spans="1:44" ht="51" x14ac:dyDescent="0.35">
      <c r="A14" s="9" t="s">
        <v>128</v>
      </c>
      <c r="B14" s="9" t="s">
        <v>58</v>
      </c>
      <c r="C14" s="9" t="s">
        <v>110</v>
      </c>
      <c r="D14" s="9" t="s">
        <v>172</v>
      </c>
      <c r="E14" s="9" t="s">
        <v>122</v>
      </c>
      <c r="F14" s="9" t="s">
        <v>3</v>
      </c>
      <c r="G14" s="9" t="s">
        <v>172</v>
      </c>
      <c r="H14" s="9">
        <v>-0.4</v>
      </c>
      <c r="I14" s="9" t="s">
        <v>188</v>
      </c>
      <c r="J14" s="9" t="b">
        <v>1</v>
      </c>
      <c r="L14" s="9">
        <f>AC20*AB20</f>
        <v>-9.9606015668372253E-2</v>
      </c>
      <c r="M14" s="9">
        <f>AD20*AB20</f>
        <v>-1.1698169473515033E-8</v>
      </c>
      <c r="N14" s="9">
        <f>AE20*AB20</f>
        <v>-1.3336673466830479E-9</v>
      </c>
      <c r="O14" s="9">
        <f>AF20*AB20</f>
        <v>-6.0578293632267269E-9</v>
      </c>
      <c r="P14" s="9">
        <f>AG20*AB20</f>
        <v>-9.8053740720495167E-9</v>
      </c>
      <c r="Q14" s="9">
        <f>AH20*AB20</f>
        <v>-3.9145051758817532E-3</v>
      </c>
      <c r="R14" s="9">
        <f>AI20*AB20</f>
        <v>-3.7946293254801294E-4</v>
      </c>
      <c r="S14" s="9">
        <f>AJ20*AB20</f>
        <v>-1.1896747942835297E-3</v>
      </c>
      <c r="T14" s="9">
        <f>AK20*AB20</f>
        <v>-5.2040269272596367E-3</v>
      </c>
      <c r="U14" s="9">
        <f>AL20*AB20</f>
        <v>-4.4031506578555853E-7</v>
      </c>
      <c r="V14" s="9">
        <f>AM20*AB20</f>
        <v>-1.3148420861157844E-4</v>
      </c>
      <c r="W14" s="9">
        <f>AN20*AB20</f>
        <v>-6.3080458857886212E-2</v>
      </c>
      <c r="X14" s="9">
        <f>AO20*AB20</f>
        <v>-0.54980615763368834</v>
      </c>
      <c r="Y14" s="9">
        <f>AP20*AB20</f>
        <v>-8.0068007083207056E-3</v>
      </c>
      <c r="Z14" s="9">
        <f>AQ20*AB20</f>
        <v>-1.4783761486263752E-7</v>
      </c>
      <c r="AA14" s="9">
        <f>AR20*AB20</f>
        <v>-0.77887591956838198</v>
      </c>
      <c r="AB14" s="9">
        <f t="shared" si="1"/>
        <v>-0.4</v>
      </c>
      <c r="AC14" s="9">
        <f>AB14*L14</f>
        <v>3.9842406267348904E-2</v>
      </c>
      <c r="AD14" s="9">
        <f>AB14*M14</f>
        <v>4.6792677894060136E-9</v>
      </c>
      <c r="AE14" s="9">
        <f>AB14*N14</f>
        <v>5.3346693867321919E-10</v>
      </c>
      <c r="AF14" s="9">
        <f>AB14*O14</f>
        <v>2.423131745290691E-9</v>
      </c>
      <c r="AG14" s="9">
        <f>AB14*P14</f>
        <v>3.9221496288198072E-9</v>
      </c>
      <c r="AH14" s="9">
        <f>AB14*Q14</f>
        <v>1.5658020703527013E-3</v>
      </c>
      <c r="AI14" s="9">
        <f>AB14*R14</f>
        <v>1.5178517301920518E-4</v>
      </c>
      <c r="AJ14" s="9">
        <f>AB14*S14</f>
        <v>4.758699177134119E-4</v>
      </c>
      <c r="AK14" s="9">
        <f>AB14*T14</f>
        <v>2.0816107709038549E-3</v>
      </c>
      <c r="AL14" s="9">
        <f>AB14*U14</f>
        <v>1.7612602631422343E-7</v>
      </c>
      <c r="AM14" s="9">
        <f>AB14*V14</f>
        <v>5.2593683444631376E-5</v>
      </c>
      <c r="AN14" s="9">
        <f>AB14*W14</f>
        <v>2.5232183543154485E-2</v>
      </c>
      <c r="AO14" s="9">
        <f>AB14*X14</f>
        <v>0.21992246305347535</v>
      </c>
      <c r="AP14" s="9">
        <f>AB14*Y14</f>
        <v>3.2027202833282823E-3</v>
      </c>
      <c r="AQ14" s="9">
        <f>AB14*Z14</f>
        <v>5.9135045945055012E-8</v>
      </c>
      <c r="AR14" s="9">
        <f>AB14*AA14</f>
        <v>0.31155036782735279</v>
      </c>
    </row>
    <row r="15" spans="1:44" ht="51" x14ac:dyDescent="0.35">
      <c r="A15" s="9" t="s">
        <v>127</v>
      </c>
      <c r="B15" s="9" t="s">
        <v>57</v>
      </c>
      <c r="C15" s="9" t="s">
        <v>110</v>
      </c>
      <c r="D15" s="9" t="s">
        <v>172</v>
      </c>
      <c r="E15" s="9" t="s">
        <v>127</v>
      </c>
      <c r="F15" s="9" t="s">
        <v>57</v>
      </c>
      <c r="G15" s="9" t="s">
        <v>172</v>
      </c>
      <c r="H15" s="9">
        <v>-1</v>
      </c>
      <c r="I15" s="9" t="s">
        <v>187</v>
      </c>
      <c r="J15" s="9" t="b">
        <v>0</v>
      </c>
      <c r="AB15" s="9">
        <f t="shared" si="1"/>
        <v>-1</v>
      </c>
      <c r="AC15" s="9">
        <f t="shared" ref="AC15:AR15" si="6">+AC16+AC17+AC18+AC19</f>
        <v>9.9606015668372253E-2</v>
      </c>
      <c r="AD15" s="9">
        <f t="shared" si="6"/>
        <v>1.1698169473515033E-8</v>
      </c>
      <c r="AE15" s="9">
        <f t="shared" si="6"/>
        <v>1.3336673466830479E-9</v>
      </c>
      <c r="AF15" s="9">
        <f t="shared" si="6"/>
        <v>6.0578293632267269E-9</v>
      </c>
      <c r="AG15" s="9">
        <f t="shared" si="6"/>
        <v>9.8053740720495167E-9</v>
      </c>
      <c r="AH15" s="9">
        <f t="shared" si="6"/>
        <v>3.9145051758817532E-3</v>
      </c>
      <c r="AI15" s="9">
        <f t="shared" si="6"/>
        <v>3.7946293254801294E-4</v>
      </c>
      <c r="AJ15" s="9">
        <f t="shared" si="6"/>
        <v>1.1896747942835297E-3</v>
      </c>
      <c r="AK15" s="9">
        <f t="shared" si="6"/>
        <v>5.2040269272596367E-3</v>
      </c>
      <c r="AL15" s="9">
        <f t="shared" si="6"/>
        <v>4.4031506578555853E-7</v>
      </c>
      <c r="AM15" s="9">
        <f t="shared" si="6"/>
        <v>1.3148420861157844E-4</v>
      </c>
      <c r="AN15" s="9">
        <f t="shared" si="6"/>
        <v>6.3080458857886212E-2</v>
      </c>
      <c r="AO15" s="9">
        <f t="shared" si="6"/>
        <v>0.54980615763368834</v>
      </c>
      <c r="AP15" s="9">
        <f t="shared" si="6"/>
        <v>8.0068007083207056E-3</v>
      </c>
      <c r="AQ15" s="9">
        <f t="shared" si="6"/>
        <v>1.4783761486263752E-7</v>
      </c>
      <c r="AR15" s="9">
        <f t="shared" si="6"/>
        <v>0.77887591956838198</v>
      </c>
    </row>
    <row r="16" spans="1:44" ht="88.5" x14ac:dyDescent="0.35">
      <c r="A16" s="9" t="s">
        <v>129</v>
      </c>
      <c r="B16" s="9" t="s">
        <v>59</v>
      </c>
      <c r="C16" s="9" t="s">
        <v>110</v>
      </c>
      <c r="D16" s="9" t="s">
        <v>172</v>
      </c>
      <c r="E16" s="9" t="s">
        <v>127</v>
      </c>
      <c r="F16" s="9" t="s">
        <v>57</v>
      </c>
      <c r="G16" s="9" t="s">
        <v>172</v>
      </c>
      <c r="H16" s="9">
        <v>-0.5</v>
      </c>
      <c r="I16" s="9" t="s">
        <v>188</v>
      </c>
      <c r="J16" s="9" t="b">
        <v>1</v>
      </c>
      <c r="K16" s="9" t="s">
        <v>194</v>
      </c>
      <c r="L16" s="9">
        <f>AC38*AB38</f>
        <v>-5.3953760442447339E-2</v>
      </c>
      <c r="M16" s="9">
        <f>AD38*AB38</f>
        <v>-3.027063845571448E-9</v>
      </c>
      <c r="N16" s="9">
        <f>AE38*AB38</f>
        <v>-1.427213331771866E-9</v>
      </c>
      <c r="O16" s="9">
        <f>AF38*AB38</f>
        <v>-2.3641948066178103E-9</v>
      </c>
      <c r="P16" s="9">
        <f>AG38*AB38</f>
        <v>-1.0915706147200551E-8</v>
      </c>
      <c r="Q16" s="9">
        <f>AH38*AB38</f>
        <v>-2.2999632551541109E-3</v>
      </c>
      <c r="R16" s="9">
        <f>AI38*AB38</f>
        <v>-7.1513202930028715E-5</v>
      </c>
      <c r="S16" s="9">
        <f>AJ38*AB38</f>
        <v>-2.1694960001108739E-3</v>
      </c>
      <c r="T16" s="9">
        <f>AK38*AB38</f>
        <v>-9.6225014452828075E-3</v>
      </c>
      <c r="U16" s="9">
        <f>AL38*AB38</f>
        <v>-4.055810082322917E-7</v>
      </c>
      <c r="V16" s="9">
        <f>AM38*AB38</f>
        <v>-8.6023694770961086E-5</v>
      </c>
      <c r="W16" s="9">
        <f>AN38*AB38</f>
        <v>-1.9389603375059253E-2</v>
      </c>
      <c r="X16" s="9">
        <f>AO38*AB38</f>
        <v>-0.44008200535474762</v>
      </c>
      <c r="Y16" s="9">
        <f>AP38*AB38</f>
        <v>-1.2426601543650335E-2</v>
      </c>
      <c r="Z16" s="9">
        <f>AQ38*AB38</f>
        <v>-1.1863523826531189E-7</v>
      </c>
      <c r="AA16" s="9">
        <f>AR38*AB38</f>
        <v>-0.29763451506094013</v>
      </c>
      <c r="AB16" s="9">
        <f>-1+Parameter!D4</f>
        <v>-0.5</v>
      </c>
      <c r="AC16" s="9">
        <f>AB16*L16</f>
        <v>2.697688022122367E-2</v>
      </c>
      <c r="AD16" s="9">
        <f>AB16*M16</f>
        <v>1.513531922785724E-9</v>
      </c>
      <c r="AE16" s="9">
        <f>AB16*N16</f>
        <v>7.1360666588593299E-10</v>
      </c>
      <c r="AF16" s="9">
        <f>AB16*O16</f>
        <v>1.1820974033089051E-9</v>
      </c>
      <c r="AG16" s="9">
        <f>AB16*P16</f>
        <v>5.4578530736002754E-9</v>
      </c>
      <c r="AH16" s="9">
        <f>AB16*Q16</f>
        <v>1.1499816275770554E-3</v>
      </c>
      <c r="AI16" s="9">
        <f>AB16*R16</f>
        <v>3.5756601465014358E-5</v>
      </c>
      <c r="AJ16" s="9">
        <f>AB16*S16</f>
        <v>1.084748000055437E-3</v>
      </c>
      <c r="AK16" s="9">
        <f>AB16*T16</f>
        <v>4.8112507226414037E-3</v>
      </c>
      <c r="AL16" s="9">
        <f>AB16*U16</f>
        <v>2.0279050411614585E-7</v>
      </c>
      <c r="AM16" s="9">
        <f>AB16*V16</f>
        <v>4.3011847385480543E-5</v>
      </c>
      <c r="AN16" s="9">
        <f>AB16*W16</f>
        <v>9.6948016875296264E-3</v>
      </c>
      <c r="AO16" s="9">
        <f>AB16*X16</f>
        <v>0.22004100267737381</v>
      </c>
      <c r="AP16" s="9">
        <f>AB16*Y16</f>
        <v>6.2133007718251677E-3</v>
      </c>
      <c r="AQ16" s="9">
        <f>AB16*Z16</f>
        <v>5.9317619132655944E-8</v>
      </c>
      <c r="AR16" s="9">
        <f>AB16*AA16</f>
        <v>0.14881725753047007</v>
      </c>
    </row>
    <row r="17" spans="1:44" ht="88.5" x14ac:dyDescent="0.35">
      <c r="A17" s="9" t="s">
        <v>130</v>
      </c>
      <c r="B17" s="9" t="s">
        <v>60</v>
      </c>
      <c r="C17" s="9" t="s">
        <v>110</v>
      </c>
      <c r="D17" s="9" t="s">
        <v>172</v>
      </c>
      <c r="E17" s="9" t="s">
        <v>127</v>
      </c>
      <c r="F17" s="9" t="s">
        <v>57</v>
      </c>
      <c r="G17" s="9" t="s">
        <v>172</v>
      </c>
      <c r="H17" s="9">
        <v>-0.5</v>
      </c>
      <c r="I17" s="9" t="s">
        <v>188</v>
      </c>
      <c r="J17" s="9" t="b">
        <v>1</v>
      </c>
      <c r="K17" s="9" t="s">
        <v>195</v>
      </c>
      <c r="L17" s="9">
        <f>AC51*AB51</f>
        <v>-6.414280064053493E-2</v>
      </c>
      <c r="M17" s="9">
        <f>AD51*AB51</f>
        <v>-2.2984723572902436E-9</v>
      </c>
      <c r="N17" s="9">
        <f>AE51*AB51</f>
        <v>-5.8178984738193745E-10</v>
      </c>
      <c r="O17" s="9">
        <f>AF51*AB51</f>
        <v>-2.1698958348830853E-9</v>
      </c>
      <c r="P17" s="9">
        <f>AG51*AB51</f>
        <v>5.1196458805766363E-10</v>
      </c>
      <c r="Q17" s="9">
        <f>AH51*AB51</f>
        <v>-1.1917546272818022E-4</v>
      </c>
      <c r="R17" s="9">
        <f>AI51*AB51</f>
        <v>-5.7404946712579087E-5</v>
      </c>
      <c r="S17" s="9">
        <f>AJ51*AB51</f>
        <v>2.2765427155173424E-4</v>
      </c>
      <c r="T17" s="9">
        <f>AK51*AB51</f>
        <v>1.0514281279933697E-3</v>
      </c>
      <c r="U17" s="9">
        <f>AL51*AB51</f>
        <v>-2.7558420217307417E-7</v>
      </c>
      <c r="V17" s="9">
        <f>AM51*AB51</f>
        <v>-9.8558657264393309E-6</v>
      </c>
      <c r="W17" s="9">
        <f>AN51*AB51</f>
        <v>-4.4211800004168994E-3</v>
      </c>
      <c r="X17" s="9">
        <f>AO51*AB51</f>
        <v>5.8044855874564483E-2</v>
      </c>
      <c r="Y17" s="9">
        <f>AP51*AB51</f>
        <v>-3.4070344952075908E-4</v>
      </c>
      <c r="Z17" s="9">
        <f>AQ51*AB51</f>
        <v>-3.9714933140343596E-9</v>
      </c>
      <c r="AA17" s="9">
        <f>AR51*AB51</f>
        <v>-0.11184993777273661</v>
      </c>
      <c r="AB17" s="9">
        <f>-Parameter!D4</f>
        <v>-0.5</v>
      </c>
      <c r="AC17" s="9">
        <f>AB17*L17</f>
        <v>3.2071400320267465E-2</v>
      </c>
      <c r="AD17" s="9">
        <f>AB17*M17</f>
        <v>1.1492361786451218E-9</v>
      </c>
      <c r="AE17" s="9">
        <f>AB17*N17</f>
        <v>2.9089492369096872E-10</v>
      </c>
      <c r="AF17" s="9">
        <f>AB17*O17</f>
        <v>1.0849479174415427E-9</v>
      </c>
      <c r="AG17" s="9">
        <f>AB17*P17</f>
        <v>-2.5598229402883182E-10</v>
      </c>
      <c r="AH17" s="9">
        <f>AB17*Q17</f>
        <v>5.9587731364090109E-5</v>
      </c>
      <c r="AI17" s="9">
        <f>AB17*R17</f>
        <v>2.8702473356289543E-5</v>
      </c>
      <c r="AJ17" s="9">
        <f>AB17*S17</f>
        <v>-1.1382713577586712E-4</v>
      </c>
      <c r="AK17" s="9">
        <f>AB17*T17</f>
        <v>-5.2571406399668484E-4</v>
      </c>
      <c r="AL17" s="9">
        <f>AB17*U17</f>
        <v>1.3779210108653708E-7</v>
      </c>
      <c r="AM17" s="9">
        <f>AB17*V17</f>
        <v>4.9279328632196655E-6</v>
      </c>
      <c r="AN17" s="9">
        <f>AB17*W17</f>
        <v>2.2105900002084497E-3</v>
      </c>
      <c r="AO17" s="9">
        <f>AB17*X17</f>
        <v>-2.9022427937282241E-2</v>
      </c>
      <c r="AP17" s="9">
        <f>AB17*Y17</f>
        <v>1.7035172476037954E-4</v>
      </c>
      <c r="AQ17" s="9">
        <f>AB17*Z17</f>
        <v>1.9857466570171798E-9</v>
      </c>
      <c r="AR17" s="9">
        <f>AB17*AA17</f>
        <v>5.5924968886368304E-2</v>
      </c>
    </row>
    <row r="18" spans="1:44" ht="113.5" x14ac:dyDescent="0.35">
      <c r="A18" s="9" t="s">
        <v>131</v>
      </c>
      <c r="B18" s="9" t="s">
        <v>61</v>
      </c>
      <c r="C18" s="9" t="s">
        <v>112</v>
      </c>
      <c r="D18" s="9" t="s">
        <v>173</v>
      </c>
      <c r="E18" s="9" t="s">
        <v>127</v>
      </c>
      <c r="F18" s="9" t="s">
        <v>57</v>
      </c>
      <c r="G18" s="9" t="s">
        <v>172</v>
      </c>
      <c r="H18" s="9">
        <v>0.02</v>
      </c>
      <c r="I18" s="9" t="s">
        <v>188</v>
      </c>
      <c r="J18" s="9" t="b">
        <v>0</v>
      </c>
      <c r="L18" s="9">
        <v>1.2504863864278171</v>
      </c>
      <c r="M18" s="9">
        <v>2.7475581709379648E-7</v>
      </c>
      <c r="N18" s="9">
        <v>5.2435949859715276E-9</v>
      </c>
      <c r="O18" s="9">
        <v>6.9710135889247766E-8</v>
      </c>
      <c r="P18" s="9">
        <v>1.7289313338122789E-7</v>
      </c>
      <c r="Q18" s="9">
        <v>7.8970782361801869E-2</v>
      </c>
      <c r="R18" s="9">
        <v>1.2497519194287191E-2</v>
      </c>
      <c r="S18" s="9">
        <v>7.9501729694158221E-3</v>
      </c>
      <c r="T18" s="9">
        <v>3.5380107139226402E-2</v>
      </c>
      <c r="U18" s="9">
        <v>1.625895376645918E-6</v>
      </c>
      <c r="V18" s="9">
        <v>3.2204582662181879E-3</v>
      </c>
      <c r="W18" s="9">
        <v>0.3418355502588678</v>
      </c>
      <c r="X18" s="9">
        <v>4.1450758806584824</v>
      </c>
      <c r="Y18" s="9">
        <v>3.0634116169997401E-2</v>
      </c>
      <c r="Z18" s="9">
        <v>1.203646919307988E-6</v>
      </c>
      <c r="AA18" s="9">
        <v>16.971521383669469</v>
      </c>
      <c r="AB18" s="9">
        <f>H18</f>
        <v>0.02</v>
      </c>
      <c r="AC18" s="9">
        <f>AB18*L18</f>
        <v>2.5009727728556343E-2</v>
      </c>
      <c r="AD18" s="9">
        <f>AB18*M18</f>
        <v>5.4951163418759296E-9</v>
      </c>
      <c r="AE18" s="9">
        <f>AB18*N18</f>
        <v>1.0487189971943055E-10</v>
      </c>
      <c r="AF18" s="9">
        <f>AB18*O18</f>
        <v>1.3942027177849554E-9</v>
      </c>
      <c r="AG18" s="9">
        <f>AB18*P18</f>
        <v>3.4578626676245581E-9</v>
      </c>
      <c r="AH18" s="9">
        <f>AB18*Q18</f>
        <v>1.5794156472360374E-3</v>
      </c>
      <c r="AI18" s="9">
        <f>AB18*R18</f>
        <v>2.4995038388574381E-4</v>
      </c>
      <c r="AJ18" s="9">
        <f>AB18*S18</f>
        <v>1.5900345938831643E-4</v>
      </c>
      <c r="AK18" s="9">
        <f>AB18*T18</f>
        <v>7.0760214278452801E-4</v>
      </c>
      <c r="AL18" s="9">
        <f>AB18*U18</f>
        <v>3.2517907532918363E-8</v>
      </c>
      <c r="AM18" s="9">
        <f>AB18*V18</f>
        <v>6.4409165324363763E-5</v>
      </c>
      <c r="AN18" s="9">
        <f>AB18*W18</f>
        <v>6.8367110051773565E-3</v>
      </c>
      <c r="AO18" s="9">
        <f>AB18*X18</f>
        <v>8.2901517613169648E-2</v>
      </c>
      <c r="AP18" s="9">
        <f>AB18*Y18</f>
        <v>6.1268232339994802E-4</v>
      </c>
      <c r="AQ18" s="9">
        <f>AB18*Z18</f>
        <v>2.407293838615976E-8</v>
      </c>
      <c r="AR18" s="9">
        <f>AB18*AA18</f>
        <v>0.33943042767338938</v>
      </c>
    </row>
    <row r="19" spans="1:44" ht="101" x14ac:dyDescent="0.35">
      <c r="A19" s="9" t="s">
        <v>132</v>
      </c>
      <c r="B19" s="9" t="s">
        <v>62</v>
      </c>
      <c r="C19" s="9" t="s">
        <v>112</v>
      </c>
      <c r="D19" s="9" t="s">
        <v>174</v>
      </c>
      <c r="E19" s="9" t="s">
        <v>127</v>
      </c>
      <c r="F19" s="9" t="s">
        <v>57</v>
      </c>
      <c r="G19" s="9" t="s">
        <v>172</v>
      </c>
      <c r="H19" s="9">
        <v>0.1</v>
      </c>
      <c r="I19" s="9" t="s">
        <v>188</v>
      </c>
      <c r="J19" s="9" t="b">
        <v>0</v>
      </c>
      <c r="K19" s="9" t="s">
        <v>101</v>
      </c>
      <c r="L19" s="9">
        <v>0.15548007398324781</v>
      </c>
      <c r="M19" s="9">
        <v>3.5402850302082582E-8</v>
      </c>
      <c r="N19" s="9">
        <v>2.2429385738671572E-9</v>
      </c>
      <c r="O19" s="9">
        <v>2.3965813246913228E-8</v>
      </c>
      <c r="P19" s="9">
        <v>1.1456406248535151E-8</v>
      </c>
      <c r="Q19" s="9">
        <v>1.12552016970457E-2</v>
      </c>
      <c r="R19" s="9">
        <v>6.5053473840965235E-4</v>
      </c>
      <c r="S19" s="9">
        <v>5.9750470615643541E-4</v>
      </c>
      <c r="T19" s="9">
        <v>2.1088812583038969E-3</v>
      </c>
      <c r="U19" s="9">
        <v>6.7214553049957218E-7</v>
      </c>
      <c r="V19" s="9">
        <v>1.9135263038514471E-4</v>
      </c>
      <c r="W19" s="9">
        <v>0.44338356164970782</v>
      </c>
      <c r="X19" s="9">
        <v>2.7588606528042718</v>
      </c>
      <c r="Y19" s="9">
        <v>1.0104658883352109E-2</v>
      </c>
      <c r="Z19" s="9">
        <v>6.2461310686804627E-7</v>
      </c>
      <c r="AA19" s="9">
        <v>2.3470326547815419</v>
      </c>
      <c r="AB19" s="9">
        <f>Parameter!D5</f>
        <v>0.1</v>
      </c>
      <c r="AC19" s="9">
        <f>AB19*L19</f>
        <v>1.5548007398324782E-2</v>
      </c>
      <c r="AD19" s="9">
        <f>AB19*M19</f>
        <v>3.5402850302082584E-9</v>
      </c>
      <c r="AE19" s="9">
        <f>AB19*N19</f>
        <v>2.2429385738671573E-10</v>
      </c>
      <c r="AF19" s="9">
        <f>AB19*O19</f>
        <v>2.3965813246913231E-9</v>
      </c>
      <c r="AG19" s="9">
        <f>AB19*P19</f>
        <v>1.1456406248535152E-9</v>
      </c>
      <c r="AH19" s="9">
        <f>AB19*Q19</f>
        <v>1.1255201697045701E-3</v>
      </c>
      <c r="AI19" s="9">
        <f>AB19*R19</f>
        <v>6.5053473840965233E-5</v>
      </c>
      <c r="AJ19" s="9">
        <f>AB19*S19</f>
        <v>5.9750470615643544E-5</v>
      </c>
      <c r="AK19" s="9">
        <f>AB19*T19</f>
        <v>2.108881258303897E-4</v>
      </c>
      <c r="AL19" s="9">
        <f>AB19*U19</f>
        <v>6.7214553049957225E-8</v>
      </c>
      <c r="AM19" s="9">
        <f>AB19*V19</f>
        <v>1.9135263038514471E-5</v>
      </c>
      <c r="AN19" s="9">
        <f>AB19*W19</f>
        <v>4.4338356164970782E-2</v>
      </c>
      <c r="AO19" s="9">
        <f>AB19*X19</f>
        <v>0.2758860652804272</v>
      </c>
      <c r="AP19" s="9">
        <f>AB19*Y19</f>
        <v>1.0104658883352111E-3</v>
      </c>
      <c r="AQ19" s="9">
        <f>AB19*Z19</f>
        <v>6.2461310686804627E-8</v>
      </c>
      <c r="AR19" s="9">
        <f>AB19*AA19</f>
        <v>0.2347032654781542</v>
      </c>
    </row>
    <row r="20" spans="1:44" ht="51" x14ac:dyDescent="0.35">
      <c r="A20" s="9" t="s">
        <v>128</v>
      </c>
      <c r="B20" s="9" t="s">
        <v>58</v>
      </c>
      <c r="C20" s="9" t="s">
        <v>110</v>
      </c>
      <c r="D20" s="9" t="s">
        <v>172</v>
      </c>
      <c r="E20" s="9" t="s">
        <v>128</v>
      </c>
      <c r="F20" s="9" t="s">
        <v>58</v>
      </c>
      <c r="G20" s="9" t="s">
        <v>172</v>
      </c>
      <c r="H20" s="9">
        <v>-1</v>
      </c>
      <c r="I20" s="9" t="s">
        <v>187</v>
      </c>
      <c r="J20" s="9" t="b">
        <v>0</v>
      </c>
      <c r="AB20" s="9">
        <f>H20</f>
        <v>-1</v>
      </c>
      <c r="AC20" s="9">
        <f t="shared" ref="AC20:AR20" si="7">+AC21+AC22+AC23+AC24</f>
        <v>9.9606015668372253E-2</v>
      </c>
      <c r="AD20" s="9">
        <f t="shared" si="7"/>
        <v>1.1698169473515033E-8</v>
      </c>
      <c r="AE20" s="9">
        <f t="shared" si="7"/>
        <v>1.3336673466830479E-9</v>
      </c>
      <c r="AF20" s="9">
        <f t="shared" si="7"/>
        <v>6.0578293632267269E-9</v>
      </c>
      <c r="AG20" s="9">
        <f t="shared" si="7"/>
        <v>9.8053740720495167E-9</v>
      </c>
      <c r="AH20" s="9">
        <f t="shared" si="7"/>
        <v>3.9145051758817532E-3</v>
      </c>
      <c r="AI20" s="9">
        <f t="shared" si="7"/>
        <v>3.7946293254801294E-4</v>
      </c>
      <c r="AJ20" s="9">
        <f t="shared" si="7"/>
        <v>1.1896747942835297E-3</v>
      </c>
      <c r="AK20" s="9">
        <f t="shared" si="7"/>
        <v>5.2040269272596367E-3</v>
      </c>
      <c r="AL20" s="9">
        <f t="shared" si="7"/>
        <v>4.4031506578555853E-7</v>
      </c>
      <c r="AM20" s="9">
        <f t="shared" si="7"/>
        <v>1.3148420861157844E-4</v>
      </c>
      <c r="AN20" s="9">
        <f t="shared" si="7"/>
        <v>6.3080458857886212E-2</v>
      </c>
      <c r="AO20" s="9">
        <f t="shared" si="7"/>
        <v>0.54980615763368834</v>
      </c>
      <c r="AP20" s="9">
        <f t="shared" si="7"/>
        <v>8.0068007083207056E-3</v>
      </c>
      <c r="AQ20" s="9">
        <f t="shared" si="7"/>
        <v>1.4783761486263752E-7</v>
      </c>
      <c r="AR20" s="9">
        <f t="shared" si="7"/>
        <v>0.77887591956838198</v>
      </c>
    </row>
    <row r="21" spans="1:44" ht="88.5" x14ac:dyDescent="0.35">
      <c r="A21" s="9" t="s">
        <v>133</v>
      </c>
      <c r="B21" s="9" t="s">
        <v>63</v>
      </c>
      <c r="C21" s="9" t="s">
        <v>110</v>
      </c>
      <c r="D21" s="9" t="s">
        <v>172</v>
      </c>
      <c r="E21" s="9" t="s">
        <v>128</v>
      </c>
      <c r="F21" s="9" t="s">
        <v>58</v>
      </c>
      <c r="G21" s="9" t="s">
        <v>172</v>
      </c>
      <c r="H21" s="9">
        <v>-0.5</v>
      </c>
      <c r="I21" s="9" t="s">
        <v>188</v>
      </c>
      <c r="J21" s="9" t="b">
        <v>1</v>
      </c>
      <c r="K21" s="9" t="s">
        <v>194</v>
      </c>
      <c r="L21" s="9">
        <f>AC82*AB82</f>
        <v>-5.3953760442447339E-2</v>
      </c>
      <c r="M21" s="9">
        <f>AD82*AB82</f>
        <v>-3.027063845571448E-9</v>
      </c>
      <c r="N21" s="9">
        <f>AE82*AB82</f>
        <v>-1.427213331771866E-9</v>
      </c>
      <c r="O21" s="9">
        <f>AF82*AB82</f>
        <v>-2.3641948066178103E-9</v>
      </c>
      <c r="P21" s="9">
        <f>AG82*AB82</f>
        <v>-1.0915706147200551E-8</v>
      </c>
      <c r="Q21" s="9">
        <f>AH82*AB82</f>
        <v>-2.2999632551541109E-3</v>
      </c>
      <c r="R21" s="9">
        <f>AI82*AB82</f>
        <v>-7.1513202930028715E-5</v>
      </c>
      <c r="S21" s="9">
        <f>AJ82*AB82</f>
        <v>-2.1694960001108739E-3</v>
      </c>
      <c r="T21" s="9">
        <f>AK82*AB82</f>
        <v>-9.6225014452828075E-3</v>
      </c>
      <c r="U21" s="9">
        <f>AL82*AB82</f>
        <v>-4.055810082322917E-7</v>
      </c>
      <c r="V21" s="9">
        <f>AM82*AB82</f>
        <v>-8.6023694770961086E-5</v>
      </c>
      <c r="W21" s="9">
        <f>AN82*AB82</f>
        <v>-1.9389603375059253E-2</v>
      </c>
      <c r="X21" s="9">
        <f>AO82*AB82</f>
        <v>-0.44008200535474762</v>
      </c>
      <c r="Y21" s="9">
        <f>AP82*AB82</f>
        <v>-1.2426601543650335E-2</v>
      </c>
      <c r="Z21" s="9">
        <f>AQ82*AB82</f>
        <v>-1.1863523826531189E-7</v>
      </c>
      <c r="AA21" s="9">
        <f>AR82*AB82</f>
        <v>-0.29763451506094013</v>
      </c>
      <c r="AB21" s="9">
        <f>-1+Parameter!D4</f>
        <v>-0.5</v>
      </c>
      <c r="AC21" s="9">
        <f>AB21*L21</f>
        <v>2.697688022122367E-2</v>
      </c>
      <c r="AD21" s="9">
        <f>AB21*M21</f>
        <v>1.513531922785724E-9</v>
      </c>
      <c r="AE21" s="9">
        <f>AB21*N21</f>
        <v>7.1360666588593299E-10</v>
      </c>
      <c r="AF21" s="9">
        <f>AB21*O21</f>
        <v>1.1820974033089051E-9</v>
      </c>
      <c r="AG21" s="9">
        <f>AB21*P21</f>
        <v>5.4578530736002754E-9</v>
      </c>
      <c r="AH21" s="9">
        <f>AB21*Q21</f>
        <v>1.1499816275770554E-3</v>
      </c>
      <c r="AI21" s="9">
        <f>AB21*R21</f>
        <v>3.5756601465014358E-5</v>
      </c>
      <c r="AJ21" s="9">
        <f>AB21*S21</f>
        <v>1.084748000055437E-3</v>
      </c>
      <c r="AK21" s="9">
        <f>AB21*T21</f>
        <v>4.8112507226414037E-3</v>
      </c>
      <c r="AL21" s="9">
        <f>AB21*U21</f>
        <v>2.0279050411614585E-7</v>
      </c>
      <c r="AM21" s="9">
        <f>AB21*V21</f>
        <v>4.3011847385480543E-5</v>
      </c>
      <c r="AN21" s="9">
        <f>AB21*W21</f>
        <v>9.6948016875296264E-3</v>
      </c>
      <c r="AO21" s="9">
        <f>AB21*X21</f>
        <v>0.22004100267737381</v>
      </c>
      <c r="AP21" s="9">
        <f>AB21*Y21</f>
        <v>6.2133007718251677E-3</v>
      </c>
      <c r="AQ21" s="9">
        <f>AB21*Z21</f>
        <v>5.9317619132655944E-8</v>
      </c>
      <c r="AR21" s="9">
        <f>AB21*AA21</f>
        <v>0.14881725753047007</v>
      </c>
    </row>
    <row r="22" spans="1:44" ht="88.5" x14ac:dyDescent="0.35">
      <c r="A22" s="9" t="s">
        <v>134</v>
      </c>
      <c r="B22" s="9" t="s">
        <v>64</v>
      </c>
      <c r="C22" s="9" t="s">
        <v>110</v>
      </c>
      <c r="D22" s="9" t="s">
        <v>172</v>
      </c>
      <c r="E22" s="9" t="s">
        <v>128</v>
      </c>
      <c r="F22" s="9" t="s">
        <v>58</v>
      </c>
      <c r="G22" s="9" t="s">
        <v>172</v>
      </c>
      <c r="H22" s="9">
        <v>-0.5</v>
      </c>
      <c r="I22" s="9" t="s">
        <v>188</v>
      </c>
      <c r="J22" s="9" t="b">
        <v>1</v>
      </c>
      <c r="K22" s="9" t="s">
        <v>195</v>
      </c>
      <c r="L22" s="9">
        <f>AC95*AB95</f>
        <v>-6.414280064053493E-2</v>
      </c>
      <c r="M22" s="9">
        <f>AD95*AB95</f>
        <v>-2.2984723572902436E-9</v>
      </c>
      <c r="N22" s="9">
        <f>AE95*AB95</f>
        <v>-5.8178984738193745E-10</v>
      </c>
      <c r="O22" s="9">
        <f>AF95*AB95</f>
        <v>-2.1698958348830853E-9</v>
      </c>
      <c r="P22" s="9">
        <f>AG95*AB95</f>
        <v>5.1196458805766363E-10</v>
      </c>
      <c r="Q22" s="9">
        <f>AH95*AB95</f>
        <v>-1.1917546272818022E-4</v>
      </c>
      <c r="R22" s="9">
        <f>AI95*AB95</f>
        <v>-5.7404946712579087E-5</v>
      </c>
      <c r="S22" s="9">
        <f>AJ95*AB95</f>
        <v>2.2765427155173424E-4</v>
      </c>
      <c r="T22" s="9">
        <f>AK95*AB95</f>
        <v>1.0514281279933697E-3</v>
      </c>
      <c r="U22" s="9">
        <f>AL95*AB95</f>
        <v>-2.7558420217307417E-7</v>
      </c>
      <c r="V22" s="9">
        <f>AM95*AB95</f>
        <v>-9.8558657264393309E-6</v>
      </c>
      <c r="W22" s="9">
        <f>AN95*AB95</f>
        <v>-4.4211800004168994E-3</v>
      </c>
      <c r="X22" s="9">
        <f>AO95*AB95</f>
        <v>5.8044855874564483E-2</v>
      </c>
      <c r="Y22" s="9">
        <f>AP95*AB95</f>
        <v>-3.4070344952075908E-4</v>
      </c>
      <c r="Z22" s="9">
        <f>AQ95*AB95</f>
        <v>-3.9714933140343596E-9</v>
      </c>
      <c r="AA22" s="9">
        <f>AR95*AB95</f>
        <v>-0.11184993777273661</v>
      </c>
      <c r="AB22" s="9">
        <f>-Parameter!D4</f>
        <v>-0.5</v>
      </c>
      <c r="AC22" s="9">
        <f>AB22*L22</f>
        <v>3.2071400320267465E-2</v>
      </c>
      <c r="AD22" s="9">
        <f>AB22*M22</f>
        <v>1.1492361786451218E-9</v>
      </c>
      <c r="AE22" s="9">
        <f>AB22*N22</f>
        <v>2.9089492369096872E-10</v>
      </c>
      <c r="AF22" s="9">
        <f>AB22*O22</f>
        <v>1.0849479174415427E-9</v>
      </c>
      <c r="AG22" s="9">
        <f>AB22*P22</f>
        <v>-2.5598229402883182E-10</v>
      </c>
      <c r="AH22" s="9">
        <f>AB22*Q22</f>
        <v>5.9587731364090109E-5</v>
      </c>
      <c r="AI22" s="9">
        <f>AB22*R22</f>
        <v>2.8702473356289543E-5</v>
      </c>
      <c r="AJ22" s="9">
        <f>AB22*S22</f>
        <v>-1.1382713577586712E-4</v>
      </c>
      <c r="AK22" s="9">
        <f>AB22*T22</f>
        <v>-5.2571406399668484E-4</v>
      </c>
      <c r="AL22" s="9">
        <f>AB22*U22</f>
        <v>1.3779210108653708E-7</v>
      </c>
      <c r="AM22" s="9">
        <f>AB22*V22</f>
        <v>4.9279328632196655E-6</v>
      </c>
      <c r="AN22" s="9">
        <f>AB22*W22</f>
        <v>2.2105900002084497E-3</v>
      </c>
      <c r="AO22" s="9">
        <f>AB22*X22</f>
        <v>-2.9022427937282241E-2</v>
      </c>
      <c r="AP22" s="9">
        <f>AB22*Y22</f>
        <v>1.7035172476037954E-4</v>
      </c>
      <c r="AQ22" s="9">
        <f>AB22*Z22</f>
        <v>1.9857466570171798E-9</v>
      </c>
      <c r="AR22" s="9">
        <f>AB22*AA22</f>
        <v>5.5924968886368304E-2</v>
      </c>
    </row>
    <row r="23" spans="1:44" ht="113.5" x14ac:dyDescent="0.35">
      <c r="A23" s="9" t="s">
        <v>131</v>
      </c>
      <c r="B23" s="9" t="s">
        <v>61</v>
      </c>
      <c r="C23" s="9" t="s">
        <v>112</v>
      </c>
      <c r="D23" s="9" t="s">
        <v>173</v>
      </c>
      <c r="E23" s="9" t="s">
        <v>128</v>
      </c>
      <c r="F23" s="9" t="s">
        <v>58</v>
      </c>
      <c r="G23" s="9" t="s">
        <v>172</v>
      </c>
      <c r="H23" s="9">
        <v>0.02</v>
      </c>
      <c r="I23" s="9" t="s">
        <v>188</v>
      </c>
      <c r="J23" s="9" t="b">
        <v>0</v>
      </c>
      <c r="L23" s="9">
        <v>1.2504863864278171</v>
      </c>
      <c r="M23" s="9">
        <v>2.7475581709379648E-7</v>
      </c>
      <c r="N23" s="9">
        <v>5.2435949859715276E-9</v>
      </c>
      <c r="O23" s="9">
        <v>6.9710135889247766E-8</v>
      </c>
      <c r="P23" s="9">
        <v>1.7289313338122789E-7</v>
      </c>
      <c r="Q23" s="9">
        <v>7.8970782361801869E-2</v>
      </c>
      <c r="R23" s="9">
        <v>1.2497519194287191E-2</v>
      </c>
      <c r="S23" s="9">
        <v>7.9501729694158221E-3</v>
      </c>
      <c r="T23" s="9">
        <v>3.5380107139226402E-2</v>
      </c>
      <c r="U23" s="9">
        <v>1.625895376645918E-6</v>
      </c>
      <c r="V23" s="9">
        <v>3.2204582662181879E-3</v>
      </c>
      <c r="W23" s="9">
        <v>0.3418355502588678</v>
      </c>
      <c r="X23" s="9">
        <v>4.1450758806584824</v>
      </c>
      <c r="Y23" s="9">
        <v>3.0634116169997401E-2</v>
      </c>
      <c r="Z23" s="9">
        <v>1.203646919307988E-6</v>
      </c>
      <c r="AA23" s="9">
        <v>16.971521383669469</v>
      </c>
      <c r="AB23" s="9">
        <f>H23</f>
        <v>0.02</v>
      </c>
      <c r="AC23" s="9">
        <f>AB23*L23</f>
        <v>2.5009727728556343E-2</v>
      </c>
      <c r="AD23" s="9">
        <f>AB23*M23</f>
        <v>5.4951163418759296E-9</v>
      </c>
      <c r="AE23" s="9">
        <f>AB23*N23</f>
        <v>1.0487189971943055E-10</v>
      </c>
      <c r="AF23" s="9">
        <f>AB23*O23</f>
        <v>1.3942027177849554E-9</v>
      </c>
      <c r="AG23" s="9">
        <f>AB23*P23</f>
        <v>3.4578626676245581E-9</v>
      </c>
      <c r="AH23" s="9">
        <f>AB23*Q23</f>
        <v>1.5794156472360374E-3</v>
      </c>
      <c r="AI23" s="9">
        <f>AB23*R23</f>
        <v>2.4995038388574381E-4</v>
      </c>
      <c r="AJ23" s="9">
        <f>AB23*S23</f>
        <v>1.5900345938831643E-4</v>
      </c>
      <c r="AK23" s="9">
        <f>AB23*T23</f>
        <v>7.0760214278452801E-4</v>
      </c>
      <c r="AL23" s="9">
        <f>AB23*U23</f>
        <v>3.2517907532918363E-8</v>
      </c>
      <c r="AM23" s="9">
        <f>AB23*V23</f>
        <v>6.4409165324363763E-5</v>
      </c>
      <c r="AN23" s="9">
        <f>AB23*W23</f>
        <v>6.8367110051773565E-3</v>
      </c>
      <c r="AO23" s="9">
        <f>AB23*X23</f>
        <v>8.2901517613169648E-2</v>
      </c>
      <c r="AP23" s="9">
        <f>AB23*Y23</f>
        <v>6.1268232339994802E-4</v>
      </c>
      <c r="AQ23" s="9">
        <f>AB23*Z23</f>
        <v>2.407293838615976E-8</v>
      </c>
      <c r="AR23" s="9">
        <f>AB23*AA23</f>
        <v>0.33943042767338938</v>
      </c>
    </row>
    <row r="24" spans="1:44" ht="101" x14ac:dyDescent="0.35">
      <c r="A24" s="9" t="s">
        <v>132</v>
      </c>
      <c r="B24" s="9" t="s">
        <v>62</v>
      </c>
      <c r="C24" s="9" t="s">
        <v>112</v>
      </c>
      <c r="D24" s="9" t="s">
        <v>174</v>
      </c>
      <c r="E24" s="9" t="s">
        <v>128</v>
      </c>
      <c r="F24" s="9" t="s">
        <v>58</v>
      </c>
      <c r="G24" s="9" t="s">
        <v>172</v>
      </c>
      <c r="H24" s="9">
        <v>0.1</v>
      </c>
      <c r="I24" s="9" t="s">
        <v>188</v>
      </c>
      <c r="J24" s="9" t="b">
        <v>0</v>
      </c>
      <c r="K24" s="9" t="s">
        <v>101</v>
      </c>
      <c r="L24" s="9">
        <v>0.15548007398324781</v>
      </c>
      <c r="M24" s="9">
        <v>3.5402850302082582E-8</v>
      </c>
      <c r="N24" s="9">
        <v>2.2429385738671572E-9</v>
      </c>
      <c r="O24" s="9">
        <v>2.3965813246913228E-8</v>
      </c>
      <c r="P24" s="9">
        <v>1.1456406248535151E-8</v>
      </c>
      <c r="Q24" s="9">
        <v>1.12552016970457E-2</v>
      </c>
      <c r="R24" s="9">
        <v>6.5053473840965235E-4</v>
      </c>
      <c r="S24" s="9">
        <v>5.9750470615643541E-4</v>
      </c>
      <c r="T24" s="9">
        <v>2.1088812583038969E-3</v>
      </c>
      <c r="U24" s="9">
        <v>6.7214553049957218E-7</v>
      </c>
      <c r="V24" s="9">
        <v>1.9135263038514471E-4</v>
      </c>
      <c r="W24" s="9">
        <v>0.44338356164970782</v>
      </c>
      <c r="X24" s="9">
        <v>2.7588606528042718</v>
      </c>
      <c r="Y24" s="9">
        <v>1.0104658883352109E-2</v>
      </c>
      <c r="Z24" s="9">
        <v>6.2461310686804627E-7</v>
      </c>
      <c r="AA24" s="9">
        <v>2.3470326547815419</v>
      </c>
      <c r="AB24" s="9">
        <f>Parameter!D5</f>
        <v>0.1</v>
      </c>
      <c r="AC24" s="9">
        <f>AB24*L24</f>
        <v>1.5548007398324782E-2</v>
      </c>
      <c r="AD24" s="9">
        <f>AB24*M24</f>
        <v>3.5402850302082584E-9</v>
      </c>
      <c r="AE24" s="9">
        <f>AB24*N24</f>
        <v>2.2429385738671573E-10</v>
      </c>
      <c r="AF24" s="9">
        <f>AB24*O24</f>
        <v>2.3965813246913231E-9</v>
      </c>
      <c r="AG24" s="9">
        <f>AB24*P24</f>
        <v>1.1456406248535152E-9</v>
      </c>
      <c r="AH24" s="9">
        <f>AB24*Q24</f>
        <v>1.1255201697045701E-3</v>
      </c>
      <c r="AI24" s="9">
        <f>AB24*R24</f>
        <v>6.5053473840965233E-5</v>
      </c>
      <c r="AJ24" s="9">
        <f>AB24*S24</f>
        <v>5.9750470615643544E-5</v>
      </c>
      <c r="AK24" s="9">
        <f>AB24*T24</f>
        <v>2.108881258303897E-4</v>
      </c>
      <c r="AL24" s="9">
        <f>AB24*U24</f>
        <v>6.7214553049957225E-8</v>
      </c>
      <c r="AM24" s="9">
        <f>AB24*V24</f>
        <v>1.9135263038514471E-5</v>
      </c>
      <c r="AN24" s="9">
        <f>AB24*W24</f>
        <v>4.4338356164970782E-2</v>
      </c>
      <c r="AO24" s="9">
        <f>AB24*X24</f>
        <v>0.2758860652804272</v>
      </c>
      <c r="AP24" s="9">
        <f>AB24*Y24</f>
        <v>1.0104658883352111E-3</v>
      </c>
      <c r="AQ24" s="9">
        <f>AB24*Z24</f>
        <v>6.2461310686804627E-8</v>
      </c>
      <c r="AR24" s="9">
        <f>AB24*AA24</f>
        <v>0.2347032654781542</v>
      </c>
    </row>
    <row r="25" spans="1:44" ht="88.5" x14ac:dyDescent="0.35">
      <c r="A25" s="9" t="s">
        <v>125</v>
      </c>
      <c r="B25" s="9" t="s">
        <v>55</v>
      </c>
      <c r="C25" s="9" t="s">
        <v>110</v>
      </c>
      <c r="D25" s="9" t="s">
        <v>172</v>
      </c>
      <c r="E25" s="9" t="s">
        <v>125</v>
      </c>
      <c r="F25" s="9" t="s">
        <v>55</v>
      </c>
      <c r="G25" s="9" t="s">
        <v>172</v>
      </c>
      <c r="H25" s="9">
        <v>-1</v>
      </c>
      <c r="I25" s="9" t="s">
        <v>187</v>
      </c>
      <c r="J25" s="9" t="b">
        <v>0</v>
      </c>
      <c r="AB25" s="9">
        <f t="shared" ref="AB25:AB56" si="8">H25</f>
        <v>-1</v>
      </c>
      <c r="AC25" s="9">
        <f t="shared" ref="AC25:AR25" si="9">+AC26+AC27+AC28+AC29+AC30+AC31+AC32+AC33+AC34+AC35+AC36+AC37</f>
        <v>2.3672705435859569E-2</v>
      </c>
      <c r="AD25" s="9">
        <f t="shared" si="9"/>
        <v>-5.363722507618008E-11</v>
      </c>
      <c r="AE25" s="9">
        <f t="shared" si="9"/>
        <v>2.8469210127085114E-11</v>
      </c>
      <c r="AF25" s="9">
        <f t="shared" si="9"/>
        <v>-1.0296216453787203E-10</v>
      </c>
      <c r="AG25" s="9">
        <f t="shared" si="9"/>
        <v>2.4565800070904825E-10</v>
      </c>
      <c r="AH25" s="9">
        <f t="shared" si="9"/>
        <v>2.1202487264419031E-4</v>
      </c>
      <c r="AI25" s="9">
        <f t="shared" si="9"/>
        <v>9.8462283947301846E-3</v>
      </c>
      <c r="AJ25" s="9">
        <f t="shared" si="9"/>
        <v>7.662817350111354E-5</v>
      </c>
      <c r="AK25" s="9">
        <f t="shared" si="9"/>
        <v>3.2396666813810064E-4</v>
      </c>
      <c r="AL25" s="9">
        <f t="shared" si="9"/>
        <v>3.5815892636586606E-8</v>
      </c>
      <c r="AM25" s="9">
        <f t="shared" si="9"/>
        <v>2.9109161982240394E-6</v>
      </c>
      <c r="AN25" s="9">
        <f t="shared" si="9"/>
        <v>-4.538164792194677E-3</v>
      </c>
      <c r="AO25" s="9">
        <f t="shared" si="9"/>
        <v>-3.2679325576754036E-3</v>
      </c>
      <c r="AP25" s="9">
        <f t="shared" si="9"/>
        <v>2.5692182341522259E-2</v>
      </c>
      <c r="AQ25" s="9">
        <f t="shared" si="9"/>
        <v>8.949207129603298E-9</v>
      </c>
      <c r="AR25" s="9">
        <f t="shared" si="9"/>
        <v>8.793041935481373E-2</v>
      </c>
    </row>
    <row r="26" spans="1:44" ht="51" x14ac:dyDescent="0.35">
      <c r="A26" s="9" t="s">
        <v>135</v>
      </c>
      <c r="B26" s="9" t="s">
        <v>65</v>
      </c>
      <c r="C26" s="9" t="s">
        <v>110</v>
      </c>
      <c r="D26" s="9" t="s">
        <v>175</v>
      </c>
      <c r="E26" s="9" t="s">
        <v>125</v>
      </c>
      <c r="F26" s="9" t="s">
        <v>55</v>
      </c>
      <c r="G26" s="9" t="s">
        <v>172</v>
      </c>
      <c r="H26" s="9">
        <v>-1.1199999999999999E-3</v>
      </c>
      <c r="I26" s="9" t="s">
        <v>188</v>
      </c>
      <c r="J26" s="9" t="b">
        <v>0</v>
      </c>
      <c r="L26" s="9">
        <v>-1.937142156156779</v>
      </c>
      <c r="M26" s="9">
        <v>-4.5636277008710973E-9</v>
      </c>
      <c r="N26" s="9">
        <v>-3.7785365220951958E-9</v>
      </c>
      <c r="O26" s="9">
        <v>-3.6025057976994901E-8</v>
      </c>
      <c r="P26" s="9">
        <v>-4.4246963512260999E-9</v>
      </c>
      <c r="Q26" s="9">
        <v>-2.0313384044525901E-3</v>
      </c>
      <c r="R26" s="9">
        <v>-4.0332289194264481E-4</v>
      </c>
      <c r="S26" s="9">
        <v>-3.0264070988349537E-4</v>
      </c>
      <c r="T26" s="9">
        <v>-1.467583145082469E-3</v>
      </c>
      <c r="U26" s="9">
        <v>-2.6200062229659978E-7</v>
      </c>
      <c r="V26" s="9">
        <v>-1.4493340857322471E-4</v>
      </c>
      <c r="W26" s="9">
        <v>-2.7809865485257999</v>
      </c>
      <c r="X26" s="9">
        <v>-0.69003287610673569</v>
      </c>
      <c r="Y26" s="9">
        <v>-5.5751472112987331E-2</v>
      </c>
      <c r="Z26" s="9">
        <v>-2.077588239203911E-7</v>
      </c>
      <c r="AA26" s="9">
        <v>-0.4228568591072539</v>
      </c>
      <c r="AB26" s="9">
        <f t="shared" si="8"/>
        <v>-1.1199999999999999E-3</v>
      </c>
      <c r="AC26" s="9">
        <f t="shared" ref="AC26:AC37" si="10">AB26*L26</f>
        <v>2.1695992148955921E-3</v>
      </c>
      <c r="AD26" s="9">
        <f t="shared" ref="AD26:AD37" si="11">AB26*M26</f>
        <v>5.1112630249756284E-12</v>
      </c>
      <c r="AE26" s="9">
        <f t="shared" ref="AE26:AE37" si="12">AB26*N26</f>
        <v>4.231960904746619E-12</v>
      </c>
      <c r="AF26" s="9">
        <f t="shared" ref="AF26:AF37" si="13">AB26*O26</f>
        <v>4.0348064934234284E-11</v>
      </c>
      <c r="AG26" s="9">
        <f t="shared" ref="AG26:AG37" si="14">AB26*P26</f>
        <v>4.9556599133732312E-12</v>
      </c>
      <c r="AH26" s="9">
        <f t="shared" ref="AH26:AH37" si="15">AB26*Q26</f>
        <v>2.2750990129869008E-6</v>
      </c>
      <c r="AI26" s="9">
        <f t="shared" ref="AI26:AI37" si="16">AB26*R26</f>
        <v>4.5172163897576214E-7</v>
      </c>
      <c r="AJ26" s="9">
        <f t="shared" ref="AJ26:AJ37" si="17">AB26*S26</f>
        <v>3.389575950695148E-7</v>
      </c>
      <c r="AK26" s="9">
        <f t="shared" ref="AK26:AK37" si="18">AB26*T26</f>
        <v>1.6436931224923651E-6</v>
      </c>
      <c r="AL26" s="9">
        <f t="shared" ref="AL26:AL37" si="19">AB26*U26</f>
        <v>2.9344069697219174E-10</v>
      </c>
      <c r="AM26" s="9">
        <f t="shared" ref="AM26:AM37" si="20">AB26*V26</f>
        <v>1.6232541760201167E-7</v>
      </c>
      <c r="AN26" s="9">
        <f t="shared" ref="AN26:AN37" si="21">AB26*W26</f>
        <v>3.1147049343488954E-3</v>
      </c>
      <c r="AO26" s="9">
        <f t="shared" ref="AO26:AO37" si="22">AB26*X26</f>
        <v>7.7283682123954387E-4</v>
      </c>
      <c r="AP26" s="9">
        <f t="shared" ref="AP26:AP37" si="23">AB26*Y26</f>
        <v>6.244164876654581E-5</v>
      </c>
      <c r="AQ26" s="9">
        <f t="shared" ref="AQ26:AQ37" si="24">AB26*Z26</f>
        <v>2.3268988279083802E-10</v>
      </c>
      <c r="AR26" s="9">
        <f t="shared" ref="AR26:AR37" si="25">AB26*AA26</f>
        <v>4.735996822001243E-4</v>
      </c>
    </row>
    <row r="27" spans="1:44" ht="76" x14ac:dyDescent="0.35">
      <c r="A27" s="9" t="s">
        <v>136</v>
      </c>
      <c r="B27" s="9" t="s">
        <v>66</v>
      </c>
      <c r="C27" s="9" t="s">
        <v>110</v>
      </c>
      <c r="D27" s="9" t="s">
        <v>173</v>
      </c>
      <c r="E27" s="9" t="s">
        <v>125</v>
      </c>
      <c r="F27" s="9" t="s">
        <v>55</v>
      </c>
      <c r="G27" s="9" t="s">
        <v>172</v>
      </c>
      <c r="H27" s="9">
        <v>1.1199999999999999E-3</v>
      </c>
      <c r="I27" s="9" t="s">
        <v>188</v>
      </c>
      <c r="J27" s="9" t="b">
        <v>0</v>
      </c>
      <c r="L27" s="9">
        <v>2.0526393988610692</v>
      </c>
      <c r="M27" s="9">
        <v>5.207477224576409E-8</v>
      </c>
      <c r="N27" s="9">
        <v>3.2513920605645098E-8</v>
      </c>
      <c r="O27" s="9">
        <v>1.043184380304409E-7</v>
      </c>
      <c r="P27" s="9">
        <v>7.377008275765334E-8</v>
      </c>
      <c r="Q27" s="9">
        <v>6.475352497129748E-2</v>
      </c>
      <c r="R27" s="9">
        <v>7.2435046369727528E-3</v>
      </c>
      <c r="S27" s="9">
        <v>7.2917592511910333E-3</v>
      </c>
      <c r="T27" s="9">
        <v>1.54633602279884E-2</v>
      </c>
      <c r="U27" s="9">
        <v>2.788510665112983E-5</v>
      </c>
      <c r="V27" s="9">
        <v>1.397243994702002E-3</v>
      </c>
      <c r="W27" s="9">
        <v>1.3910819391289211</v>
      </c>
      <c r="X27" s="9">
        <v>6.1980988331055888</v>
      </c>
      <c r="Y27" s="9">
        <v>0.94362225138298172</v>
      </c>
      <c r="Z27" s="9">
        <v>1.5561450291470851E-5</v>
      </c>
      <c r="AA27" s="9">
        <v>73.378713396254156</v>
      </c>
      <c r="AB27" s="9">
        <f t="shared" si="8"/>
        <v>1.1199999999999999E-3</v>
      </c>
      <c r="AC27" s="9">
        <f t="shared" si="10"/>
        <v>2.2989561267243975E-3</v>
      </c>
      <c r="AD27" s="9">
        <f t="shared" si="11"/>
        <v>5.8323744915255781E-11</v>
      </c>
      <c r="AE27" s="9">
        <f t="shared" si="12"/>
        <v>3.6415591078322504E-11</v>
      </c>
      <c r="AF27" s="9">
        <f t="shared" si="13"/>
        <v>1.1683665059409381E-10</v>
      </c>
      <c r="AG27" s="9">
        <f t="shared" si="14"/>
        <v>8.262249268857174E-11</v>
      </c>
      <c r="AH27" s="9">
        <f t="shared" si="15"/>
        <v>7.2523947967853165E-5</v>
      </c>
      <c r="AI27" s="9">
        <f t="shared" si="16"/>
        <v>8.1127251934094816E-6</v>
      </c>
      <c r="AJ27" s="9">
        <f t="shared" si="17"/>
        <v>8.1667703613339561E-6</v>
      </c>
      <c r="AK27" s="9">
        <f t="shared" si="18"/>
        <v>1.7318963455347006E-5</v>
      </c>
      <c r="AL27" s="9">
        <f t="shared" si="19"/>
        <v>3.1231319449265404E-8</v>
      </c>
      <c r="AM27" s="9">
        <f t="shared" si="20"/>
        <v>1.5649132740662421E-6</v>
      </c>
      <c r="AN27" s="9">
        <f t="shared" si="21"/>
        <v>1.5580117718243915E-3</v>
      </c>
      <c r="AO27" s="9">
        <f t="shared" si="22"/>
        <v>6.941870693078259E-3</v>
      </c>
      <c r="AP27" s="9">
        <f t="shared" si="23"/>
        <v>1.0568569215489395E-3</v>
      </c>
      <c r="AQ27" s="9">
        <f t="shared" si="24"/>
        <v>1.7428824326447352E-8</v>
      </c>
      <c r="AR27" s="9">
        <f t="shared" si="25"/>
        <v>8.2184159003804644E-2</v>
      </c>
    </row>
    <row r="28" spans="1:44" ht="51" x14ac:dyDescent="0.35">
      <c r="A28" s="9" t="s">
        <v>137</v>
      </c>
      <c r="B28" s="9" t="s">
        <v>67</v>
      </c>
      <c r="C28" s="9" t="s">
        <v>110</v>
      </c>
      <c r="D28" s="9" t="s">
        <v>176</v>
      </c>
      <c r="E28" s="9" t="s">
        <v>125</v>
      </c>
      <c r="F28" s="9" t="s">
        <v>55</v>
      </c>
      <c r="G28" s="9" t="s">
        <v>172</v>
      </c>
      <c r="H28" s="9">
        <v>1.1199999999999999E-3</v>
      </c>
      <c r="I28" s="9" t="s">
        <v>188</v>
      </c>
      <c r="J28" s="9" t="b">
        <v>0</v>
      </c>
      <c r="L28" s="9">
        <v>0.50957154497419876</v>
      </c>
      <c r="M28" s="9">
        <v>9.0010000783107129E-8</v>
      </c>
      <c r="N28" s="9">
        <v>1.387186003275895E-8</v>
      </c>
      <c r="O28" s="9">
        <v>4.9093743476040898E-8</v>
      </c>
      <c r="P28" s="9">
        <v>1.3100044049378541E-8</v>
      </c>
      <c r="Q28" s="9">
        <v>0.1941979481704019</v>
      </c>
      <c r="R28" s="9">
        <v>1.675229501599022E-3</v>
      </c>
      <c r="S28" s="9">
        <v>1.555981486187244E-3</v>
      </c>
      <c r="T28" s="9">
        <v>3.6582453377913562E-3</v>
      </c>
      <c r="U28" s="9">
        <v>1.074112287203956E-5</v>
      </c>
      <c r="V28" s="9">
        <v>3.1584836087548431E-4</v>
      </c>
      <c r="W28" s="9">
        <v>0.41817960125236969</v>
      </c>
      <c r="X28" s="9">
        <v>12.799222253696</v>
      </c>
      <c r="Y28" s="9">
        <v>0.56052049283561933</v>
      </c>
      <c r="Z28" s="9">
        <v>3.0226874490257629E-6</v>
      </c>
      <c r="AA28" s="9">
        <v>18.65490440433835</v>
      </c>
      <c r="AB28" s="9">
        <f t="shared" si="8"/>
        <v>1.1199999999999999E-3</v>
      </c>
      <c r="AC28" s="9">
        <f t="shared" si="10"/>
        <v>5.7072013037110252E-4</v>
      </c>
      <c r="AD28" s="9">
        <f t="shared" si="11"/>
        <v>1.0081120087707998E-10</v>
      </c>
      <c r="AE28" s="9">
        <f t="shared" si="12"/>
        <v>1.5536483236690024E-11</v>
      </c>
      <c r="AF28" s="9">
        <f t="shared" si="13"/>
        <v>5.4984992693165799E-11</v>
      </c>
      <c r="AG28" s="9">
        <f t="shared" si="14"/>
        <v>1.4672049335303965E-11</v>
      </c>
      <c r="AH28" s="9">
        <f t="shared" si="15"/>
        <v>2.1750170195085011E-4</v>
      </c>
      <c r="AI28" s="9">
        <f t="shared" si="16"/>
        <v>1.8762570417909044E-6</v>
      </c>
      <c r="AJ28" s="9">
        <f t="shared" si="17"/>
        <v>1.7426992645297132E-6</v>
      </c>
      <c r="AK28" s="9">
        <f t="shared" si="18"/>
        <v>4.0972347783263187E-6</v>
      </c>
      <c r="AL28" s="9">
        <f t="shared" si="19"/>
        <v>1.2030057616684307E-8</v>
      </c>
      <c r="AM28" s="9">
        <f t="shared" si="20"/>
        <v>3.5375016418054239E-7</v>
      </c>
      <c r="AN28" s="9">
        <f t="shared" si="21"/>
        <v>4.6836115340265401E-4</v>
      </c>
      <c r="AO28" s="9">
        <f t="shared" si="22"/>
        <v>1.4335128924139519E-2</v>
      </c>
      <c r="AP28" s="9">
        <f t="shared" si="23"/>
        <v>6.2778295197589364E-4</v>
      </c>
      <c r="AQ28" s="9">
        <f t="shared" si="24"/>
        <v>3.3854099429088542E-9</v>
      </c>
      <c r="AR28" s="9">
        <f t="shared" si="25"/>
        <v>2.0893492932858949E-2</v>
      </c>
    </row>
    <row r="29" spans="1:44" ht="51" x14ac:dyDescent="0.35">
      <c r="A29" s="9" t="s">
        <v>138</v>
      </c>
      <c r="B29" s="9" t="s">
        <v>68</v>
      </c>
      <c r="C29" s="9" t="s">
        <v>110</v>
      </c>
      <c r="D29" s="9" t="s">
        <v>173</v>
      </c>
      <c r="E29" s="9" t="s">
        <v>125</v>
      </c>
      <c r="F29" s="9" t="s">
        <v>55</v>
      </c>
      <c r="G29" s="9" t="s">
        <v>172</v>
      </c>
      <c r="H29" s="9">
        <v>-0.35</v>
      </c>
      <c r="I29" s="9" t="s">
        <v>188</v>
      </c>
      <c r="J29" s="9" t="b">
        <v>0</v>
      </c>
      <c r="L29" s="9">
        <v>2.7643486746614979E-3</v>
      </c>
      <c r="M29" s="9">
        <v>6.2252409683854703E-10</v>
      </c>
      <c r="N29" s="9">
        <v>7.9185214550497231E-11</v>
      </c>
      <c r="O29" s="9">
        <v>9.0037677931247423E-10</v>
      </c>
      <c r="P29" s="9">
        <v>5.2746343208057352E-10</v>
      </c>
      <c r="Q29" s="9">
        <v>2.2935964653571391E-4</v>
      </c>
      <c r="R29" s="9">
        <v>1.3388568982833709E-5</v>
      </c>
      <c r="S29" s="9">
        <v>1.2511010628056119E-5</v>
      </c>
      <c r="T29" s="9">
        <v>4.1986637765900313E-5</v>
      </c>
      <c r="U29" s="9">
        <v>2.2111214646672271E-8</v>
      </c>
      <c r="V29" s="9">
        <v>3.7875218789278768E-6</v>
      </c>
      <c r="W29" s="9">
        <v>2.7654979005058911E-2</v>
      </c>
      <c r="X29" s="9">
        <v>7.2336482846093508E-2</v>
      </c>
      <c r="Y29" s="9">
        <v>3.3733194505463791E-4</v>
      </c>
      <c r="Z29" s="9">
        <v>3.4564905778696412E-8</v>
      </c>
      <c r="AA29" s="9">
        <v>4.4630949325857122E-2</v>
      </c>
      <c r="AB29" s="9">
        <f t="shared" si="8"/>
        <v>-0.35</v>
      </c>
      <c r="AC29" s="9">
        <f t="shared" si="10"/>
        <v>-9.6752203613152416E-4</v>
      </c>
      <c r="AD29" s="9">
        <f t="shared" si="11"/>
        <v>-2.1788343389349146E-10</v>
      </c>
      <c r="AE29" s="9">
        <f t="shared" si="12"/>
        <v>-2.771482509267403E-11</v>
      </c>
      <c r="AF29" s="9">
        <f t="shared" si="13"/>
        <v>-3.1513187275936594E-10</v>
      </c>
      <c r="AG29" s="9">
        <f t="shared" si="14"/>
        <v>-1.8461220122820072E-10</v>
      </c>
      <c r="AH29" s="9">
        <f t="shared" si="15"/>
        <v>-8.0275876287499865E-5</v>
      </c>
      <c r="AI29" s="9">
        <f t="shared" si="16"/>
        <v>-4.6859991439917982E-6</v>
      </c>
      <c r="AJ29" s="9">
        <f t="shared" si="17"/>
        <v>-4.3788537198196417E-6</v>
      </c>
      <c r="AK29" s="9">
        <f t="shared" si="18"/>
        <v>-1.4695323218065108E-5</v>
      </c>
      <c r="AL29" s="9">
        <f t="shared" si="19"/>
        <v>-7.7389251263352949E-9</v>
      </c>
      <c r="AM29" s="9">
        <f t="shared" si="20"/>
        <v>-1.3256326576247567E-6</v>
      </c>
      <c r="AN29" s="9">
        <f t="shared" si="21"/>
        <v>-9.6792426517706177E-3</v>
      </c>
      <c r="AO29" s="9">
        <f t="shared" si="22"/>
        <v>-2.5317768996132726E-2</v>
      </c>
      <c r="AP29" s="9">
        <f t="shared" si="23"/>
        <v>-1.1806618076912327E-4</v>
      </c>
      <c r="AQ29" s="9">
        <f t="shared" si="24"/>
        <v>-1.2097717022543743E-8</v>
      </c>
      <c r="AR29" s="9">
        <f t="shared" si="25"/>
        <v>-1.5620832264049991E-2</v>
      </c>
    </row>
    <row r="30" spans="1:44" ht="51" x14ac:dyDescent="0.35">
      <c r="A30" s="9" t="s">
        <v>139</v>
      </c>
      <c r="B30" s="9" t="s">
        <v>69</v>
      </c>
      <c r="C30" s="9" t="s">
        <v>110</v>
      </c>
      <c r="D30" s="9" t="s">
        <v>177</v>
      </c>
      <c r="E30" s="9" t="s">
        <v>125</v>
      </c>
      <c r="F30" s="9" t="s">
        <v>55</v>
      </c>
      <c r="G30" s="9" t="s">
        <v>172</v>
      </c>
      <c r="H30" s="9">
        <v>6.0424000000000003E-5</v>
      </c>
      <c r="I30" s="9" t="s">
        <v>189</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140</v>
      </c>
      <c r="B31" s="9" t="s">
        <v>70</v>
      </c>
      <c r="C31" s="9" t="s">
        <v>110</v>
      </c>
      <c r="D31" s="9" t="s">
        <v>177</v>
      </c>
      <c r="E31" s="9" t="s">
        <v>125</v>
      </c>
      <c r="F31" s="9" t="s">
        <v>55</v>
      </c>
      <c r="G31" s="9" t="s">
        <v>172</v>
      </c>
      <c r="H31" s="9">
        <v>0.14660000000000001</v>
      </c>
      <c r="I31" s="9" t="s">
        <v>189</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141</v>
      </c>
      <c r="B32" s="9" t="s">
        <v>71</v>
      </c>
      <c r="C32" s="9" t="s">
        <v>110</v>
      </c>
      <c r="D32" s="9" t="s">
        <v>178</v>
      </c>
      <c r="E32" s="9" t="s">
        <v>125</v>
      </c>
      <c r="F32" s="9" t="s">
        <v>55</v>
      </c>
      <c r="G32" s="9" t="s">
        <v>172</v>
      </c>
      <c r="H32" s="9">
        <v>0.15379999999999999</v>
      </c>
      <c r="I32" s="9" t="s">
        <v>189</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142</v>
      </c>
      <c r="B33" s="9" t="s">
        <v>72</v>
      </c>
      <c r="C33" s="9" t="s">
        <v>165</v>
      </c>
      <c r="D33" s="9" t="s">
        <v>179</v>
      </c>
      <c r="E33" s="9" t="s">
        <v>125</v>
      </c>
      <c r="F33" s="9" t="s">
        <v>55</v>
      </c>
      <c r="G33" s="9" t="s">
        <v>172</v>
      </c>
      <c r="H33" s="9">
        <v>0</v>
      </c>
      <c r="I33" s="9" t="s">
        <v>189</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143</v>
      </c>
      <c r="B34" s="9" t="s">
        <v>73</v>
      </c>
      <c r="C34" s="9" t="s">
        <v>110</v>
      </c>
      <c r="D34" s="9" t="s">
        <v>177</v>
      </c>
      <c r="E34" s="9" t="s">
        <v>125</v>
      </c>
      <c r="F34" s="9" t="s">
        <v>55</v>
      </c>
      <c r="G34" s="9" t="s">
        <v>172</v>
      </c>
      <c r="H34" s="9">
        <v>9.8399999999999998E-3</v>
      </c>
      <c r="I34" s="9" t="s">
        <v>189</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144</v>
      </c>
      <c r="B35" s="9" t="s">
        <v>74</v>
      </c>
      <c r="C35" s="9" t="s">
        <v>110</v>
      </c>
      <c r="D35" s="9" t="s">
        <v>177</v>
      </c>
      <c r="E35" s="9" t="s">
        <v>125</v>
      </c>
      <c r="F35" s="9" t="s">
        <v>55</v>
      </c>
      <c r="G35" s="9" t="s">
        <v>172</v>
      </c>
      <c r="H35" s="9">
        <v>4.6900000000000002E-5</v>
      </c>
      <c r="I35" s="9" t="s">
        <v>189</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145</v>
      </c>
      <c r="B36" s="9" t="s">
        <v>75</v>
      </c>
      <c r="C36" s="9" t="s">
        <v>166</v>
      </c>
      <c r="D36" s="9" t="s">
        <v>177</v>
      </c>
      <c r="E36" s="9" t="s">
        <v>125</v>
      </c>
      <c r="F36" s="9" t="s">
        <v>55</v>
      </c>
      <c r="G36" s="9" t="s">
        <v>172</v>
      </c>
      <c r="H36" s="9">
        <v>5.6026000000000003E-4</v>
      </c>
      <c r="I36" s="9" t="s">
        <v>189</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146</v>
      </c>
      <c r="B37" s="9" t="s">
        <v>76</v>
      </c>
      <c r="C37" s="9" t="s">
        <v>110</v>
      </c>
      <c r="D37" s="9" t="s">
        <v>177</v>
      </c>
      <c r="E37" s="9" t="s">
        <v>125</v>
      </c>
      <c r="F37" s="9" t="s">
        <v>55</v>
      </c>
      <c r="G37" s="9" t="s">
        <v>172</v>
      </c>
      <c r="H37" s="9">
        <v>2.3430000000000001E-5</v>
      </c>
      <c r="I37" s="9" t="s">
        <v>189</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129</v>
      </c>
      <c r="B38" s="9" t="s">
        <v>59</v>
      </c>
      <c r="C38" s="9" t="s">
        <v>110</v>
      </c>
      <c r="D38" s="9" t="s">
        <v>172</v>
      </c>
      <c r="E38" s="9" t="s">
        <v>129</v>
      </c>
      <c r="F38" s="9" t="s">
        <v>59</v>
      </c>
      <c r="G38" s="9" t="s">
        <v>172</v>
      </c>
      <c r="H38" s="9">
        <v>-1</v>
      </c>
      <c r="I38" s="9" t="s">
        <v>187</v>
      </c>
      <c r="J38" s="9" t="b">
        <v>0</v>
      </c>
      <c r="AB38" s="9">
        <f t="shared" si="8"/>
        <v>-1</v>
      </c>
      <c r="AC38" s="9">
        <f t="shared" ref="AC38:AR38" si="26">+AC39+AC40+AC41+AC42+AC43+AC44+AC45+AC46+AC47+AC48+AC49+AC50</f>
        <v>5.3953760442447339E-2</v>
      </c>
      <c r="AD38" s="9">
        <f t="shared" si="26"/>
        <v>3.027063845571448E-9</v>
      </c>
      <c r="AE38" s="9">
        <f t="shared" si="26"/>
        <v>1.427213331771866E-9</v>
      </c>
      <c r="AF38" s="9">
        <f t="shared" si="26"/>
        <v>2.3641948066178103E-9</v>
      </c>
      <c r="AG38" s="9">
        <f t="shared" si="26"/>
        <v>1.0915706147200551E-8</v>
      </c>
      <c r="AH38" s="9">
        <f t="shared" si="26"/>
        <v>2.2999632551541109E-3</v>
      </c>
      <c r="AI38" s="9">
        <f t="shared" si="26"/>
        <v>7.1513202930028715E-5</v>
      </c>
      <c r="AJ38" s="9">
        <f t="shared" si="26"/>
        <v>2.1694960001108739E-3</v>
      </c>
      <c r="AK38" s="9">
        <f t="shared" si="26"/>
        <v>9.6225014452828075E-3</v>
      </c>
      <c r="AL38" s="9">
        <f t="shared" si="26"/>
        <v>4.055810082322917E-7</v>
      </c>
      <c r="AM38" s="9">
        <f t="shared" si="26"/>
        <v>8.6023694770961086E-5</v>
      </c>
      <c r="AN38" s="9">
        <f t="shared" si="26"/>
        <v>1.9389603375059253E-2</v>
      </c>
      <c r="AO38" s="9">
        <f t="shared" si="26"/>
        <v>0.44008200535474762</v>
      </c>
      <c r="AP38" s="9">
        <f t="shared" si="26"/>
        <v>1.2426601543650335E-2</v>
      </c>
      <c r="AQ38" s="9">
        <f t="shared" si="26"/>
        <v>1.1863523826531189E-7</v>
      </c>
      <c r="AR38" s="9">
        <f t="shared" si="26"/>
        <v>0.29763451506094013</v>
      </c>
    </row>
    <row r="39" spans="1:44" ht="63.5" x14ac:dyDescent="0.35">
      <c r="A39" s="9" t="s">
        <v>147</v>
      </c>
      <c r="B39" s="9" t="s">
        <v>77</v>
      </c>
      <c r="C39" s="9" t="s">
        <v>110</v>
      </c>
      <c r="D39" s="9" t="s">
        <v>180</v>
      </c>
      <c r="E39" s="9" t="s">
        <v>129</v>
      </c>
      <c r="F39" s="9" t="s">
        <v>59</v>
      </c>
      <c r="G39" s="9" t="s">
        <v>172</v>
      </c>
      <c r="H39" s="9">
        <v>-1.8499999999999999E-5</v>
      </c>
      <c r="I39" s="9" t="s">
        <v>188</v>
      </c>
      <c r="J39" s="9" t="b">
        <v>0</v>
      </c>
      <c r="L39" s="9">
        <v>-0.52360837610367916</v>
      </c>
      <c r="M39" s="9">
        <v>-5.0347728910627557E-9</v>
      </c>
      <c r="N39" s="9">
        <v>-6.1782182118547084E-9</v>
      </c>
      <c r="O39" s="9">
        <v>-4.2867379688764412E-8</v>
      </c>
      <c r="P39" s="9">
        <v>-4.1978141291262007E-9</v>
      </c>
      <c r="Q39" s="9">
        <v>-2.1954225964532009E-3</v>
      </c>
      <c r="R39" s="9">
        <v>-3.9702107017892648E-4</v>
      </c>
      <c r="S39" s="9">
        <v>-3.1855082369674082E-4</v>
      </c>
      <c r="T39" s="9">
        <v>-1.479513557648844E-3</v>
      </c>
      <c r="U39" s="9">
        <v>-7.5928661732313664E-7</v>
      </c>
      <c r="V39" s="9">
        <v>-1.4806836103657979E-4</v>
      </c>
      <c r="W39" s="9">
        <v>-1.4046811471962379</v>
      </c>
      <c r="X39" s="9">
        <v>-0.38102912616901458</v>
      </c>
      <c r="Y39" s="9">
        <v>-7.2406315853755579E-2</v>
      </c>
      <c r="Z39" s="9">
        <v>-1.6078987313612599E-7</v>
      </c>
      <c r="AA39" s="9">
        <v>-0.39413004095305892</v>
      </c>
      <c r="AB39" s="9">
        <f t="shared" si="8"/>
        <v>-1.8499999999999999E-5</v>
      </c>
      <c r="AC39" s="9">
        <f t="shared" ref="AC39:AC50" si="27">AB39*L39</f>
        <v>9.6867549579180636E-6</v>
      </c>
      <c r="AD39" s="9">
        <f t="shared" ref="AD39:AD50" si="28">AB39*M39</f>
        <v>9.3143298484660976E-14</v>
      </c>
      <c r="AE39" s="9">
        <f t="shared" ref="AE39:AE50" si="29">AB39*N39</f>
        <v>1.142970369193121E-13</v>
      </c>
      <c r="AF39" s="9">
        <f t="shared" ref="AF39:AF50" si="30">AB39*O39</f>
        <v>7.9304652424214156E-13</v>
      </c>
      <c r="AG39" s="9">
        <f t="shared" ref="AG39:AG50" si="31">AB39*P39</f>
        <v>7.7659561388834706E-14</v>
      </c>
      <c r="AH39" s="9">
        <f t="shared" ref="AH39:AH50" si="32">AB39*Q39</f>
        <v>4.0615318034384216E-8</v>
      </c>
      <c r="AI39" s="9">
        <f t="shared" ref="AI39:AI50" si="33">AB39*R39</f>
        <v>7.3448897983101397E-9</v>
      </c>
      <c r="AJ39" s="9">
        <f t="shared" ref="AJ39:AJ50" si="34">AB39*S39</f>
        <v>5.893190238389705E-9</v>
      </c>
      <c r="AK39" s="9">
        <f t="shared" ref="AK39:AK50" si="35">AB39*T39</f>
        <v>2.7371000816503614E-8</v>
      </c>
      <c r="AL39" s="9">
        <f t="shared" ref="AL39:AL50" si="36">AB39*U39</f>
        <v>1.4046802420478027E-11</v>
      </c>
      <c r="AM39" s="9">
        <f t="shared" ref="AM39:AM50" si="37">AB39*V39</f>
        <v>2.7392646791767258E-9</v>
      </c>
      <c r="AN39" s="9">
        <f t="shared" ref="AN39:AN50" si="38">AB39*W39</f>
        <v>2.5986601223130402E-5</v>
      </c>
      <c r="AO39" s="9">
        <f t="shared" ref="AO39:AO50" si="39">AB39*X39</f>
        <v>7.0490388341267693E-6</v>
      </c>
      <c r="AP39" s="9">
        <f t="shared" ref="AP39:AP50" si="40">AB39*Y39</f>
        <v>1.339516843294478E-6</v>
      </c>
      <c r="AQ39" s="9">
        <f t="shared" ref="AQ39:AQ50" si="41">AB39*Z39</f>
        <v>2.9746126530183307E-12</v>
      </c>
      <c r="AR39" s="9">
        <f t="shared" ref="AR39:AR50" si="42">AB39*AA39</f>
        <v>7.2914057576315899E-6</v>
      </c>
    </row>
    <row r="40" spans="1:44" ht="63.5" x14ac:dyDescent="0.35">
      <c r="A40" s="9" t="s">
        <v>148</v>
      </c>
      <c r="B40" s="9" t="s">
        <v>78</v>
      </c>
      <c r="C40" s="9" t="s">
        <v>166</v>
      </c>
      <c r="D40" s="9" t="s">
        <v>180</v>
      </c>
      <c r="E40" s="9" t="s">
        <v>129</v>
      </c>
      <c r="F40" s="9" t="s">
        <v>59</v>
      </c>
      <c r="G40" s="9" t="s">
        <v>172</v>
      </c>
      <c r="H40" s="9">
        <v>-2.2499999999999999E-4</v>
      </c>
      <c r="I40" s="9" t="s">
        <v>188</v>
      </c>
      <c r="J40" s="9" t="b">
        <v>0</v>
      </c>
      <c r="L40" s="9">
        <v>-0.31062606905487877</v>
      </c>
      <c r="M40" s="9">
        <v>-2.1305858048911279E-8</v>
      </c>
      <c r="N40" s="9">
        <v>-1.2584942848018451E-7</v>
      </c>
      <c r="O40" s="9">
        <v>-2.1049518282893269E-6</v>
      </c>
      <c r="P40" s="9">
        <v>-3.2901027878885327E-8</v>
      </c>
      <c r="Q40" s="9">
        <v>-3.7249033972042933E-2</v>
      </c>
      <c r="R40" s="9">
        <v>-1.695069296809859E-3</v>
      </c>
      <c r="S40" s="9">
        <v>-3.9870818838341031E-3</v>
      </c>
      <c r="T40" s="9">
        <v>-1.1799303114350309E-2</v>
      </c>
      <c r="U40" s="9">
        <v>-9.10893314334004E-4</v>
      </c>
      <c r="V40" s="9">
        <v>-2.073637361429705E-2</v>
      </c>
      <c r="W40" s="9">
        <v>-4.7558076045168809</v>
      </c>
      <c r="X40" s="9">
        <v>-3.2172599513217039</v>
      </c>
      <c r="Y40" s="9">
        <v>-4.448095415779898</v>
      </c>
      <c r="Z40" s="9">
        <v>-6.4147913804419111E-6</v>
      </c>
      <c r="AA40" s="9">
        <v>-4.6035859935909027</v>
      </c>
      <c r="AB40" s="9">
        <f t="shared" si="8"/>
        <v>-2.2499999999999999E-4</v>
      </c>
      <c r="AC40" s="9">
        <f t="shared" si="27"/>
        <v>6.9890865537347723E-5</v>
      </c>
      <c r="AD40" s="9">
        <f t="shared" si="28"/>
        <v>4.7938180610050378E-12</v>
      </c>
      <c r="AE40" s="9">
        <f t="shared" si="29"/>
        <v>2.8316121408041513E-11</v>
      </c>
      <c r="AF40" s="9">
        <f t="shared" si="30"/>
        <v>4.7361416136509855E-10</v>
      </c>
      <c r="AG40" s="9">
        <f t="shared" si="31"/>
        <v>7.4027312727491986E-12</v>
      </c>
      <c r="AH40" s="9">
        <f t="shared" si="32"/>
        <v>8.3810326437096601E-6</v>
      </c>
      <c r="AI40" s="9">
        <f t="shared" si="33"/>
        <v>3.8139059178221828E-7</v>
      </c>
      <c r="AJ40" s="9">
        <f t="shared" si="34"/>
        <v>8.9709342386267312E-7</v>
      </c>
      <c r="AK40" s="9">
        <f t="shared" si="35"/>
        <v>2.6548432007288193E-6</v>
      </c>
      <c r="AL40" s="9">
        <f t="shared" si="36"/>
        <v>2.0495099572515089E-7</v>
      </c>
      <c r="AM40" s="9">
        <f t="shared" si="37"/>
        <v>4.6656840632168357E-6</v>
      </c>
      <c r="AN40" s="9">
        <f t="shared" si="38"/>
        <v>1.0700567110162981E-3</v>
      </c>
      <c r="AO40" s="9">
        <f t="shared" si="39"/>
        <v>7.2388348904738335E-4</v>
      </c>
      <c r="AP40" s="9">
        <f t="shared" si="40"/>
        <v>1.0008214685504771E-3</v>
      </c>
      <c r="AQ40" s="9">
        <f t="shared" si="41"/>
        <v>1.4433280605994299E-9</v>
      </c>
      <c r="AR40" s="9">
        <f t="shared" si="42"/>
        <v>1.0358068485579531E-3</v>
      </c>
    </row>
    <row r="41" spans="1:44" ht="63.5" x14ac:dyDescent="0.35">
      <c r="A41" s="9" t="s">
        <v>149</v>
      </c>
      <c r="B41" s="9" t="s">
        <v>79</v>
      </c>
      <c r="C41" s="9" t="s">
        <v>167</v>
      </c>
      <c r="D41" s="9" t="s">
        <v>180</v>
      </c>
      <c r="E41" s="9" t="s">
        <v>129</v>
      </c>
      <c r="F41" s="9" t="s">
        <v>59</v>
      </c>
      <c r="G41" s="9" t="s">
        <v>172</v>
      </c>
      <c r="H41" s="9">
        <v>7.4099999999999998E-9</v>
      </c>
      <c r="I41" s="9" t="s">
        <v>188</v>
      </c>
      <c r="J41" s="9" t="b">
        <v>0</v>
      </c>
      <c r="L41" s="9">
        <v>577811.866142074</v>
      </c>
      <c r="M41" s="9">
        <v>0.1925871401677339</v>
      </c>
      <c r="N41" s="9">
        <v>0.1707425519998817</v>
      </c>
      <c r="O41" s="9">
        <v>0.2430668588850434</v>
      </c>
      <c r="P41" s="9">
        <v>9.6742754633563119E-2</v>
      </c>
      <c r="Q41" s="9">
        <v>82647.995804854902</v>
      </c>
      <c r="R41" s="9">
        <v>3907.5374034153901</v>
      </c>
      <c r="S41" s="9">
        <v>3587.958722196815</v>
      </c>
      <c r="T41" s="9">
        <v>11792.14133803939</v>
      </c>
      <c r="U41" s="9">
        <v>17.061395084203369</v>
      </c>
      <c r="V41" s="9">
        <v>1030.312810266216</v>
      </c>
      <c r="W41" s="9">
        <v>3566123.7738131271</v>
      </c>
      <c r="X41" s="9">
        <v>58909334.839345537</v>
      </c>
      <c r="Y41" s="9">
        <v>470878.51487699029</v>
      </c>
      <c r="Z41" s="9">
        <v>11.265020599757969</v>
      </c>
      <c r="AA41" s="9">
        <v>15965351.392965039</v>
      </c>
      <c r="AB41" s="9">
        <f t="shared" si="8"/>
        <v>7.4099999999999998E-9</v>
      </c>
      <c r="AC41" s="9">
        <f t="shared" si="27"/>
        <v>4.2815859281127681E-3</v>
      </c>
      <c r="AD41" s="9">
        <f t="shared" si="28"/>
        <v>1.4270707086429082E-9</v>
      </c>
      <c r="AE41" s="9">
        <f t="shared" si="29"/>
        <v>1.2652023103191233E-9</v>
      </c>
      <c r="AF41" s="9">
        <f t="shared" si="30"/>
        <v>1.8011254243381715E-9</v>
      </c>
      <c r="AG41" s="9">
        <f t="shared" si="31"/>
        <v>7.1686381183470269E-10</v>
      </c>
      <c r="AH41" s="9">
        <f t="shared" si="32"/>
        <v>6.1242164891397478E-4</v>
      </c>
      <c r="AI41" s="9">
        <f t="shared" si="33"/>
        <v>2.8954852159308041E-5</v>
      </c>
      <c r="AJ41" s="9">
        <f t="shared" si="34"/>
        <v>2.6586774131478399E-5</v>
      </c>
      <c r="AK41" s="9">
        <f t="shared" si="35"/>
        <v>8.737976731487187E-5</v>
      </c>
      <c r="AL41" s="9">
        <f t="shared" si="36"/>
        <v>1.2642493757394696E-7</v>
      </c>
      <c r="AM41" s="9">
        <f t="shared" si="37"/>
        <v>7.6346179240726601E-6</v>
      </c>
      <c r="AN41" s="9">
        <f t="shared" si="38"/>
        <v>2.6424977163955272E-2</v>
      </c>
      <c r="AO41" s="9">
        <f t="shared" si="39"/>
        <v>0.43651817115955044</v>
      </c>
      <c r="AP41" s="9">
        <f t="shared" si="40"/>
        <v>3.4892097952384979E-3</v>
      </c>
      <c r="AQ41" s="9">
        <f t="shared" si="41"/>
        <v>8.3473802644206547E-8</v>
      </c>
      <c r="AR41" s="9">
        <f t="shared" si="42"/>
        <v>0.11830325382187094</v>
      </c>
    </row>
    <row r="42" spans="1:44" ht="63.5" x14ac:dyDescent="0.35">
      <c r="A42" s="9" t="s">
        <v>150</v>
      </c>
      <c r="B42" s="9" t="s">
        <v>80</v>
      </c>
      <c r="C42" s="9" t="s">
        <v>168</v>
      </c>
      <c r="D42" s="9" t="s">
        <v>180</v>
      </c>
      <c r="E42" s="9" t="s">
        <v>129</v>
      </c>
      <c r="F42" s="9" t="s">
        <v>59</v>
      </c>
      <c r="G42" s="9" t="s">
        <v>172</v>
      </c>
      <c r="H42" s="9">
        <v>1.18E-2</v>
      </c>
      <c r="I42" s="9" t="s">
        <v>188</v>
      </c>
      <c r="J42" s="9" t="b">
        <v>0</v>
      </c>
      <c r="L42" s="9">
        <v>0.11525756981176399</v>
      </c>
      <c r="M42" s="9">
        <v>1.122806434220742E-8</v>
      </c>
      <c r="N42" s="9">
        <v>5.5302390244247127E-9</v>
      </c>
      <c r="O42" s="9">
        <v>2.8421634726958709E-8</v>
      </c>
      <c r="P42" s="9">
        <v>3.704356632401462E-9</v>
      </c>
      <c r="Q42" s="9">
        <v>0.10737589049427709</v>
      </c>
      <c r="R42" s="9">
        <v>4.0911125731123941E-4</v>
      </c>
      <c r="S42" s="9">
        <v>4.166428375131348E-4</v>
      </c>
      <c r="T42" s="9">
        <v>1.2209256279476039E-3</v>
      </c>
      <c r="U42" s="9">
        <v>5.8572619694143044E-6</v>
      </c>
      <c r="V42" s="9">
        <v>1.0399459650819211E-4</v>
      </c>
      <c r="W42" s="9">
        <v>0.14015950808097119</v>
      </c>
      <c r="X42" s="9">
        <v>1.445034064808584</v>
      </c>
      <c r="Y42" s="9">
        <v>0.20574061411934519</v>
      </c>
      <c r="Z42" s="9">
        <v>3.8063568149824002E-6</v>
      </c>
      <c r="AA42" s="9">
        <v>7.4864370238318063</v>
      </c>
      <c r="AB42" s="9">
        <f t="shared" si="8"/>
        <v>1.18E-2</v>
      </c>
      <c r="AC42" s="9">
        <f t="shared" si="27"/>
        <v>1.3600393237788151E-3</v>
      </c>
      <c r="AD42" s="9">
        <f t="shared" si="28"/>
        <v>1.3249115923804756E-10</v>
      </c>
      <c r="AE42" s="9">
        <f t="shared" si="29"/>
        <v>6.5256820488211603E-11</v>
      </c>
      <c r="AF42" s="9">
        <f t="shared" si="30"/>
        <v>3.3537528977811277E-10</v>
      </c>
      <c r="AG42" s="9">
        <f t="shared" si="31"/>
        <v>4.3711408262337251E-11</v>
      </c>
      <c r="AH42" s="9">
        <f t="shared" si="32"/>
        <v>1.2670355078324698E-3</v>
      </c>
      <c r="AI42" s="9">
        <f t="shared" si="33"/>
        <v>4.8275128362726247E-6</v>
      </c>
      <c r="AJ42" s="9">
        <f t="shared" si="34"/>
        <v>4.9163854826549908E-6</v>
      </c>
      <c r="AK42" s="9">
        <f t="shared" si="35"/>
        <v>1.4406922409781725E-5</v>
      </c>
      <c r="AL42" s="9">
        <f t="shared" si="36"/>
        <v>6.9115691239088786E-8</v>
      </c>
      <c r="AM42" s="9">
        <f t="shared" si="37"/>
        <v>1.2271362387966669E-6</v>
      </c>
      <c r="AN42" s="9">
        <f t="shared" si="38"/>
        <v>1.6538821953554601E-3</v>
      </c>
      <c r="AO42" s="9">
        <f t="shared" si="39"/>
        <v>1.7051401964741291E-2</v>
      </c>
      <c r="AP42" s="9">
        <f t="shared" si="40"/>
        <v>2.4277392466082732E-3</v>
      </c>
      <c r="AQ42" s="9">
        <f t="shared" si="41"/>
        <v>4.4915010416792321E-8</v>
      </c>
      <c r="AR42" s="9">
        <f t="shared" si="42"/>
        <v>8.8339956881215306E-2</v>
      </c>
    </row>
    <row r="43" spans="1:44" ht="113.5" x14ac:dyDescent="0.35">
      <c r="A43" s="9" t="s">
        <v>151</v>
      </c>
      <c r="B43" s="9" t="s">
        <v>81</v>
      </c>
      <c r="C43" s="9" t="s">
        <v>169</v>
      </c>
      <c r="D43" s="9" t="s">
        <v>173</v>
      </c>
      <c r="E43" s="9" t="s">
        <v>129</v>
      </c>
      <c r="F43" s="9" t="s">
        <v>59</v>
      </c>
      <c r="G43" s="9" t="s">
        <v>172</v>
      </c>
      <c r="H43" s="9">
        <v>3.5211267605633799E-4</v>
      </c>
      <c r="I43" s="9" t="s">
        <v>188</v>
      </c>
      <c r="J43" s="9" t="b">
        <v>0</v>
      </c>
      <c r="L43" s="9">
        <v>22.795301105189189</v>
      </c>
      <c r="M43" s="9">
        <v>4.9494124421397101E-6</v>
      </c>
      <c r="N43" s="9">
        <v>2.9523824655111482E-7</v>
      </c>
      <c r="O43" s="9">
        <v>4.5001627625994779E-7</v>
      </c>
      <c r="P43" s="9">
        <v>1.661425789203993E-6</v>
      </c>
      <c r="Q43" s="9">
        <v>1.4634414675390619</v>
      </c>
      <c r="R43" s="9">
        <v>9.4478162126205287E-2</v>
      </c>
      <c r="S43" s="9">
        <v>8.1564256609351293E-2</v>
      </c>
      <c r="T43" s="9">
        <v>0.30651134051758883</v>
      </c>
      <c r="U43" s="9">
        <v>4.2672089090831311E-5</v>
      </c>
      <c r="V43" s="9">
        <v>2.782604203702576E-2</v>
      </c>
      <c r="W43" s="9">
        <v>7.5528131664311111</v>
      </c>
      <c r="X43" s="9">
        <v>52.065484232618658</v>
      </c>
      <c r="Y43" s="9">
        <v>0.8251361323836407</v>
      </c>
      <c r="Z43" s="9">
        <v>1.2366297573386061E-5</v>
      </c>
      <c r="AA43" s="9">
        <v>312.49125857249419</v>
      </c>
      <c r="AB43" s="9">
        <f t="shared" si="8"/>
        <v>3.5211267605633799E-4</v>
      </c>
      <c r="AC43" s="9">
        <f t="shared" si="27"/>
        <v>8.026514473658165E-3</v>
      </c>
      <c r="AD43" s="9">
        <f t="shared" si="28"/>
        <v>1.7427508599083485E-9</v>
      </c>
      <c r="AE43" s="9">
        <f t="shared" si="29"/>
        <v>1.0395712906729393E-10</v>
      </c>
      <c r="AF43" s="9">
        <f t="shared" si="30"/>
        <v>1.5845643530279849E-10</v>
      </c>
      <c r="AG43" s="9">
        <f t="shared" si="31"/>
        <v>5.8500908070563125E-10</v>
      </c>
      <c r="AH43" s="9">
        <f t="shared" si="32"/>
        <v>5.1529629138699358E-4</v>
      </c>
      <c r="AI43" s="9">
        <f t="shared" si="33"/>
        <v>3.3266958495142701E-5</v>
      </c>
      <c r="AJ43" s="9">
        <f t="shared" si="34"/>
        <v>2.8719808665264536E-5</v>
      </c>
      <c r="AK43" s="9">
        <f t="shared" si="35"/>
        <v>1.0792652835126366E-4</v>
      </c>
      <c r="AL43" s="9">
        <f t="shared" si="36"/>
        <v>1.5025383482687079E-8</v>
      </c>
      <c r="AM43" s="9">
        <f t="shared" si="37"/>
        <v>9.7979021257132947E-6</v>
      </c>
      <c r="AN43" s="9">
        <f t="shared" si="38"/>
        <v>2.6594412557856021E-3</v>
      </c>
      <c r="AO43" s="9">
        <f t="shared" si="39"/>
        <v>1.8332916983316426E-2</v>
      </c>
      <c r="AP43" s="9">
        <f t="shared" si="40"/>
        <v>2.9054089168438051E-4</v>
      </c>
      <c r="AQ43" s="9">
        <f t="shared" si="41"/>
        <v>4.3543301314739649E-9</v>
      </c>
      <c r="AR43" s="9">
        <f t="shared" si="42"/>
        <v>0.110032133300174</v>
      </c>
    </row>
    <row r="44" spans="1:44" ht="63.5" x14ac:dyDescent="0.35">
      <c r="A44" s="9" t="s">
        <v>138</v>
      </c>
      <c r="B44" s="9" t="s">
        <v>68</v>
      </c>
      <c r="C44" s="9" t="s">
        <v>110</v>
      </c>
      <c r="D44" s="9" t="s">
        <v>173</v>
      </c>
      <c r="E44" s="9" t="s">
        <v>129</v>
      </c>
      <c r="F44" s="9" t="s">
        <v>59</v>
      </c>
      <c r="G44" s="9" t="s">
        <v>172</v>
      </c>
      <c r="H44" s="9">
        <v>-0.45</v>
      </c>
      <c r="I44" s="9" t="s">
        <v>188</v>
      </c>
      <c r="J44" s="9" t="b">
        <v>0</v>
      </c>
      <c r="L44" s="9">
        <v>2.7643486746614979E-3</v>
      </c>
      <c r="M44" s="9">
        <v>6.2252409683854703E-10</v>
      </c>
      <c r="N44" s="9">
        <v>7.9185214550497231E-11</v>
      </c>
      <c r="O44" s="9">
        <v>9.0037677931247423E-10</v>
      </c>
      <c r="P44" s="9">
        <v>5.2746343208057352E-10</v>
      </c>
      <c r="Q44" s="9">
        <v>2.2935964653571391E-4</v>
      </c>
      <c r="R44" s="9">
        <v>1.3388568982833709E-5</v>
      </c>
      <c r="S44" s="9">
        <v>1.2511010628056119E-5</v>
      </c>
      <c r="T44" s="9">
        <v>4.1986637765900313E-5</v>
      </c>
      <c r="U44" s="9">
        <v>2.2111214646672271E-8</v>
      </c>
      <c r="V44" s="9">
        <v>3.7875218789278768E-6</v>
      </c>
      <c r="W44" s="9">
        <v>2.7654979005058911E-2</v>
      </c>
      <c r="X44" s="9">
        <v>7.2336482846093508E-2</v>
      </c>
      <c r="Y44" s="9">
        <v>3.3733194505463791E-4</v>
      </c>
      <c r="Z44" s="9">
        <v>3.4564905778696412E-8</v>
      </c>
      <c r="AA44" s="9">
        <v>4.4630949325857122E-2</v>
      </c>
      <c r="AB44" s="9">
        <f t="shared" si="8"/>
        <v>-0.45</v>
      </c>
      <c r="AC44" s="9">
        <f t="shared" si="27"/>
        <v>-1.2439569035976742E-3</v>
      </c>
      <c r="AD44" s="9">
        <f t="shared" si="28"/>
        <v>-2.8013584357734615E-10</v>
      </c>
      <c r="AE44" s="9">
        <f t="shared" si="29"/>
        <v>-3.5633346547723753E-11</v>
      </c>
      <c r="AF44" s="9">
        <f t="shared" si="30"/>
        <v>-4.0516955069061342E-10</v>
      </c>
      <c r="AG44" s="9">
        <f t="shared" si="31"/>
        <v>-2.3735854443625809E-10</v>
      </c>
      <c r="AH44" s="9">
        <f t="shared" si="32"/>
        <v>-1.0321184094107127E-4</v>
      </c>
      <c r="AI44" s="9">
        <f t="shared" si="33"/>
        <v>-6.0248560422751698E-6</v>
      </c>
      <c r="AJ44" s="9">
        <f t="shared" si="34"/>
        <v>-5.6299547826252543E-6</v>
      </c>
      <c r="AK44" s="9">
        <f t="shared" si="35"/>
        <v>-1.8893986994655141E-5</v>
      </c>
      <c r="AL44" s="9">
        <f t="shared" si="36"/>
        <v>-9.9500465910025213E-9</v>
      </c>
      <c r="AM44" s="9">
        <f t="shared" si="37"/>
        <v>-1.7043848455175447E-6</v>
      </c>
      <c r="AN44" s="9">
        <f t="shared" si="38"/>
        <v>-1.244474055227651E-2</v>
      </c>
      <c r="AO44" s="9">
        <f t="shared" si="39"/>
        <v>-3.2551417280742082E-2</v>
      </c>
      <c r="AP44" s="9">
        <f t="shared" si="40"/>
        <v>-1.5179937527458706E-4</v>
      </c>
      <c r="AQ44" s="9">
        <f t="shared" si="41"/>
        <v>-1.5554207600413387E-8</v>
      </c>
      <c r="AR44" s="9">
        <f t="shared" si="42"/>
        <v>-2.0083927196635706E-2</v>
      </c>
    </row>
    <row r="45" spans="1:44" ht="63.5" x14ac:dyDescent="0.35">
      <c r="A45" s="9" t="s">
        <v>139</v>
      </c>
      <c r="B45" s="9" t="s">
        <v>69</v>
      </c>
      <c r="C45" s="9" t="s">
        <v>110</v>
      </c>
      <c r="D45" s="9" t="s">
        <v>177</v>
      </c>
      <c r="E45" s="9" t="s">
        <v>129</v>
      </c>
      <c r="F45" s="9" t="s">
        <v>59</v>
      </c>
      <c r="G45" s="9" t="s">
        <v>172</v>
      </c>
      <c r="H45" s="9">
        <v>2.5000000000000001E-5</v>
      </c>
      <c r="I45" s="9" t="s">
        <v>189</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140</v>
      </c>
      <c r="B46" s="9" t="s">
        <v>70</v>
      </c>
      <c r="C46" s="9" t="s">
        <v>110</v>
      </c>
      <c r="D46" s="9" t="s">
        <v>177</v>
      </c>
      <c r="E46" s="9" t="s">
        <v>129</v>
      </c>
      <c r="F46" s="9" t="s">
        <v>59</v>
      </c>
      <c r="G46" s="9" t="s">
        <v>172</v>
      </c>
      <c r="H46" s="9">
        <v>0.22</v>
      </c>
      <c r="I46" s="9" t="s">
        <v>189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152</v>
      </c>
      <c r="B47" s="9" t="s">
        <v>82</v>
      </c>
      <c r="C47" s="9" t="s">
        <v>110</v>
      </c>
      <c r="D47" s="9" t="s">
        <v>177</v>
      </c>
      <c r="E47" s="9" t="s">
        <v>129</v>
      </c>
      <c r="F47" s="9" t="s">
        <v>59</v>
      </c>
      <c r="G47" s="9" t="s">
        <v>172</v>
      </c>
      <c r="H47" s="9">
        <v>5.2599999999999999E-4</v>
      </c>
      <c r="I47" s="9" t="s">
        <v>189</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144</v>
      </c>
      <c r="B48" s="9" t="s">
        <v>74</v>
      </c>
      <c r="C48" s="9" t="s">
        <v>110</v>
      </c>
      <c r="D48" s="9" t="s">
        <v>177</v>
      </c>
      <c r="E48" s="9" t="s">
        <v>129</v>
      </c>
      <c r="F48" s="9" t="s">
        <v>59</v>
      </c>
      <c r="G48" s="9" t="s">
        <v>172</v>
      </c>
      <c r="H48" s="9">
        <v>1E-3</v>
      </c>
      <c r="I48" s="9" t="s">
        <v>189</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145</v>
      </c>
      <c r="B49" s="9" t="s">
        <v>83</v>
      </c>
      <c r="C49" s="9" t="s">
        <v>166</v>
      </c>
      <c r="D49" s="9" t="s">
        <v>181</v>
      </c>
      <c r="E49" s="9" t="s">
        <v>129</v>
      </c>
      <c r="F49" s="9" t="s">
        <v>59</v>
      </c>
      <c r="G49" s="9" t="s">
        <v>172</v>
      </c>
      <c r="H49" s="9">
        <v>1.25E-4</v>
      </c>
      <c r="I49" s="9" t="s">
        <v>189</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146</v>
      </c>
      <c r="B50" s="9" t="s">
        <v>76</v>
      </c>
      <c r="C50" s="9" t="s">
        <v>110</v>
      </c>
      <c r="D50" s="9" t="s">
        <v>177</v>
      </c>
      <c r="E50" s="9" t="s">
        <v>129</v>
      </c>
      <c r="F50" s="9" t="s">
        <v>59</v>
      </c>
      <c r="G50" s="9" t="s">
        <v>172</v>
      </c>
      <c r="H50" s="9">
        <v>6.9999999999999999E-4</v>
      </c>
      <c r="I50" s="9" t="s">
        <v>189</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130</v>
      </c>
      <c r="B51" s="9" t="s">
        <v>60</v>
      </c>
      <c r="C51" s="9" t="s">
        <v>110</v>
      </c>
      <c r="D51" s="9" t="s">
        <v>172</v>
      </c>
      <c r="E51" s="9" t="s">
        <v>130</v>
      </c>
      <c r="F51" s="9" t="s">
        <v>60</v>
      </c>
      <c r="G51" s="9" t="s">
        <v>172</v>
      </c>
      <c r="H51" s="9">
        <v>-1</v>
      </c>
      <c r="I51" s="9" t="s">
        <v>187</v>
      </c>
      <c r="J51" s="9" t="b">
        <v>0</v>
      </c>
      <c r="AB51" s="9">
        <f t="shared" si="8"/>
        <v>-1</v>
      </c>
      <c r="AC51" s="9">
        <f t="shared" ref="AC51:AR51" si="43">+AC52+AC53+AC54+AC55+AC56+AC57+AC58+AC59+AC60+AC61+AC62+AC63+AC64+AC65+AC66+AC67+AC68</f>
        <v>6.414280064053493E-2</v>
      </c>
      <c r="AD51" s="9">
        <f t="shared" si="43"/>
        <v>2.2984723572902436E-9</v>
      </c>
      <c r="AE51" s="9">
        <f t="shared" si="43"/>
        <v>5.8178984738193745E-10</v>
      </c>
      <c r="AF51" s="9">
        <f t="shared" si="43"/>
        <v>2.1698958348830853E-9</v>
      </c>
      <c r="AG51" s="9">
        <f t="shared" si="43"/>
        <v>-5.1196458805766363E-10</v>
      </c>
      <c r="AH51" s="9">
        <f t="shared" si="43"/>
        <v>1.1917546272818022E-4</v>
      </c>
      <c r="AI51" s="9">
        <f t="shared" si="43"/>
        <v>5.7404946712579087E-5</v>
      </c>
      <c r="AJ51" s="9">
        <f t="shared" si="43"/>
        <v>-2.2765427155173424E-4</v>
      </c>
      <c r="AK51" s="9">
        <f t="shared" si="43"/>
        <v>-1.0514281279933697E-3</v>
      </c>
      <c r="AL51" s="9">
        <f t="shared" si="43"/>
        <v>2.7558420217307417E-7</v>
      </c>
      <c r="AM51" s="9">
        <f t="shared" si="43"/>
        <v>9.8558657264393309E-6</v>
      </c>
      <c r="AN51" s="9">
        <f t="shared" si="43"/>
        <v>4.4211800004168994E-3</v>
      </c>
      <c r="AO51" s="9">
        <f t="shared" si="43"/>
        <v>-5.8044855874564483E-2</v>
      </c>
      <c r="AP51" s="9">
        <f t="shared" si="43"/>
        <v>3.4070344952075908E-4</v>
      </c>
      <c r="AQ51" s="9">
        <f t="shared" si="43"/>
        <v>3.9714933140343596E-9</v>
      </c>
      <c r="AR51" s="9">
        <f t="shared" si="43"/>
        <v>0.11184993777273661</v>
      </c>
    </row>
    <row r="52" spans="1:44" ht="76" x14ac:dyDescent="0.35">
      <c r="A52" s="9" t="s">
        <v>153</v>
      </c>
      <c r="B52" s="9" t="s">
        <v>84</v>
      </c>
      <c r="C52" s="9" t="s">
        <v>167</v>
      </c>
      <c r="D52" s="9" t="s">
        <v>180</v>
      </c>
      <c r="E52" s="9" t="s">
        <v>130</v>
      </c>
      <c r="F52" s="9" t="s">
        <v>60</v>
      </c>
      <c r="G52" s="9" t="s">
        <v>172</v>
      </c>
      <c r="H52" s="9">
        <v>1.67E-9</v>
      </c>
      <c r="I52" s="9" t="s">
        <v>188</v>
      </c>
      <c r="J52" s="9" t="b">
        <v>0</v>
      </c>
      <c r="L52" s="9">
        <v>743902.80453464075</v>
      </c>
      <c r="M52" s="9">
        <v>6.8394355538009655E-2</v>
      </c>
      <c r="N52" s="9">
        <v>0.38833526918577732</v>
      </c>
      <c r="O52" s="9">
        <v>0.61893830775583925</v>
      </c>
      <c r="P52" s="9">
        <v>8.8806622187129813E-2</v>
      </c>
      <c r="Q52" s="9">
        <v>49517.806791431103</v>
      </c>
      <c r="R52" s="9">
        <v>3766.1717602723188</v>
      </c>
      <c r="S52" s="9">
        <v>3518.5661050631638</v>
      </c>
      <c r="T52" s="9">
        <v>9937.8187700140825</v>
      </c>
      <c r="U52" s="9">
        <v>30.93341370832329</v>
      </c>
      <c r="V52" s="9">
        <v>875.1263056319624</v>
      </c>
      <c r="W52" s="9">
        <v>5176722.2655539066</v>
      </c>
      <c r="X52" s="9">
        <v>27797875.829027198</v>
      </c>
      <c r="Y52" s="9">
        <v>270799.33520332491</v>
      </c>
      <c r="Z52" s="9">
        <v>47.138188564117748</v>
      </c>
      <c r="AA52" s="9">
        <v>11746413.082183311</v>
      </c>
      <c r="AB52" s="9">
        <f t="shared" si="8"/>
        <v>1.67E-9</v>
      </c>
      <c r="AC52" s="9">
        <f t="shared" ref="AC52:AC68" si="44">AB52*L52</f>
        <v>1.24231768357285E-3</v>
      </c>
      <c r="AD52" s="9">
        <f t="shared" ref="AD52:AD68" si="45">AB52*M52</f>
        <v>1.1421857374847613E-10</v>
      </c>
      <c r="AE52" s="9">
        <f t="shared" ref="AE52:AE68" si="46">AB52*N52</f>
        <v>6.4851989954024818E-10</v>
      </c>
      <c r="AF52" s="9">
        <f t="shared" ref="AF52:AF68" si="47">AB52*O52</f>
        <v>1.0336269739522516E-9</v>
      </c>
      <c r="AG52" s="9">
        <f t="shared" ref="AG52:AG68" si="48">AB52*P52</f>
        <v>1.4830705905250678E-10</v>
      </c>
      <c r="AH52" s="9">
        <f t="shared" ref="AH52:AH68" si="49">AB52*Q52</f>
        <v>8.2694737341689948E-5</v>
      </c>
      <c r="AI52" s="9">
        <f t="shared" ref="AI52:AI68" si="50">AB52*R52</f>
        <v>6.2895068396547722E-6</v>
      </c>
      <c r="AJ52" s="9">
        <f t="shared" ref="AJ52:AJ68" si="51">AB52*S52</f>
        <v>5.8760053954554838E-6</v>
      </c>
      <c r="AK52" s="9">
        <f t="shared" ref="AK52:AK68" si="52">AB52*T52</f>
        <v>1.6596157345923517E-5</v>
      </c>
      <c r="AL52" s="9">
        <f t="shared" ref="AL52:AL68" si="53">AB52*U52</f>
        <v>5.1658800892899896E-8</v>
      </c>
      <c r="AM52" s="9">
        <f t="shared" ref="AM52:AM68" si="54">AB52*V52</f>
        <v>1.4614609304053773E-6</v>
      </c>
      <c r="AN52" s="9">
        <f t="shared" ref="AN52:AN68" si="55">AB52*W52</f>
        <v>8.6451261834750246E-3</v>
      </c>
      <c r="AO52" s="9">
        <f t="shared" ref="AO52:AO68" si="56">AB52*X52</f>
        <v>4.642245263447542E-2</v>
      </c>
      <c r="AP52" s="9">
        <f t="shared" ref="AP52:AP68" si="57">AB52*Y52</f>
        <v>4.5223488978955262E-4</v>
      </c>
      <c r="AQ52" s="9">
        <f t="shared" ref="AQ52:AQ68" si="58">AB52*Z52</f>
        <v>7.8720774902076637E-8</v>
      </c>
      <c r="AR52" s="9">
        <f t="shared" ref="AR52:AR68" si="59">AB52*AA52</f>
        <v>1.9616509847246128E-2</v>
      </c>
    </row>
    <row r="53" spans="1:44" ht="113.5" x14ac:dyDescent="0.35">
      <c r="A53" s="9" t="s">
        <v>151</v>
      </c>
      <c r="B53" s="9" t="s">
        <v>81</v>
      </c>
      <c r="C53" s="9" t="s">
        <v>169</v>
      </c>
      <c r="D53" s="9" t="s">
        <v>173</v>
      </c>
      <c r="E53" s="9" t="s">
        <v>130</v>
      </c>
      <c r="F53" s="9" t="s">
        <v>60</v>
      </c>
      <c r="G53" s="9" t="s">
        <v>172</v>
      </c>
      <c r="H53" s="9">
        <v>3.5211267605633799E-4</v>
      </c>
      <c r="I53" s="9" t="s">
        <v>188</v>
      </c>
      <c r="J53" s="9" t="b">
        <v>0</v>
      </c>
      <c r="L53" s="9">
        <v>22.795301105189189</v>
      </c>
      <c r="M53" s="9">
        <v>4.9494124421397101E-6</v>
      </c>
      <c r="N53" s="9">
        <v>2.9523824655111482E-7</v>
      </c>
      <c r="O53" s="9">
        <v>4.5001627625994779E-7</v>
      </c>
      <c r="P53" s="9">
        <v>1.661425789203993E-6</v>
      </c>
      <c r="Q53" s="9">
        <v>1.4634414675390619</v>
      </c>
      <c r="R53" s="9">
        <v>9.4478162126205287E-2</v>
      </c>
      <c r="S53" s="9">
        <v>8.1564256609351293E-2</v>
      </c>
      <c r="T53" s="9">
        <v>0.30651134051758883</v>
      </c>
      <c r="U53" s="9">
        <v>4.2672089090831311E-5</v>
      </c>
      <c r="V53" s="9">
        <v>2.782604203702576E-2</v>
      </c>
      <c r="W53" s="9">
        <v>7.5528131664311111</v>
      </c>
      <c r="X53" s="9">
        <v>52.065484232618658</v>
      </c>
      <c r="Y53" s="9">
        <v>0.8251361323836407</v>
      </c>
      <c r="Z53" s="9">
        <v>1.2366297573386061E-5</v>
      </c>
      <c r="AA53" s="9">
        <v>312.49125857249419</v>
      </c>
      <c r="AB53" s="9">
        <f t="shared" si="8"/>
        <v>3.5211267605633799E-4</v>
      </c>
      <c r="AC53" s="9">
        <f t="shared" si="44"/>
        <v>8.026514473658165E-3</v>
      </c>
      <c r="AD53" s="9">
        <f t="shared" si="45"/>
        <v>1.7427508599083485E-9</v>
      </c>
      <c r="AE53" s="9">
        <f t="shared" si="46"/>
        <v>1.0395712906729393E-10</v>
      </c>
      <c r="AF53" s="9">
        <f t="shared" si="47"/>
        <v>1.5845643530279849E-10</v>
      </c>
      <c r="AG53" s="9">
        <f t="shared" si="48"/>
        <v>5.8500908070563125E-10</v>
      </c>
      <c r="AH53" s="9">
        <f t="shared" si="49"/>
        <v>5.1529629138699358E-4</v>
      </c>
      <c r="AI53" s="9">
        <f t="shared" si="50"/>
        <v>3.3266958495142701E-5</v>
      </c>
      <c r="AJ53" s="9">
        <f t="shared" si="51"/>
        <v>2.8719808665264536E-5</v>
      </c>
      <c r="AK53" s="9">
        <f t="shared" si="52"/>
        <v>1.0792652835126366E-4</v>
      </c>
      <c r="AL53" s="9">
        <f t="shared" si="53"/>
        <v>1.5025383482687079E-8</v>
      </c>
      <c r="AM53" s="9">
        <f t="shared" si="54"/>
        <v>9.7979021257132947E-6</v>
      </c>
      <c r="AN53" s="9">
        <f t="shared" si="55"/>
        <v>2.6594412557856021E-3</v>
      </c>
      <c r="AO53" s="9">
        <f t="shared" si="56"/>
        <v>1.8332916983316426E-2</v>
      </c>
      <c r="AP53" s="9">
        <f t="shared" si="57"/>
        <v>2.9054089168438051E-4</v>
      </c>
      <c r="AQ53" s="9">
        <f t="shared" si="58"/>
        <v>4.3543301314739649E-9</v>
      </c>
      <c r="AR53" s="9">
        <f t="shared" si="59"/>
        <v>0.110032133300174</v>
      </c>
    </row>
    <row r="54" spans="1:44" ht="63.5" x14ac:dyDescent="0.35">
      <c r="A54" s="9" t="s">
        <v>148</v>
      </c>
      <c r="B54" s="9" t="s">
        <v>78</v>
      </c>
      <c r="C54" s="9" t="s">
        <v>166</v>
      </c>
      <c r="D54" s="9" t="s">
        <v>180</v>
      </c>
      <c r="E54" s="9" t="s">
        <v>130</v>
      </c>
      <c r="F54" s="9" t="s">
        <v>60</v>
      </c>
      <c r="G54" s="9" t="s">
        <v>172</v>
      </c>
      <c r="H54" s="9">
        <v>-2.2499999999999999E-4</v>
      </c>
      <c r="I54" s="9" t="s">
        <v>188</v>
      </c>
      <c r="J54" s="9" t="b">
        <v>0</v>
      </c>
      <c r="L54" s="9">
        <v>-0.31062606905487877</v>
      </c>
      <c r="M54" s="9">
        <v>-2.1305858048911279E-8</v>
      </c>
      <c r="N54" s="9">
        <v>-1.2584942848018451E-7</v>
      </c>
      <c r="O54" s="9">
        <v>-2.1049518282893269E-6</v>
      </c>
      <c r="P54" s="9">
        <v>-3.2901027878885327E-8</v>
      </c>
      <c r="Q54" s="9">
        <v>-3.7249033972042933E-2</v>
      </c>
      <c r="R54" s="9">
        <v>-1.695069296809859E-3</v>
      </c>
      <c r="S54" s="9">
        <v>-3.9870818838341031E-3</v>
      </c>
      <c r="T54" s="9">
        <v>-1.1799303114350309E-2</v>
      </c>
      <c r="U54" s="9">
        <v>-9.10893314334004E-4</v>
      </c>
      <c r="V54" s="9">
        <v>-2.073637361429705E-2</v>
      </c>
      <c r="W54" s="9">
        <v>-4.7558076045168809</v>
      </c>
      <c r="X54" s="9">
        <v>-3.2172599513217039</v>
      </c>
      <c r="Y54" s="9">
        <v>-4.448095415779898</v>
      </c>
      <c r="Z54" s="9">
        <v>-6.4147913804419111E-6</v>
      </c>
      <c r="AA54" s="9">
        <v>-4.6035859935909027</v>
      </c>
      <c r="AB54" s="9">
        <f t="shared" si="8"/>
        <v>-2.2499999999999999E-4</v>
      </c>
      <c r="AC54" s="9">
        <f t="shared" si="44"/>
        <v>6.9890865537347723E-5</v>
      </c>
      <c r="AD54" s="9">
        <f t="shared" si="45"/>
        <v>4.7938180610050378E-12</v>
      </c>
      <c r="AE54" s="9">
        <f t="shared" si="46"/>
        <v>2.8316121408041513E-11</v>
      </c>
      <c r="AF54" s="9">
        <f t="shared" si="47"/>
        <v>4.7361416136509855E-10</v>
      </c>
      <c r="AG54" s="9">
        <f t="shared" si="48"/>
        <v>7.4027312727491986E-12</v>
      </c>
      <c r="AH54" s="9">
        <f t="shared" si="49"/>
        <v>8.3810326437096601E-6</v>
      </c>
      <c r="AI54" s="9">
        <f t="shared" si="50"/>
        <v>3.8139059178221828E-7</v>
      </c>
      <c r="AJ54" s="9">
        <f t="shared" si="51"/>
        <v>8.9709342386267312E-7</v>
      </c>
      <c r="AK54" s="9">
        <f t="shared" si="52"/>
        <v>2.6548432007288193E-6</v>
      </c>
      <c r="AL54" s="9">
        <f t="shared" si="53"/>
        <v>2.0495099572515089E-7</v>
      </c>
      <c r="AM54" s="9">
        <f t="shared" si="54"/>
        <v>4.6656840632168357E-6</v>
      </c>
      <c r="AN54" s="9">
        <f t="shared" si="55"/>
        <v>1.0700567110162981E-3</v>
      </c>
      <c r="AO54" s="9">
        <f t="shared" si="56"/>
        <v>7.2388348904738335E-4</v>
      </c>
      <c r="AP54" s="9">
        <f t="shared" si="57"/>
        <v>1.0008214685504771E-3</v>
      </c>
      <c r="AQ54" s="9">
        <f t="shared" si="58"/>
        <v>1.4433280605994299E-9</v>
      </c>
      <c r="AR54" s="9">
        <f t="shared" si="59"/>
        <v>1.0358068485579531E-3</v>
      </c>
    </row>
    <row r="55" spans="1:44" ht="63.5" x14ac:dyDescent="0.35">
      <c r="A55" s="9" t="s">
        <v>150</v>
      </c>
      <c r="B55" s="9" t="s">
        <v>80</v>
      </c>
      <c r="C55" s="9" t="s">
        <v>168</v>
      </c>
      <c r="D55" s="9" t="s">
        <v>180</v>
      </c>
      <c r="E55" s="9" t="s">
        <v>130</v>
      </c>
      <c r="F55" s="9" t="s">
        <v>60</v>
      </c>
      <c r="G55" s="9" t="s">
        <v>172</v>
      </c>
      <c r="H55" s="9">
        <v>2.1350000000000002E-3</v>
      </c>
      <c r="I55" s="9" t="s">
        <v>188</v>
      </c>
      <c r="J55" s="9" t="b">
        <v>0</v>
      </c>
      <c r="L55" s="9">
        <v>0.11525756981176399</v>
      </c>
      <c r="M55" s="9">
        <v>1.122806434220742E-8</v>
      </c>
      <c r="N55" s="9">
        <v>5.5302390244247127E-9</v>
      </c>
      <c r="O55" s="9">
        <v>2.8421634726958709E-8</v>
      </c>
      <c r="P55" s="9">
        <v>3.704356632401462E-9</v>
      </c>
      <c r="Q55" s="9">
        <v>0.10737589049427709</v>
      </c>
      <c r="R55" s="9">
        <v>4.0911125731123941E-4</v>
      </c>
      <c r="S55" s="9">
        <v>4.166428375131348E-4</v>
      </c>
      <c r="T55" s="9">
        <v>1.2209256279476039E-3</v>
      </c>
      <c r="U55" s="9">
        <v>5.8572619694143044E-6</v>
      </c>
      <c r="V55" s="9">
        <v>1.0399459650819211E-4</v>
      </c>
      <c r="W55" s="9">
        <v>0.14015950808097119</v>
      </c>
      <c r="X55" s="9">
        <v>1.445034064808584</v>
      </c>
      <c r="Y55" s="9">
        <v>0.20574061411934519</v>
      </c>
      <c r="Z55" s="9">
        <v>3.8063568149824002E-6</v>
      </c>
      <c r="AA55" s="9">
        <v>7.4864370238318063</v>
      </c>
      <c r="AB55" s="9">
        <f t="shared" si="8"/>
        <v>2.1350000000000002E-3</v>
      </c>
      <c r="AC55" s="9">
        <f t="shared" si="44"/>
        <v>2.4607491154811617E-4</v>
      </c>
      <c r="AD55" s="9">
        <f t="shared" si="45"/>
        <v>2.3971917370612846E-11</v>
      </c>
      <c r="AE55" s="9">
        <f t="shared" si="46"/>
        <v>1.1807060317146763E-11</v>
      </c>
      <c r="AF55" s="9">
        <f t="shared" si="47"/>
        <v>6.0680190142056842E-11</v>
      </c>
      <c r="AG55" s="9">
        <f t="shared" si="48"/>
        <v>7.9088014101771225E-12</v>
      </c>
      <c r="AH55" s="9">
        <f t="shared" si="49"/>
        <v>2.292475262052816E-4</v>
      </c>
      <c r="AI55" s="9">
        <f t="shared" si="50"/>
        <v>8.734525343594962E-7</v>
      </c>
      <c r="AJ55" s="9">
        <f t="shared" si="51"/>
        <v>8.8953245809054287E-7</v>
      </c>
      <c r="AK55" s="9">
        <f t="shared" si="52"/>
        <v>2.6066762156681347E-6</v>
      </c>
      <c r="AL55" s="9">
        <f t="shared" si="53"/>
        <v>1.2505254304699541E-8</v>
      </c>
      <c r="AM55" s="9">
        <f t="shared" si="54"/>
        <v>2.2202846354499018E-7</v>
      </c>
      <c r="AN55" s="9">
        <f t="shared" si="55"/>
        <v>2.9924054975287353E-4</v>
      </c>
      <c r="AO55" s="9">
        <f t="shared" si="56"/>
        <v>3.0851477283663272E-3</v>
      </c>
      <c r="AP55" s="9">
        <f t="shared" si="57"/>
        <v>4.3925621114480201E-4</v>
      </c>
      <c r="AQ55" s="9">
        <f t="shared" si="58"/>
        <v>8.1265717999874249E-9</v>
      </c>
      <c r="AR55" s="9">
        <f t="shared" si="59"/>
        <v>1.598354304588091E-2</v>
      </c>
    </row>
    <row r="56" spans="1:44" ht="113.5" x14ac:dyDescent="0.35">
      <c r="A56" s="9" t="s">
        <v>154</v>
      </c>
      <c r="B56" s="9" t="s">
        <v>85</v>
      </c>
      <c r="C56" s="9" t="s">
        <v>170</v>
      </c>
      <c r="D56" s="9" t="s">
        <v>180</v>
      </c>
      <c r="E56" s="9" t="s">
        <v>130</v>
      </c>
      <c r="F56" s="9" t="s">
        <v>60</v>
      </c>
      <c r="G56" s="9" t="s">
        <v>172</v>
      </c>
      <c r="H56" s="9">
        <v>0.24160000000000001</v>
      </c>
      <c r="I56" s="9" t="s">
        <v>188</v>
      </c>
      <c r="J56" s="9" t="b">
        <v>0</v>
      </c>
      <c r="L56" s="9">
        <v>5.245019832741999E-2</v>
      </c>
      <c r="M56" s="9">
        <v>1.106788560484569E-8</v>
      </c>
      <c r="N56" s="9">
        <v>5.3317202184862752E-10</v>
      </c>
      <c r="O56" s="9">
        <v>1.819235327737038E-8</v>
      </c>
      <c r="P56" s="9">
        <v>1.3681902860277E-8</v>
      </c>
      <c r="Q56" s="9">
        <v>3.8877661265705071E-3</v>
      </c>
      <c r="R56" s="9">
        <v>2.0842120916074111E-4</v>
      </c>
      <c r="S56" s="9">
        <v>2.1220406349986321E-4</v>
      </c>
      <c r="T56" s="9">
        <v>6.6925849194124083E-4</v>
      </c>
      <c r="U56" s="9">
        <v>2.5025123451100638E-7</v>
      </c>
      <c r="V56" s="9">
        <v>5.9704213804908188E-5</v>
      </c>
      <c r="W56" s="9">
        <v>3.9396396088795471E-2</v>
      </c>
      <c r="X56" s="9">
        <v>1.361102407281026</v>
      </c>
      <c r="Y56" s="9">
        <v>3.871461418233516E-3</v>
      </c>
      <c r="Z56" s="9">
        <v>1.556229668676911E-7</v>
      </c>
      <c r="AA56" s="9">
        <v>0.73130718276301299</v>
      </c>
      <c r="AB56" s="9">
        <f t="shared" si="8"/>
        <v>0.24160000000000001</v>
      </c>
      <c r="AC56" s="9">
        <f t="shared" si="44"/>
        <v>1.2671967915904671E-2</v>
      </c>
      <c r="AD56" s="9">
        <f t="shared" si="45"/>
        <v>2.6740011621307191E-9</v>
      </c>
      <c r="AE56" s="9">
        <f t="shared" si="46"/>
        <v>1.2881436047862842E-10</v>
      </c>
      <c r="AF56" s="9">
        <f t="shared" si="47"/>
        <v>4.3952725518126843E-9</v>
      </c>
      <c r="AG56" s="9">
        <f t="shared" si="48"/>
        <v>3.3055477310429234E-9</v>
      </c>
      <c r="AH56" s="9">
        <f t="shared" si="49"/>
        <v>9.3928429617943458E-4</v>
      </c>
      <c r="AI56" s="9">
        <f t="shared" si="50"/>
        <v>5.0354564133235053E-5</v>
      </c>
      <c r="AJ56" s="9">
        <f t="shared" si="51"/>
        <v>5.1268501741566952E-5</v>
      </c>
      <c r="AK56" s="9">
        <f t="shared" si="52"/>
        <v>1.616928516530038E-4</v>
      </c>
      <c r="AL56" s="9">
        <f t="shared" si="53"/>
        <v>6.0460698257859147E-8</v>
      </c>
      <c r="AM56" s="9">
        <f t="shared" si="54"/>
        <v>1.4424538055265819E-5</v>
      </c>
      <c r="AN56" s="9">
        <f t="shared" si="55"/>
        <v>9.5181692950529855E-3</v>
      </c>
      <c r="AO56" s="9">
        <f t="shared" si="56"/>
        <v>0.32884234159909592</v>
      </c>
      <c r="AP56" s="9">
        <f t="shared" si="57"/>
        <v>9.3534507864521748E-4</v>
      </c>
      <c r="AQ56" s="9">
        <f t="shared" si="58"/>
        <v>3.7598508795234169E-8</v>
      </c>
      <c r="AR56" s="9">
        <f t="shared" si="59"/>
        <v>0.17668381535554395</v>
      </c>
    </row>
    <row r="57" spans="1:44" ht="51" x14ac:dyDescent="0.35">
      <c r="A57" s="9" t="s">
        <v>155</v>
      </c>
      <c r="B57" s="9" t="s">
        <v>86</v>
      </c>
      <c r="C57" s="9" t="s">
        <v>110</v>
      </c>
      <c r="D57" s="9" t="s">
        <v>180</v>
      </c>
      <c r="E57" s="9" t="s">
        <v>130</v>
      </c>
      <c r="F57" s="9" t="s">
        <v>60</v>
      </c>
      <c r="G57" s="9" t="s">
        <v>172</v>
      </c>
      <c r="H57" s="9">
        <v>0.22500000000000001</v>
      </c>
      <c r="I57" s="9" t="s">
        <v>188</v>
      </c>
      <c r="J57" s="9" t="b">
        <v>0</v>
      </c>
      <c r="L57" s="9">
        <v>9.8780896293963337E-5</v>
      </c>
      <c r="M57" s="9">
        <v>1.202292377797515E-11</v>
      </c>
      <c r="N57" s="9">
        <v>2.5984362253150889E-11</v>
      </c>
      <c r="O57" s="9">
        <v>5.0975276300559857E-11</v>
      </c>
      <c r="P57" s="9">
        <v>7.2458529704293477E-12</v>
      </c>
      <c r="Q57" s="9">
        <v>5.3681754219555723E-5</v>
      </c>
      <c r="R57" s="9">
        <v>4.4188348705119931E-7</v>
      </c>
      <c r="S57" s="9">
        <v>5.1309803377470138E-7</v>
      </c>
      <c r="T57" s="9">
        <v>1.2523922875137489E-6</v>
      </c>
      <c r="U57" s="9">
        <v>3.9169164794100289E-9</v>
      </c>
      <c r="V57" s="9">
        <v>1.1224760405249929E-7</v>
      </c>
      <c r="W57" s="9">
        <v>3.5092988605819241E-4</v>
      </c>
      <c r="X57" s="9">
        <v>1.292902202957878E-3</v>
      </c>
      <c r="Y57" s="9">
        <v>2.044893878242624E-4</v>
      </c>
      <c r="Z57" s="9">
        <v>1.4057061833224411E-9</v>
      </c>
      <c r="AA57" s="9">
        <v>4.2390913017216428E-3</v>
      </c>
      <c r="AB57" s="9">
        <f t="shared" ref="AB57:AB88" si="60">H57</f>
        <v>0.22500000000000001</v>
      </c>
      <c r="AC57" s="9">
        <f t="shared" si="44"/>
        <v>2.2225701666141752E-5</v>
      </c>
      <c r="AD57" s="9">
        <f t="shared" si="45"/>
        <v>2.705157850044409E-12</v>
      </c>
      <c r="AE57" s="9">
        <f t="shared" si="46"/>
        <v>5.8464815069589501E-12</v>
      </c>
      <c r="AF57" s="9">
        <f t="shared" si="47"/>
        <v>1.1469437167625968E-11</v>
      </c>
      <c r="AG57" s="9">
        <f t="shared" si="48"/>
        <v>1.6303169183466033E-12</v>
      </c>
      <c r="AH57" s="9">
        <f t="shared" si="49"/>
        <v>1.2078394699400037E-5</v>
      </c>
      <c r="AI57" s="9">
        <f t="shared" si="50"/>
        <v>9.9423784586519853E-8</v>
      </c>
      <c r="AJ57" s="9">
        <f t="shared" si="51"/>
        <v>1.1544705759930781E-7</v>
      </c>
      <c r="AK57" s="9">
        <f t="shared" si="52"/>
        <v>2.8178826469059352E-7</v>
      </c>
      <c r="AL57" s="9">
        <f t="shared" si="53"/>
        <v>8.8130620786725655E-10</v>
      </c>
      <c r="AM57" s="9">
        <f t="shared" si="54"/>
        <v>2.5255710911812341E-8</v>
      </c>
      <c r="AN57" s="9">
        <f t="shared" si="55"/>
        <v>7.895922436309329E-5</v>
      </c>
      <c r="AO57" s="9">
        <f t="shared" si="56"/>
        <v>2.9090299566552258E-4</v>
      </c>
      <c r="AP57" s="9">
        <f t="shared" si="57"/>
        <v>4.6010112260459041E-5</v>
      </c>
      <c r="AQ57" s="9">
        <f t="shared" si="58"/>
        <v>3.1628389124754923E-10</v>
      </c>
      <c r="AR57" s="9">
        <f t="shared" si="59"/>
        <v>9.5379554288736962E-4</v>
      </c>
    </row>
    <row r="58" spans="1:44" ht="63.5" x14ac:dyDescent="0.35">
      <c r="A58" s="9" t="s">
        <v>156</v>
      </c>
      <c r="B58" s="9" t="s">
        <v>87</v>
      </c>
      <c r="C58" s="9" t="s">
        <v>110</v>
      </c>
      <c r="D58" s="9" t="s">
        <v>173</v>
      </c>
      <c r="E58" s="9" t="s">
        <v>130</v>
      </c>
      <c r="F58" s="9" t="s">
        <v>60</v>
      </c>
      <c r="G58" s="9" t="s">
        <v>172</v>
      </c>
      <c r="H58" s="9">
        <v>-0.62</v>
      </c>
      <c r="I58" s="9" t="s">
        <v>188</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157</v>
      </c>
      <c r="B59" s="9" t="s">
        <v>88</v>
      </c>
      <c r="C59" s="9" t="s">
        <v>166</v>
      </c>
      <c r="D59" s="9" t="s">
        <v>180</v>
      </c>
      <c r="E59" s="9" t="s">
        <v>130</v>
      </c>
      <c r="F59" s="9" t="s">
        <v>60</v>
      </c>
      <c r="G59" s="9" t="s">
        <v>172</v>
      </c>
      <c r="H59" s="9">
        <v>-0.1</v>
      </c>
      <c r="I59" s="9" t="s">
        <v>188</v>
      </c>
      <c r="J59" s="9" t="b">
        <v>0</v>
      </c>
      <c r="L59" s="9">
        <v>0.49570190911352352</v>
      </c>
      <c r="M59" s="9">
        <v>2.263969131778963E-8</v>
      </c>
      <c r="N59" s="9">
        <v>3.4547120493638019E-9</v>
      </c>
      <c r="O59" s="9">
        <v>3.9632239148594309E-8</v>
      </c>
      <c r="P59" s="9">
        <v>4.5677703084599978E-8</v>
      </c>
      <c r="Q59" s="9">
        <v>1.6678068157283291E-2</v>
      </c>
      <c r="R59" s="9">
        <v>5.8100349666181678E-4</v>
      </c>
      <c r="S59" s="9">
        <v>3.154206602935737E-3</v>
      </c>
      <c r="T59" s="9">
        <v>1.343186973024648E-2</v>
      </c>
      <c r="U59" s="9">
        <v>1.4029823669808961E-6</v>
      </c>
      <c r="V59" s="9">
        <v>2.1512633222618791E-4</v>
      </c>
      <c r="W59" s="9">
        <v>0.17849813219028979</v>
      </c>
      <c r="X59" s="9">
        <v>4.5574250130453144</v>
      </c>
      <c r="Y59" s="9">
        <v>2.8235052025541298E-2</v>
      </c>
      <c r="Z59" s="9">
        <v>1.2658830426658481E-6</v>
      </c>
      <c r="AA59" s="9">
        <v>2.1245566616755371</v>
      </c>
      <c r="AB59" s="9">
        <f t="shared" si="60"/>
        <v>-0.1</v>
      </c>
      <c r="AC59" s="9">
        <f t="shared" si="44"/>
        <v>-4.9570190911352355E-2</v>
      </c>
      <c r="AD59" s="9">
        <f t="shared" si="45"/>
        <v>-2.2639691317789632E-9</v>
      </c>
      <c r="AE59" s="9">
        <f t="shared" si="46"/>
        <v>-3.4547120493638023E-10</v>
      </c>
      <c r="AF59" s="9">
        <f t="shared" si="47"/>
        <v>-3.9632239148594311E-9</v>
      </c>
      <c r="AG59" s="9">
        <f t="shared" si="48"/>
        <v>-4.5677703084599983E-9</v>
      </c>
      <c r="AH59" s="9">
        <f t="shared" si="49"/>
        <v>-1.6678068157283293E-3</v>
      </c>
      <c r="AI59" s="9">
        <f t="shared" si="50"/>
        <v>-5.810034966618168E-5</v>
      </c>
      <c r="AJ59" s="9">
        <f t="shared" si="51"/>
        <v>-3.1542066029357374E-4</v>
      </c>
      <c r="AK59" s="9">
        <f t="shared" si="52"/>
        <v>-1.3431869730246482E-3</v>
      </c>
      <c r="AL59" s="9">
        <f t="shared" si="53"/>
        <v>-1.402982366980896E-7</v>
      </c>
      <c r="AM59" s="9">
        <f t="shared" si="54"/>
        <v>-2.1512633222618793E-5</v>
      </c>
      <c r="AN59" s="9">
        <f t="shared" si="55"/>
        <v>-1.7849813219028978E-2</v>
      </c>
      <c r="AO59" s="9">
        <f t="shared" si="56"/>
        <v>-0.45574250130453148</v>
      </c>
      <c r="AP59" s="9">
        <f t="shared" si="57"/>
        <v>-2.8235052025541302E-3</v>
      </c>
      <c r="AQ59" s="9">
        <f t="shared" si="58"/>
        <v>-1.2658830426658481E-7</v>
      </c>
      <c r="AR59" s="9">
        <f t="shared" si="59"/>
        <v>-0.21245566616755374</v>
      </c>
    </row>
    <row r="60" spans="1:44" ht="51" x14ac:dyDescent="0.35">
      <c r="A60" s="9" t="s">
        <v>144</v>
      </c>
      <c r="B60" s="9" t="s">
        <v>74</v>
      </c>
      <c r="C60" s="9" t="s">
        <v>110</v>
      </c>
      <c r="D60" s="9" t="s">
        <v>177</v>
      </c>
      <c r="E60" s="9" t="s">
        <v>130</v>
      </c>
      <c r="F60" s="9" t="s">
        <v>60</v>
      </c>
      <c r="G60" s="9" t="s">
        <v>172</v>
      </c>
      <c r="H60" s="9">
        <v>2.3999999999999998E-3</v>
      </c>
      <c r="I60" s="9" t="s">
        <v>189</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158</v>
      </c>
      <c r="B61" s="9" t="s">
        <v>89</v>
      </c>
      <c r="C61" s="9" t="s">
        <v>110</v>
      </c>
      <c r="D61" s="9" t="s">
        <v>182</v>
      </c>
      <c r="E61" s="9" t="s">
        <v>130</v>
      </c>
      <c r="F61" s="9" t="s">
        <v>60</v>
      </c>
      <c r="G61" s="9" t="s">
        <v>172</v>
      </c>
      <c r="H61" s="9">
        <v>9.2799999999999997E-8</v>
      </c>
      <c r="I61" s="9" t="s">
        <v>189</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159</v>
      </c>
      <c r="B62" s="9" t="s">
        <v>90</v>
      </c>
      <c r="C62" s="9" t="s">
        <v>110</v>
      </c>
      <c r="D62" s="9" t="s">
        <v>182</v>
      </c>
      <c r="E62" s="9" t="s">
        <v>130</v>
      </c>
      <c r="F62" s="9" t="s">
        <v>60</v>
      </c>
      <c r="G62" s="9" t="s">
        <v>172</v>
      </c>
      <c r="H62" s="9">
        <v>7.0399999999999995E-8</v>
      </c>
      <c r="I62" s="9" t="s">
        <v>189</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152</v>
      </c>
      <c r="B63" s="9" t="s">
        <v>82</v>
      </c>
      <c r="C63" s="9" t="s">
        <v>110</v>
      </c>
      <c r="D63" s="9" t="s">
        <v>177</v>
      </c>
      <c r="E63" s="9" t="s">
        <v>130</v>
      </c>
      <c r="F63" s="9" t="s">
        <v>60</v>
      </c>
      <c r="G63" s="9" t="s">
        <v>172</v>
      </c>
      <c r="H63" s="9">
        <v>8.9599999999999996E-5</v>
      </c>
      <c r="I63" s="9" t="s">
        <v>189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140</v>
      </c>
      <c r="B64" s="9" t="s">
        <v>70</v>
      </c>
      <c r="C64" s="9" t="s">
        <v>110</v>
      </c>
      <c r="D64" s="9" t="s">
        <v>177</v>
      </c>
      <c r="E64" s="9" t="s">
        <v>130</v>
      </c>
      <c r="F64" s="9" t="s">
        <v>60</v>
      </c>
      <c r="G64" s="9" t="s">
        <v>172</v>
      </c>
      <c r="H64" s="9">
        <v>0.21</v>
      </c>
      <c r="I64" s="9" t="s">
        <v>189</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139</v>
      </c>
      <c r="B65" s="9" t="s">
        <v>69</v>
      </c>
      <c r="C65" s="9" t="s">
        <v>110</v>
      </c>
      <c r="D65" s="9" t="s">
        <v>177</v>
      </c>
      <c r="E65" s="9" t="s">
        <v>130</v>
      </c>
      <c r="F65" s="9" t="s">
        <v>60</v>
      </c>
      <c r="G65" s="9" t="s">
        <v>172</v>
      </c>
      <c r="H65" s="9">
        <v>3.3000000000000003E-5</v>
      </c>
      <c r="I65" s="9" t="s">
        <v>189</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160</v>
      </c>
      <c r="B66" s="9" t="s">
        <v>91</v>
      </c>
      <c r="C66" s="9" t="s">
        <v>110</v>
      </c>
      <c r="D66" s="9" t="s">
        <v>182</v>
      </c>
      <c r="E66" s="9" t="s">
        <v>130</v>
      </c>
      <c r="F66" s="9" t="s">
        <v>60</v>
      </c>
      <c r="G66" s="9" t="s">
        <v>172</v>
      </c>
      <c r="H66" s="9">
        <v>1.09E-7</v>
      </c>
      <c r="I66" s="9" t="s">
        <v>189</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161</v>
      </c>
      <c r="B67" s="9" t="s">
        <v>92</v>
      </c>
      <c r="C67" s="9" t="s">
        <v>110</v>
      </c>
      <c r="D67" s="9" t="s">
        <v>182</v>
      </c>
      <c r="E67" s="9" t="s">
        <v>130</v>
      </c>
      <c r="F67" s="9" t="s">
        <v>60</v>
      </c>
      <c r="G67" s="9" t="s">
        <v>172</v>
      </c>
      <c r="H67" s="9">
        <v>2.9699999999999999E-6</v>
      </c>
      <c r="I67" s="9" t="s">
        <v>189</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162</v>
      </c>
      <c r="B68" s="9" t="s">
        <v>93</v>
      </c>
      <c r="C68" s="9" t="s">
        <v>110</v>
      </c>
      <c r="D68" s="9" t="s">
        <v>182</v>
      </c>
      <c r="E68" s="9" t="s">
        <v>130</v>
      </c>
      <c r="F68" s="9" t="s">
        <v>60</v>
      </c>
      <c r="G68" s="9" t="s">
        <v>172</v>
      </c>
      <c r="H68" s="9">
        <v>9.2799999999999997E-8</v>
      </c>
      <c r="I68" s="9" t="s">
        <v>189</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126</v>
      </c>
      <c r="B69" s="9" t="s">
        <v>56</v>
      </c>
      <c r="C69" s="9" t="s">
        <v>110</v>
      </c>
      <c r="D69" s="9" t="s">
        <v>172</v>
      </c>
      <c r="E69" s="9" t="s">
        <v>126</v>
      </c>
      <c r="F69" s="9" t="s">
        <v>56</v>
      </c>
      <c r="G69" s="9" t="s">
        <v>172</v>
      </c>
      <c r="H69" s="9">
        <v>-1</v>
      </c>
      <c r="I69" s="9" t="s">
        <v>187</v>
      </c>
      <c r="J69" s="9" t="b">
        <v>0</v>
      </c>
      <c r="AB69" s="9">
        <f t="shared" si="60"/>
        <v>-1</v>
      </c>
      <c r="AC69" s="9">
        <f t="shared" ref="AC69:AR69" si="61">+AC70+AC71+AC72+AC73+AC74+AC75+AC76+AC77+AC78+AC79+AC80+AC81</f>
        <v>2.3672705435859569E-2</v>
      </c>
      <c r="AD69" s="9">
        <f t="shared" si="61"/>
        <v>-5.363722507618008E-11</v>
      </c>
      <c r="AE69" s="9">
        <f t="shared" si="61"/>
        <v>2.8469210127085114E-11</v>
      </c>
      <c r="AF69" s="9">
        <f t="shared" si="61"/>
        <v>-1.0296216453787203E-10</v>
      </c>
      <c r="AG69" s="9">
        <f t="shared" si="61"/>
        <v>2.4565800070904825E-10</v>
      </c>
      <c r="AH69" s="9">
        <f t="shared" si="61"/>
        <v>2.1202487264419031E-4</v>
      </c>
      <c r="AI69" s="9">
        <f t="shared" si="61"/>
        <v>9.8462283947301846E-3</v>
      </c>
      <c r="AJ69" s="9">
        <f t="shared" si="61"/>
        <v>7.662817350111354E-5</v>
      </c>
      <c r="AK69" s="9">
        <f t="shared" si="61"/>
        <v>3.2396666813810064E-4</v>
      </c>
      <c r="AL69" s="9">
        <f t="shared" si="61"/>
        <v>3.5815892636586606E-8</v>
      </c>
      <c r="AM69" s="9">
        <f t="shared" si="61"/>
        <v>2.9109161982240394E-6</v>
      </c>
      <c r="AN69" s="9">
        <f t="shared" si="61"/>
        <v>-4.538164792194677E-3</v>
      </c>
      <c r="AO69" s="9">
        <f t="shared" si="61"/>
        <v>-3.2679325576754036E-3</v>
      </c>
      <c r="AP69" s="9">
        <f t="shared" si="61"/>
        <v>2.5692182341522259E-2</v>
      </c>
      <c r="AQ69" s="9">
        <f t="shared" si="61"/>
        <v>8.949207129603298E-9</v>
      </c>
      <c r="AR69" s="9">
        <f t="shared" si="61"/>
        <v>8.793041935481373E-2</v>
      </c>
    </row>
    <row r="70" spans="1:44" ht="51" x14ac:dyDescent="0.35">
      <c r="A70" s="9" t="s">
        <v>135</v>
      </c>
      <c r="B70" s="9" t="s">
        <v>65</v>
      </c>
      <c r="C70" s="9" t="s">
        <v>110</v>
      </c>
      <c r="D70" s="9" t="s">
        <v>175</v>
      </c>
      <c r="E70" s="9" t="s">
        <v>126</v>
      </c>
      <c r="F70" s="9" t="s">
        <v>56</v>
      </c>
      <c r="G70" s="9" t="s">
        <v>172</v>
      </c>
      <c r="H70" s="9">
        <v>-1.1199999999999999E-3</v>
      </c>
      <c r="I70" s="9" t="s">
        <v>188</v>
      </c>
      <c r="J70" s="9" t="b">
        <v>0</v>
      </c>
      <c r="L70" s="9">
        <v>-1.937142156156779</v>
      </c>
      <c r="M70" s="9">
        <v>-4.5636277008710973E-9</v>
      </c>
      <c r="N70" s="9">
        <v>-3.7785365220951958E-9</v>
      </c>
      <c r="O70" s="9">
        <v>-3.6025057976994901E-8</v>
      </c>
      <c r="P70" s="9">
        <v>-4.4246963512260999E-9</v>
      </c>
      <c r="Q70" s="9">
        <v>-2.0313384044525901E-3</v>
      </c>
      <c r="R70" s="9">
        <v>-4.0332289194264481E-4</v>
      </c>
      <c r="S70" s="9">
        <v>-3.0264070988349537E-4</v>
      </c>
      <c r="T70" s="9">
        <v>-1.467583145082469E-3</v>
      </c>
      <c r="U70" s="9">
        <v>-2.6200062229659978E-7</v>
      </c>
      <c r="V70" s="9">
        <v>-1.4493340857322471E-4</v>
      </c>
      <c r="W70" s="9">
        <v>-2.7809865485257999</v>
      </c>
      <c r="X70" s="9">
        <v>-0.69003287610673569</v>
      </c>
      <c r="Y70" s="9">
        <v>-5.5751472112987331E-2</v>
      </c>
      <c r="Z70" s="9">
        <v>-2.077588239203911E-7</v>
      </c>
      <c r="AA70" s="9">
        <v>-0.4228568591072539</v>
      </c>
      <c r="AB70" s="9">
        <f t="shared" si="60"/>
        <v>-1.1199999999999999E-3</v>
      </c>
      <c r="AC70" s="9">
        <f t="shared" ref="AC70:AC81" si="62">AB70*L70</f>
        <v>2.1695992148955921E-3</v>
      </c>
      <c r="AD70" s="9">
        <f t="shared" ref="AD70:AD81" si="63">AB70*M70</f>
        <v>5.1112630249756284E-12</v>
      </c>
      <c r="AE70" s="9">
        <f t="shared" ref="AE70:AE81" si="64">AB70*N70</f>
        <v>4.231960904746619E-12</v>
      </c>
      <c r="AF70" s="9">
        <f t="shared" ref="AF70:AF81" si="65">AB70*O70</f>
        <v>4.0348064934234284E-11</v>
      </c>
      <c r="AG70" s="9">
        <f t="shared" ref="AG70:AG81" si="66">AB70*P70</f>
        <v>4.9556599133732312E-12</v>
      </c>
      <c r="AH70" s="9">
        <f t="shared" ref="AH70:AH81" si="67">AB70*Q70</f>
        <v>2.2750990129869008E-6</v>
      </c>
      <c r="AI70" s="9">
        <f t="shared" ref="AI70:AI81" si="68">AB70*R70</f>
        <v>4.5172163897576214E-7</v>
      </c>
      <c r="AJ70" s="9">
        <f t="shared" ref="AJ70:AJ81" si="69">AB70*S70</f>
        <v>3.389575950695148E-7</v>
      </c>
      <c r="AK70" s="9">
        <f t="shared" ref="AK70:AK81" si="70">AB70*T70</f>
        <v>1.6436931224923651E-6</v>
      </c>
      <c r="AL70" s="9">
        <f t="shared" ref="AL70:AL81" si="71">AB70*U70</f>
        <v>2.9344069697219174E-10</v>
      </c>
      <c r="AM70" s="9">
        <f t="shared" ref="AM70:AM81" si="72">AB70*V70</f>
        <v>1.6232541760201167E-7</v>
      </c>
      <c r="AN70" s="9">
        <f t="shared" ref="AN70:AN81" si="73">AB70*W70</f>
        <v>3.1147049343488954E-3</v>
      </c>
      <c r="AO70" s="9">
        <f t="shared" ref="AO70:AO81" si="74">AB70*X70</f>
        <v>7.7283682123954387E-4</v>
      </c>
      <c r="AP70" s="9">
        <f t="shared" ref="AP70:AP81" si="75">AB70*Y70</f>
        <v>6.244164876654581E-5</v>
      </c>
      <c r="AQ70" s="9">
        <f t="shared" ref="AQ70:AQ81" si="76">AB70*Z70</f>
        <v>2.3268988279083802E-10</v>
      </c>
      <c r="AR70" s="9">
        <f t="shared" ref="AR70:AR81" si="77">AB70*AA70</f>
        <v>4.735996822001243E-4</v>
      </c>
    </row>
    <row r="71" spans="1:44" ht="76" x14ac:dyDescent="0.35">
      <c r="A71" s="9" t="s">
        <v>136</v>
      </c>
      <c r="B71" s="9" t="s">
        <v>66</v>
      </c>
      <c r="C71" s="9" t="s">
        <v>110</v>
      </c>
      <c r="D71" s="9" t="s">
        <v>173</v>
      </c>
      <c r="E71" s="9" t="s">
        <v>126</v>
      </c>
      <c r="F71" s="9" t="s">
        <v>56</v>
      </c>
      <c r="G71" s="9" t="s">
        <v>172</v>
      </c>
      <c r="H71" s="9">
        <v>1.1199999999999999E-3</v>
      </c>
      <c r="I71" s="9" t="s">
        <v>188</v>
      </c>
      <c r="J71" s="9" t="b">
        <v>0</v>
      </c>
      <c r="L71" s="9">
        <v>2.0526393988610692</v>
      </c>
      <c r="M71" s="9">
        <v>5.207477224576409E-8</v>
      </c>
      <c r="N71" s="9">
        <v>3.2513920605645098E-8</v>
      </c>
      <c r="O71" s="9">
        <v>1.043184380304409E-7</v>
      </c>
      <c r="P71" s="9">
        <v>7.377008275765334E-8</v>
      </c>
      <c r="Q71" s="9">
        <v>6.475352497129748E-2</v>
      </c>
      <c r="R71" s="9">
        <v>7.2435046369727528E-3</v>
      </c>
      <c r="S71" s="9">
        <v>7.2917592511910333E-3</v>
      </c>
      <c r="T71" s="9">
        <v>1.54633602279884E-2</v>
      </c>
      <c r="U71" s="9">
        <v>2.788510665112983E-5</v>
      </c>
      <c r="V71" s="9">
        <v>1.397243994702002E-3</v>
      </c>
      <c r="W71" s="9">
        <v>1.3910819391289211</v>
      </c>
      <c r="X71" s="9">
        <v>6.1980988331055888</v>
      </c>
      <c r="Y71" s="9">
        <v>0.94362225138298172</v>
      </c>
      <c r="Z71" s="9">
        <v>1.5561450291470851E-5</v>
      </c>
      <c r="AA71" s="9">
        <v>73.378713396254156</v>
      </c>
      <c r="AB71" s="9">
        <f t="shared" si="60"/>
        <v>1.1199999999999999E-3</v>
      </c>
      <c r="AC71" s="9">
        <f t="shared" si="62"/>
        <v>2.2989561267243975E-3</v>
      </c>
      <c r="AD71" s="9">
        <f t="shared" si="63"/>
        <v>5.8323744915255781E-11</v>
      </c>
      <c r="AE71" s="9">
        <f t="shared" si="64"/>
        <v>3.6415591078322504E-11</v>
      </c>
      <c r="AF71" s="9">
        <f t="shared" si="65"/>
        <v>1.1683665059409381E-10</v>
      </c>
      <c r="AG71" s="9">
        <f t="shared" si="66"/>
        <v>8.262249268857174E-11</v>
      </c>
      <c r="AH71" s="9">
        <f t="shared" si="67"/>
        <v>7.2523947967853165E-5</v>
      </c>
      <c r="AI71" s="9">
        <f t="shared" si="68"/>
        <v>8.1127251934094816E-6</v>
      </c>
      <c r="AJ71" s="9">
        <f t="shared" si="69"/>
        <v>8.1667703613339561E-6</v>
      </c>
      <c r="AK71" s="9">
        <f t="shared" si="70"/>
        <v>1.7318963455347006E-5</v>
      </c>
      <c r="AL71" s="9">
        <f t="shared" si="71"/>
        <v>3.1231319449265404E-8</v>
      </c>
      <c r="AM71" s="9">
        <f t="shared" si="72"/>
        <v>1.5649132740662421E-6</v>
      </c>
      <c r="AN71" s="9">
        <f t="shared" si="73"/>
        <v>1.5580117718243915E-3</v>
      </c>
      <c r="AO71" s="9">
        <f t="shared" si="74"/>
        <v>6.941870693078259E-3</v>
      </c>
      <c r="AP71" s="9">
        <f t="shared" si="75"/>
        <v>1.0568569215489395E-3</v>
      </c>
      <c r="AQ71" s="9">
        <f t="shared" si="76"/>
        <v>1.7428824326447352E-8</v>
      </c>
      <c r="AR71" s="9">
        <f t="shared" si="77"/>
        <v>8.2184159003804644E-2</v>
      </c>
    </row>
    <row r="72" spans="1:44" ht="51" x14ac:dyDescent="0.35">
      <c r="A72" s="9" t="s">
        <v>137</v>
      </c>
      <c r="B72" s="9" t="s">
        <v>67</v>
      </c>
      <c r="C72" s="9" t="s">
        <v>110</v>
      </c>
      <c r="D72" s="9" t="s">
        <v>176</v>
      </c>
      <c r="E72" s="9" t="s">
        <v>126</v>
      </c>
      <c r="F72" s="9" t="s">
        <v>56</v>
      </c>
      <c r="G72" s="9" t="s">
        <v>172</v>
      </c>
      <c r="H72" s="9">
        <v>1.1199999999999999E-3</v>
      </c>
      <c r="I72" s="9" t="s">
        <v>188</v>
      </c>
      <c r="J72" s="9" t="b">
        <v>0</v>
      </c>
      <c r="L72" s="9">
        <v>0.50957154497419876</v>
      </c>
      <c r="M72" s="9">
        <v>9.0010000783107129E-8</v>
      </c>
      <c r="N72" s="9">
        <v>1.387186003275895E-8</v>
      </c>
      <c r="O72" s="9">
        <v>4.9093743476040898E-8</v>
      </c>
      <c r="P72" s="9">
        <v>1.3100044049378541E-8</v>
      </c>
      <c r="Q72" s="9">
        <v>0.1941979481704019</v>
      </c>
      <c r="R72" s="9">
        <v>1.675229501599022E-3</v>
      </c>
      <c r="S72" s="9">
        <v>1.555981486187244E-3</v>
      </c>
      <c r="T72" s="9">
        <v>3.6582453377913562E-3</v>
      </c>
      <c r="U72" s="9">
        <v>1.074112287203956E-5</v>
      </c>
      <c r="V72" s="9">
        <v>3.1584836087548431E-4</v>
      </c>
      <c r="W72" s="9">
        <v>0.41817960125236969</v>
      </c>
      <c r="X72" s="9">
        <v>12.799222253696</v>
      </c>
      <c r="Y72" s="9">
        <v>0.56052049283561933</v>
      </c>
      <c r="Z72" s="9">
        <v>3.0226874490257629E-6</v>
      </c>
      <c r="AA72" s="9">
        <v>18.65490440433835</v>
      </c>
      <c r="AB72" s="9">
        <f t="shared" si="60"/>
        <v>1.1199999999999999E-3</v>
      </c>
      <c r="AC72" s="9">
        <f t="shared" si="62"/>
        <v>5.7072013037110252E-4</v>
      </c>
      <c r="AD72" s="9">
        <f t="shared" si="63"/>
        <v>1.0081120087707998E-10</v>
      </c>
      <c r="AE72" s="9">
        <f t="shared" si="64"/>
        <v>1.5536483236690024E-11</v>
      </c>
      <c r="AF72" s="9">
        <f t="shared" si="65"/>
        <v>5.4984992693165799E-11</v>
      </c>
      <c r="AG72" s="9">
        <f t="shared" si="66"/>
        <v>1.4672049335303965E-11</v>
      </c>
      <c r="AH72" s="9">
        <f t="shared" si="67"/>
        <v>2.1750170195085011E-4</v>
      </c>
      <c r="AI72" s="9">
        <f t="shared" si="68"/>
        <v>1.8762570417909044E-6</v>
      </c>
      <c r="AJ72" s="9">
        <f t="shared" si="69"/>
        <v>1.7426992645297132E-6</v>
      </c>
      <c r="AK72" s="9">
        <f t="shared" si="70"/>
        <v>4.0972347783263187E-6</v>
      </c>
      <c r="AL72" s="9">
        <f t="shared" si="71"/>
        <v>1.2030057616684307E-8</v>
      </c>
      <c r="AM72" s="9">
        <f t="shared" si="72"/>
        <v>3.5375016418054239E-7</v>
      </c>
      <c r="AN72" s="9">
        <f t="shared" si="73"/>
        <v>4.6836115340265401E-4</v>
      </c>
      <c r="AO72" s="9">
        <f t="shared" si="74"/>
        <v>1.4335128924139519E-2</v>
      </c>
      <c r="AP72" s="9">
        <f t="shared" si="75"/>
        <v>6.2778295197589364E-4</v>
      </c>
      <c r="AQ72" s="9">
        <f t="shared" si="76"/>
        <v>3.3854099429088542E-9</v>
      </c>
      <c r="AR72" s="9">
        <f t="shared" si="77"/>
        <v>2.0893492932858949E-2</v>
      </c>
    </row>
    <row r="73" spans="1:44" ht="51" x14ac:dyDescent="0.35">
      <c r="A73" s="9" t="s">
        <v>138</v>
      </c>
      <c r="B73" s="9" t="s">
        <v>68</v>
      </c>
      <c r="C73" s="9" t="s">
        <v>110</v>
      </c>
      <c r="D73" s="9" t="s">
        <v>173</v>
      </c>
      <c r="E73" s="9" t="s">
        <v>126</v>
      </c>
      <c r="F73" s="9" t="s">
        <v>56</v>
      </c>
      <c r="G73" s="9" t="s">
        <v>172</v>
      </c>
      <c r="H73" s="9">
        <v>-0.35</v>
      </c>
      <c r="I73" s="9" t="s">
        <v>188</v>
      </c>
      <c r="J73" s="9" t="b">
        <v>0</v>
      </c>
      <c r="L73" s="9">
        <v>2.7643486746614979E-3</v>
      </c>
      <c r="M73" s="9">
        <v>6.2252409683854703E-10</v>
      </c>
      <c r="N73" s="9">
        <v>7.9185214550497231E-11</v>
      </c>
      <c r="O73" s="9">
        <v>9.0037677931247423E-10</v>
      </c>
      <c r="P73" s="9">
        <v>5.2746343208057352E-10</v>
      </c>
      <c r="Q73" s="9">
        <v>2.2935964653571391E-4</v>
      </c>
      <c r="R73" s="9">
        <v>1.3388568982833709E-5</v>
      </c>
      <c r="S73" s="9">
        <v>1.2511010628056119E-5</v>
      </c>
      <c r="T73" s="9">
        <v>4.1986637765900313E-5</v>
      </c>
      <c r="U73" s="9">
        <v>2.2111214646672271E-8</v>
      </c>
      <c r="V73" s="9">
        <v>3.7875218789278768E-6</v>
      </c>
      <c r="W73" s="9">
        <v>2.7654979005058911E-2</v>
      </c>
      <c r="X73" s="9">
        <v>7.2336482846093508E-2</v>
      </c>
      <c r="Y73" s="9">
        <v>3.3733194505463791E-4</v>
      </c>
      <c r="Z73" s="9">
        <v>3.4564905778696412E-8</v>
      </c>
      <c r="AA73" s="9">
        <v>4.4630949325857122E-2</v>
      </c>
      <c r="AB73" s="9">
        <f t="shared" si="60"/>
        <v>-0.35</v>
      </c>
      <c r="AC73" s="9">
        <f t="shared" si="62"/>
        <v>-9.6752203613152416E-4</v>
      </c>
      <c r="AD73" s="9">
        <f t="shared" si="63"/>
        <v>-2.1788343389349146E-10</v>
      </c>
      <c r="AE73" s="9">
        <f t="shared" si="64"/>
        <v>-2.771482509267403E-11</v>
      </c>
      <c r="AF73" s="9">
        <f t="shared" si="65"/>
        <v>-3.1513187275936594E-10</v>
      </c>
      <c r="AG73" s="9">
        <f t="shared" si="66"/>
        <v>-1.8461220122820072E-10</v>
      </c>
      <c r="AH73" s="9">
        <f t="shared" si="67"/>
        <v>-8.0275876287499865E-5</v>
      </c>
      <c r="AI73" s="9">
        <f t="shared" si="68"/>
        <v>-4.6859991439917982E-6</v>
      </c>
      <c r="AJ73" s="9">
        <f t="shared" si="69"/>
        <v>-4.3788537198196417E-6</v>
      </c>
      <c r="AK73" s="9">
        <f t="shared" si="70"/>
        <v>-1.4695323218065108E-5</v>
      </c>
      <c r="AL73" s="9">
        <f t="shared" si="71"/>
        <v>-7.7389251263352949E-9</v>
      </c>
      <c r="AM73" s="9">
        <f t="shared" si="72"/>
        <v>-1.3256326576247567E-6</v>
      </c>
      <c r="AN73" s="9">
        <f t="shared" si="73"/>
        <v>-9.6792426517706177E-3</v>
      </c>
      <c r="AO73" s="9">
        <f t="shared" si="74"/>
        <v>-2.5317768996132726E-2</v>
      </c>
      <c r="AP73" s="9">
        <f t="shared" si="75"/>
        <v>-1.1806618076912327E-4</v>
      </c>
      <c r="AQ73" s="9">
        <f t="shared" si="76"/>
        <v>-1.2097717022543743E-8</v>
      </c>
      <c r="AR73" s="9">
        <f t="shared" si="77"/>
        <v>-1.5620832264049991E-2</v>
      </c>
    </row>
    <row r="74" spans="1:44" ht="51" x14ac:dyDescent="0.35">
      <c r="A74" s="9" t="s">
        <v>139</v>
      </c>
      <c r="B74" s="9" t="s">
        <v>69</v>
      </c>
      <c r="C74" s="9" t="s">
        <v>110</v>
      </c>
      <c r="D74" s="9" t="s">
        <v>177</v>
      </c>
      <c r="E74" s="9" t="s">
        <v>126</v>
      </c>
      <c r="F74" s="9" t="s">
        <v>56</v>
      </c>
      <c r="G74" s="9" t="s">
        <v>172</v>
      </c>
      <c r="H74" s="9">
        <v>6.0424000000000003E-5</v>
      </c>
      <c r="I74" s="9" t="s">
        <v>189</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140</v>
      </c>
      <c r="B75" s="9" t="s">
        <v>70</v>
      </c>
      <c r="C75" s="9" t="s">
        <v>110</v>
      </c>
      <c r="D75" s="9" t="s">
        <v>177</v>
      </c>
      <c r="E75" s="9" t="s">
        <v>126</v>
      </c>
      <c r="F75" s="9" t="s">
        <v>56</v>
      </c>
      <c r="G75" s="9" t="s">
        <v>172</v>
      </c>
      <c r="H75" s="9">
        <v>0.14660000000000001</v>
      </c>
      <c r="I75" s="9" t="s">
        <v>189</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141</v>
      </c>
      <c r="B76" s="9" t="s">
        <v>71</v>
      </c>
      <c r="C76" s="9" t="s">
        <v>110</v>
      </c>
      <c r="D76" s="9" t="s">
        <v>178</v>
      </c>
      <c r="E76" s="9" t="s">
        <v>126</v>
      </c>
      <c r="F76" s="9" t="s">
        <v>56</v>
      </c>
      <c r="G76" s="9" t="s">
        <v>172</v>
      </c>
      <c r="H76" s="9">
        <v>0.15379999999999999</v>
      </c>
      <c r="I76" s="9" t="s">
        <v>189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142</v>
      </c>
      <c r="B77" s="9" t="s">
        <v>72</v>
      </c>
      <c r="C77" s="9" t="s">
        <v>165</v>
      </c>
      <c r="D77" s="9" t="s">
        <v>179</v>
      </c>
      <c r="E77" s="9" t="s">
        <v>126</v>
      </c>
      <c r="F77" s="9" t="s">
        <v>56</v>
      </c>
      <c r="G77" s="9" t="s">
        <v>172</v>
      </c>
      <c r="H77" s="9">
        <v>0</v>
      </c>
      <c r="I77" s="9" t="s">
        <v>189</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143</v>
      </c>
      <c r="B78" s="9" t="s">
        <v>73</v>
      </c>
      <c r="C78" s="9" t="s">
        <v>110</v>
      </c>
      <c r="D78" s="9" t="s">
        <v>177</v>
      </c>
      <c r="E78" s="9" t="s">
        <v>126</v>
      </c>
      <c r="F78" s="9" t="s">
        <v>56</v>
      </c>
      <c r="G78" s="9" t="s">
        <v>172</v>
      </c>
      <c r="H78" s="9">
        <v>9.8399999999999998E-3</v>
      </c>
      <c r="I78" s="9" t="s">
        <v>189</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144</v>
      </c>
      <c r="B79" s="9" t="s">
        <v>74</v>
      </c>
      <c r="C79" s="9" t="s">
        <v>110</v>
      </c>
      <c r="D79" s="9" t="s">
        <v>177</v>
      </c>
      <c r="E79" s="9" t="s">
        <v>126</v>
      </c>
      <c r="F79" s="9" t="s">
        <v>56</v>
      </c>
      <c r="G79" s="9" t="s">
        <v>172</v>
      </c>
      <c r="H79" s="9">
        <v>4.6900000000000002E-5</v>
      </c>
      <c r="I79" s="9" t="s">
        <v>189</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145</v>
      </c>
      <c r="B80" s="9" t="s">
        <v>75</v>
      </c>
      <c r="C80" s="9" t="s">
        <v>166</v>
      </c>
      <c r="D80" s="9" t="s">
        <v>177</v>
      </c>
      <c r="E80" s="9" t="s">
        <v>126</v>
      </c>
      <c r="F80" s="9" t="s">
        <v>56</v>
      </c>
      <c r="G80" s="9" t="s">
        <v>172</v>
      </c>
      <c r="H80" s="9">
        <v>5.6026000000000003E-4</v>
      </c>
      <c r="I80" s="9" t="s">
        <v>189</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146</v>
      </c>
      <c r="B81" s="9" t="s">
        <v>76</v>
      </c>
      <c r="C81" s="9" t="s">
        <v>110</v>
      </c>
      <c r="D81" s="9" t="s">
        <v>177</v>
      </c>
      <c r="E81" s="9" t="s">
        <v>126</v>
      </c>
      <c r="F81" s="9" t="s">
        <v>56</v>
      </c>
      <c r="G81" s="9" t="s">
        <v>172</v>
      </c>
      <c r="H81" s="9">
        <v>2.3430000000000001E-5</v>
      </c>
      <c r="I81" s="9" t="s">
        <v>189</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133</v>
      </c>
      <c r="B82" s="9" t="s">
        <v>63</v>
      </c>
      <c r="C82" s="9" t="s">
        <v>110</v>
      </c>
      <c r="D82" s="9" t="s">
        <v>172</v>
      </c>
      <c r="E82" s="9" t="s">
        <v>133</v>
      </c>
      <c r="F82" s="9" t="s">
        <v>63</v>
      </c>
      <c r="G82" s="9" t="s">
        <v>172</v>
      </c>
      <c r="H82" s="9">
        <v>-1</v>
      </c>
      <c r="I82" s="9" t="s">
        <v>187</v>
      </c>
      <c r="J82" s="9" t="b">
        <v>0</v>
      </c>
      <c r="AB82" s="9">
        <f t="shared" si="60"/>
        <v>-1</v>
      </c>
      <c r="AC82" s="9">
        <f t="shared" ref="AC82:AR82" si="78">+AC83+AC84+AC85+AC86+AC87+AC88+AC89+AC90+AC91+AC92+AC93+AC94</f>
        <v>5.3953760442447339E-2</v>
      </c>
      <c r="AD82" s="9">
        <f t="shared" si="78"/>
        <v>3.027063845571448E-9</v>
      </c>
      <c r="AE82" s="9">
        <f t="shared" si="78"/>
        <v>1.427213331771866E-9</v>
      </c>
      <c r="AF82" s="9">
        <f t="shared" si="78"/>
        <v>2.3641948066178103E-9</v>
      </c>
      <c r="AG82" s="9">
        <f t="shared" si="78"/>
        <v>1.0915706147200551E-8</v>
      </c>
      <c r="AH82" s="9">
        <f t="shared" si="78"/>
        <v>2.2999632551541109E-3</v>
      </c>
      <c r="AI82" s="9">
        <f t="shared" si="78"/>
        <v>7.1513202930028715E-5</v>
      </c>
      <c r="AJ82" s="9">
        <f t="shared" si="78"/>
        <v>2.1694960001108739E-3</v>
      </c>
      <c r="AK82" s="9">
        <f t="shared" si="78"/>
        <v>9.6225014452828075E-3</v>
      </c>
      <c r="AL82" s="9">
        <f t="shared" si="78"/>
        <v>4.055810082322917E-7</v>
      </c>
      <c r="AM82" s="9">
        <f t="shared" si="78"/>
        <v>8.6023694770961086E-5</v>
      </c>
      <c r="AN82" s="9">
        <f t="shared" si="78"/>
        <v>1.9389603375059253E-2</v>
      </c>
      <c r="AO82" s="9">
        <f t="shared" si="78"/>
        <v>0.44008200535474762</v>
      </c>
      <c r="AP82" s="9">
        <f t="shared" si="78"/>
        <v>1.2426601543650335E-2</v>
      </c>
      <c r="AQ82" s="9">
        <f t="shared" si="78"/>
        <v>1.1863523826531189E-7</v>
      </c>
      <c r="AR82" s="9">
        <f t="shared" si="78"/>
        <v>0.29763451506094013</v>
      </c>
    </row>
    <row r="83" spans="1:44" ht="63.5" x14ac:dyDescent="0.35">
      <c r="A83" s="9" t="s">
        <v>147</v>
      </c>
      <c r="B83" s="9" t="s">
        <v>77</v>
      </c>
      <c r="C83" s="9" t="s">
        <v>110</v>
      </c>
      <c r="D83" s="9" t="s">
        <v>180</v>
      </c>
      <c r="E83" s="9" t="s">
        <v>133</v>
      </c>
      <c r="F83" s="9" t="s">
        <v>63</v>
      </c>
      <c r="G83" s="9" t="s">
        <v>172</v>
      </c>
      <c r="H83" s="9">
        <v>-1.8499999999999999E-5</v>
      </c>
      <c r="I83" s="9" t="s">
        <v>188</v>
      </c>
      <c r="J83" s="9" t="b">
        <v>0</v>
      </c>
      <c r="L83" s="9">
        <v>-0.52360837610367916</v>
      </c>
      <c r="M83" s="9">
        <v>-5.0347728910627557E-9</v>
      </c>
      <c r="N83" s="9">
        <v>-6.1782182118547084E-9</v>
      </c>
      <c r="O83" s="9">
        <v>-4.2867379688764412E-8</v>
      </c>
      <c r="P83" s="9">
        <v>-4.1978141291262007E-9</v>
      </c>
      <c r="Q83" s="9">
        <v>-2.1954225964532009E-3</v>
      </c>
      <c r="R83" s="9">
        <v>-3.9702107017892648E-4</v>
      </c>
      <c r="S83" s="9">
        <v>-3.1855082369674082E-4</v>
      </c>
      <c r="T83" s="9">
        <v>-1.479513557648844E-3</v>
      </c>
      <c r="U83" s="9">
        <v>-7.5928661732313664E-7</v>
      </c>
      <c r="V83" s="9">
        <v>-1.4806836103657979E-4</v>
      </c>
      <c r="W83" s="9">
        <v>-1.4046811471962379</v>
      </c>
      <c r="X83" s="9">
        <v>-0.38102912616901458</v>
      </c>
      <c r="Y83" s="9">
        <v>-7.2406315853755579E-2</v>
      </c>
      <c r="Z83" s="9">
        <v>-1.6078987313612599E-7</v>
      </c>
      <c r="AA83" s="9">
        <v>-0.39413004095305892</v>
      </c>
      <c r="AB83" s="9">
        <f t="shared" si="60"/>
        <v>-1.8499999999999999E-5</v>
      </c>
      <c r="AC83" s="9">
        <f t="shared" ref="AC83:AC94" si="79">AB83*L83</f>
        <v>9.6867549579180636E-6</v>
      </c>
      <c r="AD83" s="9">
        <f t="shared" ref="AD83:AD94" si="80">AB83*M83</f>
        <v>9.3143298484660976E-14</v>
      </c>
      <c r="AE83" s="9">
        <f t="shared" ref="AE83:AE94" si="81">AB83*N83</f>
        <v>1.142970369193121E-13</v>
      </c>
      <c r="AF83" s="9">
        <f t="shared" ref="AF83:AF94" si="82">AB83*O83</f>
        <v>7.9304652424214156E-13</v>
      </c>
      <c r="AG83" s="9">
        <f t="shared" ref="AG83:AG94" si="83">AB83*P83</f>
        <v>7.7659561388834706E-14</v>
      </c>
      <c r="AH83" s="9">
        <f t="shared" ref="AH83:AH94" si="84">AB83*Q83</f>
        <v>4.0615318034384216E-8</v>
      </c>
      <c r="AI83" s="9">
        <f t="shared" ref="AI83:AI94" si="85">AB83*R83</f>
        <v>7.3448897983101397E-9</v>
      </c>
      <c r="AJ83" s="9">
        <f t="shared" ref="AJ83:AJ94" si="86">AB83*S83</f>
        <v>5.893190238389705E-9</v>
      </c>
      <c r="AK83" s="9">
        <f t="shared" ref="AK83:AK94" si="87">AB83*T83</f>
        <v>2.7371000816503614E-8</v>
      </c>
      <c r="AL83" s="9">
        <f t="shared" ref="AL83:AL94" si="88">AB83*U83</f>
        <v>1.4046802420478027E-11</v>
      </c>
      <c r="AM83" s="9">
        <f t="shared" ref="AM83:AM94" si="89">AB83*V83</f>
        <v>2.7392646791767258E-9</v>
      </c>
      <c r="AN83" s="9">
        <f t="shared" ref="AN83:AN94" si="90">AB83*W83</f>
        <v>2.5986601223130402E-5</v>
      </c>
      <c r="AO83" s="9">
        <f t="shared" ref="AO83:AO94" si="91">AB83*X83</f>
        <v>7.0490388341267693E-6</v>
      </c>
      <c r="AP83" s="9">
        <f t="shared" ref="AP83:AP94" si="92">AB83*Y83</f>
        <v>1.339516843294478E-6</v>
      </c>
      <c r="AQ83" s="9">
        <f t="shared" ref="AQ83:AQ94" si="93">AB83*Z83</f>
        <v>2.9746126530183307E-12</v>
      </c>
      <c r="AR83" s="9">
        <f t="shared" ref="AR83:AR94" si="94">AB83*AA83</f>
        <v>7.2914057576315899E-6</v>
      </c>
    </row>
    <row r="84" spans="1:44" ht="63.5" x14ac:dyDescent="0.35">
      <c r="A84" s="9" t="s">
        <v>148</v>
      </c>
      <c r="B84" s="9" t="s">
        <v>78</v>
      </c>
      <c r="C84" s="9" t="s">
        <v>166</v>
      </c>
      <c r="D84" s="9" t="s">
        <v>180</v>
      </c>
      <c r="E84" s="9" t="s">
        <v>133</v>
      </c>
      <c r="F84" s="9" t="s">
        <v>63</v>
      </c>
      <c r="G84" s="9" t="s">
        <v>172</v>
      </c>
      <c r="H84" s="9">
        <v>-2.2499999999999999E-4</v>
      </c>
      <c r="I84" s="9" t="s">
        <v>188</v>
      </c>
      <c r="J84" s="9" t="b">
        <v>0</v>
      </c>
      <c r="L84" s="9">
        <v>-0.31062606905487877</v>
      </c>
      <c r="M84" s="9">
        <v>-2.1305858048911279E-8</v>
      </c>
      <c r="N84" s="9">
        <v>-1.2584942848018451E-7</v>
      </c>
      <c r="O84" s="9">
        <v>-2.1049518282893269E-6</v>
      </c>
      <c r="P84" s="9">
        <v>-3.2901027878885327E-8</v>
      </c>
      <c r="Q84" s="9">
        <v>-3.7249033972042933E-2</v>
      </c>
      <c r="R84" s="9">
        <v>-1.695069296809859E-3</v>
      </c>
      <c r="S84" s="9">
        <v>-3.9870818838341031E-3</v>
      </c>
      <c r="T84" s="9">
        <v>-1.1799303114350309E-2</v>
      </c>
      <c r="U84" s="9">
        <v>-9.10893314334004E-4</v>
      </c>
      <c r="V84" s="9">
        <v>-2.073637361429705E-2</v>
      </c>
      <c r="W84" s="9">
        <v>-4.7558076045168809</v>
      </c>
      <c r="X84" s="9">
        <v>-3.2172599513217039</v>
      </c>
      <c r="Y84" s="9">
        <v>-4.448095415779898</v>
      </c>
      <c r="Z84" s="9">
        <v>-6.4147913804419111E-6</v>
      </c>
      <c r="AA84" s="9">
        <v>-4.6035859935909027</v>
      </c>
      <c r="AB84" s="9">
        <f t="shared" si="60"/>
        <v>-2.2499999999999999E-4</v>
      </c>
      <c r="AC84" s="9">
        <f t="shared" si="79"/>
        <v>6.9890865537347723E-5</v>
      </c>
      <c r="AD84" s="9">
        <f t="shared" si="80"/>
        <v>4.7938180610050378E-12</v>
      </c>
      <c r="AE84" s="9">
        <f t="shared" si="81"/>
        <v>2.8316121408041513E-11</v>
      </c>
      <c r="AF84" s="9">
        <f t="shared" si="82"/>
        <v>4.7361416136509855E-10</v>
      </c>
      <c r="AG84" s="9">
        <f t="shared" si="83"/>
        <v>7.4027312727491986E-12</v>
      </c>
      <c r="AH84" s="9">
        <f t="shared" si="84"/>
        <v>8.3810326437096601E-6</v>
      </c>
      <c r="AI84" s="9">
        <f t="shared" si="85"/>
        <v>3.8139059178221828E-7</v>
      </c>
      <c r="AJ84" s="9">
        <f t="shared" si="86"/>
        <v>8.9709342386267312E-7</v>
      </c>
      <c r="AK84" s="9">
        <f t="shared" si="87"/>
        <v>2.6548432007288193E-6</v>
      </c>
      <c r="AL84" s="9">
        <f t="shared" si="88"/>
        <v>2.0495099572515089E-7</v>
      </c>
      <c r="AM84" s="9">
        <f t="shared" si="89"/>
        <v>4.6656840632168357E-6</v>
      </c>
      <c r="AN84" s="9">
        <f t="shared" si="90"/>
        <v>1.0700567110162981E-3</v>
      </c>
      <c r="AO84" s="9">
        <f t="shared" si="91"/>
        <v>7.2388348904738335E-4</v>
      </c>
      <c r="AP84" s="9">
        <f t="shared" si="92"/>
        <v>1.0008214685504771E-3</v>
      </c>
      <c r="AQ84" s="9">
        <f t="shared" si="93"/>
        <v>1.4433280605994299E-9</v>
      </c>
      <c r="AR84" s="9">
        <f t="shared" si="94"/>
        <v>1.0358068485579531E-3</v>
      </c>
    </row>
    <row r="85" spans="1:44" ht="63.5" x14ac:dyDescent="0.35">
      <c r="A85" s="9" t="s">
        <v>149</v>
      </c>
      <c r="B85" s="9" t="s">
        <v>79</v>
      </c>
      <c r="C85" s="9" t="s">
        <v>167</v>
      </c>
      <c r="D85" s="9" t="s">
        <v>180</v>
      </c>
      <c r="E85" s="9" t="s">
        <v>133</v>
      </c>
      <c r="F85" s="9" t="s">
        <v>63</v>
      </c>
      <c r="G85" s="9" t="s">
        <v>172</v>
      </c>
      <c r="H85" s="9">
        <v>7.4099999999999998E-9</v>
      </c>
      <c r="I85" s="9" t="s">
        <v>188</v>
      </c>
      <c r="J85" s="9" t="b">
        <v>0</v>
      </c>
      <c r="L85" s="9">
        <v>577811.866142074</v>
      </c>
      <c r="M85" s="9">
        <v>0.1925871401677339</v>
      </c>
      <c r="N85" s="9">
        <v>0.1707425519998817</v>
      </c>
      <c r="O85" s="9">
        <v>0.2430668588850434</v>
      </c>
      <c r="P85" s="9">
        <v>9.6742754633563119E-2</v>
      </c>
      <c r="Q85" s="9">
        <v>82647.995804854902</v>
      </c>
      <c r="R85" s="9">
        <v>3907.5374034153901</v>
      </c>
      <c r="S85" s="9">
        <v>3587.958722196815</v>
      </c>
      <c r="T85" s="9">
        <v>11792.14133803939</v>
      </c>
      <c r="U85" s="9">
        <v>17.061395084203369</v>
      </c>
      <c r="V85" s="9">
        <v>1030.312810266216</v>
      </c>
      <c r="W85" s="9">
        <v>3566123.7738131271</v>
      </c>
      <c r="X85" s="9">
        <v>58909334.839345537</v>
      </c>
      <c r="Y85" s="9">
        <v>470878.51487699029</v>
      </c>
      <c r="Z85" s="9">
        <v>11.265020599757969</v>
      </c>
      <c r="AA85" s="9">
        <v>15965351.392965039</v>
      </c>
      <c r="AB85" s="9">
        <f t="shared" si="60"/>
        <v>7.4099999999999998E-9</v>
      </c>
      <c r="AC85" s="9">
        <f t="shared" si="79"/>
        <v>4.2815859281127681E-3</v>
      </c>
      <c r="AD85" s="9">
        <f t="shared" si="80"/>
        <v>1.4270707086429082E-9</v>
      </c>
      <c r="AE85" s="9">
        <f t="shared" si="81"/>
        <v>1.2652023103191233E-9</v>
      </c>
      <c r="AF85" s="9">
        <f t="shared" si="82"/>
        <v>1.8011254243381715E-9</v>
      </c>
      <c r="AG85" s="9">
        <f t="shared" si="83"/>
        <v>7.1686381183470269E-10</v>
      </c>
      <c r="AH85" s="9">
        <f t="shared" si="84"/>
        <v>6.1242164891397478E-4</v>
      </c>
      <c r="AI85" s="9">
        <f t="shared" si="85"/>
        <v>2.8954852159308041E-5</v>
      </c>
      <c r="AJ85" s="9">
        <f t="shared" si="86"/>
        <v>2.6586774131478399E-5</v>
      </c>
      <c r="AK85" s="9">
        <f t="shared" si="87"/>
        <v>8.737976731487187E-5</v>
      </c>
      <c r="AL85" s="9">
        <f t="shared" si="88"/>
        <v>1.2642493757394696E-7</v>
      </c>
      <c r="AM85" s="9">
        <f t="shared" si="89"/>
        <v>7.6346179240726601E-6</v>
      </c>
      <c r="AN85" s="9">
        <f t="shared" si="90"/>
        <v>2.6424977163955272E-2</v>
      </c>
      <c r="AO85" s="9">
        <f t="shared" si="91"/>
        <v>0.43651817115955044</v>
      </c>
      <c r="AP85" s="9">
        <f t="shared" si="92"/>
        <v>3.4892097952384979E-3</v>
      </c>
      <c r="AQ85" s="9">
        <f t="shared" si="93"/>
        <v>8.3473802644206547E-8</v>
      </c>
      <c r="AR85" s="9">
        <f t="shared" si="94"/>
        <v>0.11830325382187094</v>
      </c>
    </row>
    <row r="86" spans="1:44" ht="63.5" x14ac:dyDescent="0.35">
      <c r="A86" s="9" t="s">
        <v>150</v>
      </c>
      <c r="B86" s="9" t="s">
        <v>80</v>
      </c>
      <c r="C86" s="9" t="s">
        <v>168</v>
      </c>
      <c r="D86" s="9" t="s">
        <v>180</v>
      </c>
      <c r="E86" s="9" t="s">
        <v>133</v>
      </c>
      <c r="F86" s="9" t="s">
        <v>63</v>
      </c>
      <c r="G86" s="9" t="s">
        <v>172</v>
      </c>
      <c r="H86" s="9">
        <v>1.18E-2</v>
      </c>
      <c r="I86" s="9" t="s">
        <v>188</v>
      </c>
      <c r="J86" s="9" t="b">
        <v>0</v>
      </c>
      <c r="L86" s="9">
        <v>0.11525756981176399</v>
      </c>
      <c r="M86" s="9">
        <v>1.122806434220742E-8</v>
      </c>
      <c r="N86" s="9">
        <v>5.5302390244247127E-9</v>
      </c>
      <c r="O86" s="9">
        <v>2.8421634726958709E-8</v>
      </c>
      <c r="P86" s="9">
        <v>3.704356632401462E-9</v>
      </c>
      <c r="Q86" s="9">
        <v>0.10737589049427709</v>
      </c>
      <c r="R86" s="9">
        <v>4.0911125731123941E-4</v>
      </c>
      <c r="S86" s="9">
        <v>4.166428375131348E-4</v>
      </c>
      <c r="T86" s="9">
        <v>1.2209256279476039E-3</v>
      </c>
      <c r="U86" s="9">
        <v>5.8572619694143044E-6</v>
      </c>
      <c r="V86" s="9">
        <v>1.0399459650819211E-4</v>
      </c>
      <c r="W86" s="9">
        <v>0.14015950808097119</v>
      </c>
      <c r="X86" s="9">
        <v>1.445034064808584</v>
      </c>
      <c r="Y86" s="9">
        <v>0.20574061411934519</v>
      </c>
      <c r="Z86" s="9">
        <v>3.8063568149824002E-6</v>
      </c>
      <c r="AA86" s="9">
        <v>7.4864370238318063</v>
      </c>
      <c r="AB86" s="9">
        <f t="shared" si="60"/>
        <v>1.18E-2</v>
      </c>
      <c r="AC86" s="9">
        <f t="shared" si="79"/>
        <v>1.3600393237788151E-3</v>
      </c>
      <c r="AD86" s="9">
        <f t="shared" si="80"/>
        <v>1.3249115923804756E-10</v>
      </c>
      <c r="AE86" s="9">
        <f t="shared" si="81"/>
        <v>6.5256820488211603E-11</v>
      </c>
      <c r="AF86" s="9">
        <f t="shared" si="82"/>
        <v>3.3537528977811277E-10</v>
      </c>
      <c r="AG86" s="9">
        <f t="shared" si="83"/>
        <v>4.3711408262337251E-11</v>
      </c>
      <c r="AH86" s="9">
        <f t="shared" si="84"/>
        <v>1.2670355078324698E-3</v>
      </c>
      <c r="AI86" s="9">
        <f t="shared" si="85"/>
        <v>4.8275128362726247E-6</v>
      </c>
      <c r="AJ86" s="9">
        <f t="shared" si="86"/>
        <v>4.9163854826549908E-6</v>
      </c>
      <c r="AK86" s="9">
        <f t="shared" si="87"/>
        <v>1.4406922409781725E-5</v>
      </c>
      <c r="AL86" s="9">
        <f t="shared" si="88"/>
        <v>6.9115691239088786E-8</v>
      </c>
      <c r="AM86" s="9">
        <f t="shared" si="89"/>
        <v>1.2271362387966669E-6</v>
      </c>
      <c r="AN86" s="9">
        <f t="shared" si="90"/>
        <v>1.6538821953554601E-3</v>
      </c>
      <c r="AO86" s="9">
        <f t="shared" si="91"/>
        <v>1.7051401964741291E-2</v>
      </c>
      <c r="AP86" s="9">
        <f t="shared" si="92"/>
        <v>2.4277392466082732E-3</v>
      </c>
      <c r="AQ86" s="9">
        <f t="shared" si="93"/>
        <v>4.4915010416792321E-8</v>
      </c>
      <c r="AR86" s="9">
        <f t="shared" si="94"/>
        <v>8.8339956881215306E-2</v>
      </c>
    </row>
    <row r="87" spans="1:44" ht="113.5" x14ac:dyDescent="0.35">
      <c r="A87" s="9" t="s">
        <v>151</v>
      </c>
      <c r="B87" s="9" t="s">
        <v>81</v>
      </c>
      <c r="C87" s="9" t="s">
        <v>169</v>
      </c>
      <c r="D87" s="9" t="s">
        <v>173</v>
      </c>
      <c r="E87" s="9" t="s">
        <v>133</v>
      </c>
      <c r="F87" s="9" t="s">
        <v>63</v>
      </c>
      <c r="G87" s="9" t="s">
        <v>172</v>
      </c>
      <c r="H87" s="9">
        <v>3.5211267605633799E-4</v>
      </c>
      <c r="I87" s="9" t="s">
        <v>188</v>
      </c>
      <c r="J87" s="9" t="b">
        <v>0</v>
      </c>
      <c r="L87" s="9">
        <v>22.795301105189189</v>
      </c>
      <c r="M87" s="9">
        <v>4.9494124421397101E-6</v>
      </c>
      <c r="N87" s="9">
        <v>2.9523824655111482E-7</v>
      </c>
      <c r="O87" s="9">
        <v>4.5001627625994779E-7</v>
      </c>
      <c r="P87" s="9">
        <v>1.661425789203993E-6</v>
      </c>
      <c r="Q87" s="9">
        <v>1.4634414675390619</v>
      </c>
      <c r="R87" s="9">
        <v>9.4478162126205287E-2</v>
      </c>
      <c r="S87" s="9">
        <v>8.1564256609351293E-2</v>
      </c>
      <c r="T87" s="9">
        <v>0.30651134051758883</v>
      </c>
      <c r="U87" s="9">
        <v>4.2672089090831311E-5</v>
      </c>
      <c r="V87" s="9">
        <v>2.782604203702576E-2</v>
      </c>
      <c r="W87" s="9">
        <v>7.5528131664311111</v>
      </c>
      <c r="X87" s="9">
        <v>52.065484232618658</v>
      </c>
      <c r="Y87" s="9">
        <v>0.8251361323836407</v>
      </c>
      <c r="Z87" s="9">
        <v>1.2366297573386061E-5</v>
      </c>
      <c r="AA87" s="9">
        <v>312.49125857249419</v>
      </c>
      <c r="AB87" s="9">
        <f t="shared" si="60"/>
        <v>3.5211267605633799E-4</v>
      </c>
      <c r="AC87" s="9">
        <f t="shared" si="79"/>
        <v>8.026514473658165E-3</v>
      </c>
      <c r="AD87" s="9">
        <f t="shared" si="80"/>
        <v>1.7427508599083485E-9</v>
      </c>
      <c r="AE87" s="9">
        <f t="shared" si="81"/>
        <v>1.0395712906729393E-10</v>
      </c>
      <c r="AF87" s="9">
        <f t="shared" si="82"/>
        <v>1.5845643530279849E-10</v>
      </c>
      <c r="AG87" s="9">
        <f t="shared" si="83"/>
        <v>5.8500908070563125E-10</v>
      </c>
      <c r="AH87" s="9">
        <f t="shared" si="84"/>
        <v>5.1529629138699358E-4</v>
      </c>
      <c r="AI87" s="9">
        <f t="shared" si="85"/>
        <v>3.3266958495142701E-5</v>
      </c>
      <c r="AJ87" s="9">
        <f t="shared" si="86"/>
        <v>2.8719808665264536E-5</v>
      </c>
      <c r="AK87" s="9">
        <f t="shared" si="87"/>
        <v>1.0792652835126366E-4</v>
      </c>
      <c r="AL87" s="9">
        <f t="shared" si="88"/>
        <v>1.5025383482687079E-8</v>
      </c>
      <c r="AM87" s="9">
        <f t="shared" si="89"/>
        <v>9.7979021257132947E-6</v>
      </c>
      <c r="AN87" s="9">
        <f t="shared" si="90"/>
        <v>2.6594412557856021E-3</v>
      </c>
      <c r="AO87" s="9">
        <f t="shared" si="91"/>
        <v>1.8332916983316426E-2</v>
      </c>
      <c r="AP87" s="9">
        <f t="shared" si="92"/>
        <v>2.9054089168438051E-4</v>
      </c>
      <c r="AQ87" s="9">
        <f t="shared" si="93"/>
        <v>4.3543301314739649E-9</v>
      </c>
      <c r="AR87" s="9">
        <f t="shared" si="94"/>
        <v>0.110032133300174</v>
      </c>
    </row>
    <row r="88" spans="1:44" ht="63.5" x14ac:dyDescent="0.35">
      <c r="A88" s="9" t="s">
        <v>138</v>
      </c>
      <c r="B88" s="9" t="s">
        <v>68</v>
      </c>
      <c r="C88" s="9" t="s">
        <v>110</v>
      </c>
      <c r="D88" s="9" t="s">
        <v>173</v>
      </c>
      <c r="E88" s="9" t="s">
        <v>133</v>
      </c>
      <c r="F88" s="9" t="s">
        <v>63</v>
      </c>
      <c r="G88" s="9" t="s">
        <v>172</v>
      </c>
      <c r="H88" s="9">
        <v>-0.45</v>
      </c>
      <c r="I88" s="9" t="s">
        <v>188</v>
      </c>
      <c r="J88" s="9" t="b">
        <v>0</v>
      </c>
      <c r="L88" s="9">
        <v>2.7643486746614979E-3</v>
      </c>
      <c r="M88" s="9">
        <v>6.2252409683854703E-10</v>
      </c>
      <c r="N88" s="9">
        <v>7.9185214550497231E-11</v>
      </c>
      <c r="O88" s="9">
        <v>9.0037677931247423E-10</v>
      </c>
      <c r="P88" s="9">
        <v>5.2746343208057352E-10</v>
      </c>
      <c r="Q88" s="9">
        <v>2.2935964653571391E-4</v>
      </c>
      <c r="R88" s="9">
        <v>1.3388568982833709E-5</v>
      </c>
      <c r="S88" s="9">
        <v>1.2511010628056119E-5</v>
      </c>
      <c r="T88" s="9">
        <v>4.1986637765900313E-5</v>
      </c>
      <c r="U88" s="9">
        <v>2.2111214646672271E-8</v>
      </c>
      <c r="V88" s="9">
        <v>3.7875218789278768E-6</v>
      </c>
      <c r="W88" s="9">
        <v>2.7654979005058911E-2</v>
      </c>
      <c r="X88" s="9">
        <v>7.2336482846093508E-2</v>
      </c>
      <c r="Y88" s="9">
        <v>3.3733194505463791E-4</v>
      </c>
      <c r="Z88" s="9">
        <v>3.4564905778696412E-8</v>
      </c>
      <c r="AA88" s="9">
        <v>4.4630949325857122E-2</v>
      </c>
      <c r="AB88" s="9">
        <f t="shared" si="60"/>
        <v>-0.45</v>
      </c>
      <c r="AC88" s="9">
        <f t="shared" si="79"/>
        <v>-1.2439569035976742E-3</v>
      </c>
      <c r="AD88" s="9">
        <f t="shared" si="80"/>
        <v>-2.8013584357734615E-10</v>
      </c>
      <c r="AE88" s="9">
        <f t="shared" si="81"/>
        <v>-3.5633346547723753E-11</v>
      </c>
      <c r="AF88" s="9">
        <f t="shared" si="82"/>
        <v>-4.0516955069061342E-10</v>
      </c>
      <c r="AG88" s="9">
        <f t="shared" si="83"/>
        <v>-2.3735854443625809E-10</v>
      </c>
      <c r="AH88" s="9">
        <f t="shared" si="84"/>
        <v>-1.0321184094107127E-4</v>
      </c>
      <c r="AI88" s="9">
        <f t="shared" si="85"/>
        <v>-6.0248560422751698E-6</v>
      </c>
      <c r="AJ88" s="9">
        <f t="shared" si="86"/>
        <v>-5.6299547826252543E-6</v>
      </c>
      <c r="AK88" s="9">
        <f t="shared" si="87"/>
        <v>-1.8893986994655141E-5</v>
      </c>
      <c r="AL88" s="9">
        <f t="shared" si="88"/>
        <v>-9.9500465910025213E-9</v>
      </c>
      <c r="AM88" s="9">
        <f t="shared" si="89"/>
        <v>-1.7043848455175447E-6</v>
      </c>
      <c r="AN88" s="9">
        <f t="shared" si="90"/>
        <v>-1.244474055227651E-2</v>
      </c>
      <c r="AO88" s="9">
        <f t="shared" si="91"/>
        <v>-3.2551417280742082E-2</v>
      </c>
      <c r="AP88" s="9">
        <f t="shared" si="92"/>
        <v>-1.5179937527458706E-4</v>
      </c>
      <c r="AQ88" s="9">
        <f t="shared" si="93"/>
        <v>-1.5554207600413387E-8</v>
      </c>
      <c r="AR88" s="9">
        <f t="shared" si="94"/>
        <v>-2.0083927196635706E-2</v>
      </c>
    </row>
    <row r="89" spans="1:44" ht="63.5" x14ac:dyDescent="0.35">
      <c r="A89" s="9" t="s">
        <v>139</v>
      </c>
      <c r="B89" s="9" t="s">
        <v>69</v>
      </c>
      <c r="C89" s="9" t="s">
        <v>110</v>
      </c>
      <c r="D89" s="9" t="s">
        <v>177</v>
      </c>
      <c r="E89" s="9" t="s">
        <v>133</v>
      </c>
      <c r="F89" s="9" t="s">
        <v>63</v>
      </c>
      <c r="G89" s="9" t="s">
        <v>172</v>
      </c>
      <c r="H89" s="9">
        <v>2.5000000000000001E-5</v>
      </c>
      <c r="I89" s="9" t="s">
        <v>189</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140</v>
      </c>
      <c r="B90" s="9" t="s">
        <v>70</v>
      </c>
      <c r="C90" s="9" t="s">
        <v>110</v>
      </c>
      <c r="D90" s="9" t="s">
        <v>177</v>
      </c>
      <c r="E90" s="9" t="s">
        <v>133</v>
      </c>
      <c r="F90" s="9" t="s">
        <v>63</v>
      </c>
      <c r="G90" s="9" t="s">
        <v>172</v>
      </c>
      <c r="H90" s="9">
        <v>0.22</v>
      </c>
      <c r="I90" s="9" t="s">
        <v>189</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152</v>
      </c>
      <c r="B91" s="9" t="s">
        <v>82</v>
      </c>
      <c r="C91" s="9" t="s">
        <v>110</v>
      </c>
      <c r="D91" s="9" t="s">
        <v>177</v>
      </c>
      <c r="E91" s="9" t="s">
        <v>133</v>
      </c>
      <c r="F91" s="9" t="s">
        <v>63</v>
      </c>
      <c r="G91" s="9" t="s">
        <v>172</v>
      </c>
      <c r="H91" s="9">
        <v>5.2599999999999999E-4</v>
      </c>
      <c r="I91" s="9" t="s">
        <v>189</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144</v>
      </c>
      <c r="B92" s="9" t="s">
        <v>74</v>
      </c>
      <c r="C92" s="9" t="s">
        <v>110</v>
      </c>
      <c r="D92" s="9" t="s">
        <v>177</v>
      </c>
      <c r="E92" s="9" t="s">
        <v>133</v>
      </c>
      <c r="F92" s="9" t="s">
        <v>63</v>
      </c>
      <c r="G92" s="9" t="s">
        <v>172</v>
      </c>
      <c r="H92" s="9">
        <v>1E-3</v>
      </c>
      <c r="I92" s="9" t="s">
        <v>189</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145</v>
      </c>
      <c r="B93" s="9" t="s">
        <v>83</v>
      </c>
      <c r="C93" s="9" t="s">
        <v>166</v>
      </c>
      <c r="D93" s="9" t="s">
        <v>181</v>
      </c>
      <c r="E93" s="9" t="s">
        <v>133</v>
      </c>
      <c r="F93" s="9" t="s">
        <v>63</v>
      </c>
      <c r="G93" s="9" t="s">
        <v>172</v>
      </c>
      <c r="H93" s="9">
        <v>1.25E-4</v>
      </c>
      <c r="I93" s="9" t="s">
        <v>189</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146</v>
      </c>
      <c r="B94" s="9" t="s">
        <v>76</v>
      </c>
      <c r="C94" s="9" t="s">
        <v>110</v>
      </c>
      <c r="D94" s="9" t="s">
        <v>177</v>
      </c>
      <c r="E94" s="9" t="s">
        <v>133</v>
      </c>
      <c r="F94" s="9" t="s">
        <v>63</v>
      </c>
      <c r="G94" s="9" t="s">
        <v>172</v>
      </c>
      <c r="H94" s="9">
        <v>6.9999999999999999E-4</v>
      </c>
      <c r="I94" s="9" t="s">
        <v>189</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134</v>
      </c>
      <c r="B95" s="9" t="s">
        <v>64</v>
      </c>
      <c r="C95" s="9" t="s">
        <v>110</v>
      </c>
      <c r="D95" s="9" t="s">
        <v>172</v>
      </c>
      <c r="E95" s="9" t="s">
        <v>134</v>
      </c>
      <c r="F95" s="9" t="s">
        <v>64</v>
      </c>
      <c r="G95" s="9" t="s">
        <v>172</v>
      </c>
      <c r="H95" s="9">
        <v>-1</v>
      </c>
      <c r="I95" s="9" t="s">
        <v>187</v>
      </c>
      <c r="J95" s="9" t="b">
        <v>0</v>
      </c>
      <c r="AB95" s="9">
        <f t="shared" si="95"/>
        <v>-1</v>
      </c>
      <c r="AC95" s="9">
        <f t="shared" ref="AC95:AR95" si="96">+AC96+AC97+AC98+AC99+AC100+AC101+AC102+AC103+AC104+AC105+AC106+AC107+AC108+AC109+AC110+AC111+AC112</f>
        <v>6.414280064053493E-2</v>
      </c>
      <c r="AD95" s="9">
        <f t="shared" si="96"/>
        <v>2.2984723572902436E-9</v>
      </c>
      <c r="AE95" s="9">
        <f t="shared" si="96"/>
        <v>5.8178984738193745E-10</v>
      </c>
      <c r="AF95" s="9">
        <f t="shared" si="96"/>
        <v>2.1698958348830853E-9</v>
      </c>
      <c r="AG95" s="9">
        <f t="shared" si="96"/>
        <v>-5.1196458805766363E-10</v>
      </c>
      <c r="AH95" s="9">
        <f t="shared" si="96"/>
        <v>1.1917546272818022E-4</v>
      </c>
      <c r="AI95" s="9">
        <f t="shared" si="96"/>
        <v>5.7404946712579087E-5</v>
      </c>
      <c r="AJ95" s="9">
        <f t="shared" si="96"/>
        <v>-2.2765427155173424E-4</v>
      </c>
      <c r="AK95" s="9">
        <f t="shared" si="96"/>
        <v>-1.0514281279933697E-3</v>
      </c>
      <c r="AL95" s="9">
        <f t="shared" si="96"/>
        <v>2.7558420217307417E-7</v>
      </c>
      <c r="AM95" s="9">
        <f t="shared" si="96"/>
        <v>9.8558657264393309E-6</v>
      </c>
      <c r="AN95" s="9">
        <f t="shared" si="96"/>
        <v>4.4211800004168994E-3</v>
      </c>
      <c r="AO95" s="9">
        <f t="shared" si="96"/>
        <v>-5.8044855874564483E-2</v>
      </c>
      <c r="AP95" s="9">
        <f t="shared" si="96"/>
        <v>3.4070344952075908E-4</v>
      </c>
      <c r="AQ95" s="9">
        <f t="shared" si="96"/>
        <v>3.9714933140343596E-9</v>
      </c>
      <c r="AR95" s="9">
        <f t="shared" si="96"/>
        <v>0.11184993777273661</v>
      </c>
    </row>
    <row r="96" spans="1:44" ht="76" x14ac:dyDescent="0.35">
      <c r="A96" s="9" t="s">
        <v>153</v>
      </c>
      <c r="B96" s="9" t="s">
        <v>84</v>
      </c>
      <c r="C96" s="9" t="s">
        <v>167</v>
      </c>
      <c r="D96" s="9" t="s">
        <v>180</v>
      </c>
      <c r="E96" s="9" t="s">
        <v>134</v>
      </c>
      <c r="F96" s="9" t="s">
        <v>64</v>
      </c>
      <c r="G96" s="9" t="s">
        <v>172</v>
      </c>
      <c r="H96" s="9">
        <v>1.67E-9</v>
      </c>
      <c r="I96" s="9" t="s">
        <v>188</v>
      </c>
      <c r="J96" s="9" t="b">
        <v>0</v>
      </c>
      <c r="L96" s="9">
        <v>743902.80453464075</v>
      </c>
      <c r="M96" s="9">
        <v>6.8394355538009655E-2</v>
      </c>
      <c r="N96" s="9">
        <v>0.38833526918577732</v>
      </c>
      <c r="O96" s="9">
        <v>0.61893830775583925</v>
      </c>
      <c r="P96" s="9">
        <v>8.8806622187129813E-2</v>
      </c>
      <c r="Q96" s="9">
        <v>49517.806791431103</v>
      </c>
      <c r="R96" s="9">
        <v>3766.1717602723188</v>
      </c>
      <c r="S96" s="9">
        <v>3518.5661050631638</v>
      </c>
      <c r="T96" s="9">
        <v>9937.8187700140825</v>
      </c>
      <c r="U96" s="9">
        <v>30.93341370832329</v>
      </c>
      <c r="V96" s="9">
        <v>875.1263056319624</v>
      </c>
      <c r="W96" s="9">
        <v>5176722.2655539066</v>
      </c>
      <c r="X96" s="9">
        <v>27797875.829027198</v>
      </c>
      <c r="Y96" s="9">
        <v>270799.33520332491</v>
      </c>
      <c r="Z96" s="9">
        <v>47.138188564117748</v>
      </c>
      <c r="AA96" s="9">
        <v>11746413.082183311</v>
      </c>
      <c r="AB96" s="9">
        <f t="shared" si="95"/>
        <v>1.67E-9</v>
      </c>
      <c r="AC96" s="9">
        <f t="shared" ref="AC96:AC112" si="97">AB96*L96</f>
        <v>1.24231768357285E-3</v>
      </c>
      <c r="AD96" s="9">
        <f t="shared" ref="AD96:AD112" si="98">AB96*M96</f>
        <v>1.1421857374847613E-10</v>
      </c>
      <c r="AE96" s="9">
        <f t="shared" ref="AE96:AE112" si="99">AB96*N96</f>
        <v>6.4851989954024818E-10</v>
      </c>
      <c r="AF96" s="9">
        <f t="shared" ref="AF96:AF112" si="100">AB96*O96</f>
        <v>1.0336269739522516E-9</v>
      </c>
      <c r="AG96" s="9">
        <f t="shared" ref="AG96:AG112" si="101">AB96*P96</f>
        <v>1.4830705905250678E-10</v>
      </c>
      <c r="AH96" s="9">
        <f t="shared" ref="AH96:AH112" si="102">AB96*Q96</f>
        <v>8.2694737341689948E-5</v>
      </c>
      <c r="AI96" s="9">
        <f t="shared" ref="AI96:AI112" si="103">AB96*R96</f>
        <v>6.2895068396547722E-6</v>
      </c>
      <c r="AJ96" s="9">
        <f t="shared" ref="AJ96:AJ112" si="104">AB96*S96</f>
        <v>5.8760053954554838E-6</v>
      </c>
      <c r="AK96" s="9">
        <f t="shared" ref="AK96:AK112" si="105">AB96*T96</f>
        <v>1.6596157345923517E-5</v>
      </c>
      <c r="AL96" s="9">
        <f t="shared" ref="AL96:AL112" si="106">AB96*U96</f>
        <v>5.1658800892899896E-8</v>
      </c>
      <c r="AM96" s="9">
        <f t="shared" ref="AM96:AM112" si="107">AB96*V96</f>
        <v>1.4614609304053773E-6</v>
      </c>
      <c r="AN96" s="9">
        <f t="shared" ref="AN96:AN112" si="108">AB96*W96</f>
        <v>8.6451261834750246E-3</v>
      </c>
      <c r="AO96" s="9">
        <f t="shared" ref="AO96:AO112" si="109">AB96*X96</f>
        <v>4.642245263447542E-2</v>
      </c>
      <c r="AP96" s="9">
        <f t="shared" ref="AP96:AP112" si="110">AB96*Y96</f>
        <v>4.5223488978955262E-4</v>
      </c>
      <c r="AQ96" s="9">
        <f t="shared" ref="AQ96:AQ112" si="111">AB96*Z96</f>
        <v>7.8720774902076637E-8</v>
      </c>
      <c r="AR96" s="9">
        <f t="shared" ref="AR96:AR112" si="112">AB96*AA96</f>
        <v>1.9616509847246128E-2</v>
      </c>
    </row>
    <row r="97" spans="1:44" ht="113.5" x14ac:dyDescent="0.35">
      <c r="A97" s="9" t="s">
        <v>151</v>
      </c>
      <c r="B97" s="9" t="s">
        <v>81</v>
      </c>
      <c r="C97" s="9" t="s">
        <v>169</v>
      </c>
      <c r="D97" s="9" t="s">
        <v>173</v>
      </c>
      <c r="E97" s="9" t="s">
        <v>134</v>
      </c>
      <c r="F97" s="9" t="s">
        <v>64</v>
      </c>
      <c r="G97" s="9" t="s">
        <v>172</v>
      </c>
      <c r="H97" s="9">
        <v>3.5211267605633799E-4</v>
      </c>
      <c r="I97" s="9" t="s">
        <v>188</v>
      </c>
      <c r="J97" s="9" t="b">
        <v>0</v>
      </c>
      <c r="L97" s="9">
        <v>22.795301105189189</v>
      </c>
      <c r="M97" s="9">
        <v>4.9494124421397101E-6</v>
      </c>
      <c r="N97" s="9">
        <v>2.9523824655111482E-7</v>
      </c>
      <c r="O97" s="9">
        <v>4.5001627625994779E-7</v>
      </c>
      <c r="P97" s="9">
        <v>1.661425789203993E-6</v>
      </c>
      <c r="Q97" s="9">
        <v>1.4634414675390619</v>
      </c>
      <c r="R97" s="9">
        <v>9.4478162126205287E-2</v>
      </c>
      <c r="S97" s="9">
        <v>8.1564256609351293E-2</v>
      </c>
      <c r="T97" s="9">
        <v>0.30651134051758883</v>
      </c>
      <c r="U97" s="9">
        <v>4.2672089090831311E-5</v>
      </c>
      <c r="V97" s="9">
        <v>2.782604203702576E-2</v>
      </c>
      <c r="W97" s="9">
        <v>7.5528131664311111</v>
      </c>
      <c r="X97" s="9">
        <v>52.065484232618658</v>
      </c>
      <c r="Y97" s="9">
        <v>0.8251361323836407</v>
      </c>
      <c r="Z97" s="9">
        <v>1.2366297573386061E-5</v>
      </c>
      <c r="AA97" s="9">
        <v>312.49125857249419</v>
      </c>
      <c r="AB97" s="9">
        <f t="shared" si="95"/>
        <v>3.5211267605633799E-4</v>
      </c>
      <c r="AC97" s="9">
        <f t="shared" si="97"/>
        <v>8.026514473658165E-3</v>
      </c>
      <c r="AD97" s="9">
        <f t="shared" si="98"/>
        <v>1.7427508599083485E-9</v>
      </c>
      <c r="AE97" s="9">
        <f t="shared" si="99"/>
        <v>1.0395712906729393E-10</v>
      </c>
      <c r="AF97" s="9">
        <f t="shared" si="100"/>
        <v>1.5845643530279849E-10</v>
      </c>
      <c r="AG97" s="9">
        <f t="shared" si="101"/>
        <v>5.8500908070563125E-10</v>
      </c>
      <c r="AH97" s="9">
        <f t="shared" si="102"/>
        <v>5.1529629138699358E-4</v>
      </c>
      <c r="AI97" s="9">
        <f t="shared" si="103"/>
        <v>3.3266958495142701E-5</v>
      </c>
      <c r="AJ97" s="9">
        <f t="shared" si="104"/>
        <v>2.8719808665264536E-5</v>
      </c>
      <c r="AK97" s="9">
        <f t="shared" si="105"/>
        <v>1.0792652835126366E-4</v>
      </c>
      <c r="AL97" s="9">
        <f t="shared" si="106"/>
        <v>1.5025383482687079E-8</v>
      </c>
      <c r="AM97" s="9">
        <f t="shared" si="107"/>
        <v>9.7979021257132947E-6</v>
      </c>
      <c r="AN97" s="9">
        <f t="shared" si="108"/>
        <v>2.6594412557856021E-3</v>
      </c>
      <c r="AO97" s="9">
        <f t="shared" si="109"/>
        <v>1.8332916983316426E-2</v>
      </c>
      <c r="AP97" s="9">
        <f t="shared" si="110"/>
        <v>2.9054089168438051E-4</v>
      </c>
      <c r="AQ97" s="9">
        <f t="shared" si="111"/>
        <v>4.3543301314739649E-9</v>
      </c>
      <c r="AR97" s="9">
        <f t="shared" si="112"/>
        <v>0.110032133300174</v>
      </c>
    </row>
    <row r="98" spans="1:44" ht="63.5" x14ac:dyDescent="0.35">
      <c r="A98" s="9" t="s">
        <v>148</v>
      </c>
      <c r="B98" s="9" t="s">
        <v>78</v>
      </c>
      <c r="C98" s="9" t="s">
        <v>166</v>
      </c>
      <c r="D98" s="9" t="s">
        <v>180</v>
      </c>
      <c r="E98" s="9" t="s">
        <v>134</v>
      </c>
      <c r="F98" s="9" t="s">
        <v>64</v>
      </c>
      <c r="G98" s="9" t="s">
        <v>172</v>
      </c>
      <c r="H98" s="9">
        <v>-2.2499999999999999E-4</v>
      </c>
      <c r="I98" s="9" t="s">
        <v>188</v>
      </c>
      <c r="J98" s="9" t="b">
        <v>0</v>
      </c>
      <c r="L98" s="9">
        <v>-0.31062606905487877</v>
      </c>
      <c r="M98" s="9">
        <v>-2.1305858048911279E-8</v>
      </c>
      <c r="N98" s="9">
        <v>-1.2584942848018451E-7</v>
      </c>
      <c r="O98" s="9">
        <v>-2.1049518282893269E-6</v>
      </c>
      <c r="P98" s="9">
        <v>-3.2901027878885327E-8</v>
      </c>
      <c r="Q98" s="9">
        <v>-3.7249033972042933E-2</v>
      </c>
      <c r="R98" s="9">
        <v>-1.695069296809859E-3</v>
      </c>
      <c r="S98" s="9">
        <v>-3.9870818838341031E-3</v>
      </c>
      <c r="T98" s="9">
        <v>-1.1799303114350309E-2</v>
      </c>
      <c r="U98" s="9">
        <v>-9.10893314334004E-4</v>
      </c>
      <c r="V98" s="9">
        <v>-2.073637361429705E-2</v>
      </c>
      <c r="W98" s="9">
        <v>-4.7558076045168809</v>
      </c>
      <c r="X98" s="9">
        <v>-3.2172599513217039</v>
      </c>
      <c r="Y98" s="9">
        <v>-4.448095415779898</v>
      </c>
      <c r="Z98" s="9">
        <v>-6.4147913804419111E-6</v>
      </c>
      <c r="AA98" s="9">
        <v>-4.6035859935909027</v>
      </c>
      <c r="AB98" s="9">
        <f t="shared" si="95"/>
        <v>-2.2499999999999999E-4</v>
      </c>
      <c r="AC98" s="9">
        <f t="shared" si="97"/>
        <v>6.9890865537347723E-5</v>
      </c>
      <c r="AD98" s="9">
        <f t="shared" si="98"/>
        <v>4.7938180610050378E-12</v>
      </c>
      <c r="AE98" s="9">
        <f t="shared" si="99"/>
        <v>2.8316121408041513E-11</v>
      </c>
      <c r="AF98" s="9">
        <f t="shared" si="100"/>
        <v>4.7361416136509855E-10</v>
      </c>
      <c r="AG98" s="9">
        <f t="shared" si="101"/>
        <v>7.4027312727491986E-12</v>
      </c>
      <c r="AH98" s="9">
        <f t="shared" si="102"/>
        <v>8.3810326437096601E-6</v>
      </c>
      <c r="AI98" s="9">
        <f t="shared" si="103"/>
        <v>3.8139059178221828E-7</v>
      </c>
      <c r="AJ98" s="9">
        <f t="shared" si="104"/>
        <v>8.9709342386267312E-7</v>
      </c>
      <c r="AK98" s="9">
        <f t="shared" si="105"/>
        <v>2.6548432007288193E-6</v>
      </c>
      <c r="AL98" s="9">
        <f t="shared" si="106"/>
        <v>2.0495099572515089E-7</v>
      </c>
      <c r="AM98" s="9">
        <f t="shared" si="107"/>
        <v>4.6656840632168357E-6</v>
      </c>
      <c r="AN98" s="9">
        <f t="shared" si="108"/>
        <v>1.0700567110162981E-3</v>
      </c>
      <c r="AO98" s="9">
        <f t="shared" si="109"/>
        <v>7.2388348904738335E-4</v>
      </c>
      <c r="AP98" s="9">
        <f t="shared" si="110"/>
        <v>1.0008214685504771E-3</v>
      </c>
      <c r="AQ98" s="9">
        <f t="shared" si="111"/>
        <v>1.4433280605994299E-9</v>
      </c>
      <c r="AR98" s="9">
        <f t="shared" si="112"/>
        <v>1.0358068485579531E-3</v>
      </c>
    </row>
    <row r="99" spans="1:44" ht="63.5" x14ac:dyDescent="0.35">
      <c r="A99" s="9" t="s">
        <v>150</v>
      </c>
      <c r="B99" s="9" t="s">
        <v>80</v>
      </c>
      <c r="C99" s="9" t="s">
        <v>168</v>
      </c>
      <c r="D99" s="9" t="s">
        <v>180</v>
      </c>
      <c r="E99" s="9" t="s">
        <v>134</v>
      </c>
      <c r="F99" s="9" t="s">
        <v>64</v>
      </c>
      <c r="G99" s="9" t="s">
        <v>172</v>
      </c>
      <c r="H99" s="9">
        <v>2.1350000000000002E-3</v>
      </c>
      <c r="I99" s="9" t="s">
        <v>188</v>
      </c>
      <c r="J99" s="9" t="b">
        <v>0</v>
      </c>
      <c r="L99" s="9">
        <v>0.11525756981176399</v>
      </c>
      <c r="M99" s="9">
        <v>1.122806434220742E-8</v>
      </c>
      <c r="N99" s="9">
        <v>5.5302390244247127E-9</v>
      </c>
      <c r="O99" s="9">
        <v>2.8421634726958709E-8</v>
      </c>
      <c r="P99" s="9">
        <v>3.704356632401462E-9</v>
      </c>
      <c r="Q99" s="9">
        <v>0.10737589049427709</v>
      </c>
      <c r="R99" s="9">
        <v>4.0911125731123941E-4</v>
      </c>
      <c r="S99" s="9">
        <v>4.166428375131348E-4</v>
      </c>
      <c r="T99" s="9">
        <v>1.2209256279476039E-3</v>
      </c>
      <c r="U99" s="9">
        <v>5.8572619694143044E-6</v>
      </c>
      <c r="V99" s="9">
        <v>1.0399459650819211E-4</v>
      </c>
      <c r="W99" s="9">
        <v>0.14015950808097119</v>
      </c>
      <c r="X99" s="9">
        <v>1.445034064808584</v>
      </c>
      <c r="Y99" s="9">
        <v>0.20574061411934519</v>
      </c>
      <c r="Z99" s="9">
        <v>3.8063568149824002E-6</v>
      </c>
      <c r="AA99" s="9">
        <v>7.4864370238318063</v>
      </c>
      <c r="AB99" s="9">
        <f t="shared" si="95"/>
        <v>2.1350000000000002E-3</v>
      </c>
      <c r="AC99" s="9">
        <f t="shared" si="97"/>
        <v>2.4607491154811617E-4</v>
      </c>
      <c r="AD99" s="9">
        <f t="shared" si="98"/>
        <v>2.3971917370612846E-11</v>
      </c>
      <c r="AE99" s="9">
        <f t="shared" si="99"/>
        <v>1.1807060317146763E-11</v>
      </c>
      <c r="AF99" s="9">
        <f t="shared" si="100"/>
        <v>6.0680190142056842E-11</v>
      </c>
      <c r="AG99" s="9">
        <f t="shared" si="101"/>
        <v>7.9088014101771225E-12</v>
      </c>
      <c r="AH99" s="9">
        <f t="shared" si="102"/>
        <v>2.292475262052816E-4</v>
      </c>
      <c r="AI99" s="9">
        <f t="shared" si="103"/>
        <v>8.734525343594962E-7</v>
      </c>
      <c r="AJ99" s="9">
        <f t="shared" si="104"/>
        <v>8.8953245809054287E-7</v>
      </c>
      <c r="AK99" s="9">
        <f t="shared" si="105"/>
        <v>2.6066762156681347E-6</v>
      </c>
      <c r="AL99" s="9">
        <f t="shared" si="106"/>
        <v>1.2505254304699541E-8</v>
      </c>
      <c r="AM99" s="9">
        <f t="shared" si="107"/>
        <v>2.2202846354499018E-7</v>
      </c>
      <c r="AN99" s="9">
        <f t="shared" si="108"/>
        <v>2.9924054975287353E-4</v>
      </c>
      <c r="AO99" s="9">
        <f t="shared" si="109"/>
        <v>3.0851477283663272E-3</v>
      </c>
      <c r="AP99" s="9">
        <f t="shared" si="110"/>
        <v>4.3925621114480201E-4</v>
      </c>
      <c r="AQ99" s="9">
        <f t="shared" si="111"/>
        <v>8.1265717999874249E-9</v>
      </c>
      <c r="AR99" s="9">
        <f t="shared" si="112"/>
        <v>1.598354304588091E-2</v>
      </c>
    </row>
    <row r="100" spans="1:44" ht="113.5" x14ac:dyDescent="0.35">
      <c r="A100" s="9" t="s">
        <v>154</v>
      </c>
      <c r="B100" s="9" t="s">
        <v>85</v>
      </c>
      <c r="C100" s="9" t="s">
        <v>170</v>
      </c>
      <c r="D100" s="9" t="s">
        <v>180</v>
      </c>
      <c r="E100" s="9" t="s">
        <v>134</v>
      </c>
      <c r="F100" s="9" t="s">
        <v>64</v>
      </c>
      <c r="G100" s="9" t="s">
        <v>172</v>
      </c>
      <c r="H100" s="9">
        <v>0.24160000000000001</v>
      </c>
      <c r="I100" s="9" t="s">
        <v>188</v>
      </c>
      <c r="J100" s="9" t="b">
        <v>0</v>
      </c>
      <c r="L100" s="9">
        <v>5.245019832741999E-2</v>
      </c>
      <c r="M100" s="9">
        <v>1.106788560484569E-8</v>
      </c>
      <c r="N100" s="9">
        <v>5.3317202184862752E-10</v>
      </c>
      <c r="O100" s="9">
        <v>1.819235327737038E-8</v>
      </c>
      <c r="P100" s="9">
        <v>1.3681902860277E-8</v>
      </c>
      <c r="Q100" s="9">
        <v>3.8877661265705071E-3</v>
      </c>
      <c r="R100" s="9">
        <v>2.0842120916074111E-4</v>
      </c>
      <c r="S100" s="9">
        <v>2.1220406349986321E-4</v>
      </c>
      <c r="T100" s="9">
        <v>6.6925849194124083E-4</v>
      </c>
      <c r="U100" s="9">
        <v>2.5025123451100638E-7</v>
      </c>
      <c r="V100" s="9">
        <v>5.9704213804908188E-5</v>
      </c>
      <c r="W100" s="9">
        <v>3.9396396088795471E-2</v>
      </c>
      <c r="X100" s="9">
        <v>1.361102407281026</v>
      </c>
      <c r="Y100" s="9">
        <v>3.871461418233516E-3</v>
      </c>
      <c r="Z100" s="9">
        <v>1.556229668676911E-7</v>
      </c>
      <c r="AA100" s="9">
        <v>0.73130718276301299</v>
      </c>
      <c r="AB100" s="9">
        <f t="shared" si="95"/>
        <v>0.24160000000000001</v>
      </c>
      <c r="AC100" s="9">
        <f t="shared" si="97"/>
        <v>1.2671967915904671E-2</v>
      </c>
      <c r="AD100" s="9">
        <f t="shared" si="98"/>
        <v>2.6740011621307191E-9</v>
      </c>
      <c r="AE100" s="9">
        <f t="shared" si="99"/>
        <v>1.2881436047862842E-10</v>
      </c>
      <c r="AF100" s="9">
        <f t="shared" si="100"/>
        <v>4.3952725518126843E-9</v>
      </c>
      <c r="AG100" s="9">
        <f t="shared" si="101"/>
        <v>3.3055477310429234E-9</v>
      </c>
      <c r="AH100" s="9">
        <f t="shared" si="102"/>
        <v>9.3928429617943458E-4</v>
      </c>
      <c r="AI100" s="9">
        <f t="shared" si="103"/>
        <v>5.0354564133235053E-5</v>
      </c>
      <c r="AJ100" s="9">
        <f t="shared" si="104"/>
        <v>5.1268501741566952E-5</v>
      </c>
      <c r="AK100" s="9">
        <f t="shared" si="105"/>
        <v>1.616928516530038E-4</v>
      </c>
      <c r="AL100" s="9">
        <f t="shared" si="106"/>
        <v>6.0460698257859147E-8</v>
      </c>
      <c r="AM100" s="9">
        <f t="shared" si="107"/>
        <v>1.4424538055265819E-5</v>
      </c>
      <c r="AN100" s="9">
        <f t="shared" si="108"/>
        <v>9.5181692950529855E-3</v>
      </c>
      <c r="AO100" s="9">
        <f t="shared" si="109"/>
        <v>0.32884234159909592</v>
      </c>
      <c r="AP100" s="9">
        <f t="shared" si="110"/>
        <v>9.3534507864521748E-4</v>
      </c>
      <c r="AQ100" s="9">
        <f t="shared" si="111"/>
        <v>3.7598508795234169E-8</v>
      </c>
      <c r="AR100" s="9">
        <f t="shared" si="112"/>
        <v>0.17668381535554395</v>
      </c>
    </row>
    <row r="101" spans="1:44" ht="63.5" x14ac:dyDescent="0.35">
      <c r="A101" s="9" t="s">
        <v>155</v>
      </c>
      <c r="B101" s="9" t="s">
        <v>86</v>
      </c>
      <c r="C101" s="9" t="s">
        <v>110</v>
      </c>
      <c r="D101" s="9" t="s">
        <v>180</v>
      </c>
      <c r="E101" s="9" t="s">
        <v>134</v>
      </c>
      <c r="F101" s="9" t="s">
        <v>64</v>
      </c>
      <c r="G101" s="9" t="s">
        <v>172</v>
      </c>
      <c r="H101" s="9">
        <v>0.22500000000000001</v>
      </c>
      <c r="I101" s="9" t="s">
        <v>188</v>
      </c>
      <c r="J101" s="9" t="b">
        <v>0</v>
      </c>
      <c r="L101" s="9">
        <v>9.8780896293963337E-5</v>
      </c>
      <c r="M101" s="9">
        <v>1.202292377797515E-11</v>
      </c>
      <c r="N101" s="9">
        <v>2.5984362253150889E-11</v>
      </c>
      <c r="O101" s="9">
        <v>5.0975276300559857E-11</v>
      </c>
      <c r="P101" s="9">
        <v>7.2458529704293477E-12</v>
      </c>
      <c r="Q101" s="9">
        <v>5.3681754219555723E-5</v>
      </c>
      <c r="R101" s="9">
        <v>4.4188348705119931E-7</v>
      </c>
      <c r="S101" s="9">
        <v>5.1309803377470138E-7</v>
      </c>
      <c r="T101" s="9">
        <v>1.2523922875137489E-6</v>
      </c>
      <c r="U101" s="9">
        <v>3.9169164794100289E-9</v>
      </c>
      <c r="V101" s="9">
        <v>1.1224760405249929E-7</v>
      </c>
      <c r="W101" s="9">
        <v>3.5092988605819241E-4</v>
      </c>
      <c r="X101" s="9">
        <v>1.292902202957878E-3</v>
      </c>
      <c r="Y101" s="9">
        <v>2.044893878242624E-4</v>
      </c>
      <c r="Z101" s="9">
        <v>1.4057061833224411E-9</v>
      </c>
      <c r="AA101" s="9">
        <v>4.2390913017216428E-3</v>
      </c>
      <c r="AB101" s="9">
        <f t="shared" si="95"/>
        <v>0.22500000000000001</v>
      </c>
      <c r="AC101" s="9">
        <f t="shared" si="97"/>
        <v>2.2225701666141752E-5</v>
      </c>
      <c r="AD101" s="9">
        <f t="shared" si="98"/>
        <v>2.705157850044409E-12</v>
      </c>
      <c r="AE101" s="9">
        <f t="shared" si="99"/>
        <v>5.8464815069589501E-12</v>
      </c>
      <c r="AF101" s="9">
        <f t="shared" si="100"/>
        <v>1.1469437167625968E-11</v>
      </c>
      <c r="AG101" s="9">
        <f t="shared" si="101"/>
        <v>1.6303169183466033E-12</v>
      </c>
      <c r="AH101" s="9">
        <f t="shared" si="102"/>
        <v>1.2078394699400037E-5</v>
      </c>
      <c r="AI101" s="9">
        <f t="shared" si="103"/>
        <v>9.9423784586519853E-8</v>
      </c>
      <c r="AJ101" s="9">
        <f t="shared" si="104"/>
        <v>1.1544705759930781E-7</v>
      </c>
      <c r="AK101" s="9">
        <f t="shared" si="105"/>
        <v>2.8178826469059352E-7</v>
      </c>
      <c r="AL101" s="9">
        <f t="shared" si="106"/>
        <v>8.8130620786725655E-10</v>
      </c>
      <c r="AM101" s="9">
        <f t="shared" si="107"/>
        <v>2.5255710911812341E-8</v>
      </c>
      <c r="AN101" s="9">
        <f t="shared" si="108"/>
        <v>7.895922436309329E-5</v>
      </c>
      <c r="AO101" s="9">
        <f t="shared" si="109"/>
        <v>2.9090299566552258E-4</v>
      </c>
      <c r="AP101" s="9">
        <f t="shared" si="110"/>
        <v>4.6010112260459041E-5</v>
      </c>
      <c r="AQ101" s="9">
        <f t="shared" si="111"/>
        <v>3.1628389124754923E-10</v>
      </c>
      <c r="AR101" s="9">
        <f t="shared" si="112"/>
        <v>9.5379554288736962E-4</v>
      </c>
    </row>
    <row r="102" spans="1:44" ht="63.5" x14ac:dyDescent="0.35">
      <c r="A102" s="9" t="s">
        <v>156</v>
      </c>
      <c r="B102" s="9" t="s">
        <v>87</v>
      </c>
      <c r="C102" s="9" t="s">
        <v>110</v>
      </c>
      <c r="D102" s="9" t="s">
        <v>173</v>
      </c>
      <c r="E102" s="9" t="s">
        <v>134</v>
      </c>
      <c r="F102" s="9" t="s">
        <v>64</v>
      </c>
      <c r="G102" s="9" t="s">
        <v>172</v>
      </c>
      <c r="H102" s="9">
        <v>-0.62</v>
      </c>
      <c r="I102" s="9" t="s">
        <v>188</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157</v>
      </c>
      <c r="B103" s="9" t="s">
        <v>88</v>
      </c>
      <c r="C103" s="9" t="s">
        <v>166</v>
      </c>
      <c r="D103" s="9" t="s">
        <v>180</v>
      </c>
      <c r="E103" s="9" t="s">
        <v>134</v>
      </c>
      <c r="F103" s="9" t="s">
        <v>64</v>
      </c>
      <c r="G103" s="9" t="s">
        <v>172</v>
      </c>
      <c r="H103" s="9">
        <v>-0.1</v>
      </c>
      <c r="I103" s="9" t="s">
        <v>188</v>
      </c>
      <c r="J103" s="9" t="b">
        <v>0</v>
      </c>
      <c r="L103" s="9">
        <v>0.49570190911352352</v>
      </c>
      <c r="M103" s="9">
        <v>2.263969131778963E-8</v>
      </c>
      <c r="N103" s="9">
        <v>3.4547120493638019E-9</v>
      </c>
      <c r="O103" s="9">
        <v>3.9632239148594309E-8</v>
      </c>
      <c r="P103" s="9">
        <v>4.5677703084599978E-8</v>
      </c>
      <c r="Q103" s="9">
        <v>1.6678068157283291E-2</v>
      </c>
      <c r="R103" s="9">
        <v>5.8100349666181678E-4</v>
      </c>
      <c r="S103" s="9">
        <v>3.154206602935737E-3</v>
      </c>
      <c r="T103" s="9">
        <v>1.343186973024648E-2</v>
      </c>
      <c r="U103" s="9">
        <v>1.4029823669808961E-6</v>
      </c>
      <c r="V103" s="9">
        <v>2.1512633222618791E-4</v>
      </c>
      <c r="W103" s="9">
        <v>0.17849813219028979</v>
      </c>
      <c r="X103" s="9">
        <v>4.5574250130453144</v>
      </c>
      <c r="Y103" s="9">
        <v>2.8235052025541298E-2</v>
      </c>
      <c r="Z103" s="9">
        <v>1.2658830426658481E-6</v>
      </c>
      <c r="AA103" s="9">
        <v>2.1245566616755371</v>
      </c>
      <c r="AB103" s="9">
        <f t="shared" si="95"/>
        <v>-0.1</v>
      </c>
      <c r="AC103" s="9">
        <f t="shared" si="97"/>
        <v>-4.9570190911352355E-2</v>
      </c>
      <c r="AD103" s="9">
        <f t="shared" si="98"/>
        <v>-2.2639691317789632E-9</v>
      </c>
      <c r="AE103" s="9">
        <f t="shared" si="99"/>
        <v>-3.4547120493638023E-10</v>
      </c>
      <c r="AF103" s="9">
        <f t="shared" si="100"/>
        <v>-3.9632239148594311E-9</v>
      </c>
      <c r="AG103" s="9">
        <f t="shared" si="101"/>
        <v>-4.5677703084599983E-9</v>
      </c>
      <c r="AH103" s="9">
        <f t="shared" si="102"/>
        <v>-1.6678068157283293E-3</v>
      </c>
      <c r="AI103" s="9">
        <f t="shared" si="103"/>
        <v>-5.810034966618168E-5</v>
      </c>
      <c r="AJ103" s="9">
        <f t="shared" si="104"/>
        <v>-3.1542066029357374E-4</v>
      </c>
      <c r="AK103" s="9">
        <f t="shared" si="105"/>
        <v>-1.3431869730246482E-3</v>
      </c>
      <c r="AL103" s="9">
        <f t="shared" si="106"/>
        <v>-1.402982366980896E-7</v>
      </c>
      <c r="AM103" s="9">
        <f t="shared" si="107"/>
        <v>-2.1512633222618793E-5</v>
      </c>
      <c r="AN103" s="9">
        <f t="shared" si="108"/>
        <v>-1.7849813219028978E-2</v>
      </c>
      <c r="AO103" s="9">
        <f t="shared" si="109"/>
        <v>-0.45574250130453148</v>
      </c>
      <c r="AP103" s="9">
        <f t="shared" si="110"/>
        <v>-2.8235052025541302E-3</v>
      </c>
      <c r="AQ103" s="9">
        <f t="shared" si="111"/>
        <v>-1.2658830426658481E-7</v>
      </c>
      <c r="AR103" s="9">
        <f t="shared" si="112"/>
        <v>-0.21245566616755374</v>
      </c>
    </row>
    <row r="104" spans="1:44" ht="63.5" x14ac:dyDescent="0.35">
      <c r="A104" s="9" t="s">
        <v>144</v>
      </c>
      <c r="B104" s="9" t="s">
        <v>74</v>
      </c>
      <c r="C104" s="9" t="s">
        <v>110</v>
      </c>
      <c r="D104" s="9" t="s">
        <v>177</v>
      </c>
      <c r="E104" s="9" t="s">
        <v>134</v>
      </c>
      <c r="F104" s="9" t="s">
        <v>64</v>
      </c>
      <c r="G104" s="9" t="s">
        <v>172</v>
      </c>
      <c r="H104" s="9">
        <v>2.3999999999999998E-3</v>
      </c>
      <c r="I104" s="9" t="s">
        <v>189</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158</v>
      </c>
      <c r="B105" s="9" t="s">
        <v>89</v>
      </c>
      <c r="C105" s="9" t="s">
        <v>110</v>
      </c>
      <c r="D105" s="9" t="s">
        <v>182</v>
      </c>
      <c r="E105" s="9" t="s">
        <v>134</v>
      </c>
      <c r="F105" s="9" t="s">
        <v>64</v>
      </c>
      <c r="G105" s="9" t="s">
        <v>172</v>
      </c>
      <c r="H105" s="9">
        <v>9.2799999999999997E-8</v>
      </c>
      <c r="I105" s="9" t="s">
        <v>189</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159</v>
      </c>
      <c r="B106" s="9" t="s">
        <v>90</v>
      </c>
      <c r="C106" s="9" t="s">
        <v>110</v>
      </c>
      <c r="D106" s="9" t="s">
        <v>182</v>
      </c>
      <c r="E106" s="9" t="s">
        <v>134</v>
      </c>
      <c r="F106" s="9" t="s">
        <v>64</v>
      </c>
      <c r="G106" s="9" t="s">
        <v>172</v>
      </c>
      <c r="H106" s="9">
        <v>7.0399999999999995E-8</v>
      </c>
      <c r="I106" s="9" t="s">
        <v>189</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152</v>
      </c>
      <c r="B107" s="9" t="s">
        <v>82</v>
      </c>
      <c r="C107" s="9" t="s">
        <v>110</v>
      </c>
      <c r="D107" s="9" t="s">
        <v>177</v>
      </c>
      <c r="E107" s="9" t="s">
        <v>134</v>
      </c>
      <c r="F107" s="9" t="s">
        <v>64</v>
      </c>
      <c r="G107" s="9" t="s">
        <v>172</v>
      </c>
      <c r="H107" s="9">
        <v>8.9599999999999996E-5</v>
      </c>
      <c r="I107" s="9" t="s">
        <v>189</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140</v>
      </c>
      <c r="B108" s="9" t="s">
        <v>70</v>
      </c>
      <c r="C108" s="9" t="s">
        <v>110</v>
      </c>
      <c r="D108" s="9" t="s">
        <v>177</v>
      </c>
      <c r="E108" s="9" t="s">
        <v>134</v>
      </c>
      <c r="F108" s="9" t="s">
        <v>64</v>
      </c>
      <c r="G108" s="9" t="s">
        <v>172</v>
      </c>
      <c r="H108" s="9">
        <v>0.21</v>
      </c>
      <c r="I108" s="9" t="s">
        <v>189</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139</v>
      </c>
      <c r="B109" s="9" t="s">
        <v>69</v>
      </c>
      <c r="C109" s="9" t="s">
        <v>110</v>
      </c>
      <c r="D109" s="9" t="s">
        <v>177</v>
      </c>
      <c r="E109" s="9" t="s">
        <v>134</v>
      </c>
      <c r="F109" s="9" t="s">
        <v>64</v>
      </c>
      <c r="G109" s="9" t="s">
        <v>172</v>
      </c>
      <c r="H109" s="9">
        <v>3.3000000000000003E-5</v>
      </c>
      <c r="I109" s="9" t="s">
        <v>189</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160</v>
      </c>
      <c r="B110" s="9" t="s">
        <v>91</v>
      </c>
      <c r="C110" s="9" t="s">
        <v>110</v>
      </c>
      <c r="D110" s="9" t="s">
        <v>182</v>
      </c>
      <c r="E110" s="9" t="s">
        <v>134</v>
      </c>
      <c r="F110" s="9" t="s">
        <v>64</v>
      </c>
      <c r="G110" s="9" t="s">
        <v>172</v>
      </c>
      <c r="H110" s="9">
        <v>1.09E-7</v>
      </c>
      <c r="I110" s="9" t="s">
        <v>189</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161</v>
      </c>
      <c r="B111" s="9" t="s">
        <v>92</v>
      </c>
      <c r="C111" s="9" t="s">
        <v>110</v>
      </c>
      <c r="D111" s="9" t="s">
        <v>182</v>
      </c>
      <c r="E111" s="9" t="s">
        <v>134</v>
      </c>
      <c r="F111" s="9" t="s">
        <v>64</v>
      </c>
      <c r="G111" s="9" t="s">
        <v>172</v>
      </c>
      <c r="H111" s="9">
        <v>2.9699999999999999E-6</v>
      </c>
      <c r="I111" s="9" t="s">
        <v>189</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162</v>
      </c>
      <c r="B112" s="9" t="s">
        <v>93</v>
      </c>
      <c r="C112" s="9" t="s">
        <v>110</v>
      </c>
      <c r="D112" s="9" t="s">
        <v>182</v>
      </c>
      <c r="E112" s="9" t="s">
        <v>134</v>
      </c>
      <c r="F112" s="9" t="s">
        <v>64</v>
      </c>
      <c r="G112" s="9" t="s">
        <v>172</v>
      </c>
      <c r="H112" s="9">
        <v>9.2799999999999997E-8</v>
      </c>
      <c r="I112" s="9" t="s">
        <v>189</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119</v>
      </c>
      <c r="B1" s="5" t="s">
        <v>163</v>
      </c>
      <c r="C1" s="5" t="s">
        <v>164</v>
      </c>
      <c r="D1" s="5" t="s">
        <v>171</v>
      </c>
      <c r="E1" s="5" t="s">
        <v>183</v>
      </c>
      <c r="F1" s="5" t="s">
        <v>184</v>
      </c>
      <c r="G1" s="5" t="s">
        <v>185</v>
      </c>
      <c r="H1" s="5" t="s">
        <v>51</v>
      </c>
      <c r="I1" s="5" t="s">
        <v>186</v>
      </c>
      <c r="J1" s="5" t="s">
        <v>190</v>
      </c>
      <c r="K1" s="5" t="s">
        <v>191</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196</v>
      </c>
      <c r="AC1" s="5" t="s">
        <v>197</v>
      </c>
      <c r="AD1" s="5" t="s">
        <v>198</v>
      </c>
      <c r="AE1" s="5" t="s">
        <v>199</v>
      </c>
      <c r="AF1" s="5" t="s">
        <v>200</v>
      </c>
      <c r="AG1" s="5" t="s">
        <v>201</v>
      </c>
      <c r="AH1" s="5" t="s">
        <v>202</v>
      </c>
      <c r="AI1" s="5" t="s">
        <v>203</v>
      </c>
      <c r="AJ1" s="5" t="s">
        <v>204</v>
      </c>
      <c r="AK1" s="5" t="s">
        <v>205</v>
      </c>
      <c r="AL1" s="5" t="s">
        <v>206</v>
      </c>
      <c r="AM1" s="5" t="s">
        <v>207</v>
      </c>
      <c r="AN1" s="5" t="s">
        <v>208</v>
      </c>
      <c r="AO1" s="5" t="s">
        <v>209</v>
      </c>
      <c r="AP1" s="5" t="s">
        <v>210</v>
      </c>
      <c r="AQ1" s="5" t="s">
        <v>211</v>
      </c>
      <c r="AR1" s="5" t="s">
        <v>212</v>
      </c>
    </row>
    <row r="2" spans="1:44" ht="38.5" x14ac:dyDescent="0.35">
      <c r="A2" s="9" t="s">
        <v>120</v>
      </c>
      <c r="B2" s="9" t="s">
        <v>52</v>
      </c>
      <c r="C2" s="9" t="s">
        <v>110</v>
      </c>
      <c r="D2" s="9" t="s">
        <v>172</v>
      </c>
      <c r="E2" s="9" t="s">
        <v>120</v>
      </c>
      <c r="F2" s="9" t="s">
        <v>52</v>
      </c>
      <c r="G2" s="9" t="s">
        <v>172</v>
      </c>
      <c r="H2" s="9">
        <v>-1</v>
      </c>
      <c r="I2" s="9" t="s">
        <v>187</v>
      </c>
      <c r="J2" s="9" t="b">
        <v>0</v>
      </c>
      <c r="AB2" s="9">
        <f>H2</f>
        <v>-1</v>
      </c>
      <c r="AC2" s="9">
        <f t="shared" ref="AC2:AR2" si="0">+AC3+AC4</f>
        <v>8.8494969701104764E-2</v>
      </c>
      <c r="AD2" s="9">
        <f t="shared" si="0"/>
        <v>9.0563715384843095E-9</v>
      </c>
      <c r="AE2" s="9">
        <f t="shared" si="0"/>
        <v>7.3445832561588399E-10</v>
      </c>
      <c r="AF2" s="9">
        <f t="shared" si="0"/>
        <v>4.7479514689799164E-9</v>
      </c>
      <c r="AG2" s="9">
        <f t="shared" si="0"/>
        <v>3.3223625636781379E-9</v>
      </c>
      <c r="AH2" s="9">
        <f t="shared" si="0"/>
        <v>2.3016939982638683E-3</v>
      </c>
      <c r="AI2" s="9">
        <f t="shared" si="0"/>
        <v>2.2671727224974677E-3</v>
      </c>
      <c r="AJ2" s="9">
        <f t="shared" si="0"/>
        <v>8.2053614620032971E-6</v>
      </c>
      <c r="AK2" s="9">
        <f t="shared" si="0"/>
        <v>-4.1556953875141424E-5</v>
      </c>
      <c r="AL2" s="9">
        <f t="shared" si="0"/>
        <v>3.0741650873207715E-7</v>
      </c>
      <c r="AM2" s="9">
        <f t="shared" si="0"/>
        <v>7.5302418511098869E-5</v>
      </c>
      <c r="AN2" s="9">
        <f t="shared" si="0"/>
        <v>4.3569364778013091E-2</v>
      </c>
      <c r="AO2" s="9">
        <f t="shared" si="0"/>
        <v>0.23994059510369084</v>
      </c>
      <c r="AP2" s="9">
        <f t="shared" si="0"/>
        <v>6.7095177973091873E-3</v>
      </c>
      <c r="AQ2" s="9">
        <f t="shared" si="0"/>
        <v>7.4194435335519662E-8</v>
      </c>
      <c r="AR2" s="9">
        <f t="shared" si="0"/>
        <v>0.56637298861038687</v>
      </c>
    </row>
    <row r="3" spans="1:44" ht="38.5" x14ac:dyDescent="0.35">
      <c r="A3" s="9" t="s">
        <v>121</v>
      </c>
      <c r="B3" s="9" t="s">
        <v>2</v>
      </c>
      <c r="C3" s="9" t="s">
        <v>110</v>
      </c>
      <c r="D3" s="9" t="s">
        <v>172</v>
      </c>
      <c r="E3" s="9" t="s">
        <v>120</v>
      </c>
      <c r="F3" s="9" t="s">
        <v>52</v>
      </c>
      <c r="G3" s="9" t="s">
        <v>172</v>
      </c>
      <c r="H3" s="9">
        <v>-0.2</v>
      </c>
      <c r="I3" s="9" t="s">
        <v>188</v>
      </c>
      <c r="J3" s="9" t="b">
        <v>1</v>
      </c>
      <c r="K3" s="9" t="s">
        <v>192</v>
      </c>
      <c r="L3" s="9">
        <f>AC5*AB5</f>
        <v>-2.3672705435859569E-2</v>
      </c>
      <c r="M3" s="9">
        <f>AD5*AB5</f>
        <v>5.3637225076180086E-11</v>
      </c>
      <c r="N3" s="9">
        <f>AE5*AB5</f>
        <v>-2.8469210127085117E-11</v>
      </c>
      <c r="O3" s="9">
        <f>AF5*AB5</f>
        <v>1.0296216453787204E-10</v>
      </c>
      <c r="P3" s="9">
        <f>AG5*AB5</f>
        <v>-2.456580007090483E-10</v>
      </c>
      <c r="Q3" s="9">
        <f>AH5*AB5</f>
        <v>-2.1202487264419031E-4</v>
      </c>
      <c r="R3" s="9">
        <f>AI5*AB5</f>
        <v>-9.8462283947301846E-3</v>
      </c>
      <c r="S3" s="9">
        <f>AJ5*AB5</f>
        <v>-7.662817350111354E-5</v>
      </c>
      <c r="T3" s="9">
        <f>AK5*AB5</f>
        <v>-3.2396666813810069E-4</v>
      </c>
      <c r="U3" s="9">
        <f>AL5*AB5</f>
        <v>-3.5815892636586606E-8</v>
      </c>
      <c r="V3" s="9">
        <f>AM5*AB5</f>
        <v>-2.9109161982240398E-6</v>
      </c>
      <c r="W3" s="9">
        <f>AN5*AB5</f>
        <v>4.538164792194677E-3</v>
      </c>
      <c r="X3" s="9">
        <f>AO5*AB5</f>
        <v>3.2679325576754036E-3</v>
      </c>
      <c r="Y3" s="9">
        <f>AP5*AB5</f>
        <v>-2.5692182341522263E-2</v>
      </c>
      <c r="Z3" s="9">
        <f>AQ5*AB5</f>
        <v>-8.949207129603298E-9</v>
      </c>
      <c r="AA3" s="9">
        <f>AR5*AB5</f>
        <v>-8.793041935481373E-2</v>
      </c>
      <c r="AB3" s="9">
        <f>-Parameter!E3</f>
        <v>-0.2</v>
      </c>
      <c r="AC3" s="9">
        <f>AB3*L3</f>
        <v>4.7345410871719139E-3</v>
      </c>
      <c r="AD3" s="9">
        <f>AB3*M3</f>
        <v>-1.0727445015236017E-11</v>
      </c>
      <c r="AE3" s="9">
        <f>AB3*N3</f>
        <v>5.6938420254170241E-12</v>
      </c>
      <c r="AF3" s="9">
        <f>AB3*O3</f>
        <v>-2.0592432907574411E-11</v>
      </c>
      <c r="AG3" s="9">
        <f>AB3*P3</f>
        <v>4.9131600141809662E-11</v>
      </c>
      <c r="AH3" s="9">
        <f>AB3*Q3</f>
        <v>4.2404974528838062E-5</v>
      </c>
      <c r="AI3" s="9">
        <f>AB3*R3</f>
        <v>1.9692456789460371E-3</v>
      </c>
      <c r="AJ3" s="9">
        <f>AB3*S3</f>
        <v>1.5325634700222707E-5</v>
      </c>
      <c r="AK3" s="9">
        <f>AB3*T3</f>
        <v>6.4793333627620147E-5</v>
      </c>
      <c r="AL3" s="9">
        <f>AB3*U3</f>
        <v>7.1631785273173213E-9</v>
      </c>
      <c r="AM3" s="9">
        <f>AB3*V3</f>
        <v>5.8218323964480805E-7</v>
      </c>
      <c r="AN3" s="9">
        <f>AB3*W3</f>
        <v>-9.0763295843893543E-4</v>
      </c>
      <c r="AO3" s="9">
        <f>AB3*X3</f>
        <v>-6.5358651153508073E-4</v>
      </c>
      <c r="AP3" s="9">
        <f>AB3*Y3</f>
        <v>5.1384364683044531E-3</v>
      </c>
      <c r="AQ3" s="9">
        <f>AB3*Z3</f>
        <v>1.7898414259206596E-9</v>
      </c>
      <c r="AR3" s="9">
        <f>AB3*AA3</f>
        <v>1.7586083870962745E-2</v>
      </c>
    </row>
    <row r="4" spans="1:44" ht="38.5" x14ac:dyDescent="0.35">
      <c r="A4" s="9" t="s">
        <v>122</v>
      </c>
      <c r="B4" s="9" t="s">
        <v>3</v>
      </c>
      <c r="C4" s="9" t="s">
        <v>110</v>
      </c>
      <c r="D4" s="9" t="s">
        <v>172</v>
      </c>
      <c r="E4" s="9" t="s">
        <v>120</v>
      </c>
      <c r="F4" s="9" t="s">
        <v>52</v>
      </c>
      <c r="G4" s="9" t="s">
        <v>172</v>
      </c>
      <c r="H4" s="9">
        <v>-0.8</v>
      </c>
      <c r="I4" s="9" t="s">
        <v>188</v>
      </c>
      <c r="J4" s="9" t="b">
        <v>1</v>
      </c>
      <c r="K4" s="9" t="s">
        <v>193</v>
      </c>
      <c r="L4" s="9">
        <f>AC12*AB12</f>
        <v>-0.10470053576741604</v>
      </c>
      <c r="M4" s="9">
        <f>AD12*AB12</f>
        <v>-1.1333873729374433E-8</v>
      </c>
      <c r="N4" s="9">
        <f>AE12*AB12</f>
        <v>-9.1095560448808366E-10</v>
      </c>
      <c r="O4" s="9">
        <f>AF12*AB12</f>
        <v>-5.9606798773593636E-9</v>
      </c>
      <c r="P4" s="9">
        <f>AG12*AB12</f>
        <v>-4.0915387044204099E-9</v>
      </c>
      <c r="Q4" s="9">
        <f>AH12*AB12</f>
        <v>-2.8241112796687879E-3</v>
      </c>
      <c r="R4" s="9">
        <f>AI12*AB12</f>
        <v>-3.7240880443928815E-4</v>
      </c>
      <c r="S4" s="9">
        <f>AJ12*AB12</f>
        <v>8.9003415477742612E-6</v>
      </c>
      <c r="T4" s="9">
        <f>AK12*AB12</f>
        <v>1.3293785937845196E-4</v>
      </c>
      <c r="U4" s="9">
        <f>AL12*AB12</f>
        <v>-3.7531666275594976E-7</v>
      </c>
      <c r="V4" s="9">
        <f>AM12*AB12</f>
        <v>-9.3400294089317562E-5</v>
      </c>
      <c r="W4" s="9">
        <f>AN12*AB12</f>
        <v>-5.5596247170565036E-2</v>
      </c>
      <c r="X4" s="9">
        <f>AO12*AB12</f>
        <v>-0.30074272701903237</v>
      </c>
      <c r="Y4" s="9">
        <f>AP12*AB12</f>
        <v>-1.963851661255918E-3</v>
      </c>
      <c r="Z4" s="9">
        <f>AQ12*AB12</f>
        <v>-9.0505742386998746E-8</v>
      </c>
      <c r="AA4" s="9">
        <f>AR12*AB12</f>
        <v>-0.68598363092428016</v>
      </c>
      <c r="AB4" s="9">
        <f>-1+Parameter!E3</f>
        <v>-0.8</v>
      </c>
      <c r="AC4" s="9">
        <f>AB4*L4</f>
        <v>8.3760428613932847E-2</v>
      </c>
      <c r="AD4" s="9">
        <f>AB4*M4</f>
        <v>9.0670989834995462E-9</v>
      </c>
      <c r="AE4" s="9">
        <f>AB4*N4</f>
        <v>7.2876448359046697E-10</v>
      </c>
      <c r="AF4" s="9">
        <f>AB4*O4</f>
        <v>4.7685439018874911E-9</v>
      </c>
      <c r="AG4" s="9">
        <f>AB4*P4</f>
        <v>3.2732309635363282E-9</v>
      </c>
      <c r="AH4" s="9">
        <f>AB4*Q4</f>
        <v>2.2592890237350303E-3</v>
      </c>
      <c r="AI4" s="9">
        <f>AB4*R4</f>
        <v>2.9792704355143055E-4</v>
      </c>
      <c r="AJ4" s="9">
        <f>AB4*S4</f>
        <v>-7.1202732382194094E-6</v>
      </c>
      <c r="AK4" s="9">
        <f>AB4*T4</f>
        <v>-1.0635028750276157E-4</v>
      </c>
      <c r="AL4" s="9">
        <f>AB4*U4</f>
        <v>3.0025333020475985E-7</v>
      </c>
      <c r="AM4" s="9">
        <f>AB4*V4</f>
        <v>7.4720235271454055E-5</v>
      </c>
      <c r="AN4" s="9">
        <f>AB4*W4</f>
        <v>4.4476997736452029E-2</v>
      </c>
      <c r="AO4" s="9">
        <f>AB4*X4</f>
        <v>0.24059418161522592</v>
      </c>
      <c r="AP4" s="9">
        <f>AB4*Y4</f>
        <v>1.5710813290047345E-3</v>
      </c>
      <c r="AQ4" s="9">
        <f>AB4*Z4</f>
        <v>7.2404593909599008E-8</v>
      </c>
      <c r="AR4" s="9">
        <f>AB4*AA4</f>
        <v>0.54878690473942415</v>
      </c>
    </row>
    <row r="5" spans="1:44" ht="38.5" x14ac:dyDescent="0.35">
      <c r="A5" s="9" t="s">
        <v>121</v>
      </c>
      <c r="B5" s="9" t="s">
        <v>2</v>
      </c>
      <c r="C5" s="9" t="s">
        <v>110</v>
      </c>
      <c r="D5" s="9" t="s">
        <v>172</v>
      </c>
      <c r="E5" s="9" t="s">
        <v>121</v>
      </c>
      <c r="F5" s="9" t="s">
        <v>2</v>
      </c>
      <c r="G5" s="9" t="s">
        <v>172</v>
      </c>
      <c r="H5" s="9">
        <v>-1</v>
      </c>
      <c r="I5" s="9" t="s">
        <v>187</v>
      </c>
      <c r="J5" s="9" t="b">
        <v>0</v>
      </c>
      <c r="AB5" s="9">
        <f t="shared" ref="AB5:AB15" si="1">H5</f>
        <v>-1</v>
      </c>
      <c r="AC5" s="9">
        <f t="shared" ref="AC5:AR5" si="2">+AC6+AC7</f>
        <v>2.3672705435859569E-2</v>
      </c>
      <c r="AD5" s="9">
        <f t="shared" si="2"/>
        <v>-5.3637225076180086E-11</v>
      </c>
      <c r="AE5" s="9">
        <f t="shared" si="2"/>
        <v>2.8469210127085117E-11</v>
      </c>
      <c r="AF5" s="9">
        <f t="shared" si="2"/>
        <v>-1.0296216453787204E-10</v>
      </c>
      <c r="AG5" s="9">
        <f t="shared" si="2"/>
        <v>2.456580007090483E-10</v>
      </c>
      <c r="AH5" s="9">
        <f t="shared" si="2"/>
        <v>2.1202487264419031E-4</v>
      </c>
      <c r="AI5" s="9">
        <f t="shared" si="2"/>
        <v>9.8462283947301846E-3</v>
      </c>
      <c r="AJ5" s="9">
        <f t="shared" si="2"/>
        <v>7.662817350111354E-5</v>
      </c>
      <c r="AK5" s="9">
        <f t="shared" si="2"/>
        <v>3.2396666813810069E-4</v>
      </c>
      <c r="AL5" s="9">
        <f t="shared" si="2"/>
        <v>3.5815892636586606E-8</v>
      </c>
      <c r="AM5" s="9">
        <f t="shared" si="2"/>
        <v>2.9109161982240398E-6</v>
      </c>
      <c r="AN5" s="9">
        <f t="shared" si="2"/>
        <v>-4.538164792194677E-3</v>
      </c>
      <c r="AO5" s="9">
        <f t="shared" si="2"/>
        <v>-3.2679325576754036E-3</v>
      </c>
      <c r="AP5" s="9">
        <f t="shared" si="2"/>
        <v>2.5692182341522263E-2</v>
      </c>
      <c r="AQ5" s="9">
        <f t="shared" si="2"/>
        <v>8.949207129603298E-9</v>
      </c>
      <c r="AR5" s="9">
        <f t="shared" si="2"/>
        <v>8.793041935481373E-2</v>
      </c>
    </row>
    <row r="6" spans="1:44" ht="51" x14ac:dyDescent="0.35">
      <c r="A6" s="9" t="s">
        <v>123</v>
      </c>
      <c r="B6" s="9" t="s">
        <v>53</v>
      </c>
      <c r="C6" s="9" t="s">
        <v>110</v>
      </c>
      <c r="D6" s="9" t="s">
        <v>172</v>
      </c>
      <c r="E6" s="9" t="s">
        <v>121</v>
      </c>
      <c r="F6" s="9" t="s">
        <v>2</v>
      </c>
      <c r="G6" s="9" t="s">
        <v>172</v>
      </c>
      <c r="H6" s="9">
        <v>-0.8</v>
      </c>
      <c r="I6" s="9" t="s">
        <v>188</v>
      </c>
      <c r="J6" s="9" t="b">
        <v>1</v>
      </c>
      <c r="L6" s="9">
        <f>AC8*AB8</f>
        <v>-2.3672705435859569E-2</v>
      </c>
      <c r="M6" s="9">
        <f>AD8*AB8</f>
        <v>5.363722507618008E-11</v>
      </c>
      <c r="N6" s="9">
        <f>AE8*AB8</f>
        <v>-2.8469210127085114E-11</v>
      </c>
      <c r="O6" s="9">
        <f>AF8*AB8</f>
        <v>1.0296216453787203E-10</v>
      </c>
      <c r="P6" s="9">
        <f>AG8*AB8</f>
        <v>-2.4565800070904825E-10</v>
      </c>
      <c r="Q6" s="9">
        <f>AH8*AB8</f>
        <v>-2.1202487264419031E-4</v>
      </c>
      <c r="R6" s="9">
        <f>AI8*AB8</f>
        <v>-9.8462283947301846E-3</v>
      </c>
      <c r="S6" s="9">
        <f>AJ8*AB8</f>
        <v>-7.662817350111354E-5</v>
      </c>
      <c r="T6" s="9">
        <f>AK8*AB8</f>
        <v>-3.2396666813810064E-4</v>
      </c>
      <c r="U6" s="9">
        <f>AL8*AB8</f>
        <v>-3.5815892636586606E-8</v>
      </c>
      <c r="V6" s="9">
        <f>AM8*AB8</f>
        <v>-2.9109161982240394E-6</v>
      </c>
      <c r="W6" s="9">
        <f>AN8*AB8</f>
        <v>4.538164792194677E-3</v>
      </c>
      <c r="X6" s="9">
        <f>AO8*AB8</f>
        <v>3.2679325576754036E-3</v>
      </c>
      <c r="Y6" s="9">
        <f>AP8*AB8</f>
        <v>-2.5692182341522259E-2</v>
      </c>
      <c r="Z6" s="9">
        <f>AQ8*AB8</f>
        <v>-8.949207129603298E-9</v>
      </c>
      <c r="AA6" s="9">
        <f>AR8*AB8</f>
        <v>-8.793041935481373E-2</v>
      </c>
      <c r="AB6" s="9">
        <f t="shared" si="1"/>
        <v>-0.8</v>
      </c>
      <c r="AC6" s="9">
        <f>AB6*L6</f>
        <v>1.8938164348687656E-2</v>
      </c>
      <c r="AD6" s="9">
        <f>AB6*M6</f>
        <v>-4.2909780060944069E-11</v>
      </c>
      <c r="AE6" s="9">
        <f>AB6*N6</f>
        <v>2.2775368101668093E-11</v>
      </c>
      <c r="AF6" s="9">
        <f>AB6*O6</f>
        <v>-8.2369731630297631E-11</v>
      </c>
      <c r="AG6" s="9">
        <f>AB6*P6</f>
        <v>1.9652640056723862E-10</v>
      </c>
      <c r="AH6" s="9">
        <f>AB6*Q6</f>
        <v>1.6961989811535225E-4</v>
      </c>
      <c r="AI6" s="9">
        <f>AB6*R6</f>
        <v>7.8769827157841484E-3</v>
      </c>
      <c r="AJ6" s="9">
        <f>AB6*S6</f>
        <v>6.1302538800890829E-5</v>
      </c>
      <c r="AK6" s="9">
        <f>AB6*T6</f>
        <v>2.5917333451048053E-4</v>
      </c>
      <c r="AL6" s="9">
        <f>AB6*U6</f>
        <v>2.8652714109269285E-8</v>
      </c>
      <c r="AM6" s="9">
        <f>AB6*V6</f>
        <v>2.3287329585792318E-6</v>
      </c>
      <c r="AN6" s="9">
        <f>AB6*W6</f>
        <v>-3.6305318337557417E-3</v>
      </c>
      <c r="AO6" s="9">
        <f>AB6*X6</f>
        <v>-2.6143460461403229E-3</v>
      </c>
      <c r="AP6" s="9">
        <f>AB6*Y6</f>
        <v>2.0553745873217809E-2</v>
      </c>
      <c r="AQ6" s="9">
        <f>AB6*Z6</f>
        <v>7.1593657036826384E-9</v>
      </c>
      <c r="AR6" s="9">
        <f>AB6*AA6</f>
        <v>7.0344335483850981E-2</v>
      </c>
    </row>
    <row r="7" spans="1:44" ht="51" x14ac:dyDescent="0.35">
      <c r="A7" s="9" t="s">
        <v>124</v>
      </c>
      <c r="B7" s="9" t="s">
        <v>54</v>
      </c>
      <c r="C7" s="9" t="s">
        <v>110</v>
      </c>
      <c r="D7" s="9" t="s">
        <v>172</v>
      </c>
      <c r="E7" s="9" t="s">
        <v>121</v>
      </c>
      <c r="F7" s="9" t="s">
        <v>2</v>
      </c>
      <c r="G7" s="9" t="s">
        <v>172</v>
      </c>
      <c r="H7" s="9">
        <v>-0.2</v>
      </c>
      <c r="I7" s="9" t="s">
        <v>188</v>
      </c>
      <c r="J7" s="9" t="b">
        <v>1</v>
      </c>
      <c r="L7" s="9">
        <f>AC10*AB10</f>
        <v>-2.3672705435859569E-2</v>
      </c>
      <c r="M7" s="9">
        <f>AD10*AB10</f>
        <v>5.363722507618008E-11</v>
      </c>
      <c r="N7" s="9">
        <f>AE10*AB10</f>
        <v>-2.8469210127085114E-11</v>
      </c>
      <c r="O7" s="9">
        <f>AF10*AB10</f>
        <v>1.0296216453787203E-10</v>
      </c>
      <c r="P7" s="9">
        <f>AG10*AB10</f>
        <v>-2.4565800070904825E-10</v>
      </c>
      <c r="Q7" s="9">
        <f>AH10*AB10</f>
        <v>-2.1202487264419031E-4</v>
      </c>
      <c r="R7" s="9">
        <f>AI10*AB10</f>
        <v>-9.8462283947301846E-3</v>
      </c>
      <c r="S7" s="9">
        <f>AJ10*AB10</f>
        <v>-7.662817350111354E-5</v>
      </c>
      <c r="T7" s="9">
        <f>AK10*AB10</f>
        <v>-3.2396666813810064E-4</v>
      </c>
      <c r="U7" s="9">
        <f>AL10*AB10</f>
        <v>-3.5815892636586606E-8</v>
      </c>
      <c r="V7" s="9">
        <f>AM10*AB10</f>
        <v>-2.9109161982240394E-6</v>
      </c>
      <c r="W7" s="9">
        <f>AN10*AB10</f>
        <v>4.538164792194677E-3</v>
      </c>
      <c r="X7" s="9">
        <f>AO10*AB10</f>
        <v>3.2679325576754036E-3</v>
      </c>
      <c r="Y7" s="9">
        <f>AP10*AB10</f>
        <v>-2.5692182341522259E-2</v>
      </c>
      <c r="Z7" s="9">
        <f>AQ10*AB10</f>
        <v>-8.949207129603298E-9</v>
      </c>
      <c r="AA7" s="9">
        <f>AR10*AB10</f>
        <v>-8.793041935481373E-2</v>
      </c>
      <c r="AB7" s="9">
        <f t="shared" si="1"/>
        <v>-0.2</v>
      </c>
      <c r="AC7" s="9">
        <f>AB7*L7</f>
        <v>4.7345410871719139E-3</v>
      </c>
      <c r="AD7" s="9">
        <f>AB7*M7</f>
        <v>-1.0727445015236017E-11</v>
      </c>
      <c r="AE7" s="9">
        <f>AB7*N7</f>
        <v>5.6938420254170233E-12</v>
      </c>
      <c r="AF7" s="9">
        <f>AB7*O7</f>
        <v>-2.0592432907574408E-11</v>
      </c>
      <c r="AG7" s="9">
        <f>AB7*P7</f>
        <v>4.9131600141809655E-11</v>
      </c>
      <c r="AH7" s="9">
        <f>AB7*Q7</f>
        <v>4.2404974528838062E-5</v>
      </c>
      <c r="AI7" s="9">
        <f>AB7*R7</f>
        <v>1.9692456789460371E-3</v>
      </c>
      <c r="AJ7" s="9">
        <f>AB7*S7</f>
        <v>1.5325634700222707E-5</v>
      </c>
      <c r="AK7" s="9">
        <f>AB7*T7</f>
        <v>6.4793333627620133E-5</v>
      </c>
      <c r="AL7" s="9">
        <f>AB7*U7</f>
        <v>7.1631785273173213E-9</v>
      </c>
      <c r="AM7" s="9">
        <f>AB7*V7</f>
        <v>5.8218323964480795E-7</v>
      </c>
      <c r="AN7" s="9">
        <f>AB7*W7</f>
        <v>-9.0763295843893543E-4</v>
      </c>
      <c r="AO7" s="9">
        <f>AB7*X7</f>
        <v>-6.5358651153508073E-4</v>
      </c>
      <c r="AP7" s="9">
        <f>AB7*Y7</f>
        <v>5.1384364683044522E-3</v>
      </c>
      <c r="AQ7" s="9">
        <f>AB7*Z7</f>
        <v>1.7898414259206596E-9</v>
      </c>
      <c r="AR7" s="9">
        <f>AB7*AA7</f>
        <v>1.7586083870962745E-2</v>
      </c>
    </row>
    <row r="8" spans="1:44" ht="51" x14ac:dyDescent="0.35">
      <c r="A8" s="9" t="s">
        <v>123</v>
      </c>
      <c r="B8" s="9" t="s">
        <v>53</v>
      </c>
      <c r="C8" s="9" t="s">
        <v>110</v>
      </c>
      <c r="D8" s="9" t="s">
        <v>172</v>
      </c>
      <c r="E8" s="9" t="s">
        <v>123</v>
      </c>
      <c r="F8" s="9" t="s">
        <v>53</v>
      </c>
      <c r="G8" s="9" t="s">
        <v>172</v>
      </c>
      <c r="H8" s="9">
        <v>-1</v>
      </c>
      <c r="I8" s="9" t="s">
        <v>187</v>
      </c>
      <c r="J8" s="9" t="b">
        <v>0</v>
      </c>
      <c r="AB8" s="9">
        <f t="shared" si="1"/>
        <v>-1</v>
      </c>
      <c r="AC8" s="9">
        <f t="shared" ref="AC8:AR8" si="3">+AC9</f>
        <v>2.3672705435859569E-2</v>
      </c>
      <c r="AD8" s="9">
        <f t="shared" si="3"/>
        <v>-5.363722507618008E-11</v>
      </c>
      <c r="AE8" s="9">
        <f t="shared" si="3"/>
        <v>2.8469210127085114E-11</v>
      </c>
      <c r="AF8" s="9">
        <f t="shared" si="3"/>
        <v>-1.0296216453787203E-10</v>
      </c>
      <c r="AG8" s="9">
        <f t="shared" si="3"/>
        <v>2.4565800070904825E-10</v>
      </c>
      <c r="AH8" s="9">
        <f t="shared" si="3"/>
        <v>2.1202487264419031E-4</v>
      </c>
      <c r="AI8" s="9">
        <f t="shared" si="3"/>
        <v>9.8462283947301846E-3</v>
      </c>
      <c r="AJ8" s="9">
        <f t="shared" si="3"/>
        <v>7.662817350111354E-5</v>
      </c>
      <c r="AK8" s="9">
        <f t="shared" si="3"/>
        <v>3.2396666813810064E-4</v>
      </c>
      <c r="AL8" s="9">
        <f t="shared" si="3"/>
        <v>3.5815892636586606E-8</v>
      </c>
      <c r="AM8" s="9">
        <f t="shared" si="3"/>
        <v>2.9109161982240394E-6</v>
      </c>
      <c r="AN8" s="9">
        <f t="shared" si="3"/>
        <v>-4.538164792194677E-3</v>
      </c>
      <c r="AO8" s="9">
        <f t="shared" si="3"/>
        <v>-3.2679325576754036E-3</v>
      </c>
      <c r="AP8" s="9">
        <f t="shared" si="3"/>
        <v>2.5692182341522259E-2</v>
      </c>
      <c r="AQ8" s="9">
        <f t="shared" si="3"/>
        <v>8.949207129603298E-9</v>
      </c>
      <c r="AR8" s="9">
        <f t="shared" si="3"/>
        <v>8.793041935481373E-2</v>
      </c>
    </row>
    <row r="9" spans="1:44" ht="88.5" x14ac:dyDescent="0.35">
      <c r="A9" s="9" t="s">
        <v>125</v>
      </c>
      <c r="B9" s="9" t="s">
        <v>55</v>
      </c>
      <c r="C9" s="9" t="s">
        <v>110</v>
      </c>
      <c r="D9" s="9" t="s">
        <v>172</v>
      </c>
      <c r="E9" s="9" t="s">
        <v>123</v>
      </c>
      <c r="F9" s="9" t="s">
        <v>53</v>
      </c>
      <c r="G9" s="9" t="s">
        <v>172</v>
      </c>
      <c r="H9" s="9">
        <v>-1</v>
      </c>
      <c r="I9" s="9" t="s">
        <v>188</v>
      </c>
      <c r="J9" s="9" t="b">
        <v>1</v>
      </c>
      <c r="L9" s="9">
        <f>AC25*AB25</f>
        <v>-2.3672705435859569E-2</v>
      </c>
      <c r="M9" s="9">
        <f>AD25*AB25</f>
        <v>5.363722507618008E-11</v>
      </c>
      <c r="N9" s="9">
        <f>AE25*AB25</f>
        <v>-2.8469210127085114E-11</v>
      </c>
      <c r="O9" s="9">
        <f>AF25*AB25</f>
        <v>1.0296216453787203E-10</v>
      </c>
      <c r="P9" s="9">
        <f>AG25*AB25</f>
        <v>-2.4565800070904825E-10</v>
      </c>
      <c r="Q9" s="9">
        <f>AH25*AB25</f>
        <v>-2.1202487264419031E-4</v>
      </c>
      <c r="R9" s="9">
        <f>AI25*AB25</f>
        <v>-9.8462283947301846E-3</v>
      </c>
      <c r="S9" s="9">
        <f>AJ25*AB25</f>
        <v>-7.662817350111354E-5</v>
      </c>
      <c r="T9" s="9">
        <f>AK25*AB25</f>
        <v>-3.2396666813810064E-4</v>
      </c>
      <c r="U9" s="9">
        <f>AL25*AB25</f>
        <v>-3.5815892636586606E-8</v>
      </c>
      <c r="V9" s="9">
        <f>AM25*AB25</f>
        <v>-2.9109161982240394E-6</v>
      </c>
      <c r="W9" s="9">
        <f>AN25*AB25</f>
        <v>4.538164792194677E-3</v>
      </c>
      <c r="X9" s="9">
        <f>AO25*AB25</f>
        <v>3.2679325576754036E-3</v>
      </c>
      <c r="Y9" s="9">
        <f>AP25*AB25</f>
        <v>-2.5692182341522259E-2</v>
      </c>
      <c r="Z9" s="9">
        <f>AQ25*AB25</f>
        <v>-8.949207129603298E-9</v>
      </c>
      <c r="AA9" s="9">
        <f>AR25*AB25</f>
        <v>-8.793041935481373E-2</v>
      </c>
      <c r="AB9" s="9">
        <f t="shared" si="1"/>
        <v>-1</v>
      </c>
      <c r="AC9" s="9">
        <f>AB9*L9</f>
        <v>2.3672705435859569E-2</v>
      </c>
      <c r="AD9" s="9">
        <f>AB9*M9</f>
        <v>-5.363722507618008E-11</v>
      </c>
      <c r="AE9" s="9">
        <f>AB9*N9</f>
        <v>2.8469210127085114E-11</v>
      </c>
      <c r="AF9" s="9">
        <f>AB9*O9</f>
        <v>-1.0296216453787203E-10</v>
      </c>
      <c r="AG9" s="9">
        <f>AB9*P9</f>
        <v>2.4565800070904825E-10</v>
      </c>
      <c r="AH9" s="9">
        <f>AB9*Q9</f>
        <v>2.1202487264419031E-4</v>
      </c>
      <c r="AI9" s="9">
        <f>AB9*R9</f>
        <v>9.8462283947301846E-3</v>
      </c>
      <c r="AJ9" s="9">
        <f>AB9*S9</f>
        <v>7.662817350111354E-5</v>
      </c>
      <c r="AK9" s="9">
        <f>AB9*T9</f>
        <v>3.2396666813810064E-4</v>
      </c>
      <c r="AL9" s="9">
        <f>AB9*U9</f>
        <v>3.5815892636586606E-8</v>
      </c>
      <c r="AM9" s="9">
        <f>AB9*V9</f>
        <v>2.9109161982240394E-6</v>
      </c>
      <c r="AN9" s="9">
        <f>AB9*W9</f>
        <v>-4.538164792194677E-3</v>
      </c>
      <c r="AO9" s="9">
        <f>AB9*X9</f>
        <v>-3.2679325576754036E-3</v>
      </c>
      <c r="AP9" s="9">
        <f>AB9*Y9</f>
        <v>2.5692182341522259E-2</v>
      </c>
      <c r="AQ9" s="9">
        <f>AB9*Z9</f>
        <v>8.949207129603298E-9</v>
      </c>
      <c r="AR9" s="9">
        <f>AB9*AA9</f>
        <v>8.793041935481373E-2</v>
      </c>
    </row>
    <row r="10" spans="1:44" ht="51" x14ac:dyDescent="0.35">
      <c r="A10" s="9" t="s">
        <v>124</v>
      </c>
      <c r="B10" s="9" t="s">
        <v>54</v>
      </c>
      <c r="C10" s="9" t="s">
        <v>110</v>
      </c>
      <c r="D10" s="9" t="s">
        <v>172</v>
      </c>
      <c r="E10" s="9" t="s">
        <v>124</v>
      </c>
      <c r="F10" s="9" t="s">
        <v>54</v>
      </c>
      <c r="G10" s="9" t="s">
        <v>172</v>
      </c>
      <c r="H10" s="9">
        <v>-1</v>
      </c>
      <c r="I10" s="9" t="s">
        <v>187</v>
      </c>
      <c r="J10" s="9" t="b">
        <v>0</v>
      </c>
      <c r="AB10" s="9">
        <f t="shared" si="1"/>
        <v>-1</v>
      </c>
      <c r="AC10" s="9">
        <f t="shared" ref="AC10:AR10" si="4">+AC11</f>
        <v>2.3672705435859569E-2</v>
      </c>
      <c r="AD10" s="9">
        <f t="shared" si="4"/>
        <v>-5.363722507618008E-11</v>
      </c>
      <c r="AE10" s="9">
        <f t="shared" si="4"/>
        <v>2.8469210127085114E-11</v>
      </c>
      <c r="AF10" s="9">
        <f t="shared" si="4"/>
        <v>-1.0296216453787203E-10</v>
      </c>
      <c r="AG10" s="9">
        <f t="shared" si="4"/>
        <v>2.4565800070904825E-10</v>
      </c>
      <c r="AH10" s="9">
        <f t="shared" si="4"/>
        <v>2.1202487264419031E-4</v>
      </c>
      <c r="AI10" s="9">
        <f t="shared" si="4"/>
        <v>9.8462283947301846E-3</v>
      </c>
      <c r="AJ10" s="9">
        <f t="shared" si="4"/>
        <v>7.662817350111354E-5</v>
      </c>
      <c r="AK10" s="9">
        <f t="shared" si="4"/>
        <v>3.2396666813810064E-4</v>
      </c>
      <c r="AL10" s="9">
        <f t="shared" si="4"/>
        <v>3.5815892636586606E-8</v>
      </c>
      <c r="AM10" s="9">
        <f t="shared" si="4"/>
        <v>2.9109161982240394E-6</v>
      </c>
      <c r="AN10" s="9">
        <f t="shared" si="4"/>
        <v>-4.538164792194677E-3</v>
      </c>
      <c r="AO10" s="9">
        <f t="shared" si="4"/>
        <v>-3.2679325576754036E-3</v>
      </c>
      <c r="AP10" s="9">
        <f t="shared" si="4"/>
        <v>2.5692182341522259E-2</v>
      </c>
      <c r="AQ10" s="9">
        <f t="shared" si="4"/>
        <v>8.949207129603298E-9</v>
      </c>
      <c r="AR10" s="9">
        <f t="shared" si="4"/>
        <v>8.793041935481373E-2</v>
      </c>
    </row>
    <row r="11" spans="1:44" ht="88.5" x14ac:dyDescent="0.35">
      <c r="A11" s="9" t="s">
        <v>126</v>
      </c>
      <c r="B11" s="9" t="s">
        <v>56</v>
      </c>
      <c r="C11" s="9" t="s">
        <v>110</v>
      </c>
      <c r="D11" s="9" t="s">
        <v>172</v>
      </c>
      <c r="E11" s="9" t="s">
        <v>124</v>
      </c>
      <c r="F11" s="9" t="s">
        <v>54</v>
      </c>
      <c r="G11" s="9" t="s">
        <v>172</v>
      </c>
      <c r="H11" s="9">
        <v>-1</v>
      </c>
      <c r="I11" s="9" t="s">
        <v>188</v>
      </c>
      <c r="J11" s="9" t="b">
        <v>1</v>
      </c>
      <c r="L11" s="9">
        <f>AC69*AB69</f>
        <v>-2.3672705435859569E-2</v>
      </c>
      <c r="M11" s="9">
        <f>AD69*AB69</f>
        <v>5.363722507618008E-11</v>
      </c>
      <c r="N11" s="9">
        <f>AE69*AB69</f>
        <v>-2.8469210127085114E-11</v>
      </c>
      <c r="O11" s="9">
        <f>AF69*AB69</f>
        <v>1.0296216453787203E-10</v>
      </c>
      <c r="P11" s="9">
        <f>AG69*AB69</f>
        <v>-2.4565800070904825E-10</v>
      </c>
      <c r="Q11" s="9">
        <f>AH69*AB69</f>
        <v>-2.1202487264419031E-4</v>
      </c>
      <c r="R11" s="9">
        <f>AI69*AB69</f>
        <v>-9.8462283947301846E-3</v>
      </c>
      <c r="S11" s="9">
        <f>AJ69*AB69</f>
        <v>-7.662817350111354E-5</v>
      </c>
      <c r="T11" s="9">
        <f>AK69*AB69</f>
        <v>-3.2396666813810064E-4</v>
      </c>
      <c r="U11" s="9">
        <f>AL69*AB69</f>
        <v>-3.5815892636586606E-8</v>
      </c>
      <c r="V11" s="9">
        <f>AM69*AB69</f>
        <v>-2.9109161982240394E-6</v>
      </c>
      <c r="W11" s="9">
        <f>AN69*AB69</f>
        <v>4.538164792194677E-3</v>
      </c>
      <c r="X11" s="9">
        <f>AO69*AB69</f>
        <v>3.2679325576754036E-3</v>
      </c>
      <c r="Y11" s="9">
        <f>AP69*AB69</f>
        <v>-2.5692182341522259E-2</v>
      </c>
      <c r="Z11" s="9">
        <f>AQ69*AB69</f>
        <v>-8.949207129603298E-9</v>
      </c>
      <c r="AA11" s="9">
        <f>AR69*AB69</f>
        <v>-8.793041935481373E-2</v>
      </c>
      <c r="AB11" s="9">
        <f t="shared" si="1"/>
        <v>-1</v>
      </c>
      <c r="AC11" s="9">
        <f>AB11*L11</f>
        <v>2.3672705435859569E-2</v>
      </c>
      <c r="AD11" s="9">
        <f>AB11*M11</f>
        <v>-5.363722507618008E-11</v>
      </c>
      <c r="AE11" s="9">
        <f>AB11*N11</f>
        <v>2.8469210127085114E-11</v>
      </c>
      <c r="AF11" s="9">
        <f>AB11*O11</f>
        <v>-1.0296216453787203E-10</v>
      </c>
      <c r="AG11" s="9">
        <f>AB11*P11</f>
        <v>2.4565800070904825E-10</v>
      </c>
      <c r="AH11" s="9">
        <f>AB11*Q11</f>
        <v>2.1202487264419031E-4</v>
      </c>
      <c r="AI11" s="9">
        <f>AB11*R11</f>
        <v>9.8462283947301846E-3</v>
      </c>
      <c r="AJ11" s="9">
        <f>AB11*S11</f>
        <v>7.662817350111354E-5</v>
      </c>
      <c r="AK11" s="9">
        <f>AB11*T11</f>
        <v>3.2396666813810064E-4</v>
      </c>
      <c r="AL11" s="9">
        <f>AB11*U11</f>
        <v>3.5815892636586606E-8</v>
      </c>
      <c r="AM11" s="9">
        <f>AB11*V11</f>
        <v>2.9109161982240394E-6</v>
      </c>
      <c r="AN11" s="9">
        <f>AB11*W11</f>
        <v>-4.538164792194677E-3</v>
      </c>
      <c r="AO11" s="9">
        <f>AB11*X11</f>
        <v>-3.2679325576754036E-3</v>
      </c>
      <c r="AP11" s="9">
        <f>AB11*Y11</f>
        <v>2.5692182341522259E-2</v>
      </c>
      <c r="AQ11" s="9">
        <f>AB11*Z11</f>
        <v>8.949207129603298E-9</v>
      </c>
      <c r="AR11" s="9">
        <f>AB11*AA11</f>
        <v>8.793041935481373E-2</v>
      </c>
    </row>
    <row r="12" spans="1:44" ht="38.5" x14ac:dyDescent="0.35">
      <c r="A12" s="9" t="s">
        <v>122</v>
      </c>
      <c r="B12" s="9" t="s">
        <v>3</v>
      </c>
      <c r="C12" s="9" t="s">
        <v>110</v>
      </c>
      <c r="D12" s="9" t="s">
        <v>172</v>
      </c>
      <c r="E12" s="9" t="s">
        <v>122</v>
      </c>
      <c r="F12" s="9" t="s">
        <v>3</v>
      </c>
      <c r="G12" s="9" t="s">
        <v>172</v>
      </c>
      <c r="H12" s="9">
        <v>-1</v>
      </c>
      <c r="I12" s="9" t="s">
        <v>187</v>
      </c>
      <c r="J12" s="9" t="b">
        <v>0</v>
      </c>
      <c r="AB12" s="9">
        <f t="shared" si="1"/>
        <v>-1</v>
      </c>
      <c r="AC12" s="9">
        <f t="shared" ref="AC12:AR12" si="5">+AC13+AC14</f>
        <v>0.10470053576741604</v>
      </c>
      <c r="AD12" s="9">
        <f t="shared" si="5"/>
        <v>1.1333873729374433E-8</v>
      </c>
      <c r="AE12" s="9">
        <f t="shared" si="5"/>
        <v>9.1095560448808366E-10</v>
      </c>
      <c r="AF12" s="9">
        <f t="shared" si="5"/>
        <v>5.9606798773593636E-9</v>
      </c>
      <c r="AG12" s="9">
        <f t="shared" si="5"/>
        <v>4.0915387044204099E-9</v>
      </c>
      <c r="AH12" s="9">
        <f t="shared" si="5"/>
        <v>2.8241112796687879E-3</v>
      </c>
      <c r="AI12" s="9">
        <f t="shared" si="5"/>
        <v>3.7240880443928815E-4</v>
      </c>
      <c r="AJ12" s="9">
        <f t="shared" si="5"/>
        <v>-8.9003415477742612E-6</v>
      </c>
      <c r="AK12" s="9">
        <f t="shared" si="5"/>
        <v>-1.3293785937845196E-4</v>
      </c>
      <c r="AL12" s="9">
        <f t="shared" si="5"/>
        <v>3.7531666275594976E-7</v>
      </c>
      <c r="AM12" s="9">
        <f t="shared" si="5"/>
        <v>9.3400294089317562E-5</v>
      </c>
      <c r="AN12" s="9">
        <f t="shared" si="5"/>
        <v>5.5596247170565036E-2</v>
      </c>
      <c r="AO12" s="9">
        <f t="shared" si="5"/>
        <v>0.30074272701903237</v>
      </c>
      <c r="AP12" s="9">
        <f t="shared" si="5"/>
        <v>1.963851661255918E-3</v>
      </c>
      <c r="AQ12" s="9">
        <f t="shared" si="5"/>
        <v>9.0505742386998746E-8</v>
      </c>
      <c r="AR12" s="9">
        <f t="shared" si="5"/>
        <v>0.68598363092428016</v>
      </c>
    </row>
    <row r="13" spans="1:44" ht="51" x14ac:dyDescent="0.35">
      <c r="A13" s="9" t="s">
        <v>127</v>
      </c>
      <c r="B13" s="9" t="s">
        <v>57</v>
      </c>
      <c r="C13" s="9" t="s">
        <v>110</v>
      </c>
      <c r="D13" s="9" t="s">
        <v>172</v>
      </c>
      <c r="E13" s="9" t="s">
        <v>122</v>
      </c>
      <c r="F13" s="9" t="s">
        <v>3</v>
      </c>
      <c r="G13" s="9" t="s">
        <v>172</v>
      </c>
      <c r="H13" s="9">
        <v>-0.6</v>
      </c>
      <c r="I13" s="9" t="s">
        <v>188</v>
      </c>
      <c r="J13" s="9" t="b">
        <v>1</v>
      </c>
      <c r="L13" s="9">
        <f>AC15*AB15</f>
        <v>-0.10470053576741604</v>
      </c>
      <c r="M13" s="9">
        <f>AD15*AB15</f>
        <v>-1.1333873729374433E-8</v>
      </c>
      <c r="N13" s="9">
        <f>AE15*AB15</f>
        <v>-9.1095560448808366E-10</v>
      </c>
      <c r="O13" s="9">
        <f>AF15*AB15</f>
        <v>-5.9606798773593636E-9</v>
      </c>
      <c r="P13" s="9">
        <f>AG15*AB15</f>
        <v>-4.0915387044204099E-9</v>
      </c>
      <c r="Q13" s="9">
        <f>AH15*AB15</f>
        <v>-2.8241112796687879E-3</v>
      </c>
      <c r="R13" s="9">
        <f>AI15*AB15</f>
        <v>-3.7240880443928815E-4</v>
      </c>
      <c r="S13" s="9">
        <f>AJ15*AB15</f>
        <v>8.9003415477742612E-6</v>
      </c>
      <c r="T13" s="9">
        <f>AK15*AB15</f>
        <v>1.3293785937845196E-4</v>
      </c>
      <c r="U13" s="9">
        <f>AL15*AB15</f>
        <v>-3.7531666275594976E-7</v>
      </c>
      <c r="V13" s="9">
        <f>AM15*AB15</f>
        <v>-9.3400294089317562E-5</v>
      </c>
      <c r="W13" s="9">
        <f>AN15*AB15</f>
        <v>-5.5596247170565036E-2</v>
      </c>
      <c r="X13" s="9">
        <f>AO15*AB15</f>
        <v>-0.30074272701903237</v>
      </c>
      <c r="Y13" s="9">
        <f>AP15*AB15</f>
        <v>-1.963851661255918E-3</v>
      </c>
      <c r="Z13" s="9">
        <f>AQ15*AB15</f>
        <v>-9.0505742386998746E-8</v>
      </c>
      <c r="AA13" s="9">
        <f>AR15*AB15</f>
        <v>-0.68598363092428016</v>
      </c>
      <c r="AB13" s="9">
        <f t="shared" si="1"/>
        <v>-0.6</v>
      </c>
      <c r="AC13" s="9">
        <f>AB13*L13</f>
        <v>6.2820321460449621E-2</v>
      </c>
      <c r="AD13" s="9">
        <f>AB13*M13</f>
        <v>6.8003242376246597E-9</v>
      </c>
      <c r="AE13" s="9">
        <f>AB13*N13</f>
        <v>5.4657336269285017E-10</v>
      </c>
      <c r="AF13" s="9">
        <f>AB13*O13</f>
        <v>3.5764079264156181E-9</v>
      </c>
      <c r="AG13" s="9">
        <f>AB13*P13</f>
        <v>2.4549232226522458E-9</v>
      </c>
      <c r="AH13" s="9">
        <f>AB13*Q13</f>
        <v>1.6944667678012728E-3</v>
      </c>
      <c r="AI13" s="9">
        <f>AB13*R13</f>
        <v>2.2344528266357287E-4</v>
      </c>
      <c r="AJ13" s="9">
        <f>AB13*S13</f>
        <v>-5.3402049286645569E-6</v>
      </c>
      <c r="AK13" s="9">
        <f>AB13*T13</f>
        <v>-7.9762715627071178E-5</v>
      </c>
      <c r="AL13" s="9">
        <f>AB13*U13</f>
        <v>2.2518999765356984E-7</v>
      </c>
      <c r="AM13" s="9">
        <f>AB13*V13</f>
        <v>5.6040176453590535E-5</v>
      </c>
      <c r="AN13" s="9">
        <f>AB13*W13</f>
        <v>3.3357748302339021E-2</v>
      </c>
      <c r="AO13" s="9">
        <f>AB13*X13</f>
        <v>0.18044563621141943</v>
      </c>
      <c r="AP13" s="9">
        <f>AB13*Y13</f>
        <v>1.1783109967535507E-3</v>
      </c>
      <c r="AQ13" s="9">
        <f>AB13*Z13</f>
        <v>5.4303445432199242E-8</v>
      </c>
      <c r="AR13" s="9">
        <f>AB13*AA13</f>
        <v>0.41159017855456809</v>
      </c>
    </row>
    <row r="14" spans="1:44" ht="51" x14ac:dyDescent="0.35">
      <c r="A14" s="9" t="s">
        <v>128</v>
      </c>
      <c r="B14" s="9" t="s">
        <v>58</v>
      </c>
      <c r="C14" s="9" t="s">
        <v>110</v>
      </c>
      <c r="D14" s="9" t="s">
        <v>172</v>
      </c>
      <c r="E14" s="9" t="s">
        <v>122</v>
      </c>
      <c r="F14" s="9" t="s">
        <v>3</v>
      </c>
      <c r="G14" s="9" t="s">
        <v>172</v>
      </c>
      <c r="H14" s="9">
        <v>-0.4</v>
      </c>
      <c r="I14" s="9" t="s">
        <v>188</v>
      </c>
      <c r="J14" s="9" t="b">
        <v>1</v>
      </c>
      <c r="L14" s="9">
        <f>AC20*AB20</f>
        <v>-0.10470053576741604</v>
      </c>
      <c r="M14" s="9">
        <f>AD20*AB20</f>
        <v>-1.1333873729374433E-8</v>
      </c>
      <c r="N14" s="9">
        <f>AE20*AB20</f>
        <v>-9.1095560448808366E-10</v>
      </c>
      <c r="O14" s="9">
        <f>AF20*AB20</f>
        <v>-5.9606798773593636E-9</v>
      </c>
      <c r="P14" s="9">
        <f>AG20*AB20</f>
        <v>-4.0915387044204099E-9</v>
      </c>
      <c r="Q14" s="9">
        <f>AH20*AB20</f>
        <v>-2.8241112796687879E-3</v>
      </c>
      <c r="R14" s="9">
        <f>AI20*AB20</f>
        <v>-3.7240880443928815E-4</v>
      </c>
      <c r="S14" s="9">
        <f>AJ20*AB20</f>
        <v>8.9003415477742612E-6</v>
      </c>
      <c r="T14" s="9">
        <f>AK20*AB20</f>
        <v>1.3293785937845196E-4</v>
      </c>
      <c r="U14" s="9">
        <f>AL20*AB20</f>
        <v>-3.7531666275594976E-7</v>
      </c>
      <c r="V14" s="9">
        <f>AM20*AB20</f>
        <v>-9.3400294089317562E-5</v>
      </c>
      <c r="W14" s="9">
        <f>AN20*AB20</f>
        <v>-5.5596247170565036E-2</v>
      </c>
      <c r="X14" s="9">
        <f>AO20*AB20</f>
        <v>-0.30074272701903237</v>
      </c>
      <c r="Y14" s="9">
        <f>AP20*AB20</f>
        <v>-1.963851661255918E-3</v>
      </c>
      <c r="Z14" s="9">
        <f>AQ20*AB20</f>
        <v>-9.0505742386998746E-8</v>
      </c>
      <c r="AA14" s="9">
        <f>AR20*AB20</f>
        <v>-0.68598363092428016</v>
      </c>
      <c r="AB14" s="9">
        <f t="shared" si="1"/>
        <v>-0.4</v>
      </c>
      <c r="AC14" s="9">
        <f>AB14*L14</f>
        <v>4.1880214306966423E-2</v>
      </c>
      <c r="AD14" s="9">
        <f>AB14*M14</f>
        <v>4.5335494917497731E-9</v>
      </c>
      <c r="AE14" s="9">
        <f>AB14*N14</f>
        <v>3.6438224179523348E-10</v>
      </c>
      <c r="AF14" s="9">
        <f>AB14*O14</f>
        <v>2.3842719509437455E-9</v>
      </c>
      <c r="AG14" s="9">
        <f>AB14*P14</f>
        <v>1.6366154817681641E-9</v>
      </c>
      <c r="AH14" s="9">
        <f>AB14*Q14</f>
        <v>1.1296445118675151E-3</v>
      </c>
      <c r="AI14" s="9">
        <f>AB14*R14</f>
        <v>1.4896352177571528E-4</v>
      </c>
      <c r="AJ14" s="9">
        <f>AB14*S14</f>
        <v>-3.5601366191097047E-6</v>
      </c>
      <c r="AK14" s="9">
        <f>AB14*T14</f>
        <v>-5.3175143751380786E-5</v>
      </c>
      <c r="AL14" s="9">
        <f>AB14*U14</f>
        <v>1.5012666510237993E-7</v>
      </c>
      <c r="AM14" s="9">
        <f>AB14*V14</f>
        <v>3.7360117635727028E-5</v>
      </c>
      <c r="AN14" s="9">
        <f>AB14*W14</f>
        <v>2.2238498868226014E-2</v>
      </c>
      <c r="AO14" s="9">
        <f>AB14*X14</f>
        <v>0.12029709080761296</v>
      </c>
      <c r="AP14" s="9">
        <f>AB14*Y14</f>
        <v>7.8554066450236724E-4</v>
      </c>
      <c r="AQ14" s="9">
        <f>AB14*Z14</f>
        <v>3.6202296954799504E-8</v>
      </c>
      <c r="AR14" s="9">
        <f>AB14*AA14</f>
        <v>0.27439345236971208</v>
      </c>
    </row>
    <row r="15" spans="1:44" ht="51" x14ac:dyDescent="0.35">
      <c r="A15" s="9" t="s">
        <v>127</v>
      </c>
      <c r="B15" s="9" t="s">
        <v>57</v>
      </c>
      <c r="C15" s="9" t="s">
        <v>110</v>
      </c>
      <c r="D15" s="9" t="s">
        <v>172</v>
      </c>
      <c r="E15" s="9" t="s">
        <v>127</v>
      </c>
      <c r="F15" s="9" t="s">
        <v>57</v>
      </c>
      <c r="G15" s="9" t="s">
        <v>172</v>
      </c>
      <c r="H15" s="9">
        <v>-1</v>
      </c>
      <c r="I15" s="9" t="s">
        <v>187</v>
      </c>
      <c r="J15" s="9" t="b">
        <v>0</v>
      </c>
      <c r="AB15" s="9">
        <f t="shared" si="1"/>
        <v>-1</v>
      </c>
      <c r="AC15" s="9">
        <f t="shared" ref="AC15:AR15" si="6">+AC16+AC17+AC18+AC19</f>
        <v>0.10470053576741604</v>
      </c>
      <c r="AD15" s="9">
        <f t="shared" si="6"/>
        <v>1.1333873729374433E-8</v>
      </c>
      <c r="AE15" s="9">
        <f t="shared" si="6"/>
        <v>9.1095560448808366E-10</v>
      </c>
      <c r="AF15" s="9">
        <f t="shared" si="6"/>
        <v>5.9606798773593636E-9</v>
      </c>
      <c r="AG15" s="9">
        <f t="shared" si="6"/>
        <v>4.0915387044204099E-9</v>
      </c>
      <c r="AH15" s="9">
        <f t="shared" si="6"/>
        <v>2.8241112796687879E-3</v>
      </c>
      <c r="AI15" s="9">
        <f t="shared" si="6"/>
        <v>3.7240880443928815E-4</v>
      </c>
      <c r="AJ15" s="9">
        <f t="shared" si="6"/>
        <v>-8.9003415477742612E-6</v>
      </c>
      <c r="AK15" s="9">
        <f t="shared" si="6"/>
        <v>-1.3293785937845196E-4</v>
      </c>
      <c r="AL15" s="9">
        <f t="shared" si="6"/>
        <v>3.7531666275594976E-7</v>
      </c>
      <c r="AM15" s="9">
        <f t="shared" si="6"/>
        <v>9.3400294089317562E-5</v>
      </c>
      <c r="AN15" s="9">
        <f t="shared" si="6"/>
        <v>5.5596247170565036E-2</v>
      </c>
      <c r="AO15" s="9">
        <f t="shared" si="6"/>
        <v>0.30074272701903237</v>
      </c>
      <c r="AP15" s="9">
        <f t="shared" si="6"/>
        <v>1.963851661255918E-3</v>
      </c>
      <c r="AQ15" s="9">
        <f t="shared" si="6"/>
        <v>9.0505742386998746E-8</v>
      </c>
      <c r="AR15" s="9">
        <f t="shared" si="6"/>
        <v>0.68598363092428016</v>
      </c>
    </row>
    <row r="16" spans="1:44" ht="88.5" x14ac:dyDescent="0.35">
      <c r="A16" s="9" t="s">
        <v>129</v>
      </c>
      <c r="B16" s="9" t="s">
        <v>59</v>
      </c>
      <c r="C16" s="9" t="s">
        <v>110</v>
      </c>
      <c r="D16" s="9" t="s">
        <v>172</v>
      </c>
      <c r="E16" s="9" t="s">
        <v>127</v>
      </c>
      <c r="F16" s="9" t="s">
        <v>57</v>
      </c>
      <c r="G16" s="9" t="s">
        <v>172</v>
      </c>
      <c r="H16" s="9">
        <v>-0.5</v>
      </c>
      <c r="I16" s="9" t="s">
        <v>188</v>
      </c>
      <c r="J16" s="9" t="b">
        <v>1</v>
      </c>
      <c r="K16" s="9" t="s">
        <v>194</v>
      </c>
      <c r="L16" s="9">
        <f>AC38*AB38</f>
        <v>-5.3953760442447339E-2</v>
      </c>
      <c r="M16" s="9">
        <f>AD38*AB38</f>
        <v>-3.027063845571448E-9</v>
      </c>
      <c r="N16" s="9">
        <f>AE38*AB38</f>
        <v>-1.427213331771866E-9</v>
      </c>
      <c r="O16" s="9">
        <f>AF38*AB38</f>
        <v>-2.3641948066178103E-9</v>
      </c>
      <c r="P16" s="9">
        <f>AG38*AB38</f>
        <v>-1.0915706147200551E-8</v>
      </c>
      <c r="Q16" s="9">
        <f>AH38*AB38</f>
        <v>-2.2999632551541109E-3</v>
      </c>
      <c r="R16" s="9">
        <f>AI38*AB38</f>
        <v>-7.1513202930028715E-5</v>
      </c>
      <c r="S16" s="9">
        <f>AJ38*AB38</f>
        <v>-2.1694960001108739E-3</v>
      </c>
      <c r="T16" s="9">
        <f>AK38*AB38</f>
        <v>-9.6225014452828075E-3</v>
      </c>
      <c r="U16" s="9">
        <f>AL38*AB38</f>
        <v>-4.055810082322917E-7</v>
      </c>
      <c r="V16" s="9">
        <f>AM38*AB38</f>
        <v>-8.6023694770961086E-5</v>
      </c>
      <c r="W16" s="9">
        <f>AN38*AB38</f>
        <v>-1.9389603375059253E-2</v>
      </c>
      <c r="X16" s="9">
        <f>AO38*AB38</f>
        <v>-0.44008200535474762</v>
      </c>
      <c r="Y16" s="9">
        <f>AP38*AB38</f>
        <v>-1.2426601543650335E-2</v>
      </c>
      <c r="Z16" s="9">
        <f>AQ38*AB38</f>
        <v>-1.1863523826531189E-7</v>
      </c>
      <c r="AA16" s="9">
        <f>AR38*AB38</f>
        <v>-0.29763451506094013</v>
      </c>
      <c r="AB16" s="9">
        <f>-1+Parameter!E4</f>
        <v>0</v>
      </c>
      <c r="AC16" s="9">
        <f>AB16*L16</f>
        <v>0</v>
      </c>
      <c r="AD16" s="9">
        <f>AB16*M16</f>
        <v>0</v>
      </c>
      <c r="AE16" s="9">
        <f>AB16*N16</f>
        <v>0</v>
      </c>
      <c r="AF16" s="9">
        <f>AB16*O16</f>
        <v>0</v>
      </c>
      <c r="AG16" s="9">
        <f>AB16*P16</f>
        <v>0</v>
      </c>
      <c r="AH16" s="9">
        <f>AB16*Q16</f>
        <v>0</v>
      </c>
      <c r="AI16" s="9">
        <f>AB16*R16</f>
        <v>0</v>
      </c>
      <c r="AJ16" s="9">
        <f>AB16*S16</f>
        <v>0</v>
      </c>
      <c r="AK16" s="9">
        <f>AB16*T16</f>
        <v>0</v>
      </c>
      <c r="AL16" s="9">
        <f>AB16*U16</f>
        <v>0</v>
      </c>
      <c r="AM16" s="9">
        <f>AB16*V16</f>
        <v>0</v>
      </c>
      <c r="AN16" s="9">
        <f>AB16*W16</f>
        <v>0</v>
      </c>
      <c r="AO16" s="9">
        <f>AB16*X16</f>
        <v>0</v>
      </c>
      <c r="AP16" s="9">
        <f>AB16*Y16</f>
        <v>0</v>
      </c>
      <c r="AQ16" s="9">
        <f>AB16*Z16</f>
        <v>0</v>
      </c>
      <c r="AR16" s="9">
        <f>AB16*AA16</f>
        <v>0</v>
      </c>
    </row>
    <row r="17" spans="1:44" ht="88.5" x14ac:dyDescent="0.35">
      <c r="A17" s="9" t="s">
        <v>130</v>
      </c>
      <c r="B17" s="9" t="s">
        <v>60</v>
      </c>
      <c r="C17" s="9" t="s">
        <v>110</v>
      </c>
      <c r="D17" s="9" t="s">
        <v>172</v>
      </c>
      <c r="E17" s="9" t="s">
        <v>127</v>
      </c>
      <c r="F17" s="9" t="s">
        <v>57</v>
      </c>
      <c r="G17" s="9" t="s">
        <v>172</v>
      </c>
      <c r="H17" s="9">
        <v>-0.5</v>
      </c>
      <c r="I17" s="9" t="s">
        <v>188</v>
      </c>
      <c r="J17" s="9" t="b">
        <v>1</v>
      </c>
      <c r="K17" s="9" t="s">
        <v>195</v>
      </c>
      <c r="L17" s="9">
        <f>AC51*AB51</f>
        <v>-6.414280064053493E-2</v>
      </c>
      <c r="M17" s="9">
        <f>AD51*AB51</f>
        <v>-2.2984723572902436E-9</v>
      </c>
      <c r="N17" s="9">
        <f>AE51*AB51</f>
        <v>-5.8178984738193745E-10</v>
      </c>
      <c r="O17" s="9">
        <f>AF51*AB51</f>
        <v>-2.1698958348830853E-9</v>
      </c>
      <c r="P17" s="9">
        <f>AG51*AB51</f>
        <v>5.1196458805766363E-10</v>
      </c>
      <c r="Q17" s="9">
        <f>AH51*AB51</f>
        <v>-1.1917546272818022E-4</v>
      </c>
      <c r="R17" s="9">
        <f>AI51*AB51</f>
        <v>-5.7404946712579087E-5</v>
      </c>
      <c r="S17" s="9">
        <f>AJ51*AB51</f>
        <v>2.2765427155173424E-4</v>
      </c>
      <c r="T17" s="9">
        <f>AK51*AB51</f>
        <v>1.0514281279933697E-3</v>
      </c>
      <c r="U17" s="9">
        <f>AL51*AB51</f>
        <v>-2.7558420217307417E-7</v>
      </c>
      <c r="V17" s="9">
        <f>AM51*AB51</f>
        <v>-9.8558657264393309E-6</v>
      </c>
      <c r="W17" s="9">
        <f>AN51*AB51</f>
        <v>-4.4211800004168994E-3</v>
      </c>
      <c r="X17" s="9">
        <f>AO51*AB51</f>
        <v>5.8044855874564483E-2</v>
      </c>
      <c r="Y17" s="9">
        <f>AP51*AB51</f>
        <v>-3.4070344952075908E-4</v>
      </c>
      <c r="Z17" s="9">
        <f>AQ51*AB51</f>
        <v>-3.9714933140343596E-9</v>
      </c>
      <c r="AA17" s="9">
        <f>AR51*AB51</f>
        <v>-0.11184993777273661</v>
      </c>
      <c r="AB17" s="9">
        <f>-Parameter!E4</f>
        <v>-1</v>
      </c>
      <c r="AC17" s="9">
        <f>AB17*L17</f>
        <v>6.414280064053493E-2</v>
      </c>
      <c r="AD17" s="9">
        <f>AB17*M17</f>
        <v>2.2984723572902436E-9</v>
      </c>
      <c r="AE17" s="9">
        <f>AB17*N17</f>
        <v>5.8178984738193745E-10</v>
      </c>
      <c r="AF17" s="9">
        <f>AB17*O17</f>
        <v>2.1698958348830853E-9</v>
      </c>
      <c r="AG17" s="9">
        <f>AB17*P17</f>
        <v>-5.1196458805766363E-10</v>
      </c>
      <c r="AH17" s="9">
        <f>AB17*Q17</f>
        <v>1.1917546272818022E-4</v>
      </c>
      <c r="AI17" s="9">
        <f>AB17*R17</f>
        <v>5.7404946712579087E-5</v>
      </c>
      <c r="AJ17" s="9">
        <f>AB17*S17</f>
        <v>-2.2765427155173424E-4</v>
      </c>
      <c r="AK17" s="9">
        <f>AB17*T17</f>
        <v>-1.0514281279933697E-3</v>
      </c>
      <c r="AL17" s="9">
        <f>AB17*U17</f>
        <v>2.7558420217307417E-7</v>
      </c>
      <c r="AM17" s="9">
        <f>AB17*V17</f>
        <v>9.8558657264393309E-6</v>
      </c>
      <c r="AN17" s="9">
        <f>AB17*W17</f>
        <v>4.4211800004168994E-3</v>
      </c>
      <c r="AO17" s="9">
        <f>AB17*X17</f>
        <v>-5.8044855874564483E-2</v>
      </c>
      <c r="AP17" s="9">
        <f>AB17*Y17</f>
        <v>3.4070344952075908E-4</v>
      </c>
      <c r="AQ17" s="9">
        <f>AB17*Z17</f>
        <v>3.9714933140343596E-9</v>
      </c>
      <c r="AR17" s="9">
        <f>AB17*AA17</f>
        <v>0.11184993777273661</v>
      </c>
    </row>
    <row r="18" spans="1:44" ht="113.5" x14ac:dyDescent="0.35">
      <c r="A18" s="9" t="s">
        <v>131</v>
      </c>
      <c r="B18" s="9" t="s">
        <v>61</v>
      </c>
      <c r="C18" s="9" t="s">
        <v>112</v>
      </c>
      <c r="D18" s="9" t="s">
        <v>173</v>
      </c>
      <c r="E18" s="9" t="s">
        <v>127</v>
      </c>
      <c r="F18" s="9" t="s">
        <v>57</v>
      </c>
      <c r="G18" s="9" t="s">
        <v>172</v>
      </c>
      <c r="H18" s="9">
        <v>0.02</v>
      </c>
      <c r="I18" s="9" t="s">
        <v>188</v>
      </c>
      <c r="J18" s="9" t="b">
        <v>0</v>
      </c>
      <c r="L18" s="9">
        <v>1.2504863864278171</v>
      </c>
      <c r="M18" s="9">
        <v>2.7475581709379648E-7</v>
      </c>
      <c r="N18" s="9">
        <v>5.2435949859715276E-9</v>
      </c>
      <c r="O18" s="9">
        <v>6.9710135889247766E-8</v>
      </c>
      <c r="P18" s="9">
        <v>1.7289313338122789E-7</v>
      </c>
      <c r="Q18" s="9">
        <v>7.8970782361801869E-2</v>
      </c>
      <c r="R18" s="9">
        <v>1.2497519194287191E-2</v>
      </c>
      <c r="S18" s="9">
        <v>7.9501729694158221E-3</v>
      </c>
      <c r="T18" s="9">
        <v>3.5380107139226402E-2</v>
      </c>
      <c r="U18" s="9">
        <v>1.625895376645918E-6</v>
      </c>
      <c r="V18" s="9">
        <v>3.2204582662181879E-3</v>
      </c>
      <c r="W18" s="9">
        <v>0.3418355502588678</v>
      </c>
      <c r="X18" s="9">
        <v>4.1450758806584824</v>
      </c>
      <c r="Y18" s="9">
        <v>3.0634116169997401E-2</v>
      </c>
      <c r="Z18" s="9">
        <v>1.203646919307988E-6</v>
      </c>
      <c r="AA18" s="9">
        <v>16.971521383669469</v>
      </c>
      <c r="AB18" s="9">
        <f>H18</f>
        <v>0.02</v>
      </c>
      <c r="AC18" s="9">
        <f>AB18*L18</f>
        <v>2.5009727728556343E-2</v>
      </c>
      <c r="AD18" s="9">
        <f>AB18*M18</f>
        <v>5.4951163418759296E-9</v>
      </c>
      <c r="AE18" s="9">
        <f>AB18*N18</f>
        <v>1.0487189971943055E-10</v>
      </c>
      <c r="AF18" s="9">
        <f>AB18*O18</f>
        <v>1.3942027177849554E-9</v>
      </c>
      <c r="AG18" s="9">
        <f>AB18*P18</f>
        <v>3.4578626676245581E-9</v>
      </c>
      <c r="AH18" s="9">
        <f>AB18*Q18</f>
        <v>1.5794156472360374E-3</v>
      </c>
      <c r="AI18" s="9">
        <f>AB18*R18</f>
        <v>2.4995038388574381E-4</v>
      </c>
      <c r="AJ18" s="9">
        <f>AB18*S18</f>
        <v>1.5900345938831643E-4</v>
      </c>
      <c r="AK18" s="9">
        <f>AB18*T18</f>
        <v>7.0760214278452801E-4</v>
      </c>
      <c r="AL18" s="9">
        <f>AB18*U18</f>
        <v>3.2517907532918363E-8</v>
      </c>
      <c r="AM18" s="9">
        <f>AB18*V18</f>
        <v>6.4409165324363763E-5</v>
      </c>
      <c r="AN18" s="9">
        <f>AB18*W18</f>
        <v>6.8367110051773565E-3</v>
      </c>
      <c r="AO18" s="9">
        <f>AB18*X18</f>
        <v>8.2901517613169648E-2</v>
      </c>
      <c r="AP18" s="9">
        <f>AB18*Y18</f>
        <v>6.1268232339994802E-4</v>
      </c>
      <c r="AQ18" s="9">
        <f>AB18*Z18</f>
        <v>2.407293838615976E-8</v>
      </c>
      <c r="AR18" s="9">
        <f>AB18*AA18</f>
        <v>0.33943042767338938</v>
      </c>
    </row>
    <row r="19" spans="1:44" ht="101" x14ac:dyDescent="0.35">
      <c r="A19" s="9" t="s">
        <v>132</v>
      </c>
      <c r="B19" s="9" t="s">
        <v>62</v>
      </c>
      <c r="C19" s="9" t="s">
        <v>112</v>
      </c>
      <c r="D19" s="9" t="s">
        <v>174</v>
      </c>
      <c r="E19" s="9" t="s">
        <v>127</v>
      </c>
      <c r="F19" s="9" t="s">
        <v>57</v>
      </c>
      <c r="G19" s="9" t="s">
        <v>172</v>
      </c>
      <c r="H19" s="9">
        <v>0.1</v>
      </c>
      <c r="I19" s="9" t="s">
        <v>188</v>
      </c>
      <c r="J19" s="9" t="b">
        <v>0</v>
      </c>
      <c r="K19" s="9" t="s">
        <v>101</v>
      </c>
      <c r="L19" s="9">
        <v>0.15548007398324781</v>
      </c>
      <c r="M19" s="9">
        <v>3.5402850302082582E-8</v>
      </c>
      <c r="N19" s="9">
        <v>2.2429385738671572E-9</v>
      </c>
      <c r="O19" s="9">
        <v>2.3965813246913228E-8</v>
      </c>
      <c r="P19" s="9">
        <v>1.1456406248535151E-8</v>
      </c>
      <c r="Q19" s="9">
        <v>1.12552016970457E-2</v>
      </c>
      <c r="R19" s="9">
        <v>6.5053473840965235E-4</v>
      </c>
      <c r="S19" s="9">
        <v>5.9750470615643541E-4</v>
      </c>
      <c r="T19" s="9">
        <v>2.1088812583038969E-3</v>
      </c>
      <c r="U19" s="9">
        <v>6.7214553049957218E-7</v>
      </c>
      <c r="V19" s="9">
        <v>1.9135263038514471E-4</v>
      </c>
      <c r="W19" s="9">
        <v>0.44338356164970782</v>
      </c>
      <c r="X19" s="9">
        <v>2.7588606528042718</v>
      </c>
      <c r="Y19" s="9">
        <v>1.0104658883352109E-2</v>
      </c>
      <c r="Z19" s="9">
        <v>6.2461310686804627E-7</v>
      </c>
      <c r="AA19" s="9">
        <v>2.3470326547815419</v>
      </c>
      <c r="AB19" s="9">
        <f>Parameter!E5</f>
        <v>0.1</v>
      </c>
      <c r="AC19" s="9">
        <f>AB19*L19</f>
        <v>1.5548007398324782E-2</v>
      </c>
      <c r="AD19" s="9">
        <f>AB19*M19</f>
        <v>3.5402850302082584E-9</v>
      </c>
      <c r="AE19" s="9">
        <f>AB19*N19</f>
        <v>2.2429385738671573E-10</v>
      </c>
      <c r="AF19" s="9">
        <f>AB19*O19</f>
        <v>2.3965813246913231E-9</v>
      </c>
      <c r="AG19" s="9">
        <f>AB19*P19</f>
        <v>1.1456406248535152E-9</v>
      </c>
      <c r="AH19" s="9">
        <f>AB19*Q19</f>
        <v>1.1255201697045701E-3</v>
      </c>
      <c r="AI19" s="9">
        <f>AB19*R19</f>
        <v>6.5053473840965233E-5</v>
      </c>
      <c r="AJ19" s="9">
        <f>AB19*S19</f>
        <v>5.9750470615643544E-5</v>
      </c>
      <c r="AK19" s="9">
        <f>AB19*T19</f>
        <v>2.108881258303897E-4</v>
      </c>
      <c r="AL19" s="9">
        <f>AB19*U19</f>
        <v>6.7214553049957225E-8</v>
      </c>
      <c r="AM19" s="9">
        <f>AB19*V19</f>
        <v>1.9135263038514471E-5</v>
      </c>
      <c r="AN19" s="9">
        <f>AB19*W19</f>
        <v>4.4338356164970782E-2</v>
      </c>
      <c r="AO19" s="9">
        <f>AB19*X19</f>
        <v>0.2758860652804272</v>
      </c>
      <c r="AP19" s="9">
        <f>AB19*Y19</f>
        <v>1.0104658883352111E-3</v>
      </c>
      <c r="AQ19" s="9">
        <f>AB19*Z19</f>
        <v>6.2461310686804627E-8</v>
      </c>
      <c r="AR19" s="9">
        <f>AB19*AA19</f>
        <v>0.2347032654781542</v>
      </c>
    </row>
    <row r="20" spans="1:44" ht="51" x14ac:dyDescent="0.35">
      <c r="A20" s="9" t="s">
        <v>128</v>
      </c>
      <c r="B20" s="9" t="s">
        <v>58</v>
      </c>
      <c r="C20" s="9" t="s">
        <v>110</v>
      </c>
      <c r="D20" s="9" t="s">
        <v>172</v>
      </c>
      <c r="E20" s="9" t="s">
        <v>128</v>
      </c>
      <c r="F20" s="9" t="s">
        <v>58</v>
      </c>
      <c r="G20" s="9" t="s">
        <v>172</v>
      </c>
      <c r="H20" s="9">
        <v>-1</v>
      </c>
      <c r="I20" s="9" t="s">
        <v>187</v>
      </c>
      <c r="J20" s="9" t="b">
        <v>0</v>
      </c>
      <c r="AB20" s="9">
        <f>H20</f>
        <v>-1</v>
      </c>
      <c r="AC20" s="9">
        <f t="shared" ref="AC20:AR20" si="7">+AC21+AC22+AC23+AC24</f>
        <v>0.10470053576741604</v>
      </c>
      <c r="AD20" s="9">
        <f t="shared" si="7"/>
        <v>1.1333873729374433E-8</v>
      </c>
      <c r="AE20" s="9">
        <f t="shared" si="7"/>
        <v>9.1095560448808366E-10</v>
      </c>
      <c r="AF20" s="9">
        <f t="shared" si="7"/>
        <v>5.9606798773593636E-9</v>
      </c>
      <c r="AG20" s="9">
        <f t="shared" si="7"/>
        <v>4.0915387044204099E-9</v>
      </c>
      <c r="AH20" s="9">
        <f t="shared" si="7"/>
        <v>2.8241112796687879E-3</v>
      </c>
      <c r="AI20" s="9">
        <f t="shared" si="7"/>
        <v>3.7240880443928815E-4</v>
      </c>
      <c r="AJ20" s="9">
        <f t="shared" si="7"/>
        <v>-8.9003415477742612E-6</v>
      </c>
      <c r="AK20" s="9">
        <f t="shared" si="7"/>
        <v>-1.3293785937845196E-4</v>
      </c>
      <c r="AL20" s="9">
        <f t="shared" si="7"/>
        <v>3.7531666275594976E-7</v>
      </c>
      <c r="AM20" s="9">
        <f t="shared" si="7"/>
        <v>9.3400294089317562E-5</v>
      </c>
      <c r="AN20" s="9">
        <f t="shared" si="7"/>
        <v>5.5596247170565036E-2</v>
      </c>
      <c r="AO20" s="9">
        <f t="shared" si="7"/>
        <v>0.30074272701903237</v>
      </c>
      <c r="AP20" s="9">
        <f t="shared" si="7"/>
        <v>1.963851661255918E-3</v>
      </c>
      <c r="AQ20" s="9">
        <f t="shared" si="7"/>
        <v>9.0505742386998746E-8</v>
      </c>
      <c r="AR20" s="9">
        <f t="shared" si="7"/>
        <v>0.68598363092428016</v>
      </c>
    </row>
    <row r="21" spans="1:44" ht="88.5" x14ac:dyDescent="0.35">
      <c r="A21" s="9" t="s">
        <v>133</v>
      </c>
      <c r="B21" s="9" t="s">
        <v>63</v>
      </c>
      <c r="C21" s="9" t="s">
        <v>110</v>
      </c>
      <c r="D21" s="9" t="s">
        <v>172</v>
      </c>
      <c r="E21" s="9" t="s">
        <v>128</v>
      </c>
      <c r="F21" s="9" t="s">
        <v>58</v>
      </c>
      <c r="G21" s="9" t="s">
        <v>172</v>
      </c>
      <c r="H21" s="9">
        <v>-0.5</v>
      </c>
      <c r="I21" s="9" t="s">
        <v>188</v>
      </c>
      <c r="J21" s="9" t="b">
        <v>1</v>
      </c>
      <c r="K21" s="9" t="s">
        <v>194</v>
      </c>
      <c r="L21" s="9">
        <f>AC82*AB82</f>
        <v>-5.3953760442447339E-2</v>
      </c>
      <c r="M21" s="9">
        <f>AD82*AB82</f>
        <v>-3.027063845571448E-9</v>
      </c>
      <c r="N21" s="9">
        <f>AE82*AB82</f>
        <v>-1.427213331771866E-9</v>
      </c>
      <c r="O21" s="9">
        <f>AF82*AB82</f>
        <v>-2.3641948066178103E-9</v>
      </c>
      <c r="P21" s="9">
        <f>AG82*AB82</f>
        <v>-1.0915706147200551E-8</v>
      </c>
      <c r="Q21" s="9">
        <f>AH82*AB82</f>
        <v>-2.2999632551541109E-3</v>
      </c>
      <c r="R21" s="9">
        <f>AI82*AB82</f>
        <v>-7.1513202930028715E-5</v>
      </c>
      <c r="S21" s="9">
        <f>AJ82*AB82</f>
        <v>-2.1694960001108739E-3</v>
      </c>
      <c r="T21" s="9">
        <f>AK82*AB82</f>
        <v>-9.6225014452828075E-3</v>
      </c>
      <c r="U21" s="9">
        <f>AL82*AB82</f>
        <v>-4.055810082322917E-7</v>
      </c>
      <c r="V21" s="9">
        <f>AM82*AB82</f>
        <v>-8.6023694770961086E-5</v>
      </c>
      <c r="W21" s="9">
        <f>AN82*AB82</f>
        <v>-1.9389603375059253E-2</v>
      </c>
      <c r="X21" s="9">
        <f>AO82*AB82</f>
        <v>-0.44008200535474762</v>
      </c>
      <c r="Y21" s="9">
        <f>AP82*AB82</f>
        <v>-1.2426601543650335E-2</v>
      </c>
      <c r="Z21" s="9">
        <f>AQ82*AB82</f>
        <v>-1.1863523826531189E-7</v>
      </c>
      <c r="AA21" s="9">
        <f>AR82*AB82</f>
        <v>-0.29763451506094013</v>
      </c>
      <c r="AB21" s="9">
        <f>-1+Parameter!E4</f>
        <v>0</v>
      </c>
      <c r="AC21" s="9">
        <f>AB21*L21</f>
        <v>0</v>
      </c>
      <c r="AD21" s="9">
        <f>AB21*M21</f>
        <v>0</v>
      </c>
      <c r="AE21" s="9">
        <f>AB21*N21</f>
        <v>0</v>
      </c>
      <c r="AF21" s="9">
        <f>AB21*O21</f>
        <v>0</v>
      </c>
      <c r="AG21" s="9">
        <f>AB21*P21</f>
        <v>0</v>
      </c>
      <c r="AH21" s="9">
        <f>AB21*Q21</f>
        <v>0</v>
      </c>
      <c r="AI21" s="9">
        <f>AB21*R21</f>
        <v>0</v>
      </c>
      <c r="AJ21" s="9">
        <f>AB21*S21</f>
        <v>0</v>
      </c>
      <c r="AK21" s="9">
        <f>AB21*T21</f>
        <v>0</v>
      </c>
      <c r="AL21" s="9">
        <f>AB21*U21</f>
        <v>0</v>
      </c>
      <c r="AM21" s="9">
        <f>AB21*V21</f>
        <v>0</v>
      </c>
      <c r="AN21" s="9">
        <f>AB21*W21</f>
        <v>0</v>
      </c>
      <c r="AO21" s="9">
        <f>AB21*X21</f>
        <v>0</v>
      </c>
      <c r="AP21" s="9">
        <f>AB21*Y21</f>
        <v>0</v>
      </c>
      <c r="AQ21" s="9">
        <f>AB21*Z21</f>
        <v>0</v>
      </c>
      <c r="AR21" s="9">
        <f>AB21*AA21</f>
        <v>0</v>
      </c>
    </row>
    <row r="22" spans="1:44" ht="88.5" x14ac:dyDescent="0.35">
      <c r="A22" s="9" t="s">
        <v>134</v>
      </c>
      <c r="B22" s="9" t="s">
        <v>64</v>
      </c>
      <c r="C22" s="9" t="s">
        <v>110</v>
      </c>
      <c r="D22" s="9" t="s">
        <v>172</v>
      </c>
      <c r="E22" s="9" t="s">
        <v>128</v>
      </c>
      <c r="F22" s="9" t="s">
        <v>58</v>
      </c>
      <c r="G22" s="9" t="s">
        <v>172</v>
      </c>
      <c r="H22" s="9">
        <v>-0.5</v>
      </c>
      <c r="I22" s="9" t="s">
        <v>188</v>
      </c>
      <c r="J22" s="9" t="b">
        <v>1</v>
      </c>
      <c r="K22" s="9" t="s">
        <v>195</v>
      </c>
      <c r="L22" s="9">
        <f>AC95*AB95</f>
        <v>-6.414280064053493E-2</v>
      </c>
      <c r="M22" s="9">
        <f>AD95*AB95</f>
        <v>-2.2984723572902436E-9</v>
      </c>
      <c r="N22" s="9">
        <f>AE95*AB95</f>
        <v>-5.8178984738193745E-10</v>
      </c>
      <c r="O22" s="9">
        <f>AF95*AB95</f>
        <v>-2.1698958348830853E-9</v>
      </c>
      <c r="P22" s="9">
        <f>AG95*AB95</f>
        <v>5.1196458805766363E-10</v>
      </c>
      <c r="Q22" s="9">
        <f>AH95*AB95</f>
        <v>-1.1917546272818022E-4</v>
      </c>
      <c r="R22" s="9">
        <f>AI95*AB95</f>
        <v>-5.7404946712579087E-5</v>
      </c>
      <c r="S22" s="9">
        <f>AJ95*AB95</f>
        <v>2.2765427155173424E-4</v>
      </c>
      <c r="T22" s="9">
        <f>AK95*AB95</f>
        <v>1.0514281279933697E-3</v>
      </c>
      <c r="U22" s="9">
        <f>AL95*AB95</f>
        <v>-2.7558420217307417E-7</v>
      </c>
      <c r="V22" s="9">
        <f>AM95*AB95</f>
        <v>-9.8558657264393309E-6</v>
      </c>
      <c r="W22" s="9">
        <f>AN95*AB95</f>
        <v>-4.4211800004168994E-3</v>
      </c>
      <c r="X22" s="9">
        <f>AO95*AB95</f>
        <v>5.8044855874564483E-2</v>
      </c>
      <c r="Y22" s="9">
        <f>AP95*AB95</f>
        <v>-3.4070344952075908E-4</v>
      </c>
      <c r="Z22" s="9">
        <f>AQ95*AB95</f>
        <v>-3.9714933140343596E-9</v>
      </c>
      <c r="AA22" s="9">
        <f>AR95*AB95</f>
        <v>-0.11184993777273661</v>
      </c>
      <c r="AB22" s="9">
        <f>-Parameter!E4</f>
        <v>-1</v>
      </c>
      <c r="AC22" s="9">
        <f>AB22*L22</f>
        <v>6.414280064053493E-2</v>
      </c>
      <c r="AD22" s="9">
        <f>AB22*M22</f>
        <v>2.2984723572902436E-9</v>
      </c>
      <c r="AE22" s="9">
        <f>AB22*N22</f>
        <v>5.8178984738193745E-10</v>
      </c>
      <c r="AF22" s="9">
        <f>AB22*O22</f>
        <v>2.1698958348830853E-9</v>
      </c>
      <c r="AG22" s="9">
        <f>AB22*P22</f>
        <v>-5.1196458805766363E-10</v>
      </c>
      <c r="AH22" s="9">
        <f>AB22*Q22</f>
        <v>1.1917546272818022E-4</v>
      </c>
      <c r="AI22" s="9">
        <f>AB22*R22</f>
        <v>5.7404946712579087E-5</v>
      </c>
      <c r="AJ22" s="9">
        <f>AB22*S22</f>
        <v>-2.2765427155173424E-4</v>
      </c>
      <c r="AK22" s="9">
        <f>AB22*T22</f>
        <v>-1.0514281279933697E-3</v>
      </c>
      <c r="AL22" s="9">
        <f>AB22*U22</f>
        <v>2.7558420217307417E-7</v>
      </c>
      <c r="AM22" s="9">
        <f>AB22*V22</f>
        <v>9.8558657264393309E-6</v>
      </c>
      <c r="AN22" s="9">
        <f>AB22*W22</f>
        <v>4.4211800004168994E-3</v>
      </c>
      <c r="AO22" s="9">
        <f>AB22*X22</f>
        <v>-5.8044855874564483E-2</v>
      </c>
      <c r="AP22" s="9">
        <f>AB22*Y22</f>
        <v>3.4070344952075908E-4</v>
      </c>
      <c r="AQ22" s="9">
        <f>AB22*Z22</f>
        <v>3.9714933140343596E-9</v>
      </c>
      <c r="AR22" s="9">
        <f>AB22*AA22</f>
        <v>0.11184993777273661</v>
      </c>
    </row>
    <row r="23" spans="1:44" ht="113.5" x14ac:dyDescent="0.35">
      <c r="A23" s="9" t="s">
        <v>131</v>
      </c>
      <c r="B23" s="9" t="s">
        <v>61</v>
      </c>
      <c r="C23" s="9" t="s">
        <v>112</v>
      </c>
      <c r="D23" s="9" t="s">
        <v>173</v>
      </c>
      <c r="E23" s="9" t="s">
        <v>128</v>
      </c>
      <c r="F23" s="9" t="s">
        <v>58</v>
      </c>
      <c r="G23" s="9" t="s">
        <v>172</v>
      </c>
      <c r="H23" s="9">
        <v>0.02</v>
      </c>
      <c r="I23" s="9" t="s">
        <v>188</v>
      </c>
      <c r="J23" s="9" t="b">
        <v>0</v>
      </c>
      <c r="L23" s="9">
        <v>1.2504863864278171</v>
      </c>
      <c r="M23" s="9">
        <v>2.7475581709379648E-7</v>
      </c>
      <c r="N23" s="9">
        <v>5.2435949859715276E-9</v>
      </c>
      <c r="O23" s="9">
        <v>6.9710135889247766E-8</v>
      </c>
      <c r="P23" s="9">
        <v>1.7289313338122789E-7</v>
      </c>
      <c r="Q23" s="9">
        <v>7.8970782361801869E-2</v>
      </c>
      <c r="R23" s="9">
        <v>1.2497519194287191E-2</v>
      </c>
      <c r="S23" s="9">
        <v>7.9501729694158221E-3</v>
      </c>
      <c r="T23" s="9">
        <v>3.5380107139226402E-2</v>
      </c>
      <c r="U23" s="9">
        <v>1.625895376645918E-6</v>
      </c>
      <c r="V23" s="9">
        <v>3.2204582662181879E-3</v>
      </c>
      <c r="W23" s="9">
        <v>0.3418355502588678</v>
      </c>
      <c r="X23" s="9">
        <v>4.1450758806584824</v>
      </c>
      <c r="Y23" s="9">
        <v>3.0634116169997401E-2</v>
      </c>
      <c r="Z23" s="9">
        <v>1.203646919307988E-6</v>
      </c>
      <c r="AA23" s="9">
        <v>16.971521383669469</v>
      </c>
      <c r="AB23" s="9">
        <f>H23</f>
        <v>0.02</v>
      </c>
      <c r="AC23" s="9">
        <f>AB23*L23</f>
        <v>2.5009727728556343E-2</v>
      </c>
      <c r="AD23" s="9">
        <f>AB23*M23</f>
        <v>5.4951163418759296E-9</v>
      </c>
      <c r="AE23" s="9">
        <f>AB23*N23</f>
        <v>1.0487189971943055E-10</v>
      </c>
      <c r="AF23" s="9">
        <f>AB23*O23</f>
        <v>1.3942027177849554E-9</v>
      </c>
      <c r="AG23" s="9">
        <f>AB23*P23</f>
        <v>3.4578626676245581E-9</v>
      </c>
      <c r="AH23" s="9">
        <f>AB23*Q23</f>
        <v>1.5794156472360374E-3</v>
      </c>
      <c r="AI23" s="9">
        <f>AB23*R23</f>
        <v>2.4995038388574381E-4</v>
      </c>
      <c r="AJ23" s="9">
        <f>AB23*S23</f>
        <v>1.5900345938831643E-4</v>
      </c>
      <c r="AK23" s="9">
        <f>AB23*T23</f>
        <v>7.0760214278452801E-4</v>
      </c>
      <c r="AL23" s="9">
        <f>AB23*U23</f>
        <v>3.2517907532918363E-8</v>
      </c>
      <c r="AM23" s="9">
        <f>AB23*V23</f>
        <v>6.4409165324363763E-5</v>
      </c>
      <c r="AN23" s="9">
        <f>AB23*W23</f>
        <v>6.8367110051773565E-3</v>
      </c>
      <c r="AO23" s="9">
        <f>AB23*X23</f>
        <v>8.2901517613169648E-2</v>
      </c>
      <c r="AP23" s="9">
        <f>AB23*Y23</f>
        <v>6.1268232339994802E-4</v>
      </c>
      <c r="AQ23" s="9">
        <f>AB23*Z23</f>
        <v>2.407293838615976E-8</v>
      </c>
      <c r="AR23" s="9">
        <f>AB23*AA23</f>
        <v>0.33943042767338938</v>
      </c>
    </row>
    <row r="24" spans="1:44" ht="101" x14ac:dyDescent="0.35">
      <c r="A24" s="9" t="s">
        <v>132</v>
      </c>
      <c r="B24" s="9" t="s">
        <v>62</v>
      </c>
      <c r="C24" s="9" t="s">
        <v>112</v>
      </c>
      <c r="D24" s="9" t="s">
        <v>174</v>
      </c>
      <c r="E24" s="9" t="s">
        <v>128</v>
      </c>
      <c r="F24" s="9" t="s">
        <v>58</v>
      </c>
      <c r="G24" s="9" t="s">
        <v>172</v>
      </c>
      <c r="H24" s="9">
        <v>0.1</v>
      </c>
      <c r="I24" s="9" t="s">
        <v>188</v>
      </c>
      <c r="J24" s="9" t="b">
        <v>0</v>
      </c>
      <c r="K24" s="9" t="s">
        <v>101</v>
      </c>
      <c r="L24" s="9">
        <v>0.15548007398324781</v>
      </c>
      <c r="M24" s="9">
        <v>3.5402850302082582E-8</v>
      </c>
      <c r="N24" s="9">
        <v>2.2429385738671572E-9</v>
      </c>
      <c r="O24" s="9">
        <v>2.3965813246913228E-8</v>
      </c>
      <c r="P24" s="9">
        <v>1.1456406248535151E-8</v>
      </c>
      <c r="Q24" s="9">
        <v>1.12552016970457E-2</v>
      </c>
      <c r="R24" s="9">
        <v>6.5053473840965235E-4</v>
      </c>
      <c r="S24" s="9">
        <v>5.9750470615643541E-4</v>
      </c>
      <c r="T24" s="9">
        <v>2.1088812583038969E-3</v>
      </c>
      <c r="U24" s="9">
        <v>6.7214553049957218E-7</v>
      </c>
      <c r="V24" s="9">
        <v>1.9135263038514471E-4</v>
      </c>
      <c r="W24" s="9">
        <v>0.44338356164970782</v>
      </c>
      <c r="X24" s="9">
        <v>2.7588606528042718</v>
      </c>
      <c r="Y24" s="9">
        <v>1.0104658883352109E-2</v>
      </c>
      <c r="Z24" s="9">
        <v>6.2461310686804627E-7</v>
      </c>
      <c r="AA24" s="9">
        <v>2.3470326547815419</v>
      </c>
      <c r="AB24" s="9">
        <f>Parameter!E5</f>
        <v>0.1</v>
      </c>
      <c r="AC24" s="9">
        <f>AB24*L24</f>
        <v>1.5548007398324782E-2</v>
      </c>
      <c r="AD24" s="9">
        <f>AB24*M24</f>
        <v>3.5402850302082584E-9</v>
      </c>
      <c r="AE24" s="9">
        <f>AB24*N24</f>
        <v>2.2429385738671573E-10</v>
      </c>
      <c r="AF24" s="9">
        <f>AB24*O24</f>
        <v>2.3965813246913231E-9</v>
      </c>
      <c r="AG24" s="9">
        <f>AB24*P24</f>
        <v>1.1456406248535152E-9</v>
      </c>
      <c r="AH24" s="9">
        <f>AB24*Q24</f>
        <v>1.1255201697045701E-3</v>
      </c>
      <c r="AI24" s="9">
        <f>AB24*R24</f>
        <v>6.5053473840965233E-5</v>
      </c>
      <c r="AJ24" s="9">
        <f>AB24*S24</f>
        <v>5.9750470615643544E-5</v>
      </c>
      <c r="AK24" s="9">
        <f>AB24*T24</f>
        <v>2.108881258303897E-4</v>
      </c>
      <c r="AL24" s="9">
        <f>AB24*U24</f>
        <v>6.7214553049957225E-8</v>
      </c>
      <c r="AM24" s="9">
        <f>AB24*V24</f>
        <v>1.9135263038514471E-5</v>
      </c>
      <c r="AN24" s="9">
        <f>AB24*W24</f>
        <v>4.4338356164970782E-2</v>
      </c>
      <c r="AO24" s="9">
        <f>AB24*X24</f>
        <v>0.2758860652804272</v>
      </c>
      <c r="AP24" s="9">
        <f>AB24*Y24</f>
        <v>1.0104658883352111E-3</v>
      </c>
      <c r="AQ24" s="9">
        <f>AB24*Z24</f>
        <v>6.2461310686804627E-8</v>
      </c>
      <c r="AR24" s="9">
        <f>AB24*AA24</f>
        <v>0.2347032654781542</v>
      </c>
    </row>
    <row r="25" spans="1:44" ht="88.5" x14ac:dyDescent="0.35">
      <c r="A25" s="9" t="s">
        <v>125</v>
      </c>
      <c r="B25" s="9" t="s">
        <v>55</v>
      </c>
      <c r="C25" s="9" t="s">
        <v>110</v>
      </c>
      <c r="D25" s="9" t="s">
        <v>172</v>
      </c>
      <c r="E25" s="9" t="s">
        <v>125</v>
      </c>
      <c r="F25" s="9" t="s">
        <v>55</v>
      </c>
      <c r="G25" s="9" t="s">
        <v>172</v>
      </c>
      <c r="H25" s="9">
        <v>-1</v>
      </c>
      <c r="I25" s="9" t="s">
        <v>187</v>
      </c>
      <c r="J25" s="9" t="b">
        <v>0</v>
      </c>
      <c r="AB25" s="9">
        <f t="shared" ref="AB25:AB56" si="8">H25</f>
        <v>-1</v>
      </c>
      <c r="AC25" s="9">
        <f t="shared" ref="AC25:AR25" si="9">+AC26+AC27+AC28+AC29+AC30+AC31+AC32+AC33+AC34+AC35+AC36+AC37</f>
        <v>2.3672705435859569E-2</v>
      </c>
      <c r="AD25" s="9">
        <f t="shared" si="9"/>
        <v>-5.363722507618008E-11</v>
      </c>
      <c r="AE25" s="9">
        <f t="shared" si="9"/>
        <v>2.8469210127085114E-11</v>
      </c>
      <c r="AF25" s="9">
        <f t="shared" si="9"/>
        <v>-1.0296216453787203E-10</v>
      </c>
      <c r="AG25" s="9">
        <f t="shared" si="9"/>
        <v>2.4565800070904825E-10</v>
      </c>
      <c r="AH25" s="9">
        <f t="shared" si="9"/>
        <v>2.1202487264419031E-4</v>
      </c>
      <c r="AI25" s="9">
        <f t="shared" si="9"/>
        <v>9.8462283947301846E-3</v>
      </c>
      <c r="AJ25" s="9">
        <f t="shared" si="9"/>
        <v>7.662817350111354E-5</v>
      </c>
      <c r="AK25" s="9">
        <f t="shared" si="9"/>
        <v>3.2396666813810064E-4</v>
      </c>
      <c r="AL25" s="9">
        <f t="shared" si="9"/>
        <v>3.5815892636586606E-8</v>
      </c>
      <c r="AM25" s="9">
        <f t="shared" si="9"/>
        <v>2.9109161982240394E-6</v>
      </c>
      <c r="AN25" s="9">
        <f t="shared" si="9"/>
        <v>-4.538164792194677E-3</v>
      </c>
      <c r="AO25" s="9">
        <f t="shared" si="9"/>
        <v>-3.2679325576754036E-3</v>
      </c>
      <c r="AP25" s="9">
        <f t="shared" si="9"/>
        <v>2.5692182341522259E-2</v>
      </c>
      <c r="AQ25" s="9">
        <f t="shared" si="9"/>
        <v>8.949207129603298E-9</v>
      </c>
      <c r="AR25" s="9">
        <f t="shared" si="9"/>
        <v>8.793041935481373E-2</v>
      </c>
    </row>
    <row r="26" spans="1:44" ht="51" x14ac:dyDescent="0.35">
      <c r="A26" s="9" t="s">
        <v>135</v>
      </c>
      <c r="B26" s="9" t="s">
        <v>65</v>
      </c>
      <c r="C26" s="9" t="s">
        <v>110</v>
      </c>
      <c r="D26" s="9" t="s">
        <v>175</v>
      </c>
      <c r="E26" s="9" t="s">
        <v>125</v>
      </c>
      <c r="F26" s="9" t="s">
        <v>55</v>
      </c>
      <c r="G26" s="9" t="s">
        <v>172</v>
      </c>
      <c r="H26" s="9">
        <v>-1.1199999999999999E-3</v>
      </c>
      <c r="I26" s="9" t="s">
        <v>188</v>
      </c>
      <c r="J26" s="9" t="b">
        <v>0</v>
      </c>
      <c r="L26" s="9">
        <v>-1.937142156156779</v>
      </c>
      <c r="M26" s="9">
        <v>-4.5636277008710973E-9</v>
      </c>
      <c r="N26" s="9">
        <v>-3.7785365220951958E-9</v>
      </c>
      <c r="O26" s="9">
        <v>-3.6025057976994901E-8</v>
      </c>
      <c r="P26" s="9">
        <v>-4.4246963512260999E-9</v>
      </c>
      <c r="Q26" s="9">
        <v>-2.0313384044525901E-3</v>
      </c>
      <c r="R26" s="9">
        <v>-4.0332289194264481E-4</v>
      </c>
      <c r="S26" s="9">
        <v>-3.0264070988349537E-4</v>
      </c>
      <c r="T26" s="9">
        <v>-1.467583145082469E-3</v>
      </c>
      <c r="U26" s="9">
        <v>-2.6200062229659978E-7</v>
      </c>
      <c r="V26" s="9">
        <v>-1.4493340857322471E-4</v>
      </c>
      <c r="W26" s="9">
        <v>-2.7809865485257999</v>
      </c>
      <c r="X26" s="9">
        <v>-0.69003287610673569</v>
      </c>
      <c r="Y26" s="9">
        <v>-5.5751472112987331E-2</v>
      </c>
      <c r="Z26" s="9">
        <v>-2.077588239203911E-7</v>
      </c>
      <c r="AA26" s="9">
        <v>-0.4228568591072539</v>
      </c>
      <c r="AB26" s="9">
        <f t="shared" si="8"/>
        <v>-1.1199999999999999E-3</v>
      </c>
      <c r="AC26" s="9">
        <f t="shared" ref="AC26:AC37" si="10">AB26*L26</f>
        <v>2.1695992148955921E-3</v>
      </c>
      <c r="AD26" s="9">
        <f t="shared" ref="AD26:AD37" si="11">AB26*M26</f>
        <v>5.1112630249756284E-12</v>
      </c>
      <c r="AE26" s="9">
        <f t="shared" ref="AE26:AE37" si="12">AB26*N26</f>
        <v>4.231960904746619E-12</v>
      </c>
      <c r="AF26" s="9">
        <f t="shared" ref="AF26:AF37" si="13">AB26*O26</f>
        <v>4.0348064934234284E-11</v>
      </c>
      <c r="AG26" s="9">
        <f t="shared" ref="AG26:AG37" si="14">AB26*P26</f>
        <v>4.9556599133732312E-12</v>
      </c>
      <c r="AH26" s="9">
        <f t="shared" ref="AH26:AH37" si="15">AB26*Q26</f>
        <v>2.2750990129869008E-6</v>
      </c>
      <c r="AI26" s="9">
        <f t="shared" ref="AI26:AI37" si="16">AB26*R26</f>
        <v>4.5172163897576214E-7</v>
      </c>
      <c r="AJ26" s="9">
        <f t="shared" ref="AJ26:AJ37" si="17">AB26*S26</f>
        <v>3.389575950695148E-7</v>
      </c>
      <c r="AK26" s="9">
        <f t="shared" ref="AK26:AK37" si="18">AB26*T26</f>
        <v>1.6436931224923651E-6</v>
      </c>
      <c r="AL26" s="9">
        <f t="shared" ref="AL26:AL37" si="19">AB26*U26</f>
        <v>2.9344069697219174E-10</v>
      </c>
      <c r="AM26" s="9">
        <f t="shared" ref="AM26:AM37" si="20">AB26*V26</f>
        <v>1.6232541760201167E-7</v>
      </c>
      <c r="AN26" s="9">
        <f t="shared" ref="AN26:AN37" si="21">AB26*W26</f>
        <v>3.1147049343488954E-3</v>
      </c>
      <c r="AO26" s="9">
        <f t="shared" ref="AO26:AO37" si="22">AB26*X26</f>
        <v>7.7283682123954387E-4</v>
      </c>
      <c r="AP26" s="9">
        <f t="shared" ref="AP26:AP37" si="23">AB26*Y26</f>
        <v>6.244164876654581E-5</v>
      </c>
      <c r="AQ26" s="9">
        <f t="shared" ref="AQ26:AQ37" si="24">AB26*Z26</f>
        <v>2.3268988279083802E-10</v>
      </c>
      <c r="AR26" s="9">
        <f t="shared" ref="AR26:AR37" si="25">AB26*AA26</f>
        <v>4.735996822001243E-4</v>
      </c>
    </row>
    <row r="27" spans="1:44" ht="76" x14ac:dyDescent="0.35">
      <c r="A27" s="9" t="s">
        <v>136</v>
      </c>
      <c r="B27" s="9" t="s">
        <v>66</v>
      </c>
      <c r="C27" s="9" t="s">
        <v>110</v>
      </c>
      <c r="D27" s="9" t="s">
        <v>173</v>
      </c>
      <c r="E27" s="9" t="s">
        <v>125</v>
      </c>
      <c r="F27" s="9" t="s">
        <v>55</v>
      </c>
      <c r="G27" s="9" t="s">
        <v>172</v>
      </c>
      <c r="H27" s="9">
        <v>1.1199999999999999E-3</v>
      </c>
      <c r="I27" s="9" t="s">
        <v>188</v>
      </c>
      <c r="J27" s="9" t="b">
        <v>0</v>
      </c>
      <c r="L27" s="9">
        <v>2.0526393988610692</v>
      </c>
      <c r="M27" s="9">
        <v>5.207477224576409E-8</v>
      </c>
      <c r="N27" s="9">
        <v>3.2513920605645098E-8</v>
      </c>
      <c r="O27" s="9">
        <v>1.043184380304409E-7</v>
      </c>
      <c r="P27" s="9">
        <v>7.377008275765334E-8</v>
      </c>
      <c r="Q27" s="9">
        <v>6.475352497129748E-2</v>
      </c>
      <c r="R27" s="9">
        <v>7.2435046369727528E-3</v>
      </c>
      <c r="S27" s="9">
        <v>7.2917592511910333E-3</v>
      </c>
      <c r="T27" s="9">
        <v>1.54633602279884E-2</v>
      </c>
      <c r="U27" s="9">
        <v>2.788510665112983E-5</v>
      </c>
      <c r="V27" s="9">
        <v>1.397243994702002E-3</v>
      </c>
      <c r="W27" s="9">
        <v>1.3910819391289211</v>
      </c>
      <c r="X27" s="9">
        <v>6.1980988331055888</v>
      </c>
      <c r="Y27" s="9">
        <v>0.94362225138298172</v>
      </c>
      <c r="Z27" s="9">
        <v>1.5561450291470851E-5</v>
      </c>
      <c r="AA27" s="9">
        <v>73.378713396254156</v>
      </c>
      <c r="AB27" s="9">
        <f t="shared" si="8"/>
        <v>1.1199999999999999E-3</v>
      </c>
      <c r="AC27" s="9">
        <f t="shared" si="10"/>
        <v>2.2989561267243975E-3</v>
      </c>
      <c r="AD27" s="9">
        <f t="shared" si="11"/>
        <v>5.8323744915255781E-11</v>
      </c>
      <c r="AE27" s="9">
        <f t="shared" si="12"/>
        <v>3.6415591078322504E-11</v>
      </c>
      <c r="AF27" s="9">
        <f t="shared" si="13"/>
        <v>1.1683665059409381E-10</v>
      </c>
      <c r="AG27" s="9">
        <f t="shared" si="14"/>
        <v>8.262249268857174E-11</v>
      </c>
      <c r="AH27" s="9">
        <f t="shared" si="15"/>
        <v>7.2523947967853165E-5</v>
      </c>
      <c r="AI27" s="9">
        <f t="shared" si="16"/>
        <v>8.1127251934094816E-6</v>
      </c>
      <c r="AJ27" s="9">
        <f t="shared" si="17"/>
        <v>8.1667703613339561E-6</v>
      </c>
      <c r="AK27" s="9">
        <f t="shared" si="18"/>
        <v>1.7318963455347006E-5</v>
      </c>
      <c r="AL27" s="9">
        <f t="shared" si="19"/>
        <v>3.1231319449265404E-8</v>
      </c>
      <c r="AM27" s="9">
        <f t="shared" si="20"/>
        <v>1.5649132740662421E-6</v>
      </c>
      <c r="AN27" s="9">
        <f t="shared" si="21"/>
        <v>1.5580117718243915E-3</v>
      </c>
      <c r="AO27" s="9">
        <f t="shared" si="22"/>
        <v>6.941870693078259E-3</v>
      </c>
      <c r="AP27" s="9">
        <f t="shared" si="23"/>
        <v>1.0568569215489395E-3</v>
      </c>
      <c r="AQ27" s="9">
        <f t="shared" si="24"/>
        <v>1.7428824326447352E-8</v>
      </c>
      <c r="AR27" s="9">
        <f t="shared" si="25"/>
        <v>8.2184159003804644E-2</v>
      </c>
    </row>
    <row r="28" spans="1:44" ht="51" x14ac:dyDescent="0.35">
      <c r="A28" s="9" t="s">
        <v>137</v>
      </c>
      <c r="B28" s="9" t="s">
        <v>67</v>
      </c>
      <c r="C28" s="9" t="s">
        <v>110</v>
      </c>
      <c r="D28" s="9" t="s">
        <v>176</v>
      </c>
      <c r="E28" s="9" t="s">
        <v>125</v>
      </c>
      <c r="F28" s="9" t="s">
        <v>55</v>
      </c>
      <c r="G28" s="9" t="s">
        <v>172</v>
      </c>
      <c r="H28" s="9">
        <v>1.1199999999999999E-3</v>
      </c>
      <c r="I28" s="9" t="s">
        <v>188</v>
      </c>
      <c r="J28" s="9" t="b">
        <v>0</v>
      </c>
      <c r="L28" s="9">
        <v>0.50957154497419876</v>
      </c>
      <c r="M28" s="9">
        <v>9.0010000783107129E-8</v>
      </c>
      <c r="N28" s="9">
        <v>1.387186003275895E-8</v>
      </c>
      <c r="O28" s="9">
        <v>4.9093743476040898E-8</v>
      </c>
      <c r="P28" s="9">
        <v>1.3100044049378541E-8</v>
      </c>
      <c r="Q28" s="9">
        <v>0.1941979481704019</v>
      </c>
      <c r="R28" s="9">
        <v>1.675229501599022E-3</v>
      </c>
      <c r="S28" s="9">
        <v>1.555981486187244E-3</v>
      </c>
      <c r="T28" s="9">
        <v>3.6582453377913562E-3</v>
      </c>
      <c r="U28" s="9">
        <v>1.074112287203956E-5</v>
      </c>
      <c r="V28" s="9">
        <v>3.1584836087548431E-4</v>
      </c>
      <c r="W28" s="9">
        <v>0.41817960125236969</v>
      </c>
      <c r="X28" s="9">
        <v>12.799222253696</v>
      </c>
      <c r="Y28" s="9">
        <v>0.56052049283561933</v>
      </c>
      <c r="Z28" s="9">
        <v>3.0226874490257629E-6</v>
      </c>
      <c r="AA28" s="9">
        <v>18.65490440433835</v>
      </c>
      <c r="AB28" s="9">
        <f t="shared" si="8"/>
        <v>1.1199999999999999E-3</v>
      </c>
      <c r="AC28" s="9">
        <f t="shared" si="10"/>
        <v>5.7072013037110252E-4</v>
      </c>
      <c r="AD28" s="9">
        <f t="shared" si="11"/>
        <v>1.0081120087707998E-10</v>
      </c>
      <c r="AE28" s="9">
        <f t="shared" si="12"/>
        <v>1.5536483236690024E-11</v>
      </c>
      <c r="AF28" s="9">
        <f t="shared" si="13"/>
        <v>5.4984992693165799E-11</v>
      </c>
      <c r="AG28" s="9">
        <f t="shared" si="14"/>
        <v>1.4672049335303965E-11</v>
      </c>
      <c r="AH28" s="9">
        <f t="shared" si="15"/>
        <v>2.1750170195085011E-4</v>
      </c>
      <c r="AI28" s="9">
        <f t="shared" si="16"/>
        <v>1.8762570417909044E-6</v>
      </c>
      <c r="AJ28" s="9">
        <f t="shared" si="17"/>
        <v>1.7426992645297132E-6</v>
      </c>
      <c r="AK28" s="9">
        <f t="shared" si="18"/>
        <v>4.0972347783263187E-6</v>
      </c>
      <c r="AL28" s="9">
        <f t="shared" si="19"/>
        <v>1.2030057616684307E-8</v>
      </c>
      <c r="AM28" s="9">
        <f t="shared" si="20"/>
        <v>3.5375016418054239E-7</v>
      </c>
      <c r="AN28" s="9">
        <f t="shared" si="21"/>
        <v>4.6836115340265401E-4</v>
      </c>
      <c r="AO28" s="9">
        <f t="shared" si="22"/>
        <v>1.4335128924139519E-2</v>
      </c>
      <c r="AP28" s="9">
        <f t="shared" si="23"/>
        <v>6.2778295197589364E-4</v>
      </c>
      <c r="AQ28" s="9">
        <f t="shared" si="24"/>
        <v>3.3854099429088542E-9</v>
      </c>
      <c r="AR28" s="9">
        <f t="shared" si="25"/>
        <v>2.0893492932858949E-2</v>
      </c>
    </row>
    <row r="29" spans="1:44" ht="51" x14ac:dyDescent="0.35">
      <c r="A29" s="9" t="s">
        <v>138</v>
      </c>
      <c r="B29" s="9" t="s">
        <v>68</v>
      </c>
      <c r="C29" s="9" t="s">
        <v>110</v>
      </c>
      <c r="D29" s="9" t="s">
        <v>173</v>
      </c>
      <c r="E29" s="9" t="s">
        <v>125</v>
      </c>
      <c r="F29" s="9" t="s">
        <v>55</v>
      </c>
      <c r="G29" s="9" t="s">
        <v>172</v>
      </c>
      <c r="H29" s="9">
        <v>-0.35</v>
      </c>
      <c r="I29" s="9" t="s">
        <v>188</v>
      </c>
      <c r="J29" s="9" t="b">
        <v>0</v>
      </c>
      <c r="L29" s="9">
        <v>2.7643486746614979E-3</v>
      </c>
      <c r="M29" s="9">
        <v>6.2252409683854703E-10</v>
      </c>
      <c r="N29" s="9">
        <v>7.9185214550497231E-11</v>
      </c>
      <c r="O29" s="9">
        <v>9.0037677931247423E-10</v>
      </c>
      <c r="P29" s="9">
        <v>5.2746343208057352E-10</v>
      </c>
      <c r="Q29" s="9">
        <v>2.2935964653571391E-4</v>
      </c>
      <c r="R29" s="9">
        <v>1.3388568982833709E-5</v>
      </c>
      <c r="S29" s="9">
        <v>1.2511010628056119E-5</v>
      </c>
      <c r="T29" s="9">
        <v>4.1986637765900313E-5</v>
      </c>
      <c r="U29" s="9">
        <v>2.2111214646672271E-8</v>
      </c>
      <c r="V29" s="9">
        <v>3.7875218789278768E-6</v>
      </c>
      <c r="W29" s="9">
        <v>2.7654979005058911E-2</v>
      </c>
      <c r="X29" s="9">
        <v>7.2336482846093508E-2</v>
      </c>
      <c r="Y29" s="9">
        <v>3.3733194505463791E-4</v>
      </c>
      <c r="Z29" s="9">
        <v>3.4564905778696412E-8</v>
      </c>
      <c r="AA29" s="9">
        <v>4.4630949325857122E-2</v>
      </c>
      <c r="AB29" s="9">
        <f t="shared" si="8"/>
        <v>-0.35</v>
      </c>
      <c r="AC29" s="9">
        <f t="shared" si="10"/>
        <v>-9.6752203613152416E-4</v>
      </c>
      <c r="AD29" s="9">
        <f t="shared" si="11"/>
        <v>-2.1788343389349146E-10</v>
      </c>
      <c r="AE29" s="9">
        <f t="shared" si="12"/>
        <v>-2.771482509267403E-11</v>
      </c>
      <c r="AF29" s="9">
        <f t="shared" si="13"/>
        <v>-3.1513187275936594E-10</v>
      </c>
      <c r="AG29" s="9">
        <f t="shared" si="14"/>
        <v>-1.8461220122820072E-10</v>
      </c>
      <c r="AH29" s="9">
        <f t="shared" si="15"/>
        <v>-8.0275876287499865E-5</v>
      </c>
      <c r="AI29" s="9">
        <f t="shared" si="16"/>
        <v>-4.6859991439917982E-6</v>
      </c>
      <c r="AJ29" s="9">
        <f t="shared" si="17"/>
        <v>-4.3788537198196417E-6</v>
      </c>
      <c r="AK29" s="9">
        <f t="shared" si="18"/>
        <v>-1.4695323218065108E-5</v>
      </c>
      <c r="AL29" s="9">
        <f t="shared" si="19"/>
        <v>-7.7389251263352949E-9</v>
      </c>
      <c r="AM29" s="9">
        <f t="shared" si="20"/>
        <v>-1.3256326576247567E-6</v>
      </c>
      <c r="AN29" s="9">
        <f t="shared" si="21"/>
        <v>-9.6792426517706177E-3</v>
      </c>
      <c r="AO29" s="9">
        <f t="shared" si="22"/>
        <v>-2.5317768996132726E-2</v>
      </c>
      <c r="AP29" s="9">
        <f t="shared" si="23"/>
        <v>-1.1806618076912327E-4</v>
      </c>
      <c r="AQ29" s="9">
        <f t="shared" si="24"/>
        <v>-1.2097717022543743E-8</v>
      </c>
      <c r="AR29" s="9">
        <f t="shared" si="25"/>
        <v>-1.5620832264049991E-2</v>
      </c>
    </row>
    <row r="30" spans="1:44" ht="51" x14ac:dyDescent="0.35">
      <c r="A30" s="9" t="s">
        <v>139</v>
      </c>
      <c r="B30" s="9" t="s">
        <v>69</v>
      </c>
      <c r="C30" s="9" t="s">
        <v>110</v>
      </c>
      <c r="D30" s="9" t="s">
        <v>177</v>
      </c>
      <c r="E30" s="9" t="s">
        <v>125</v>
      </c>
      <c r="F30" s="9" t="s">
        <v>55</v>
      </c>
      <c r="G30" s="9" t="s">
        <v>172</v>
      </c>
      <c r="H30" s="9">
        <v>6.0424000000000003E-5</v>
      </c>
      <c r="I30" s="9" t="s">
        <v>189</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140</v>
      </c>
      <c r="B31" s="9" t="s">
        <v>70</v>
      </c>
      <c r="C31" s="9" t="s">
        <v>110</v>
      </c>
      <c r="D31" s="9" t="s">
        <v>177</v>
      </c>
      <c r="E31" s="9" t="s">
        <v>125</v>
      </c>
      <c r="F31" s="9" t="s">
        <v>55</v>
      </c>
      <c r="G31" s="9" t="s">
        <v>172</v>
      </c>
      <c r="H31" s="9">
        <v>0.14660000000000001</v>
      </c>
      <c r="I31" s="9" t="s">
        <v>189</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141</v>
      </c>
      <c r="B32" s="9" t="s">
        <v>71</v>
      </c>
      <c r="C32" s="9" t="s">
        <v>110</v>
      </c>
      <c r="D32" s="9" t="s">
        <v>178</v>
      </c>
      <c r="E32" s="9" t="s">
        <v>125</v>
      </c>
      <c r="F32" s="9" t="s">
        <v>55</v>
      </c>
      <c r="G32" s="9" t="s">
        <v>172</v>
      </c>
      <c r="H32" s="9">
        <v>0.15379999999999999</v>
      </c>
      <c r="I32" s="9" t="s">
        <v>189</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142</v>
      </c>
      <c r="B33" s="9" t="s">
        <v>72</v>
      </c>
      <c r="C33" s="9" t="s">
        <v>165</v>
      </c>
      <c r="D33" s="9" t="s">
        <v>179</v>
      </c>
      <c r="E33" s="9" t="s">
        <v>125</v>
      </c>
      <c r="F33" s="9" t="s">
        <v>55</v>
      </c>
      <c r="G33" s="9" t="s">
        <v>172</v>
      </c>
      <c r="H33" s="9">
        <v>0</v>
      </c>
      <c r="I33" s="9" t="s">
        <v>189</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143</v>
      </c>
      <c r="B34" s="9" t="s">
        <v>73</v>
      </c>
      <c r="C34" s="9" t="s">
        <v>110</v>
      </c>
      <c r="D34" s="9" t="s">
        <v>177</v>
      </c>
      <c r="E34" s="9" t="s">
        <v>125</v>
      </c>
      <c r="F34" s="9" t="s">
        <v>55</v>
      </c>
      <c r="G34" s="9" t="s">
        <v>172</v>
      </c>
      <c r="H34" s="9">
        <v>9.8399999999999998E-3</v>
      </c>
      <c r="I34" s="9" t="s">
        <v>189</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144</v>
      </c>
      <c r="B35" s="9" t="s">
        <v>74</v>
      </c>
      <c r="C35" s="9" t="s">
        <v>110</v>
      </c>
      <c r="D35" s="9" t="s">
        <v>177</v>
      </c>
      <c r="E35" s="9" t="s">
        <v>125</v>
      </c>
      <c r="F35" s="9" t="s">
        <v>55</v>
      </c>
      <c r="G35" s="9" t="s">
        <v>172</v>
      </c>
      <c r="H35" s="9">
        <v>4.6900000000000002E-5</v>
      </c>
      <c r="I35" s="9" t="s">
        <v>189</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145</v>
      </c>
      <c r="B36" s="9" t="s">
        <v>75</v>
      </c>
      <c r="C36" s="9" t="s">
        <v>166</v>
      </c>
      <c r="D36" s="9" t="s">
        <v>177</v>
      </c>
      <c r="E36" s="9" t="s">
        <v>125</v>
      </c>
      <c r="F36" s="9" t="s">
        <v>55</v>
      </c>
      <c r="G36" s="9" t="s">
        <v>172</v>
      </c>
      <c r="H36" s="9">
        <v>5.6026000000000003E-4</v>
      </c>
      <c r="I36" s="9" t="s">
        <v>189</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146</v>
      </c>
      <c r="B37" s="9" t="s">
        <v>76</v>
      </c>
      <c r="C37" s="9" t="s">
        <v>110</v>
      </c>
      <c r="D37" s="9" t="s">
        <v>177</v>
      </c>
      <c r="E37" s="9" t="s">
        <v>125</v>
      </c>
      <c r="F37" s="9" t="s">
        <v>55</v>
      </c>
      <c r="G37" s="9" t="s">
        <v>172</v>
      </c>
      <c r="H37" s="9">
        <v>2.3430000000000001E-5</v>
      </c>
      <c r="I37" s="9" t="s">
        <v>189</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129</v>
      </c>
      <c r="B38" s="9" t="s">
        <v>59</v>
      </c>
      <c r="C38" s="9" t="s">
        <v>110</v>
      </c>
      <c r="D38" s="9" t="s">
        <v>172</v>
      </c>
      <c r="E38" s="9" t="s">
        <v>129</v>
      </c>
      <c r="F38" s="9" t="s">
        <v>59</v>
      </c>
      <c r="G38" s="9" t="s">
        <v>172</v>
      </c>
      <c r="H38" s="9">
        <v>-1</v>
      </c>
      <c r="I38" s="9" t="s">
        <v>187</v>
      </c>
      <c r="J38" s="9" t="b">
        <v>0</v>
      </c>
      <c r="AB38" s="9">
        <f t="shared" si="8"/>
        <v>-1</v>
      </c>
      <c r="AC38" s="9">
        <f t="shared" ref="AC38:AR38" si="26">+AC39+AC40+AC41+AC42+AC43+AC44+AC45+AC46+AC47+AC48+AC49+AC50</f>
        <v>5.3953760442447339E-2</v>
      </c>
      <c r="AD38" s="9">
        <f t="shared" si="26"/>
        <v>3.027063845571448E-9</v>
      </c>
      <c r="AE38" s="9">
        <f t="shared" si="26"/>
        <v>1.427213331771866E-9</v>
      </c>
      <c r="AF38" s="9">
        <f t="shared" si="26"/>
        <v>2.3641948066178103E-9</v>
      </c>
      <c r="AG38" s="9">
        <f t="shared" si="26"/>
        <v>1.0915706147200551E-8</v>
      </c>
      <c r="AH38" s="9">
        <f t="shared" si="26"/>
        <v>2.2999632551541109E-3</v>
      </c>
      <c r="AI38" s="9">
        <f t="shared" si="26"/>
        <v>7.1513202930028715E-5</v>
      </c>
      <c r="AJ38" s="9">
        <f t="shared" si="26"/>
        <v>2.1694960001108739E-3</v>
      </c>
      <c r="AK38" s="9">
        <f t="shared" si="26"/>
        <v>9.6225014452828075E-3</v>
      </c>
      <c r="AL38" s="9">
        <f t="shared" si="26"/>
        <v>4.055810082322917E-7</v>
      </c>
      <c r="AM38" s="9">
        <f t="shared" si="26"/>
        <v>8.6023694770961086E-5</v>
      </c>
      <c r="AN38" s="9">
        <f t="shared" si="26"/>
        <v>1.9389603375059253E-2</v>
      </c>
      <c r="AO38" s="9">
        <f t="shared" si="26"/>
        <v>0.44008200535474762</v>
      </c>
      <c r="AP38" s="9">
        <f t="shared" si="26"/>
        <v>1.2426601543650335E-2</v>
      </c>
      <c r="AQ38" s="9">
        <f t="shared" si="26"/>
        <v>1.1863523826531189E-7</v>
      </c>
      <c r="AR38" s="9">
        <f t="shared" si="26"/>
        <v>0.29763451506094013</v>
      </c>
    </row>
    <row r="39" spans="1:44" ht="63.5" x14ac:dyDescent="0.35">
      <c r="A39" s="9" t="s">
        <v>147</v>
      </c>
      <c r="B39" s="9" t="s">
        <v>77</v>
      </c>
      <c r="C39" s="9" t="s">
        <v>110</v>
      </c>
      <c r="D39" s="9" t="s">
        <v>180</v>
      </c>
      <c r="E39" s="9" t="s">
        <v>129</v>
      </c>
      <c r="F39" s="9" t="s">
        <v>59</v>
      </c>
      <c r="G39" s="9" t="s">
        <v>172</v>
      </c>
      <c r="H39" s="9">
        <v>-1.8499999999999999E-5</v>
      </c>
      <c r="I39" s="9" t="s">
        <v>188</v>
      </c>
      <c r="J39" s="9" t="b">
        <v>0</v>
      </c>
      <c r="L39" s="9">
        <v>-0.52360837610367916</v>
      </c>
      <c r="M39" s="9">
        <v>-5.0347728910627557E-9</v>
      </c>
      <c r="N39" s="9">
        <v>-6.1782182118547084E-9</v>
      </c>
      <c r="O39" s="9">
        <v>-4.2867379688764412E-8</v>
      </c>
      <c r="P39" s="9">
        <v>-4.1978141291262007E-9</v>
      </c>
      <c r="Q39" s="9">
        <v>-2.1954225964532009E-3</v>
      </c>
      <c r="R39" s="9">
        <v>-3.9702107017892648E-4</v>
      </c>
      <c r="S39" s="9">
        <v>-3.1855082369674082E-4</v>
      </c>
      <c r="T39" s="9">
        <v>-1.479513557648844E-3</v>
      </c>
      <c r="U39" s="9">
        <v>-7.5928661732313664E-7</v>
      </c>
      <c r="V39" s="9">
        <v>-1.4806836103657979E-4</v>
      </c>
      <c r="W39" s="9">
        <v>-1.4046811471962379</v>
      </c>
      <c r="X39" s="9">
        <v>-0.38102912616901458</v>
      </c>
      <c r="Y39" s="9">
        <v>-7.2406315853755579E-2</v>
      </c>
      <c r="Z39" s="9">
        <v>-1.6078987313612599E-7</v>
      </c>
      <c r="AA39" s="9">
        <v>-0.39413004095305892</v>
      </c>
      <c r="AB39" s="9">
        <f t="shared" si="8"/>
        <v>-1.8499999999999999E-5</v>
      </c>
      <c r="AC39" s="9">
        <f t="shared" ref="AC39:AC50" si="27">AB39*L39</f>
        <v>9.6867549579180636E-6</v>
      </c>
      <c r="AD39" s="9">
        <f t="shared" ref="AD39:AD50" si="28">AB39*M39</f>
        <v>9.3143298484660976E-14</v>
      </c>
      <c r="AE39" s="9">
        <f t="shared" ref="AE39:AE50" si="29">AB39*N39</f>
        <v>1.142970369193121E-13</v>
      </c>
      <c r="AF39" s="9">
        <f t="shared" ref="AF39:AF50" si="30">AB39*O39</f>
        <v>7.9304652424214156E-13</v>
      </c>
      <c r="AG39" s="9">
        <f t="shared" ref="AG39:AG50" si="31">AB39*P39</f>
        <v>7.7659561388834706E-14</v>
      </c>
      <c r="AH39" s="9">
        <f t="shared" ref="AH39:AH50" si="32">AB39*Q39</f>
        <v>4.0615318034384216E-8</v>
      </c>
      <c r="AI39" s="9">
        <f t="shared" ref="AI39:AI50" si="33">AB39*R39</f>
        <v>7.3448897983101397E-9</v>
      </c>
      <c r="AJ39" s="9">
        <f t="shared" ref="AJ39:AJ50" si="34">AB39*S39</f>
        <v>5.893190238389705E-9</v>
      </c>
      <c r="AK39" s="9">
        <f t="shared" ref="AK39:AK50" si="35">AB39*T39</f>
        <v>2.7371000816503614E-8</v>
      </c>
      <c r="AL39" s="9">
        <f t="shared" ref="AL39:AL50" si="36">AB39*U39</f>
        <v>1.4046802420478027E-11</v>
      </c>
      <c r="AM39" s="9">
        <f t="shared" ref="AM39:AM50" si="37">AB39*V39</f>
        <v>2.7392646791767258E-9</v>
      </c>
      <c r="AN39" s="9">
        <f t="shared" ref="AN39:AN50" si="38">AB39*W39</f>
        <v>2.5986601223130402E-5</v>
      </c>
      <c r="AO39" s="9">
        <f t="shared" ref="AO39:AO50" si="39">AB39*X39</f>
        <v>7.0490388341267693E-6</v>
      </c>
      <c r="AP39" s="9">
        <f t="shared" ref="AP39:AP50" si="40">AB39*Y39</f>
        <v>1.339516843294478E-6</v>
      </c>
      <c r="AQ39" s="9">
        <f t="shared" ref="AQ39:AQ50" si="41">AB39*Z39</f>
        <v>2.9746126530183307E-12</v>
      </c>
      <c r="AR39" s="9">
        <f t="shared" ref="AR39:AR50" si="42">AB39*AA39</f>
        <v>7.2914057576315899E-6</v>
      </c>
    </row>
    <row r="40" spans="1:44" ht="63.5" x14ac:dyDescent="0.35">
      <c r="A40" s="9" t="s">
        <v>148</v>
      </c>
      <c r="B40" s="9" t="s">
        <v>78</v>
      </c>
      <c r="C40" s="9" t="s">
        <v>166</v>
      </c>
      <c r="D40" s="9" t="s">
        <v>180</v>
      </c>
      <c r="E40" s="9" t="s">
        <v>129</v>
      </c>
      <c r="F40" s="9" t="s">
        <v>59</v>
      </c>
      <c r="G40" s="9" t="s">
        <v>172</v>
      </c>
      <c r="H40" s="9">
        <v>-2.2499999999999999E-4</v>
      </c>
      <c r="I40" s="9" t="s">
        <v>188</v>
      </c>
      <c r="J40" s="9" t="b">
        <v>0</v>
      </c>
      <c r="L40" s="9">
        <v>-0.31062606905487877</v>
      </c>
      <c r="M40" s="9">
        <v>-2.1305858048911279E-8</v>
      </c>
      <c r="N40" s="9">
        <v>-1.2584942848018451E-7</v>
      </c>
      <c r="O40" s="9">
        <v>-2.1049518282893269E-6</v>
      </c>
      <c r="P40" s="9">
        <v>-3.2901027878885327E-8</v>
      </c>
      <c r="Q40" s="9">
        <v>-3.7249033972042933E-2</v>
      </c>
      <c r="R40" s="9">
        <v>-1.695069296809859E-3</v>
      </c>
      <c r="S40" s="9">
        <v>-3.9870818838341031E-3</v>
      </c>
      <c r="T40" s="9">
        <v>-1.1799303114350309E-2</v>
      </c>
      <c r="U40" s="9">
        <v>-9.10893314334004E-4</v>
      </c>
      <c r="V40" s="9">
        <v>-2.073637361429705E-2</v>
      </c>
      <c r="W40" s="9">
        <v>-4.7558076045168809</v>
      </c>
      <c r="X40" s="9">
        <v>-3.2172599513217039</v>
      </c>
      <c r="Y40" s="9">
        <v>-4.448095415779898</v>
      </c>
      <c r="Z40" s="9">
        <v>-6.4147913804419111E-6</v>
      </c>
      <c r="AA40" s="9">
        <v>-4.6035859935909027</v>
      </c>
      <c r="AB40" s="9">
        <f t="shared" si="8"/>
        <v>-2.2499999999999999E-4</v>
      </c>
      <c r="AC40" s="9">
        <f t="shared" si="27"/>
        <v>6.9890865537347723E-5</v>
      </c>
      <c r="AD40" s="9">
        <f t="shared" si="28"/>
        <v>4.7938180610050378E-12</v>
      </c>
      <c r="AE40" s="9">
        <f t="shared" si="29"/>
        <v>2.8316121408041513E-11</v>
      </c>
      <c r="AF40" s="9">
        <f t="shared" si="30"/>
        <v>4.7361416136509855E-10</v>
      </c>
      <c r="AG40" s="9">
        <f t="shared" si="31"/>
        <v>7.4027312727491986E-12</v>
      </c>
      <c r="AH40" s="9">
        <f t="shared" si="32"/>
        <v>8.3810326437096601E-6</v>
      </c>
      <c r="AI40" s="9">
        <f t="shared" si="33"/>
        <v>3.8139059178221828E-7</v>
      </c>
      <c r="AJ40" s="9">
        <f t="shared" si="34"/>
        <v>8.9709342386267312E-7</v>
      </c>
      <c r="AK40" s="9">
        <f t="shared" si="35"/>
        <v>2.6548432007288193E-6</v>
      </c>
      <c r="AL40" s="9">
        <f t="shared" si="36"/>
        <v>2.0495099572515089E-7</v>
      </c>
      <c r="AM40" s="9">
        <f t="shared" si="37"/>
        <v>4.6656840632168357E-6</v>
      </c>
      <c r="AN40" s="9">
        <f t="shared" si="38"/>
        <v>1.0700567110162981E-3</v>
      </c>
      <c r="AO40" s="9">
        <f t="shared" si="39"/>
        <v>7.2388348904738335E-4</v>
      </c>
      <c r="AP40" s="9">
        <f t="shared" si="40"/>
        <v>1.0008214685504771E-3</v>
      </c>
      <c r="AQ40" s="9">
        <f t="shared" si="41"/>
        <v>1.4433280605994299E-9</v>
      </c>
      <c r="AR40" s="9">
        <f t="shared" si="42"/>
        <v>1.0358068485579531E-3</v>
      </c>
    </row>
    <row r="41" spans="1:44" ht="63.5" x14ac:dyDescent="0.35">
      <c r="A41" s="9" t="s">
        <v>149</v>
      </c>
      <c r="B41" s="9" t="s">
        <v>79</v>
      </c>
      <c r="C41" s="9" t="s">
        <v>167</v>
      </c>
      <c r="D41" s="9" t="s">
        <v>180</v>
      </c>
      <c r="E41" s="9" t="s">
        <v>129</v>
      </c>
      <c r="F41" s="9" t="s">
        <v>59</v>
      </c>
      <c r="G41" s="9" t="s">
        <v>172</v>
      </c>
      <c r="H41" s="9">
        <v>7.4099999999999998E-9</v>
      </c>
      <c r="I41" s="9" t="s">
        <v>188</v>
      </c>
      <c r="J41" s="9" t="b">
        <v>0</v>
      </c>
      <c r="L41" s="9">
        <v>577811.866142074</v>
      </c>
      <c r="M41" s="9">
        <v>0.1925871401677339</v>
      </c>
      <c r="N41" s="9">
        <v>0.1707425519998817</v>
      </c>
      <c r="O41" s="9">
        <v>0.2430668588850434</v>
      </c>
      <c r="P41" s="9">
        <v>9.6742754633563119E-2</v>
      </c>
      <c r="Q41" s="9">
        <v>82647.995804854902</v>
      </c>
      <c r="R41" s="9">
        <v>3907.5374034153901</v>
      </c>
      <c r="S41" s="9">
        <v>3587.958722196815</v>
      </c>
      <c r="T41" s="9">
        <v>11792.14133803939</v>
      </c>
      <c r="U41" s="9">
        <v>17.061395084203369</v>
      </c>
      <c r="V41" s="9">
        <v>1030.312810266216</v>
      </c>
      <c r="W41" s="9">
        <v>3566123.7738131271</v>
      </c>
      <c r="X41" s="9">
        <v>58909334.839345537</v>
      </c>
      <c r="Y41" s="9">
        <v>470878.51487699029</v>
      </c>
      <c r="Z41" s="9">
        <v>11.265020599757969</v>
      </c>
      <c r="AA41" s="9">
        <v>15965351.392965039</v>
      </c>
      <c r="AB41" s="9">
        <f t="shared" si="8"/>
        <v>7.4099999999999998E-9</v>
      </c>
      <c r="AC41" s="9">
        <f t="shared" si="27"/>
        <v>4.2815859281127681E-3</v>
      </c>
      <c r="AD41" s="9">
        <f t="shared" si="28"/>
        <v>1.4270707086429082E-9</v>
      </c>
      <c r="AE41" s="9">
        <f t="shared" si="29"/>
        <v>1.2652023103191233E-9</v>
      </c>
      <c r="AF41" s="9">
        <f t="shared" si="30"/>
        <v>1.8011254243381715E-9</v>
      </c>
      <c r="AG41" s="9">
        <f t="shared" si="31"/>
        <v>7.1686381183470269E-10</v>
      </c>
      <c r="AH41" s="9">
        <f t="shared" si="32"/>
        <v>6.1242164891397478E-4</v>
      </c>
      <c r="AI41" s="9">
        <f t="shared" si="33"/>
        <v>2.8954852159308041E-5</v>
      </c>
      <c r="AJ41" s="9">
        <f t="shared" si="34"/>
        <v>2.6586774131478399E-5</v>
      </c>
      <c r="AK41" s="9">
        <f t="shared" si="35"/>
        <v>8.737976731487187E-5</v>
      </c>
      <c r="AL41" s="9">
        <f t="shared" si="36"/>
        <v>1.2642493757394696E-7</v>
      </c>
      <c r="AM41" s="9">
        <f t="shared" si="37"/>
        <v>7.6346179240726601E-6</v>
      </c>
      <c r="AN41" s="9">
        <f t="shared" si="38"/>
        <v>2.6424977163955272E-2</v>
      </c>
      <c r="AO41" s="9">
        <f t="shared" si="39"/>
        <v>0.43651817115955044</v>
      </c>
      <c r="AP41" s="9">
        <f t="shared" si="40"/>
        <v>3.4892097952384979E-3</v>
      </c>
      <c r="AQ41" s="9">
        <f t="shared" si="41"/>
        <v>8.3473802644206547E-8</v>
      </c>
      <c r="AR41" s="9">
        <f t="shared" si="42"/>
        <v>0.11830325382187094</v>
      </c>
    </row>
    <row r="42" spans="1:44" ht="63.5" x14ac:dyDescent="0.35">
      <c r="A42" s="9" t="s">
        <v>150</v>
      </c>
      <c r="B42" s="9" t="s">
        <v>80</v>
      </c>
      <c r="C42" s="9" t="s">
        <v>168</v>
      </c>
      <c r="D42" s="9" t="s">
        <v>180</v>
      </c>
      <c r="E42" s="9" t="s">
        <v>129</v>
      </c>
      <c r="F42" s="9" t="s">
        <v>59</v>
      </c>
      <c r="G42" s="9" t="s">
        <v>172</v>
      </c>
      <c r="H42" s="9">
        <v>1.18E-2</v>
      </c>
      <c r="I42" s="9" t="s">
        <v>188</v>
      </c>
      <c r="J42" s="9" t="b">
        <v>0</v>
      </c>
      <c r="L42" s="9">
        <v>0.11525756981176399</v>
      </c>
      <c r="M42" s="9">
        <v>1.122806434220742E-8</v>
      </c>
      <c r="N42" s="9">
        <v>5.5302390244247127E-9</v>
      </c>
      <c r="O42" s="9">
        <v>2.8421634726958709E-8</v>
      </c>
      <c r="P42" s="9">
        <v>3.704356632401462E-9</v>
      </c>
      <c r="Q42" s="9">
        <v>0.10737589049427709</v>
      </c>
      <c r="R42" s="9">
        <v>4.0911125731123941E-4</v>
      </c>
      <c r="S42" s="9">
        <v>4.166428375131348E-4</v>
      </c>
      <c r="T42" s="9">
        <v>1.2209256279476039E-3</v>
      </c>
      <c r="U42" s="9">
        <v>5.8572619694143044E-6</v>
      </c>
      <c r="V42" s="9">
        <v>1.0399459650819211E-4</v>
      </c>
      <c r="W42" s="9">
        <v>0.14015950808097119</v>
      </c>
      <c r="X42" s="9">
        <v>1.445034064808584</v>
      </c>
      <c r="Y42" s="9">
        <v>0.20574061411934519</v>
      </c>
      <c r="Z42" s="9">
        <v>3.8063568149824002E-6</v>
      </c>
      <c r="AA42" s="9">
        <v>7.4864370238318063</v>
      </c>
      <c r="AB42" s="9">
        <f t="shared" si="8"/>
        <v>1.18E-2</v>
      </c>
      <c r="AC42" s="9">
        <f t="shared" si="27"/>
        <v>1.3600393237788151E-3</v>
      </c>
      <c r="AD42" s="9">
        <f t="shared" si="28"/>
        <v>1.3249115923804756E-10</v>
      </c>
      <c r="AE42" s="9">
        <f t="shared" si="29"/>
        <v>6.5256820488211603E-11</v>
      </c>
      <c r="AF42" s="9">
        <f t="shared" si="30"/>
        <v>3.3537528977811277E-10</v>
      </c>
      <c r="AG42" s="9">
        <f t="shared" si="31"/>
        <v>4.3711408262337251E-11</v>
      </c>
      <c r="AH42" s="9">
        <f t="shared" si="32"/>
        <v>1.2670355078324698E-3</v>
      </c>
      <c r="AI42" s="9">
        <f t="shared" si="33"/>
        <v>4.8275128362726247E-6</v>
      </c>
      <c r="AJ42" s="9">
        <f t="shared" si="34"/>
        <v>4.9163854826549908E-6</v>
      </c>
      <c r="AK42" s="9">
        <f t="shared" si="35"/>
        <v>1.4406922409781725E-5</v>
      </c>
      <c r="AL42" s="9">
        <f t="shared" si="36"/>
        <v>6.9115691239088786E-8</v>
      </c>
      <c r="AM42" s="9">
        <f t="shared" si="37"/>
        <v>1.2271362387966669E-6</v>
      </c>
      <c r="AN42" s="9">
        <f t="shared" si="38"/>
        <v>1.6538821953554601E-3</v>
      </c>
      <c r="AO42" s="9">
        <f t="shared" si="39"/>
        <v>1.7051401964741291E-2</v>
      </c>
      <c r="AP42" s="9">
        <f t="shared" si="40"/>
        <v>2.4277392466082732E-3</v>
      </c>
      <c r="AQ42" s="9">
        <f t="shared" si="41"/>
        <v>4.4915010416792321E-8</v>
      </c>
      <c r="AR42" s="9">
        <f t="shared" si="42"/>
        <v>8.8339956881215306E-2</v>
      </c>
    </row>
    <row r="43" spans="1:44" ht="113.5" x14ac:dyDescent="0.35">
      <c r="A43" s="9" t="s">
        <v>151</v>
      </c>
      <c r="B43" s="9" t="s">
        <v>81</v>
      </c>
      <c r="C43" s="9" t="s">
        <v>169</v>
      </c>
      <c r="D43" s="9" t="s">
        <v>173</v>
      </c>
      <c r="E43" s="9" t="s">
        <v>129</v>
      </c>
      <c r="F43" s="9" t="s">
        <v>59</v>
      </c>
      <c r="G43" s="9" t="s">
        <v>172</v>
      </c>
      <c r="H43" s="9">
        <v>3.5211267605633799E-4</v>
      </c>
      <c r="I43" s="9" t="s">
        <v>188</v>
      </c>
      <c r="J43" s="9" t="b">
        <v>0</v>
      </c>
      <c r="L43" s="9">
        <v>22.795301105189189</v>
      </c>
      <c r="M43" s="9">
        <v>4.9494124421397101E-6</v>
      </c>
      <c r="N43" s="9">
        <v>2.9523824655111482E-7</v>
      </c>
      <c r="O43" s="9">
        <v>4.5001627625994779E-7</v>
      </c>
      <c r="P43" s="9">
        <v>1.661425789203993E-6</v>
      </c>
      <c r="Q43" s="9">
        <v>1.4634414675390619</v>
      </c>
      <c r="R43" s="9">
        <v>9.4478162126205287E-2</v>
      </c>
      <c r="S43" s="9">
        <v>8.1564256609351293E-2</v>
      </c>
      <c r="T43" s="9">
        <v>0.30651134051758883</v>
      </c>
      <c r="U43" s="9">
        <v>4.2672089090831311E-5</v>
      </c>
      <c r="V43" s="9">
        <v>2.782604203702576E-2</v>
      </c>
      <c r="W43" s="9">
        <v>7.5528131664311111</v>
      </c>
      <c r="X43" s="9">
        <v>52.065484232618658</v>
      </c>
      <c r="Y43" s="9">
        <v>0.8251361323836407</v>
      </c>
      <c r="Z43" s="9">
        <v>1.2366297573386061E-5</v>
      </c>
      <c r="AA43" s="9">
        <v>312.49125857249419</v>
      </c>
      <c r="AB43" s="9">
        <f t="shared" si="8"/>
        <v>3.5211267605633799E-4</v>
      </c>
      <c r="AC43" s="9">
        <f t="shared" si="27"/>
        <v>8.026514473658165E-3</v>
      </c>
      <c r="AD43" s="9">
        <f t="shared" si="28"/>
        <v>1.7427508599083485E-9</v>
      </c>
      <c r="AE43" s="9">
        <f t="shared" si="29"/>
        <v>1.0395712906729393E-10</v>
      </c>
      <c r="AF43" s="9">
        <f t="shared" si="30"/>
        <v>1.5845643530279849E-10</v>
      </c>
      <c r="AG43" s="9">
        <f t="shared" si="31"/>
        <v>5.8500908070563125E-10</v>
      </c>
      <c r="AH43" s="9">
        <f t="shared" si="32"/>
        <v>5.1529629138699358E-4</v>
      </c>
      <c r="AI43" s="9">
        <f t="shared" si="33"/>
        <v>3.3266958495142701E-5</v>
      </c>
      <c r="AJ43" s="9">
        <f t="shared" si="34"/>
        <v>2.8719808665264536E-5</v>
      </c>
      <c r="AK43" s="9">
        <f t="shared" si="35"/>
        <v>1.0792652835126366E-4</v>
      </c>
      <c r="AL43" s="9">
        <f t="shared" si="36"/>
        <v>1.5025383482687079E-8</v>
      </c>
      <c r="AM43" s="9">
        <f t="shared" si="37"/>
        <v>9.7979021257132947E-6</v>
      </c>
      <c r="AN43" s="9">
        <f t="shared" si="38"/>
        <v>2.6594412557856021E-3</v>
      </c>
      <c r="AO43" s="9">
        <f t="shared" si="39"/>
        <v>1.8332916983316426E-2</v>
      </c>
      <c r="AP43" s="9">
        <f t="shared" si="40"/>
        <v>2.9054089168438051E-4</v>
      </c>
      <c r="AQ43" s="9">
        <f t="shared" si="41"/>
        <v>4.3543301314739649E-9</v>
      </c>
      <c r="AR43" s="9">
        <f t="shared" si="42"/>
        <v>0.110032133300174</v>
      </c>
    </row>
    <row r="44" spans="1:44" ht="63.5" x14ac:dyDescent="0.35">
      <c r="A44" s="9" t="s">
        <v>138</v>
      </c>
      <c r="B44" s="9" t="s">
        <v>68</v>
      </c>
      <c r="C44" s="9" t="s">
        <v>110</v>
      </c>
      <c r="D44" s="9" t="s">
        <v>173</v>
      </c>
      <c r="E44" s="9" t="s">
        <v>129</v>
      </c>
      <c r="F44" s="9" t="s">
        <v>59</v>
      </c>
      <c r="G44" s="9" t="s">
        <v>172</v>
      </c>
      <c r="H44" s="9">
        <v>-0.45</v>
      </c>
      <c r="I44" s="9" t="s">
        <v>188</v>
      </c>
      <c r="J44" s="9" t="b">
        <v>0</v>
      </c>
      <c r="L44" s="9">
        <v>2.7643486746614979E-3</v>
      </c>
      <c r="M44" s="9">
        <v>6.2252409683854703E-10</v>
      </c>
      <c r="N44" s="9">
        <v>7.9185214550497231E-11</v>
      </c>
      <c r="O44" s="9">
        <v>9.0037677931247423E-10</v>
      </c>
      <c r="P44" s="9">
        <v>5.2746343208057352E-10</v>
      </c>
      <c r="Q44" s="9">
        <v>2.2935964653571391E-4</v>
      </c>
      <c r="R44" s="9">
        <v>1.3388568982833709E-5</v>
      </c>
      <c r="S44" s="9">
        <v>1.2511010628056119E-5</v>
      </c>
      <c r="T44" s="9">
        <v>4.1986637765900313E-5</v>
      </c>
      <c r="U44" s="9">
        <v>2.2111214646672271E-8</v>
      </c>
      <c r="V44" s="9">
        <v>3.7875218789278768E-6</v>
      </c>
      <c r="W44" s="9">
        <v>2.7654979005058911E-2</v>
      </c>
      <c r="X44" s="9">
        <v>7.2336482846093508E-2</v>
      </c>
      <c r="Y44" s="9">
        <v>3.3733194505463791E-4</v>
      </c>
      <c r="Z44" s="9">
        <v>3.4564905778696412E-8</v>
      </c>
      <c r="AA44" s="9">
        <v>4.4630949325857122E-2</v>
      </c>
      <c r="AB44" s="9">
        <f t="shared" si="8"/>
        <v>-0.45</v>
      </c>
      <c r="AC44" s="9">
        <f t="shared" si="27"/>
        <v>-1.2439569035976742E-3</v>
      </c>
      <c r="AD44" s="9">
        <f t="shared" si="28"/>
        <v>-2.8013584357734615E-10</v>
      </c>
      <c r="AE44" s="9">
        <f t="shared" si="29"/>
        <v>-3.5633346547723753E-11</v>
      </c>
      <c r="AF44" s="9">
        <f t="shared" si="30"/>
        <v>-4.0516955069061342E-10</v>
      </c>
      <c r="AG44" s="9">
        <f t="shared" si="31"/>
        <v>-2.3735854443625809E-10</v>
      </c>
      <c r="AH44" s="9">
        <f t="shared" si="32"/>
        <v>-1.0321184094107127E-4</v>
      </c>
      <c r="AI44" s="9">
        <f t="shared" si="33"/>
        <v>-6.0248560422751698E-6</v>
      </c>
      <c r="AJ44" s="9">
        <f t="shared" si="34"/>
        <v>-5.6299547826252543E-6</v>
      </c>
      <c r="AK44" s="9">
        <f t="shared" si="35"/>
        <v>-1.8893986994655141E-5</v>
      </c>
      <c r="AL44" s="9">
        <f t="shared" si="36"/>
        <v>-9.9500465910025213E-9</v>
      </c>
      <c r="AM44" s="9">
        <f t="shared" si="37"/>
        <v>-1.7043848455175447E-6</v>
      </c>
      <c r="AN44" s="9">
        <f t="shared" si="38"/>
        <v>-1.244474055227651E-2</v>
      </c>
      <c r="AO44" s="9">
        <f t="shared" si="39"/>
        <v>-3.2551417280742082E-2</v>
      </c>
      <c r="AP44" s="9">
        <f t="shared" si="40"/>
        <v>-1.5179937527458706E-4</v>
      </c>
      <c r="AQ44" s="9">
        <f t="shared" si="41"/>
        <v>-1.5554207600413387E-8</v>
      </c>
      <c r="AR44" s="9">
        <f t="shared" si="42"/>
        <v>-2.0083927196635706E-2</v>
      </c>
    </row>
    <row r="45" spans="1:44" ht="63.5" x14ac:dyDescent="0.35">
      <c r="A45" s="9" t="s">
        <v>139</v>
      </c>
      <c r="B45" s="9" t="s">
        <v>69</v>
      </c>
      <c r="C45" s="9" t="s">
        <v>110</v>
      </c>
      <c r="D45" s="9" t="s">
        <v>177</v>
      </c>
      <c r="E45" s="9" t="s">
        <v>129</v>
      </c>
      <c r="F45" s="9" t="s">
        <v>59</v>
      </c>
      <c r="G45" s="9" t="s">
        <v>172</v>
      </c>
      <c r="H45" s="9">
        <v>2.5000000000000001E-5</v>
      </c>
      <c r="I45" s="9" t="s">
        <v>189</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140</v>
      </c>
      <c r="B46" s="9" t="s">
        <v>70</v>
      </c>
      <c r="C46" s="9" t="s">
        <v>110</v>
      </c>
      <c r="D46" s="9" t="s">
        <v>177</v>
      </c>
      <c r="E46" s="9" t="s">
        <v>129</v>
      </c>
      <c r="F46" s="9" t="s">
        <v>59</v>
      </c>
      <c r="G46" s="9" t="s">
        <v>172</v>
      </c>
      <c r="H46" s="9">
        <v>0.22</v>
      </c>
      <c r="I46" s="9" t="s">
        <v>189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152</v>
      </c>
      <c r="B47" s="9" t="s">
        <v>82</v>
      </c>
      <c r="C47" s="9" t="s">
        <v>110</v>
      </c>
      <c r="D47" s="9" t="s">
        <v>177</v>
      </c>
      <c r="E47" s="9" t="s">
        <v>129</v>
      </c>
      <c r="F47" s="9" t="s">
        <v>59</v>
      </c>
      <c r="G47" s="9" t="s">
        <v>172</v>
      </c>
      <c r="H47" s="9">
        <v>5.2599999999999999E-4</v>
      </c>
      <c r="I47" s="9" t="s">
        <v>189</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144</v>
      </c>
      <c r="B48" s="9" t="s">
        <v>74</v>
      </c>
      <c r="C48" s="9" t="s">
        <v>110</v>
      </c>
      <c r="D48" s="9" t="s">
        <v>177</v>
      </c>
      <c r="E48" s="9" t="s">
        <v>129</v>
      </c>
      <c r="F48" s="9" t="s">
        <v>59</v>
      </c>
      <c r="G48" s="9" t="s">
        <v>172</v>
      </c>
      <c r="H48" s="9">
        <v>1E-3</v>
      </c>
      <c r="I48" s="9" t="s">
        <v>189</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145</v>
      </c>
      <c r="B49" s="9" t="s">
        <v>83</v>
      </c>
      <c r="C49" s="9" t="s">
        <v>166</v>
      </c>
      <c r="D49" s="9" t="s">
        <v>181</v>
      </c>
      <c r="E49" s="9" t="s">
        <v>129</v>
      </c>
      <c r="F49" s="9" t="s">
        <v>59</v>
      </c>
      <c r="G49" s="9" t="s">
        <v>172</v>
      </c>
      <c r="H49" s="9">
        <v>1.25E-4</v>
      </c>
      <c r="I49" s="9" t="s">
        <v>189</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146</v>
      </c>
      <c r="B50" s="9" t="s">
        <v>76</v>
      </c>
      <c r="C50" s="9" t="s">
        <v>110</v>
      </c>
      <c r="D50" s="9" t="s">
        <v>177</v>
      </c>
      <c r="E50" s="9" t="s">
        <v>129</v>
      </c>
      <c r="F50" s="9" t="s">
        <v>59</v>
      </c>
      <c r="G50" s="9" t="s">
        <v>172</v>
      </c>
      <c r="H50" s="9">
        <v>6.9999999999999999E-4</v>
      </c>
      <c r="I50" s="9" t="s">
        <v>189</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130</v>
      </c>
      <c r="B51" s="9" t="s">
        <v>60</v>
      </c>
      <c r="C51" s="9" t="s">
        <v>110</v>
      </c>
      <c r="D51" s="9" t="s">
        <v>172</v>
      </c>
      <c r="E51" s="9" t="s">
        <v>130</v>
      </c>
      <c r="F51" s="9" t="s">
        <v>60</v>
      </c>
      <c r="G51" s="9" t="s">
        <v>172</v>
      </c>
      <c r="H51" s="9">
        <v>-1</v>
      </c>
      <c r="I51" s="9" t="s">
        <v>187</v>
      </c>
      <c r="J51" s="9" t="b">
        <v>0</v>
      </c>
      <c r="AB51" s="9">
        <f t="shared" si="8"/>
        <v>-1</v>
      </c>
      <c r="AC51" s="9">
        <f t="shared" ref="AC51:AR51" si="43">+AC52+AC53+AC54+AC55+AC56+AC57+AC58+AC59+AC60+AC61+AC62+AC63+AC64+AC65+AC66+AC67+AC68</f>
        <v>6.414280064053493E-2</v>
      </c>
      <c r="AD51" s="9">
        <f t="shared" si="43"/>
        <v>2.2984723572902436E-9</v>
      </c>
      <c r="AE51" s="9">
        <f t="shared" si="43"/>
        <v>5.8178984738193745E-10</v>
      </c>
      <c r="AF51" s="9">
        <f t="shared" si="43"/>
        <v>2.1698958348830853E-9</v>
      </c>
      <c r="AG51" s="9">
        <f t="shared" si="43"/>
        <v>-5.1196458805766363E-10</v>
      </c>
      <c r="AH51" s="9">
        <f t="shared" si="43"/>
        <v>1.1917546272818022E-4</v>
      </c>
      <c r="AI51" s="9">
        <f t="shared" si="43"/>
        <v>5.7404946712579087E-5</v>
      </c>
      <c r="AJ51" s="9">
        <f t="shared" si="43"/>
        <v>-2.2765427155173424E-4</v>
      </c>
      <c r="AK51" s="9">
        <f t="shared" si="43"/>
        <v>-1.0514281279933697E-3</v>
      </c>
      <c r="AL51" s="9">
        <f t="shared" si="43"/>
        <v>2.7558420217307417E-7</v>
      </c>
      <c r="AM51" s="9">
        <f t="shared" si="43"/>
        <v>9.8558657264393309E-6</v>
      </c>
      <c r="AN51" s="9">
        <f t="shared" si="43"/>
        <v>4.4211800004168994E-3</v>
      </c>
      <c r="AO51" s="9">
        <f t="shared" si="43"/>
        <v>-5.8044855874564483E-2</v>
      </c>
      <c r="AP51" s="9">
        <f t="shared" si="43"/>
        <v>3.4070344952075908E-4</v>
      </c>
      <c r="AQ51" s="9">
        <f t="shared" si="43"/>
        <v>3.9714933140343596E-9</v>
      </c>
      <c r="AR51" s="9">
        <f t="shared" si="43"/>
        <v>0.11184993777273661</v>
      </c>
    </row>
    <row r="52" spans="1:44" ht="76" x14ac:dyDescent="0.35">
      <c r="A52" s="9" t="s">
        <v>153</v>
      </c>
      <c r="B52" s="9" t="s">
        <v>84</v>
      </c>
      <c r="C52" s="9" t="s">
        <v>167</v>
      </c>
      <c r="D52" s="9" t="s">
        <v>180</v>
      </c>
      <c r="E52" s="9" t="s">
        <v>130</v>
      </c>
      <c r="F52" s="9" t="s">
        <v>60</v>
      </c>
      <c r="G52" s="9" t="s">
        <v>172</v>
      </c>
      <c r="H52" s="9">
        <v>1.67E-9</v>
      </c>
      <c r="I52" s="9" t="s">
        <v>188</v>
      </c>
      <c r="J52" s="9" t="b">
        <v>0</v>
      </c>
      <c r="L52" s="9">
        <v>743902.80453464075</v>
      </c>
      <c r="M52" s="9">
        <v>6.8394355538009655E-2</v>
      </c>
      <c r="N52" s="9">
        <v>0.38833526918577732</v>
      </c>
      <c r="O52" s="9">
        <v>0.61893830775583925</v>
      </c>
      <c r="P52" s="9">
        <v>8.8806622187129813E-2</v>
      </c>
      <c r="Q52" s="9">
        <v>49517.806791431103</v>
      </c>
      <c r="R52" s="9">
        <v>3766.1717602723188</v>
      </c>
      <c r="S52" s="9">
        <v>3518.5661050631638</v>
      </c>
      <c r="T52" s="9">
        <v>9937.8187700140825</v>
      </c>
      <c r="U52" s="9">
        <v>30.93341370832329</v>
      </c>
      <c r="V52" s="9">
        <v>875.1263056319624</v>
      </c>
      <c r="W52" s="9">
        <v>5176722.2655539066</v>
      </c>
      <c r="X52" s="9">
        <v>27797875.829027198</v>
      </c>
      <c r="Y52" s="9">
        <v>270799.33520332491</v>
      </c>
      <c r="Z52" s="9">
        <v>47.138188564117748</v>
      </c>
      <c r="AA52" s="9">
        <v>11746413.082183311</v>
      </c>
      <c r="AB52" s="9">
        <f t="shared" si="8"/>
        <v>1.67E-9</v>
      </c>
      <c r="AC52" s="9">
        <f t="shared" ref="AC52:AC68" si="44">AB52*L52</f>
        <v>1.24231768357285E-3</v>
      </c>
      <c r="AD52" s="9">
        <f t="shared" ref="AD52:AD68" si="45">AB52*M52</f>
        <v>1.1421857374847613E-10</v>
      </c>
      <c r="AE52" s="9">
        <f t="shared" ref="AE52:AE68" si="46">AB52*N52</f>
        <v>6.4851989954024818E-10</v>
      </c>
      <c r="AF52" s="9">
        <f t="shared" ref="AF52:AF68" si="47">AB52*O52</f>
        <v>1.0336269739522516E-9</v>
      </c>
      <c r="AG52" s="9">
        <f t="shared" ref="AG52:AG68" si="48">AB52*P52</f>
        <v>1.4830705905250678E-10</v>
      </c>
      <c r="AH52" s="9">
        <f t="shared" ref="AH52:AH68" si="49">AB52*Q52</f>
        <v>8.2694737341689948E-5</v>
      </c>
      <c r="AI52" s="9">
        <f t="shared" ref="AI52:AI68" si="50">AB52*R52</f>
        <v>6.2895068396547722E-6</v>
      </c>
      <c r="AJ52" s="9">
        <f t="shared" ref="AJ52:AJ68" si="51">AB52*S52</f>
        <v>5.8760053954554838E-6</v>
      </c>
      <c r="AK52" s="9">
        <f t="shared" ref="AK52:AK68" si="52">AB52*T52</f>
        <v>1.6596157345923517E-5</v>
      </c>
      <c r="AL52" s="9">
        <f t="shared" ref="AL52:AL68" si="53">AB52*U52</f>
        <v>5.1658800892899896E-8</v>
      </c>
      <c r="AM52" s="9">
        <f t="shared" ref="AM52:AM68" si="54">AB52*V52</f>
        <v>1.4614609304053773E-6</v>
      </c>
      <c r="AN52" s="9">
        <f t="shared" ref="AN52:AN68" si="55">AB52*W52</f>
        <v>8.6451261834750246E-3</v>
      </c>
      <c r="AO52" s="9">
        <f t="shared" ref="AO52:AO68" si="56">AB52*X52</f>
        <v>4.642245263447542E-2</v>
      </c>
      <c r="AP52" s="9">
        <f t="shared" ref="AP52:AP68" si="57">AB52*Y52</f>
        <v>4.5223488978955262E-4</v>
      </c>
      <c r="AQ52" s="9">
        <f t="shared" ref="AQ52:AQ68" si="58">AB52*Z52</f>
        <v>7.8720774902076637E-8</v>
      </c>
      <c r="AR52" s="9">
        <f t="shared" ref="AR52:AR68" si="59">AB52*AA52</f>
        <v>1.9616509847246128E-2</v>
      </c>
    </row>
    <row r="53" spans="1:44" ht="113.5" x14ac:dyDescent="0.35">
      <c r="A53" s="9" t="s">
        <v>151</v>
      </c>
      <c r="B53" s="9" t="s">
        <v>81</v>
      </c>
      <c r="C53" s="9" t="s">
        <v>169</v>
      </c>
      <c r="D53" s="9" t="s">
        <v>173</v>
      </c>
      <c r="E53" s="9" t="s">
        <v>130</v>
      </c>
      <c r="F53" s="9" t="s">
        <v>60</v>
      </c>
      <c r="G53" s="9" t="s">
        <v>172</v>
      </c>
      <c r="H53" s="9">
        <v>3.5211267605633799E-4</v>
      </c>
      <c r="I53" s="9" t="s">
        <v>188</v>
      </c>
      <c r="J53" s="9" t="b">
        <v>0</v>
      </c>
      <c r="L53" s="9">
        <v>22.795301105189189</v>
      </c>
      <c r="M53" s="9">
        <v>4.9494124421397101E-6</v>
      </c>
      <c r="N53" s="9">
        <v>2.9523824655111482E-7</v>
      </c>
      <c r="O53" s="9">
        <v>4.5001627625994779E-7</v>
      </c>
      <c r="P53" s="9">
        <v>1.661425789203993E-6</v>
      </c>
      <c r="Q53" s="9">
        <v>1.4634414675390619</v>
      </c>
      <c r="R53" s="9">
        <v>9.4478162126205287E-2</v>
      </c>
      <c r="S53" s="9">
        <v>8.1564256609351293E-2</v>
      </c>
      <c r="T53" s="9">
        <v>0.30651134051758883</v>
      </c>
      <c r="U53" s="9">
        <v>4.2672089090831311E-5</v>
      </c>
      <c r="V53" s="9">
        <v>2.782604203702576E-2</v>
      </c>
      <c r="W53" s="9">
        <v>7.5528131664311111</v>
      </c>
      <c r="X53" s="9">
        <v>52.065484232618658</v>
      </c>
      <c r="Y53" s="9">
        <v>0.8251361323836407</v>
      </c>
      <c r="Z53" s="9">
        <v>1.2366297573386061E-5</v>
      </c>
      <c r="AA53" s="9">
        <v>312.49125857249419</v>
      </c>
      <c r="AB53" s="9">
        <f t="shared" si="8"/>
        <v>3.5211267605633799E-4</v>
      </c>
      <c r="AC53" s="9">
        <f t="shared" si="44"/>
        <v>8.026514473658165E-3</v>
      </c>
      <c r="AD53" s="9">
        <f t="shared" si="45"/>
        <v>1.7427508599083485E-9</v>
      </c>
      <c r="AE53" s="9">
        <f t="shared" si="46"/>
        <v>1.0395712906729393E-10</v>
      </c>
      <c r="AF53" s="9">
        <f t="shared" si="47"/>
        <v>1.5845643530279849E-10</v>
      </c>
      <c r="AG53" s="9">
        <f t="shared" si="48"/>
        <v>5.8500908070563125E-10</v>
      </c>
      <c r="AH53" s="9">
        <f t="shared" si="49"/>
        <v>5.1529629138699358E-4</v>
      </c>
      <c r="AI53" s="9">
        <f t="shared" si="50"/>
        <v>3.3266958495142701E-5</v>
      </c>
      <c r="AJ53" s="9">
        <f t="shared" si="51"/>
        <v>2.8719808665264536E-5</v>
      </c>
      <c r="AK53" s="9">
        <f t="shared" si="52"/>
        <v>1.0792652835126366E-4</v>
      </c>
      <c r="AL53" s="9">
        <f t="shared" si="53"/>
        <v>1.5025383482687079E-8</v>
      </c>
      <c r="AM53" s="9">
        <f t="shared" si="54"/>
        <v>9.7979021257132947E-6</v>
      </c>
      <c r="AN53" s="9">
        <f t="shared" si="55"/>
        <v>2.6594412557856021E-3</v>
      </c>
      <c r="AO53" s="9">
        <f t="shared" si="56"/>
        <v>1.8332916983316426E-2</v>
      </c>
      <c r="AP53" s="9">
        <f t="shared" si="57"/>
        <v>2.9054089168438051E-4</v>
      </c>
      <c r="AQ53" s="9">
        <f t="shared" si="58"/>
        <v>4.3543301314739649E-9</v>
      </c>
      <c r="AR53" s="9">
        <f t="shared" si="59"/>
        <v>0.110032133300174</v>
      </c>
    </row>
    <row r="54" spans="1:44" ht="63.5" x14ac:dyDescent="0.35">
      <c r="A54" s="9" t="s">
        <v>148</v>
      </c>
      <c r="B54" s="9" t="s">
        <v>78</v>
      </c>
      <c r="C54" s="9" t="s">
        <v>166</v>
      </c>
      <c r="D54" s="9" t="s">
        <v>180</v>
      </c>
      <c r="E54" s="9" t="s">
        <v>130</v>
      </c>
      <c r="F54" s="9" t="s">
        <v>60</v>
      </c>
      <c r="G54" s="9" t="s">
        <v>172</v>
      </c>
      <c r="H54" s="9">
        <v>-2.2499999999999999E-4</v>
      </c>
      <c r="I54" s="9" t="s">
        <v>188</v>
      </c>
      <c r="J54" s="9" t="b">
        <v>0</v>
      </c>
      <c r="L54" s="9">
        <v>-0.31062606905487877</v>
      </c>
      <c r="M54" s="9">
        <v>-2.1305858048911279E-8</v>
      </c>
      <c r="N54" s="9">
        <v>-1.2584942848018451E-7</v>
      </c>
      <c r="O54" s="9">
        <v>-2.1049518282893269E-6</v>
      </c>
      <c r="P54" s="9">
        <v>-3.2901027878885327E-8</v>
      </c>
      <c r="Q54" s="9">
        <v>-3.7249033972042933E-2</v>
      </c>
      <c r="R54" s="9">
        <v>-1.695069296809859E-3</v>
      </c>
      <c r="S54" s="9">
        <v>-3.9870818838341031E-3</v>
      </c>
      <c r="T54" s="9">
        <v>-1.1799303114350309E-2</v>
      </c>
      <c r="U54" s="9">
        <v>-9.10893314334004E-4</v>
      </c>
      <c r="V54" s="9">
        <v>-2.073637361429705E-2</v>
      </c>
      <c r="W54" s="9">
        <v>-4.7558076045168809</v>
      </c>
      <c r="X54" s="9">
        <v>-3.2172599513217039</v>
      </c>
      <c r="Y54" s="9">
        <v>-4.448095415779898</v>
      </c>
      <c r="Z54" s="9">
        <v>-6.4147913804419111E-6</v>
      </c>
      <c r="AA54" s="9">
        <v>-4.6035859935909027</v>
      </c>
      <c r="AB54" s="9">
        <f t="shared" si="8"/>
        <v>-2.2499999999999999E-4</v>
      </c>
      <c r="AC54" s="9">
        <f t="shared" si="44"/>
        <v>6.9890865537347723E-5</v>
      </c>
      <c r="AD54" s="9">
        <f t="shared" si="45"/>
        <v>4.7938180610050378E-12</v>
      </c>
      <c r="AE54" s="9">
        <f t="shared" si="46"/>
        <v>2.8316121408041513E-11</v>
      </c>
      <c r="AF54" s="9">
        <f t="shared" si="47"/>
        <v>4.7361416136509855E-10</v>
      </c>
      <c r="AG54" s="9">
        <f t="shared" si="48"/>
        <v>7.4027312727491986E-12</v>
      </c>
      <c r="AH54" s="9">
        <f t="shared" si="49"/>
        <v>8.3810326437096601E-6</v>
      </c>
      <c r="AI54" s="9">
        <f t="shared" si="50"/>
        <v>3.8139059178221828E-7</v>
      </c>
      <c r="AJ54" s="9">
        <f t="shared" si="51"/>
        <v>8.9709342386267312E-7</v>
      </c>
      <c r="AK54" s="9">
        <f t="shared" si="52"/>
        <v>2.6548432007288193E-6</v>
      </c>
      <c r="AL54" s="9">
        <f t="shared" si="53"/>
        <v>2.0495099572515089E-7</v>
      </c>
      <c r="AM54" s="9">
        <f t="shared" si="54"/>
        <v>4.6656840632168357E-6</v>
      </c>
      <c r="AN54" s="9">
        <f t="shared" si="55"/>
        <v>1.0700567110162981E-3</v>
      </c>
      <c r="AO54" s="9">
        <f t="shared" si="56"/>
        <v>7.2388348904738335E-4</v>
      </c>
      <c r="AP54" s="9">
        <f t="shared" si="57"/>
        <v>1.0008214685504771E-3</v>
      </c>
      <c r="AQ54" s="9">
        <f t="shared" si="58"/>
        <v>1.4433280605994299E-9</v>
      </c>
      <c r="AR54" s="9">
        <f t="shared" si="59"/>
        <v>1.0358068485579531E-3</v>
      </c>
    </row>
    <row r="55" spans="1:44" ht="63.5" x14ac:dyDescent="0.35">
      <c r="A55" s="9" t="s">
        <v>150</v>
      </c>
      <c r="B55" s="9" t="s">
        <v>80</v>
      </c>
      <c r="C55" s="9" t="s">
        <v>168</v>
      </c>
      <c r="D55" s="9" t="s">
        <v>180</v>
      </c>
      <c r="E55" s="9" t="s">
        <v>130</v>
      </c>
      <c r="F55" s="9" t="s">
        <v>60</v>
      </c>
      <c r="G55" s="9" t="s">
        <v>172</v>
      </c>
      <c r="H55" s="9">
        <v>2.1350000000000002E-3</v>
      </c>
      <c r="I55" s="9" t="s">
        <v>188</v>
      </c>
      <c r="J55" s="9" t="b">
        <v>0</v>
      </c>
      <c r="L55" s="9">
        <v>0.11525756981176399</v>
      </c>
      <c r="M55" s="9">
        <v>1.122806434220742E-8</v>
      </c>
      <c r="N55" s="9">
        <v>5.5302390244247127E-9</v>
      </c>
      <c r="O55" s="9">
        <v>2.8421634726958709E-8</v>
      </c>
      <c r="P55" s="9">
        <v>3.704356632401462E-9</v>
      </c>
      <c r="Q55" s="9">
        <v>0.10737589049427709</v>
      </c>
      <c r="R55" s="9">
        <v>4.0911125731123941E-4</v>
      </c>
      <c r="S55" s="9">
        <v>4.166428375131348E-4</v>
      </c>
      <c r="T55" s="9">
        <v>1.2209256279476039E-3</v>
      </c>
      <c r="U55" s="9">
        <v>5.8572619694143044E-6</v>
      </c>
      <c r="V55" s="9">
        <v>1.0399459650819211E-4</v>
      </c>
      <c r="W55" s="9">
        <v>0.14015950808097119</v>
      </c>
      <c r="X55" s="9">
        <v>1.445034064808584</v>
      </c>
      <c r="Y55" s="9">
        <v>0.20574061411934519</v>
      </c>
      <c r="Z55" s="9">
        <v>3.8063568149824002E-6</v>
      </c>
      <c r="AA55" s="9">
        <v>7.4864370238318063</v>
      </c>
      <c r="AB55" s="9">
        <f t="shared" si="8"/>
        <v>2.1350000000000002E-3</v>
      </c>
      <c r="AC55" s="9">
        <f t="shared" si="44"/>
        <v>2.4607491154811617E-4</v>
      </c>
      <c r="AD55" s="9">
        <f t="shared" si="45"/>
        <v>2.3971917370612846E-11</v>
      </c>
      <c r="AE55" s="9">
        <f t="shared" si="46"/>
        <v>1.1807060317146763E-11</v>
      </c>
      <c r="AF55" s="9">
        <f t="shared" si="47"/>
        <v>6.0680190142056842E-11</v>
      </c>
      <c r="AG55" s="9">
        <f t="shared" si="48"/>
        <v>7.9088014101771225E-12</v>
      </c>
      <c r="AH55" s="9">
        <f t="shared" si="49"/>
        <v>2.292475262052816E-4</v>
      </c>
      <c r="AI55" s="9">
        <f t="shared" si="50"/>
        <v>8.734525343594962E-7</v>
      </c>
      <c r="AJ55" s="9">
        <f t="shared" si="51"/>
        <v>8.8953245809054287E-7</v>
      </c>
      <c r="AK55" s="9">
        <f t="shared" si="52"/>
        <v>2.6066762156681347E-6</v>
      </c>
      <c r="AL55" s="9">
        <f t="shared" si="53"/>
        <v>1.2505254304699541E-8</v>
      </c>
      <c r="AM55" s="9">
        <f t="shared" si="54"/>
        <v>2.2202846354499018E-7</v>
      </c>
      <c r="AN55" s="9">
        <f t="shared" si="55"/>
        <v>2.9924054975287353E-4</v>
      </c>
      <c r="AO55" s="9">
        <f t="shared" si="56"/>
        <v>3.0851477283663272E-3</v>
      </c>
      <c r="AP55" s="9">
        <f t="shared" si="57"/>
        <v>4.3925621114480201E-4</v>
      </c>
      <c r="AQ55" s="9">
        <f t="shared" si="58"/>
        <v>8.1265717999874249E-9</v>
      </c>
      <c r="AR55" s="9">
        <f t="shared" si="59"/>
        <v>1.598354304588091E-2</v>
      </c>
    </row>
    <row r="56" spans="1:44" ht="113.5" x14ac:dyDescent="0.35">
      <c r="A56" s="9" t="s">
        <v>154</v>
      </c>
      <c r="B56" s="9" t="s">
        <v>85</v>
      </c>
      <c r="C56" s="9" t="s">
        <v>170</v>
      </c>
      <c r="D56" s="9" t="s">
        <v>180</v>
      </c>
      <c r="E56" s="9" t="s">
        <v>130</v>
      </c>
      <c r="F56" s="9" t="s">
        <v>60</v>
      </c>
      <c r="G56" s="9" t="s">
        <v>172</v>
      </c>
      <c r="H56" s="9">
        <v>0.24160000000000001</v>
      </c>
      <c r="I56" s="9" t="s">
        <v>188</v>
      </c>
      <c r="J56" s="9" t="b">
        <v>0</v>
      </c>
      <c r="L56" s="9">
        <v>5.245019832741999E-2</v>
      </c>
      <c r="M56" s="9">
        <v>1.106788560484569E-8</v>
      </c>
      <c r="N56" s="9">
        <v>5.3317202184862752E-10</v>
      </c>
      <c r="O56" s="9">
        <v>1.819235327737038E-8</v>
      </c>
      <c r="P56" s="9">
        <v>1.3681902860277E-8</v>
      </c>
      <c r="Q56" s="9">
        <v>3.8877661265705071E-3</v>
      </c>
      <c r="R56" s="9">
        <v>2.0842120916074111E-4</v>
      </c>
      <c r="S56" s="9">
        <v>2.1220406349986321E-4</v>
      </c>
      <c r="T56" s="9">
        <v>6.6925849194124083E-4</v>
      </c>
      <c r="U56" s="9">
        <v>2.5025123451100638E-7</v>
      </c>
      <c r="V56" s="9">
        <v>5.9704213804908188E-5</v>
      </c>
      <c r="W56" s="9">
        <v>3.9396396088795471E-2</v>
      </c>
      <c r="X56" s="9">
        <v>1.361102407281026</v>
      </c>
      <c r="Y56" s="9">
        <v>3.871461418233516E-3</v>
      </c>
      <c r="Z56" s="9">
        <v>1.556229668676911E-7</v>
      </c>
      <c r="AA56" s="9">
        <v>0.73130718276301299</v>
      </c>
      <c r="AB56" s="9">
        <f t="shared" si="8"/>
        <v>0.24160000000000001</v>
      </c>
      <c r="AC56" s="9">
        <f t="shared" si="44"/>
        <v>1.2671967915904671E-2</v>
      </c>
      <c r="AD56" s="9">
        <f t="shared" si="45"/>
        <v>2.6740011621307191E-9</v>
      </c>
      <c r="AE56" s="9">
        <f t="shared" si="46"/>
        <v>1.2881436047862842E-10</v>
      </c>
      <c r="AF56" s="9">
        <f t="shared" si="47"/>
        <v>4.3952725518126843E-9</v>
      </c>
      <c r="AG56" s="9">
        <f t="shared" si="48"/>
        <v>3.3055477310429234E-9</v>
      </c>
      <c r="AH56" s="9">
        <f t="shared" si="49"/>
        <v>9.3928429617943458E-4</v>
      </c>
      <c r="AI56" s="9">
        <f t="shared" si="50"/>
        <v>5.0354564133235053E-5</v>
      </c>
      <c r="AJ56" s="9">
        <f t="shared" si="51"/>
        <v>5.1268501741566952E-5</v>
      </c>
      <c r="AK56" s="9">
        <f t="shared" si="52"/>
        <v>1.616928516530038E-4</v>
      </c>
      <c r="AL56" s="9">
        <f t="shared" si="53"/>
        <v>6.0460698257859147E-8</v>
      </c>
      <c r="AM56" s="9">
        <f t="shared" si="54"/>
        <v>1.4424538055265819E-5</v>
      </c>
      <c r="AN56" s="9">
        <f t="shared" si="55"/>
        <v>9.5181692950529855E-3</v>
      </c>
      <c r="AO56" s="9">
        <f t="shared" si="56"/>
        <v>0.32884234159909592</v>
      </c>
      <c r="AP56" s="9">
        <f t="shared" si="57"/>
        <v>9.3534507864521748E-4</v>
      </c>
      <c r="AQ56" s="9">
        <f t="shared" si="58"/>
        <v>3.7598508795234169E-8</v>
      </c>
      <c r="AR56" s="9">
        <f t="shared" si="59"/>
        <v>0.17668381535554395</v>
      </c>
    </row>
    <row r="57" spans="1:44" ht="51" x14ac:dyDescent="0.35">
      <c r="A57" s="9" t="s">
        <v>155</v>
      </c>
      <c r="B57" s="9" t="s">
        <v>86</v>
      </c>
      <c r="C57" s="9" t="s">
        <v>110</v>
      </c>
      <c r="D57" s="9" t="s">
        <v>180</v>
      </c>
      <c r="E57" s="9" t="s">
        <v>130</v>
      </c>
      <c r="F57" s="9" t="s">
        <v>60</v>
      </c>
      <c r="G57" s="9" t="s">
        <v>172</v>
      </c>
      <c r="H57" s="9">
        <v>0.22500000000000001</v>
      </c>
      <c r="I57" s="9" t="s">
        <v>188</v>
      </c>
      <c r="J57" s="9" t="b">
        <v>0</v>
      </c>
      <c r="L57" s="9">
        <v>9.8780896293963337E-5</v>
      </c>
      <c r="M57" s="9">
        <v>1.202292377797515E-11</v>
      </c>
      <c r="N57" s="9">
        <v>2.5984362253150889E-11</v>
      </c>
      <c r="O57" s="9">
        <v>5.0975276300559857E-11</v>
      </c>
      <c r="P57" s="9">
        <v>7.2458529704293477E-12</v>
      </c>
      <c r="Q57" s="9">
        <v>5.3681754219555723E-5</v>
      </c>
      <c r="R57" s="9">
        <v>4.4188348705119931E-7</v>
      </c>
      <c r="S57" s="9">
        <v>5.1309803377470138E-7</v>
      </c>
      <c r="T57" s="9">
        <v>1.2523922875137489E-6</v>
      </c>
      <c r="U57" s="9">
        <v>3.9169164794100289E-9</v>
      </c>
      <c r="V57" s="9">
        <v>1.1224760405249929E-7</v>
      </c>
      <c r="W57" s="9">
        <v>3.5092988605819241E-4</v>
      </c>
      <c r="X57" s="9">
        <v>1.292902202957878E-3</v>
      </c>
      <c r="Y57" s="9">
        <v>2.044893878242624E-4</v>
      </c>
      <c r="Z57" s="9">
        <v>1.4057061833224411E-9</v>
      </c>
      <c r="AA57" s="9">
        <v>4.2390913017216428E-3</v>
      </c>
      <c r="AB57" s="9">
        <f t="shared" ref="AB57:AB88" si="60">H57</f>
        <v>0.22500000000000001</v>
      </c>
      <c r="AC57" s="9">
        <f t="shared" si="44"/>
        <v>2.2225701666141752E-5</v>
      </c>
      <c r="AD57" s="9">
        <f t="shared" si="45"/>
        <v>2.705157850044409E-12</v>
      </c>
      <c r="AE57" s="9">
        <f t="shared" si="46"/>
        <v>5.8464815069589501E-12</v>
      </c>
      <c r="AF57" s="9">
        <f t="shared" si="47"/>
        <v>1.1469437167625968E-11</v>
      </c>
      <c r="AG57" s="9">
        <f t="shared" si="48"/>
        <v>1.6303169183466033E-12</v>
      </c>
      <c r="AH57" s="9">
        <f t="shared" si="49"/>
        <v>1.2078394699400037E-5</v>
      </c>
      <c r="AI57" s="9">
        <f t="shared" si="50"/>
        <v>9.9423784586519853E-8</v>
      </c>
      <c r="AJ57" s="9">
        <f t="shared" si="51"/>
        <v>1.1544705759930781E-7</v>
      </c>
      <c r="AK57" s="9">
        <f t="shared" si="52"/>
        <v>2.8178826469059352E-7</v>
      </c>
      <c r="AL57" s="9">
        <f t="shared" si="53"/>
        <v>8.8130620786725655E-10</v>
      </c>
      <c r="AM57" s="9">
        <f t="shared" si="54"/>
        <v>2.5255710911812341E-8</v>
      </c>
      <c r="AN57" s="9">
        <f t="shared" si="55"/>
        <v>7.895922436309329E-5</v>
      </c>
      <c r="AO57" s="9">
        <f t="shared" si="56"/>
        <v>2.9090299566552258E-4</v>
      </c>
      <c r="AP57" s="9">
        <f t="shared" si="57"/>
        <v>4.6010112260459041E-5</v>
      </c>
      <c r="AQ57" s="9">
        <f t="shared" si="58"/>
        <v>3.1628389124754923E-10</v>
      </c>
      <c r="AR57" s="9">
        <f t="shared" si="59"/>
        <v>9.5379554288736962E-4</v>
      </c>
    </row>
    <row r="58" spans="1:44" ht="63.5" x14ac:dyDescent="0.35">
      <c r="A58" s="9" t="s">
        <v>156</v>
      </c>
      <c r="B58" s="9" t="s">
        <v>87</v>
      </c>
      <c r="C58" s="9" t="s">
        <v>110</v>
      </c>
      <c r="D58" s="9" t="s">
        <v>173</v>
      </c>
      <c r="E58" s="9" t="s">
        <v>130</v>
      </c>
      <c r="F58" s="9" t="s">
        <v>60</v>
      </c>
      <c r="G58" s="9" t="s">
        <v>172</v>
      </c>
      <c r="H58" s="9">
        <v>-0.62</v>
      </c>
      <c r="I58" s="9" t="s">
        <v>188</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157</v>
      </c>
      <c r="B59" s="9" t="s">
        <v>88</v>
      </c>
      <c r="C59" s="9" t="s">
        <v>166</v>
      </c>
      <c r="D59" s="9" t="s">
        <v>180</v>
      </c>
      <c r="E59" s="9" t="s">
        <v>130</v>
      </c>
      <c r="F59" s="9" t="s">
        <v>60</v>
      </c>
      <c r="G59" s="9" t="s">
        <v>172</v>
      </c>
      <c r="H59" s="9">
        <v>-0.1</v>
      </c>
      <c r="I59" s="9" t="s">
        <v>188</v>
      </c>
      <c r="J59" s="9" t="b">
        <v>0</v>
      </c>
      <c r="L59" s="9">
        <v>0.49570190911352352</v>
      </c>
      <c r="M59" s="9">
        <v>2.263969131778963E-8</v>
      </c>
      <c r="N59" s="9">
        <v>3.4547120493638019E-9</v>
      </c>
      <c r="O59" s="9">
        <v>3.9632239148594309E-8</v>
      </c>
      <c r="P59" s="9">
        <v>4.5677703084599978E-8</v>
      </c>
      <c r="Q59" s="9">
        <v>1.6678068157283291E-2</v>
      </c>
      <c r="R59" s="9">
        <v>5.8100349666181678E-4</v>
      </c>
      <c r="S59" s="9">
        <v>3.154206602935737E-3</v>
      </c>
      <c r="T59" s="9">
        <v>1.343186973024648E-2</v>
      </c>
      <c r="U59" s="9">
        <v>1.4029823669808961E-6</v>
      </c>
      <c r="V59" s="9">
        <v>2.1512633222618791E-4</v>
      </c>
      <c r="W59" s="9">
        <v>0.17849813219028979</v>
      </c>
      <c r="X59" s="9">
        <v>4.5574250130453144</v>
      </c>
      <c r="Y59" s="9">
        <v>2.8235052025541298E-2</v>
      </c>
      <c r="Z59" s="9">
        <v>1.2658830426658481E-6</v>
      </c>
      <c r="AA59" s="9">
        <v>2.1245566616755371</v>
      </c>
      <c r="AB59" s="9">
        <f t="shared" si="60"/>
        <v>-0.1</v>
      </c>
      <c r="AC59" s="9">
        <f t="shared" si="44"/>
        <v>-4.9570190911352355E-2</v>
      </c>
      <c r="AD59" s="9">
        <f t="shared" si="45"/>
        <v>-2.2639691317789632E-9</v>
      </c>
      <c r="AE59" s="9">
        <f t="shared" si="46"/>
        <v>-3.4547120493638023E-10</v>
      </c>
      <c r="AF59" s="9">
        <f t="shared" si="47"/>
        <v>-3.9632239148594311E-9</v>
      </c>
      <c r="AG59" s="9">
        <f t="shared" si="48"/>
        <v>-4.5677703084599983E-9</v>
      </c>
      <c r="AH59" s="9">
        <f t="shared" si="49"/>
        <v>-1.6678068157283293E-3</v>
      </c>
      <c r="AI59" s="9">
        <f t="shared" si="50"/>
        <v>-5.810034966618168E-5</v>
      </c>
      <c r="AJ59" s="9">
        <f t="shared" si="51"/>
        <v>-3.1542066029357374E-4</v>
      </c>
      <c r="AK59" s="9">
        <f t="shared" si="52"/>
        <v>-1.3431869730246482E-3</v>
      </c>
      <c r="AL59" s="9">
        <f t="shared" si="53"/>
        <v>-1.402982366980896E-7</v>
      </c>
      <c r="AM59" s="9">
        <f t="shared" si="54"/>
        <v>-2.1512633222618793E-5</v>
      </c>
      <c r="AN59" s="9">
        <f t="shared" si="55"/>
        <v>-1.7849813219028978E-2</v>
      </c>
      <c r="AO59" s="9">
        <f t="shared" si="56"/>
        <v>-0.45574250130453148</v>
      </c>
      <c r="AP59" s="9">
        <f t="shared" si="57"/>
        <v>-2.8235052025541302E-3</v>
      </c>
      <c r="AQ59" s="9">
        <f t="shared" si="58"/>
        <v>-1.2658830426658481E-7</v>
      </c>
      <c r="AR59" s="9">
        <f t="shared" si="59"/>
        <v>-0.21245566616755374</v>
      </c>
    </row>
    <row r="60" spans="1:44" ht="51" x14ac:dyDescent="0.35">
      <c r="A60" s="9" t="s">
        <v>144</v>
      </c>
      <c r="B60" s="9" t="s">
        <v>74</v>
      </c>
      <c r="C60" s="9" t="s">
        <v>110</v>
      </c>
      <c r="D60" s="9" t="s">
        <v>177</v>
      </c>
      <c r="E60" s="9" t="s">
        <v>130</v>
      </c>
      <c r="F60" s="9" t="s">
        <v>60</v>
      </c>
      <c r="G60" s="9" t="s">
        <v>172</v>
      </c>
      <c r="H60" s="9">
        <v>2.3999999999999998E-3</v>
      </c>
      <c r="I60" s="9" t="s">
        <v>189</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158</v>
      </c>
      <c r="B61" s="9" t="s">
        <v>89</v>
      </c>
      <c r="C61" s="9" t="s">
        <v>110</v>
      </c>
      <c r="D61" s="9" t="s">
        <v>182</v>
      </c>
      <c r="E61" s="9" t="s">
        <v>130</v>
      </c>
      <c r="F61" s="9" t="s">
        <v>60</v>
      </c>
      <c r="G61" s="9" t="s">
        <v>172</v>
      </c>
      <c r="H61" s="9">
        <v>9.2799999999999997E-8</v>
      </c>
      <c r="I61" s="9" t="s">
        <v>189</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159</v>
      </c>
      <c r="B62" s="9" t="s">
        <v>90</v>
      </c>
      <c r="C62" s="9" t="s">
        <v>110</v>
      </c>
      <c r="D62" s="9" t="s">
        <v>182</v>
      </c>
      <c r="E62" s="9" t="s">
        <v>130</v>
      </c>
      <c r="F62" s="9" t="s">
        <v>60</v>
      </c>
      <c r="G62" s="9" t="s">
        <v>172</v>
      </c>
      <c r="H62" s="9">
        <v>7.0399999999999995E-8</v>
      </c>
      <c r="I62" s="9" t="s">
        <v>189</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152</v>
      </c>
      <c r="B63" s="9" t="s">
        <v>82</v>
      </c>
      <c r="C63" s="9" t="s">
        <v>110</v>
      </c>
      <c r="D63" s="9" t="s">
        <v>177</v>
      </c>
      <c r="E63" s="9" t="s">
        <v>130</v>
      </c>
      <c r="F63" s="9" t="s">
        <v>60</v>
      </c>
      <c r="G63" s="9" t="s">
        <v>172</v>
      </c>
      <c r="H63" s="9">
        <v>8.9599999999999996E-5</v>
      </c>
      <c r="I63" s="9" t="s">
        <v>189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140</v>
      </c>
      <c r="B64" s="9" t="s">
        <v>70</v>
      </c>
      <c r="C64" s="9" t="s">
        <v>110</v>
      </c>
      <c r="D64" s="9" t="s">
        <v>177</v>
      </c>
      <c r="E64" s="9" t="s">
        <v>130</v>
      </c>
      <c r="F64" s="9" t="s">
        <v>60</v>
      </c>
      <c r="G64" s="9" t="s">
        <v>172</v>
      </c>
      <c r="H64" s="9">
        <v>0.21</v>
      </c>
      <c r="I64" s="9" t="s">
        <v>189</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139</v>
      </c>
      <c r="B65" s="9" t="s">
        <v>69</v>
      </c>
      <c r="C65" s="9" t="s">
        <v>110</v>
      </c>
      <c r="D65" s="9" t="s">
        <v>177</v>
      </c>
      <c r="E65" s="9" t="s">
        <v>130</v>
      </c>
      <c r="F65" s="9" t="s">
        <v>60</v>
      </c>
      <c r="G65" s="9" t="s">
        <v>172</v>
      </c>
      <c r="H65" s="9">
        <v>3.3000000000000003E-5</v>
      </c>
      <c r="I65" s="9" t="s">
        <v>189</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160</v>
      </c>
      <c r="B66" s="9" t="s">
        <v>91</v>
      </c>
      <c r="C66" s="9" t="s">
        <v>110</v>
      </c>
      <c r="D66" s="9" t="s">
        <v>182</v>
      </c>
      <c r="E66" s="9" t="s">
        <v>130</v>
      </c>
      <c r="F66" s="9" t="s">
        <v>60</v>
      </c>
      <c r="G66" s="9" t="s">
        <v>172</v>
      </c>
      <c r="H66" s="9">
        <v>1.09E-7</v>
      </c>
      <c r="I66" s="9" t="s">
        <v>189</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161</v>
      </c>
      <c r="B67" s="9" t="s">
        <v>92</v>
      </c>
      <c r="C67" s="9" t="s">
        <v>110</v>
      </c>
      <c r="D67" s="9" t="s">
        <v>182</v>
      </c>
      <c r="E67" s="9" t="s">
        <v>130</v>
      </c>
      <c r="F67" s="9" t="s">
        <v>60</v>
      </c>
      <c r="G67" s="9" t="s">
        <v>172</v>
      </c>
      <c r="H67" s="9">
        <v>2.9699999999999999E-6</v>
      </c>
      <c r="I67" s="9" t="s">
        <v>189</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162</v>
      </c>
      <c r="B68" s="9" t="s">
        <v>93</v>
      </c>
      <c r="C68" s="9" t="s">
        <v>110</v>
      </c>
      <c r="D68" s="9" t="s">
        <v>182</v>
      </c>
      <c r="E68" s="9" t="s">
        <v>130</v>
      </c>
      <c r="F68" s="9" t="s">
        <v>60</v>
      </c>
      <c r="G68" s="9" t="s">
        <v>172</v>
      </c>
      <c r="H68" s="9">
        <v>9.2799999999999997E-8</v>
      </c>
      <c r="I68" s="9" t="s">
        <v>189</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126</v>
      </c>
      <c r="B69" s="9" t="s">
        <v>56</v>
      </c>
      <c r="C69" s="9" t="s">
        <v>110</v>
      </c>
      <c r="D69" s="9" t="s">
        <v>172</v>
      </c>
      <c r="E69" s="9" t="s">
        <v>126</v>
      </c>
      <c r="F69" s="9" t="s">
        <v>56</v>
      </c>
      <c r="G69" s="9" t="s">
        <v>172</v>
      </c>
      <c r="H69" s="9">
        <v>-1</v>
      </c>
      <c r="I69" s="9" t="s">
        <v>187</v>
      </c>
      <c r="J69" s="9" t="b">
        <v>0</v>
      </c>
      <c r="AB69" s="9">
        <f t="shared" si="60"/>
        <v>-1</v>
      </c>
      <c r="AC69" s="9">
        <f t="shared" ref="AC69:AR69" si="61">+AC70+AC71+AC72+AC73+AC74+AC75+AC76+AC77+AC78+AC79+AC80+AC81</f>
        <v>2.3672705435859569E-2</v>
      </c>
      <c r="AD69" s="9">
        <f t="shared" si="61"/>
        <v>-5.363722507618008E-11</v>
      </c>
      <c r="AE69" s="9">
        <f t="shared" si="61"/>
        <v>2.8469210127085114E-11</v>
      </c>
      <c r="AF69" s="9">
        <f t="shared" si="61"/>
        <v>-1.0296216453787203E-10</v>
      </c>
      <c r="AG69" s="9">
        <f t="shared" si="61"/>
        <v>2.4565800070904825E-10</v>
      </c>
      <c r="AH69" s="9">
        <f t="shared" si="61"/>
        <v>2.1202487264419031E-4</v>
      </c>
      <c r="AI69" s="9">
        <f t="shared" si="61"/>
        <v>9.8462283947301846E-3</v>
      </c>
      <c r="AJ69" s="9">
        <f t="shared" si="61"/>
        <v>7.662817350111354E-5</v>
      </c>
      <c r="AK69" s="9">
        <f t="shared" si="61"/>
        <v>3.2396666813810064E-4</v>
      </c>
      <c r="AL69" s="9">
        <f t="shared" si="61"/>
        <v>3.5815892636586606E-8</v>
      </c>
      <c r="AM69" s="9">
        <f t="shared" si="61"/>
        <v>2.9109161982240394E-6</v>
      </c>
      <c r="AN69" s="9">
        <f t="shared" si="61"/>
        <v>-4.538164792194677E-3</v>
      </c>
      <c r="AO69" s="9">
        <f t="shared" si="61"/>
        <v>-3.2679325576754036E-3</v>
      </c>
      <c r="AP69" s="9">
        <f t="shared" si="61"/>
        <v>2.5692182341522259E-2</v>
      </c>
      <c r="AQ69" s="9">
        <f t="shared" si="61"/>
        <v>8.949207129603298E-9</v>
      </c>
      <c r="AR69" s="9">
        <f t="shared" si="61"/>
        <v>8.793041935481373E-2</v>
      </c>
    </row>
    <row r="70" spans="1:44" ht="51" x14ac:dyDescent="0.35">
      <c r="A70" s="9" t="s">
        <v>135</v>
      </c>
      <c r="B70" s="9" t="s">
        <v>65</v>
      </c>
      <c r="C70" s="9" t="s">
        <v>110</v>
      </c>
      <c r="D70" s="9" t="s">
        <v>175</v>
      </c>
      <c r="E70" s="9" t="s">
        <v>126</v>
      </c>
      <c r="F70" s="9" t="s">
        <v>56</v>
      </c>
      <c r="G70" s="9" t="s">
        <v>172</v>
      </c>
      <c r="H70" s="9">
        <v>-1.1199999999999999E-3</v>
      </c>
      <c r="I70" s="9" t="s">
        <v>188</v>
      </c>
      <c r="J70" s="9" t="b">
        <v>0</v>
      </c>
      <c r="L70" s="9">
        <v>-1.937142156156779</v>
      </c>
      <c r="M70" s="9">
        <v>-4.5636277008710973E-9</v>
      </c>
      <c r="N70" s="9">
        <v>-3.7785365220951958E-9</v>
      </c>
      <c r="O70" s="9">
        <v>-3.6025057976994901E-8</v>
      </c>
      <c r="P70" s="9">
        <v>-4.4246963512260999E-9</v>
      </c>
      <c r="Q70" s="9">
        <v>-2.0313384044525901E-3</v>
      </c>
      <c r="R70" s="9">
        <v>-4.0332289194264481E-4</v>
      </c>
      <c r="S70" s="9">
        <v>-3.0264070988349537E-4</v>
      </c>
      <c r="T70" s="9">
        <v>-1.467583145082469E-3</v>
      </c>
      <c r="U70" s="9">
        <v>-2.6200062229659978E-7</v>
      </c>
      <c r="V70" s="9">
        <v>-1.4493340857322471E-4</v>
      </c>
      <c r="W70" s="9">
        <v>-2.7809865485257999</v>
      </c>
      <c r="X70" s="9">
        <v>-0.69003287610673569</v>
      </c>
      <c r="Y70" s="9">
        <v>-5.5751472112987331E-2</v>
      </c>
      <c r="Z70" s="9">
        <v>-2.077588239203911E-7</v>
      </c>
      <c r="AA70" s="9">
        <v>-0.4228568591072539</v>
      </c>
      <c r="AB70" s="9">
        <f t="shared" si="60"/>
        <v>-1.1199999999999999E-3</v>
      </c>
      <c r="AC70" s="9">
        <f t="shared" ref="AC70:AC81" si="62">AB70*L70</f>
        <v>2.1695992148955921E-3</v>
      </c>
      <c r="AD70" s="9">
        <f t="shared" ref="AD70:AD81" si="63">AB70*M70</f>
        <v>5.1112630249756284E-12</v>
      </c>
      <c r="AE70" s="9">
        <f t="shared" ref="AE70:AE81" si="64">AB70*N70</f>
        <v>4.231960904746619E-12</v>
      </c>
      <c r="AF70" s="9">
        <f t="shared" ref="AF70:AF81" si="65">AB70*O70</f>
        <v>4.0348064934234284E-11</v>
      </c>
      <c r="AG70" s="9">
        <f t="shared" ref="AG70:AG81" si="66">AB70*P70</f>
        <v>4.9556599133732312E-12</v>
      </c>
      <c r="AH70" s="9">
        <f t="shared" ref="AH70:AH81" si="67">AB70*Q70</f>
        <v>2.2750990129869008E-6</v>
      </c>
      <c r="AI70" s="9">
        <f t="shared" ref="AI70:AI81" si="68">AB70*R70</f>
        <v>4.5172163897576214E-7</v>
      </c>
      <c r="AJ70" s="9">
        <f t="shared" ref="AJ70:AJ81" si="69">AB70*S70</f>
        <v>3.389575950695148E-7</v>
      </c>
      <c r="AK70" s="9">
        <f t="shared" ref="AK70:AK81" si="70">AB70*T70</f>
        <v>1.6436931224923651E-6</v>
      </c>
      <c r="AL70" s="9">
        <f t="shared" ref="AL70:AL81" si="71">AB70*U70</f>
        <v>2.9344069697219174E-10</v>
      </c>
      <c r="AM70" s="9">
        <f t="shared" ref="AM70:AM81" si="72">AB70*V70</f>
        <v>1.6232541760201167E-7</v>
      </c>
      <c r="AN70" s="9">
        <f t="shared" ref="AN70:AN81" si="73">AB70*W70</f>
        <v>3.1147049343488954E-3</v>
      </c>
      <c r="AO70" s="9">
        <f t="shared" ref="AO70:AO81" si="74">AB70*X70</f>
        <v>7.7283682123954387E-4</v>
      </c>
      <c r="AP70" s="9">
        <f t="shared" ref="AP70:AP81" si="75">AB70*Y70</f>
        <v>6.244164876654581E-5</v>
      </c>
      <c r="AQ70" s="9">
        <f t="shared" ref="AQ70:AQ81" si="76">AB70*Z70</f>
        <v>2.3268988279083802E-10</v>
      </c>
      <c r="AR70" s="9">
        <f t="shared" ref="AR70:AR81" si="77">AB70*AA70</f>
        <v>4.735996822001243E-4</v>
      </c>
    </row>
    <row r="71" spans="1:44" ht="76" x14ac:dyDescent="0.35">
      <c r="A71" s="9" t="s">
        <v>136</v>
      </c>
      <c r="B71" s="9" t="s">
        <v>66</v>
      </c>
      <c r="C71" s="9" t="s">
        <v>110</v>
      </c>
      <c r="D71" s="9" t="s">
        <v>173</v>
      </c>
      <c r="E71" s="9" t="s">
        <v>126</v>
      </c>
      <c r="F71" s="9" t="s">
        <v>56</v>
      </c>
      <c r="G71" s="9" t="s">
        <v>172</v>
      </c>
      <c r="H71" s="9">
        <v>1.1199999999999999E-3</v>
      </c>
      <c r="I71" s="9" t="s">
        <v>188</v>
      </c>
      <c r="J71" s="9" t="b">
        <v>0</v>
      </c>
      <c r="L71" s="9">
        <v>2.0526393988610692</v>
      </c>
      <c r="M71" s="9">
        <v>5.207477224576409E-8</v>
      </c>
      <c r="N71" s="9">
        <v>3.2513920605645098E-8</v>
      </c>
      <c r="O71" s="9">
        <v>1.043184380304409E-7</v>
      </c>
      <c r="P71" s="9">
        <v>7.377008275765334E-8</v>
      </c>
      <c r="Q71" s="9">
        <v>6.475352497129748E-2</v>
      </c>
      <c r="R71" s="9">
        <v>7.2435046369727528E-3</v>
      </c>
      <c r="S71" s="9">
        <v>7.2917592511910333E-3</v>
      </c>
      <c r="T71" s="9">
        <v>1.54633602279884E-2</v>
      </c>
      <c r="U71" s="9">
        <v>2.788510665112983E-5</v>
      </c>
      <c r="V71" s="9">
        <v>1.397243994702002E-3</v>
      </c>
      <c r="W71" s="9">
        <v>1.3910819391289211</v>
      </c>
      <c r="X71" s="9">
        <v>6.1980988331055888</v>
      </c>
      <c r="Y71" s="9">
        <v>0.94362225138298172</v>
      </c>
      <c r="Z71" s="9">
        <v>1.5561450291470851E-5</v>
      </c>
      <c r="AA71" s="9">
        <v>73.378713396254156</v>
      </c>
      <c r="AB71" s="9">
        <f t="shared" si="60"/>
        <v>1.1199999999999999E-3</v>
      </c>
      <c r="AC71" s="9">
        <f t="shared" si="62"/>
        <v>2.2989561267243975E-3</v>
      </c>
      <c r="AD71" s="9">
        <f t="shared" si="63"/>
        <v>5.8323744915255781E-11</v>
      </c>
      <c r="AE71" s="9">
        <f t="shared" si="64"/>
        <v>3.6415591078322504E-11</v>
      </c>
      <c r="AF71" s="9">
        <f t="shared" si="65"/>
        <v>1.1683665059409381E-10</v>
      </c>
      <c r="AG71" s="9">
        <f t="shared" si="66"/>
        <v>8.262249268857174E-11</v>
      </c>
      <c r="AH71" s="9">
        <f t="shared" si="67"/>
        <v>7.2523947967853165E-5</v>
      </c>
      <c r="AI71" s="9">
        <f t="shared" si="68"/>
        <v>8.1127251934094816E-6</v>
      </c>
      <c r="AJ71" s="9">
        <f t="shared" si="69"/>
        <v>8.1667703613339561E-6</v>
      </c>
      <c r="AK71" s="9">
        <f t="shared" si="70"/>
        <v>1.7318963455347006E-5</v>
      </c>
      <c r="AL71" s="9">
        <f t="shared" si="71"/>
        <v>3.1231319449265404E-8</v>
      </c>
      <c r="AM71" s="9">
        <f t="shared" si="72"/>
        <v>1.5649132740662421E-6</v>
      </c>
      <c r="AN71" s="9">
        <f t="shared" si="73"/>
        <v>1.5580117718243915E-3</v>
      </c>
      <c r="AO71" s="9">
        <f t="shared" si="74"/>
        <v>6.941870693078259E-3</v>
      </c>
      <c r="AP71" s="9">
        <f t="shared" si="75"/>
        <v>1.0568569215489395E-3</v>
      </c>
      <c r="AQ71" s="9">
        <f t="shared" si="76"/>
        <v>1.7428824326447352E-8</v>
      </c>
      <c r="AR71" s="9">
        <f t="shared" si="77"/>
        <v>8.2184159003804644E-2</v>
      </c>
    </row>
    <row r="72" spans="1:44" ht="51" x14ac:dyDescent="0.35">
      <c r="A72" s="9" t="s">
        <v>137</v>
      </c>
      <c r="B72" s="9" t="s">
        <v>67</v>
      </c>
      <c r="C72" s="9" t="s">
        <v>110</v>
      </c>
      <c r="D72" s="9" t="s">
        <v>176</v>
      </c>
      <c r="E72" s="9" t="s">
        <v>126</v>
      </c>
      <c r="F72" s="9" t="s">
        <v>56</v>
      </c>
      <c r="G72" s="9" t="s">
        <v>172</v>
      </c>
      <c r="H72" s="9">
        <v>1.1199999999999999E-3</v>
      </c>
      <c r="I72" s="9" t="s">
        <v>188</v>
      </c>
      <c r="J72" s="9" t="b">
        <v>0</v>
      </c>
      <c r="L72" s="9">
        <v>0.50957154497419876</v>
      </c>
      <c r="M72" s="9">
        <v>9.0010000783107129E-8</v>
      </c>
      <c r="N72" s="9">
        <v>1.387186003275895E-8</v>
      </c>
      <c r="O72" s="9">
        <v>4.9093743476040898E-8</v>
      </c>
      <c r="P72" s="9">
        <v>1.3100044049378541E-8</v>
      </c>
      <c r="Q72" s="9">
        <v>0.1941979481704019</v>
      </c>
      <c r="R72" s="9">
        <v>1.675229501599022E-3</v>
      </c>
      <c r="S72" s="9">
        <v>1.555981486187244E-3</v>
      </c>
      <c r="T72" s="9">
        <v>3.6582453377913562E-3</v>
      </c>
      <c r="U72" s="9">
        <v>1.074112287203956E-5</v>
      </c>
      <c r="V72" s="9">
        <v>3.1584836087548431E-4</v>
      </c>
      <c r="W72" s="9">
        <v>0.41817960125236969</v>
      </c>
      <c r="X72" s="9">
        <v>12.799222253696</v>
      </c>
      <c r="Y72" s="9">
        <v>0.56052049283561933</v>
      </c>
      <c r="Z72" s="9">
        <v>3.0226874490257629E-6</v>
      </c>
      <c r="AA72" s="9">
        <v>18.65490440433835</v>
      </c>
      <c r="AB72" s="9">
        <f t="shared" si="60"/>
        <v>1.1199999999999999E-3</v>
      </c>
      <c r="AC72" s="9">
        <f t="shared" si="62"/>
        <v>5.7072013037110252E-4</v>
      </c>
      <c r="AD72" s="9">
        <f t="shared" si="63"/>
        <v>1.0081120087707998E-10</v>
      </c>
      <c r="AE72" s="9">
        <f t="shared" si="64"/>
        <v>1.5536483236690024E-11</v>
      </c>
      <c r="AF72" s="9">
        <f t="shared" si="65"/>
        <v>5.4984992693165799E-11</v>
      </c>
      <c r="AG72" s="9">
        <f t="shared" si="66"/>
        <v>1.4672049335303965E-11</v>
      </c>
      <c r="AH72" s="9">
        <f t="shared" si="67"/>
        <v>2.1750170195085011E-4</v>
      </c>
      <c r="AI72" s="9">
        <f t="shared" si="68"/>
        <v>1.8762570417909044E-6</v>
      </c>
      <c r="AJ72" s="9">
        <f t="shared" si="69"/>
        <v>1.7426992645297132E-6</v>
      </c>
      <c r="AK72" s="9">
        <f t="shared" si="70"/>
        <v>4.0972347783263187E-6</v>
      </c>
      <c r="AL72" s="9">
        <f t="shared" si="71"/>
        <v>1.2030057616684307E-8</v>
      </c>
      <c r="AM72" s="9">
        <f t="shared" si="72"/>
        <v>3.5375016418054239E-7</v>
      </c>
      <c r="AN72" s="9">
        <f t="shared" si="73"/>
        <v>4.6836115340265401E-4</v>
      </c>
      <c r="AO72" s="9">
        <f t="shared" si="74"/>
        <v>1.4335128924139519E-2</v>
      </c>
      <c r="AP72" s="9">
        <f t="shared" si="75"/>
        <v>6.2778295197589364E-4</v>
      </c>
      <c r="AQ72" s="9">
        <f t="shared" si="76"/>
        <v>3.3854099429088542E-9</v>
      </c>
      <c r="AR72" s="9">
        <f t="shared" si="77"/>
        <v>2.0893492932858949E-2</v>
      </c>
    </row>
    <row r="73" spans="1:44" ht="51" x14ac:dyDescent="0.35">
      <c r="A73" s="9" t="s">
        <v>138</v>
      </c>
      <c r="B73" s="9" t="s">
        <v>68</v>
      </c>
      <c r="C73" s="9" t="s">
        <v>110</v>
      </c>
      <c r="D73" s="9" t="s">
        <v>173</v>
      </c>
      <c r="E73" s="9" t="s">
        <v>126</v>
      </c>
      <c r="F73" s="9" t="s">
        <v>56</v>
      </c>
      <c r="G73" s="9" t="s">
        <v>172</v>
      </c>
      <c r="H73" s="9">
        <v>-0.35</v>
      </c>
      <c r="I73" s="9" t="s">
        <v>188</v>
      </c>
      <c r="J73" s="9" t="b">
        <v>0</v>
      </c>
      <c r="L73" s="9">
        <v>2.7643486746614979E-3</v>
      </c>
      <c r="M73" s="9">
        <v>6.2252409683854703E-10</v>
      </c>
      <c r="N73" s="9">
        <v>7.9185214550497231E-11</v>
      </c>
      <c r="O73" s="9">
        <v>9.0037677931247423E-10</v>
      </c>
      <c r="P73" s="9">
        <v>5.2746343208057352E-10</v>
      </c>
      <c r="Q73" s="9">
        <v>2.2935964653571391E-4</v>
      </c>
      <c r="R73" s="9">
        <v>1.3388568982833709E-5</v>
      </c>
      <c r="S73" s="9">
        <v>1.2511010628056119E-5</v>
      </c>
      <c r="T73" s="9">
        <v>4.1986637765900313E-5</v>
      </c>
      <c r="U73" s="9">
        <v>2.2111214646672271E-8</v>
      </c>
      <c r="V73" s="9">
        <v>3.7875218789278768E-6</v>
      </c>
      <c r="W73" s="9">
        <v>2.7654979005058911E-2</v>
      </c>
      <c r="X73" s="9">
        <v>7.2336482846093508E-2</v>
      </c>
      <c r="Y73" s="9">
        <v>3.3733194505463791E-4</v>
      </c>
      <c r="Z73" s="9">
        <v>3.4564905778696412E-8</v>
      </c>
      <c r="AA73" s="9">
        <v>4.4630949325857122E-2</v>
      </c>
      <c r="AB73" s="9">
        <f t="shared" si="60"/>
        <v>-0.35</v>
      </c>
      <c r="AC73" s="9">
        <f t="shared" si="62"/>
        <v>-9.6752203613152416E-4</v>
      </c>
      <c r="AD73" s="9">
        <f t="shared" si="63"/>
        <v>-2.1788343389349146E-10</v>
      </c>
      <c r="AE73" s="9">
        <f t="shared" si="64"/>
        <v>-2.771482509267403E-11</v>
      </c>
      <c r="AF73" s="9">
        <f t="shared" si="65"/>
        <v>-3.1513187275936594E-10</v>
      </c>
      <c r="AG73" s="9">
        <f t="shared" si="66"/>
        <v>-1.8461220122820072E-10</v>
      </c>
      <c r="AH73" s="9">
        <f t="shared" si="67"/>
        <v>-8.0275876287499865E-5</v>
      </c>
      <c r="AI73" s="9">
        <f t="shared" si="68"/>
        <v>-4.6859991439917982E-6</v>
      </c>
      <c r="AJ73" s="9">
        <f t="shared" si="69"/>
        <v>-4.3788537198196417E-6</v>
      </c>
      <c r="AK73" s="9">
        <f t="shared" si="70"/>
        <v>-1.4695323218065108E-5</v>
      </c>
      <c r="AL73" s="9">
        <f t="shared" si="71"/>
        <v>-7.7389251263352949E-9</v>
      </c>
      <c r="AM73" s="9">
        <f t="shared" si="72"/>
        <v>-1.3256326576247567E-6</v>
      </c>
      <c r="AN73" s="9">
        <f t="shared" si="73"/>
        <v>-9.6792426517706177E-3</v>
      </c>
      <c r="AO73" s="9">
        <f t="shared" si="74"/>
        <v>-2.5317768996132726E-2</v>
      </c>
      <c r="AP73" s="9">
        <f t="shared" si="75"/>
        <v>-1.1806618076912327E-4</v>
      </c>
      <c r="AQ73" s="9">
        <f t="shared" si="76"/>
        <v>-1.2097717022543743E-8</v>
      </c>
      <c r="AR73" s="9">
        <f t="shared" si="77"/>
        <v>-1.5620832264049991E-2</v>
      </c>
    </row>
    <row r="74" spans="1:44" ht="51" x14ac:dyDescent="0.35">
      <c r="A74" s="9" t="s">
        <v>139</v>
      </c>
      <c r="B74" s="9" t="s">
        <v>69</v>
      </c>
      <c r="C74" s="9" t="s">
        <v>110</v>
      </c>
      <c r="D74" s="9" t="s">
        <v>177</v>
      </c>
      <c r="E74" s="9" t="s">
        <v>126</v>
      </c>
      <c r="F74" s="9" t="s">
        <v>56</v>
      </c>
      <c r="G74" s="9" t="s">
        <v>172</v>
      </c>
      <c r="H74" s="9">
        <v>6.0424000000000003E-5</v>
      </c>
      <c r="I74" s="9" t="s">
        <v>189</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140</v>
      </c>
      <c r="B75" s="9" t="s">
        <v>70</v>
      </c>
      <c r="C75" s="9" t="s">
        <v>110</v>
      </c>
      <c r="D75" s="9" t="s">
        <v>177</v>
      </c>
      <c r="E75" s="9" t="s">
        <v>126</v>
      </c>
      <c r="F75" s="9" t="s">
        <v>56</v>
      </c>
      <c r="G75" s="9" t="s">
        <v>172</v>
      </c>
      <c r="H75" s="9">
        <v>0.14660000000000001</v>
      </c>
      <c r="I75" s="9" t="s">
        <v>189</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141</v>
      </c>
      <c r="B76" s="9" t="s">
        <v>71</v>
      </c>
      <c r="C76" s="9" t="s">
        <v>110</v>
      </c>
      <c r="D76" s="9" t="s">
        <v>178</v>
      </c>
      <c r="E76" s="9" t="s">
        <v>126</v>
      </c>
      <c r="F76" s="9" t="s">
        <v>56</v>
      </c>
      <c r="G76" s="9" t="s">
        <v>172</v>
      </c>
      <c r="H76" s="9">
        <v>0.15379999999999999</v>
      </c>
      <c r="I76" s="9" t="s">
        <v>189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142</v>
      </c>
      <c r="B77" s="9" t="s">
        <v>72</v>
      </c>
      <c r="C77" s="9" t="s">
        <v>165</v>
      </c>
      <c r="D77" s="9" t="s">
        <v>179</v>
      </c>
      <c r="E77" s="9" t="s">
        <v>126</v>
      </c>
      <c r="F77" s="9" t="s">
        <v>56</v>
      </c>
      <c r="G77" s="9" t="s">
        <v>172</v>
      </c>
      <c r="H77" s="9">
        <v>0</v>
      </c>
      <c r="I77" s="9" t="s">
        <v>189</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143</v>
      </c>
      <c r="B78" s="9" t="s">
        <v>73</v>
      </c>
      <c r="C78" s="9" t="s">
        <v>110</v>
      </c>
      <c r="D78" s="9" t="s">
        <v>177</v>
      </c>
      <c r="E78" s="9" t="s">
        <v>126</v>
      </c>
      <c r="F78" s="9" t="s">
        <v>56</v>
      </c>
      <c r="G78" s="9" t="s">
        <v>172</v>
      </c>
      <c r="H78" s="9">
        <v>9.8399999999999998E-3</v>
      </c>
      <c r="I78" s="9" t="s">
        <v>189</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144</v>
      </c>
      <c r="B79" s="9" t="s">
        <v>74</v>
      </c>
      <c r="C79" s="9" t="s">
        <v>110</v>
      </c>
      <c r="D79" s="9" t="s">
        <v>177</v>
      </c>
      <c r="E79" s="9" t="s">
        <v>126</v>
      </c>
      <c r="F79" s="9" t="s">
        <v>56</v>
      </c>
      <c r="G79" s="9" t="s">
        <v>172</v>
      </c>
      <c r="H79" s="9">
        <v>4.6900000000000002E-5</v>
      </c>
      <c r="I79" s="9" t="s">
        <v>189</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145</v>
      </c>
      <c r="B80" s="9" t="s">
        <v>75</v>
      </c>
      <c r="C80" s="9" t="s">
        <v>166</v>
      </c>
      <c r="D80" s="9" t="s">
        <v>177</v>
      </c>
      <c r="E80" s="9" t="s">
        <v>126</v>
      </c>
      <c r="F80" s="9" t="s">
        <v>56</v>
      </c>
      <c r="G80" s="9" t="s">
        <v>172</v>
      </c>
      <c r="H80" s="9">
        <v>5.6026000000000003E-4</v>
      </c>
      <c r="I80" s="9" t="s">
        <v>189</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146</v>
      </c>
      <c r="B81" s="9" t="s">
        <v>76</v>
      </c>
      <c r="C81" s="9" t="s">
        <v>110</v>
      </c>
      <c r="D81" s="9" t="s">
        <v>177</v>
      </c>
      <c r="E81" s="9" t="s">
        <v>126</v>
      </c>
      <c r="F81" s="9" t="s">
        <v>56</v>
      </c>
      <c r="G81" s="9" t="s">
        <v>172</v>
      </c>
      <c r="H81" s="9">
        <v>2.3430000000000001E-5</v>
      </c>
      <c r="I81" s="9" t="s">
        <v>189</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133</v>
      </c>
      <c r="B82" s="9" t="s">
        <v>63</v>
      </c>
      <c r="C82" s="9" t="s">
        <v>110</v>
      </c>
      <c r="D82" s="9" t="s">
        <v>172</v>
      </c>
      <c r="E82" s="9" t="s">
        <v>133</v>
      </c>
      <c r="F82" s="9" t="s">
        <v>63</v>
      </c>
      <c r="G82" s="9" t="s">
        <v>172</v>
      </c>
      <c r="H82" s="9">
        <v>-1</v>
      </c>
      <c r="I82" s="9" t="s">
        <v>187</v>
      </c>
      <c r="J82" s="9" t="b">
        <v>0</v>
      </c>
      <c r="AB82" s="9">
        <f t="shared" si="60"/>
        <v>-1</v>
      </c>
      <c r="AC82" s="9">
        <f t="shared" ref="AC82:AR82" si="78">+AC83+AC84+AC85+AC86+AC87+AC88+AC89+AC90+AC91+AC92+AC93+AC94</f>
        <v>5.3953760442447339E-2</v>
      </c>
      <c r="AD82" s="9">
        <f t="shared" si="78"/>
        <v>3.027063845571448E-9</v>
      </c>
      <c r="AE82" s="9">
        <f t="shared" si="78"/>
        <v>1.427213331771866E-9</v>
      </c>
      <c r="AF82" s="9">
        <f t="shared" si="78"/>
        <v>2.3641948066178103E-9</v>
      </c>
      <c r="AG82" s="9">
        <f t="shared" si="78"/>
        <v>1.0915706147200551E-8</v>
      </c>
      <c r="AH82" s="9">
        <f t="shared" si="78"/>
        <v>2.2999632551541109E-3</v>
      </c>
      <c r="AI82" s="9">
        <f t="shared" si="78"/>
        <v>7.1513202930028715E-5</v>
      </c>
      <c r="AJ82" s="9">
        <f t="shared" si="78"/>
        <v>2.1694960001108739E-3</v>
      </c>
      <c r="AK82" s="9">
        <f t="shared" si="78"/>
        <v>9.6225014452828075E-3</v>
      </c>
      <c r="AL82" s="9">
        <f t="shared" si="78"/>
        <v>4.055810082322917E-7</v>
      </c>
      <c r="AM82" s="9">
        <f t="shared" si="78"/>
        <v>8.6023694770961086E-5</v>
      </c>
      <c r="AN82" s="9">
        <f t="shared" si="78"/>
        <v>1.9389603375059253E-2</v>
      </c>
      <c r="AO82" s="9">
        <f t="shared" si="78"/>
        <v>0.44008200535474762</v>
      </c>
      <c r="AP82" s="9">
        <f t="shared" si="78"/>
        <v>1.2426601543650335E-2</v>
      </c>
      <c r="AQ82" s="9">
        <f t="shared" si="78"/>
        <v>1.1863523826531189E-7</v>
      </c>
      <c r="AR82" s="9">
        <f t="shared" si="78"/>
        <v>0.29763451506094013</v>
      </c>
    </row>
    <row r="83" spans="1:44" ht="63.5" x14ac:dyDescent="0.35">
      <c r="A83" s="9" t="s">
        <v>147</v>
      </c>
      <c r="B83" s="9" t="s">
        <v>77</v>
      </c>
      <c r="C83" s="9" t="s">
        <v>110</v>
      </c>
      <c r="D83" s="9" t="s">
        <v>180</v>
      </c>
      <c r="E83" s="9" t="s">
        <v>133</v>
      </c>
      <c r="F83" s="9" t="s">
        <v>63</v>
      </c>
      <c r="G83" s="9" t="s">
        <v>172</v>
      </c>
      <c r="H83" s="9">
        <v>-1.8499999999999999E-5</v>
      </c>
      <c r="I83" s="9" t="s">
        <v>188</v>
      </c>
      <c r="J83" s="9" t="b">
        <v>0</v>
      </c>
      <c r="L83" s="9">
        <v>-0.52360837610367916</v>
      </c>
      <c r="M83" s="9">
        <v>-5.0347728910627557E-9</v>
      </c>
      <c r="N83" s="9">
        <v>-6.1782182118547084E-9</v>
      </c>
      <c r="O83" s="9">
        <v>-4.2867379688764412E-8</v>
      </c>
      <c r="P83" s="9">
        <v>-4.1978141291262007E-9</v>
      </c>
      <c r="Q83" s="9">
        <v>-2.1954225964532009E-3</v>
      </c>
      <c r="R83" s="9">
        <v>-3.9702107017892648E-4</v>
      </c>
      <c r="S83" s="9">
        <v>-3.1855082369674082E-4</v>
      </c>
      <c r="T83" s="9">
        <v>-1.479513557648844E-3</v>
      </c>
      <c r="U83" s="9">
        <v>-7.5928661732313664E-7</v>
      </c>
      <c r="V83" s="9">
        <v>-1.4806836103657979E-4</v>
      </c>
      <c r="W83" s="9">
        <v>-1.4046811471962379</v>
      </c>
      <c r="X83" s="9">
        <v>-0.38102912616901458</v>
      </c>
      <c r="Y83" s="9">
        <v>-7.2406315853755579E-2</v>
      </c>
      <c r="Z83" s="9">
        <v>-1.6078987313612599E-7</v>
      </c>
      <c r="AA83" s="9">
        <v>-0.39413004095305892</v>
      </c>
      <c r="AB83" s="9">
        <f t="shared" si="60"/>
        <v>-1.8499999999999999E-5</v>
      </c>
      <c r="AC83" s="9">
        <f t="shared" ref="AC83:AC94" si="79">AB83*L83</f>
        <v>9.6867549579180636E-6</v>
      </c>
      <c r="AD83" s="9">
        <f t="shared" ref="AD83:AD94" si="80">AB83*M83</f>
        <v>9.3143298484660976E-14</v>
      </c>
      <c r="AE83" s="9">
        <f t="shared" ref="AE83:AE94" si="81">AB83*N83</f>
        <v>1.142970369193121E-13</v>
      </c>
      <c r="AF83" s="9">
        <f t="shared" ref="AF83:AF94" si="82">AB83*O83</f>
        <v>7.9304652424214156E-13</v>
      </c>
      <c r="AG83" s="9">
        <f t="shared" ref="AG83:AG94" si="83">AB83*P83</f>
        <v>7.7659561388834706E-14</v>
      </c>
      <c r="AH83" s="9">
        <f t="shared" ref="AH83:AH94" si="84">AB83*Q83</f>
        <v>4.0615318034384216E-8</v>
      </c>
      <c r="AI83" s="9">
        <f t="shared" ref="AI83:AI94" si="85">AB83*R83</f>
        <v>7.3448897983101397E-9</v>
      </c>
      <c r="AJ83" s="9">
        <f t="shared" ref="AJ83:AJ94" si="86">AB83*S83</f>
        <v>5.893190238389705E-9</v>
      </c>
      <c r="AK83" s="9">
        <f t="shared" ref="AK83:AK94" si="87">AB83*T83</f>
        <v>2.7371000816503614E-8</v>
      </c>
      <c r="AL83" s="9">
        <f t="shared" ref="AL83:AL94" si="88">AB83*U83</f>
        <v>1.4046802420478027E-11</v>
      </c>
      <c r="AM83" s="9">
        <f t="shared" ref="AM83:AM94" si="89">AB83*V83</f>
        <v>2.7392646791767258E-9</v>
      </c>
      <c r="AN83" s="9">
        <f t="shared" ref="AN83:AN94" si="90">AB83*W83</f>
        <v>2.5986601223130402E-5</v>
      </c>
      <c r="AO83" s="9">
        <f t="shared" ref="AO83:AO94" si="91">AB83*X83</f>
        <v>7.0490388341267693E-6</v>
      </c>
      <c r="AP83" s="9">
        <f t="shared" ref="AP83:AP94" si="92">AB83*Y83</f>
        <v>1.339516843294478E-6</v>
      </c>
      <c r="AQ83" s="9">
        <f t="shared" ref="AQ83:AQ94" si="93">AB83*Z83</f>
        <v>2.9746126530183307E-12</v>
      </c>
      <c r="AR83" s="9">
        <f t="shared" ref="AR83:AR94" si="94">AB83*AA83</f>
        <v>7.2914057576315899E-6</v>
      </c>
    </row>
    <row r="84" spans="1:44" ht="63.5" x14ac:dyDescent="0.35">
      <c r="A84" s="9" t="s">
        <v>148</v>
      </c>
      <c r="B84" s="9" t="s">
        <v>78</v>
      </c>
      <c r="C84" s="9" t="s">
        <v>166</v>
      </c>
      <c r="D84" s="9" t="s">
        <v>180</v>
      </c>
      <c r="E84" s="9" t="s">
        <v>133</v>
      </c>
      <c r="F84" s="9" t="s">
        <v>63</v>
      </c>
      <c r="G84" s="9" t="s">
        <v>172</v>
      </c>
      <c r="H84" s="9">
        <v>-2.2499999999999999E-4</v>
      </c>
      <c r="I84" s="9" t="s">
        <v>188</v>
      </c>
      <c r="J84" s="9" t="b">
        <v>0</v>
      </c>
      <c r="L84" s="9">
        <v>-0.31062606905487877</v>
      </c>
      <c r="M84" s="9">
        <v>-2.1305858048911279E-8</v>
      </c>
      <c r="N84" s="9">
        <v>-1.2584942848018451E-7</v>
      </c>
      <c r="O84" s="9">
        <v>-2.1049518282893269E-6</v>
      </c>
      <c r="P84" s="9">
        <v>-3.2901027878885327E-8</v>
      </c>
      <c r="Q84" s="9">
        <v>-3.7249033972042933E-2</v>
      </c>
      <c r="R84" s="9">
        <v>-1.695069296809859E-3</v>
      </c>
      <c r="S84" s="9">
        <v>-3.9870818838341031E-3</v>
      </c>
      <c r="T84" s="9">
        <v>-1.1799303114350309E-2</v>
      </c>
      <c r="U84" s="9">
        <v>-9.10893314334004E-4</v>
      </c>
      <c r="V84" s="9">
        <v>-2.073637361429705E-2</v>
      </c>
      <c r="W84" s="9">
        <v>-4.7558076045168809</v>
      </c>
      <c r="X84" s="9">
        <v>-3.2172599513217039</v>
      </c>
      <c r="Y84" s="9">
        <v>-4.448095415779898</v>
      </c>
      <c r="Z84" s="9">
        <v>-6.4147913804419111E-6</v>
      </c>
      <c r="AA84" s="9">
        <v>-4.6035859935909027</v>
      </c>
      <c r="AB84" s="9">
        <f t="shared" si="60"/>
        <v>-2.2499999999999999E-4</v>
      </c>
      <c r="AC84" s="9">
        <f t="shared" si="79"/>
        <v>6.9890865537347723E-5</v>
      </c>
      <c r="AD84" s="9">
        <f t="shared" si="80"/>
        <v>4.7938180610050378E-12</v>
      </c>
      <c r="AE84" s="9">
        <f t="shared" si="81"/>
        <v>2.8316121408041513E-11</v>
      </c>
      <c r="AF84" s="9">
        <f t="shared" si="82"/>
        <v>4.7361416136509855E-10</v>
      </c>
      <c r="AG84" s="9">
        <f t="shared" si="83"/>
        <v>7.4027312727491986E-12</v>
      </c>
      <c r="AH84" s="9">
        <f t="shared" si="84"/>
        <v>8.3810326437096601E-6</v>
      </c>
      <c r="AI84" s="9">
        <f t="shared" si="85"/>
        <v>3.8139059178221828E-7</v>
      </c>
      <c r="AJ84" s="9">
        <f t="shared" si="86"/>
        <v>8.9709342386267312E-7</v>
      </c>
      <c r="AK84" s="9">
        <f t="shared" si="87"/>
        <v>2.6548432007288193E-6</v>
      </c>
      <c r="AL84" s="9">
        <f t="shared" si="88"/>
        <v>2.0495099572515089E-7</v>
      </c>
      <c r="AM84" s="9">
        <f t="shared" si="89"/>
        <v>4.6656840632168357E-6</v>
      </c>
      <c r="AN84" s="9">
        <f t="shared" si="90"/>
        <v>1.0700567110162981E-3</v>
      </c>
      <c r="AO84" s="9">
        <f t="shared" si="91"/>
        <v>7.2388348904738335E-4</v>
      </c>
      <c r="AP84" s="9">
        <f t="shared" si="92"/>
        <v>1.0008214685504771E-3</v>
      </c>
      <c r="AQ84" s="9">
        <f t="shared" si="93"/>
        <v>1.4433280605994299E-9</v>
      </c>
      <c r="AR84" s="9">
        <f t="shared" si="94"/>
        <v>1.0358068485579531E-3</v>
      </c>
    </row>
    <row r="85" spans="1:44" ht="63.5" x14ac:dyDescent="0.35">
      <c r="A85" s="9" t="s">
        <v>149</v>
      </c>
      <c r="B85" s="9" t="s">
        <v>79</v>
      </c>
      <c r="C85" s="9" t="s">
        <v>167</v>
      </c>
      <c r="D85" s="9" t="s">
        <v>180</v>
      </c>
      <c r="E85" s="9" t="s">
        <v>133</v>
      </c>
      <c r="F85" s="9" t="s">
        <v>63</v>
      </c>
      <c r="G85" s="9" t="s">
        <v>172</v>
      </c>
      <c r="H85" s="9">
        <v>7.4099999999999998E-9</v>
      </c>
      <c r="I85" s="9" t="s">
        <v>188</v>
      </c>
      <c r="J85" s="9" t="b">
        <v>0</v>
      </c>
      <c r="L85" s="9">
        <v>577811.866142074</v>
      </c>
      <c r="M85" s="9">
        <v>0.1925871401677339</v>
      </c>
      <c r="N85" s="9">
        <v>0.1707425519998817</v>
      </c>
      <c r="O85" s="9">
        <v>0.2430668588850434</v>
      </c>
      <c r="P85" s="9">
        <v>9.6742754633563119E-2</v>
      </c>
      <c r="Q85" s="9">
        <v>82647.995804854902</v>
      </c>
      <c r="R85" s="9">
        <v>3907.5374034153901</v>
      </c>
      <c r="S85" s="9">
        <v>3587.958722196815</v>
      </c>
      <c r="T85" s="9">
        <v>11792.14133803939</v>
      </c>
      <c r="U85" s="9">
        <v>17.061395084203369</v>
      </c>
      <c r="V85" s="9">
        <v>1030.312810266216</v>
      </c>
      <c r="W85" s="9">
        <v>3566123.7738131271</v>
      </c>
      <c r="X85" s="9">
        <v>58909334.839345537</v>
      </c>
      <c r="Y85" s="9">
        <v>470878.51487699029</v>
      </c>
      <c r="Z85" s="9">
        <v>11.265020599757969</v>
      </c>
      <c r="AA85" s="9">
        <v>15965351.392965039</v>
      </c>
      <c r="AB85" s="9">
        <f t="shared" si="60"/>
        <v>7.4099999999999998E-9</v>
      </c>
      <c r="AC85" s="9">
        <f t="shared" si="79"/>
        <v>4.2815859281127681E-3</v>
      </c>
      <c r="AD85" s="9">
        <f t="shared" si="80"/>
        <v>1.4270707086429082E-9</v>
      </c>
      <c r="AE85" s="9">
        <f t="shared" si="81"/>
        <v>1.2652023103191233E-9</v>
      </c>
      <c r="AF85" s="9">
        <f t="shared" si="82"/>
        <v>1.8011254243381715E-9</v>
      </c>
      <c r="AG85" s="9">
        <f t="shared" si="83"/>
        <v>7.1686381183470269E-10</v>
      </c>
      <c r="AH85" s="9">
        <f t="shared" si="84"/>
        <v>6.1242164891397478E-4</v>
      </c>
      <c r="AI85" s="9">
        <f t="shared" si="85"/>
        <v>2.8954852159308041E-5</v>
      </c>
      <c r="AJ85" s="9">
        <f t="shared" si="86"/>
        <v>2.6586774131478399E-5</v>
      </c>
      <c r="AK85" s="9">
        <f t="shared" si="87"/>
        <v>8.737976731487187E-5</v>
      </c>
      <c r="AL85" s="9">
        <f t="shared" si="88"/>
        <v>1.2642493757394696E-7</v>
      </c>
      <c r="AM85" s="9">
        <f t="shared" si="89"/>
        <v>7.6346179240726601E-6</v>
      </c>
      <c r="AN85" s="9">
        <f t="shared" si="90"/>
        <v>2.6424977163955272E-2</v>
      </c>
      <c r="AO85" s="9">
        <f t="shared" si="91"/>
        <v>0.43651817115955044</v>
      </c>
      <c r="AP85" s="9">
        <f t="shared" si="92"/>
        <v>3.4892097952384979E-3</v>
      </c>
      <c r="AQ85" s="9">
        <f t="shared" si="93"/>
        <v>8.3473802644206547E-8</v>
      </c>
      <c r="AR85" s="9">
        <f t="shared" si="94"/>
        <v>0.11830325382187094</v>
      </c>
    </row>
    <row r="86" spans="1:44" ht="63.5" x14ac:dyDescent="0.35">
      <c r="A86" s="9" t="s">
        <v>150</v>
      </c>
      <c r="B86" s="9" t="s">
        <v>80</v>
      </c>
      <c r="C86" s="9" t="s">
        <v>168</v>
      </c>
      <c r="D86" s="9" t="s">
        <v>180</v>
      </c>
      <c r="E86" s="9" t="s">
        <v>133</v>
      </c>
      <c r="F86" s="9" t="s">
        <v>63</v>
      </c>
      <c r="G86" s="9" t="s">
        <v>172</v>
      </c>
      <c r="H86" s="9">
        <v>1.18E-2</v>
      </c>
      <c r="I86" s="9" t="s">
        <v>188</v>
      </c>
      <c r="J86" s="9" t="b">
        <v>0</v>
      </c>
      <c r="L86" s="9">
        <v>0.11525756981176399</v>
      </c>
      <c r="M86" s="9">
        <v>1.122806434220742E-8</v>
      </c>
      <c r="N86" s="9">
        <v>5.5302390244247127E-9</v>
      </c>
      <c r="O86" s="9">
        <v>2.8421634726958709E-8</v>
      </c>
      <c r="P86" s="9">
        <v>3.704356632401462E-9</v>
      </c>
      <c r="Q86" s="9">
        <v>0.10737589049427709</v>
      </c>
      <c r="R86" s="9">
        <v>4.0911125731123941E-4</v>
      </c>
      <c r="S86" s="9">
        <v>4.166428375131348E-4</v>
      </c>
      <c r="T86" s="9">
        <v>1.2209256279476039E-3</v>
      </c>
      <c r="U86" s="9">
        <v>5.8572619694143044E-6</v>
      </c>
      <c r="V86" s="9">
        <v>1.0399459650819211E-4</v>
      </c>
      <c r="W86" s="9">
        <v>0.14015950808097119</v>
      </c>
      <c r="X86" s="9">
        <v>1.445034064808584</v>
      </c>
      <c r="Y86" s="9">
        <v>0.20574061411934519</v>
      </c>
      <c r="Z86" s="9">
        <v>3.8063568149824002E-6</v>
      </c>
      <c r="AA86" s="9">
        <v>7.4864370238318063</v>
      </c>
      <c r="AB86" s="9">
        <f t="shared" si="60"/>
        <v>1.18E-2</v>
      </c>
      <c r="AC86" s="9">
        <f t="shared" si="79"/>
        <v>1.3600393237788151E-3</v>
      </c>
      <c r="AD86" s="9">
        <f t="shared" si="80"/>
        <v>1.3249115923804756E-10</v>
      </c>
      <c r="AE86" s="9">
        <f t="shared" si="81"/>
        <v>6.5256820488211603E-11</v>
      </c>
      <c r="AF86" s="9">
        <f t="shared" si="82"/>
        <v>3.3537528977811277E-10</v>
      </c>
      <c r="AG86" s="9">
        <f t="shared" si="83"/>
        <v>4.3711408262337251E-11</v>
      </c>
      <c r="AH86" s="9">
        <f t="shared" si="84"/>
        <v>1.2670355078324698E-3</v>
      </c>
      <c r="AI86" s="9">
        <f t="shared" si="85"/>
        <v>4.8275128362726247E-6</v>
      </c>
      <c r="AJ86" s="9">
        <f t="shared" si="86"/>
        <v>4.9163854826549908E-6</v>
      </c>
      <c r="AK86" s="9">
        <f t="shared" si="87"/>
        <v>1.4406922409781725E-5</v>
      </c>
      <c r="AL86" s="9">
        <f t="shared" si="88"/>
        <v>6.9115691239088786E-8</v>
      </c>
      <c r="AM86" s="9">
        <f t="shared" si="89"/>
        <v>1.2271362387966669E-6</v>
      </c>
      <c r="AN86" s="9">
        <f t="shared" si="90"/>
        <v>1.6538821953554601E-3</v>
      </c>
      <c r="AO86" s="9">
        <f t="shared" si="91"/>
        <v>1.7051401964741291E-2</v>
      </c>
      <c r="AP86" s="9">
        <f t="shared" si="92"/>
        <v>2.4277392466082732E-3</v>
      </c>
      <c r="AQ86" s="9">
        <f t="shared" si="93"/>
        <v>4.4915010416792321E-8</v>
      </c>
      <c r="AR86" s="9">
        <f t="shared" si="94"/>
        <v>8.8339956881215306E-2</v>
      </c>
    </row>
    <row r="87" spans="1:44" ht="113.5" x14ac:dyDescent="0.35">
      <c r="A87" s="9" t="s">
        <v>151</v>
      </c>
      <c r="B87" s="9" t="s">
        <v>81</v>
      </c>
      <c r="C87" s="9" t="s">
        <v>169</v>
      </c>
      <c r="D87" s="9" t="s">
        <v>173</v>
      </c>
      <c r="E87" s="9" t="s">
        <v>133</v>
      </c>
      <c r="F87" s="9" t="s">
        <v>63</v>
      </c>
      <c r="G87" s="9" t="s">
        <v>172</v>
      </c>
      <c r="H87" s="9">
        <v>3.5211267605633799E-4</v>
      </c>
      <c r="I87" s="9" t="s">
        <v>188</v>
      </c>
      <c r="J87" s="9" t="b">
        <v>0</v>
      </c>
      <c r="L87" s="9">
        <v>22.795301105189189</v>
      </c>
      <c r="M87" s="9">
        <v>4.9494124421397101E-6</v>
      </c>
      <c r="N87" s="9">
        <v>2.9523824655111482E-7</v>
      </c>
      <c r="O87" s="9">
        <v>4.5001627625994779E-7</v>
      </c>
      <c r="P87" s="9">
        <v>1.661425789203993E-6</v>
      </c>
      <c r="Q87" s="9">
        <v>1.4634414675390619</v>
      </c>
      <c r="R87" s="9">
        <v>9.4478162126205287E-2</v>
      </c>
      <c r="S87" s="9">
        <v>8.1564256609351293E-2</v>
      </c>
      <c r="T87" s="9">
        <v>0.30651134051758883</v>
      </c>
      <c r="U87" s="9">
        <v>4.2672089090831311E-5</v>
      </c>
      <c r="V87" s="9">
        <v>2.782604203702576E-2</v>
      </c>
      <c r="W87" s="9">
        <v>7.5528131664311111</v>
      </c>
      <c r="X87" s="9">
        <v>52.065484232618658</v>
      </c>
      <c r="Y87" s="9">
        <v>0.8251361323836407</v>
      </c>
      <c r="Z87" s="9">
        <v>1.2366297573386061E-5</v>
      </c>
      <c r="AA87" s="9">
        <v>312.49125857249419</v>
      </c>
      <c r="AB87" s="9">
        <f t="shared" si="60"/>
        <v>3.5211267605633799E-4</v>
      </c>
      <c r="AC87" s="9">
        <f t="shared" si="79"/>
        <v>8.026514473658165E-3</v>
      </c>
      <c r="AD87" s="9">
        <f t="shared" si="80"/>
        <v>1.7427508599083485E-9</v>
      </c>
      <c r="AE87" s="9">
        <f t="shared" si="81"/>
        <v>1.0395712906729393E-10</v>
      </c>
      <c r="AF87" s="9">
        <f t="shared" si="82"/>
        <v>1.5845643530279849E-10</v>
      </c>
      <c r="AG87" s="9">
        <f t="shared" si="83"/>
        <v>5.8500908070563125E-10</v>
      </c>
      <c r="AH87" s="9">
        <f t="shared" si="84"/>
        <v>5.1529629138699358E-4</v>
      </c>
      <c r="AI87" s="9">
        <f t="shared" si="85"/>
        <v>3.3266958495142701E-5</v>
      </c>
      <c r="AJ87" s="9">
        <f t="shared" si="86"/>
        <v>2.8719808665264536E-5</v>
      </c>
      <c r="AK87" s="9">
        <f t="shared" si="87"/>
        <v>1.0792652835126366E-4</v>
      </c>
      <c r="AL87" s="9">
        <f t="shared" si="88"/>
        <v>1.5025383482687079E-8</v>
      </c>
      <c r="AM87" s="9">
        <f t="shared" si="89"/>
        <v>9.7979021257132947E-6</v>
      </c>
      <c r="AN87" s="9">
        <f t="shared" si="90"/>
        <v>2.6594412557856021E-3</v>
      </c>
      <c r="AO87" s="9">
        <f t="shared" si="91"/>
        <v>1.8332916983316426E-2</v>
      </c>
      <c r="AP87" s="9">
        <f t="shared" si="92"/>
        <v>2.9054089168438051E-4</v>
      </c>
      <c r="AQ87" s="9">
        <f t="shared" si="93"/>
        <v>4.3543301314739649E-9</v>
      </c>
      <c r="AR87" s="9">
        <f t="shared" si="94"/>
        <v>0.110032133300174</v>
      </c>
    </row>
    <row r="88" spans="1:44" ht="63.5" x14ac:dyDescent="0.35">
      <c r="A88" s="9" t="s">
        <v>138</v>
      </c>
      <c r="B88" s="9" t="s">
        <v>68</v>
      </c>
      <c r="C88" s="9" t="s">
        <v>110</v>
      </c>
      <c r="D88" s="9" t="s">
        <v>173</v>
      </c>
      <c r="E88" s="9" t="s">
        <v>133</v>
      </c>
      <c r="F88" s="9" t="s">
        <v>63</v>
      </c>
      <c r="G88" s="9" t="s">
        <v>172</v>
      </c>
      <c r="H88" s="9">
        <v>-0.45</v>
      </c>
      <c r="I88" s="9" t="s">
        <v>188</v>
      </c>
      <c r="J88" s="9" t="b">
        <v>0</v>
      </c>
      <c r="L88" s="9">
        <v>2.7643486746614979E-3</v>
      </c>
      <c r="M88" s="9">
        <v>6.2252409683854703E-10</v>
      </c>
      <c r="N88" s="9">
        <v>7.9185214550497231E-11</v>
      </c>
      <c r="O88" s="9">
        <v>9.0037677931247423E-10</v>
      </c>
      <c r="P88" s="9">
        <v>5.2746343208057352E-10</v>
      </c>
      <c r="Q88" s="9">
        <v>2.2935964653571391E-4</v>
      </c>
      <c r="R88" s="9">
        <v>1.3388568982833709E-5</v>
      </c>
      <c r="S88" s="9">
        <v>1.2511010628056119E-5</v>
      </c>
      <c r="T88" s="9">
        <v>4.1986637765900313E-5</v>
      </c>
      <c r="U88" s="9">
        <v>2.2111214646672271E-8</v>
      </c>
      <c r="V88" s="9">
        <v>3.7875218789278768E-6</v>
      </c>
      <c r="W88" s="9">
        <v>2.7654979005058911E-2</v>
      </c>
      <c r="X88" s="9">
        <v>7.2336482846093508E-2</v>
      </c>
      <c r="Y88" s="9">
        <v>3.3733194505463791E-4</v>
      </c>
      <c r="Z88" s="9">
        <v>3.4564905778696412E-8</v>
      </c>
      <c r="AA88" s="9">
        <v>4.4630949325857122E-2</v>
      </c>
      <c r="AB88" s="9">
        <f t="shared" si="60"/>
        <v>-0.45</v>
      </c>
      <c r="AC88" s="9">
        <f t="shared" si="79"/>
        <v>-1.2439569035976742E-3</v>
      </c>
      <c r="AD88" s="9">
        <f t="shared" si="80"/>
        <v>-2.8013584357734615E-10</v>
      </c>
      <c r="AE88" s="9">
        <f t="shared" si="81"/>
        <v>-3.5633346547723753E-11</v>
      </c>
      <c r="AF88" s="9">
        <f t="shared" si="82"/>
        <v>-4.0516955069061342E-10</v>
      </c>
      <c r="AG88" s="9">
        <f t="shared" si="83"/>
        <v>-2.3735854443625809E-10</v>
      </c>
      <c r="AH88" s="9">
        <f t="shared" si="84"/>
        <v>-1.0321184094107127E-4</v>
      </c>
      <c r="AI88" s="9">
        <f t="shared" si="85"/>
        <v>-6.0248560422751698E-6</v>
      </c>
      <c r="AJ88" s="9">
        <f t="shared" si="86"/>
        <v>-5.6299547826252543E-6</v>
      </c>
      <c r="AK88" s="9">
        <f t="shared" si="87"/>
        <v>-1.8893986994655141E-5</v>
      </c>
      <c r="AL88" s="9">
        <f t="shared" si="88"/>
        <v>-9.9500465910025213E-9</v>
      </c>
      <c r="AM88" s="9">
        <f t="shared" si="89"/>
        <v>-1.7043848455175447E-6</v>
      </c>
      <c r="AN88" s="9">
        <f t="shared" si="90"/>
        <v>-1.244474055227651E-2</v>
      </c>
      <c r="AO88" s="9">
        <f t="shared" si="91"/>
        <v>-3.2551417280742082E-2</v>
      </c>
      <c r="AP88" s="9">
        <f t="shared" si="92"/>
        <v>-1.5179937527458706E-4</v>
      </c>
      <c r="AQ88" s="9">
        <f t="shared" si="93"/>
        <v>-1.5554207600413387E-8</v>
      </c>
      <c r="AR88" s="9">
        <f t="shared" si="94"/>
        <v>-2.0083927196635706E-2</v>
      </c>
    </row>
    <row r="89" spans="1:44" ht="63.5" x14ac:dyDescent="0.35">
      <c r="A89" s="9" t="s">
        <v>139</v>
      </c>
      <c r="B89" s="9" t="s">
        <v>69</v>
      </c>
      <c r="C89" s="9" t="s">
        <v>110</v>
      </c>
      <c r="D89" s="9" t="s">
        <v>177</v>
      </c>
      <c r="E89" s="9" t="s">
        <v>133</v>
      </c>
      <c r="F89" s="9" t="s">
        <v>63</v>
      </c>
      <c r="G89" s="9" t="s">
        <v>172</v>
      </c>
      <c r="H89" s="9">
        <v>2.5000000000000001E-5</v>
      </c>
      <c r="I89" s="9" t="s">
        <v>189</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140</v>
      </c>
      <c r="B90" s="9" t="s">
        <v>70</v>
      </c>
      <c r="C90" s="9" t="s">
        <v>110</v>
      </c>
      <c r="D90" s="9" t="s">
        <v>177</v>
      </c>
      <c r="E90" s="9" t="s">
        <v>133</v>
      </c>
      <c r="F90" s="9" t="s">
        <v>63</v>
      </c>
      <c r="G90" s="9" t="s">
        <v>172</v>
      </c>
      <c r="H90" s="9">
        <v>0.22</v>
      </c>
      <c r="I90" s="9" t="s">
        <v>189</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152</v>
      </c>
      <c r="B91" s="9" t="s">
        <v>82</v>
      </c>
      <c r="C91" s="9" t="s">
        <v>110</v>
      </c>
      <c r="D91" s="9" t="s">
        <v>177</v>
      </c>
      <c r="E91" s="9" t="s">
        <v>133</v>
      </c>
      <c r="F91" s="9" t="s">
        <v>63</v>
      </c>
      <c r="G91" s="9" t="s">
        <v>172</v>
      </c>
      <c r="H91" s="9">
        <v>5.2599999999999999E-4</v>
      </c>
      <c r="I91" s="9" t="s">
        <v>189</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144</v>
      </c>
      <c r="B92" s="9" t="s">
        <v>74</v>
      </c>
      <c r="C92" s="9" t="s">
        <v>110</v>
      </c>
      <c r="D92" s="9" t="s">
        <v>177</v>
      </c>
      <c r="E92" s="9" t="s">
        <v>133</v>
      </c>
      <c r="F92" s="9" t="s">
        <v>63</v>
      </c>
      <c r="G92" s="9" t="s">
        <v>172</v>
      </c>
      <c r="H92" s="9">
        <v>1E-3</v>
      </c>
      <c r="I92" s="9" t="s">
        <v>189</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145</v>
      </c>
      <c r="B93" s="9" t="s">
        <v>83</v>
      </c>
      <c r="C93" s="9" t="s">
        <v>166</v>
      </c>
      <c r="D93" s="9" t="s">
        <v>181</v>
      </c>
      <c r="E93" s="9" t="s">
        <v>133</v>
      </c>
      <c r="F93" s="9" t="s">
        <v>63</v>
      </c>
      <c r="G93" s="9" t="s">
        <v>172</v>
      </c>
      <c r="H93" s="9">
        <v>1.25E-4</v>
      </c>
      <c r="I93" s="9" t="s">
        <v>189</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146</v>
      </c>
      <c r="B94" s="9" t="s">
        <v>76</v>
      </c>
      <c r="C94" s="9" t="s">
        <v>110</v>
      </c>
      <c r="D94" s="9" t="s">
        <v>177</v>
      </c>
      <c r="E94" s="9" t="s">
        <v>133</v>
      </c>
      <c r="F94" s="9" t="s">
        <v>63</v>
      </c>
      <c r="G94" s="9" t="s">
        <v>172</v>
      </c>
      <c r="H94" s="9">
        <v>6.9999999999999999E-4</v>
      </c>
      <c r="I94" s="9" t="s">
        <v>189</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134</v>
      </c>
      <c r="B95" s="9" t="s">
        <v>64</v>
      </c>
      <c r="C95" s="9" t="s">
        <v>110</v>
      </c>
      <c r="D95" s="9" t="s">
        <v>172</v>
      </c>
      <c r="E95" s="9" t="s">
        <v>134</v>
      </c>
      <c r="F95" s="9" t="s">
        <v>64</v>
      </c>
      <c r="G95" s="9" t="s">
        <v>172</v>
      </c>
      <c r="H95" s="9">
        <v>-1</v>
      </c>
      <c r="I95" s="9" t="s">
        <v>187</v>
      </c>
      <c r="J95" s="9" t="b">
        <v>0</v>
      </c>
      <c r="AB95" s="9">
        <f t="shared" si="95"/>
        <v>-1</v>
      </c>
      <c r="AC95" s="9">
        <f t="shared" ref="AC95:AR95" si="96">+AC96+AC97+AC98+AC99+AC100+AC101+AC102+AC103+AC104+AC105+AC106+AC107+AC108+AC109+AC110+AC111+AC112</f>
        <v>6.414280064053493E-2</v>
      </c>
      <c r="AD95" s="9">
        <f t="shared" si="96"/>
        <v>2.2984723572902436E-9</v>
      </c>
      <c r="AE95" s="9">
        <f t="shared" si="96"/>
        <v>5.8178984738193745E-10</v>
      </c>
      <c r="AF95" s="9">
        <f t="shared" si="96"/>
        <v>2.1698958348830853E-9</v>
      </c>
      <c r="AG95" s="9">
        <f t="shared" si="96"/>
        <v>-5.1196458805766363E-10</v>
      </c>
      <c r="AH95" s="9">
        <f t="shared" si="96"/>
        <v>1.1917546272818022E-4</v>
      </c>
      <c r="AI95" s="9">
        <f t="shared" si="96"/>
        <v>5.7404946712579087E-5</v>
      </c>
      <c r="AJ95" s="9">
        <f t="shared" si="96"/>
        <v>-2.2765427155173424E-4</v>
      </c>
      <c r="AK95" s="9">
        <f t="shared" si="96"/>
        <v>-1.0514281279933697E-3</v>
      </c>
      <c r="AL95" s="9">
        <f t="shared" si="96"/>
        <v>2.7558420217307417E-7</v>
      </c>
      <c r="AM95" s="9">
        <f t="shared" si="96"/>
        <v>9.8558657264393309E-6</v>
      </c>
      <c r="AN95" s="9">
        <f t="shared" si="96"/>
        <v>4.4211800004168994E-3</v>
      </c>
      <c r="AO95" s="9">
        <f t="shared" si="96"/>
        <v>-5.8044855874564483E-2</v>
      </c>
      <c r="AP95" s="9">
        <f t="shared" si="96"/>
        <v>3.4070344952075908E-4</v>
      </c>
      <c r="AQ95" s="9">
        <f t="shared" si="96"/>
        <v>3.9714933140343596E-9</v>
      </c>
      <c r="AR95" s="9">
        <f t="shared" si="96"/>
        <v>0.11184993777273661</v>
      </c>
    </row>
    <row r="96" spans="1:44" ht="76" x14ac:dyDescent="0.35">
      <c r="A96" s="9" t="s">
        <v>153</v>
      </c>
      <c r="B96" s="9" t="s">
        <v>84</v>
      </c>
      <c r="C96" s="9" t="s">
        <v>167</v>
      </c>
      <c r="D96" s="9" t="s">
        <v>180</v>
      </c>
      <c r="E96" s="9" t="s">
        <v>134</v>
      </c>
      <c r="F96" s="9" t="s">
        <v>64</v>
      </c>
      <c r="G96" s="9" t="s">
        <v>172</v>
      </c>
      <c r="H96" s="9">
        <v>1.67E-9</v>
      </c>
      <c r="I96" s="9" t="s">
        <v>188</v>
      </c>
      <c r="J96" s="9" t="b">
        <v>0</v>
      </c>
      <c r="L96" s="9">
        <v>743902.80453464075</v>
      </c>
      <c r="M96" s="9">
        <v>6.8394355538009655E-2</v>
      </c>
      <c r="N96" s="9">
        <v>0.38833526918577732</v>
      </c>
      <c r="O96" s="9">
        <v>0.61893830775583925</v>
      </c>
      <c r="P96" s="9">
        <v>8.8806622187129813E-2</v>
      </c>
      <c r="Q96" s="9">
        <v>49517.806791431103</v>
      </c>
      <c r="R96" s="9">
        <v>3766.1717602723188</v>
      </c>
      <c r="S96" s="9">
        <v>3518.5661050631638</v>
      </c>
      <c r="T96" s="9">
        <v>9937.8187700140825</v>
      </c>
      <c r="U96" s="9">
        <v>30.93341370832329</v>
      </c>
      <c r="V96" s="9">
        <v>875.1263056319624</v>
      </c>
      <c r="W96" s="9">
        <v>5176722.2655539066</v>
      </c>
      <c r="X96" s="9">
        <v>27797875.829027198</v>
      </c>
      <c r="Y96" s="9">
        <v>270799.33520332491</v>
      </c>
      <c r="Z96" s="9">
        <v>47.138188564117748</v>
      </c>
      <c r="AA96" s="9">
        <v>11746413.082183311</v>
      </c>
      <c r="AB96" s="9">
        <f t="shared" si="95"/>
        <v>1.67E-9</v>
      </c>
      <c r="AC96" s="9">
        <f t="shared" ref="AC96:AC112" si="97">AB96*L96</f>
        <v>1.24231768357285E-3</v>
      </c>
      <c r="AD96" s="9">
        <f t="shared" ref="AD96:AD112" si="98">AB96*M96</f>
        <v>1.1421857374847613E-10</v>
      </c>
      <c r="AE96" s="9">
        <f t="shared" ref="AE96:AE112" si="99">AB96*N96</f>
        <v>6.4851989954024818E-10</v>
      </c>
      <c r="AF96" s="9">
        <f t="shared" ref="AF96:AF112" si="100">AB96*O96</f>
        <v>1.0336269739522516E-9</v>
      </c>
      <c r="AG96" s="9">
        <f t="shared" ref="AG96:AG112" si="101">AB96*P96</f>
        <v>1.4830705905250678E-10</v>
      </c>
      <c r="AH96" s="9">
        <f t="shared" ref="AH96:AH112" si="102">AB96*Q96</f>
        <v>8.2694737341689948E-5</v>
      </c>
      <c r="AI96" s="9">
        <f t="shared" ref="AI96:AI112" si="103">AB96*R96</f>
        <v>6.2895068396547722E-6</v>
      </c>
      <c r="AJ96" s="9">
        <f t="shared" ref="AJ96:AJ112" si="104">AB96*S96</f>
        <v>5.8760053954554838E-6</v>
      </c>
      <c r="AK96" s="9">
        <f t="shared" ref="AK96:AK112" si="105">AB96*T96</f>
        <v>1.6596157345923517E-5</v>
      </c>
      <c r="AL96" s="9">
        <f t="shared" ref="AL96:AL112" si="106">AB96*U96</f>
        <v>5.1658800892899896E-8</v>
      </c>
      <c r="AM96" s="9">
        <f t="shared" ref="AM96:AM112" si="107">AB96*V96</f>
        <v>1.4614609304053773E-6</v>
      </c>
      <c r="AN96" s="9">
        <f t="shared" ref="AN96:AN112" si="108">AB96*W96</f>
        <v>8.6451261834750246E-3</v>
      </c>
      <c r="AO96" s="9">
        <f t="shared" ref="AO96:AO112" si="109">AB96*X96</f>
        <v>4.642245263447542E-2</v>
      </c>
      <c r="AP96" s="9">
        <f t="shared" ref="AP96:AP112" si="110">AB96*Y96</f>
        <v>4.5223488978955262E-4</v>
      </c>
      <c r="AQ96" s="9">
        <f t="shared" ref="AQ96:AQ112" si="111">AB96*Z96</f>
        <v>7.8720774902076637E-8</v>
      </c>
      <c r="AR96" s="9">
        <f t="shared" ref="AR96:AR112" si="112">AB96*AA96</f>
        <v>1.9616509847246128E-2</v>
      </c>
    </row>
    <row r="97" spans="1:44" ht="113.5" x14ac:dyDescent="0.35">
      <c r="A97" s="9" t="s">
        <v>151</v>
      </c>
      <c r="B97" s="9" t="s">
        <v>81</v>
      </c>
      <c r="C97" s="9" t="s">
        <v>169</v>
      </c>
      <c r="D97" s="9" t="s">
        <v>173</v>
      </c>
      <c r="E97" s="9" t="s">
        <v>134</v>
      </c>
      <c r="F97" s="9" t="s">
        <v>64</v>
      </c>
      <c r="G97" s="9" t="s">
        <v>172</v>
      </c>
      <c r="H97" s="9">
        <v>3.5211267605633799E-4</v>
      </c>
      <c r="I97" s="9" t="s">
        <v>188</v>
      </c>
      <c r="J97" s="9" t="b">
        <v>0</v>
      </c>
      <c r="L97" s="9">
        <v>22.795301105189189</v>
      </c>
      <c r="M97" s="9">
        <v>4.9494124421397101E-6</v>
      </c>
      <c r="N97" s="9">
        <v>2.9523824655111482E-7</v>
      </c>
      <c r="O97" s="9">
        <v>4.5001627625994779E-7</v>
      </c>
      <c r="P97" s="9">
        <v>1.661425789203993E-6</v>
      </c>
      <c r="Q97" s="9">
        <v>1.4634414675390619</v>
      </c>
      <c r="R97" s="9">
        <v>9.4478162126205287E-2</v>
      </c>
      <c r="S97" s="9">
        <v>8.1564256609351293E-2</v>
      </c>
      <c r="T97" s="9">
        <v>0.30651134051758883</v>
      </c>
      <c r="U97" s="9">
        <v>4.2672089090831311E-5</v>
      </c>
      <c r="V97" s="9">
        <v>2.782604203702576E-2</v>
      </c>
      <c r="W97" s="9">
        <v>7.5528131664311111</v>
      </c>
      <c r="X97" s="9">
        <v>52.065484232618658</v>
      </c>
      <c r="Y97" s="9">
        <v>0.8251361323836407</v>
      </c>
      <c r="Z97" s="9">
        <v>1.2366297573386061E-5</v>
      </c>
      <c r="AA97" s="9">
        <v>312.49125857249419</v>
      </c>
      <c r="AB97" s="9">
        <f t="shared" si="95"/>
        <v>3.5211267605633799E-4</v>
      </c>
      <c r="AC97" s="9">
        <f t="shared" si="97"/>
        <v>8.026514473658165E-3</v>
      </c>
      <c r="AD97" s="9">
        <f t="shared" si="98"/>
        <v>1.7427508599083485E-9</v>
      </c>
      <c r="AE97" s="9">
        <f t="shared" si="99"/>
        <v>1.0395712906729393E-10</v>
      </c>
      <c r="AF97" s="9">
        <f t="shared" si="100"/>
        <v>1.5845643530279849E-10</v>
      </c>
      <c r="AG97" s="9">
        <f t="shared" si="101"/>
        <v>5.8500908070563125E-10</v>
      </c>
      <c r="AH97" s="9">
        <f t="shared" si="102"/>
        <v>5.1529629138699358E-4</v>
      </c>
      <c r="AI97" s="9">
        <f t="shared" si="103"/>
        <v>3.3266958495142701E-5</v>
      </c>
      <c r="AJ97" s="9">
        <f t="shared" si="104"/>
        <v>2.8719808665264536E-5</v>
      </c>
      <c r="AK97" s="9">
        <f t="shared" si="105"/>
        <v>1.0792652835126366E-4</v>
      </c>
      <c r="AL97" s="9">
        <f t="shared" si="106"/>
        <v>1.5025383482687079E-8</v>
      </c>
      <c r="AM97" s="9">
        <f t="shared" si="107"/>
        <v>9.7979021257132947E-6</v>
      </c>
      <c r="AN97" s="9">
        <f t="shared" si="108"/>
        <v>2.6594412557856021E-3</v>
      </c>
      <c r="AO97" s="9">
        <f t="shared" si="109"/>
        <v>1.8332916983316426E-2</v>
      </c>
      <c r="AP97" s="9">
        <f t="shared" si="110"/>
        <v>2.9054089168438051E-4</v>
      </c>
      <c r="AQ97" s="9">
        <f t="shared" si="111"/>
        <v>4.3543301314739649E-9</v>
      </c>
      <c r="AR97" s="9">
        <f t="shared" si="112"/>
        <v>0.110032133300174</v>
      </c>
    </row>
    <row r="98" spans="1:44" ht="63.5" x14ac:dyDescent="0.35">
      <c r="A98" s="9" t="s">
        <v>148</v>
      </c>
      <c r="B98" s="9" t="s">
        <v>78</v>
      </c>
      <c r="C98" s="9" t="s">
        <v>166</v>
      </c>
      <c r="D98" s="9" t="s">
        <v>180</v>
      </c>
      <c r="E98" s="9" t="s">
        <v>134</v>
      </c>
      <c r="F98" s="9" t="s">
        <v>64</v>
      </c>
      <c r="G98" s="9" t="s">
        <v>172</v>
      </c>
      <c r="H98" s="9">
        <v>-2.2499999999999999E-4</v>
      </c>
      <c r="I98" s="9" t="s">
        <v>188</v>
      </c>
      <c r="J98" s="9" t="b">
        <v>0</v>
      </c>
      <c r="L98" s="9">
        <v>-0.31062606905487877</v>
      </c>
      <c r="M98" s="9">
        <v>-2.1305858048911279E-8</v>
      </c>
      <c r="N98" s="9">
        <v>-1.2584942848018451E-7</v>
      </c>
      <c r="O98" s="9">
        <v>-2.1049518282893269E-6</v>
      </c>
      <c r="P98" s="9">
        <v>-3.2901027878885327E-8</v>
      </c>
      <c r="Q98" s="9">
        <v>-3.7249033972042933E-2</v>
      </c>
      <c r="R98" s="9">
        <v>-1.695069296809859E-3</v>
      </c>
      <c r="S98" s="9">
        <v>-3.9870818838341031E-3</v>
      </c>
      <c r="T98" s="9">
        <v>-1.1799303114350309E-2</v>
      </c>
      <c r="U98" s="9">
        <v>-9.10893314334004E-4</v>
      </c>
      <c r="V98" s="9">
        <v>-2.073637361429705E-2</v>
      </c>
      <c r="W98" s="9">
        <v>-4.7558076045168809</v>
      </c>
      <c r="X98" s="9">
        <v>-3.2172599513217039</v>
      </c>
      <c r="Y98" s="9">
        <v>-4.448095415779898</v>
      </c>
      <c r="Z98" s="9">
        <v>-6.4147913804419111E-6</v>
      </c>
      <c r="AA98" s="9">
        <v>-4.6035859935909027</v>
      </c>
      <c r="AB98" s="9">
        <f t="shared" si="95"/>
        <v>-2.2499999999999999E-4</v>
      </c>
      <c r="AC98" s="9">
        <f t="shared" si="97"/>
        <v>6.9890865537347723E-5</v>
      </c>
      <c r="AD98" s="9">
        <f t="shared" si="98"/>
        <v>4.7938180610050378E-12</v>
      </c>
      <c r="AE98" s="9">
        <f t="shared" si="99"/>
        <v>2.8316121408041513E-11</v>
      </c>
      <c r="AF98" s="9">
        <f t="shared" si="100"/>
        <v>4.7361416136509855E-10</v>
      </c>
      <c r="AG98" s="9">
        <f t="shared" si="101"/>
        <v>7.4027312727491986E-12</v>
      </c>
      <c r="AH98" s="9">
        <f t="shared" si="102"/>
        <v>8.3810326437096601E-6</v>
      </c>
      <c r="AI98" s="9">
        <f t="shared" si="103"/>
        <v>3.8139059178221828E-7</v>
      </c>
      <c r="AJ98" s="9">
        <f t="shared" si="104"/>
        <v>8.9709342386267312E-7</v>
      </c>
      <c r="AK98" s="9">
        <f t="shared" si="105"/>
        <v>2.6548432007288193E-6</v>
      </c>
      <c r="AL98" s="9">
        <f t="shared" si="106"/>
        <v>2.0495099572515089E-7</v>
      </c>
      <c r="AM98" s="9">
        <f t="shared" si="107"/>
        <v>4.6656840632168357E-6</v>
      </c>
      <c r="AN98" s="9">
        <f t="shared" si="108"/>
        <v>1.0700567110162981E-3</v>
      </c>
      <c r="AO98" s="9">
        <f t="shared" si="109"/>
        <v>7.2388348904738335E-4</v>
      </c>
      <c r="AP98" s="9">
        <f t="shared" si="110"/>
        <v>1.0008214685504771E-3</v>
      </c>
      <c r="AQ98" s="9">
        <f t="shared" si="111"/>
        <v>1.4433280605994299E-9</v>
      </c>
      <c r="AR98" s="9">
        <f t="shared" si="112"/>
        <v>1.0358068485579531E-3</v>
      </c>
    </row>
    <row r="99" spans="1:44" ht="63.5" x14ac:dyDescent="0.35">
      <c r="A99" s="9" t="s">
        <v>150</v>
      </c>
      <c r="B99" s="9" t="s">
        <v>80</v>
      </c>
      <c r="C99" s="9" t="s">
        <v>168</v>
      </c>
      <c r="D99" s="9" t="s">
        <v>180</v>
      </c>
      <c r="E99" s="9" t="s">
        <v>134</v>
      </c>
      <c r="F99" s="9" t="s">
        <v>64</v>
      </c>
      <c r="G99" s="9" t="s">
        <v>172</v>
      </c>
      <c r="H99" s="9">
        <v>2.1350000000000002E-3</v>
      </c>
      <c r="I99" s="9" t="s">
        <v>188</v>
      </c>
      <c r="J99" s="9" t="b">
        <v>0</v>
      </c>
      <c r="L99" s="9">
        <v>0.11525756981176399</v>
      </c>
      <c r="M99" s="9">
        <v>1.122806434220742E-8</v>
      </c>
      <c r="N99" s="9">
        <v>5.5302390244247127E-9</v>
      </c>
      <c r="O99" s="9">
        <v>2.8421634726958709E-8</v>
      </c>
      <c r="P99" s="9">
        <v>3.704356632401462E-9</v>
      </c>
      <c r="Q99" s="9">
        <v>0.10737589049427709</v>
      </c>
      <c r="R99" s="9">
        <v>4.0911125731123941E-4</v>
      </c>
      <c r="S99" s="9">
        <v>4.166428375131348E-4</v>
      </c>
      <c r="T99" s="9">
        <v>1.2209256279476039E-3</v>
      </c>
      <c r="U99" s="9">
        <v>5.8572619694143044E-6</v>
      </c>
      <c r="V99" s="9">
        <v>1.0399459650819211E-4</v>
      </c>
      <c r="W99" s="9">
        <v>0.14015950808097119</v>
      </c>
      <c r="X99" s="9">
        <v>1.445034064808584</v>
      </c>
      <c r="Y99" s="9">
        <v>0.20574061411934519</v>
      </c>
      <c r="Z99" s="9">
        <v>3.8063568149824002E-6</v>
      </c>
      <c r="AA99" s="9">
        <v>7.4864370238318063</v>
      </c>
      <c r="AB99" s="9">
        <f t="shared" si="95"/>
        <v>2.1350000000000002E-3</v>
      </c>
      <c r="AC99" s="9">
        <f t="shared" si="97"/>
        <v>2.4607491154811617E-4</v>
      </c>
      <c r="AD99" s="9">
        <f t="shared" si="98"/>
        <v>2.3971917370612846E-11</v>
      </c>
      <c r="AE99" s="9">
        <f t="shared" si="99"/>
        <v>1.1807060317146763E-11</v>
      </c>
      <c r="AF99" s="9">
        <f t="shared" si="100"/>
        <v>6.0680190142056842E-11</v>
      </c>
      <c r="AG99" s="9">
        <f t="shared" si="101"/>
        <v>7.9088014101771225E-12</v>
      </c>
      <c r="AH99" s="9">
        <f t="shared" si="102"/>
        <v>2.292475262052816E-4</v>
      </c>
      <c r="AI99" s="9">
        <f t="shared" si="103"/>
        <v>8.734525343594962E-7</v>
      </c>
      <c r="AJ99" s="9">
        <f t="shared" si="104"/>
        <v>8.8953245809054287E-7</v>
      </c>
      <c r="AK99" s="9">
        <f t="shared" si="105"/>
        <v>2.6066762156681347E-6</v>
      </c>
      <c r="AL99" s="9">
        <f t="shared" si="106"/>
        <v>1.2505254304699541E-8</v>
      </c>
      <c r="AM99" s="9">
        <f t="shared" si="107"/>
        <v>2.2202846354499018E-7</v>
      </c>
      <c r="AN99" s="9">
        <f t="shared" si="108"/>
        <v>2.9924054975287353E-4</v>
      </c>
      <c r="AO99" s="9">
        <f t="shared" si="109"/>
        <v>3.0851477283663272E-3</v>
      </c>
      <c r="AP99" s="9">
        <f t="shared" si="110"/>
        <v>4.3925621114480201E-4</v>
      </c>
      <c r="AQ99" s="9">
        <f t="shared" si="111"/>
        <v>8.1265717999874249E-9</v>
      </c>
      <c r="AR99" s="9">
        <f t="shared" si="112"/>
        <v>1.598354304588091E-2</v>
      </c>
    </row>
    <row r="100" spans="1:44" ht="113.5" x14ac:dyDescent="0.35">
      <c r="A100" s="9" t="s">
        <v>154</v>
      </c>
      <c r="B100" s="9" t="s">
        <v>85</v>
      </c>
      <c r="C100" s="9" t="s">
        <v>170</v>
      </c>
      <c r="D100" s="9" t="s">
        <v>180</v>
      </c>
      <c r="E100" s="9" t="s">
        <v>134</v>
      </c>
      <c r="F100" s="9" t="s">
        <v>64</v>
      </c>
      <c r="G100" s="9" t="s">
        <v>172</v>
      </c>
      <c r="H100" s="9">
        <v>0.24160000000000001</v>
      </c>
      <c r="I100" s="9" t="s">
        <v>188</v>
      </c>
      <c r="J100" s="9" t="b">
        <v>0</v>
      </c>
      <c r="L100" s="9">
        <v>5.245019832741999E-2</v>
      </c>
      <c r="M100" s="9">
        <v>1.106788560484569E-8</v>
      </c>
      <c r="N100" s="9">
        <v>5.3317202184862752E-10</v>
      </c>
      <c r="O100" s="9">
        <v>1.819235327737038E-8</v>
      </c>
      <c r="P100" s="9">
        <v>1.3681902860277E-8</v>
      </c>
      <c r="Q100" s="9">
        <v>3.8877661265705071E-3</v>
      </c>
      <c r="R100" s="9">
        <v>2.0842120916074111E-4</v>
      </c>
      <c r="S100" s="9">
        <v>2.1220406349986321E-4</v>
      </c>
      <c r="T100" s="9">
        <v>6.6925849194124083E-4</v>
      </c>
      <c r="U100" s="9">
        <v>2.5025123451100638E-7</v>
      </c>
      <c r="V100" s="9">
        <v>5.9704213804908188E-5</v>
      </c>
      <c r="W100" s="9">
        <v>3.9396396088795471E-2</v>
      </c>
      <c r="X100" s="9">
        <v>1.361102407281026</v>
      </c>
      <c r="Y100" s="9">
        <v>3.871461418233516E-3</v>
      </c>
      <c r="Z100" s="9">
        <v>1.556229668676911E-7</v>
      </c>
      <c r="AA100" s="9">
        <v>0.73130718276301299</v>
      </c>
      <c r="AB100" s="9">
        <f t="shared" si="95"/>
        <v>0.24160000000000001</v>
      </c>
      <c r="AC100" s="9">
        <f t="shared" si="97"/>
        <v>1.2671967915904671E-2</v>
      </c>
      <c r="AD100" s="9">
        <f t="shared" si="98"/>
        <v>2.6740011621307191E-9</v>
      </c>
      <c r="AE100" s="9">
        <f t="shared" si="99"/>
        <v>1.2881436047862842E-10</v>
      </c>
      <c r="AF100" s="9">
        <f t="shared" si="100"/>
        <v>4.3952725518126843E-9</v>
      </c>
      <c r="AG100" s="9">
        <f t="shared" si="101"/>
        <v>3.3055477310429234E-9</v>
      </c>
      <c r="AH100" s="9">
        <f t="shared" si="102"/>
        <v>9.3928429617943458E-4</v>
      </c>
      <c r="AI100" s="9">
        <f t="shared" si="103"/>
        <v>5.0354564133235053E-5</v>
      </c>
      <c r="AJ100" s="9">
        <f t="shared" si="104"/>
        <v>5.1268501741566952E-5</v>
      </c>
      <c r="AK100" s="9">
        <f t="shared" si="105"/>
        <v>1.616928516530038E-4</v>
      </c>
      <c r="AL100" s="9">
        <f t="shared" si="106"/>
        <v>6.0460698257859147E-8</v>
      </c>
      <c r="AM100" s="9">
        <f t="shared" si="107"/>
        <v>1.4424538055265819E-5</v>
      </c>
      <c r="AN100" s="9">
        <f t="shared" si="108"/>
        <v>9.5181692950529855E-3</v>
      </c>
      <c r="AO100" s="9">
        <f t="shared" si="109"/>
        <v>0.32884234159909592</v>
      </c>
      <c r="AP100" s="9">
        <f t="shared" si="110"/>
        <v>9.3534507864521748E-4</v>
      </c>
      <c r="AQ100" s="9">
        <f t="shared" si="111"/>
        <v>3.7598508795234169E-8</v>
      </c>
      <c r="AR100" s="9">
        <f t="shared" si="112"/>
        <v>0.17668381535554395</v>
      </c>
    </row>
    <row r="101" spans="1:44" ht="63.5" x14ac:dyDescent="0.35">
      <c r="A101" s="9" t="s">
        <v>155</v>
      </c>
      <c r="B101" s="9" t="s">
        <v>86</v>
      </c>
      <c r="C101" s="9" t="s">
        <v>110</v>
      </c>
      <c r="D101" s="9" t="s">
        <v>180</v>
      </c>
      <c r="E101" s="9" t="s">
        <v>134</v>
      </c>
      <c r="F101" s="9" t="s">
        <v>64</v>
      </c>
      <c r="G101" s="9" t="s">
        <v>172</v>
      </c>
      <c r="H101" s="9">
        <v>0.22500000000000001</v>
      </c>
      <c r="I101" s="9" t="s">
        <v>188</v>
      </c>
      <c r="J101" s="9" t="b">
        <v>0</v>
      </c>
      <c r="L101" s="9">
        <v>9.8780896293963337E-5</v>
      </c>
      <c r="M101" s="9">
        <v>1.202292377797515E-11</v>
      </c>
      <c r="N101" s="9">
        <v>2.5984362253150889E-11</v>
      </c>
      <c r="O101" s="9">
        <v>5.0975276300559857E-11</v>
      </c>
      <c r="P101" s="9">
        <v>7.2458529704293477E-12</v>
      </c>
      <c r="Q101" s="9">
        <v>5.3681754219555723E-5</v>
      </c>
      <c r="R101" s="9">
        <v>4.4188348705119931E-7</v>
      </c>
      <c r="S101" s="9">
        <v>5.1309803377470138E-7</v>
      </c>
      <c r="T101" s="9">
        <v>1.2523922875137489E-6</v>
      </c>
      <c r="U101" s="9">
        <v>3.9169164794100289E-9</v>
      </c>
      <c r="V101" s="9">
        <v>1.1224760405249929E-7</v>
      </c>
      <c r="W101" s="9">
        <v>3.5092988605819241E-4</v>
      </c>
      <c r="X101" s="9">
        <v>1.292902202957878E-3</v>
      </c>
      <c r="Y101" s="9">
        <v>2.044893878242624E-4</v>
      </c>
      <c r="Z101" s="9">
        <v>1.4057061833224411E-9</v>
      </c>
      <c r="AA101" s="9">
        <v>4.2390913017216428E-3</v>
      </c>
      <c r="AB101" s="9">
        <f t="shared" si="95"/>
        <v>0.22500000000000001</v>
      </c>
      <c r="AC101" s="9">
        <f t="shared" si="97"/>
        <v>2.2225701666141752E-5</v>
      </c>
      <c r="AD101" s="9">
        <f t="shared" si="98"/>
        <v>2.705157850044409E-12</v>
      </c>
      <c r="AE101" s="9">
        <f t="shared" si="99"/>
        <v>5.8464815069589501E-12</v>
      </c>
      <c r="AF101" s="9">
        <f t="shared" si="100"/>
        <v>1.1469437167625968E-11</v>
      </c>
      <c r="AG101" s="9">
        <f t="shared" si="101"/>
        <v>1.6303169183466033E-12</v>
      </c>
      <c r="AH101" s="9">
        <f t="shared" si="102"/>
        <v>1.2078394699400037E-5</v>
      </c>
      <c r="AI101" s="9">
        <f t="shared" si="103"/>
        <v>9.9423784586519853E-8</v>
      </c>
      <c r="AJ101" s="9">
        <f t="shared" si="104"/>
        <v>1.1544705759930781E-7</v>
      </c>
      <c r="AK101" s="9">
        <f t="shared" si="105"/>
        <v>2.8178826469059352E-7</v>
      </c>
      <c r="AL101" s="9">
        <f t="shared" si="106"/>
        <v>8.8130620786725655E-10</v>
      </c>
      <c r="AM101" s="9">
        <f t="shared" si="107"/>
        <v>2.5255710911812341E-8</v>
      </c>
      <c r="AN101" s="9">
        <f t="shared" si="108"/>
        <v>7.895922436309329E-5</v>
      </c>
      <c r="AO101" s="9">
        <f t="shared" si="109"/>
        <v>2.9090299566552258E-4</v>
      </c>
      <c r="AP101" s="9">
        <f t="shared" si="110"/>
        <v>4.6010112260459041E-5</v>
      </c>
      <c r="AQ101" s="9">
        <f t="shared" si="111"/>
        <v>3.1628389124754923E-10</v>
      </c>
      <c r="AR101" s="9">
        <f t="shared" si="112"/>
        <v>9.5379554288736962E-4</v>
      </c>
    </row>
    <row r="102" spans="1:44" ht="63.5" x14ac:dyDescent="0.35">
      <c r="A102" s="9" t="s">
        <v>156</v>
      </c>
      <c r="B102" s="9" t="s">
        <v>87</v>
      </c>
      <c r="C102" s="9" t="s">
        <v>110</v>
      </c>
      <c r="D102" s="9" t="s">
        <v>173</v>
      </c>
      <c r="E102" s="9" t="s">
        <v>134</v>
      </c>
      <c r="F102" s="9" t="s">
        <v>64</v>
      </c>
      <c r="G102" s="9" t="s">
        <v>172</v>
      </c>
      <c r="H102" s="9">
        <v>-0.62</v>
      </c>
      <c r="I102" s="9" t="s">
        <v>188</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157</v>
      </c>
      <c r="B103" s="9" t="s">
        <v>88</v>
      </c>
      <c r="C103" s="9" t="s">
        <v>166</v>
      </c>
      <c r="D103" s="9" t="s">
        <v>180</v>
      </c>
      <c r="E103" s="9" t="s">
        <v>134</v>
      </c>
      <c r="F103" s="9" t="s">
        <v>64</v>
      </c>
      <c r="G103" s="9" t="s">
        <v>172</v>
      </c>
      <c r="H103" s="9">
        <v>-0.1</v>
      </c>
      <c r="I103" s="9" t="s">
        <v>188</v>
      </c>
      <c r="J103" s="9" t="b">
        <v>0</v>
      </c>
      <c r="L103" s="9">
        <v>0.49570190911352352</v>
      </c>
      <c r="M103" s="9">
        <v>2.263969131778963E-8</v>
      </c>
      <c r="N103" s="9">
        <v>3.4547120493638019E-9</v>
      </c>
      <c r="O103" s="9">
        <v>3.9632239148594309E-8</v>
      </c>
      <c r="P103" s="9">
        <v>4.5677703084599978E-8</v>
      </c>
      <c r="Q103" s="9">
        <v>1.6678068157283291E-2</v>
      </c>
      <c r="R103" s="9">
        <v>5.8100349666181678E-4</v>
      </c>
      <c r="S103" s="9">
        <v>3.154206602935737E-3</v>
      </c>
      <c r="T103" s="9">
        <v>1.343186973024648E-2</v>
      </c>
      <c r="U103" s="9">
        <v>1.4029823669808961E-6</v>
      </c>
      <c r="V103" s="9">
        <v>2.1512633222618791E-4</v>
      </c>
      <c r="W103" s="9">
        <v>0.17849813219028979</v>
      </c>
      <c r="X103" s="9">
        <v>4.5574250130453144</v>
      </c>
      <c r="Y103" s="9">
        <v>2.8235052025541298E-2</v>
      </c>
      <c r="Z103" s="9">
        <v>1.2658830426658481E-6</v>
      </c>
      <c r="AA103" s="9">
        <v>2.1245566616755371</v>
      </c>
      <c r="AB103" s="9">
        <f t="shared" si="95"/>
        <v>-0.1</v>
      </c>
      <c r="AC103" s="9">
        <f t="shared" si="97"/>
        <v>-4.9570190911352355E-2</v>
      </c>
      <c r="AD103" s="9">
        <f t="shared" si="98"/>
        <v>-2.2639691317789632E-9</v>
      </c>
      <c r="AE103" s="9">
        <f t="shared" si="99"/>
        <v>-3.4547120493638023E-10</v>
      </c>
      <c r="AF103" s="9">
        <f t="shared" si="100"/>
        <v>-3.9632239148594311E-9</v>
      </c>
      <c r="AG103" s="9">
        <f t="shared" si="101"/>
        <v>-4.5677703084599983E-9</v>
      </c>
      <c r="AH103" s="9">
        <f t="shared" si="102"/>
        <v>-1.6678068157283293E-3</v>
      </c>
      <c r="AI103" s="9">
        <f t="shared" si="103"/>
        <v>-5.810034966618168E-5</v>
      </c>
      <c r="AJ103" s="9">
        <f t="shared" si="104"/>
        <v>-3.1542066029357374E-4</v>
      </c>
      <c r="AK103" s="9">
        <f t="shared" si="105"/>
        <v>-1.3431869730246482E-3</v>
      </c>
      <c r="AL103" s="9">
        <f t="shared" si="106"/>
        <v>-1.402982366980896E-7</v>
      </c>
      <c r="AM103" s="9">
        <f t="shared" si="107"/>
        <v>-2.1512633222618793E-5</v>
      </c>
      <c r="AN103" s="9">
        <f t="shared" si="108"/>
        <v>-1.7849813219028978E-2</v>
      </c>
      <c r="AO103" s="9">
        <f t="shared" si="109"/>
        <v>-0.45574250130453148</v>
      </c>
      <c r="AP103" s="9">
        <f t="shared" si="110"/>
        <v>-2.8235052025541302E-3</v>
      </c>
      <c r="AQ103" s="9">
        <f t="shared" si="111"/>
        <v>-1.2658830426658481E-7</v>
      </c>
      <c r="AR103" s="9">
        <f t="shared" si="112"/>
        <v>-0.21245566616755374</v>
      </c>
    </row>
    <row r="104" spans="1:44" ht="63.5" x14ac:dyDescent="0.35">
      <c r="A104" s="9" t="s">
        <v>144</v>
      </c>
      <c r="B104" s="9" t="s">
        <v>74</v>
      </c>
      <c r="C104" s="9" t="s">
        <v>110</v>
      </c>
      <c r="D104" s="9" t="s">
        <v>177</v>
      </c>
      <c r="E104" s="9" t="s">
        <v>134</v>
      </c>
      <c r="F104" s="9" t="s">
        <v>64</v>
      </c>
      <c r="G104" s="9" t="s">
        <v>172</v>
      </c>
      <c r="H104" s="9">
        <v>2.3999999999999998E-3</v>
      </c>
      <c r="I104" s="9" t="s">
        <v>189</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158</v>
      </c>
      <c r="B105" s="9" t="s">
        <v>89</v>
      </c>
      <c r="C105" s="9" t="s">
        <v>110</v>
      </c>
      <c r="D105" s="9" t="s">
        <v>182</v>
      </c>
      <c r="E105" s="9" t="s">
        <v>134</v>
      </c>
      <c r="F105" s="9" t="s">
        <v>64</v>
      </c>
      <c r="G105" s="9" t="s">
        <v>172</v>
      </c>
      <c r="H105" s="9">
        <v>9.2799999999999997E-8</v>
      </c>
      <c r="I105" s="9" t="s">
        <v>189</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159</v>
      </c>
      <c r="B106" s="9" t="s">
        <v>90</v>
      </c>
      <c r="C106" s="9" t="s">
        <v>110</v>
      </c>
      <c r="D106" s="9" t="s">
        <v>182</v>
      </c>
      <c r="E106" s="9" t="s">
        <v>134</v>
      </c>
      <c r="F106" s="9" t="s">
        <v>64</v>
      </c>
      <c r="G106" s="9" t="s">
        <v>172</v>
      </c>
      <c r="H106" s="9">
        <v>7.0399999999999995E-8</v>
      </c>
      <c r="I106" s="9" t="s">
        <v>189</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152</v>
      </c>
      <c r="B107" s="9" t="s">
        <v>82</v>
      </c>
      <c r="C107" s="9" t="s">
        <v>110</v>
      </c>
      <c r="D107" s="9" t="s">
        <v>177</v>
      </c>
      <c r="E107" s="9" t="s">
        <v>134</v>
      </c>
      <c r="F107" s="9" t="s">
        <v>64</v>
      </c>
      <c r="G107" s="9" t="s">
        <v>172</v>
      </c>
      <c r="H107" s="9">
        <v>8.9599999999999996E-5</v>
      </c>
      <c r="I107" s="9" t="s">
        <v>189</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140</v>
      </c>
      <c r="B108" s="9" t="s">
        <v>70</v>
      </c>
      <c r="C108" s="9" t="s">
        <v>110</v>
      </c>
      <c r="D108" s="9" t="s">
        <v>177</v>
      </c>
      <c r="E108" s="9" t="s">
        <v>134</v>
      </c>
      <c r="F108" s="9" t="s">
        <v>64</v>
      </c>
      <c r="G108" s="9" t="s">
        <v>172</v>
      </c>
      <c r="H108" s="9">
        <v>0.21</v>
      </c>
      <c r="I108" s="9" t="s">
        <v>189</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139</v>
      </c>
      <c r="B109" s="9" t="s">
        <v>69</v>
      </c>
      <c r="C109" s="9" t="s">
        <v>110</v>
      </c>
      <c r="D109" s="9" t="s">
        <v>177</v>
      </c>
      <c r="E109" s="9" t="s">
        <v>134</v>
      </c>
      <c r="F109" s="9" t="s">
        <v>64</v>
      </c>
      <c r="G109" s="9" t="s">
        <v>172</v>
      </c>
      <c r="H109" s="9">
        <v>3.3000000000000003E-5</v>
      </c>
      <c r="I109" s="9" t="s">
        <v>189</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160</v>
      </c>
      <c r="B110" s="9" t="s">
        <v>91</v>
      </c>
      <c r="C110" s="9" t="s">
        <v>110</v>
      </c>
      <c r="D110" s="9" t="s">
        <v>182</v>
      </c>
      <c r="E110" s="9" t="s">
        <v>134</v>
      </c>
      <c r="F110" s="9" t="s">
        <v>64</v>
      </c>
      <c r="G110" s="9" t="s">
        <v>172</v>
      </c>
      <c r="H110" s="9">
        <v>1.09E-7</v>
      </c>
      <c r="I110" s="9" t="s">
        <v>189</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161</v>
      </c>
      <c r="B111" s="9" t="s">
        <v>92</v>
      </c>
      <c r="C111" s="9" t="s">
        <v>110</v>
      </c>
      <c r="D111" s="9" t="s">
        <v>182</v>
      </c>
      <c r="E111" s="9" t="s">
        <v>134</v>
      </c>
      <c r="F111" s="9" t="s">
        <v>64</v>
      </c>
      <c r="G111" s="9" t="s">
        <v>172</v>
      </c>
      <c r="H111" s="9">
        <v>2.9699999999999999E-6</v>
      </c>
      <c r="I111" s="9" t="s">
        <v>189</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162</v>
      </c>
      <c r="B112" s="9" t="s">
        <v>93</v>
      </c>
      <c r="C112" s="9" t="s">
        <v>110</v>
      </c>
      <c r="D112" s="9" t="s">
        <v>182</v>
      </c>
      <c r="E112" s="9" t="s">
        <v>134</v>
      </c>
      <c r="F112" s="9" t="s">
        <v>64</v>
      </c>
      <c r="G112" s="9" t="s">
        <v>172</v>
      </c>
      <c r="H112" s="9">
        <v>9.2799999999999997E-8</v>
      </c>
      <c r="I112" s="9" t="s">
        <v>189</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119</v>
      </c>
      <c r="B1" s="5" t="s">
        <v>163</v>
      </c>
      <c r="C1" s="5" t="s">
        <v>164</v>
      </c>
      <c r="D1" s="5" t="s">
        <v>171</v>
      </c>
      <c r="E1" s="5" t="s">
        <v>183</v>
      </c>
      <c r="F1" s="5" t="s">
        <v>184</v>
      </c>
      <c r="G1" s="5" t="s">
        <v>185</v>
      </c>
      <c r="H1" s="5" t="s">
        <v>51</v>
      </c>
      <c r="I1" s="5" t="s">
        <v>186</v>
      </c>
      <c r="J1" s="5" t="s">
        <v>190</v>
      </c>
      <c r="K1" s="5" t="s">
        <v>191</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196</v>
      </c>
      <c r="AC1" s="5" t="s">
        <v>197</v>
      </c>
      <c r="AD1" s="5" t="s">
        <v>198</v>
      </c>
      <c r="AE1" s="5" t="s">
        <v>199</v>
      </c>
      <c r="AF1" s="5" t="s">
        <v>200</v>
      </c>
      <c r="AG1" s="5" t="s">
        <v>201</v>
      </c>
      <c r="AH1" s="5" t="s">
        <v>202</v>
      </c>
      <c r="AI1" s="5" t="s">
        <v>203</v>
      </c>
      <c r="AJ1" s="5" t="s">
        <v>204</v>
      </c>
      <c r="AK1" s="5" t="s">
        <v>205</v>
      </c>
      <c r="AL1" s="5" t="s">
        <v>206</v>
      </c>
      <c r="AM1" s="5" t="s">
        <v>207</v>
      </c>
      <c r="AN1" s="5" t="s">
        <v>208</v>
      </c>
      <c r="AO1" s="5" t="s">
        <v>209</v>
      </c>
      <c r="AP1" s="5" t="s">
        <v>210</v>
      </c>
      <c r="AQ1" s="5" t="s">
        <v>211</v>
      </c>
      <c r="AR1" s="5" t="s">
        <v>212</v>
      </c>
    </row>
    <row r="2" spans="1:44" ht="38.5" x14ac:dyDescent="0.35">
      <c r="A2" s="9" t="s">
        <v>120</v>
      </c>
      <c r="B2" s="9" t="s">
        <v>52</v>
      </c>
      <c r="C2" s="9" t="s">
        <v>110</v>
      </c>
      <c r="D2" s="9" t="s">
        <v>172</v>
      </c>
      <c r="E2" s="9" t="s">
        <v>120</v>
      </c>
      <c r="F2" s="9" t="s">
        <v>52</v>
      </c>
      <c r="G2" s="9" t="s">
        <v>172</v>
      </c>
      <c r="H2" s="9">
        <v>-1</v>
      </c>
      <c r="I2" s="9" t="s">
        <v>187</v>
      </c>
      <c r="J2" s="9" t="b">
        <v>0</v>
      </c>
      <c r="AB2" s="9">
        <f>H2</f>
        <v>-1</v>
      </c>
      <c r="AC2" s="9">
        <f t="shared" ref="AC2:AR2" si="0">+AC3+AC4</f>
        <v>8.0343737542634686E-2</v>
      </c>
      <c r="AD2" s="9">
        <f t="shared" si="0"/>
        <v>9.639244729109273E-9</v>
      </c>
      <c r="AE2" s="9">
        <f t="shared" si="0"/>
        <v>1.4107971131278268E-9</v>
      </c>
      <c r="AF2" s="9">
        <f t="shared" si="0"/>
        <v>4.9033906463676967E-9</v>
      </c>
      <c r="AG2" s="9">
        <f t="shared" si="0"/>
        <v>1.2464499151884711E-8</v>
      </c>
      <c r="AH2" s="9">
        <f t="shared" si="0"/>
        <v>4.0463242322046128E-3</v>
      </c>
      <c r="AI2" s="9">
        <f t="shared" si="0"/>
        <v>2.2784593274714272E-3</v>
      </c>
      <c r="AJ2" s="9">
        <f t="shared" si="0"/>
        <v>1.92592557879209E-3</v>
      </c>
      <c r="AK2" s="9">
        <f t="shared" si="0"/>
        <v>8.4975867047457996E-3</v>
      </c>
      <c r="AL2" s="9">
        <f t="shared" si="0"/>
        <v>4.1141395357945111E-7</v>
      </c>
      <c r="AM2" s="9">
        <f t="shared" si="0"/>
        <v>1.3623668174671626E-4</v>
      </c>
      <c r="AN2" s="9">
        <f t="shared" si="0"/>
        <v>5.5544103477726973E-2</v>
      </c>
      <c r="AO2" s="9">
        <f t="shared" si="0"/>
        <v>0.63844208408714054</v>
      </c>
      <c r="AP2" s="9">
        <f t="shared" si="0"/>
        <v>1.637823627261285E-2</v>
      </c>
      <c r="AQ2" s="9">
        <f t="shared" si="0"/>
        <v>1.6592543129654171E-7</v>
      </c>
      <c r="AR2" s="9">
        <f t="shared" si="0"/>
        <v>0.71500065044094985</v>
      </c>
    </row>
    <row r="3" spans="1:44" ht="38.5" x14ac:dyDescent="0.35">
      <c r="A3" s="9" t="s">
        <v>121</v>
      </c>
      <c r="B3" s="9" t="s">
        <v>2</v>
      </c>
      <c r="C3" s="9" t="s">
        <v>110</v>
      </c>
      <c r="D3" s="9" t="s">
        <v>172</v>
      </c>
      <c r="E3" s="9" t="s">
        <v>120</v>
      </c>
      <c r="F3" s="9" t="s">
        <v>52</v>
      </c>
      <c r="G3" s="9" t="s">
        <v>172</v>
      </c>
      <c r="H3" s="9">
        <v>-0.2</v>
      </c>
      <c r="I3" s="9" t="s">
        <v>188</v>
      </c>
      <c r="J3" s="9" t="b">
        <v>1</v>
      </c>
      <c r="K3" s="9" t="s">
        <v>192</v>
      </c>
      <c r="L3" s="9">
        <f>AC5*AB5</f>
        <v>-2.3672705435859569E-2</v>
      </c>
      <c r="M3" s="9">
        <f>AD5*AB5</f>
        <v>5.3637225076180086E-11</v>
      </c>
      <c r="N3" s="9">
        <f>AE5*AB5</f>
        <v>-2.8469210127085117E-11</v>
      </c>
      <c r="O3" s="9">
        <f>AF5*AB5</f>
        <v>1.0296216453787204E-10</v>
      </c>
      <c r="P3" s="9">
        <f>AG5*AB5</f>
        <v>-2.456580007090483E-10</v>
      </c>
      <c r="Q3" s="9">
        <f>AH5*AB5</f>
        <v>-2.1202487264419031E-4</v>
      </c>
      <c r="R3" s="9">
        <f>AI5*AB5</f>
        <v>-9.8462283947301846E-3</v>
      </c>
      <c r="S3" s="9">
        <f>AJ5*AB5</f>
        <v>-7.662817350111354E-5</v>
      </c>
      <c r="T3" s="9">
        <f>AK5*AB5</f>
        <v>-3.2396666813810069E-4</v>
      </c>
      <c r="U3" s="9">
        <f>AL5*AB5</f>
        <v>-3.5815892636586606E-8</v>
      </c>
      <c r="V3" s="9">
        <f>AM5*AB5</f>
        <v>-2.9109161982240398E-6</v>
      </c>
      <c r="W3" s="9">
        <f>AN5*AB5</f>
        <v>4.538164792194677E-3</v>
      </c>
      <c r="X3" s="9">
        <f>AO5*AB5</f>
        <v>3.2679325576754036E-3</v>
      </c>
      <c r="Y3" s="9">
        <f>AP5*AB5</f>
        <v>-2.5692182341522263E-2</v>
      </c>
      <c r="Z3" s="9">
        <f>AQ5*AB5</f>
        <v>-8.949207129603298E-9</v>
      </c>
      <c r="AA3" s="9">
        <f>AR5*AB5</f>
        <v>-8.793041935481373E-2</v>
      </c>
      <c r="AB3" s="9">
        <f>-Parameter!F3</f>
        <v>-0.2</v>
      </c>
      <c r="AC3" s="9">
        <f>AB3*L3</f>
        <v>4.7345410871719139E-3</v>
      </c>
      <c r="AD3" s="9">
        <f>AB3*M3</f>
        <v>-1.0727445015236017E-11</v>
      </c>
      <c r="AE3" s="9">
        <f>AB3*N3</f>
        <v>5.6938420254170241E-12</v>
      </c>
      <c r="AF3" s="9">
        <f>AB3*O3</f>
        <v>-2.0592432907574411E-11</v>
      </c>
      <c r="AG3" s="9">
        <f>AB3*P3</f>
        <v>4.9131600141809662E-11</v>
      </c>
      <c r="AH3" s="9">
        <f>AB3*Q3</f>
        <v>4.2404974528838062E-5</v>
      </c>
      <c r="AI3" s="9">
        <f>AB3*R3</f>
        <v>1.9692456789460371E-3</v>
      </c>
      <c r="AJ3" s="9">
        <f>AB3*S3</f>
        <v>1.5325634700222707E-5</v>
      </c>
      <c r="AK3" s="9">
        <f>AB3*T3</f>
        <v>6.4793333627620147E-5</v>
      </c>
      <c r="AL3" s="9">
        <f>AB3*U3</f>
        <v>7.1631785273173213E-9</v>
      </c>
      <c r="AM3" s="9">
        <f>AB3*V3</f>
        <v>5.8218323964480805E-7</v>
      </c>
      <c r="AN3" s="9">
        <f>AB3*W3</f>
        <v>-9.0763295843893543E-4</v>
      </c>
      <c r="AO3" s="9">
        <f>AB3*X3</f>
        <v>-6.5358651153508073E-4</v>
      </c>
      <c r="AP3" s="9">
        <f>AB3*Y3</f>
        <v>5.1384364683044531E-3</v>
      </c>
      <c r="AQ3" s="9">
        <f>AB3*Z3</f>
        <v>1.7898414259206596E-9</v>
      </c>
      <c r="AR3" s="9">
        <f>AB3*AA3</f>
        <v>1.7586083870962745E-2</v>
      </c>
    </row>
    <row r="4" spans="1:44" ht="38.5" x14ac:dyDescent="0.35">
      <c r="A4" s="9" t="s">
        <v>122</v>
      </c>
      <c r="B4" s="9" t="s">
        <v>3</v>
      </c>
      <c r="C4" s="9" t="s">
        <v>110</v>
      </c>
      <c r="D4" s="9" t="s">
        <v>172</v>
      </c>
      <c r="E4" s="9" t="s">
        <v>120</v>
      </c>
      <c r="F4" s="9" t="s">
        <v>52</v>
      </c>
      <c r="G4" s="9" t="s">
        <v>172</v>
      </c>
      <c r="H4" s="9">
        <v>-0.8</v>
      </c>
      <c r="I4" s="9" t="s">
        <v>188</v>
      </c>
      <c r="J4" s="9" t="b">
        <v>1</v>
      </c>
      <c r="K4" s="9" t="s">
        <v>193</v>
      </c>
      <c r="L4" s="9">
        <f>AC12*AB12</f>
        <v>-9.451149556932846E-2</v>
      </c>
      <c r="M4" s="9">
        <f>AD12*AB12</f>
        <v>-1.2062465217655636E-8</v>
      </c>
      <c r="N4" s="9">
        <f>AE12*AB12</f>
        <v>-1.7563790888780122E-9</v>
      </c>
      <c r="O4" s="9">
        <f>AF12*AB12</f>
        <v>-6.1549788490940886E-9</v>
      </c>
      <c r="P4" s="9">
        <f>AG12*AB12</f>
        <v>-1.5519209439678625E-8</v>
      </c>
      <c r="Q4" s="9">
        <f>AH12*AB12</f>
        <v>-5.0048990720947184E-3</v>
      </c>
      <c r="R4" s="9">
        <f>AI12*AB12</f>
        <v>-3.8651706065673778E-4</v>
      </c>
      <c r="S4" s="9">
        <f>AJ12*AB12</f>
        <v>-2.388249930114834E-3</v>
      </c>
      <c r="T4" s="9">
        <f>AK12*AB12</f>
        <v>-1.0540991713897723E-2</v>
      </c>
      <c r="U4" s="9">
        <f>AL12*AB12</f>
        <v>-5.0531346881516725E-7</v>
      </c>
      <c r="V4" s="9">
        <f>AM12*AB12</f>
        <v>-1.6956812313383932E-4</v>
      </c>
      <c r="W4" s="9">
        <f>AN12*AB12</f>
        <v>-7.0564670545207389E-2</v>
      </c>
      <c r="X4" s="9">
        <f>AO12*AB12</f>
        <v>-0.79886958824834453</v>
      </c>
      <c r="Y4" s="9">
        <f>AP12*AB12</f>
        <v>-1.4049749755385494E-2</v>
      </c>
      <c r="Z4" s="9">
        <f>AQ12*AB12</f>
        <v>-2.0516948733827629E-7</v>
      </c>
      <c r="AA4" s="9">
        <f>AR12*AB12</f>
        <v>-0.8717682082124838</v>
      </c>
      <c r="AB4" s="9">
        <f>-1+Parameter!F3</f>
        <v>-0.8</v>
      </c>
      <c r="AC4" s="9">
        <f>AB4*L4</f>
        <v>7.5609196455462768E-2</v>
      </c>
      <c r="AD4" s="9">
        <f>AB4*M4</f>
        <v>9.6499721741245098E-9</v>
      </c>
      <c r="AE4" s="9">
        <f>AB4*N4</f>
        <v>1.4051032711024098E-9</v>
      </c>
      <c r="AF4" s="9">
        <f>AB4*O4</f>
        <v>4.9239830792752714E-9</v>
      </c>
      <c r="AG4" s="9">
        <f>AB4*P4</f>
        <v>1.2415367551742901E-8</v>
      </c>
      <c r="AH4" s="9">
        <f>AB4*Q4</f>
        <v>4.0039192576757747E-3</v>
      </c>
      <c r="AI4" s="9">
        <f>AB4*R4</f>
        <v>3.0921364852539026E-4</v>
      </c>
      <c r="AJ4" s="9">
        <f>AB4*S4</f>
        <v>1.9105999440918672E-3</v>
      </c>
      <c r="AK4" s="9">
        <f>AB4*T4</f>
        <v>8.4327933711181788E-3</v>
      </c>
      <c r="AL4" s="9">
        <f>AB4*U4</f>
        <v>4.0425077505213381E-7</v>
      </c>
      <c r="AM4" s="9">
        <f>AB4*V4</f>
        <v>1.3565449850707145E-4</v>
      </c>
      <c r="AN4" s="9">
        <f>AB4*W4</f>
        <v>5.6451736436165911E-2</v>
      </c>
      <c r="AO4" s="9">
        <f>AB4*X4</f>
        <v>0.63909567059867567</v>
      </c>
      <c r="AP4" s="9">
        <f>AB4*Y4</f>
        <v>1.1239799804308396E-2</v>
      </c>
      <c r="AQ4" s="9">
        <f>AB4*Z4</f>
        <v>1.6413558987062104E-7</v>
      </c>
      <c r="AR4" s="9">
        <f>AB4*AA4</f>
        <v>0.69741456656998713</v>
      </c>
    </row>
    <row r="5" spans="1:44" ht="38.5" x14ac:dyDescent="0.35">
      <c r="A5" s="9" t="s">
        <v>121</v>
      </c>
      <c r="B5" s="9" t="s">
        <v>2</v>
      </c>
      <c r="C5" s="9" t="s">
        <v>110</v>
      </c>
      <c r="D5" s="9" t="s">
        <v>172</v>
      </c>
      <c r="E5" s="9" t="s">
        <v>121</v>
      </c>
      <c r="F5" s="9" t="s">
        <v>2</v>
      </c>
      <c r="G5" s="9" t="s">
        <v>172</v>
      </c>
      <c r="H5" s="9">
        <v>-1</v>
      </c>
      <c r="I5" s="9" t="s">
        <v>187</v>
      </c>
      <c r="J5" s="9" t="b">
        <v>0</v>
      </c>
      <c r="AB5" s="9">
        <f t="shared" ref="AB5:AB15" si="1">H5</f>
        <v>-1</v>
      </c>
      <c r="AC5" s="9">
        <f t="shared" ref="AC5:AR5" si="2">+AC6+AC7</f>
        <v>2.3672705435859569E-2</v>
      </c>
      <c r="AD5" s="9">
        <f t="shared" si="2"/>
        <v>-5.3637225076180086E-11</v>
      </c>
      <c r="AE5" s="9">
        <f t="shared" si="2"/>
        <v>2.8469210127085117E-11</v>
      </c>
      <c r="AF5" s="9">
        <f t="shared" si="2"/>
        <v>-1.0296216453787204E-10</v>
      </c>
      <c r="AG5" s="9">
        <f t="shared" si="2"/>
        <v>2.456580007090483E-10</v>
      </c>
      <c r="AH5" s="9">
        <f t="shared" si="2"/>
        <v>2.1202487264419031E-4</v>
      </c>
      <c r="AI5" s="9">
        <f t="shared" si="2"/>
        <v>9.8462283947301846E-3</v>
      </c>
      <c r="AJ5" s="9">
        <f t="shared" si="2"/>
        <v>7.662817350111354E-5</v>
      </c>
      <c r="AK5" s="9">
        <f t="shared" si="2"/>
        <v>3.2396666813810069E-4</v>
      </c>
      <c r="AL5" s="9">
        <f t="shared" si="2"/>
        <v>3.5815892636586606E-8</v>
      </c>
      <c r="AM5" s="9">
        <f t="shared" si="2"/>
        <v>2.9109161982240398E-6</v>
      </c>
      <c r="AN5" s="9">
        <f t="shared" si="2"/>
        <v>-4.538164792194677E-3</v>
      </c>
      <c r="AO5" s="9">
        <f t="shared" si="2"/>
        <v>-3.2679325576754036E-3</v>
      </c>
      <c r="AP5" s="9">
        <f t="shared" si="2"/>
        <v>2.5692182341522263E-2</v>
      </c>
      <c r="AQ5" s="9">
        <f t="shared" si="2"/>
        <v>8.949207129603298E-9</v>
      </c>
      <c r="AR5" s="9">
        <f t="shared" si="2"/>
        <v>8.793041935481373E-2</v>
      </c>
    </row>
    <row r="6" spans="1:44" ht="51" x14ac:dyDescent="0.35">
      <c r="A6" s="9" t="s">
        <v>123</v>
      </c>
      <c r="B6" s="9" t="s">
        <v>53</v>
      </c>
      <c r="C6" s="9" t="s">
        <v>110</v>
      </c>
      <c r="D6" s="9" t="s">
        <v>172</v>
      </c>
      <c r="E6" s="9" t="s">
        <v>121</v>
      </c>
      <c r="F6" s="9" t="s">
        <v>2</v>
      </c>
      <c r="G6" s="9" t="s">
        <v>172</v>
      </c>
      <c r="H6" s="9">
        <v>-0.8</v>
      </c>
      <c r="I6" s="9" t="s">
        <v>188</v>
      </c>
      <c r="J6" s="9" t="b">
        <v>1</v>
      </c>
      <c r="L6" s="9">
        <f>AC8*AB8</f>
        <v>-2.3672705435859569E-2</v>
      </c>
      <c r="M6" s="9">
        <f>AD8*AB8</f>
        <v>5.363722507618008E-11</v>
      </c>
      <c r="N6" s="9">
        <f>AE8*AB8</f>
        <v>-2.8469210127085114E-11</v>
      </c>
      <c r="O6" s="9">
        <f>AF8*AB8</f>
        <v>1.0296216453787203E-10</v>
      </c>
      <c r="P6" s="9">
        <f>AG8*AB8</f>
        <v>-2.4565800070904825E-10</v>
      </c>
      <c r="Q6" s="9">
        <f>AH8*AB8</f>
        <v>-2.1202487264419031E-4</v>
      </c>
      <c r="R6" s="9">
        <f>AI8*AB8</f>
        <v>-9.8462283947301846E-3</v>
      </c>
      <c r="S6" s="9">
        <f>AJ8*AB8</f>
        <v>-7.662817350111354E-5</v>
      </c>
      <c r="T6" s="9">
        <f>AK8*AB8</f>
        <v>-3.2396666813810064E-4</v>
      </c>
      <c r="U6" s="9">
        <f>AL8*AB8</f>
        <v>-3.5815892636586606E-8</v>
      </c>
      <c r="V6" s="9">
        <f>AM8*AB8</f>
        <v>-2.9109161982240394E-6</v>
      </c>
      <c r="W6" s="9">
        <f>AN8*AB8</f>
        <v>4.538164792194677E-3</v>
      </c>
      <c r="X6" s="9">
        <f>AO8*AB8</f>
        <v>3.2679325576754036E-3</v>
      </c>
      <c r="Y6" s="9">
        <f>AP8*AB8</f>
        <v>-2.5692182341522259E-2</v>
      </c>
      <c r="Z6" s="9">
        <f>AQ8*AB8</f>
        <v>-8.949207129603298E-9</v>
      </c>
      <c r="AA6" s="9">
        <f>AR8*AB8</f>
        <v>-8.793041935481373E-2</v>
      </c>
      <c r="AB6" s="9">
        <f t="shared" si="1"/>
        <v>-0.8</v>
      </c>
      <c r="AC6" s="9">
        <f>AB6*L6</f>
        <v>1.8938164348687656E-2</v>
      </c>
      <c r="AD6" s="9">
        <f>AB6*M6</f>
        <v>-4.2909780060944069E-11</v>
      </c>
      <c r="AE6" s="9">
        <f>AB6*N6</f>
        <v>2.2775368101668093E-11</v>
      </c>
      <c r="AF6" s="9">
        <f>AB6*O6</f>
        <v>-8.2369731630297631E-11</v>
      </c>
      <c r="AG6" s="9">
        <f>AB6*P6</f>
        <v>1.9652640056723862E-10</v>
      </c>
      <c r="AH6" s="9">
        <f>AB6*Q6</f>
        <v>1.6961989811535225E-4</v>
      </c>
      <c r="AI6" s="9">
        <f>AB6*R6</f>
        <v>7.8769827157841484E-3</v>
      </c>
      <c r="AJ6" s="9">
        <f>AB6*S6</f>
        <v>6.1302538800890829E-5</v>
      </c>
      <c r="AK6" s="9">
        <f>AB6*T6</f>
        <v>2.5917333451048053E-4</v>
      </c>
      <c r="AL6" s="9">
        <f>AB6*U6</f>
        <v>2.8652714109269285E-8</v>
      </c>
      <c r="AM6" s="9">
        <f>AB6*V6</f>
        <v>2.3287329585792318E-6</v>
      </c>
      <c r="AN6" s="9">
        <f>AB6*W6</f>
        <v>-3.6305318337557417E-3</v>
      </c>
      <c r="AO6" s="9">
        <f>AB6*X6</f>
        <v>-2.6143460461403229E-3</v>
      </c>
      <c r="AP6" s="9">
        <f>AB6*Y6</f>
        <v>2.0553745873217809E-2</v>
      </c>
      <c r="AQ6" s="9">
        <f>AB6*Z6</f>
        <v>7.1593657036826384E-9</v>
      </c>
      <c r="AR6" s="9">
        <f>AB6*AA6</f>
        <v>7.0344335483850981E-2</v>
      </c>
    </row>
    <row r="7" spans="1:44" ht="51" x14ac:dyDescent="0.35">
      <c r="A7" s="9" t="s">
        <v>124</v>
      </c>
      <c r="B7" s="9" t="s">
        <v>54</v>
      </c>
      <c r="C7" s="9" t="s">
        <v>110</v>
      </c>
      <c r="D7" s="9" t="s">
        <v>172</v>
      </c>
      <c r="E7" s="9" t="s">
        <v>121</v>
      </c>
      <c r="F7" s="9" t="s">
        <v>2</v>
      </c>
      <c r="G7" s="9" t="s">
        <v>172</v>
      </c>
      <c r="H7" s="9">
        <v>-0.2</v>
      </c>
      <c r="I7" s="9" t="s">
        <v>188</v>
      </c>
      <c r="J7" s="9" t="b">
        <v>1</v>
      </c>
      <c r="L7" s="9">
        <f>AC10*AB10</f>
        <v>-2.3672705435859569E-2</v>
      </c>
      <c r="M7" s="9">
        <f>AD10*AB10</f>
        <v>5.363722507618008E-11</v>
      </c>
      <c r="N7" s="9">
        <f>AE10*AB10</f>
        <v>-2.8469210127085114E-11</v>
      </c>
      <c r="O7" s="9">
        <f>AF10*AB10</f>
        <v>1.0296216453787203E-10</v>
      </c>
      <c r="P7" s="9">
        <f>AG10*AB10</f>
        <v>-2.4565800070904825E-10</v>
      </c>
      <c r="Q7" s="9">
        <f>AH10*AB10</f>
        <v>-2.1202487264419031E-4</v>
      </c>
      <c r="R7" s="9">
        <f>AI10*AB10</f>
        <v>-9.8462283947301846E-3</v>
      </c>
      <c r="S7" s="9">
        <f>AJ10*AB10</f>
        <v>-7.662817350111354E-5</v>
      </c>
      <c r="T7" s="9">
        <f>AK10*AB10</f>
        <v>-3.2396666813810064E-4</v>
      </c>
      <c r="U7" s="9">
        <f>AL10*AB10</f>
        <v>-3.5815892636586606E-8</v>
      </c>
      <c r="V7" s="9">
        <f>AM10*AB10</f>
        <v>-2.9109161982240394E-6</v>
      </c>
      <c r="W7" s="9">
        <f>AN10*AB10</f>
        <v>4.538164792194677E-3</v>
      </c>
      <c r="X7" s="9">
        <f>AO10*AB10</f>
        <v>3.2679325576754036E-3</v>
      </c>
      <c r="Y7" s="9">
        <f>AP10*AB10</f>
        <v>-2.5692182341522259E-2</v>
      </c>
      <c r="Z7" s="9">
        <f>AQ10*AB10</f>
        <v>-8.949207129603298E-9</v>
      </c>
      <c r="AA7" s="9">
        <f>AR10*AB10</f>
        <v>-8.793041935481373E-2</v>
      </c>
      <c r="AB7" s="9">
        <f t="shared" si="1"/>
        <v>-0.2</v>
      </c>
      <c r="AC7" s="9">
        <f>AB7*L7</f>
        <v>4.7345410871719139E-3</v>
      </c>
      <c r="AD7" s="9">
        <f>AB7*M7</f>
        <v>-1.0727445015236017E-11</v>
      </c>
      <c r="AE7" s="9">
        <f>AB7*N7</f>
        <v>5.6938420254170233E-12</v>
      </c>
      <c r="AF7" s="9">
        <f>AB7*O7</f>
        <v>-2.0592432907574408E-11</v>
      </c>
      <c r="AG7" s="9">
        <f>AB7*P7</f>
        <v>4.9131600141809655E-11</v>
      </c>
      <c r="AH7" s="9">
        <f>AB7*Q7</f>
        <v>4.2404974528838062E-5</v>
      </c>
      <c r="AI7" s="9">
        <f>AB7*R7</f>
        <v>1.9692456789460371E-3</v>
      </c>
      <c r="AJ7" s="9">
        <f>AB7*S7</f>
        <v>1.5325634700222707E-5</v>
      </c>
      <c r="AK7" s="9">
        <f>AB7*T7</f>
        <v>6.4793333627620133E-5</v>
      </c>
      <c r="AL7" s="9">
        <f>AB7*U7</f>
        <v>7.1631785273173213E-9</v>
      </c>
      <c r="AM7" s="9">
        <f>AB7*V7</f>
        <v>5.8218323964480795E-7</v>
      </c>
      <c r="AN7" s="9">
        <f>AB7*W7</f>
        <v>-9.0763295843893543E-4</v>
      </c>
      <c r="AO7" s="9">
        <f>AB7*X7</f>
        <v>-6.5358651153508073E-4</v>
      </c>
      <c r="AP7" s="9">
        <f>AB7*Y7</f>
        <v>5.1384364683044522E-3</v>
      </c>
      <c r="AQ7" s="9">
        <f>AB7*Z7</f>
        <v>1.7898414259206596E-9</v>
      </c>
      <c r="AR7" s="9">
        <f>AB7*AA7</f>
        <v>1.7586083870962745E-2</v>
      </c>
    </row>
    <row r="8" spans="1:44" ht="51" x14ac:dyDescent="0.35">
      <c r="A8" s="9" t="s">
        <v>123</v>
      </c>
      <c r="B8" s="9" t="s">
        <v>53</v>
      </c>
      <c r="C8" s="9" t="s">
        <v>110</v>
      </c>
      <c r="D8" s="9" t="s">
        <v>172</v>
      </c>
      <c r="E8" s="9" t="s">
        <v>123</v>
      </c>
      <c r="F8" s="9" t="s">
        <v>53</v>
      </c>
      <c r="G8" s="9" t="s">
        <v>172</v>
      </c>
      <c r="H8" s="9">
        <v>-1</v>
      </c>
      <c r="I8" s="9" t="s">
        <v>187</v>
      </c>
      <c r="J8" s="9" t="b">
        <v>0</v>
      </c>
      <c r="AB8" s="9">
        <f t="shared" si="1"/>
        <v>-1</v>
      </c>
      <c r="AC8" s="9">
        <f t="shared" ref="AC8:AR8" si="3">+AC9</f>
        <v>2.3672705435859569E-2</v>
      </c>
      <c r="AD8" s="9">
        <f t="shared" si="3"/>
        <v>-5.363722507618008E-11</v>
      </c>
      <c r="AE8" s="9">
        <f t="shared" si="3"/>
        <v>2.8469210127085114E-11</v>
      </c>
      <c r="AF8" s="9">
        <f t="shared" si="3"/>
        <v>-1.0296216453787203E-10</v>
      </c>
      <c r="AG8" s="9">
        <f t="shared" si="3"/>
        <v>2.4565800070904825E-10</v>
      </c>
      <c r="AH8" s="9">
        <f t="shared" si="3"/>
        <v>2.1202487264419031E-4</v>
      </c>
      <c r="AI8" s="9">
        <f t="shared" si="3"/>
        <v>9.8462283947301846E-3</v>
      </c>
      <c r="AJ8" s="9">
        <f t="shared" si="3"/>
        <v>7.662817350111354E-5</v>
      </c>
      <c r="AK8" s="9">
        <f t="shared" si="3"/>
        <v>3.2396666813810064E-4</v>
      </c>
      <c r="AL8" s="9">
        <f t="shared" si="3"/>
        <v>3.5815892636586606E-8</v>
      </c>
      <c r="AM8" s="9">
        <f t="shared" si="3"/>
        <v>2.9109161982240394E-6</v>
      </c>
      <c r="AN8" s="9">
        <f t="shared" si="3"/>
        <v>-4.538164792194677E-3</v>
      </c>
      <c r="AO8" s="9">
        <f t="shared" si="3"/>
        <v>-3.2679325576754036E-3</v>
      </c>
      <c r="AP8" s="9">
        <f t="shared" si="3"/>
        <v>2.5692182341522259E-2</v>
      </c>
      <c r="AQ8" s="9">
        <f t="shared" si="3"/>
        <v>8.949207129603298E-9</v>
      </c>
      <c r="AR8" s="9">
        <f t="shared" si="3"/>
        <v>8.793041935481373E-2</v>
      </c>
    </row>
    <row r="9" spans="1:44" ht="88.5" x14ac:dyDescent="0.35">
      <c r="A9" s="9" t="s">
        <v>125</v>
      </c>
      <c r="B9" s="9" t="s">
        <v>55</v>
      </c>
      <c r="C9" s="9" t="s">
        <v>110</v>
      </c>
      <c r="D9" s="9" t="s">
        <v>172</v>
      </c>
      <c r="E9" s="9" t="s">
        <v>123</v>
      </c>
      <c r="F9" s="9" t="s">
        <v>53</v>
      </c>
      <c r="G9" s="9" t="s">
        <v>172</v>
      </c>
      <c r="H9" s="9">
        <v>-1</v>
      </c>
      <c r="I9" s="9" t="s">
        <v>188</v>
      </c>
      <c r="J9" s="9" t="b">
        <v>1</v>
      </c>
      <c r="L9" s="9">
        <f>AC25*AB25</f>
        <v>-2.3672705435859569E-2</v>
      </c>
      <c r="M9" s="9">
        <f>AD25*AB25</f>
        <v>5.363722507618008E-11</v>
      </c>
      <c r="N9" s="9">
        <f>AE25*AB25</f>
        <v>-2.8469210127085114E-11</v>
      </c>
      <c r="O9" s="9">
        <f>AF25*AB25</f>
        <v>1.0296216453787203E-10</v>
      </c>
      <c r="P9" s="9">
        <f>AG25*AB25</f>
        <v>-2.4565800070904825E-10</v>
      </c>
      <c r="Q9" s="9">
        <f>AH25*AB25</f>
        <v>-2.1202487264419031E-4</v>
      </c>
      <c r="R9" s="9">
        <f>AI25*AB25</f>
        <v>-9.8462283947301846E-3</v>
      </c>
      <c r="S9" s="9">
        <f>AJ25*AB25</f>
        <v>-7.662817350111354E-5</v>
      </c>
      <c r="T9" s="9">
        <f>AK25*AB25</f>
        <v>-3.2396666813810064E-4</v>
      </c>
      <c r="U9" s="9">
        <f>AL25*AB25</f>
        <v>-3.5815892636586606E-8</v>
      </c>
      <c r="V9" s="9">
        <f>AM25*AB25</f>
        <v>-2.9109161982240394E-6</v>
      </c>
      <c r="W9" s="9">
        <f>AN25*AB25</f>
        <v>4.538164792194677E-3</v>
      </c>
      <c r="X9" s="9">
        <f>AO25*AB25</f>
        <v>3.2679325576754036E-3</v>
      </c>
      <c r="Y9" s="9">
        <f>AP25*AB25</f>
        <v>-2.5692182341522259E-2</v>
      </c>
      <c r="Z9" s="9">
        <f>AQ25*AB25</f>
        <v>-8.949207129603298E-9</v>
      </c>
      <c r="AA9" s="9">
        <f>AR25*AB25</f>
        <v>-8.793041935481373E-2</v>
      </c>
      <c r="AB9" s="9">
        <f t="shared" si="1"/>
        <v>-1</v>
      </c>
      <c r="AC9" s="9">
        <f>AB9*L9</f>
        <v>2.3672705435859569E-2</v>
      </c>
      <c r="AD9" s="9">
        <f>AB9*M9</f>
        <v>-5.363722507618008E-11</v>
      </c>
      <c r="AE9" s="9">
        <f>AB9*N9</f>
        <v>2.8469210127085114E-11</v>
      </c>
      <c r="AF9" s="9">
        <f>AB9*O9</f>
        <v>-1.0296216453787203E-10</v>
      </c>
      <c r="AG9" s="9">
        <f>AB9*P9</f>
        <v>2.4565800070904825E-10</v>
      </c>
      <c r="AH9" s="9">
        <f>AB9*Q9</f>
        <v>2.1202487264419031E-4</v>
      </c>
      <c r="AI9" s="9">
        <f>AB9*R9</f>
        <v>9.8462283947301846E-3</v>
      </c>
      <c r="AJ9" s="9">
        <f>AB9*S9</f>
        <v>7.662817350111354E-5</v>
      </c>
      <c r="AK9" s="9">
        <f>AB9*T9</f>
        <v>3.2396666813810064E-4</v>
      </c>
      <c r="AL9" s="9">
        <f>AB9*U9</f>
        <v>3.5815892636586606E-8</v>
      </c>
      <c r="AM9" s="9">
        <f>AB9*V9</f>
        <v>2.9109161982240394E-6</v>
      </c>
      <c r="AN9" s="9">
        <f>AB9*W9</f>
        <v>-4.538164792194677E-3</v>
      </c>
      <c r="AO9" s="9">
        <f>AB9*X9</f>
        <v>-3.2679325576754036E-3</v>
      </c>
      <c r="AP9" s="9">
        <f>AB9*Y9</f>
        <v>2.5692182341522259E-2</v>
      </c>
      <c r="AQ9" s="9">
        <f>AB9*Z9</f>
        <v>8.949207129603298E-9</v>
      </c>
      <c r="AR9" s="9">
        <f>AB9*AA9</f>
        <v>8.793041935481373E-2</v>
      </c>
    </row>
    <row r="10" spans="1:44" ht="51" x14ac:dyDescent="0.35">
      <c r="A10" s="9" t="s">
        <v>124</v>
      </c>
      <c r="B10" s="9" t="s">
        <v>54</v>
      </c>
      <c r="C10" s="9" t="s">
        <v>110</v>
      </c>
      <c r="D10" s="9" t="s">
        <v>172</v>
      </c>
      <c r="E10" s="9" t="s">
        <v>124</v>
      </c>
      <c r="F10" s="9" t="s">
        <v>54</v>
      </c>
      <c r="G10" s="9" t="s">
        <v>172</v>
      </c>
      <c r="H10" s="9">
        <v>-1</v>
      </c>
      <c r="I10" s="9" t="s">
        <v>187</v>
      </c>
      <c r="J10" s="9" t="b">
        <v>0</v>
      </c>
      <c r="AB10" s="9">
        <f t="shared" si="1"/>
        <v>-1</v>
      </c>
      <c r="AC10" s="9">
        <f t="shared" ref="AC10:AR10" si="4">+AC11</f>
        <v>2.3672705435859569E-2</v>
      </c>
      <c r="AD10" s="9">
        <f t="shared" si="4"/>
        <v>-5.363722507618008E-11</v>
      </c>
      <c r="AE10" s="9">
        <f t="shared" si="4"/>
        <v>2.8469210127085114E-11</v>
      </c>
      <c r="AF10" s="9">
        <f t="shared" si="4"/>
        <v>-1.0296216453787203E-10</v>
      </c>
      <c r="AG10" s="9">
        <f t="shared" si="4"/>
        <v>2.4565800070904825E-10</v>
      </c>
      <c r="AH10" s="9">
        <f t="shared" si="4"/>
        <v>2.1202487264419031E-4</v>
      </c>
      <c r="AI10" s="9">
        <f t="shared" si="4"/>
        <v>9.8462283947301846E-3</v>
      </c>
      <c r="AJ10" s="9">
        <f t="shared" si="4"/>
        <v>7.662817350111354E-5</v>
      </c>
      <c r="AK10" s="9">
        <f t="shared" si="4"/>
        <v>3.2396666813810064E-4</v>
      </c>
      <c r="AL10" s="9">
        <f t="shared" si="4"/>
        <v>3.5815892636586606E-8</v>
      </c>
      <c r="AM10" s="9">
        <f t="shared" si="4"/>
        <v>2.9109161982240394E-6</v>
      </c>
      <c r="AN10" s="9">
        <f t="shared" si="4"/>
        <v>-4.538164792194677E-3</v>
      </c>
      <c r="AO10" s="9">
        <f t="shared" si="4"/>
        <v>-3.2679325576754036E-3</v>
      </c>
      <c r="AP10" s="9">
        <f t="shared" si="4"/>
        <v>2.5692182341522259E-2</v>
      </c>
      <c r="AQ10" s="9">
        <f t="shared" si="4"/>
        <v>8.949207129603298E-9</v>
      </c>
      <c r="AR10" s="9">
        <f t="shared" si="4"/>
        <v>8.793041935481373E-2</v>
      </c>
    </row>
    <row r="11" spans="1:44" ht="88.5" x14ac:dyDescent="0.35">
      <c r="A11" s="9" t="s">
        <v>126</v>
      </c>
      <c r="B11" s="9" t="s">
        <v>56</v>
      </c>
      <c r="C11" s="9" t="s">
        <v>110</v>
      </c>
      <c r="D11" s="9" t="s">
        <v>172</v>
      </c>
      <c r="E11" s="9" t="s">
        <v>124</v>
      </c>
      <c r="F11" s="9" t="s">
        <v>54</v>
      </c>
      <c r="G11" s="9" t="s">
        <v>172</v>
      </c>
      <c r="H11" s="9">
        <v>-1</v>
      </c>
      <c r="I11" s="9" t="s">
        <v>188</v>
      </c>
      <c r="J11" s="9" t="b">
        <v>1</v>
      </c>
      <c r="L11" s="9">
        <f>AC69*AB69</f>
        <v>-2.3672705435859569E-2</v>
      </c>
      <c r="M11" s="9">
        <f>AD69*AB69</f>
        <v>5.363722507618008E-11</v>
      </c>
      <c r="N11" s="9">
        <f>AE69*AB69</f>
        <v>-2.8469210127085114E-11</v>
      </c>
      <c r="O11" s="9">
        <f>AF69*AB69</f>
        <v>1.0296216453787203E-10</v>
      </c>
      <c r="P11" s="9">
        <f>AG69*AB69</f>
        <v>-2.4565800070904825E-10</v>
      </c>
      <c r="Q11" s="9">
        <f>AH69*AB69</f>
        <v>-2.1202487264419031E-4</v>
      </c>
      <c r="R11" s="9">
        <f>AI69*AB69</f>
        <v>-9.8462283947301846E-3</v>
      </c>
      <c r="S11" s="9">
        <f>AJ69*AB69</f>
        <v>-7.662817350111354E-5</v>
      </c>
      <c r="T11" s="9">
        <f>AK69*AB69</f>
        <v>-3.2396666813810064E-4</v>
      </c>
      <c r="U11" s="9">
        <f>AL69*AB69</f>
        <v>-3.5815892636586606E-8</v>
      </c>
      <c r="V11" s="9">
        <f>AM69*AB69</f>
        <v>-2.9109161982240394E-6</v>
      </c>
      <c r="W11" s="9">
        <f>AN69*AB69</f>
        <v>4.538164792194677E-3</v>
      </c>
      <c r="X11" s="9">
        <f>AO69*AB69</f>
        <v>3.2679325576754036E-3</v>
      </c>
      <c r="Y11" s="9">
        <f>AP69*AB69</f>
        <v>-2.5692182341522259E-2</v>
      </c>
      <c r="Z11" s="9">
        <f>AQ69*AB69</f>
        <v>-8.949207129603298E-9</v>
      </c>
      <c r="AA11" s="9">
        <f>AR69*AB69</f>
        <v>-8.793041935481373E-2</v>
      </c>
      <c r="AB11" s="9">
        <f t="shared" si="1"/>
        <v>-1</v>
      </c>
      <c r="AC11" s="9">
        <f>AB11*L11</f>
        <v>2.3672705435859569E-2</v>
      </c>
      <c r="AD11" s="9">
        <f>AB11*M11</f>
        <v>-5.363722507618008E-11</v>
      </c>
      <c r="AE11" s="9">
        <f>AB11*N11</f>
        <v>2.8469210127085114E-11</v>
      </c>
      <c r="AF11" s="9">
        <f>AB11*O11</f>
        <v>-1.0296216453787203E-10</v>
      </c>
      <c r="AG11" s="9">
        <f>AB11*P11</f>
        <v>2.4565800070904825E-10</v>
      </c>
      <c r="AH11" s="9">
        <f>AB11*Q11</f>
        <v>2.1202487264419031E-4</v>
      </c>
      <c r="AI11" s="9">
        <f>AB11*R11</f>
        <v>9.8462283947301846E-3</v>
      </c>
      <c r="AJ11" s="9">
        <f>AB11*S11</f>
        <v>7.662817350111354E-5</v>
      </c>
      <c r="AK11" s="9">
        <f>AB11*T11</f>
        <v>3.2396666813810064E-4</v>
      </c>
      <c r="AL11" s="9">
        <f>AB11*U11</f>
        <v>3.5815892636586606E-8</v>
      </c>
      <c r="AM11" s="9">
        <f>AB11*V11</f>
        <v>2.9109161982240394E-6</v>
      </c>
      <c r="AN11" s="9">
        <f>AB11*W11</f>
        <v>-4.538164792194677E-3</v>
      </c>
      <c r="AO11" s="9">
        <f>AB11*X11</f>
        <v>-3.2679325576754036E-3</v>
      </c>
      <c r="AP11" s="9">
        <f>AB11*Y11</f>
        <v>2.5692182341522259E-2</v>
      </c>
      <c r="AQ11" s="9">
        <f>AB11*Z11</f>
        <v>8.949207129603298E-9</v>
      </c>
      <c r="AR11" s="9">
        <f>AB11*AA11</f>
        <v>8.793041935481373E-2</v>
      </c>
    </row>
    <row r="12" spans="1:44" ht="38.5" x14ac:dyDescent="0.35">
      <c r="A12" s="9" t="s">
        <v>122</v>
      </c>
      <c r="B12" s="9" t="s">
        <v>3</v>
      </c>
      <c r="C12" s="9" t="s">
        <v>110</v>
      </c>
      <c r="D12" s="9" t="s">
        <v>172</v>
      </c>
      <c r="E12" s="9" t="s">
        <v>122</v>
      </c>
      <c r="F12" s="9" t="s">
        <v>3</v>
      </c>
      <c r="G12" s="9" t="s">
        <v>172</v>
      </c>
      <c r="H12" s="9">
        <v>-1</v>
      </c>
      <c r="I12" s="9" t="s">
        <v>187</v>
      </c>
      <c r="J12" s="9" t="b">
        <v>0</v>
      </c>
      <c r="AB12" s="9">
        <f t="shared" si="1"/>
        <v>-1</v>
      </c>
      <c r="AC12" s="9">
        <f t="shared" ref="AC12:AR12" si="5">+AC13+AC14</f>
        <v>9.451149556932846E-2</v>
      </c>
      <c r="AD12" s="9">
        <f t="shared" si="5"/>
        <v>1.2062465217655636E-8</v>
      </c>
      <c r="AE12" s="9">
        <f t="shared" si="5"/>
        <v>1.7563790888780122E-9</v>
      </c>
      <c r="AF12" s="9">
        <f t="shared" si="5"/>
        <v>6.1549788490940886E-9</v>
      </c>
      <c r="AG12" s="9">
        <f t="shared" si="5"/>
        <v>1.5519209439678625E-8</v>
      </c>
      <c r="AH12" s="9">
        <f t="shared" si="5"/>
        <v>5.0048990720947184E-3</v>
      </c>
      <c r="AI12" s="9">
        <f t="shared" si="5"/>
        <v>3.8651706065673778E-4</v>
      </c>
      <c r="AJ12" s="9">
        <f t="shared" si="5"/>
        <v>2.388249930114834E-3</v>
      </c>
      <c r="AK12" s="9">
        <f t="shared" si="5"/>
        <v>1.0540991713897723E-2</v>
      </c>
      <c r="AL12" s="9">
        <f t="shared" si="5"/>
        <v>5.0531346881516725E-7</v>
      </c>
      <c r="AM12" s="9">
        <f t="shared" si="5"/>
        <v>1.6956812313383932E-4</v>
      </c>
      <c r="AN12" s="9">
        <f t="shared" si="5"/>
        <v>7.0564670545207389E-2</v>
      </c>
      <c r="AO12" s="9">
        <f t="shared" si="5"/>
        <v>0.79886958824834453</v>
      </c>
      <c r="AP12" s="9">
        <f t="shared" si="5"/>
        <v>1.4049749755385494E-2</v>
      </c>
      <c r="AQ12" s="9">
        <f t="shared" si="5"/>
        <v>2.0516948733827629E-7</v>
      </c>
      <c r="AR12" s="9">
        <f t="shared" si="5"/>
        <v>0.8717682082124838</v>
      </c>
    </row>
    <row r="13" spans="1:44" ht="51" x14ac:dyDescent="0.35">
      <c r="A13" s="9" t="s">
        <v>127</v>
      </c>
      <c r="B13" s="9" t="s">
        <v>57</v>
      </c>
      <c r="C13" s="9" t="s">
        <v>110</v>
      </c>
      <c r="D13" s="9" t="s">
        <v>172</v>
      </c>
      <c r="E13" s="9" t="s">
        <v>122</v>
      </c>
      <c r="F13" s="9" t="s">
        <v>3</v>
      </c>
      <c r="G13" s="9" t="s">
        <v>172</v>
      </c>
      <c r="H13" s="9">
        <v>-0.6</v>
      </c>
      <c r="I13" s="9" t="s">
        <v>188</v>
      </c>
      <c r="J13" s="9" t="b">
        <v>1</v>
      </c>
      <c r="L13" s="9">
        <f>AC15*AB15</f>
        <v>-9.451149556932846E-2</v>
      </c>
      <c r="M13" s="9">
        <f>AD15*AB15</f>
        <v>-1.2062465217655636E-8</v>
      </c>
      <c r="N13" s="9">
        <f>AE15*AB15</f>
        <v>-1.7563790888780122E-9</v>
      </c>
      <c r="O13" s="9">
        <f>AF15*AB15</f>
        <v>-6.1549788490940886E-9</v>
      </c>
      <c r="P13" s="9">
        <f>AG15*AB15</f>
        <v>-1.5519209439678625E-8</v>
      </c>
      <c r="Q13" s="9">
        <f>AH15*AB15</f>
        <v>-5.0048990720947184E-3</v>
      </c>
      <c r="R13" s="9">
        <f>AI15*AB15</f>
        <v>-3.8651706065673778E-4</v>
      </c>
      <c r="S13" s="9">
        <f>AJ15*AB15</f>
        <v>-2.388249930114834E-3</v>
      </c>
      <c r="T13" s="9">
        <f>AK15*AB15</f>
        <v>-1.0540991713897723E-2</v>
      </c>
      <c r="U13" s="9">
        <f>AL15*AB15</f>
        <v>-5.0531346881516725E-7</v>
      </c>
      <c r="V13" s="9">
        <f>AM15*AB15</f>
        <v>-1.6956812313383932E-4</v>
      </c>
      <c r="W13" s="9">
        <f>AN15*AB15</f>
        <v>-7.0564670545207389E-2</v>
      </c>
      <c r="X13" s="9">
        <f>AO15*AB15</f>
        <v>-0.79886958824834453</v>
      </c>
      <c r="Y13" s="9">
        <f>AP15*AB15</f>
        <v>-1.4049749755385494E-2</v>
      </c>
      <c r="Z13" s="9">
        <f>AQ15*AB15</f>
        <v>-2.0516948733827629E-7</v>
      </c>
      <c r="AA13" s="9">
        <f>AR15*AB15</f>
        <v>-0.8717682082124838</v>
      </c>
      <c r="AB13" s="9">
        <f t="shared" si="1"/>
        <v>-0.6</v>
      </c>
      <c r="AC13" s="9">
        <f>AB13*L13</f>
        <v>5.6706897341597076E-2</v>
      </c>
      <c r="AD13" s="9">
        <f>AB13*M13</f>
        <v>7.2374791305933811E-9</v>
      </c>
      <c r="AE13" s="9">
        <f>AB13*N13</f>
        <v>1.0538274533268072E-9</v>
      </c>
      <c r="AF13" s="9">
        <f>AB13*O13</f>
        <v>3.6929873094564529E-9</v>
      </c>
      <c r="AG13" s="9">
        <f>AB13*P13</f>
        <v>9.3115256638071741E-9</v>
      </c>
      <c r="AH13" s="9">
        <f>AB13*Q13</f>
        <v>3.002939443256831E-3</v>
      </c>
      <c r="AI13" s="9">
        <f>AB13*R13</f>
        <v>2.3191023639404265E-4</v>
      </c>
      <c r="AJ13" s="9">
        <f>AB13*S13</f>
        <v>1.4329499580689002E-3</v>
      </c>
      <c r="AK13" s="9">
        <f>AB13*T13</f>
        <v>6.3245950283386341E-3</v>
      </c>
      <c r="AL13" s="9">
        <f>AB13*U13</f>
        <v>3.0318808128910032E-7</v>
      </c>
      <c r="AM13" s="9">
        <f>AB13*V13</f>
        <v>1.0174087388030359E-4</v>
      </c>
      <c r="AN13" s="9">
        <f>AB13*W13</f>
        <v>4.2338802327124433E-2</v>
      </c>
      <c r="AO13" s="9">
        <f>AB13*X13</f>
        <v>0.4793217529490067</v>
      </c>
      <c r="AP13" s="9">
        <f>AB13*Y13</f>
        <v>8.4298498532312961E-3</v>
      </c>
      <c r="AQ13" s="9">
        <f>AB13*Z13</f>
        <v>1.2310169240296577E-7</v>
      </c>
      <c r="AR13" s="9">
        <f>AB13*AA13</f>
        <v>0.52306092492749023</v>
      </c>
    </row>
    <row r="14" spans="1:44" ht="51" x14ac:dyDescent="0.35">
      <c r="A14" s="9" t="s">
        <v>128</v>
      </c>
      <c r="B14" s="9" t="s">
        <v>58</v>
      </c>
      <c r="C14" s="9" t="s">
        <v>110</v>
      </c>
      <c r="D14" s="9" t="s">
        <v>172</v>
      </c>
      <c r="E14" s="9" t="s">
        <v>122</v>
      </c>
      <c r="F14" s="9" t="s">
        <v>3</v>
      </c>
      <c r="G14" s="9" t="s">
        <v>172</v>
      </c>
      <c r="H14" s="9">
        <v>-0.4</v>
      </c>
      <c r="I14" s="9" t="s">
        <v>188</v>
      </c>
      <c r="J14" s="9" t="b">
        <v>1</v>
      </c>
      <c r="L14" s="9">
        <f>AC20*AB20</f>
        <v>-9.451149556932846E-2</v>
      </c>
      <c r="M14" s="9">
        <f>AD20*AB20</f>
        <v>-1.2062465217655636E-8</v>
      </c>
      <c r="N14" s="9">
        <f>AE20*AB20</f>
        <v>-1.7563790888780122E-9</v>
      </c>
      <c r="O14" s="9">
        <f>AF20*AB20</f>
        <v>-6.1549788490940886E-9</v>
      </c>
      <c r="P14" s="9">
        <f>AG20*AB20</f>
        <v>-1.5519209439678625E-8</v>
      </c>
      <c r="Q14" s="9">
        <f>AH20*AB20</f>
        <v>-5.0048990720947184E-3</v>
      </c>
      <c r="R14" s="9">
        <f>AI20*AB20</f>
        <v>-3.8651706065673778E-4</v>
      </c>
      <c r="S14" s="9">
        <f>AJ20*AB20</f>
        <v>-2.388249930114834E-3</v>
      </c>
      <c r="T14" s="9">
        <f>AK20*AB20</f>
        <v>-1.0540991713897723E-2</v>
      </c>
      <c r="U14" s="9">
        <f>AL20*AB20</f>
        <v>-5.0531346881516725E-7</v>
      </c>
      <c r="V14" s="9">
        <f>AM20*AB20</f>
        <v>-1.6956812313383932E-4</v>
      </c>
      <c r="W14" s="9">
        <f>AN20*AB20</f>
        <v>-7.0564670545207389E-2</v>
      </c>
      <c r="X14" s="9">
        <f>AO20*AB20</f>
        <v>-0.79886958824834453</v>
      </c>
      <c r="Y14" s="9">
        <f>AP20*AB20</f>
        <v>-1.4049749755385494E-2</v>
      </c>
      <c r="Z14" s="9">
        <f>AQ20*AB20</f>
        <v>-2.0516948733827629E-7</v>
      </c>
      <c r="AA14" s="9">
        <f>AR20*AB20</f>
        <v>-0.8717682082124838</v>
      </c>
      <c r="AB14" s="9">
        <f t="shared" si="1"/>
        <v>-0.4</v>
      </c>
      <c r="AC14" s="9">
        <f>AB14*L14</f>
        <v>3.7804598227731384E-2</v>
      </c>
      <c r="AD14" s="9">
        <f>AB14*M14</f>
        <v>4.8249860870622549E-9</v>
      </c>
      <c r="AE14" s="9">
        <f>AB14*N14</f>
        <v>7.0255163555120489E-10</v>
      </c>
      <c r="AF14" s="9">
        <f>AB14*O14</f>
        <v>2.4619915396376357E-9</v>
      </c>
      <c r="AG14" s="9">
        <f>AB14*P14</f>
        <v>6.2076837758714503E-9</v>
      </c>
      <c r="AH14" s="9">
        <f>AB14*Q14</f>
        <v>2.0019596288378873E-3</v>
      </c>
      <c r="AI14" s="9">
        <f>AB14*R14</f>
        <v>1.5460682426269513E-4</v>
      </c>
      <c r="AJ14" s="9">
        <f>AB14*S14</f>
        <v>9.552999720459336E-4</v>
      </c>
      <c r="AK14" s="9">
        <f>AB14*T14</f>
        <v>4.2163966855590894E-3</v>
      </c>
      <c r="AL14" s="9">
        <f>AB14*U14</f>
        <v>2.021253875260669E-7</v>
      </c>
      <c r="AM14" s="9">
        <f>AB14*V14</f>
        <v>6.7827249253535725E-5</v>
      </c>
      <c r="AN14" s="9">
        <f>AB14*W14</f>
        <v>2.8225868218082956E-2</v>
      </c>
      <c r="AO14" s="9">
        <f>AB14*X14</f>
        <v>0.31954783529933783</v>
      </c>
      <c r="AP14" s="9">
        <f>AB14*Y14</f>
        <v>5.6198999021541979E-3</v>
      </c>
      <c r="AQ14" s="9">
        <f>AB14*Z14</f>
        <v>8.206779493531052E-8</v>
      </c>
      <c r="AR14" s="9">
        <f>AB14*AA14</f>
        <v>0.34870728328499356</v>
      </c>
    </row>
    <row r="15" spans="1:44" ht="51" x14ac:dyDescent="0.35">
      <c r="A15" s="9" t="s">
        <v>127</v>
      </c>
      <c r="B15" s="9" t="s">
        <v>57</v>
      </c>
      <c r="C15" s="9" t="s">
        <v>110</v>
      </c>
      <c r="D15" s="9" t="s">
        <v>172</v>
      </c>
      <c r="E15" s="9" t="s">
        <v>127</v>
      </c>
      <c r="F15" s="9" t="s">
        <v>57</v>
      </c>
      <c r="G15" s="9" t="s">
        <v>172</v>
      </c>
      <c r="H15" s="9">
        <v>-1</v>
      </c>
      <c r="I15" s="9" t="s">
        <v>187</v>
      </c>
      <c r="J15" s="9" t="b">
        <v>0</v>
      </c>
      <c r="AB15" s="9">
        <f t="shared" si="1"/>
        <v>-1</v>
      </c>
      <c r="AC15" s="9">
        <f t="shared" ref="AC15:AR15" si="6">+AC16+AC17+AC18+AC19</f>
        <v>9.451149556932846E-2</v>
      </c>
      <c r="AD15" s="9">
        <f t="shared" si="6"/>
        <v>1.2062465217655636E-8</v>
      </c>
      <c r="AE15" s="9">
        <f t="shared" si="6"/>
        <v>1.7563790888780122E-9</v>
      </c>
      <c r="AF15" s="9">
        <f t="shared" si="6"/>
        <v>6.1549788490940886E-9</v>
      </c>
      <c r="AG15" s="9">
        <f t="shared" si="6"/>
        <v>1.5519209439678625E-8</v>
      </c>
      <c r="AH15" s="9">
        <f t="shared" si="6"/>
        <v>5.0048990720947184E-3</v>
      </c>
      <c r="AI15" s="9">
        <f t="shared" si="6"/>
        <v>3.8651706065673778E-4</v>
      </c>
      <c r="AJ15" s="9">
        <f t="shared" si="6"/>
        <v>2.388249930114834E-3</v>
      </c>
      <c r="AK15" s="9">
        <f t="shared" si="6"/>
        <v>1.0540991713897723E-2</v>
      </c>
      <c r="AL15" s="9">
        <f t="shared" si="6"/>
        <v>5.0531346881516725E-7</v>
      </c>
      <c r="AM15" s="9">
        <f t="shared" si="6"/>
        <v>1.6956812313383932E-4</v>
      </c>
      <c r="AN15" s="9">
        <f t="shared" si="6"/>
        <v>7.0564670545207389E-2</v>
      </c>
      <c r="AO15" s="9">
        <f t="shared" si="6"/>
        <v>0.79886958824834453</v>
      </c>
      <c r="AP15" s="9">
        <f t="shared" si="6"/>
        <v>1.4049749755385494E-2</v>
      </c>
      <c r="AQ15" s="9">
        <f t="shared" si="6"/>
        <v>2.0516948733827629E-7</v>
      </c>
      <c r="AR15" s="9">
        <f t="shared" si="6"/>
        <v>0.8717682082124838</v>
      </c>
    </row>
    <row r="16" spans="1:44" ht="88.5" x14ac:dyDescent="0.35">
      <c r="A16" s="9" t="s">
        <v>129</v>
      </c>
      <c r="B16" s="9" t="s">
        <v>59</v>
      </c>
      <c r="C16" s="9" t="s">
        <v>110</v>
      </c>
      <c r="D16" s="9" t="s">
        <v>172</v>
      </c>
      <c r="E16" s="9" t="s">
        <v>127</v>
      </c>
      <c r="F16" s="9" t="s">
        <v>57</v>
      </c>
      <c r="G16" s="9" t="s">
        <v>172</v>
      </c>
      <c r="H16" s="9">
        <v>-0.5</v>
      </c>
      <c r="I16" s="9" t="s">
        <v>188</v>
      </c>
      <c r="J16" s="9" t="b">
        <v>1</v>
      </c>
      <c r="K16" s="9" t="s">
        <v>194</v>
      </c>
      <c r="L16" s="9">
        <f>AC38*AB38</f>
        <v>-5.3953760442447339E-2</v>
      </c>
      <c r="M16" s="9">
        <f>AD38*AB38</f>
        <v>-3.027063845571448E-9</v>
      </c>
      <c r="N16" s="9">
        <f>AE38*AB38</f>
        <v>-1.427213331771866E-9</v>
      </c>
      <c r="O16" s="9">
        <f>AF38*AB38</f>
        <v>-2.3641948066178103E-9</v>
      </c>
      <c r="P16" s="9">
        <f>AG38*AB38</f>
        <v>-1.0915706147200551E-8</v>
      </c>
      <c r="Q16" s="9">
        <f>AH38*AB38</f>
        <v>-2.2999632551541109E-3</v>
      </c>
      <c r="R16" s="9">
        <f>AI38*AB38</f>
        <v>-7.1513202930028715E-5</v>
      </c>
      <c r="S16" s="9">
        <f>AJ38*AB38</f>
        <v>-2.1694960001108739E-3</v>
      </c>
      <c r="T16" s="9">
        <f>AK38*AB38</f>
        <v>-9.6225014452828075E-3</v>
      </c>
      <c r="U16" s="9">
        <f>AL38*AB38</f>
        <v>-4.055810082322917E-7</v>
      </c>
      <c r="V16" s="9">
        <f>AM38*AB38</f>
        <v>-8.6023694770961086E-5</v>
      </c>
      <c r="W16" s="9">
        <f>AN38*AB38</f>
        <v>-1.9389603375059253E-2</v>
      </c>
      <c r="X16" s="9">
        <f>AO38*AB38</f>
        <v>-0.44008200535474762</v>
      </c>
      <c r="Y16" s="9">
        <f>AP38*AB38</f>
        <v>-1.2426601543650335E-2</v>
      </c>
      <c r="Z16" s="9">
        <f>AQ38*AB38</f>
        <v>-1.1863523826531189E-7</v>
      </c>
      <c r="AA16" s="9">
        <f>AR38*AB38</f>
        <v>-0.29763451506094013</v>
      </c>
      <c r="AB16" s="9">
        <f>-1+Parameter!F4</f>
        <v>-1</v>
      </c>
      <c r="AC16" s="9">
        <f>AB16*L16</f>
        <v>5.3953760442447339E-2</v>
      </c>
      <c r="AD16" s="9">
        <f>AB16*M16</f>
        <v>3.027063845571448E-9</v>
      </c>
      <c r="AE16" s="9">
        <f>AB16*N16</f>
        <v>1.427213331771866E-9</v>
      </c>
      <c r="AF16" s="9">
        <f>AB16*O16</f>
        <v>2.3641948066178103E-9</v>
      </c>
      <c r="AG16" s="9">
        <f>AB16*P16</f>
        <v>1.0915706147200551E-8</v>
      </c>
      <c r="AH16" s="9">
        <f>AB16*Q16</f>
        <v>2.2999632551541109E-3</v>
      </c>
      <c r="AI16" s="9">
        <f>AB16*R16</f>
        <v>7.1513202930028715E-5</v>
      </c>
      <c r="AJ16" s="9">
        <f>AB16*S16</f>
        <v>2.1694960001108739E-3</v>
      </c>
      <c r="AK16" s="9">
        <f>AB16*T16</f>
        <v>9.6225014452828075E-3</v>
      </c>
      <c r="AL16" s="9">
        <f>AB16*U16</f>
        <v>4.055810082322917E-7</v>
      </c>
      <c r="AM16" s="9">
        <f>AB16*V16</f>
        <v>8.6023694770961086E-5</v>
      </c>
      <c r="AN16" s="9">
        <f>AB16*W16</f>
        <v>1.9389603375059253E-2</v>
      </c>
      <c r="AO16" s="9">
        <f>AB16*X16</f>
        <v>0.44008200535474762</v>
      </c>
      <c r="AP16" s="9">
        <f>AB16*Y16</f>
        <v>1.2426601543650335E-2</v>
      </c>
      <c r="AQ16" s="9">
        <f>AB16*Z16</f>
        <v>1.1863523826531189E-7</v>
      </c>
      <c r="AR16" s="9">
        <f>AB16*AA16</f>
        <v>0.29763451506094013</v>
      </c>
    </row>
    <row r="17" spans="1:44" ht="88.5" x14ac:dyDescent="0.35">
      <c r="A17" s="9" t="s">
        <v>130</v>
      </c>
      <c r="B17" s="9" t="s">
        <v>60</v>
      </c>
      <c r="C17" s="9" t="s">
        <v>110</v>
      </c>
      <c r="D17" s="9" t="s">
        <v>172</v>
      </c>
      <c r="E17" s="9" t="s">
        <v>127</v>
      </c>
      <c r="F17" s="9" t="s">
        <v>57</v>
      </c>
      <c r="G17" s="9" t="s">
        <v>172</v>
      </c>
      <c r="H17" s="9">
        <v>-0.5</v>
      </c>
      <c r="I17" s="9" t="s">
        <v>188</v>
      </c>
      <c r="J17" s="9" t="b">
        <v>1</v>
      </c>
      <c r="K17" s="9" t="s">
        <v>195</v>
      </c>
      <c r="L17" s="9">
        <f>AC51*AB51</f>
        <v>-6.414280064053493E-2</v>
      </c>
      <c r="M17" s="9">
        <f>AD51*AB51</f>
        <v>-2.2984723572902436E-9</v>
      </c>
      <c r="N17" s="9">
        <f>AE51*AB51</f>
        <v>-5.8178984738193745E-10</v>
      </c>
      <c r="O17" s="9">
        <f>AF51*AB51</f>
        <v>-2.1698958348830853E-9</v>
      </c>
      <c r="P17" s="9">
        <f>AG51*AB51</f>
        <v>5.1196458805766363E-10</v>
      </c>
      <c r="Q17" s="9">
        <f>AH51*AB51</f>
        <v>-1.1917546272818022E-4</v>
      </c>
      <c r="R17" s="9">
        <f>AI51*AB51</f>
        <v>-5.7404946712579087E-5</v>
      </c>
      <c r="S17" s="9">
        <f>AJ51*AB51</f>
        <v>2.2765427155173424E-4</v>
      </c>
      <c r="T17" s="9">
        <f>AK51*AB51</f>
        <v>1.0514281279933697E-3</v>
      </c>
      <c r="U17" s="9">
        <f>AL51*AB51</f>
        <v>-2.7558420217307417E-7</v>
      </c>
      <c r="V17" s="9">
        <f>AM51*AB51</f>
        <v>-9.8558657264393309E-6</v>
      </c>
      <c r="W17" s="9">
        <f>AN51*AB51</f>
        <v>-4.4211800004168994E-3</v>
      </c>
      <c r="X17" s="9">
        <f>AO51*AB51</f>
        <v>5.8044855874564483E-2</v>
      </c>
      <c r="Y17" s="9">
        <f>AP51*AB51</f>
        <v>-3.4070344952075908E-4</v>
      </c>
      <c r="Z17" s="9">
        <f>AQ51*AB51</f>
        <v>-3.9714933140343596E-9</v>
      </c>
      <c r="AA17" s="9">
        <f>AR51*AB51</f>
        <v>-0.11184993777273661</v>
      </c>
      <c r="AB17" s="9">
        <f>-Parameter!F4</f>
        <v>0</v>
      </c>
      <c r="AC17" s="9">
        <f>AB17*L17</f>
        <v>0</v>
      </c>
      <c r="AD17" s="9">
        <f>AB17*M17</f>
        <v>0</v>
      </c>
      <c r="AE17" s="9">
        <f>AB17*N17</f>
        <v>0</v>
      </c>
      <c r="AF17" s="9">
        <f>AB17*O17</f>
        <v>0</v>
      </c>
      <c r="AG17" s="9">
        <f>AB17*P17</f>
        <v>0</v>
      </c>
      <c r="AH17" s="9">
        <f>AB17*Q17</f>
        <v>0</v>
      </c>
      <c r="AI17" s="9">
        <f>AB17*R17</f>
        <v>0</v>
      </c>
      <c r="AJ17" s="9">
        <f>AB17*S17</f>
        <v>0</v>
      </c>
      <c r="AK17" s="9">
        <f>AB17*T17</f>
        <v>0</v>
      </c>
      <c r="AL17" s="9">
        <f>AB17*U17</f>
        <v>0</v>
      </c>
      <c r="AM17" s="9">
        <f>AB17*V17</f>
        <v>0</v>
      </c>
      <c r="AN17" s="9">
        <f>AB17*W17</f>
        <v>0</v>
      </c>
      <c r="AO17" s="9">
        <f>AB17*X17</f>
        <v>0</v>
      </c>
      <c r="AP17" s="9">
        <f>AB17*Y17</f>
        <v>0</v>
      </c>
      <c r="AQ17" s="9">
        <f>AB17*Z17</f>
        <v>0</v>
      </c>
      <c r="AR17" s="9">
        <f>AB17*AA17</f>
        <v>0</v>
      </c>
    </row>
    <row r="18" spans="1:44" ht="113.5" x14ac:dyDescent="0.35">
      <c r="A18" s="9" t="s">
        <v>131</v>
      </c>
      <c r="B18" s="9" t="s">
        <v>61</v>
      </c>
      <c r="C18" s="9" t="s">
        <v>112</v>
      </c>
      <c r="D18" s="9" t="s">
        <v>173</v>
      </c>
      <c r="E18" s="9" t="s">
        <v>127</v>
      </c>
      <c r="F18" s="9" t="s">
        <v>57</v>
      </c>
      <c r="G18" s="9" t="s">
        <v>172</v>
      </c>
      <c r="H18" s="9">
        <v>0.02</v>
      </c>
      <c r="I18" s="9" t="s">
        <v>188</v>
      </c>
      <c r="J18" s="9" t="b">
        <v>0</v>
      </c>
      <c r="L18" s="9">
        <v>1.2504863864278171</v>
      </c>
      <c r="M18" s="9">
        <v>2.7475581709379648E-7</v>
      </c>
      <c r="N18" s="9">
        <v>5.2435949859715276E-9</v>
      </c>
      <c r="O18" s="9">
        <v>6.9710135889247766E-8</v>
      </c>
      <c r="P18" s="9">
        <v>1.7289313338122789E-7</v>
      </c>
      <c r="Q18" s="9">
        <v>7.8970782361801869E-2</v>
      </c>
      <c r="R18" s="9">
        <v>1.2497519194287191E-2</v>
      </c>
      <c r="S18" s="9">
        <v>7.9501729694158221E-3</v>
      </c>
      <c r="T18" s="9">
        <v>3.5380107139226402E-2</v>
      </c>
      <c r="U18" s="9">
        <v>1.625895376645918E-6</v>
      </c>
      <c r="V18" s="9">
        <v>3.2204582662181879E-3</v>
      </c>
      <c r="W18" s="9">
        <v>0.3418355502588678</v>
      </c>
      <c r="X18" s="9">
        <v>4.1450758806584824</v>
      </c>
      <c r="Y18" s="9">
        <v>3.0634116169997401E-2</v>
      </c>
      <c r="Z18" s="9">
        <v>1.203646919307988E-6</v>
      </c>
      <c r="AA18" s="9">
        <v>16.971521383669469</v>
      </c>
      <c r="AB18" s="9">
        <f>H18</f>
        <v>0.02</v>
      </c>
      <c r="AC18" s="9">
        <f>AB18*L18</f>
        <v>2.5009727728556343E-2</v>
      </c>
      <c r="AD18" s="9">
        <f>AB18*M18</f>
        <v>5.4951163418759296E-9</v>
      </c>
      <c r="AE18" s="9">
        <f>AB18*N18</f>
        <v>1.0487189971943055E-10</v>
      </c>
      <c r="AF18" s="9">
        <f>AB18*O18</f>
        <v>1.3942027177849554E-9</v>
      </c>
      <c r="AG18" s="9">
        <f>AB18*P18</f>
        <v>3.4578626676245581E-9</v>
      </c>
      <c r="AH18" s="9">
        <f>AB18*Q18</f>
        <v>1.5794156472360374E-3</v>
      </c>
      <c r="AI18" s="9">
        <f>AB18*R18</f>
        <v>2.4995038388574381E-4</v>
      </c>
      <c r="AJ18" s="9">
        <f>AB18*S18</f>
        <v>1.5900345938831643E-4</v>
      </c>
      <c r="AK18" s="9">
        <f>AB18*T18</f>
        <v>7.0760214278452801E-4</v>
      </c>
      <c r="AL18" s="9">
        <f>AB18*U18</f>
        <v>3.2517907532918363E-8</v>
      </c>
      <c r="AM18" s="9">
        <f>AB18*V18</f>
        <v>6.4409165324363763E-5</v>
      </c>
      <c r="AN18" s="9">
        <f>AB18*W18</f>
        <v>6.8367110051773565E-3</v>
      </c>
      <c r="AO18" s="9">
        <f>AB18*X18</f>
        <v>8.2901517613169648E-2</v>
      </c>
      <c r="AP18" s="9">
        <f>AB18*Y18</f>
        <v>6.1268232339994802E-4</v>
      </c>
      <c r="AQ18" s="9">
        <f>AB18*Z18</f>
        <v>2.407293838615976E-8</v>
      </c>
      <c r="AR18" s="9">
        <f>AB18*AA18</f>
        <v>0.33943042767338938</v>
      </c>
    </row>
    <row r="19" spans="1:44" ht="101" x14ac:dyDescent="0.35">
      <c r="A19" s="9" t="s">
        <v>132</v>
      </c>
      <c r="B19" s="9" t="s">
        <v>62</v>
      </c>
      <c r="C19" s="9" t="s">
        <v>112</v>
      </c>
      <c r="D19" s="9" t="s">
        <v>174</v>
      </c>
      <c r="E19" s="9" t="s">
        <v>127</v>
      </c>
      <c r="F19" s="9" t="s">
        <v>57</v>
      </c>
      <c r="G19" s="9" t="s">
        <v>172</v>
      </c>
      <c r="H19" s="9">
        <v>0.1</v>
      </c>
      <c r="I19" s="9" t="s">
        <v>188</v>
      </c>
      <c r="J19" s="9" t="b">
        <v>0</v>
      </c>
      <c r="K19" s="9" t="s">
        <v>101</v>
      </c>
      <c r="L19" s="9">
        <v>0.15548007398324781</v>
      </c>
      <c r="M19" s="9">
        <v>3.5402850302082582E-8</v>
      </c>
      <c r="N19" s="9">
        <v>2.2429385738671572E-9</v>
      </c>
      <c r="O19" s="9">
        <v>2.3965813246913228E-8</v>
      </c>
      <c r="P19" s="9">
        <v>1.1456406248535151E-8</v>
      </c>
      <c r="Q19" s="9">
        <v>1.12552016970457E-2</v>
      </c>
      <c r="R19" s="9">
        <v>6.5053473840965235E-4</v>
      </c>
      <c r="S19" s="9">
        <v>5.9750470615643541E-4</v>
      </c>
      <c r="T19" s="9">
        <v>2.1088812583038969E-3</v>
      </c>
      <c r="U19" s="9">
        <v>6.7214553049957218E-7</v>
      </c>
      <c r="V19" s="9">
        <v>1.9135263038514471E-4</v>
      </c>
      <c r="W19" s="9">
        <v>0.44338356164970782</v>
      </c>
      <c r="X19" s="9">
        <v>2.7588606528042718</v>
      </c>
      <c r="Y19" s="9">
        <v>1.0104658883352109E-2</v>
      </c>
      <c r="Z19" s="9">
        <v>6.2461310686804627E-7</v>
      </c>
      <c r="AA19" s="9">
        <v>2.3470326547815419</v>
      </c>
      <c r="AB19" s="9">
        <f>Parameter!F5</f>
        <v>0.1</v>
      </c>
      <c r="AC19" s="9">
        <f>AB19*L19</f>
        <v>1.5548007398324782E-2</v>
      </c>
      <c r="AD19" s="9">
        <f>AB19*M19</f>
        <v>3.5402850302082584E-9</v>
      </c>
      <c r="AE19" s="9">
        <f>AB19*N19</f>
        <v>2.2429385738671573E-10</v>
      </c>
      <c r="AF19" s="9">
        <f>AB19*O19</f>
        <v>2.3965813246913231E-9</v>
      </c>
      <c r="AG19" s="9">
        <f>AB19*P19</f>
        <v>1.1456406248535152E-9</v>
      </c>
      <c r="AH19" s="9">
        <f>AB19*Q19</f>
        <v>1.1255201697045701E-3</v>
      </c>
      <c r="AI19" s="9">
        <f>AB19*R19</f>
        <v>6.5053473840965233E-5</v>
      </c>
      <c r="AJ19" s="9">
        <f>AB19*S19</f>
        <v>5.9750470615643544E-5</v>
      </c>
      <c r="AK19" s="9">
        <f>AB19*T19</f>
        <v>2.108881258303897E-4</v>
      </c>
      <c r="AL19" s="9">
        <f>AB19*U19</f>
        <v>6.7214553049957225E-8</v>
      </c>
      <c r="AM19" s="9">
        <f>AB19*V19</f>
        <v>1.9135263038514471E-5</v>
      </c>
      <c r="AN19" s="9">
        <f>AB19*W19</f>
        <v>4.4338356164970782E-2</v>
      </c>
      <c r="AO19" s="9">
        <f>AB19*X19</f>
        <v>0.2758860652804272</v>
      </c>
      <c r="AP19" s="9">
        <f>AB19*Y19</f>
        <v>1.0104658883352111E-3</v>
      </c>
      <c r="AQ19" s="9">
        <f>AB19*Z19</f>
        <v>6.2461310686804627E-8</v>
      </c>
      <c r="AR19" s="9">
        <f>AB19*AA19</f>
        <v>0.2347032654781542</v>
      </c>
    </row>
    <row r="20" spans="1:44" ht="51" x14ac:dyDescent="0.35">
      <c r="A20" s="9" t="s">
        <v>128</v>
      </c>
      <c r="B20" s="9" t="s">
        <v>58</v>
      </c>
      <c r="C20" s="9" t="s">
        <v>110</v>
      </c>
      <c r="D20" s="9" t="s">
        <v>172</v>
      </c>
      <c r="E20" s="9" t="s">
        <v>128</v>
      </c>
      <c r="F20" s="9" t="s">
        <v>58</v>
      </c>
      <c r="G20" s="9" t="s">
        <v>172</v>
      </c>
      <c r="H20" s="9">
        <v>-1</v>
      </c>
      <c r="I20" s="9" t="s">
        <v>187</v>
      </c>
      <c r="J20" s="9" t="b">
        <v>0</v>
      </c>
      <c r="AB20" s="9">
        <f>H20</f>
        <v>-1</v>
      </c>
      <c r="AC20" s="9">
        <f t="shared" ref="AC20:AR20" si="7">+AC21+AC22+AC23+AC24</f>
        <v>9.451149556932846E-2</v>
      </c>
      <c r="AD20" s="9">
        <f t="shared" si="7"/>
        <v>1.2062465217655636E-8</v>
      </c>
      <c r="AE20" s="9">
        <f t="shared" si="7"/>
        <v>1.7563790888780122E-9</v>
      </c>
      <c r="AF20" s="9">
        <f t="shared" si="7"/>
        <v>6.1549788490940886E-9</v>
      </c>
      <c r="AG20" s="9">
        <f t="shared" si="7"/>
        <v>1.5519209439678625E-8</v>
      </c>
      <c r="AH20" s="9">
        <f t="shared" si="7"/>
        <v>5.0048990720947184E-3</v>
      </c>
      <c r="AI20" s="9">
        <f t="shared" si="7"/>
        <v>3.8651706065673778E-4</v>
      </c>
      <c r="AJ20" s="9">
        <f t="shared" si="7"/>
        <v>2.388249930114834E-3</v>
      </c>
      <c r="AK20" s="9">
        <f t="shared" si="7"/>
        <v>1.0540991713897723E-2</v>
      </c>
      <c r="AL20" s="9">
        <f t="shared" si="7"/>
        <v>5.0531346881516725E-7</v>
      </c>
      <c r="AM20" s="9">
        <f t="shared" si="7"/>
        <v>1.6956812313383932E-4</v>
      </c>
      <c r="AN20" s="9">
        <f t="shared" si="7"/>
        <v>7.0564670545207389E-2</v>
      </c>
      <c r="AO20" s="9">
        <f t="shared" si="7"/>
        <v>0.79886958824834453</v>
      </c>
      <c r="AP20" s="9">
        <f t="shared" si="7"/>
        <v>1.4049749755385494E-2</v>
      </c>
      <c r="AQ20" s="9">
        <f t="shared" si="7"/>
        <v>2.0516948733827629E-7</v>
      </c>
      <c r="AR20" s="9">
        <f t="shared" si="7"/>
        <v>0.8717682082124838</v>
      </c>
    </row>
    <row r="21" spans="1:44" ht="88.5" x14ac:dyDescent="0.35">
      <c r="A21" s="9" t="s">
        <v>133</v>
      </c>
      <c r="B21" s="9" t="s">
        <v>63</v>
      </c>
      <c r="C21" s="9" t="s">
        <v>110</v>
      </c>
      <c r="D21" s="9" t="s">
        <v>172</v>
      </c>
      <c r="E21" s="9" t="s">
        <v>128</v>
      </c>
      <c r="F21" s="9" t="s">
        <v>58</v>
      </c>
      <c r="G21" s="9" t="s">
        <v>172</v>
      </c>
      <c r="H21" s="9">
        <v>-0.5</v>
      </c>
      <c r="I21" s="9" t="s">
        <v>188</v>
      </c>
      <c r="J21" s="9" t="b">
        <v>1</v>
      </c>
      <c r="K21" s="9" t="s">
        <v>194</v>
      </c>
      <c r="L21" s="9">
        <f>AC82*AB82</f>
        <v>-5.3953760442447339E-2</v>
      </c>
      <c r="M21" s="9">
        <f>AD82*AB82</f>
        <v>-3.027063845571448E-9</v>
      </c>
      <c r="N21" s="9">
        <f>AE82*AB82</f>
        <v>-1.427213331771866E-9</v>
      </c>
      <c r="O21" s="9">
        <f>AF82*AB82</f>
        <v>-2.3641948066178103E-9</v>
      </c>
      <c r="P21" s="9">
        <f>AG82*AB82</f>
        <v>-1.0915706147200551E-8</v>
      </c>
      <c r="Q21" s="9">
        <f>AH82*AB82</f>
        <v>-2.2999632551541109E-3</v>
      </c>
      <c r="R21" s="9">
        <f>AI82*AB82</f>
        <v>-7.1513202930028715E-5</v>
      </c>
      <c r="S21" s="9">
        <f>AJ82*AB82</f>
        <v>-2.1694960001108739E-3</v>
      </c>
      <c r="T21" s="9">
        <f>AK82*AB82</f>
        <v>-9.6225014452828075E-3</v>
      </c>
      <c r="U21" s="9">
        <f>AL82*AB82</f>
        <v>-4.055810082322917E-7</v>
      </c>
      <c r="V21" s="9">
        <f>AM82*AB82</f>
        <v>-8.6023694770961086E-5</v>
      </c>
      <c r="W21" s="9">
        <f>AN82*AB82</f>
        <v>-1.9389603375059253E-2</v>
      </c>
      <c r="X21" s="9">
        <f>AO82*AB82</f>
        <v>-0.44008200535474762</v>
      </c>
      <c r="Y21" s="9">
        <f>AP82*AB82</f>
        <v>-1.2426601543650335E-2</v>
      </c>
      <c r="Z21" s="9">
        <f>AQ82*AB82</f>
        <v>-1.1863523826531189E-7</v>
      </c>
      <c r="AA21" s="9">
        <f>AR82*AB82</f>
        <v>-0.29763451506094013</v>
      </c>
      <c r="AB21" s="9">
        <f>-1+Parameter!F4</f>
        <v>-1</v>
      </c>
      <c r="AC21" s="9">
        <f>AB21*L21</f>
        <v>5.3953760442447339E-2</v>
      </c>
      <c r="AD21" s="9">
        <f>AB21*M21</f>
        <v>3.027063845571448E-9</v>
      </c>
      <c r="AE21" s="9">
        <f>AB21*N21</f>
        <v>1.427213331771866E-9</v>
      </c>
      <c r="AF21" s="9">
        <f>AB21*O21</f>
        <v>2.3641948066178103E-9</v>
      </c>
      <c r="AG21" s="9">
        <f>AB21*P21</f>
        <v>1.0915706147200551E-8</v>
      </c>
      <c r="AH21" s="9">
        <f>AB21*Q21</f>
        <v>2.2999632551541109E-3</v>
      </c>
      <c r="AI21" s="9">
        <f>AB21*R21</f>
        <v>7.1513202930028715E-5</v>
      </c>
      <c r="AJ21" s="9">
        <f>AB21*S21</f>
        <v>2.1694960001108739E-3</v>
      </c>
      <c r="AK21" s="9">
        <f>AB21*T21</f>
        <v>9.6225014452828075E-3</v>
      </c>
      <c r="AL21" s="9">
        <f>AB21*U21</f>
        <v>4.055810082322917E-7</v>
      </c>
      <c r="AM21" s="9">
        <f>AB21*V21</f>
        <v>8.6023694770961086E-5</v>
      </c>
      <c r="AN21" s="9">
        <f>AB21*W21</f>
        <v>1.9389603375059253E-2</v>
      </c>
      <c r="AO21" s="9">
        <f>AB21*X21</f>
        <v>0.44008200535474762</v>
      </c>
      <c r="AP21" s="9">
        <f>AB21*Y21</f>
        <v>1.2426601543650335E-2</v>
      </c>
      <c r="AQ21" s="9">
        <f>AB21*Z21</f>
        <v>1.1863523826531189E-7</v>
      </c>
      <c r="AR21" s="9">
        <f>AB21*AA21</f>
        <v>0.29763451506094013</v>
      </c>
    </row>
    <row r="22" spans="1:44" ht="88.5" x14ac:dyDescent="0.35">
      <c r="A22" s="9" t="s">
        <v>134</v>
      </c>
      <c r="B22" s="9" t="s">
        <v>64</v>
      </c>
      <c r="C22" s="9" t="s">
        <v>110</v>
      </c>
      <c r="D22" s="9" t="s">
        <v>172</v>
      </c>
      <c r="E22" s="9" t="s">
        <v>128</v>
      </c>
      <c r="F22" s="9" t="s">
        <v>58</v>
      </c>
      <c r="G22" s="9" t="s">
        <v>172</v>
      </c>
      <c r="H22" s="9">
        <v>-0.5</v>
      </c>
      <c r="I22" s="9" t="s">
        <v>188</v>
      </c>
      <c r="J22" s="9" t="b">
        <v>1</v>
      </c>
      <c r="K22" s="9" t="s">
        <v>195</v>
      </c>
      <c r="L22" s="9">
        <f>AC95*AB95</f>
        <v>-6.414280064053493E-2</v>
      </c>
      <c r="M22" s="9">
        <f>AD95*AB95</f>
        <v>-2.2984723572902436E-9</v>
      </c>
      <c r="N22" s="9">
        <f>AE95*AB95</f>
        <v>-5.8178984738193745E-10</v>
      </c>
      <c r="O22" s="9">
        <f>AF95*AB95</f>
        <v>-2.1698958348830853E-9</v>
      </c>
      <c r="P22" s="9">
        <f>AG95*AB95</f>
        <v>5.1196458805766363E-10</v>
      </c>
      <c r="Q22" s="9">
        <f>AH95*AB95</f>
        <v>-1.1917546272818022E-4</v>
      </c>
      <c r="R22" s="9">
        <f>AI95*AB95</f>
        <v>-5.7404946712579087E-5</v>
      </c>
      <c r="S22" s="9">
        <f>AJ95*AB95</f>
        <v>2.2765427155173424E-4</v>
      </c>
      <c r="T22" s="9">
        <f>AK95*AB95</f>
        <v>1.0514281279933697E-3</v>
      </c>
      <c r="U22" s="9">
        <f>AL95*AB95</f>
        <v>-2.7558420217307417E-7</v>
      </c>
      <c r="V22" s="9">
        <f>AM95*AB95</f>
        <v>-9.8558657264393309E-6</v>
      </c>
      <c r="W22" s="9">
        <f>AN95*AB95</f>
        <v>-4.4211800004168994E-3</v>
      </c>
      <c r="X22" s="9">
        <f>AO95*AB95</f>
        <v>5.8044855874564483E-2</v>
      </c>
      <c r="Y22" s="9">
        <f>AP95*AB95</f>
        <v>-3.4070344952075908E-4</v>
      </c>
      <c r="Z22" s="9">
        <f>AQ95*AB95</f>
        <v>-3.9714933140343596E-9</v>
      </c>
      <c r="AA22" s="9">
        <f>AR95*AB95</f>
        <v>-0.11184993777273661</v>
      </c>
      <c r="AB22" s="9">
        <f>-Parameter!F4</f>
        <v>0</v>
      </c>
      <c r="AC22" s="9">
        <f>AB22*L22</f>
        <v>0</v>
      </c>
      <c r="AD22" s="9">
        <f>AB22*M22</f>
        <v>0</v>
      </c>
      <c r="AE22" s="9">
        <f>AB22*N22</f>
        <v>0</v>
      </c>
      <c r="AF22" s="9">
        <f>AB22*O22</f>
        <v>0</v>
      </c>
      <c r="AG22" s="9">
        <f>AB22*P22</f>
        <v>0</v>
      </c>
      <c r="AH22" s="9">
        <f>AB22*Q22</f>
        <v>0</v>
      </c>
      <c r="AI22" s="9">
        <f>AB22*R22</f>
        <v>0</v>
      </c>
      <c r="AJ22" s="9">
        <f>AB22*S22</f>
        <v>0</v>
      </c>
      <c r="AK22" s="9">
        <f>AB22*T22</f>
        <v>0</v>
      </c>
      <c r="AL22" s="9">
        <f>AB22*U22</f>
        <v>0</v>
      </c>
      <c r="AM22" s="9">
        <f>AB22*V22</f>
        <v>0</v>
      </c>
      <c r="AN22" s="9">
        <f>AB22*W22</f>
        <v>0</v>
      </c>
      <c r="AO22" s="9">
        <f>AB22*X22</f>
        <v>0</v>
      </c>
      <c r="AP22" s="9">
        <f>AB22*Y22</f>
        <v>0</v>
      </c>
      <c r="AQ22" s="9">
        <f>AB22*Z22</f>
        <v>0</v>
      </c>
      <c r="AR22" s="9">
        <f>AB22*AA22</f>
        <v>0</v>
      </c>
    </row>
    <row r="23" spans="1:44" ht="113.5" x14ac:dyDescent="0.35">
      <c r="A23" s="9" t="s">
        <v>131</v>
      </c>
      <c r="B23" s="9" t="s">
        <v>61</v>
      </c>
      <c r="C23" s="9" t="s">
        <v>112</v>
      </c>
      <c r="D23" s="9" t="s">
        <v>173</v>
      </c>
      <c r="E23" s="9" t="s">
        <v>128</v>
      </c>
      <c r="F23" s="9" t="s">
        <v>58</v>
      </c>
      <c r="G23" s="9" t="s">
        <v>172</v>
      </c>
      <c r="H23" s="9">
        <v>0.02</v>
      </c>
      <c r="I23" s="9" t="s">
        <v>188</v>
      </c>
      <c r="J23" s="9" t="b">
        <v>0</v>
      </c>
      <c r="L23" s="9">
        <v>1.2504863864278171</v>
      </c>
      <c r="M23" s="9">
        <v>2.7475581709379648E-7</v>
      </c>
      <c r="N23" s="9">
        <v>5.2435949859715276E-9</v>
      </c>
      <c r="O23" s="9">
        <v>6.9710135889247766E-8</v>
      </c>
      <c r="P23" s="9">
        <v>1.7289313338122789E-7</v>
      </c>
      <c r="Q23" s="9">
        <v>7.8970782361801869E-2</v>
      </c>
      <c r="R23" s="9">
        <v>1.2497519194287191E-2</v>
      </c>
      <c r="S23" s="9">
        <v>7.9501729694158221E-3</v>
      </c>
      <c r="T23" s="9">
        <v>3.5380107139226402E-2</v>
      </c>
      <c r="U23" s="9">
        <v>1.625895376645918E-6</v>
      </c>
      <c r="V23" s="9">
        <v>3.2204582662181879E-3</v>
      </c>
      <c r="W23" s="9">
        <v>0.3418355502588678</v>
      </c>
      <c r="X23" s="9">
        <v>4.1450758806584824</v>
      </c>
      <c r="Y23" s="9">
        <v>3.0634116169997401E-2</v>
      </c>
      <c r="Z23" s="9">
        <v>1.203646919307988E-6</v>
      </c>
      <c r="AA23" s="9">
        <v>16.971521383669469</v>
      </c>
      <c r="AB23" s="9">
        <f>H23</f>
        <v>0.02</v>
      </c>
      <c r="AC23" s="9">
        <f>AB23*L23</f>
        <v>2.5009727728556343E-2</v>
      </c>
      <c r="AD23" s="9">
        <f>AB23*M23</f>
        <v>5.4951163418759296E-9</v>
      </c>
      <c r="AE23" s="9">
        <f>AB23*N23</f>
        <v>1.0487189971943055E-10</v>
      </c>
      <c r="AF23" s="9">
        <f>AB23*O23</f>
        <v>1.3942027177849554E-9</v>
      </c>
      <c r="AG23" s="9">
        <f>AB23*P23</f>
        <v>3.4578626676245581E-9</v>
      </c>
      <c r="AH23" s="9">
        <f>AB23*Q23</f>
        <v>1.5794156472360374E-3</v>
      </c>
      <c r="AI23" s="9">
        <f>AB23*R23</f>
        <v>2.4995038388574381E-4</v>
      </c>
      <c r="AJ23" s="9">
        <f>AB23*S23</f>
        <v>1.5900345938831643E-4</v>
      </c>
      <c r="AK23" s="9">
        <f>AB23*T23</f>
        <v>7.0760214278452801E-4</v>
      </c>
      <c r="AL23" s="9">
        <f>AB23*U23</f>
        <v>3.2517907532918363E-8</v>
      </c>
      <c r="AM23" s="9">
        <f>AB23*V23</f>
        <v>6.4409165324363763E-5</v>
      </c>
      <c r="AN23" s="9">
        <f>AB23*W23</f>
        <v>6.8367110051773565E-3</v>
      </c>
      <c r="AO23" s="9">
        <f>AB23*X23</f>
        <v>8.2901517613169648E-2</v>
      </c>
      <c r="AP23" s="9">
        <f>AB23*Y23</f>
        <v>6.1268232339994802E-4</v>
      </c>
      <c r="AQ23" s="9">
        <f>AB23*Z23</f>
        <v>2.407293838615976E-8</v>
      </c>
      <c r="AR23" s="9">
        <f>AB23*AA23</f>
        <v>0.33943042767338938</v>
      </c>
    </row>
    <row r="24" spans="1:44" ht="101" x14ac:dyDescent="0.35">
      <c r="A24" s="9" t="s">
        <v>132</v>
      </c>
      <c r="B24" s="9" t="s">
        <v>62</v>
      </c>
      <c r="C24" s="9" t="s">
        <v>112</v>
      </c>
      <c r="D24" s="9" t="s">
        <v>174</v>
      </c>
      <c r="E24" s="9" t="s">
        <v>128</v>
      </c>
      <c r="F24" s="9" t="s">
        <v>58</v>
      </c>
      <c r="G24" s="9" t="s">
        <v>172</v>
      </c>
      <c r="H24" s="9">
        <v>0.1</v>
      </c>
      <c r="I24" s="9" t="s">
        <v>188</v>
      </c>
      <c r="J24" s="9" t="b">
        <v>0</v>
      </c>
      <c r="K24" s="9" t="s">
        <v>101</v>
      </c>
      <c r="L24" s="9">
        <v>0.15548007398324781</v>
      </c>
      <c r="M24" s="9">
        <v>3.5402850302082582E-8</v>
      </c>
      <c r="N24" s="9">
        <v>2.2429385738671572E-9</v>
      </c>
      <c r="O24" s="9">
        <v>2.3965813246913228E-8</v>
      </c>
      <c r="P24" s="9">
        <v>1.1456406248535151E-8</v>
      </c>
      <c r="Q24" s="9">
        <v>1.12552016970457E-2</v>
      </c>
      <c r="R24" s="9">
        <v>6.5053473840965235E-4</v>
      </c>
      <c r="S24" s="9">
        <v>5.9750470615643541E-4</v>
      </c>
      <c r="T24" s="9">
        <v>2.1088812583038969E-3</v>
      </c>
      <c r="U24" s="9">
        <v>6.7214553049957218E-7</v>
      </c>
      <c r="V24" s="9">
        <v>1.9135263038514471E-4</v>
      </c>
      <c r="W24" s="9">
        <v>0.44338356164970782</v>
      </c>
      <c r="X24" s="9">
        <v>2.7588606528042718</v>
      </c>
      <c r="Y24" s="9">
        <v>1.0104658883352109E-2</v>
      </c>
      <c r="Z24" s="9">
        <v>6.2461310686804627E-7</v>
      </c>
      <c r="AA24" s="9">
        <v>2.3470326547815419</v>
      </c>
      <c r="AB24" s="9">
        <f>Parameter!F5</f>
        <v>0.1</v>
      </c>
      <c r="AC24" s="9">
        <f>AB24*L24</f>
        <v>1.5548007398324782E-2</v>
      </c>
      <c r="AD24" s="9">
        <f>AB24*M24</f>
        <v>3.5402850302082584E-9</v>
      </c>
      <c r="AE24" s="9">
        <f>AB24*N24</f>
        <v>2.2429385738671573E-10</v>
      </c>
      <c r="AF24" s="9">
        <f>AB24*O24</f>
        <v>2.3965813246913231E-9</v>
      </c>
      <c r="AG24" s="9">
        <f>AB24*P24</f>
        <v>1.1456406248535152E-9</v>
      </c>
      <c r="AH24" s="9">
        <f>AB24*Q24</f>
        <v>1.1255201697045701E-3</v>
      </c>
      <c r="AI24" s="9">
        <f>AB24*R24</f>
        <v>6.5053473840965233E-5</v>
      </c>
      <c r="AJ24" s="9">
        <f>AB24*S24</f>
        <v>5.9750470615643544E-5</v>
      </c>
      <c r="AK24" s="9">
        <f>AB24*T24</f>
        <v>2.108881258303897E-4</v>
      </c>
      <c r="AL24" s="9">
        <f>AB24*U24</f>
        <v>6.7214553049957225E-8</v>
      </c>
      <c r="AM24" s="9">
        <f>AB24*V24</f>
        <v>1.9135263038514471E-5</v>
      </c>
      <c r="AN24" s="9">
        <f>AB24*W24</f>
        <v>4.4338356164970782E-2</v>
      </c>
      <c r="AO24" s="9">
        <f>AB24*X24</f>
        <v>0.2758860652804272</v>
      </c>
      <c r="AP24" s="9">
        <f>AB24*Y24</f>
        <v>1.0104658883352111E-3</v>
      </c>
      <c r="AQ24" s="9">
        <f>AB24*Z24</f>
        <v>6.2461310686804627E-8</v>
      </c>
      <c r="AR24" s="9">
        <f>AB24*AA24</f>
        <v>0.2347032654781542</v>
      </c>
    </row>
    <row r="25" spans="1:44" ht="88.5" x14ac:dyDescent="0.35">
      <c r="A25" s="9" t="s">
        <v>125</v>
      </c>
      <c r="B25" s="9" t="s">
        <v>55</v>
      </c>
      <c r="C25" s="9" t="s">
        <v>110</v>
      </c>
      <c r="D25" s="9" t="s">
        <v>172</v>
      </c>
      <c r="E25" s="9" t="s">
        <v>125</v>
      </c>
      <c r="F25" s="9" t="s">
        <v>55</v>
      </c>
      <c r="G25" s="9" t="s">
        <v>172</v>
      </c>
      <c r="H25" s="9">
        <v>-1</v>
      </c>
      <c r="I25" s="9" t="s">
        <v>187</v>
      </c>
      <c r="J25" s="9" t="b">
        <v>0</v>
      </c>
      <c r="AB25" s="9">
        <f t="shared" ref="AB25:AB56" si="8">H25</f>
        <v>-1</v>
      </c>
      <c r="AC25" s="9">
        <f t="shared" ref="AC25:AR25" si="9">+AC26+AC27+AC28+AC29+AC30+AC31+AC32+AC33+AC34+AC35+AC36+AC37</f>
        <v>2.3672705435859569E-2</v>
      </c>
      <c r="AD25" s="9">
        <f t="shared" si="9"/>
        <v>-5.363722507618008E-11</v>
      </c>
      <c r="AE25" s="9">
        <f t="shared" si="9"/>
        <v>2.8469210127085114E-11</v>
      </c>
      <c r="AF25" s="9">
        <f t="shared" si="9"/>
        <v>-1.0296216453787203E-10</v>
      </c>
      <c r="AG25" s="9">
        <f t="shared" si="9"/>
        <v>2.4565800070904825E-10</v>
      </c>
      <c r="AH25" s="9">
        <f t="shared" si="9"/>
        <v>2.1202487264419031E-4</v>
      </c>
      <c r="AI25" s="9">
        <f t="shared" si="9"/>
        <v>9.8462283947301846E-3</v>
      </c>
      <c r="AJ25" s="9">
        <f t="shared" si="9"/>
        <v>7.662817350111354E-5</v>
      </c>
      <c r="AK25" s="9">
        <f t="shared" si="9"/>
        <v>3.2396666813810064E-4</v>
      </c>
      <c r="AL25" s="9">
        <f t="shared" si="9"/>
        <v>3.5815892636586606E-8</v>
      </c>
      <c r="AM25" s="9">
        <f t="shared" si="9"/>
        <v>2.9109161982240394E-6</v>
      </c>
      <c r="AN25" s="9">
        <f t="shared" si="9"/>
        <v>-4.538164792194677E-3</v>
      </c>
      <c r="AO25" s="9">
        <f t="shared" si="9"/>
        <v>-3.2679325576754036E-3</v>
      </c>
      <c r="AP25" s="9">
        <f t="shared" si="9"/>
        <v>2.5692182341522259E-2</v>
      </c>
      <c r="AQ25" s="9">
        <f t="shared" si="9"/>
        <v>8.949207129603298E-9</v>
      </c>
      <c r="AR25" s="9">
        <f t="shared" si="9"/>
        <v>8.793041935481373E-2</v>
      </c>
    </row>
    <row r="26" spans="1:44" ht="51" x14ac:dyDescent="0.35">
      <c r="A26" s="9" t="s">
        <v>135</v>
      </c>
      <c r="B26" s="9" t="s">
        <v>65</v>
      </c>
      <c r="C26" s="9" t="s">
        <v>110</v>
      </c>
      <c r="D26" s="9" t="s">
        <v>175</v>
      </c>
      <c r="E26" s="9" t="s">
        <v>125</v>
      </c>
      <c r="F26" s="9" t="s">
        <v>55</v>
      </c>
      <c r="G26" s="9" t="s">
        <v>172</v>
      </c>
      <c r="H26" s="9">
        <v>-1.1199999999999999E-3</v>
      </c>
      <c r="I26" s="9" t="s">
        <v>188</v>
      </c>
      <c r="J26" s="9" t="b">
        <v>0</v>
      </c>
      <c r="L26" s="9">
        <v>-1.937142156156779</v>
      </c>
      <c r="M26" s="9">
        <v>-4.5636277008710973E-9</v>
      </c>
      <c r="N26" s="9">
        <v>-3.7785365220951958E-9</v>
      </c>
      <c r="O26" s="9">
        <v>-3.6025057976994901E-8</v>
      </c>
      <c r="P26" s="9">
        <v>-4.4246963512260999E-9</v>
      </c>
      <c r="Q26" s="9">
        <v>-2.0313384044525901E-3</v>
      </c>
      <c r="R26" s="9">
        <v>-4.0332289194264481E-4</v>
      </c>
      <c r="S26" s="9">
        <v>-3.0264070988349537E-4</v>
      </c>
      <c r="T26" s="9">
        <v>-1.467583145082469E-3</v>
      </c>
      <c r="U26" s="9">
        <v>-2.6200062229659978E-7</v>
      </c>
      <c r="V26" s="9">
        <v>-1.4493340857322471E-4</v>
      </c>
      <c r="W26" s="9">
        <v>-2.7809865485257999</v>
      </c>
      <c r="X26" s="9">
        <v>-0.69003287610673569</v>
      </c>
      <c r="Y26" s="9">
        <v>-5.5751472112987331E-2</v>
      </c>
      <c r="Z26" s="9">
        <v>-2.077588239203911E-7</v>
      </c>
      <c r="AA26" s="9">
        <v>-0.4228568591072539</v>
      </c>
      <c r="AB26" s="9">
        <f t="shared" si="8"/>
        <v>-1.1199999999999999E-3</v>
      </c>
      <c r="AC26" s="9">
        <f t="shared" ref="AC26:AC37" si="10">AB26*L26</f>
        <v>2.1695992148955921E-3</v>
      </c>
      <c r="AD26" s="9">
        <f t="shared" ref="AD26:AD37" si="11">AB26*M26</f>
        <v>5.1112630249756284E-12</v>
      </c>
      <c r="AE26" s="9">
        <f t="shared" ref="AE26:AE37" si="12">AB26*N26</f>
        <v>4.231960904746619E-12</v>
      </c>
      <c r="AF26" s="9">
        <f t="shared" ref="AF26:AF37" si="13">AB26*O26</f>
        <v>4.0348064934234284E-11</v>
      </c>
      <c r="AG26" s="9">
        <f t="shared" ref="AG26:AG37" si="14">AB26*P26</f>
        <v>4.9556599133732312E-12</v>
      </c>
      <c r="AH26" s="9">
        <f t="shared" ref="AH26:AH37" si="15">AB26*Q26</f>
        <v>2.2750990129869008E-6</v>
      </c>
      <c r="AI26" s="9">
        <f t="shared" ref="AI26:AI37" si="16">AB26*R26</f>
        <v>4.5172163897576214E-7</v>
      </c>
      <c r="AJ26" s="9">
        <f t="shared" ref="AJ26:AJ37" si="17">AB26*S26</f>
        <v>3.389575950695148E-7</v>
      </c>
      <c r="AK26" s="9">
        <f t="shared" ref="AK26:AK37" si="18">AB26*T26</f>
        <v>1.6436931224923651E-6</v>
      </c>
      <c r="AL26" s="9">
        <f t="shared" ref="AL26:AL37" si="19">AB26*U26</f>
        <v>2.9344069697219174E-10</v>
      </c>
      <c r="AM26" s="9">
        <f t="shared" ref="AM26:AM37" si="20">AB26*V26</f>
        <v>1.6232541760201167E-7</v>
      </c>
      <c r="AN26" s="9">
        <f t="shared" ref="AN26:AN37" si="21">AB26*W26</f>
        <v>3.1147049343488954E-3</v>
      </c>
      <c r="AO26" s="9">
        <f t="shared" ref="AO26:AO37" si="22">AB26*X26</f>
        <v>7.7283682123954387E-4</v>
      </c>
      <c r="AP26" s="9">
        <f t="shared" ref="AP26:AP37" si="23">AB26*Y26</f>
        <v>6.244164876654581E-5</v>
      </c>
      <c r="AQ26" s="9">
        <f t="shared" ref="AQ26:AQ37" si="24">AB26*Z26</f>
        <v>2.3268988279083802E-10</v>
      </c>
      <c r="AR26" s="9">
        <f t="shared" ref="AR26:AR37" si="25">AB26*AA26</f>
        <v>4.735996822001243E-4</v>
      </c>
    </row>
    <row r="27" spans="1:44" ht="76" x14ac:dyDescent="0.35">
      <c r="A27" s="9" t="s">
        <v>136</v>
      </c>
      <c r="B27" s="9" t="s">
        <v>66</v>
      </c>
      <c r="C27" s="9" t="s">
        <v>110</v>
      </c>
      <c r="D27" s="9" t="s">
        <v>173</v>
      </c>
      <c r="E27" s="9" t="s">
        <v>125</v>
      </c>
      <c r="F27" s="9" t="s">
        <v>55</v>
      </c>
      <c r="G27" s="9" t="s">
        <v>172</v>
      </c>
      <c r="H27" s="9">
        <v>1.1199999999999999E-3</v>
      </c>
      <c r="I27" s="9" t="s">
        <v>188</v>
      </c>
      <c r="J27" s="9" t="b">
        <v>0</v>
      </c>
      <c r="L27" s="9">
        <v>2.0526393988610692</v>
      </c>
      <c r="M27" s="9">
        <v>5.207477224576409E-8</v>
      </c>
      <c r="N27" s="9">
        <v>3.2513920605645098E-8</v>
      </c>
      <c r="O27" s="9">
        <v>1.043184380304409E-7</v>
      </c>
      <c r="P27" s="9">
        <v>7.377008275765334E-8</v>
      </c>
      <c r="Q27" s="9">
        <v>6.475352497129748E-2</v>
      </c>
      <c r="R27" s="9">
        <v>7.2435046369727528E-3</v>
      </c>
      <c r="S27" s="9">
        <v>7.2917592511910333E-3</v>
      </c>
      <c r="T27" s="9">
        <v>1.54633602279884E-2</v>
      </c>
      <c r="U27" s="9">
        <v>2.788510665112983E-5</v>
      </c>
      <c r="V27" s="9">
        <v>1.397243994702002E-3</v>
      </c>
      <c r="W27" s="9">
        <v>1.3910819391289211</v>
      </c>
      <c r="X27" s="9">
        <v>6.1980988331055888</v>
      </c>
      <c r="Y27" s="9">
        <v>0.94362225138298172</v>
      </c>
      <c r="Z27" s="9">
        <v>1.5561450291470851E-5</v>
      </c>
      <c r="AA27" s="9">
        <v>73.378713396254156</v>
      </c>
      <c r="AB27" s="9">
        <f t="shared" si="8"/>
        <v>1.1199999999999999E-3</v>
      </c>
      <c r="AC27" s="9">
        <f t="shared" si="10"/>
        <v>2.2989561267243975E-3</v>
      </c>
      <c r="AD27" s="9">
        <f t="shared" si="11"/>
        <v>5.8323744915255781E-11</v>
      </c>
      <c r="AE27" s="9">
        <f t="shared" si="12"/>
        <v>3.6415591078322504E-11</v>
      </c>
      <c r="AF27" s="9">
        <f t="shared" si="13"/>
        <v>1.1683665059409381E-10</v>
      </c>
      <c r="AG27" s="9">
        <f t="shared" si="14"/>
        <v>8.262249268857174E-11</v>
      </c>
      <c r="AH27" s="9">
        <f t="shared" si="15"/>
        <v>7.2523947967853165E-5</v>
      </c>
      <c r="AI27" s="9">
        <f t="shared" si="16"/>
        <v>8.1127251934094816E-6</v>
      </c>
      <c r="AJ27" s="9">
        <f t="shared" si="17"/>
        <v>8.1667703613339561E-6</v>
      </c>
      <c r="AK27" s="9">
        <f t="shared" si="18"/>
        <v>1.7318963455347006E-5</v>
      </c>
      <c r="AL27" s="9">
        <f t="shared" si="19"/>
        <v>3.1231319449265404E-8</v>
      </c>
      <c r="AM27" s="9">
        <f t="shared" si="20"/>
        <v>1.5649132740662421E-6</v>
      </c>
      <c r="AN27" s="9">
        <f t="shared" si="21"/>
        <v>1.5580117718243915E-3</v>
      </c>
      <c r="AO27" s="9">
        <f t="shared" si="22"/>
        <v>6.941870693078259E-3</v>
      </c>
      <c r="AP27" s="9">
        <f t="shared" si="23"/>
        <v>1.0568569215489395E-3</v>
      </c>
      <c r="AQ27" s="9">
        <f t="shared" si="24"/>
        <v>1.7428824326447352E-8</v>
      </c>
      <c r="AR27" s="9">
        <f t="shared" si="25"/>
        <v>8.2184159003804644E-2</v>
      </c>
    </row>
    <row r="28" spans="1:44" ht="51" x14ac:dyDescent="0.35">
      <c r="A28" s="9" t="s">
        <v>137</v>
      </c>
      <c r="B28" s="9" t="s">
        <v>67</v>
      </c>
      <c r="C28" s="9" t="s">
        <v>110</v>
      </c>
      <c r="D28" s="9" t="s">
        <v>176</v>
      </c>
      <c r="E28" s="9" t="s">
        <v>125</v>
      </c>
      <c r="F28" s="9" t="s">
        <v>55</v>
      </c>
      <c r="G28" s="9" t="s">
        <v>172</v>
      </c>
      <c r="H28" s="9">
        <v>1.1199999999999999E-3</v>
      </c>
      <c r="I28" s="9" t="s">
        <v>188</v>
      </c>
      <c r="J28" s="9" t="b">
        <v>0</v>
      </c>
      <c r="L28" s="9">
        <v>0.50957154497419876</v>
      </c>
      <c r="M28" s="9">
        <v>9.0010000783107129E-8</v>
      </c>
      <c r="N28" s="9">
        <v>1.387186003275895E-8</v>
      </c>
      <c r="O28" s="9">
        <v>4.9093743476040898E-8</v>
      </c>
      <c r="P28" s="9">
        <v>1.3100044049378541E-8</v>
      </c>
      <c r="Q28" s="9">
        <v>0.1941979481704019</v>
      </c>
      <c r="R28" s="9">
        <v>1.675229501599022E-3</v>
      </c>
      <c r="S28" s="9">
        <v>1.555981486187244E-3</v>
      </c>
      <c r="T28" s="9">
        <v>3.6582453377913562E-3</v>
      </c>
      <c r="U28" s="9">
        <v>1.074112287203956E-5</v>
      </c>
      <c r="V28" s="9">
        <v>3.1584836087548431E-4</v>
      </c>
      <c r="W28" s="9">
        <v>0.41817960125236969</v>
      </c>
      <c r="X28" s="9">
        <v>12.799222253696</v>
      </c>
      <c r="Y28" s="9">
        <v>0.56052049283561933</v>
      </c>
      <c r="Z28" s="9">
        <v>3.0226874490257629E-6</v>
      </c>
      <c r="AA28" s="9">
        <v>18.65490440433835</v>
      </c>
      <c r="AB28" s="9">
        <f t="shared" si="8"/>
        <v>1.1199999999999999E-3</v>
      </c>
      <c r="AC28" s="9">
        <f t="shared" si="10"/>
        <v>5.7072013037110252E-4</v>
      </c>
      <c r="AD28" s="9">
        <f t="shared" si="11"/>
        <v>1.0081120087707998E-10</v>
      </c>
      <c r="AE28" s="9">
        <f t="shared" si="12"/>
        <v>1.5536483236690024E-11</v>
      </c>
      <c r="AF28" s="9">
        <f t="shared" si="13"/>
        <v>5.4984992693165799E-11</v>
      </c>
      <c r="AG28" s="9">
        <f t="shared" si="14"/>
        <v>1.4672049335303965E-11</v>
      </c>
      <c r="AH28" s="9">
        <f t="shared" si="15"/>
        <v>2.1750170195085011E-4</v>
      </c>
      <c r="AI28" s="9">
        <f t="shared" si="16"/>
        <v>1.8762570417909044E-6</v>
      </c>
      <c r="AJ28" s="9">
        <f t="shared" si="17"/>
        <v>1.7426992645297132E-6</v>
      </c>
      <c r="AK28" s="9">
        <f t="shared" si="18"/>
        <v>4.0972347783263187E-6</v>
      </c>
      <c r="AL28" s="9">
        <f t="shared" si="19"/>
        <v>1.2030057616684307E-8</v>
      </c>
      <c r="AM28" s="9">
        <f t="shared" si="20"/>
        <v>3.5375016418054239E-7</v>
      </c>
      <c r="AN28" s="9">
        <f t="shared" si="21"/>
        <v>4.6836115340265401E-4</v>
      </c>
      <c r="AO28" s="9">
        <f t="shared" si="22"/>
        <v>1.4335128924139519E-2</v>
      </c>
      <c r="AP28" s="9">
        <f t="shared" si="23"/>
        <v>6.2778295197589364E-4</v>
      </c>
      <c r="AQ28" s="9">
        <f t="shared" si="24"/>
        <v>3.3854099429088542E-9</v>
      </c>
      <c r="AR28" s="9">
        <f t="shared" si="25"/>
        <v>2.0893492932858949E-2</v>
      </c>
    </row>
    <row r="29" spans="1:44" ht="51" x14ac:dyDescent="0.35">
      <c r="A29" s="9" t="s">
        <v>138</v>
      </c>
      <c r="B29" s="9" t="s">
        <v>68</v>
      </c>
      <c r="C29" s="9" t="s">
        <v>110</v>
      </c>
      <c r="D29" s="9" t="s">
        <v>173</v>
      </c>
      <c r="E29" s="9" t="s">
        <v>125</v>
      </c>
      <c r="F29" s="9" t="s">
        <v>55</v>
      </c>
      <c r="G29" s="9" t="s">
        <v>172</v>
      </c>
      <c r="H29" s="9">
        <v>-0.35</v>
      </c>
      <c r="I29" s="9" t="s">
        <v>188</v>
      </c>
      <c r="J29" s="9" t="b">
        <v>0</v>
      </c>
      <c r="L29" s="9">
        <v>2.7643486746614979E-3</v>
      </c>
      <c r="M29" s="9">
        <v>6.2252409683854703E-10</v>
      </c>
      <c r="N29" s="9">
        <v>7.9185214550497231E-11</v>
      </c>
      <c r="O29" s="9">
        <v>9.0037677931247423E-10</v>
      </c>
      <c r="P29" s="9">
        <v>5.2746343208057352E-10</v>
      </c>
      <c r="Q29" s="9">
        <v>2.2935964653571391E-4</v>
      </c>
      <c r="R29" s="9">
        <v>1.3388568982833709E-5</v>
      </c>
      <c r="S29" s="9">
        <v>1.2511010628056119E-5</v>
      </c>
      <c r="T29" s="9">
        <v>4.1986637765900313E-5</v>
      </c>
      <c r="U29" s="9">
        <v>2.2111214646672271E-8</v>
      </c>
      <c r="V29" s="9">
        <v>3.7875218789278768E-6</v>
      </c>
      <c r="W29" s="9">
        <v>2.7654979005058911E-2</v>
      </c>
      <c r="X29" s="9">
        <v>7.2336482846093508E-2</v>
      </c>
      <c r="Y29" s="9">
        <v>3.3733194505463791E-4</v>
      </c>
      <c r="Z29" s="9">
        <v>3.4564905778696412E-8</v>
      </c>
      <c r="AA29" s="9">
        <v>4.4630949325857122E-2</v>
      </c>
      <c r="AB29" s="9">
        <f t="shared" si="8"/>
        <v>-0.35</v>
      </c>
      <c r="AC29" s="9">
        <f t="shared" si="10"/>
        <v>-9.6752203613152416E-4</v>
      </c>
      <c r="AD29" s="9">
        <f t="shared" si="11"/>
        <v>-2.1788343389349146E-10</v>
      </c>
      <c r="AE29" s="9">
        <f t="shared" si="12"/>
        <v>-2.771482509267403E-11</v>
      </c>
      <c r="AF29" s="9">
        <f t="shared" si="13"/>
        <v>-3.1513187275936594E-10</v>
      </c>
      <c r="AG29" s="9">
        <f t="shared" si="14"/>
        <v>-1.8461220122820072E-10</v>
      </c>
      <c r="AH29" s="9">
        <f t="shared" si="15"/>
        <v>-8.0275876287499865E-5</v>
      </c>
      <c r="AI29" s="9">
        <f t="shared" si="16"/>
        <v>-4.6859991439917982E-6</v>
      </c>
      <c r="AJ29" s="9">
        <f t="shared" si="17"/>
        <v>-4.3788537198196417E-6</v>
      </c>
      <c r="AK29" s="9">
        <f t="shared" si="18"/>
        <v>-1.4695323218065108E-5</v>
      </c>
      <c r="AL29" s="9">
        <f t="shared" si="19"/>
        <v>-7.7389251263352949E-9</v>
      </c>
      <c r="AM29" s="9">
        <f t="shared" si="20"/>
        <v>-1.3256326576247567E-6</v>
      </c>
      <c r="AN29" s="9">
        <f t="shared" si="21"/>
        <v>-9.6792426517706177E-3</v>
      </c>
      <c r="AO29" s="9">
        <f t="shared" si="22"/>
        <v>-2.5317768996132726E-2</v>
      </c>
      <c r="AP29" s="9">
        <f t="shared" si="23"/>
        <v>-1.1806618076912327E-4</v>
      </c>
      <c r="AQ29" s="9">
        <f t="shared" si="24"/>
        <v>-1.2097717022543743E-8</v>
      </c>
      <c r="AR29" s="9">
        <f t="shared" si="25"/>
        <v>-1.5620832264049991E-2</v>
      </c>
    </row>
    <row r="30" spans="1:44" ht="51" x14ac:dyDescent="0.35">
      <c r="A30" s="9" t="s">
        <v>139</v>
      </c>
      <c r="B30" s="9" t="s">
        <v>69</v>
      </c>
      <c r="C30" s="9" t="s">
        <v>110</v>
      </c>
      <c r="D30" s="9" t="s">
        <v>177</v>
      </c>
      <c r="E30" s="9" t="s">
        <v>125</v>
      </c>
      <c r="F30" s="9" t="s">
        <v>55</v>
      </c>
      <c r="G30" s="9" t="s">
        <v>172</v>
      </c>
      <c r="H30" s="9">
        <v>6.0424000000000003E-5</v>
      </c>
      <c r="I30" s="9" t="s">
        <v>189</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140</v>
      </c>
      <c r="B31" s="9" t="s">
        <v>70</v>
      </c>
      <c r="C31" s="9" t="s">
        <v>110</v>
      </c>
      <c r="D31" s="9" t="s">
        <v>177</v>
      </c>
      <c r="E31" s="9" t="s">
        <v>125</v>
      </c>
      <c r="F31" s="9" t="s">
        <v>55</v>
      </c>
      <c r="G31" s="9" t="s">
        <v>172</v>
      </c>
      <c r="H31" s="9">
        <v>0.14660000000000001</v>
      </c>
      <c r="I31" s="9" t="s">
        <v>189</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141</v>
      </c>
      <c r="B32" s="9" t="s">
        <v>71</v>
      </c>
      <c r="C32" s="9" t="s">
        <v>110</v>
      </c>
      <c r="D32" s="9" t="s">
        <v>178</v>
      </c>
      <c r="E32" s="9" t="s">
        <v>125</v>
      </c>
      <c r="F32" s="9" t="s">
        <v>55</v>
      </c>
      <c r="G32" s="9" t="s">
        <v>172</v>
      </c>
      <c r="H32" s="9">
        <v>0.15379999999999999</v>
      </c>
      <c r="I32" s="9" t="s">
        <v>189</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142</v>
      </c>
      <c r="B33" s="9" t="s">
        <v>72</v>
      </c>
      <c r="C33" s="9" t="s">
        <v>165</v>
      </c>
      <c r="D33" s="9" t="s">
        <v>179</v>
      </c>
      <c r="E33" s="9" t="s">
        <v>125</v>
      </c>
      <c r="F33" s="9" t="s">
        <v>55</v>
      </c>
      <c r="G33" s="9" t="s">
        <v>172</v>
      </c>
      <c r="H33" s="9">
        <v>0</v>
      </c>
      <c r="I33" s="9" t="s">
        <v>189</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143</v>
      </c>
      <c r="B34" s="9" t="s">
        <v>73</v>
      </c>
      <c r="C34" s="9" t="s">
        <v>110</v>
      </c>
      <c r="D34" s="9" t="s">
        <v>177</v>
      </c>
      <c r="E34" s="9" t="s">
        <v>125</v>
      </c>
      <c r="F34" s="9" t="s">
        <v>55</v>
      </c>
      <c r="G34" s="9" t="s">
        <v>172</v>
      </c>
      <c r="H34" s="9">
        <v>9.8399999999999998E-3</v>
      </c>
      <c r="I34" s="9" t="s">
        <v>189</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144</v>
      </c>
      <c r="B35" s="9" t="s">
        <v>74</v>
      </c>
      <c r="C35" s="9" t="s">
        <v>110</v>
      </c>
      <c r="D35" s="9" t="s">
        <v>177</v>
      </c>
      <c r="E35" s="9" t="s">
        <v>125</v>
      </c>
      <c r="F35" s="9" t="s">
        <v>55</v>
      </c>
      <c r="G35" s="9" t="s">
        <v>172</v>
      </c>
      <c r="H35" s="9">
        <v>4.6900000000000002E-5</v>
      </c>
      <c r="I35" s="9" t="s">
        <v>189</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145</v>
      </c>
      <c r="B36" s="9" t="s">
        <v>75</v>
      </c>
      <c r="C36" s="9" t="s">
        <v>166</v>
      </c>
      <c r="D36" s="9" t="s">
        <v>177</v>
      </c>
      <c r="E36" s="9" t="s">
        <v>125</v>
      </c>
      <c r="F36" s="9" t="s">
        <v>55</v>
      </c>
      <c r="G36" s="9" t="s">
        <v>172</v>
      </c>
      <c r="H36" s="9">
        <v>5.6026000000000003E-4</v>
      </c>
      <c r="I36" s="9" t="s">
        <v>189</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146</v>
      </c>
      <c r="B37" s="9" t="s">
        <v>76</v>
      </c>
      <c r="C37" s="9" t="s">
        <v>110</v>
      </c>
      <c r="D37" s="9" t="s">
        <v>177</v>
      </c>
      <c r="E37" s="9" t="s">
        <v>125</v>
      </c>
      <c r="F37" s="9" t="s">
        <v>55</v>
      </c>
      <c r="G37" s="9" t="s">
        <v>172</v>
      </c>
      <c r="H37" s="9">
        <v>2.3430000000000001E-5</v>
      </c>
      <c r="I37" s="9" t="s">
        <v>189</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129</v>
      </c>
      <c r="B38" s="9" t="s">
        <v>59</v>
      </c>
      <c r="C38" s="9" t="s">
        <v>110</v>
      </c>
      <c r="D38" s="9" t="s">
        <v>172</v>
      </c>
      <c r="E38" s="9" t="s">
        <v>129</v>
      </c>
      <c r="F38" s="9" t="s">
        <v>59</v>
      </c>
      <c r="G38" s="9" t="s">
        <v>172</v>
      </c>
      <c r="H38" s="9">
        <v>-1</v>
      </c>
      <c r="I38" s="9" t="s">
        <v>187</v>
      </c>
      <c r="J38" s="9" t="b">
        <v>0</v>
      </c>
      <c r="AB38" s="9">
        <f t="shared" si="8"/>
        <v>-1</v>
      </c>
      <c r="AC38" s="9">
        <f t="shared" ref="AC38:AR38" si="26">+AC39+AC40+AC41+AC42+AC43+AC44+AC45+AC46+AC47+AC48+AC49+AC50</f>
        <v>5.3953760442447339E-2</v>
      </c>
      <c r="AD38" s="9">
        <f t="shared" si="26"/>
        <v>3.027063845571448E-9</v>
      </c>
      <c r="AE38" s="9">
        <f t="shared" si="26"/>
        <v>1.427213331771866E-9</v>
      </c>
      <c r="AF38" s="9">
        <f t="shared" si="26"/>
        <v>2.3641948066178103E-9</v>
      </c>
      <c r="AG38" s="9">
        <f t="shared" si="26"/>
        <v>1.0915706147200551E-8</v>
      </c>
      <c r="AH38" s="9">
        <f t="shared" si="26"/>
        <v>2.2999632551541109E-3</v>
      </c>
      <c r="AI38" s="9">
        <f t="shared" si="26"/>
        <v>7.1513202930028715E-5</v>
      </c>
      <c r="AJ38" s="9">
        <f t="shared" si="26"/>
        <v>2.1694960001108739E-3</v>
      </c>
      <c r="AK38" s="9">
        <f t="shared" si="26"/>
        <v>9.6225014452828075E-3</v>
      </c>
      <c r="AL38" s="9">
        <f t="shared" si="26"/>
        <v>4.055810082322917E-7</v>
      </c>
      <c r="AM38" s="9">
        <f t="shared" si="26"/>
        <v>8.6023694770961086E-5</v>
      </c>
      <c r="AN38" s="9">
        <f t="shared" si="26"/>
        <v>1.9389603375059253E-2</v>
      </c>
      <c r="AO38" s="9">
        <f t="shared" si="26"/>
        <v>0.44008200535474762</v>
      </c>
      <c r="AP38" s="9">
        <f t="shared" si="26"/>
        <v>1.2426601543650335E-2</v>
      </c>
      <c r="AQ38" s="9">
        <f t="shared" si="26"/>
        <v>1.1863523826531189E-7</v>
      </c>
      <c r="AR38" s="9">
        <f t="shared" si="26"/>
        <v>0.29763451506094013</v>
      </c>
    </row>
    <row r="39" spans="1:44" ht="63.5" x14ac:dyDescent="0.35">
      <c r="A39" s="9" t="s">
        <v>147</v>
      </c>
      <c r="B39" s="9" t="s">
        <v>77</v>
      </c>
      <c r="C39" s="9" t="s">
        <v>110</v>
      </c>
      <c r="D39" s="9" t="s">
        <v>180</v>
      </c>
      <c r="E39" s="9" t="s">
        <v>129</v>
      </c>
      <c r="F39" s="9" t="s">
        <v>59</v>
      </c>
      <c r="G39" s="9" t="s">
        <v>172</v>
      </c>
      <c r="H39" s="9">
        <v>-1.8499999999999999E-5</v>
      </c>
      <c r="I39" s="9" t="s">
        <v>188</v>
      </c>
      <c r="J39" s="9" t="b">
        <v>0</v>
      </c>
      <c r="L39" s="9">
        <v>-0.52360837610367916</v>
      </c>
      <c r="M39" s="9">
        <v>-5.0347728910627557E-9</v>
      </c>
      <c r="N39" s="9">
        <v>-6.1782182118547084E-9</v>
      </c>
      <c r="O39" s="9">
        <v>-4.2867379688764412E-8</v>
      </c>
      <c r="P39" s="9">
        <v>-4.1978141291262007E-9</v>
      </c>
      <c r="Q39" s="9">
        <v>-2.1954225964532009E-3</v>
      </c>
      <c r="R39" s="9">
        <v>-3.9702107017892648E-4</v>
      </c>
      <c r="S39" s="9">
        <v>-3.1855082369674082E-4</v>
      </c>
      <c r="T39" s="9">
        <v>-1.479513557648844E-3</v>
      </c>
      <c r="U39" s="9">
        <v>-7.5928661732313664E-7</v>
      </c>
      <c r="V39" s="9">
        <v>-1.4806836103657979E-4</v>
      </c>
      <c r="W39" s="9">
        <v>-1.4046811471962379</v>
      </c>
      <c r="X39" s="9">
        <v>-0.38102912616901458</v>
      </c>
      <c r="Y39" s="9">
        <v>-7.2406315853755579E-2</v>
      </c>
      <c r="Z39" s="9">
        <v>-1.6078987313612599E-7</v>
      </c>
      <c r="AA39" s="9">
        <v>-0.39413004095305892</v>
      </c>
      <c r="AB39" s="9">
        <f t="shared" si="8"/>
        <v>-1.8499999999999999E-5</v>
      </c>
      <c r="AC39" s="9">
        <f t="shared" ref="AC39:AC50" si="27">AB39*L39</f>
        <v>9.6867549579180636E-6</v>
      </c>
      <c r="AD39" s="9">
        <f t="shared" ref="AD39:AD50" si="28">AB39*M39</f>
        <v>9.3143298484660976E-14</v>
      </c>
      <c r="AE39" s="9">
        <f t="shared" ref="AE39:AE50" si="29">AB39*N39</f>
        <v>1.142970369193121E-13</v>
      </c>
      <c r="AF39" s="9">
        <f t="shared" ref="AF39:AF50" si="30">AB39*O39</f>
        <v>7.9304652424214156E-13</v>
      </c>
      <c r="AG39" s="9">
        <f t="shared" ref="AG39:AG50" si="31">AB39*P39</f>
        <v>7.7659561388834706E-14</v>
      </c>
      <c r="AH39" s="9">
        <f t="shared" ref="AH39:AH50" si="32">AB39*Q39</f>
        <v>4.0615318034384216E-8</v>
      </c>
      <c r="AI39" s="9">
        <f t="shared" ref="AI39:AI50" si="33">AB39*R39</f>
        <v>7.3448897983101397E-9</v>
      </c>
      <c r="AJ39" s="9">
        <f t="shared" ref="AJ39:AJ50" si="34">AB39*S39</f>
        <v>5.893190238389705E-9</v>
      </c>
      <c r="AK39" s="9">
        <f t="shared" ref="AK39:AK50" si="35">AB39*T39</f>
        <v>2.7371000816503614E-8</v>
      </c>
      <c r="AL39" s="9">
        <f t="shared" ref="AL39:AL50" si="36">AB39*U39</f>
        <v>1.4046802420478027E-11</v>
      </c>
      <c r="AM39" s="9">
        <f t="shared" ref="AM39:AM50" si="37">AB39*V39</f>
        <v>2.7392646791767258E-9</v>
      </c>
      <c r="AN39" s="9">
        <f t="shared" ref="AN39:AN50" si="38">AB39*W39</f>
        <v>2.5986601223130402E-5</v>
      </c>
      <c r="AO39" s="9">
        <f t="shared" ref="AO39:AO50" si="39">AB39*X39</f>
        <v>7.0490388341267693E-6</v>
      </c>
      <c r="AP39" s="9">
        <f t="shared" ref="AP39:AP50" si="40">AB39*Y39</f>
        <v>1.339516843294478E-6</v>
      </c>
      <c r="AQ39" s="9">
        <f t="shared" ref="AQ39:AQ50" si="41">AB39*Z39</f>
        <v>2.9746126530183307E-12</v>
      </c>
      <c r="AR39" s="9">
        <f t="shared" ref="AR39:AR50" si="42">AB39*AA39</f>
        <v>7.2914057576315899E-6</v>
      </c>
    </row>
    <row r="40" spans="1:44" ht="63.5" x14ac:dyDescent="0.35">
      <c r="A40" s="9" t="s">
        <v>148</v>
      </c>
      <c r="B40" s="9" t="s">
        <v>78</v>
      </c>
      <c r="C40" s="9" t="s">
        <v>166</v>
      </c>
      <c r="D40" s="9" t="s">
        <v>180</v>
      </c>
      <c r="E40" s="9" t="s">
        <v>129</v>
      </c>
      <c r="F40" s="9" t="s">
        <v>59</v>
      </c>
      <c r="G40" s="9" t="s">
        <v>172</v>
      </c>
      <c r="H40" s="9">
        <v>-2.2499999999999999E-4</v>
      </c>
      <c r="I40" s="9" t="s">
        <v>188</v>
      </c>
      <c r="J40" s="9" t="b">
        <v>0</v>
      </c>
      <c r="L40" s="9">
        <v>-0.31062606905487877</v>
      </c>
      <c r="M40" s="9">
        <v>-2.1305858048911279E-8</v>
      </c>
      <c r="N40" s="9">
        <v>-1.2584942848018451E-7</v>
      </c>
      <c r="O40" s="9">
        <v>-2.1049518282893269E-6</v>
      </c>
      <c r="P40" s="9">
        <v>-3.2901027878885327E-8</v>
      </c>
      <c r="Q40" s="9">
        <v>-3.7249033972042933E-2</v>
      </c>
      <c r="R40" s="9">
        <v>-1.695069296809859E-3</v>
      </c>
      <c r="S40" s="9">
        <v>-3.9870818838341031E-3</v>
      </c>
      <c r="T40" s="9">
        <v>-1.1799303114350309E-2</v>
      </c>
      <c r="U40" s="9">
        <v>-9.10893314334004E-4</v>
      </c>
      <c r="V40" s="9">
        <v>-2.073637361429705E-2</v>
      </c>
      <c r="W40" s="9">
        <v>-4.7558076045168809</v>
      </c>
      <c r="X40" s="9">
        <v>-3.2172599513217039</v>
      </c>
      <c r="Y40" s="9">
        <v>-4.448095415779898</v>
      </c>
      <c r="Z40" s="9">
        <v>-6.4147913804419111E-6</v>
      </c>
      <c r="AA40" s="9">
        <v>-4.6035859935909027</v>
      </c>
      <c r="AB40" s="9">
        <f t="shared" si="8"/>
        <v>-2.2499999999999999E-4</v>
      </c>
      <c r="AC40" s="9">
        <f t="shared" si="27"/>
        <v>6.9890865537347723E-5</v>
      </c>
      <c r="AD40" s="9">
        <f t="shared" si="28"/>
        <v>4.7938180610050378E-12</v>
      </c>
      <c r="AE40" s="9">
        <f t="shared" si="29"/>
        <v>2.8316121408041513E-11</v>
      </c>
      <c r="AF40" s="9">
        <f t="shared" si="30"/>
        <v>4.7361416136509855E-10</v>
      </c>
      <c r="AG40" s="9">
        <f t="shared" si="31"/>
        <v>7.4027312727491986E-12</v>
      </c>
      <c r="AH40" s="9">
        <f t="shared" si="32"/>
        <v>8.3810326437096601E-6</v>
      </c>
      <c r="AI40" s="9">
        <f t="shared" si="33"/>
        <v>3.8139059178221828E-7</v>
      </c>
      <c r="AJ40" s="9">
        <f t="shared" si="34"/>
        <v>8.9709342386267312E-7</v>
      </c>
      <c r="AK40" s="9">
        <f t="shared" si="35"/>
        <v>2.6548432007288193E-6</v>
      </c>
      <c r="AL40" s="9">
        <f t="shared" si="36"/>
        <v>2.0495099572515089E-7</v>
      </c>
      <c r="AM40" s="9">
        <f t="shared" si="37"/>
        <v>4.6656840632168357E-6</v>
      </c>
      <c r="AN40" s="9">
        <f t="shared" si="38"/>
        <v>1.0700567110162981E-3</v>
      </c>
      <c r="AO40" s="9">
        <f t="shared" si="39"/>
        <v>7.2388348904738335E-4</v>
      </c>
      <c r="AP40" s="9">
        <f t="shared" si="40"/>
        <v>1.0008214685504771E-3</v>
      </c>
      <c r="AQ40" s="9">
        <f t="shared" si="41"/>
        <v>1.4433280605994299E-9</v>
      </c>
      <c r="AR40" s="9">
        <f t="shared" si="42"/>
        <v>1.0358068485579531E-3</v>
      </c>
    </row>
    <row r="41" spans="1:44" ht="63.5" x14ac:dyDescent="0.35">
      <c r="A41" s="9" t="s">
        <v>149</v>
      </c>
      <c r="B41" s="9" t="s">
        <v>79</v>
      </c>
      <c r="C41" s="9" t="s">
        <v>167</v>
      </c>
      <c r="D41" s="9" t="s">
        <v>180</v>
      </c>
      <c r="E41" s="9" t="s">
        <v>129</v>
      </c>
      <c r="F41" s="9" t="s">
        <v>59</v>
      </c>
      <c r="G41" s="9" t="s">
        <v>172</v>
      </c>
      <c r="H41" s="9">
        <v>7.4099999999999998E-9</v>
      </c>
      <c r="I41" s="9" t="s">
        <v>188</v>
      </c>
      <c r="J41" s="9" t="b">
        <v>0</v>
      </c>
      <c r="L41" s="9">
        <v>577811.866142074</v>
      </c>
      <c r="M41" s="9">
        <v>0.1925871401677339</v>
      </c>
      <c r="N41" s="9">
        <v>0.1707425519998817</v>
      </c>
      <c r="O41" s="9">
        <v>0.2430668588850434</v>
      </c>
      <c r="P41" s="9">
        <v>9.6742754633563119E-2</v>
      </c>
      <c r="Q41" s="9">
        <v>82647.995804854902</v>
      </c>
      <c r="R41" s="9">
        <v>3907.5374034153901</v>
      </c>
      <c r="S41" s="9">
        <v>3587.958722196815</v>
      </c>
      <c r="T41" s="9">
        <v>11792.14133803939</v>
      </c>
      <c r="U41" s="9">
        <v>17.061395084203369</v>
      </c>
      <c r="V41" s="9">
        <v>1030.312810266216</v>
      </c>
      <c r="W41" s="9">
        <v>3566123.7738131271</v>
      </c>
      <c r="X41" s="9">
        <v>58909334.839345537</v>
      </c>
      <c r="Y41" s="9">
        <v>470878.51487699029</v>
      </c>
      <c r="Z41" s="9">
        <v>11.265020599757969</v>
      </c>
      <c r="AA41" s="9">
        <v>15965351.392965039</v>
      </c>
      <c r="AB41" s="9">
        <f t="shared" si="8"/>
        <v>7.4099999999999998E-9</v>
      </c>
      <c r="AC41" s="9">
        <f t="shared" si="27"/>
        <v>4.2815859281127681E-3</v>
      </c>
      <c r="AD41" s="9">
        <f t="shared" si="28"/>
        <v>1.4270707086429082E-9</v>
      </c>
      <c r="AE41" s="9">
        <f t="shared" si="29"/>
        <v>1.2652023103191233E-9</v>
      </c>
      <c r="AF41" s="9">
        <f t="shared" si="30"/>
        <v>1.8011254243381715E-9</v>
      </c>
      <c r="AG41" s="9">
        <f t="shared" si="31"/>
        <v>7.1686381183470269E-10</v>
      </c>
      <c r="AH41" s="9">
        <f t="shared" si="32"/>
        <v>6.1242164891397478E-4</v>
      </c>
      <c r="AI41" s="9">
        <f t="shared" si="33"/>
        <v>2.8954852159308041E-5</v>
      </c>
      <c r="AJ41" s="9">
        <f t="shared" si="34"/>
        <v>2.6586774131478399E-5</v>
      </c>
      <c r="AK41" s="9">
        <f t="shared" si="35"/>
        <v>8.737976731487187E-5</v>
      </c>
      <c r="AL41" s="9">
        <f t="shared" si="36"/>
        <v>1.2642493757394696E-7</v>
      </c>
      <c r="AM41" s="9">
        <f t="shared" si="37"/>
        <v>7.6346179240726601E-6</v>
      </c>
      <c r="AN41" s="9">
        <f t="shared" si="38"/>
        <v>2.6424977163955272E-2</v>
      </c>
      <c r="AO41" s="9">
        <f t="shared" si="39"/>
        <v>0.43651817115955044</v>
      </c>
      <c r="AP41" s="9">
        <f t="shared" si="40"/>
        <v>3.4892097952384979E-3</v>
      </c>
      <c r="AQ41" s="9">
        <f t="shared" si="41"/>
        <v>8.3473802644206547E-8</v>
      </c>
      <c r="AR41" s="9">
        <f t="shared" si="42"/>
        <v>0.11830325382187094</v>
      </c>
    </row>
    <row r="42" spans="1:44" ht="63.5" x14ac:dyDescent="0.35">
      <c r="A42" s="9" t="s">
        <v>150</v>
      </c>
      <c r="B42" s="9" t="s">
        <v>80</v>
      </c>
      <c r="C42" s="9" t="s">
        <v>168</v>
      </c>
      <c r="D42" s="9" t="s">
        <v>180</v>
      </c>
      <c r="E42" s="9" t="s">
        <v>129</v>
      </c>
      <c r="F42" s="9" t="s">
        <v>59</v>
      </c>
      <c r="G42" s="9" t="s">
        <v>172</v>
      </c>
      <c r="H42" s="9">
        <v>1.18E-2</v>
      </c>
      <c r="I42" s="9" t="s">
        <v>188</v>
      </c>
      <c r="J42" s="9" t="b">
        <v>0</v>
      </c>
      <c r="L42" s="9">
        <v>0.11525756981176399</v>
      </c>
      <c r="M42" s="9">
        <v>1.122806434220742E-8</v>
      </c>
      <c r="N42" s="9">
        <v>5.5302390244247127E-9</v>
      </c>
      <c r="O42" s="9">
        <v>2.8421634726958709E-8</v>
      </c>
      <c r="P42" s="9">
        <v>3.704356632401462E-9</v>
      </c>
      <c r="Q42" s="9">
        <v>0.10737589049427709</v>
      </c>
      <c r="R42" s="9">
        <v>4.0911125731123941E-4</v>
      </c>
      <c r="S42" s="9">
        <v>4.166428375131348E-4</v>
      </c>
      <c r="T42" s="9">
        <v>1.2209256279476039E-3</v>
      </c>
      <c r="U42" s="9">
        <v>5.8572619694143044E-6</v>
      </c>
      <c r="V42" s="9">
        <v>1.0399459650819211E-4</v>
      </c>
      <c r="W42" s="9">
        <v>0.14015950808097119</v>
      </c>
      <c r="X42" s="9">
        <v>1.445034064808584</v>
      </c>
      <c r="Y42" s="9">
        <v>0.20574061411934519</v>
      </c>
      <c r="Z42" s="9">
        <v>3.8063568149824002E-6</v>
      </c>
      <c r="AA42" s="9">
        <v>7.4864370238318063</v>
      </c>
      <c r="AB42" s="9">
        <f t="shared" si="8"/>
        <v>1.18E-2</v>
      </c>
      <c r="AC42" s="9">
        <f t="shared" si="27"/>
        <v>1.3600393237788151E-3</v>
      </c>
      <c r="AD42" s="9">
        <f t="shared" si="28"/>
        <v>1.3249115923804756E-10</v>
      </c>
      <c r="AE42" s="9">
        <f t="shared" si="29"/>
        <v>6.5256820488211603E-11</v>
      </c>
      <c r="AF42" s="9">
        <f t="shared" si="30"/>
        <v>3.3537528977811277E-10</v>
      </c>
      <c r="AG42" s="9">
        <f t="shared" si="31"/>
        <v>4.3711408262337251E-11</v>
      </c>
      <c r="AH42" s="9">
        <f t="shared" si="32"/>
        <v>1.2670355078324698E-3</v>
      </c>
      <c r="AI42" s="9">
        <f t="shared" si="33"/>
        <v>4.8275128362726247E-6</v>
      </c>
      <c r="AJ42" s="9">
        <f t="shared" si="34"/>
        <v>4.9163854826549908E-6</v>
      </c>
      <c r="AK42" s="9">
        <f t="shared" si="35"/>
        <v>1.4406922409781725E-5</v>
      </c>
      <c r="AL42" s="9">
        <f t="shared" si="36"/>
        <v>6.9115691239088786E-8</v>
      </c>
      <c r="AM42" s="9">
        <f t="shared" si="37"/>
        <v>1.2271362387966669E-6</v>
      </c>
      <c r="AN42" s="9">
        <f t="shared" si="38"/>
        <v>1.6538821953554601E-3</v>
      </c>
      <c r="AO42" s="9">
        <f t="shared" si="39"/>
        <v>1.7051401964741291E-2</v>
      </c>
      <c r="AP42" s="9">
        <f t="shared" si="40"/>
        <v>2.4277392466082732E-3</v>
      </c>
      <c r="AQ42" s="9">
        <f t="shared" si="41"/>
        <v>4.4915010416792321E-8</v>
      </c>
      <c r="AR42" s="9">
        <f t="shared" si="42"/>
        <v>8.8339956881215306E-2</v>
      </c>
    </row>
    <row r="43" spans="1:44" ht="113.5" x14ac:dyDescent="0.35">
      <c r="A43" s="9" t="s">
        <v>151</v>
      </c>
      <c r="B43" s="9" t="s">
        <v>81</v>
      </c>
      <c r="C43" s="9" t="s">
        <v>169</v>
      </c>
      <c r="D43" s="9" t="s">
        <v>173</v>
      </c>
      <c r="E43" s="9" t="s">
        <v>129</v>
      </c>
      <c r="F43" s="9" t="s">
        <v>59</v>
      </c>
      <c r="G43" s="9" t="s">
        <v>172</v>
      </c>
      <c r="H43" s="9">
        <v>3.5211267605633799E-4</v>
      </c>
      <c r="I43" s="9" t="s">
        <v>188</v>
      </c>
      <c r="J43" s="9" t="b">
        <v>0</v>
      </c>
      <c r="L43" s="9">
        <v>22.795301105189189</v>
      </c>
      <c r="M43" s="9">
        <v>4.9494124421397101E-6</v>
      </c>
      <c r="N43" s="9">
        <v>2.9523824655111482E-7</v>
      </c>
      <c r="O43" s="9">
        <v>4.5001627625994779E-7</v>
      </c>
      <c r="P43" s="9">
        <v>1.661425789203993E-6</v>
      </c>
      <c r="Q43" s="9">
        <v>1.4634414675390619</v>
      </c>
      <c r="R43" s="9">
        <v>9.4478162126205287E-2</v>
      </c>
      <c r="S43" s="9">
        <v>8.1564256609351293E-2</v>
      </c>
      <c r="T43" s="9">
        <v>0.30651134051758883</v>
      </c>
      <c r="U43" s="9">
        <v>4.2672089090831311E-5</v>
      </c>
      <c r="V43" s="9">
        <v>2.782604203702576E-2</v>
      </c>
      <c r="W43" s="9">
        <v>7.5528131664311111</v>
      </c>
      <c r="X43" s="9">
        <v>52.065484232618658</v>
      </c>
      <c r="Y43" s="9">
        <v>0.8251361323836407</v>
      </c>
      <c r="Z43" s="9">
        <v>1.2366297573386061E-5</v>
      </c>
      <c r="AA43" s="9">
        <v>312.49125857249419</v>
      </c>
      <c r="AB43" s="9">
        <f t="shared" si="8"/>
        <v>3.5211267605633799E-4</v>
      </c>
      <c r="AC43" s="9">
        <f t="shared" si="27"/>
        <v>8.026514473658165E-3</v>
      </c>
      <c r="AD43" s="9">
        <f t="shared" si="28"/>
        <v>1.7427508599083485E-9</v>
      </c>
      <c r="AE43" s="9">
        <f t="shared" si="29"/>
        <v>1.0395712906729393E-10</v>
      </c>
      <c r="AF43" s="9">
        <f t="shared" si="30"/>
        <v>1.5845643530279849E-10</v>
      </c>
      <c r="AG43" s="9">
        <f t="shared" si="31"/>
        <v>5.8500908070563125E-10</v>
      </c>
      <c r="AH43" s="9">
        <f t="shared" si="32"/>
        <v>5.1529629138699358E-4</v>
      </c>
      <c r="AI43" s="9">
        <f t="shared" si="33"/>
        <v>3.3266958495142701E-5</v>
      </c>
      <c r="AJ43" s="9">
        <f t="shared" si="34"/>
        <v>2.8719808665264536E-5</v>
      </c>
      <c r="AK43" s="9">
        <f t="shared" si="35"/>
        <v>1.0792652835126366E-4</v>
      </c>
      <c r="AL43" s="9">
        <f t="shared" si="36"/>
        <v>1.5025383482687079E-8</v>
      </c>
      <c r="AM43" s="9">
        <f t="shared" si="37"/>
        <v>9.7979021257132947E-6</v>
      </c>
      <c r="AN43" s="9">
        <f t="shared" si="38"/>
        <v>2.6594412557856021E-3</v>
      </c>
      <c r="AO43" s="9">
        <f t="shared" si="39"/>
        <v>1.8332916983316426E-2</v>
      </c>
      <c r="AP43" s="9">
        <f t="shared" si="40"/>
        <v>2.9054089168438051E-4</v>
      </c>
      <c r="AQ43" s="9">
        <f t="shared" si="41"/>
        <v>4.3543301314739649E-9</v>
      </c>
      <c r="AR43" s="9">
        <f t="shared" si="42"/>
        <v>0.110032133300174</v>
      </c>
    </row>
    <row r="44" spans="1:44" ht="63.5" x14ac:dyDescent="0.35">
      <c r="A44" s="9" t="s">
        <v>138</v>
      </c>
      <c r="B44" s="9" t="s">
        <v>68</v>
      </c>
      <c r="C44" s="9" t="s">
        <v>110</v>
      </c>
      <c r="D44" s="9" t="s">
        <v>173</v>
      </c>
      <c r="E44" s="9" t="s">
        <v>129</v>
      </c>
      <c r="F44" s="9" t="s">
        <v>59</v>
      </c>
      <c r="G44" s="9" t="s">
        <v>172</v>
      </c>
      <c r="H44" s="9">
        <v>-0.45</v>
      </c>
      <c r="I44" s="9" t="s">
        <v>188</v>
      </c>
      <c r="J44" s="9" t="b">
        <v>0</v>
      </c>
      <c r="L44" s="9">
        <v>2.7643486746614979E-3</v>
      </c>
      <c r="M44" s="9">
        <v>6.2252409683854703E-10</v>
      </c>
      <c r="N44" s="9">
        <v>7.9185214550497231E-11</v>
      </c>
      <c r="O44" s="9">
        <v>9.0037677931247423E-10</v>
      </c>
      <c r="P44" s="9">
        <v>5.2746343208057352E-10</v>
      </c>
      <c r="Q44" s="9">
        <v>2.2935964653571391E-4</v>
      </c>
      <c r="R44" s="9">
        <v>1.3388568982833709E-5</v>
      </c>
      <c r="S44" s="9">
        <v>1.2511010628056119E-5</v>
      </c>
      <c r="T44" s="9">
        <v>4.1986637765900313E-5</v>
      </c>
      <c r="U44" s="9">
        <v>2.2111214646672271E-8</v>
      </c>
      <c r="V44" s="9">
        <v>3.7875218789278768E-6</v>
      </c>
      <c r="W44" s="9">
        <v>2.7654979005058911E-2</v>
      </c>
      <c r="X44" s="9">
        <v>7.2336482846093508E-2</v>
      </c>
      <c r="Y44" s="9">
        <v>3.3733194505463791E-4</v>
      </c>
      <c r="Z44" s="9">
        <v>3.4564905778696412E-8</v>
      </c>
      <c r="AA44" s="9">
        <v>4.4630949325857122E-2</v>
      </c>
      <c r="AB44" s="9">
        <f t="shared" si="8"/>
        <v>-0.45</v>
      </c>
      <c r="AC44" s="9">
        <f t="shared" si="27"/>
        <v>-1.2439569035976742E-3</v>
      </c>
      <c r="AD44" s="9">
        <f t="shared" si="28"/>
        <v>-2.8013584357734615E-10</v>
      </c>
      <c r="AE44" s="9">
        <f t="shared" si="29"/>
        <v>-3.5633346547723753E-11</v>
      </c>
      <c r="AF44" s="9">
        <f t="shared" si="30"/>
        <v>-4.0516955069061342E-10</v>
      </c>
      <c r="AG44" s="9">
        <f t="shared" si="31"/>
        <v>-2.3735854443625809E-10</v>
      </c>
      <c r="AH44" s="9">
        <f t="shared" si="32"/>
        <v>-1.0321184094107127E-4</v>
      </c>
      <c r="AI44" s="9">
        <f t="shared" si="33"/>
        <v>-6.0248560422751698E-6</v>
      </c>
      <c r="AJ44" s="9">
        <f t="shared" si="34"/>
        <v>-5.6299547826252543E-6</v>
      </c>
      <c r="AK44" s="9">
        <f t="shared" si="35"/>
        <v>-1.8893986994655141E-5</v>
      </c>
      <c r="AL44" s="9">
        <f t="shared" si="36"/>
        <v>-9.9500465910025213E-9</v>
      </c>
      <c r="AM44" s="9">
        <f t="shared" si="37"/>
        <v>-1.7043848455175447E-6</v>
      </c>
      <c r="AN44" s="9">
        <f t="shared" si="38"/>
        <v>-1.244474055227651E-2</v>
      </c>
      <c r="AO44" s="9">
        <f t="shared" si="39"/>
        <v>-3.2551417280742082E-2</v>
      </c>
      <c r="AP44" s="9">
        <f t="shared" si="40"/>
        <v>-1.5179937527458706E-4</v>
      </c>
      <c r="AQ44" s="9">
        <f t="shared" si="41"/>
        <v>-1.5554207600413387E-8</v>
      </c>
      <c r="AR44" s="9">
        <f t="shared" si="42"/>
        <v>-2.0083927196635706E-2</v>
      </c>
    </row>
    <row r="45" spans="1:44" ht="63.5" x14ac:dyDescent="0.35">
      <c r="A45" s="9" t="s">
        <v>139</v>
      </c>
      <c r="B45" s="9" t="s">
        <v>69</v>
      </c>
      <c r="C45" s="9" t="s">
        <v>110</v>
      </c>
      <c r="D45" s="9" t="s">
        <v>177</v>
      </c>
      <c r="E45" s="9" t="s">
        <v>129</v>
      </c>
      <c r="F45" s="9" t="s">
        <v>59</v>
      </c>
      <c r="G45" s="9" t="s">
        <v>172</v>
      </c>
      <c r="H45" s="9">
        <v>2.5000000000000001E-5</v>
      </c>
      <c r="I45" s="9" t="s">
        <v>189</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140</v>
      </c>
      <c r="B46" s="9" t="s">
        <v>70</v>
      </c>
      <c r="C46" s="9" t="s">
        <v>110</v>
      </c>
      <c r="D46" s="9" t="s">
        <v>177</v>
      </c>
      <c r="E46" s="9" t="s">
        <v>129</v>
      </c>
      <c r="F46" s="9" t="s">
        <v>59</v>
      </c>
      <c r="G46" s="9" t="s">
        <v>172</v>
      </c>
      <c r="H46" s="9">
        <v>0.22</v>
      </c>
      <c r="I46" s="9" t="s">
        <v>189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152</v>
      </c>
      <c r="B47" s="9" t="s">
        <v>82</v>
      </c>
      <c r="C47" s="9" t="s">
        <v>110</v>
      </c>
      <c r="D47" s="9" t="s">
        <v>177</v>
      </c>
      <c r="E47" s="9" t="s">
        <v>129</v>
      </c>
      <c r="F47" s="9" t="s">
        <v>59</v>
      </c>
      <c r="G47" s="9" t="s">
        <v>172</v>
      </c>
      <c r="H47" s="9">
        <v>5.2599999999999999E-4</v>
      </c>
      <c r="I47" s="9" t="s">
        <v>189</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144</v>
      </c>
      <c r="B48" s="9" t="s">
        <v>74</v>
      </c>
      <c r="C48" s="9" t="s">
        <v>110</v>
      </c>
      <c r="D48" s="9" t="s">
        <v>177</v>
      </c>
      <c r="E48" s="9" t="s">
        <v>129</v>
      </c>
      <c r="F48" s="9" t="s">
        <v>59</v>
      </c>
      <c r="G48" s="9" t="s">
        <v>172</v>
      </c>
      <c r="H48" s="9">
        <v>1E-3</v>
      </c>
      <c r="I48" s="9" t="s">
        <v>189</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145</v>
      </c>
      <c r="B49" s="9" t="s">
        <v>83</v>
      </c>
      <c r="C49" s="9" t="s">
        <v>166</v>
      </c>
      <c r="D49" s="9" t="s">
        <v>181</v>
      </c>
      <c r="E49" s="9" t="s">
        <v>129</v>
      </c>
      <c r="F49" s="9" t="s">
        <v>59</v>
      </c>
      <c r="G49" s="9" t="s">
        <v>172</v>
      </c>
      <c r="H49" s="9">
        <v>1.25E-4</v>
      </c>
      <c r="I49" s="9" t="s">
        <v>189</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146</v>
      </c>
      <c r="B50" s="9" t="s">
        <v>76</v>
      </c>
      <c r="C50" s="9" t="s">
        <v>110</v>
      </c>
      <c r="D50" s="9" t="s">
        <v>177</v>
      </c>
      <c r="E50" s="9" t="s">
        <v>129</v>
      </c>
      <c r="F50" s="9" t="s">
        <v>59</v>
      </c>
      <c r="G50" s="9" t="s">
        <v>172</v>
      </c>
      <c r="H50" s="9">
        <v>6.9999999999999999E-4</v>
      </c>
      <c r="I50" s="9" t="s">
        <v>189</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130</v>
      </c>
      <c r="B51" s="9" t="s">
        <v>60</v>
      </c>
      <c r="C51" s="9" t="s">
        <v>110</v>
      </c>
      <c r="D51" s="9" t="s">
        <v>172</v>
      </c>
      <c r="E51" s="9" t="s">
        <v>130</v>
      </c>
      <c r="F51" s="9" t="s">
        <v>60</v>
      </c>
      <c r="G51" s="9" t="s">
        <v>172</v>
      </c>
      <c r="H51" s="9">
        <v>-1</v>
      </c>
      <c r="I51" s="9" t="s">
        <v>187</v>
      </c>
      <c r="J51" s="9" t="b">
        <v>0</v>
      </c>
      <c r="AB51" s="9">
        <f t="shared" si="8"/>
        <v>-1</v>
      </c>
      <c r="AC51" s="9">
        <f t="shared" ref="AC51:AR51" si="43">+AC52+AC53+AC54+AC55+AC56+AC57+AC58+AC59+AC60+AC61+AC62+AC63+AC64+AC65+AC66+AC67+AC68</f>
        <v>6.414280064053493E-2</v>
      </c>
      <c r="AD51" s="9">
        <f t="shared" si="43"/>
        <v>2.2984723572902436E-9</v>
      </c>
      <c r="AE51" s="9">
        <f t="shared" si="43"/>
        <v>5.8178984738193745E-10</v>
      </c>
      <c r="AF51" s="9">
        <f t="shared" si="43"/>
        <v>2.1698958348830853E-9</v>
      </c>
      <c r="AG51" s="9">
        <f t="shared" si="43"/>
        <v>-5.1196458805766363E-10</v>
      </c>
      <c r="AH51" s="9">
        <f t="shared" si="43"/>
        <v>1.1917546272818022E-4</v>
      </c>
      <c r="AI51" s="9">
        <f t="shared" si="43"/>
        <v>5.7404946712579087E-5</v>
      </c>
      <c r="AJ51" s="9">
        <f t="shared" si="43"/>
        <v>-2.2765427155173424E-4</v>
      </c>
      <c r="AK51" s="9">
        <f t="shared" si="43"/>
        <v>-1.0514281279933697E-3</v>
      </c>
      <c r="AL51" s="9">
        <f t="shared" si="43"/>
        <v>2.7558420217307417E-7</v>
      </c>
      <c r="AM51" s="9">
        <f t="shared" si="43"/>
        <v>9.8558657264393309E-6</v>
      </c>
      <c r="AN51" s="9">
        <f t="shared" si="43"/>
        <v>4.4211800004168994E-3</v>
      </c>
      <c r="AO51" s="9">
        <f t="shared" si="43"/>
        <v>-5.8044855874564483E-2</v>
      </c>
      <c r="AP51" s="9">
        <f t="shared" si="43"/>
        <v>3.4070344952075908E-4</v>
      </c>
      <c r="AQ51" s="9">
        <f t="shared" si="43"/>
        <v>3.9714933140343596E-9</v>
      </c>
      <c r="AR51" s="9">
        <f t="shared" si="43"/>
        <v>0.11184993777273661</v>
      </c>
    </row>
    <row r="52" spans="1:44" ht="76" x14ac:dyDescent="0.35">
      <c r="A52" s="9" t="s">
        <v>153</v>
      </c>
      <c r="B52" s="9" t="s">
        <v>84</v>
      </c>
      <c r="C52" s="9" t="s">
        <v>167</v>
      </c>
      <c r="D52" s="9" t="s">
        <v>180</v>
      </c>
      <c r="E52" s="9" t="s">
        <v>130</v>
      </c>
      <c r="F52" s="9" t="s">
        <v>60</v>
      </c>
      <c r="G52" s="9" t="s">
        <v>172</v>
      </c>
      <c r="H52" s="9">
        <v>1.67E-9</v>
      </c>
      <c r="I52" s="9" t="s">
        <v>188</v>
      </c>
      <c r="J52" s="9" t="b">
        <v>0</v>
      </c>
      <c r="L52" s="9">
        <v>743902.80453464075</v>
      </c>
      <c r="M52" s="9">
        <v>6.8394355538009655E-2</v>
      </c>
      <c r="N52" s="9">
        <v>0.38833526918577732</v>
      </c>
      <c r="O52" s="9">
        <v>0.61893830775583925</v>
      </c>
      <c r="P52" s="9">
        <v>8.8806622187129813E-2</v>
      </c>
      <c r="Q52" s="9">
        <v>49517.806791431103</v>
      </c>
      <c r="R52" s="9">
        <v>3766.1717602723188</v>
      </c>
      <c r="S52" s="9">
        <v>3518.5661050631638</v>
      </c>
      <c r="T52" s="9">
        <v>9937.8187700140825</v>
      </c>
      <c r="U52" s="9">
        <v>30.93341370832329</v>
      </c>
      <c r="V52" s="9">
        <v>875.1263056319624</v>
      </c>
      <c r="W52" s="9">
        <v>5176722.2655539066</v>
      </c>
      <c r="X52" s="9">
        <v>27797875.829027198</v>
      </c>
      <c r="Y52" s="9">
        <v>270799.33520332491</v>
      </c>
      <c r="Z52" s="9">
        <v>47.138188564117748</v>
      </c>
      <c r="AA52" s="9">
        <v>11746413.082183311</v>
      </c>
      <c r="AB52" s="9">
        <f t="shared" si="8"/>
        <v>1.67E-9</v>
      </c>
      <c r="AC52" s="9">
        <f t="shared" ref="AC52:AC68" si="44">AB52*L52</f>
        <v>1.24231768357285E-3</v>
      </c>
      <c r="AD52" s="9">
        <f t="shared" ref="AD52:AD68" si="45">AB52*M52</f>
        <v>1.1421857374847613E-10</v>
      </c>
      <c r="AE52" s="9">
        <f t="shared" ref="AE52:AE68" si="46">AB52*N52</f>
        <v>6.4851989954024818E-10</v>
      </c>
      <c r="AF52" s="9">
        <f t="shared" ref="AF52:AF68" si="47">AB52*O52</f>
        <v>1.0336269739522516E-9</v>
      </c>
      <c r="AG52" s="9">
        <f t="shared" ref="AG52:AG68" si="48">AB52*P52</f>
        <v>1.4830705905250678E-10</v>
      </c>
      <c r="AH52" s="9">
        <f t="shared" ref="AH52:AH68" si="49">AB52*Q52</f>
        <v>8.2694737341689948E-5</v>
      </c>
      <c r="AI52" s="9">
        <f t="shared" ref="AI52:AI68" si="50">AB52*R52</f>
        <v>6.2895068396547722E-6</v>
      </c>
      <c r="AJ52" s="9">
        <f t="shared" ref="AJ52:AJ68" si="51">AB52*S52</f>
        <v>5.8760053954554838E-6</v>
      </c>
      <c r="AK52" s="9">
        <f t="shared" ref="AK52:AK68" si="52">AB52*T52</f>
        <v>1.6596157345923517E-5</v>
      </c>
      <c r="AL52" s="9">
        <f t="shared" ref="AL52:AL68" si="53">AB52*U52</f>
        <v>5.1658800892899896E-8</v>
      </c>
      <c r="AM52" s="9">
        <f t="shared" ref="AM52:AM68" si="54">AB52*V52</f>
        <v>1.4614609304053773E-6</v>
      </c>
      <c r="AN52" s="9">
        <f t="shared" ref="AN52:AN68" si="55">AB52*W52</f>
        <v>8.6451261834750246E-3</v>
      </c>
      <c r="AO52" s="9">
        <f t="shared" ref="AO52:AO68" si="56">AB52*X52</f>
        <v>4.642245263447542E-2</v>
      </c>
      <c r="AP52" s="9">
        <f t="shared" ref="AP52:AP68" si="57">AB52*Y52</f>
        <v>4.5223488978955262E-4</v>
      </c>
      <c r="AQ52" s="9">
        <f t="shared" ref="AQ52:AQ68" si="58">AB52*Z52</f>
        <v>7.8720774902076637E-8</v>
      </c>
      <c r="AR52" s="9">
        <f t="shared" ref="AR52:AR68" si="59">AB52*AA52</f>
        <v>1.9616509847246128E-2</v>
      </c>
    </row>
    <row r="53" spans="1:44" ht="113.5" x14ac:dyDescent="0.35">
      <c r="A53" s="9" t="s">
        <v>151</v>
      </c>
      <c r="B53" s="9" t="s">
        <v>81</v>
      </c>
      <c r="C53" s="9" t="s">
        <v>169</v>
      </c>
      <c r="D53" s="9" t="s">
        <v>173</v>
      </c>
      <c r="E53" s="9" t="s">
        <v>130</v>
      </c>
      <c r="F53" s="9" t="s">
        <v>60</v>
      </c>
      <c r="G53" s="9" t="s">
        <v>172</v>
      </c>
      <c r="H53" s="9">
        <v>3.5211267605633799E-4</v>
      </c>
      <c r="I53" s="9" t="s">
        <v>188</v>
      </c>
      <c r="J53" s="9" t="b">
        <v>0</v>
      </c>
      <c r="L53" s="9">
        <v>22.795301105189189</v>
      </c>
      <c r="M53" s="9">
        <v>4.9494124421397101E-6</v>
      </c>
      <c r="N53" s="9">
        <v>2.9523824655111482E-7</v>
      </c>
      <c r="O53" s="9">
        <v>4.5001627625994779E-7</v>
      </c>
      <c r="P53" s="9">
        <v>1.661425789203993E-6</v>
      </c>
      <c r="Q53" s="9">
        <v>1.4634414675390619</v>
      </c>
      <c r="R53" s="9">
        <v>9.4478162126205287E-2</v>
      </c>
      <c r="S53" s="9">
        <v>8.1564256609351293E-2</v>
      </c>
      <c r="T53" s="9">
        <v>0.30651134051758883</v>
      </c>
      <c r="U53" s="9">
        <v>4.2672089090831311E-5</v>
      </c>
      <c r="V53" s="9">
        <v>2.782604203702576E-2</v>
      </c>
      <c r="W53" s="9">
        <v>7.5528131664311111</v>
      </c>
      <c r="X53" s="9">
        <v>52.065484232618658</v>
      </c>
      <c r="Y53" s="9">
        <v>0.8251361323836407</v>
      </c>
      <c r="Z53" s="9">
        <v>1.2366297573386061E-5</v>
      </c>
      <c r="AA53" s="9">
        <v>312.49125857249419</v>
      </c>
      <c r="AB53" s="9">
        <f t="shared" si="8"/>
        <v>3.5211267605633799E-4</v>
      </c>
      <c r="AC53" s="9">
        <f t="shared" si="44"/>
        <v>8.026514473658165E-3</v>
      </c>
      <c r="AD53" s="9">
        <f t="shared" si="45"/>
        <v>1.7427508599083485E-9</v>
      </c>
      <c r="AE53" s="9">
        <f t="shared" si="46"/>
        <v>1.0395712906729393E-10</v>
      </c>
      <c r="AF53" s="9">
        <f t="shared" si="47"/>
        <v>1.5845643530279849E-10</v>
      </c>
      <c r="AG53" s="9">
        <f t="shared" si="48"/>
        <v>5.8500908070563125E-10</v>
      </c>
      <c r="AH53" s="9">
        <f t="shared" si="49"/>
        <v>5.1529629138699358E-4</v>
      </c>
      <c r="AI53" s="9">
        <f t="shared" si="50"/>
        <v>3.3266958495142701E-5</v>
      </c>
      <c r="AJ53" s="9">
        <f t="shared" si="51"/>
        <v>2.8719808665264536E-5</v>
      </c>
      <c r="AK53" s="9">
        <f t="shared" si="52"/>
        <v>1.0792652835126366E-4</v>
      </c>
      <c r="AL53" s="9">
        <f t="shared" si="53"/>
        <v>1.5025383482687079E-8</v>
      </c>
      <c r="AM53" s="9">
        <f t="shared" si="54"/>
        <v>9.7979021257132947E-6</v>
      </c>
      <c r="AN53" s="9">
        <f t="shared" si="55"/>
        <v>2.6594412557856021E-3</v>
      </c>
      <c r="AO53" s="9">
        <f t="shared" si="56"/>
        <v>1.8332916983316426E-2</v>
      </c>
      <c r="AP53" s="9">
        <f t="shared" si="57"/>
        <v>2.9054089168438051E-4</v>
      </c>
      <c r="AQ53" s="9">
        <f t="shared" si="58"/>
        <v>4.3543301314739649E-9</v>
      </c>
      <c r="AR53" s="9">
        <f t="shared" si="59"/>
        <v>0.110032133300174</v>
      </c>
    </row>
    <row r="54" spans="1:44" ht="63.5" x14ac:dyDescent="0.35">
      <c r="A54" s="9" t="s">
        <v>148</v>
      </c>
      <c r="B54" s="9" t="s">
        <v>78</v>
      </c>
      <c r="C54" s="9" t="s">
        <v>166</v>
      </c>
      <c r="D54" s="9" t="s">
        <v>180</v>
      </c>
      <c r="E54" s="9" t="s">
        <v>130</v>
      </c>
      <c r="F54" s="9" t="s">
        <v>60</v>
      </c>
      <c r="G54" s="9" t="s">
        <v>172</v>
      </c>
      <c r="H54" s="9">
        <v>-2.2499999999999999E-4</v>
      </c>
      <c r="I54" s="9" t="s">
        <v>188</v>
      </c>
      <c r="J54" s="9" t="b">
        <v>0</v>
      </c>
      <c r="L54" s="9">
        <v>-0.31062606905487877</v>
      </c>
      <c r="M54" s="9">
        <v>-2.1305858048911279E-8</v>
      </c>
      <c r="N54" s="9">
        <v>-1.2584942848018451E-7</v>
      </c>
      <c r="O54" s="9">
        <v>-2.1049518282893269E-6</v>
      </c>
      <c r="P54" s="9">
        <v>-3.2901027878885327E-8</v>
      </c>
      <c r="Q54" s="9">
        <v>-3.7249033972042933E-2</v>
      </c>
      <c r="R54" s="9">
        <v>-1.695069296809859E-3</v>
      </c>
      <c r="S54" s="9">
        <v>-3.9870818838341031E-3</v>
      </c>
      <c r="T54" s="9">
        <v>-1.1799303114350309E-2</v>
      </c>
      <c r="U54" s="9">
        <v>-9.10893314334004E-4</v>
      </c>
      <c r="V54" s="9">
        <v>-2.073637361429705E-2</v>
      </c>
      <c r="W54" s="9">
        <v>-4.7558076045168809</v>
      </c>
      <c r="X54" s="9">
        <v>-3.2172599513217039</v>
      </c>
      <c r="Y54" s="9">
        <v>-4.448095415779898</v>
      </c>
      <c r="Z54" s="9">
        <v>-6.4147913804419111E-6</v>
      </c>
      <c r="AA54" s="9">
        <v>-4.6035859935909027</v>
      </c>
      <c r="AB54" s="9">
        <f t="shared" si="8"/>
        <v>-2.2499999999999999E-4</v>
      </c>
      <c r="AC54" s="9">
        <f t="shared" si="44"/>
        <v>6.9890865537347723E-5</v>
      </c>
      <c r="AD54" s="9">
        <f t="shared" si="45"/>
        <v>4.7938180610050378E-12</v>
      </c>
      <c r="AE54" s="9">
        <f t="shared" si="46"/>
        <v>2.8316121408041513E-11</v>
      </c>
      <c r="AF54" s="9">
        <f t="shared" si="47"/>
        <v>4.7361416136509855E-10</v>
      </c>
      <c r="AG54" s="9">
        <f t="shared" si="48"/>
        <v>7.4027312727491986E-12</v>
      </c>
      <c r="AH54" s="9">
        <f t="shared" si="49"/>
        <v>8.3810326437096601E-6</v>
      </c>
      <c r="AI54" s="9">
        <f t="shared" si="50"/>
        <v>3.8139059178221828E-7</v>
      </c>
      <c r="AJ54" s="9">
        <f t="shared" si="51"/>
        <v>8.9709342386267312E-7</v>
      </c>
      <c r="AK54" s="9">
        <f t="shared" si="52"/>
        <v>2.6548432007288193E-6</v>
      </c>
      <c r="AL54" s="9">
        <f t="shared" si="53"/>
        <v>2.0495099572515089E-7</v>
      </c>
      <c r="AM54" s="9">
        <f t="shared" si="54"/>
        <v>4.6656840632168357E-6</v>
      </c>
      <c r="AN54" s="9">
        <f t="shared" si="55"/>
        <v>1.0700567110162981E-3</v>
      </c>
      <c r="AO54" s="9">
        <f t="shared" si="56"/>
        <v>7.2388348904738335E-4</v>
      </c>
      <c r="AP54" s="9">
        <f t="shared" si="57"/>
        <v>1.0008214685504771E-3</v>
      </c>
      <c r="AQ54" s="9">
        <f t="shared" si="58"/>
        <v>1.4433280605994299E-9</v>
      </c>
      <c r="AR54" s="9">
        <f t="shared" si="59"/>
        <v>1.0358068485579531E-3</v>
      </c>
    </row>
    <row r="55" spans="1:44" ht="63.5" x14ac:dyDescent="0.35">
      <c r="A55" s="9" t="s">
        <v>150</v>
      </c>
      <c r="B55" s="9" t="s">
        <v>80</v>
      </c>
      <c r="C55" s="9" t="s">
        <v>168</v>
      </c>
      <c r="D55" s="9" t="s">
        <v>180</v>
      </c>
      <c r="E55" s="9" t="s">
        <v>130</v>
      </c>
      <c r="F55" s="9" t="s">
        <v>60</v>
      </c>
      <c r="G55" s="9" t="s">
        <v>172</v>
      </c>
      <c r="H55" s="9">
        <v>2.1350000000000002E-3</v>
      </c>
      <c r="I55" s="9" t="s">
        <v>188</v>
      </c>
      <c r="J55" s="9" t="b">
        <v>0</v>
      </c>
      <c r="L55" s="9">
        <v>0.11525756981176399</v>
      </c>
      <c r="M55" s="9">
        <v>1.122806434220742E-8</v>
      </c>
      <c r="N55" s="9">
        <v>5.5302390244247127E-9</v>
      </c>
      <c r="O55" s="9">
        <v>2.8421634726958709E-8</v>
      </c>
      <c r="P55" s="9">
        <v>3.704356632401462E-9</v>
      </c>
      <c r="Q55" s="9">
        <v>0.10737589049427709</v>
      </c>
      <c r="R55" s="9">
        <v>4.0911125731123941E-4</v>
      </c>
      <c r="S55" s="9">
        <v>4.166428375131348E-4</v>
      </c>
      <c r="T55" s="9">
        <v>1.2209256279476039E-3</v>
      </c>
      <c r="U55" s="9">
        <v>5.8572619694143044E-6</v>
      </c>
      <c r="V55" s="9">
        <v>1.0399459650819211E-4</v>
      </c>
      <c r="W55" s="9">
        <v>0.14015950808097119</v>
      </c>
      <c r="X55" s="9">
        <v>1.445034064808584</v>
      </c>
      <c r="Y55" s="9">
        <v>0.20574061411934519</v>
      </c>
      <c r="Z55" s="9">
        <v>3.8063568149824002E-6</v>
      </c>
      <c r="AA55" s="9">
        <v>7.4864370238318063</v>
      </c>
      <c r="AB55" s="9">
        <f t="shared" si="8"/>
        <v>2.1350000000000002E-3</v>
      </c>
      <c r="AC55" s="9">
        <f t="shared" si="44"/>
        <v>2.4607491154811617E-4</v>
      </c>
      <c r="AD55" s="9">
        <f t="shared" si="45"/>
        <v>2.3971917370612846E-11</v>
      </c>
      <c r="AE55" s="9">
        <f t="shared" si="46"/>
        <v>1.1807060317146763E-11</v>
      </c>
      <c r="AF55" s="9">
        <f t="shared" si="47"/>
        <v>6.0680190142056842E-11</v>
      </c>
      <c r="AG55" s="9">
        <f t="shared" si="48"/>
        <v>7.9088014101771225E-12</v>
      </c>
      <c r="AH55" s="9">
        <f t="shared" si="49"/>
        <v>2.292475262052816E-4</v>
      </c>
      <c r="AI55" s="9">
        <f t="shared" si="50"/>
        <v>8.734525343594962E-7</v>
      </c>
      <c r="AJ55" s="9">
        <f t="shared" si="51"/>
        <v>8.8953245809054287E-7</v>
      </c>
      <c r="AK55" s="9">
        <f t="shared" si="52"/>
        <v>2.6066762156681347E-6</v>
      </c>
      <c r="AL55" s="9">
        <f t="shared" si="53"/>
        <v>1.2505254304699541E-8</v>
      </c>
      <c r="AM55" s="9">
        <f t="shared" si="54"/>
        <v>2.2202846354499018E-7</v>
      </c>
      <c r="AN55" s="9">
        <f t="shared" si="55"/>
        <v>2.9924054975287353E-4</v>
      </c>
      <c r="AO55" s="9">
        <f t="shared" si="56"/>
        <v>3.0851477283663272E-3</v>
      </c>
      <c r="AP55" s="9">
        <f t="shared" si="57"/>
        <v>4.3925621114480201E-4</v>
      </c>
      <c r="AQ55" s="9">
        <f t="shared" si="58"/>
        <v>8.1265717999874249E-9</v>
      </c>
      <c r="AR55" s="9">
        <f t="shared" si="59"/>
        <v>1.598354304588091E-2</v>
      </c>
    </row>
    <row r="56" spans="1:44" ht="113.5" x14ac:dyDescent="0.35">
      <c r="A56" s="9" t="s">
        <v>154</v>
      </c>
      <c r="B56" s="9" t="s">
        <v>85</v>
      </c>
      <c r="C56" s="9" t="s">
        <v>170</v>
      </c>
      <c r="D56" s="9" t="s">
        <v>180</v>
      </c>
      <c r="E56" s="9" t="s">
        <v>130</v>
      </c>
      <c r="F56" s="9" t="s">
        <v>60</v>
      </c>
      <c r="G56" s="9" t="s">
        <v>172</v>
      </c>
      <c r="H56" s="9">
        <v>0.24160000000000001</v>
      </c>
      <c r="I56" s="9" t="s">
        <v>188</v>
      </c>
      <c r="J56" s="9" t="b">
        <v>0</v>
      </c>
      <c r="L56" s="9">
        <v>5.245019832741999E-2</v>
      </c>
      <c r="M56" s="9">
        <v>1.106788560484569E-8</v>
      </c>
      <c r="N56" s="9">
        <v>5.3317202184862752E-10</v>
      </c>
      <c r="O56" s="9">
        <v>1.819235327737038E-8</v>
      </c>
      <c r="P56" s="9">
        <v>1.3681902860277E-8</v>
      </c>
      <c r="Q56" s="9">
        <v>3.8877661265705071E-3</v>
      </c>
      <c r="R56" s="9">
        <v>2.0842120916074111E-4</v>
      </c>
      <c r="S56" s="9">
        <v>2.1220406349986321E-4</v>
      </c>
      <c r="T56" s="9">
        <v>6.6925849194124083E-4</v>
      </c>
      <c r="U56" s="9">
        <v>2.5025123451100638E-7</v>
      </c>
      <c r="V56" s="9">
        <v>5.9704213804908188E-5</v>
      </c>
      <c r="W56" s="9">
        <v>3.9396396088795471E-2</v>
      </c>
      <c r="X56" s="9">
        <v>1.361102407281026</v>
      </c>
      <c r="Y56" s="9">
        <v>3.871461418233516E-3</v>
      </c>
      <c r="Z56" s="9">
        <v>1.556229668676911E-7</v>
      </c>
      <c r="AA56" s="9">
        <v>0.73130718276301299</v>
      </c>
      <c r="AB56" s="9">
        <f t="shared" si="8"/>
        <v>0.24160000000000001</v>
      </c>
      <c r="AC56" s="9">
        <f t="shared" si="44"/>
        <v>1.2671967915904671E-2</v>
      </c>
      <c r="AD56" s="9">
        <f t="shared" si="45"/>
        <v>2.6740011621307191E-9</v>
      </c>
      <c r="AE56" s="9">
        <f t="shared" si="46"/>
        <v>1.2881436047862842E-10</v>
      </c>
      <c r="AF56" s="9">
        <f t="shared" si="47"/>
        <v>4.3952725518126843E-9</v>
      </c>
      <c r="AG56" s="9">
        <f t="shared" si="48"/>
        <v>3.3055477310429234E-9</v>
      </c>
      <c r="AH56" s="9">
        <f t="shared" si="49"/>
        <v>9.3928429617943458E-4</v>
      </c>
      <c r="AI56" s="9">
        <f t="shared" si="50"/>
        <v>5.0354564133235053E-5</v>
      </c>
      <c r="AJ56" s="9">
        <f t="shared" si="51"/>
        <v>5.1268501741566952E-5</v>
      </c>
      <c r="AK56" s="9">
        <f t="shared" si="52"/>
        <v>1.616928516530038E-4</v>
      </c>
      <c r="AL56" s="9">
        <f t="shared" si="53"/>
        <v>6.0460698257859147E-8</v>
      </c>
      <c r="AM56" s="9">
        <f t="shared" si="54"/>
        <v>1.4424538055265819E-5</v>
      </c>
      <c r="AN56" s="9">
        <f t="shared" si="55"/>
        <v>9.5181692950529855E-3</v>
      </c>
      <c r="AO56" s="9">
        <f t="shared" si="56"/>
        <v>0.32884234159909592</v>
      </c>
      <c r="AP56" s="9">
        <f t="shared" si="57"/>
        <v>9.3534507864521748E-4</v>
      </c>
      <c r="AQ56" s="9">
        <f t="shared" si="58"/>
        <v>3.7598508795234169E-8</v>
      </c>
      <c r="AR56" s="9">
        <f t="shared" si="59"/>
        <v>0.17668381535554395</v>
      </c>
    </row>
    <row r="57" spans="1:44" ht="51" x14ac:dyDescent="0.35">
      <c r="A57" s="9" t="s">
        <v>155</v>
      </c>
      <c r="B57" s="9" t="s">
        <v>86</v>
      </c>
      <c r="C57" s="9" t="s">
        <v>110</v>
      </c>
      <c r="D57" s="9" t="s">
        <v>180</v>
      </c>
      <c r="E57" s="9" t="s">
        <v>130</v>
      </c>
      <c r="F57" s="9" t="s">
        <v>60</v>
      </c>
      <c r="G57" s="9" t="s">
        <v>172</v>
      </c>
      <c r="H57" s="9">
        <v>0.22500000000000001</v>
      </c>
      <c r="I57" s="9" t="s">
        <v>188</v>
      </c>
      <c r="J57" s="9" t="b">
        <v>0</v>
      </c>
      <c r="L57" s="9">
        <v>9.8780896293963337E-5</v>
      </c>
      <c r="M57" s="9">
        <v>1.202292377797515E-11</v>
      </c>
      <c r="N57" s="9">
        <v>2.5984362253150889E-11</v>
      </c>
      <c r="O57" s="9">
        <v>5.0975276300559857E-11</v>
      </c>
      <c r="P57" s="9">
        <v>7.2458529704293477E-12</v>
      </c>
      <c r="Q57" s="9">
        <v>5.3681754219555723E-5</v>
      </c>
      <c r="R57" s="9">
        <v>4.4188348705119931E-7</v>
      </c>
      <c r="S57" s="9">
        <v>5.1309803377470138E-7</v>
      </c>
      <c r="T57" s="9">
        <v>1.2523922875137489E-6</v>
      </c>
      <c r="U57" s="9">
        <v>3.9169164794100289E-9</v>
      </c>
      <c r="V57" s="9">
        <v>1.1224760405249929E-7</v>
      </c>
      <c r="W57" s="9">
        <v>3.5092988605819241E-4</v>
      </c>
      <c r="X57" s="9">
        <v>1.292902202957878E-3</v>
      </c>
      <c r="Y57" s="9">
        <v>2.044893878242624E-4</v>
      </c>
      <c r="Z57" s="9">
        <v>1.4057061833224411E-9</v>
      </c>
      <c r="AA57" s="9">
        <v>4.2390913017216428E-3</v>
      </c>
      <c r="AB57" s="9">
        <f t="shared" ref="AB57:AB88" si="60">H57</f>
        <v>0.22500000000000001</v>
      </c>
      <c r="AC57" s="9">
        <f t="shared" si="44"/>
        <v>2.2225701666141752E-5</v>
      </c>
      <c r="AD57" s="9">
        <f t="shared" si="45"/>
        <v>2.705157850044409E-12</v>
      </c>
      <c r="AE57" s="9">
        <f t="shared" si="46"/>
        <v>5.8464815069589501E-12</v>
      </c>
      <c r="AF57" s="9">
        <f t="shared" si="47"/>
        <v>1.1469437167625968E-11</v>
      </c>
      <c r="AG57" s="9">
        <f t="shared" si="48"/>
        <v>1.6303169183466033E-12</v>
      </c>
      <c r="AH57" s="9">
        <f t="shared" si="49"/>
        <v>1.2078394699400037E-5</v>
      </c>
      <c r="AI57" s="9">
        <f t="shared" si="50"/>
        <v>9.9423784586519853E-8</v>
      </c>
      <c r="AJ57" s="9">
        <f t="shared" si="51"/>
        <v>1.1544705759930781E-7</v>
      </c>
      <c r="AK57" s="9">
        <f t="shared" si="52"/>
        <v>2.8178826469059352E-7</v>
      </c>
      <c r="AL57" s="9">
        <f t="shared" si="53"/>
        <v>8.8130620786725655E-10</v>
      </c>
      <c r="AM57" s="9">
        <f t="shared" si="54"/>
        <v>2.5255710911812341E-8</v>
      </c>
      <c r="AN57" s="9">
        <f t="shared" si="55"/>
        <v>7.895922436309329E-5</v>
      </c>
      <c r="AO57" s="9">
        <f t="shared" si="56"/>
        <v>2.9090299566552258E-4</v>
      </c>
      <c r="AP57" s="9">
        <f t="shared" si="57"/>
        <v>4.6010112260459041E-5</v>
      </c>
      <c r="AQ57" s="9">
        <f t="shared" si="58"/>
        <v>3.1628389124754923E-10</v>
      </c>
      <c r="AR57" s="9">
        <f t="shared" si="59"/>
        <v>9.5379554288736962E-4</v>
      </c>
    </row>
    <row r="58" spans="1:44" ht="63.5" x14ac:dyDescent="0.35">
      <c r="A58" s="9" t="s">
        <v>156</v>
      </c>
      <c r="B58" s="9" t="s">
        <v>87</v>
      </c>
      <c r="C58" s="9" t="s">
        <v>110</v>
      </c>
      <c r="D58" s="9" t="s">
        <v>173</v>
      </c>
      <c r="E58" s="9" t="s">
        <v>130</v>
      </c>
      <c r="F58" s="9" t="s">
        <v>60</v>
      </c>
      <c r="G58" s="9" t="s">
        <v>172</v>
      </c>
      <c r="H58" s="9">
        <v>-0.62</v>
      </c>
      <c r="I58" s="9" t="s">
        <v>188</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157</v>
      </c>
      <c r="B59" s="9" t="s">
        <v>88</v>
      </c>
      <c r="C59" s="9" t="s">
        <v>166</v>
      </c>
      <c r="D59" s="9" t="s">
        <v>180</v>
      </c>
      <c r="E59" s="9" t="s">
        <v>130</v>
      </c>
      <c r="F59" s="9" t="s">
        <v>60</v>
      </c>
      <c r="G59" s="9" t="s">
        <v>172</v>
      </c>
      <c r="H59" s="9">
        <v>-0.1</v>
      </c>
      <c r="I59" s="9" t="s">
        <v>188</v>
      </c>
      <c r="J59" s="9" t="b">
        <v>0</v>
      </c>
      <c r="L59" s="9">
        <v>0.49570190911352352</v>
      </c>
      <c r="M59" s="9">
        <v>2.263969131778963E-8</v>
      </c>
      <c r="N59" s="9">
        <v>3.4547120493638019E-9</v>
      </c>
      <c r="O59" s="9">
        <v>3.9632239148594309E-8</v>
      </c>
      <c r="P59" s="9">
        <v>4.5677703084599978E-8</v>
      </c>
      <c r="Q59" s="9">
        <v>1.6678068157283291E-2</v>
      </c>
      <c r="R59" s="9">
        <v>5.8100349666181678E-4</v>
      </c>
      <c r="S59" s="9">
        <v>3.154206602935737E-3</v>
      </c>
      <c r="T59" s="9">
        <v>1.343186973024648E-2</v>
      </c>
      <c r="U59" s="9">
        <v>1.4029823669808961E-6</v>
      </c>
      <c r="V59" s="9">
        <v>2.1512633222618791E-4</v>
      </c>
      <c r="W59" s="9">
        <v>0.17849813219028979</v>
      </c>
      <c r="X59" s="9">
        <v>4.5574250130453144</v>
      </c>
      <c r="Y59" s="9">
        <v>2.8235052025541298E-2</v>
      </c>
      <c r="Z59" s="9">
        <v>1.2658830426658481E-6</v>
      </c>
      <c r="AA59" s="9">
        <v>2.1245566616755371</v>
      </c>
      <c r="AB59" s="9">
        <f t="shared" si="60"/>
        <v>-0.1</v>
      </c>
      <c r="AC59" s="9">
        <f t="shared" si="44"/>
        <v>-4.9570190911352355E-2</v>
      </c>
      <c r="AD59" s="9">
        <f t="shared" si="45"/>
        <v>-2.2639691317789632E-9</v>
      </c>
      <c r="AE59" s="9">
        <f t="shared" si="46"/>
        <v>-3.4547120493638023E-10</v>
      </c>
      <c r="AF59" s="9">
        <f t="shared" si="47"/>
        <v>-3.9632239148594311E-9</v>
      </c>
      <c r="AG59" s="9">
        <f t="shared" si="48"/>
        <v>-4.5677703084599983E-9</v>
      </c>
      <c r="AH59" s="9">
        <f t="shared" si="49"/>
        <v>-1.6678068157283293E-3</v>
      </c>
      <c r="AI59" s="9">
        <f t="shared" si="50"/>
        <v>-5.810034966618168E-5</v>
      </c>
      <c r="AJ59" s="9">
        <f t="shared" si="51"/>
        <v>-3.1542066029357374E-4</v>
      </c>
      <c r="AK59" s="9">
        <f t="shared" si="52"/>
        <v>-1.3431869730246482E-3</v>
      </c>
      <c r="AL59" s="9">
        <f t="shared" si="53"/>
        <v>-1.402982366980896E-7</v>
      </c>
      <c r="AM59" s="9">
        <f t="shared" si="54"/>
        <v>-2.1512633222618793E-5</v>
      </c>
      <c r="AN59" s="9">
        <f t="shared" si="55"/>
        <v>-1.7849813219028978E-2</v>
      </c>
      <c r="AO59" s="9">
        <f t="shared" si="56"/>
        <v>-0.45574250130453148</v>
      </c>
      <c r="AP59" s="9">
        <f t="shared" si="57"/>
        <v>-2.8235052025541302E-3</v>
      </c>
      <c r="AQ59" s="9">
        <f t="shared" si="58"/>
        <v>-1.2658830426658481E-7</v>
      </c>
      <c r="AR59" s="9">
        <f t="shared" si="59"/>
        <v>-0.21245566616755374</v>
      </c>
    </row>
    <row r="60" spans="1:44" ht="51" x14ac:dyDescent="0.35">
      <c r="A60" s="9" t="s">
        <v>144</v>
      </c>
      <c r="B60" s="9" t="s">
        <v>74</v>
      </c>
      <c r="C60" s="9" t="s">
        <v>110</v>
      </c>
      <c r="D60" s="9" t="s">
        <v>177</v>
      </c>
      <c r="E60" s="9" t="s">
        <v>130</v>
      </c>
      <c r="F60" s="9" t="s">
        <v>60</v>
      </c>
      <c r="G60" s="9" t="s">
        <v>172</v>
      </c>
      <c r="H60" s="9">
        <v>2.3999999999999998E-3</v>
      </c>
      <c r="I60" s="9" t="s">
        <v>189</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158</v>
      </c>
      <c r="B61" s="9" t="s">
        <v>89</v>
      </c>
      <c r="C61" s="9" t="s">
        <v>110</v>
      </c>
      <c r="D61" s="9" t="s">
        <v>182</v>
      </c>
      <c r="E61" s="9" t="s">
        <v>130</v>
      </c>
      <c r="F61" s="9" t="s">
        <v>60</v>
      </c>
      <c r="G61" s="9" t="s">
        <v>172</v>
      </c>
      <c r="H61" s="9">
        <v>9.2799999999999997E-8</v>
      </c>
      <c r="I61" s="9" t="s">
        <v>189</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159</v>
      </c>
      <c r="B62" s="9" t="s">
        <v>90</v>
      </c>
      <c r="C62" s="9" t="s">
        <v>110</v>
      </c>
      <c r="D62" s="9" t="s">
        <v>182</v>
      </c>
      <c r="E62" s="9" t="s">
        <v>130</v>
      </c>
      <c r="F62" s="9" t="s">
        <v>60</v>
      </c>
      <c r="G62" s="9" t="s">
        <v>172</v>
      </c>
      <c r="H62" s="9">
        <v>7.0399999999999995E-8</v>
      </c>
      <c r="I62" s="9" t="s">
        <v>189</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152</v>
      </c>
      <c r="B63" s="9" t="s">
        <v>82</v>
      </c>
      <c r="C63" s="9" t="s">
        <v>110</v>
      </c>
      <c r="D63" s="9" t="s">
        <v>177</v>
      </c>
      <c r="E63" s="9" t="s">
        <v>130</v>
      </c>
      <c r="F63" s="9" t="s">
        <v>60</v>
      </c>
      <c r="G63" s="9" t="s">
        <v>172</v>
      </c>
      <c r="H63" s="9">
        <v>8.9599999999999996E-5</v>
      </c>
      <c r="I63" s="9" t="s">
        <v>189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140</v>
      </c>
      <c r="B64" s="9" t="s">
        <v>70</v>
      </c>
      <c r="C64" s="9" t="s">
        <v>110</v>
      </c>
      <c r="D64" s="9" t="s">
        <v>177</v>
      </c>
      <c r="E64" s="9" t="s">
        <v>130</v>
      </c>
      <c r="F64" s="9" t="s">
        <v>60</v>
      </c>
      <c r="G64" s="9" t="s">
        <v>172</v>
      </c>
      <c r="H64" s="9">
        <v>0.21</v>
      </c>
      <c r="I64" s="9" t="s">
        <v>189</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139</v>
      </c>
      <c r="B65" s="9" t="s">
        <v>69</v>
      </c>
      <c r="C65" s="9" t="s">
        <v>110</v>
      </c>
      <c r="D65" s="9" t="s">
        <v>177</v>
      </c>
      <c r="E65" s="9" t="s">
        <v>130</v>
      </c>
      <c r="F65" s="9" t="s">
        <v>60</v>
      </c>
      <c r="G65" s="9" t="s">
        <v>172</v>
      </c>
      <c r="H65" s="9">
        <v>3.3000000000000003E-5</v>
      </c>
      <c r="I65" s="9" t="s">
        <v>189</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160</v>
      </c>
      <c r="B66" s="9" t="s">
        <v>91</v>
      </c>
      <c r="C66" s="9" t="s">
        <v>110</v>
      </c>
      <c r="D66" s="9" t="s">
        <v>182</v>
      </c>
      <c r="E66" s="9" t="s">
        <v>130</v>
      </c>
      <c r="F66" s="9" t="s">
        <v>60</v>
      </c>
      <c r="G66" s="9" t="s">
        <v>172</v>
      </c>
      <c r="H66" s="9">
        <v>1.09E-7</v>
      </c>
      <c r="I66" s="9" t="s">
        <v>189</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161</v>
      </c>
      <c r="B67" s="9" t="s">
        <v>92</v>
      </c>
      <c r="C67" s="9" t="s">
        <v>110</v>
      </c>
      <c r="D67" s="9" t="s">
        <v>182</v>
      </c>
      <c r="E67" s="9" t="s">
        <v>130</v>
      </c>
      <c r="F67" s="9" t="s">
        <v>60</v>
      </c>
      <c r="G67" s="9" t="s">
        <v>172</v>
      </c>
      <c r="H67" s="9">
        <v>2.9699999999999999E-6</v>
      </c>
      <c r="I67" s="9" t="s">
        <v>189</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162</v>
      </c>
      <c r="B68" s="9" t="s">
        <v>93</v>
      </c>
      <c r="C68" s="9" t="s">
        <v>110</v>
      </c>
      <c r="D68" s="9" t="s">
        <v>182</v>
      </c>
      <c r="E68" s="9" t="s">
        <v>130</v>
      </c>
      <c r="F68" s="9" t="s">
        <v>60</v>
      </c>
      <c r="G68" s="9" t="s">
        <v>172</v>
      </c>
      <c r="H68" s="9">
        <v>9.2799999999999997E-8</v>
      </c>
      <c r="I68" s="9" t="s">
        <v>189</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126</v>
      </c>
      <c r="B69" s="9" t="s">
        <v>56</v>
      </c>
      <c r="C69" s="9" t="s">
        <v>110</v>
      </c>
      <c r="D69" s="9" t="s">
        <v>172</v>
      </c>
      <c r="E69" s="9" t="s">
        <v>126</v>
      </c>
      <c r="F69" s="9" t="s">
        <v>56</v>
      </c>
      <c r="G69" s="9" t="s">
        <v>172</v>
      </c>
      <c r="H69" s="9">
        <v>-1</v>
      </c>
      <c r="I69" s="9" t="s">
        <v>187</v>
      </c>
      <c r="J69" s="9" t="b">
        <v>0</v>
      </c>
      <c r="AB69" s="9">
        <f t="shared" si="60"/>
        <v>-1</v>
      </c>
      <c r="AC69" s="9">
        <f t="shared" ref="AC69:AR69" si="61">+AC70+AC71+AC72+AC73+AC74+AC75+AC76+AC77+AC78+AC79+AC80+AC81</f>
        <v>2.3672705435859569E-2</v>
      </c>
      <c r="AD69" s="9">
        <f t="shared" si="61"/>
        <v>-5.363722507618008E-11</v>
      </c>
      <c r="AE69" s="9">
        <f t="shared" si="61"/>
        <v>2.8469210127085114E-11</v>
      </c>
      <c r="AF69" s="9">
        <f t="shared" si="61"/>
        <v>-1.0296216453787203E-10</v>
      </c>
      <c r="AG69" s="9">
        <f t="shared" si="61"/>
        <v>2.4565800070904825E-10</v>
      </c>
      <c r="AH69" s="9">
        <f t="shared" si="61"/>
        <v>2.1202487264419031E-4</v>
      </c>
      <c r="AI69" s="9">
        <f t="shared" si="61"/>
        <v>9.8462283947301846E-3</v>
      </c>
      <c r="AJ69" s="9">
        <f t="shared" si="61"/>
        <v>7.662817350111354E-5</v>
      </c>
      <c r="AK69" s="9">
        <f t="shared" si="61"/>
        <v>3.2396666813810064E-4</v>
      </c>
      <c r="AL69" s="9">
        <f t="shared" si="61"/>
        <v>3.5815892636586606E-8</v>
      </c>
      <c r="AM69" s="9">
        <f t="shared" si="61"/>
        <v>2.9109161982240394E-6</v>
      </c>
      <c r="AN69" s="9">
        <f t="shared" si="61"/>
        <v>-4.538164792194677E-3</v>
      </c>
      <c r="AO69" s="9">
        <f t="shared" si="61"/>
        <v>-3.2679325576754036E-3</v>
      </c>
      <c r="AP69" s="9">
        <f t="shared" si="61"/>
        <v>2.5692182341522259E-2</v>
      </c>
      <c r="AQ69" s="9">
        <f t="shared" si="61"/>
        <v>8.949207129603298E-9</v>
      </c>
      <c r="AR69" s="9">
        <f t="shared" si="61"/>
        <v>8.793041935481373E-2</v>
      </c>
    </row>
    <row r="70" spans="1:44" ht="51" x14ac:dyDescent="0.35">
      <c r="A70" s="9" t="s">
        <v>135</v>
      </c>
      <c r="B70" s="9" t="s">
        <v>65</v>
      </c>
      <c r="C70" s="9" t="s">
        <v>110</v>
      </c>
      <c r="D70" s="9" t="s">
        <v>175</v>
      </c>
      <c r="E70" s="9" t="s">
        <v>126</v>
      </c>
      <c r="F70" s="9" t="s">
        <v>56</v>
      </c>
      <c r="G70" s="9" t="s">
        <v>172</v>
      </c>
      <c r="H70" s="9">
        <v>-1.1199999999999999E-3</v>
      </c>
      <c r="I70" s="9" t="s">
        <v>188</v>
      </c>
      <c r="J70" s="9" t="b">
        <v>0</v>
      </c>
      <c r="L70" s="9">
        <v>-1.937142156156779</v>
      </c>
      <c r="M70" s="9">
        <v>-4.5636277008710973E-9</v>
      </c>
      <c r="N70" s="9">
        <v>-3.7785365220951958E-9</v>
      </c>
      <c r="O70" s="9">
        <v>-3.6025057976994901E-8</v>
      </c>
      <c r="P70" s="9">
        <v>-4.4246963512260999E-9</v>
      </c>
      <c r="Q70" s="9">
        <v>-2.0313384044525901E-3</v>
      </c>
      <c r="R70" s="9">
        <v>-4.0332289194264481E-4</v>
      </c>
      <c r="S70" s="9">
        <v>-3.0264070988349537E-4</v>
      </c>
      <c r="T70" s="9">
        <v>-1.467583145082469E-3</v>
      </c>
      <c r="U70" s="9">
        <v>-2.6200062229659978E-7</v>
      </c>
      <c r="V70" s="9">
        <v>-1.4493340857322471E-4</v>
      </c>
      <c r="W70" s="9">
        <v>-2.7809865485257999</v>
      </c>
      <c r="X70" s="9">
        <v>-0.69003287610673569</v>
      </c>
      <c r="Y70" s="9">
        <v>-5.5751472112987331E-2</v>
      </c>
      <c r="Z70" s="9">
        <v>-2.077588239203911E-7</v>
      </c>
      <c r="AA70" s="9">
        <v>-0.4228568591072539</v>
      </c>
      <c r="AB70" s="9">
        <f t="shared" si="60"/>
        <v>-1.1199999999999999E-3</v>
      </c>
      <c r="AC70" s="9">
        <f t="shared" ref="AC70:AC81" si="62">AB70*L70</f>
        <v>2.1695992148955921E-3</v>
      </c>
      <c r="AD70" s="9">
        <f t="shared" ref="AD70:AD81" si="63">AB70*M70</f>
        <v>5.1112630249756284E-12</v>
      </c>
      <c r="AE70" s="9">
        <f t="shared" ref="AE70:AE81" si="64">AB70*N70</f>
        <v>4.231960904746619E-12</v>
      </c>
      <c r="AF70" s="9">
        <f t="shared" ref="AF70:AF81" si="65">AB70*O70</f>
        <v>4.0348064934234284E-11</v>
      </c>
      <c r="AG70" s="9">
        <f t="shared" ref="AG70:AG81" si="66">AB70*P70</f>
        <v>4.9556599133732312E-12</v>
      </c>
      <c r="AH70" s="9">
        <f t="shared" ref="AH70:AH81" si="67">AB70*Q70</f>
        <v>2.2750990129869008E-6</v>
      </c>
      <c r="AI70" s="9">
        <f t="shared" ref="AI70:AI81" si="68">AB70*R70</f>
        <v>4.5172163897576214E-7</v>
      </c>
      <c r="AJ70" s="9">
        <f t="shared" ref="AJ70:AJ81" si="69">AB70*S70</f>
        <v>3.389575950695148E-7</v>
      </c>
      <c r="AK70" s="9">
        <f t="shared" ref="AK70:AK81" si="70">AB70*T70</f>
        <v>1.6436931224923651E-6</v>
      </c>
      <c r="AL70" s="9">
        <f t="shared" ref="AL70:AL81" si="71">AB70*U70</f>
        <v>2.9344069697219174E-10</v>
      </c>
      <c r="AM70" s="9">
        <f t="shared" ref="AM70:AM81" si="72">AB70*V70</f>
        <v>1.6232541760201167E-7</v>
      </c>
      <c r="AN70" s="9">
        <f t="shared" ref="AN70:AN81" si="73">AB70*W70</f>
        <v>3.1147049343488954E-3</v>
      </c>
      <c r="AO70" s="9">
        <f t="shared" ref="AO70:AO81" si="74">AB70*X70</f>
        <v>7.7283682123954387E-4</v>
      </c>
      <c r="AP70" s="9">
        <f t="shared" ref="AP70:AP81" si="75">AB70*Y70</f>
        <v>6.244164876654581E-5</v>
      </c>
      <c r="AQ70" s="9">
        <f t="shared" ref="AQ70:AQ81" si="76">AB70*Z70</f>
        <v>2.3268988279083802E-10</v>
      </c>
      <c r="AR70" s="9">
        <f t="shared" ref="AR70:AR81" si="77">AB70*AA70</f>
        <v>4.735996822001243E-4</v>
      </c>
    </row>
    <row r="71" spans="1:44" ht="76" x14ac:dyDescent="0.35">
      <c r="A71" s="9" t="s">
        <v>136</v>
      </c>
      <c r="B71" s="9" t="s">
        <v>66</v>
      </c>
      <c r="C71" s="9" t="s">
        <v>110</v>
      </c>
      <c r="D71" s="9" t="s">
        <v>173</v>
      </c>
      <c r="E71" s="9" t="s">
        <v>126</v>
      </c>
      <c r="F71" s="9" t="s">
        <v>56</v>
      </c>
      <c r="G71" s="9" t="s">
        <v>172</v>
      </c>
      <c r="H71" s="9">
        <v>1.1199999999999999E-3</v>
      </c>
      <c r="I71" s="9" t="s">
        <v>188</v>
      </c>
      <c r="J71" s="9" t="b">
        <v>0</v>
      </c>
      <c r="L71" s="9">
        <v>2.0526393988610692</v>
      </c>
      <c r="M71" s="9">
        <v>5.207477224576409E-8</v>
      </c>
      <c r="N71" s="9">
        <v>3.2513920605645098E-8</v>
      </c>
      <c r="O71" s="9">
        <v>1.043184380304409E-7</v>
      </c>
      <c r="P71" s="9">
        <v>7.377008275765334E-8</v>
      </c>
      <c r="Q71" s="9">
        <v>6.475352497129748E-2</v>
      </c>
      <c r="R71" s="9">
        <v>7.2435046369727528E-3</v>
      </c>
      <c r="S71" s="9">
        <v>7.2917592511910333E-3</v>
      </c>
      <c r="T71" s="9">
        <v>1.54633602279884E-2</v>
      </c>
      <c r="U71" s="9">
        <v>2.788510665112983E-5</v>
      </c>
      <c r="V71" s="9">
        <v>1.397243994702002E-3</v>
      </c>
      <c r="W71" s="9">
        <v>1.3910819391289211</v>
      </c>
      <c r="X71" s="9">
        <v>6.1980988331055888</v>
      </c>
      <c r="Y71" s="9">
        <v>0.94362225138298172</v>
      </c>
      <c r="Z71" s="9">
        <v>1.5561450291470851E-5</v>
      </c>
      <c r="AA71" s="9">
        <v>73.378713396254156</v>
      </c>
      <c r="AB71" s="9">
        <f t="shared" si="60"/>
        <v>1.1199999999999999E-3</v>
      </c>
      <c r="AC71" s="9">
        <f t="shared" si="62"/>
        <v>2.2989561267243975E-3</v>
      </c>
      <c r="AD71" s="9">
        <f t="shared" si="63"/>
        <v>5.8323744915255781E-11</v>
      </c>
      <c r="AE71" s="9">
        <f t="shared" si="64"/>
        <v>3.6415591078322504E-11</v>
      </c>
      <c r="AF71" s="9">
        <f t="shared" si="65"/>
        <v>1.1683665059409381E-10</v>
      </c>
      <c r="AG71" s="9">
        <f t="shared" si="66"/>
        <v>8.262249268857174E-11</v>
      </c>
      <c r="AH71" s="9">
        <f t="shared" si="67"/>
        <v>7.2523947967853165E-5</v>
      </c>
      <c r="AI71" s="9">
        <f t="shared" si="68"/>
        <v>8.1127251934094816E-6</v>
      </c>
      <c r="AJ71" s="9">
        <f t="shared" si="69"/>
        <v>8.1667703613339561E-6</v>
      </c>
      <c r="AK71" s="9">
        <f t="shared" si="70"/>
        <v>1.7318963455347006E-5</v>
      </c>
      <c r="AL71" s="9">
        <f t="shared" si="71"/>
        <v>3.1231319449265404E-8</v>
      </c>
      <c r="AM71" s="9">
        <f t="shared" si="72"/>
        <v>1.5649132740662421E-6</v>
      </c>
      <c r="AN71" s="9">
        <f t="shared" si="73"/>
        <v>1.5580117718243915E-3</v>
      </c>
      <c r="AO71" s="9">
        <f t="shared" si="74"/>
        <v>6.941870693078259E-3</v>
      </c>
      <c r="AP71" s="9">
        <f t="shared" si="75"/>
        <v>1.0568569215489395E-3</v>
      </c>
      <c r="AQ71" s="9">
        <f t="shared" si="76"/>
        <v>1.7428824326447352E-8</v>
      </c>
      <c r="AR71" s="9">
        <f t="shared" si="77"/>
        <v>8.2184159003804644E-2</v>
      </c>
    </row>
    <row r="72" spans="1:44" ht="51" x14ac:dyDescent="0.35">
      <c r="A72" s="9" t="s">
        <v>137</v>
      </c>
      <c r="B72" s="9" t="s">
        <v>67</v>
      </c>
      <c r="C72" s="9" t="s">
        <v>110</v>
      </c>
      <c r="D72" s="9" t="s">
        <v>176</v>
      </c>
      <c r="E72" s="9" t="s">
        <v>126</v>
      </c>
      <c r="F72" s="9" t="s">
        <v>56</v>
      </c>
      <c r="G72" s="9" t="s">
        <v>172</v>
      </c>
      <c r="H72" s="9">
        <v>1.1199999999999999E-3</v>
      </c>
      <c r="I72" s="9" t="s">
        <v>188</v>
      </c>
      <c r="J72" s="9" t="b">
        <v>0</v>
      </c>
      <c r="L72" s="9">
        <v>0.50957154497419876</v>
      </c>
      <c r="M72" s="9">
        <v>9.0010000783107129E-8</v>
      </c>
      <c r="N72" s="9">
        <v>1.387186003275895E-8</v>
      </c>
      <c r="O72" s="9">
        <v>4.9093743476040898E-8</v>
      </c>
      <c r="P72" s="9">
        <v>1.3100044049378541E-8</v>
      </c>
      <c r="Q72" s="9">
        <v>0.1941979481704019</v>
      </c>
      <c r="R72" s="9">
        <v>1.675229501599022E-3</v>
      </c>
      <c r="S72" s="9">
        <v>1.555981486187244E-3</v>
      </c>
      <c r="T72" s="9">
        <v>3.6582453377913562E-3</v>
      </c>
      <c r="U72" s="9">
        <v>1.074112287203956E-5</v>
      </c>
      <c r="V72" s="9">
        <v>3.1584836087548431E-4</v>
      </c>
      <c r="W72" s="9">
        <v>0.41817960125236969</v>
      </c>
      <c r="X72" s="9">
        <v>12.799222253696</v>
      </c>
      <c r="Y72" s="9">
        <v>0.56052049283561933</v>
      </c>
      <c r="Z72" s="9">
        <v>3.0226874490257629E-6</v>
      </c>
      <c r="AA72" s="9">
        <v>18.65490440433835</v>
      </c>
      <c r="AB72" s="9">
        <f t="shared" si="60"/>
        <v>1.1199999999999999E-3</v>
      </c>
      <c r="AC72" s="9">
        <f t="shared" si="62"/>
        <v>5.7072013037110252E-4</v>
      </c>
      <c r="AD72" s="9">
        <f t="shared" si="63"/>
        <v>1.0081120087707998E-10</v>
      </c>
      <c r="AE72" s="9">
        <f t="shared" si="64"/>
        <v>1.5536483236690024E-11</v>
      </c>
      <c r="AF72" s="9">
        <f t="shared" si="65"/>
        <v>5.4984992693165799E-11</v>
      </c>
      <c r="AG72" s="9">
        <f t="shared" si="66"/>
        <v>1.4672049335303965E-11</v>
      </c>
      <c r="AH72" s="9">
        <f t="shared" si="67"/>
        <v>2.1750170195085011E-4</v>
      </c>
      <c r="AI72" s="9">
        <f t="shared" si="68"/>
        <v>1.8762570417909044E-6</v>
      </c>
      <c r="AJ72" s="9">
        <f t="shared" si="69"/>
        <v>1.7426992645297132E-6</v>
      </c>
      <c r="AK72" s="9">
        <f t="shared" si="70"/>
        <v>4.0972347783263187E-6</v>
      </c>
      <c r="AL72" s="9">
        <f t="shared" si="71"/>
        <v>1.2030057616684307E-8</v>
      </c>
      <c r="AM72" s="9">
        <f t="shared" si="72"/>
        <v>3.5375016418054239E-7</v>
      </c>
      <c r="AN72" s="9">
        <f t="shared" si="73"/>
        <v>4.6836115340265401E-4</v>
      </c>
      <c r="AO72" s="9">
        <f t="shared" si="74"/>
        <v>1.4335128924139519E-2</v>
      </c>
      <c r="AP72" s="9">
        <f t="shared" si="75"/>
        <v>6.2778295197589364E-4</v>
      </c>
      <c r="AQ72" s="9">
        <f t="shared" si="76"/>
        <v>3.3854099429088542E-9</v>
      </c>
      <c r="AR72" s="9">
        <f t="shared" si="77"/>
        <v>2.0893492932858949E-2</v>
      </c>
    </row>
    <row r="73" spans="1:44" ht="51" x14ac:dyDescent="0.35">
      <c r="A73" s="9" t="s">
        <v>138</v>
      </c>
      <c r="B73" s="9" t="s">
        <v>68</v>
      </c>
      <c r="C73" s="9" t="s">
        <v>110</v>
      </c>
      <c r="D73" s="9" t="s">
        <v>173</v>
      </c>
      <c r="E73" s="9" t="s">
        <v>126</v>
      </c>
      <c r="F73" s="9" t="s">
        <v>56</v>
      </c>
      <c r="G73" s="9" t="s">
        <v>172</v>
      </c>
      <c r="H73" s="9">
        <v>-0.35</v>
      </c>
      <c r="I73" s="9" t="s">
        <v>188</v>
      </c>
      <c r="J73" s="9" t="b">
        <v>0</v>
      </c>
      <c r="L73" s="9">
        <v>2.7643486746614979E-3</v>
      </c>
      <c r="M73" s="9">
        <v>6.2252409683854703E-10</v>
      </c>
      <c r="N73" s="9">
        <v>7.9185214550497231E-11</v>
      </c>
      <c r="O73" s="9">
        <v>9.0037677931247423E-10</v>
      </c>
      <c r="P73" s="9">
        <v>5.2746343208057352E-10</v>
      </c>
      <c r="Q73" s="9">
        <v>2.2935964653571391E-4</v>
      </c>
      <c r="R73" s="9">
        <v>1.3388568982833709E-5</v>
      </c>
      <c r="S73" s="9">
        <v>1.2511010628056119E-5</v>
      </c>
      <c r="T73" s="9">
        <v>4.1986637765900313E-5</v>
      </c>
      <c r="U73" s="9">
        <v>2.2111214646672271E-8</v>
      </c>
      <c r="V73" s="9">
        <v>3.7875218789278768E-6</v>
      </c>
      <c r="W73" s="9">
        <v>2.7654979005058911E-2</v>
      </c>
      <c r="X73" s="9">
        <v>7.2336482846093508E-2</v>
      </c>
      <c r="Y73" s="9">
        <v>3.3733194505463791E-4</v>
      </c>
      <c r="Z73" s="9">
        <v>3.4564905778696412E-8</v>
      </c>
      <c r="AA73" s="9">
        <v>4.4630949325857122E-2</v>
      </c>
      <c r="AB73" s="9">
        <f t="shared" si="60"/>
        <v>-0.35</v>
      </c>
      <c r="AC73" s="9">
        <f t="shared" si="62"/>
        <v>-9.6752203613152416E-4</v>
      </c>
      <c r="AD73" s="9">
        <f t="shared" si="63"/>
        <v>-2.1788343389349146E-10</v>
      </c>
      <c r="AE73" s="9">
        <f t="shared" si="64"/>
        <v>-2.771482509267403E-11</v>
      </c>
      <c r="AF73" s="9">
        <f t="shared" si="65"/>
        <v>-3.1513187275936594E-10</v>
      </c>
      <c r="AG73" s="9">
        <f t="shared" si="66"/>
        <v>-1.8461220122820072E-10</v>
      </c>
      <c r="AH73" s="9">
        <f t="shared" si="67"/>
        <v>-8.0275876287499865E-5</v>
      </c>
      <c r="AI73" s="9">
        <f t="shared" si="68"/>
        <v>-4.6859991439917982E-6</v>
      </c>
      <c r="AJ73" s="9">
        <f t="shared" si="69"/>
        <v>-4.3788537198196417E-6</v>
      </c>
      <c r="AK73" s="9">
        <f t="shared" si="70"/>
        <v>-1.4695323218065108E-5</v>
      </c>
      <c r="AL73" s="9">
        <f t="shared" si="71"/>
        <v>-7.7389251263352949E-9</v>
      </c>
      <c r="AM73" s="9">
        <f t="shared" si="72"/>
        <v>-1.3256326576247567E-6</v>
      </c>
      <c r="AN73" s="9">
        <f t="shared" si="73"/>
        <v>-9.6792426517706177E-3</v>
      </c>
      <c r="AO73" s="9">
        <f t="shared" si="74"/>
        <v>-2.5317768996132726E-2</v>
      </c>
      <c r="AP73" s="9">
        <f t="shared" si="75"/>
        <v>-1.1806618076912327E-4</v>
      </c>
      <c r="AQ73" s="9">
        <f t="shared" si="76"/>
        <v>-1.2097717022543743E-8</v>
      </c>
      <c r="AR73" s="9">
        <f t="shared" si="77"/>
        <v>-1.5620832264049991E-2</v>
      </c>
    </row>
    <row r="74" spans="1:44" ht="51" x14ac:dyDescent="0.35">
      <c r="A74" s="9" t="s">
        <v>139</v>
      </c>
      <c r="B74" s="9" t="s">
        <v>69</v>
      </c>
      <c r="C74" s="9" t="s">
        <v>110</v>
      </c>
      <c r="D74" s="9" t="s">
        <v>177</v>
      </c>
      <c r="E74" s="9" t="s">
        <v>126</v>
      </c>
      <c r="F74" s="9" t="s">
        <v>56</v>
      </c>
      <c r="G74" s="9" t="s">
        <v>172</v>
      </c>
      <c r="H74" s="9">
        <v>6.0424000000000003E-5</v>
      </c>
      <c r="I74" s="9" t="s">
        <v>189</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140</v>
      </c>
      <c r="B75" s="9" t="s">
        <v>70</v>
      </c>
      <c r="C75" s="9" t="s">
        <v>110</v>
      </c>
      <c r="D75" s="9" t="s">
        <v>177</v>
      </c>
      <c r="E75" s="9" t="s">
        <v>126</v>
      </c>
      <c r="F75" s="9" t="s">
        <v>56</v>
      </c>
      <c r="G75" s="9" t="s">
        <v>172</v>
      </c>
      <c r="H75" s="9">
        <v>0.14660000000000001</v>
      </c>
      <c r="I75" s="9" t="s">
        <v>189</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141</v>
      </c>
      <c r="B76" s="9" t="s">
        <v>71</v>
      </c>
      <c r="C76" s="9" t="s">
        <v>110</v>
      </c>
      <c r="D76" s="9" t="s">
        <v>178</v>
      </c>
      <c r="E76" s="9" t="s">
        <v>126</v>
      </c>
      <c r="F76" s="9" t="s">
        <v>56</v>
      </c>
      <c r="G76" s="9" t="s">
        <v>172</v>
      </c>
      <c r="H76" s="9">
        <v>0.15379999999999999</v>
      </c>
      <c r="I76" s="9" t="s">
        <v>189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142</v>
      </c>
      <c r="B77" s="9" t="s">
        <v>72</v>
      </c>
      <c r="C77" s="9" t="s">
        <v>165</v>
      </c>
      <c r="D77" s="9" t="s">
        <v>179</v>
      </c>
      <c r="E77" s="9" t="s">
        <v>126</v>
      </c>
      <c r="F77" s="9" t="s">
        <v>56</v>
      </c>
      <c r="G77" s="9" t="s">
        <v>172</v>
      </c>
      <c r="H77" s="9">
        <v>0</v>
      </c>
      <c r="I77" s="9" t="s">
        <v>189</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143</v>
      </c>
      <c r="B78" s="9" t="s">
        <v>73</v>
      </c>
      <c r="C78" s="9" t="s">
        <v>110</v>
      </c>
      <c r="D78" s="9" t="s">
        <v>177</v>
      </c>
      <c r="E78" s="9" t="s">
        <v>126</v>
      </c>
      <c r="F78" s="9" t="s">
        <v>56</v>
      </c>
      <c r="G78" s="9" t="s">
        <v>172</v>
      </c>
      <c r="H78" s="9">
        <v>9.8399999999999998E-3</v>
      </c>
      <c r="I78" s="9" t="s">
        <v>189</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144</v>
      </c>
      <c r="B79" s="9" t="s">
        <v>74</v>
      </c>
      <c r="C79" s="9" t="s">
        <v>110</v>
      </c>
      <c r="D79" s="9" t="s">
        <v>177</v>
      </c>
      <c r="E79" s="9" t="s">
        <v>126</v>
      </c>
      <c r="F79" s="9" t="s">
        <v>56</v>
      </c>
      <c r="G79" s="9" t="s">
        <v>172</v>
      </c>
      <c r="H79" s="9">
        <v>4.6900000000000002E-5</v>
      </c>
      <c r="I79" s="9" t="s">
        <v>189</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145</v>
      </c>
      <c r="B80" s="9" t="s">
        <v>75</v>
      </c>
      <c r="C80" s="9" t="s">
        <v>166</v>
      </c>
      <c r="D80" s="9" t="s">
        <v>177</v>
      </c>
      <c r="E80" s="9" t="s">
        <v>126</v>
      </c>
      <c r="F80" s="9" t="s">
        <v>56</v>
      </c>
      <c r="G80" s="9" t="s">
        <v>172</v>
      </c>
      <c r="H80" s="9">
        <v>5.6026000000000003E-4</v>
      </c>
      <c r="I80" s="9" t="s">
        <v>189</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146</v>
      </c>
      <c r="B81" s="9" t="s">
        <v>76</v>
      </c>
      <c r="C81" s="9" t="s">
        <v>110</v>
      </c>
      <c r="D81" s="9" t="s">
        <v>177</v>
      </c>
      <c r="E81" s="9" t="s">
        <v>126</v>
      </c>
      <c r="F81" s="9" t="s">
        <v>56</v>
      </c>
      <c r="G81" s="9" t="s">
        <v>172</v>
      </c>
      <c r="H81" s="9">
        <v>2.3430000000000001E-5</v>
      </c>
      <c r="I81" s="9" t="s">
        <v>189</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133</v>
      </c>
      <c r="B82" s="9" t="s">
        <v>63</v>
      </c>
      <c r="C82" s="9" t="s">
        <v>110</v>
      </c>
      <c r="D82" s="9" t="s">
        <v>172</v>
      </c>
      <c r="E82" s="9" t="s">
        <v>133</v>
      </c>
      <c r="F82" s="9" t="s">
        <v>63</v>
      </c>
      <c r="G82" s="9" t="s">
        <v>172</v>
      </c>
      <c r="H82" s="9">
        <v>-1</v>
      </c>
      <c r="I82" s="9" t="s">
        <v>187</v>
      </c>
      <c r="J82" s="9" t="b">
        <v>0</v>
      </c>
      <c r="AB82" s="9">
        <f t="shared" si="60"/>
        <v>-1</v>
      </c>
      <c r="AC82" s="9">
        <f t="shared" ref="AC82:AR82" si="78">+AC83+AC84+AC85+AC86+AC87+AC88+AC89+AC90+AC91+AC92+AC93+AC94</f>
        <v>5.3953760442447339E-2</v>
      </c>
      <c r="AD82" s="9">
        <f t="shared" si="78"/>
        <v>3.027063845571448E-9</v>
      </c>
      <c r="AE82" s="9">
        <f t="shared" si="78"/>
        <v>1.427213331771866E-9</v>
      </c>
      <c r="AF82" s="9">
        <f t="shared" si="78"/>
        <v>2.3641948066178103E-9</v>
      </c>
      <c r="AG82" s="9">
        <f t="shared" si="78"/>
        <v>1.0915706147200551E-8</v>
      </c>
      <c r="AH82" s="9">
        <f t="shared" si="78"/>
        <v>2.2999632551541109E-3</v>
      </c>
      <c r="AI82" s="9">
        <f t="shared" si="78"/>
        <v>7.1513202930028715E-5</v>
      </c>
      <c r="AJ82" s="9">
        <f t="shared" si="78"/>
        <v>2.1694960001108739E-3</v>
      </c>
      <c r="AK82" s="9">
        <f t="shared" si="78"/>
        <v>9.6225014452828075E-3</v>
      </c>
      <c r="AL82" s="9">
        <f t="shared" si="78"/>
        <v>4.055810082322917E-7</v>
      </c>
      <c r="AM82" s="9">
        <f t="shared" si="78"/>
        <v>8.6023694770961086E-5</v>
      </c>
      <c r="AN82" s="9">
        <f t="shared" si="78"/>
        <v>1.9389603375059253E-2</v>
      </c>
      <c r="AO82" s="9">
        <f t="shared" si="78"/>
        <v>0.44008200535474762</v>
      </c>
      <c r="AP82" s="9">
        <f t="shared" si="78"/>
        <v>1.2426601543650335E-2</v>
      </c>
      <c r="AQ82" s="9">
        <f t="shared" si="78"/>
        <v>1.1863523826531189E-7</v>
      </c>
      <c r="AR82" s="9">
        <f t="shared" si="78"/>
        <v>0.29763451506094013</v>
      </c>
    </row>
    <row r="83" spans="1:44" ht="63.5" x14ac:dyDescent="0.35">
      <c r="A83" s="9" t="s">
        <v>147</v>
      </c>
      <c r="B83" s="9" t="s">
        <v>77</v>
      </c>
      <c r="C83" s="9" t="s">
        <v>110</v>
      </c>
      <c r="D83" s="9" t="s">
        <v>180</v>
      </c>
      <c r="E83" s="9" t="s">
        <v>133</v>
      </c>
      <c r="F83" s="9" t="s">
        <v>63</v>
      </c>
      <c r="G83" s="9" t="s">
        <v>172</v>
      </c>
      <c r="H83" s="9">
        <v>-1.8499999999999999E-5</v>
      </c>
      <c r="I83" s="9" t="s">
        <v>188</v>
      </c>
      <c r="J83" s="9" t="b">
        <v>0</v>
      </c>
      <c r="L83" s="9">
        <v>-0.52360837610367916</v>
      </c>
      <c r="M83" s="9">
        <v>-5.0347728910627557E-9</v>
      </c>
      <c r="N83" s="9">
        <v>-6.1782182118547084E-9</v>
      </c>
      <c r="O83" s="9">
        <v>-4.2867379688764412E-8</v>
      </c>
      <c r="P83" s="9">
        <v>-4.1978141291262007E-9</v>
      </c>
      <c r="Q83" s="9">
        <v>-2.1954225964532009E-3</v>
      </c>
      <c r="R83" s="9">
        <v>-3.9702107017892648E-4</v>
      </c>
      <c r="S83" s="9">
        <v>-3.1855082369674082E-4</v>
      </c>
      <c r="T83" s="9">
        <v>-1.479513557648844E-3</v>
      </c>
      <c r="U83" s="9">
        <v>-7.5928661732313664E-7</v>
      </c>
      <c r="V83" s="9">
        <v>-1.4806836103657979E-4</v>
      </c>
      <c r="W83" s="9">
        <v>-1.4046811471962379</v>
      </c>
      <c r="X83" s="9">
        <v>-0.38102912616901458</v>
      </c>
      <c r="Y83" s="9">
        <v>-7.2406315853755579E-2</v>
      </c>
      <c r="Z83" s="9">
        <v>-1.6078987313612599E-7</v>
      </c>
      <c r="AA83" s="9">
        <v>-0.39413004095305892</v>
      </c>
      <c r="AB83" s="9">
        <f t="shared" si="60"/>
        <v>-1.8499999999999999E-5</v>
      </c>
      <c r="AC83" s="9">
        <f t="shared" ref="AC83:AC94" si="79">AB83*L83</f>
        <v>9.6867549579180636E-6</v>
      </c>
      <c r="AD83" s="9">
        <f t="shared" ref="AD83:AD94" si="80">AB83*M83</f>
        <v>9.3143298484660976E-14</v>
      </c>
      <c r="AE83" s="9">
        <f t="shared" ref="AE83:AE94" si="81">AB83*N83</f>
        <v>1.142970369193121E-13</v>
      </c>
      <c r="AF83" s="9">
        <f t="shared" ref="AF83:AF94" si="82">AB83*O83</f>
        <v>7.9304652424214156E-13</v>
      </c>
      <c r="AG83" s="9">
        <f t="shared" ref="AG83:AG94" si="83">AB83*P83</f>
        <v>7.7659561388834706E-14</v>
      </c>
      <c r="AH83" s="9">
        <f t="shared" ref="AH83:AH94" si="84">AB83*Q83</f>
        <v>4.0615318034384216E-8</v>
      </c>
      <c r="AI83" s="9">
        <f t="shared" ref="AI83:AI94" si="85">AB83*R83</f>
        <v>7.3448897983101397E-9</v>
      </c>
      <c r="AJ83" s="9">
        <f t="shared" ref="AJ83:AJ94" si="86">AB83*S83</f>
        <v>5.893190238389705E-9</v>
      </c>
      <c r="AK83" s="9">
        <f t="shared" ref="AK83:AK94" si="87">AB83*T83</f>
        <v>2.7371000816503614E-8</v>
      </c>
      <c r="AL83" s="9">
        <f t="shared" ref="AL83:AL94" si="88">AB83*U83</f>
        <v>1.4046802420478027E-11</v>
      </c>
      <c r="AM83" s="9">
        <f t="shared" ref="AM83:AM94" si="89">AB83*V83</f>
        <v>2.7392646791767258E-9</v>
      </c>
      <c r="AN83" s="9">
        <f t="shared" ref="AN83:AN94" si="90">AB83*W83</f>
        <v>2.5986601223130402E-5</v>
      </c>
      <c r="AO83" s="9">
        <f t="shared" ref="AO83:AO94" si="91">AB83*X83</f>
        <v>7.0490388341267693E-6</v>
      </c>
      <c r="AP83" s="9">
        <f t="shared" ref="AP83:AP94" si="92">AB83*Y83</f>
        <v>1.339516843294478E-6</v>
      </c>
      <c r="AQ83" s="9">
        <f t="shared" ref="AQ83:AQ94" si="93">AB83*Z83</f>
        <v>2.9746126530183307E-12</v>
      </c>
      <c r="AR83" s="9">
        <f t="shared" ref="AR83:AR94" si="94">AB83*AA83</f>
        <v>7.2914057576315899E-6</v>
      </c>
    </row>
    <row r="84" spans="1:44" ht="63.5" x14ac:dyDescent="0.35">
      <c r="A84" s="9" t="s">
        <v>148</v>
      </c>
      <c r="B84" s="9" t="s">
        <v>78</v>
      </c>
      <c r="C84" s="9" t="s">
        <v>166</v>
      </c>
      <c r="D84" s="9" t="s">
        <v>180</v>
      </c>
      <c r="E84" s="9" t="s">
        <v>133</v>
      </c>
      <c r="F84" s="9" t="s">
        <v>63</v>
      </c>
      <c r="G84" s="9" t="s">
        <v>172</v>
      </c>
      <c r="H84" s="9">
        <v>-2.2499999999999999E-4</v>
      </c>
      <c r="I84" s="9" t="s">
        <v>188</v>
      </c>
      <c r="J84" s="9" t="b">
        <v>0</v>
      </c>
      <c r="L84" s="9">
        <v>-0.31062606905487877</v>
      </c>
      <c r="M84" s="9">
        <v>-2.1305858048911279E-8</v>
      </c>
      <c r="N84" s="9">
        <v>-1.2584942848018451E-7</v>
      </c>
      <c r="O84" s="9">
        <v>-2.1049518282893269E-6</v>
      </c>
      <c r="P84" s="9">
        <v>-3.2901027878885327E-8</v>
      </c>
      <c r="Q84" s="9">
        <v>-3.7249033972042933E-2</v>
      </c>
      <c r="R84" s="9">
        <v>-1.695069296809859E-3</v>
      </c>
      <c r="S84" s="9">
        <v>-3.9870818838341031E-3</v>
      </c>
      <c r="T84" s="9">
        <v>-1.1799303114350309E-2</v>
      </c>
      <c r="U84" s="9">
        <v>-9.10893314334004E-4</v>
      </c>
      <c r="V84" s="9">
        <v>-2.073637361429705E-2</v>
      </c>
      <c r="W84" s="9">
        <v>-4.7558076045168809</v>
      </c>
      <c r="X84" s="9">
        <v>-3.2172599513217039</v>
      </c>
      <c r="Y84" s="9">
        <v>-4.448095415779898</v>
      </c>
      <c r="Z84" s="9">
        <v>-6.4147913804419111E-6</v>
      </c>
      <c r="AA84" s="9">
        <v>-4.6035859935909027</v>
      </c>
      <c r="AB84" s="9">
        <f t="shared" si="60"/>
        <v>-2.2499999999999999E-4</v>
      </c>
      <c r="AC84" s="9">
        <f t="shared" si="79"/>
        <v>6.9890865537347723E-5</v>
      </c>
      <c r="AD84" s="9">
        <f t="shared" si="80"/>
        <v>4.7938180610050378E-12</v>
      </c>
      <c r="AE84" s="9">
        <f t="shared" si="81"/>
        <v>2.8316121408041513E-11</v>
      </c>
      <c r="AF84" s="9">
        <f t="shared" si="82"/>
        <v>4.7361416136509855E-10</v>
      </c>
      <c r="AG84" s="9">
        <f t="shared" si="83"/>
        <v>7.4027312727491986E-12</v>
      </c>
      <c r="AH84" s="9">
        <f t="shared" si="84"/>
        <v>8.3810326437096601E-6</v>
      </c>
      <c r="AI84" s="9">
        <f t="shared" si="85"/>
        <v>3.8139059178221828E-7</v>
      </c>
      <c r="AJ84" s="9">
        <f t="shared" si="86"/>
        <v>8.9709342386267312E-7</v>
      </c>
      <c r="AK84" s="9">
        <f t="shared" si="87"/>
        <v>2.6548432007288193E-6</v>
      </c>
      <c r="AL84" s="9">
        <f t="shared" si="88"/>
        <v>2.0495099572515089E-7</v>
      </c>
      <c r="AM84" s="9">
        <f t="shared" si="89"/>
        <v>4.6656840632168357E-6</v>
      </c>
      <c r="AN84" s="9">
        <f t="shared" si="90"/>
        <v>1.0700567110162981E-3</v>
      </c>
      <c r="AO84" s="9">
        <f t="shared" si="91"/>
        <v>7.2388348904738335E-4</v>
      </c>
      <c r="AP84" s="9">
        <f t="shared" si="92"/>
        <v>1.0008214685504771E-3</v>
      </c>
      <c r="AQ84" s="9">
        <f t="shared" si="93"/>
        <v>1.4433280605994299E-9</v>
      </c>
      <c r="AR84" s="9">
        <f t="shared" si="94"/>
        <v>1.0358068485579531E-3</v>
      </c>
    </row>
    <row r="85" spans="1:44" ht="63.5" x14ac:dyDescent="0.35">
      <c r="A85" s="9" t="s">
        <v>149</v>
      </c>
      <c r="B85" s="9" t="s">
        <v>79</v>
      </c>
      <c r="C85" s="9" t="s">
        <v>167</v>
      </c>
      <c r="D85" s="9" t="s">
        <v>180</v>
      </c>
      <c r="E85" s="9" t="s">
        <v>133</v>
      </c>
      <c r="F85" s="9" t="s">
        <v>63</v>
      </c>
      <c r="G85" s="9" t="s">
        <v>172</v>
      </c>
      <c r="H85" s="9">
        <v>7.4099999999999998E-9</v>
      </c>
      <c r="I85" s="9" t="s">
        <v>188</v>
      </c>
      <c r="J85" s="9" t="b">
        <v>0</v>
      </c>
      <c r="L85" s="9">
        <v>577811.866142074</v>
      </c>
      <c r="M85" s="9">
        <v>0.1925871401677339</v>
      </c>
      <c r="N85" s="9">
        <v>0.1707425519998817</v>
      </c>
      <c r="O85" s="9">
        <v>0.2430668588850434</v>
      </c>
      <c r="P85" s="9">
        <v>9.6742754633563119E-2</v>
      </c>
      <c r="Q85" s="9">
        <v>82647.995804854902</v>
      </c>
      <c r="R85" s="9">
        <v>3907.5374034153901</v>
      </c>
      <c r="S85" s="9">
        <v>3587.958722196815</v>
      </c>
      <c r="T85" s="9">
        <v>11792.14133803939</v>
      </c>
      <c r="U85" s="9">
        <v>17.061395084203369</v>
      </c>
      <c r="V85" s="9">
        <v>1030.312810266216</v>
      </c>
      <c r="W85" s="9">
        <v>3566123.7738131271</v>
      </c>
      <c r="X85" s="9">
        <v>58909334.839345537</v>
      </c>
      <c r="Y85" s="9">
        <v>470878.51487699029</v>
      </c>
      <c r="Z85" s="9">
        <v>11.265020599757969</v>
      </c>
      <c r="AA85" s="9">
        <v>15965351.392965039</v>
      </c>
      <c r="AB85" s="9">
        <f t="shared" si="60"/>
        <v>7.4099999999999998E-9</v>
      </c>
      <c r="AC85" s="9">
        <f t="shared" si="79"/>
        <v>4.2815859281127681E-3</v>
      </c>
      <c r="AD85" s="9">
        <f t="shared" si="80"/>
        <v>1.4270707086429082E-9</v>
      </c>
      <c r="AE85" s="9">
        <f t="shared" si="81"/>
        <v>1.2652023103191233E-9</v>
      </c>
      <c r="AF85" s="9">
        <f t="shared" si="82"/>
        <v>1.8011254243381715E-9</v>
      </c>
      <c r="AG85" s="9">
        <f t="shared" si="83"/>
        <v>7.1686381183470269E-10</v>
      </c>
      <c r="AH85" s="9">
        <f t="shared" si="84"/>
        <v>6.1242164891397478E-4</v>
      </c>
      <c r="AI85" s="9">
        <f t="shared" si="85"/>
        <v>2.8954852159308041E-5</v>
      </c>
      <c r="AJ85" s="9">
        <f t="shared" si="86"/>
        <v>2.6586774131478399E-5</v>
      </c>
      <c r="AK85" s="9">
        <f t="shared" si="87"/>
        <v>8.737976731487187E-5</v>
      </c>
      <c r="AL85" s="9">
        <f t="shared" si="88"/>
        <v>1.2642493757394696E-7</v>
      </c>
      <c r="AM85" s="9">
        <f t="shared" si="89"/>
        <v>7.6346179240726601E-6</v>
      </c>
      <c r="AN85" s="9">
        <f t="shared" si="90"/>
        <v>2.6424977163955272E-2</v>
      </c>
      <c r="AO85" s="9">
        <f t="shared" si="91"/>
        <v>0.43651817115955044</v>
      </c>
      <c r="AP85" s="9">
        <f t="shared" si="92"/>
        <v>3.4892097952384979E-3</v>
      </c>
      <c r="AQ85" s="9">
        <f t="shared" si="93"/>
        <v>8.3473802644206547E-8</v>
      </c>
      <c r="AR85" s="9">
        <f t="shared" si="94"/>
        <v>0.11830325382187094</v>
      </c>
    </row>
    <row r="86" spans="1:44" ht="63.5" x14ac:dyDescent="0.35">
      <c r="A86" s="9" t="s">
        <v>150</v>
      </c>
      <c r="B86" s="9" t="s">
        <v>80</v>
      </c>
      <c r="C86" s="9" t="s">
        <v>168</v>
      </c>
      <c r="D86" s="9" t="s">
        <v>180</v>
      </c>
      <c r="E86" s="9" t="s">
        <v>133</v>
      </c>
      <c r="F86" s="9" t="s">
        <v>63</v>
      </c>
      <c r="G86" s="9" t="s">
        <v>172</v>
      </c>
      <c r="H86" s="9">
        <v>1.18E-2</v>
      </c>
      <c r="I86" s="9" t="s">
        <v>188</v>
      </c>
      <c r="J86" s="9" t="b">
        <v>0</v>
      </c>
      <c r="L86" s="9">
        <v>0.11525756981176399</v>
      </c>
      <c r="M86" s="9">
        <v>1.122806434220742E-8</v>
      </c>
      <c r="N86" s="9">
        <v>5.5302390244247127E-9</v>
      </c>
      <c r="O86" s="9">
        <v>2.8421634726958709E-8</v>
      </c>
      <c r="P86" s="9">
        <v>3.704356632401462E-9</v>
      </c>
      <c r="Q86" s="9">
        <v>0.10737589049427709</v>
      </c>
      <c r="R86" s="9">
        <v>4.0911125731123941E-4</v>
      </c>
      <c r="S86" s="9">
        <v>4.166428375131348E-4</v>
      </c>
      <c r="T86" s="9">
        <v>1.2209256279476039E-3</v>
      </c>
      <c r="U86" s="9">
        <v>5.8572619694143044E-6</v>
      </c>
      <c r="V86" s="9">
        <v>1.0399459650819211E-4</v>
      </c>
      <c r="W86" s="9">
        <v>0.14015950808097119</v>
      </c>
      <c r="X86" s="9">
        <v>1.445034064808584</v>
      </c>
      <c r="Y86" s="9">
        <v>0.20574061411934519</v>
      </c>
      <c r="Z86" s="9">
        <v>3.8063568149824002E-6</v>
      </c>
      <c r="AA86" s="9">
        <v>7.4864370238318063</v>
      </c>
      <c r="AB86" s="9">
        <f t="shared" si="60"/>
        <v>1.18E-2</v>
      </c>
      <c r="AC86" s="9">
        <f t="shared" si="79"/>
        <v>1.3600393237788151E-3</v>
      </c>
      <c r="AD86" s="9">
        <f t="shared" si="80"/>
        <v>1.3249115923804756E-10</v>
      </c>
      <c r="AE86" s="9">
        <f t="shared" si="81"/>
        <v>6.5256820488211603E-11</v>
      </c>
      <c r="AF86" s="9">
        <f t="shared" si="82"/>
        <v>3.3537528977811277E-10</v>
      </c>
      <c r="AG86" s="9">
        <f t="shared" si="83"/>
        <v>4.3711408262337251E-11</v>
      </c>
      <c r="AH86" s="9">
        <f t="shared" si="84"/>
        <v>1.2670355078324698E-3</v>
      </c>
      <c r="AI86" s="9">
        <f t="shared" si="85"/>
        <v>4.8275128362726247E-6</v>
      </c>
      <c r="AJ86" s="9">
        <f t="shared" si="86"/>
        <v>4.9163854826549908E-6</v>
      </c>
      <c r="AK86" s="9">
        <f t="shared" si="87"/>
        <v>1.4406922409781725E-5</v>
      </c>
      <c r="AL86" s="9">
        <f t="shared" si="88"/>
        <v>6.9115691239088786E-8</v>
      </c>
      <c r="AM86" s="9">
        <f t="shared" si="89"/>
        <v>1.2271362387966669E-6</v>
      </c>
      <c r="AN86" s="9">
        <f t="shared" si="90"/>
        <v>1.6538821953554601E-3</v>
      </c>
      <c r="AO86" s="9">
        <f t="shared" si="91"/>
        <v>1.7051401964741291E-2</v>
      </c>
      <c r="AP86" s="9">
        <f t="shared" si="92"/>
        <v>2.4277392466082732E-3</v>
      </c>
      <c r="AQ86" s="9">
        <f t="shared" si="93"/>
        <v>4.4915010416792321E-8</v>
      </c>
      <c r="AR86" s="9">
        <f t="shared" si="94"/>
        <v>8.8339956881215306E-2</v>
      </c>
    </row>
    <row r="87" spans="1:44" ht="113.5" x14ac:dyDescent="0.35">
      <c r="A87" s="9" t="s">
        <v>151</v>
      </c>
      <c r="B87" s="9" t="s">
        <v>81</v>
      </c>
      <c r="C87" s="9" t="s">
        <v>169</v>
      </c>
      <c r="D87" s="9" t="s">
        <v>173</v>
      </c>
      <c r="E87" s="9" t="s">
        <v>133</v>
      </c>
      <c r="F87" s="9" t="s">
        <v>63</v>
      </c>
      <c r="G87" s="9" t="s">
        <v>172</v>
      </c>
      <c r="H87" s="9">
        <v>3.5211267605633799E-4</v>
      </c>
      <c r="I87" s="9" t="s">
        <v>188</v>
      </c>
      <c r="J87" s="9" t="b">
        <v>0</v>
      </c>
      <c r="L87" s="9">
        <v>22.795301105189189</v>
      </c>
      <c r="M87" s="9">
        <v>4.9494124421397101E-6</v>
      </c>
      <c r="N87" s="9">
        <v>2.9523824655111482E-7</v>
      </c>
      <c r="O87" s="9">
        <v>4.5001627625994779E-7</v>
      </c>
      <c r="P87" s="9">
        <v>1.661425789203993E-6</v>
      </c>
      <c r="Q87" s="9">
        <v>1.4634414675390619</v>
      </c>
      <c r="R87" s="9">
        <v>9.4478162126205287E-2</v>
      </c>
      <c r="S87" s="9">
        <v>8.1564256609351293E-2</v>
      </c>
      <c r="T87" s="9">
        <v>0.30651134051758883</v>
      </c>
      <c r="U87" s="9">
        <v>4.2672089090831311E-5</v>
      </c>
      <c r="V87" s="9">
        <v>2.782604203702576E-2</v>
      </c>
      <c r="W87" s="9">
        <v>7.5528131664311111</v>
      </c>
      <c r="X87" s="9">
        <v>52.065484232618658</v>
      </c>
      <c r="Y87" s="9">
        <v>0.8251361323836407</v>
      </c>
      <c r="Z87" s="9">
        <v>1.2366297573386061E-5</v>
      </c>
      <c r="AA87" s="9">
        <v>312.49125857249419</v>
      </c>
      <c r="AB87" s="9">
        <f t="shared" si="60"/>
        <v>3.5211267605633799E-4</v>
      </c>
      <c r="AC87" s="9">
        <f t="shared" si="79"/>
        <v>8.026514473658165E-3</v>
      </c>
      <c r="AD87" s="9">
        <f t="shared" si="80"/>
        <v>1.7427508599083485E-9</v>
      </c>
      <c r="AE87" s="9">
        <f t="shared" si="81"/>
        <v>1.0395712906729393E-10</v>
      </c>
      <c r="AF87" s="9">
        <f t="shared" si="82"/>
        <v>1.5845643530279849E-10</v>
      </c>
      <c r="AG87" s="9">
        <f t="shared" si="83"/>
        <v>5.8500908070563125E-10</v>
      </c>
      <c r="AH87" s="9">
        <f t="shared" si="84"/>
        <v>5.1529629138699358E-4</v>
      </c>
      <c r="AI87" s="9">
        <f t="shared" si="85"/>
        <v>3.3266958495142701E-5</v>
      </c>
      <c r="AJ87" s="9">
        <f t="shared" si="86"/>
        <v>2.8719808665264536E-5</v>
      </c>
      <c r="AK87" s="9">
        <f t="shared" si="87"/>
        <v>1.0792652835126366E-4</v>
      </c>
      <c r="AL87" s="9">
        <f t="shared" si="88"/>
        <v>1.5025383482687079E-8</v>
      </c>
      <c r="AM87" s="9">
        <f t="shared" si="89"/>
        <v>9.7979021257132947E-6</v>
      </c>
      <c r="AN87" s="9">
        <f t="shared" si="90"/>
        <v>2.6594412557856021E-3</v>
      </c>
      <c r="AO87" s="9">
        <f t="shared" si="91"/>
        <v>1.8332916983316426E-2</v>
      </c>
      <c r="AP87" s="9">
        <f t="shared" si="92"/>
        <v>2.9054089168438051E-4</v>
      </c>
      <c r="AQ87" s="9">
        <f t="shared" si="93"/>
        <v>4.3543301314739649E-9</v>
      </c>
      <c r="AR87" s="9">
        <f t="shared" si="94"/>
        <v>0.110032133300174</v>
      </c>
    </row>
    <row r="88" spans="1:44" ht="63.5" x14ac:dyDescent="0.35">
      <c r="A88" s="9" t="s">
        <v>138</v>
      </c>
      <c r="B88" s="9" t="s">
        <v>68</v>
      </c>
      <c r="C88" s="9" t="s">
        <v>110</v>
      </c>
      <c r="D88" s="9" t="s">
        <v>173</v>
      </c>
      <c r="E88" s="9" t="s">
        <v>133</v>
      </c>
      <c r="F88" s="9" t="s">
        <v>63</v>
      </c>
      <c r="G88" s="9" t="s">
        <v>172</v>
      </c>
      <c r="H88" s="9">
        <v>-0.45</v>
      </c>
      <c r="I88" s="9" t="s">
        <v>188</v>
      </c>
      <c r="J88" s="9" t="b">
        <v>0</v>
      </c>
      <c r="L88" s="9">
        <v>2.7643486746614979E-3</v>
      </c>
      <c r="M88" s="9">
        <v>6.2252409683854703E-10</v>
      </c>
      <c r="N88" s="9">
        <v>7.9185214550497231E-11</v>
      </c>
      <c r="O88" s="9">
        <v>9.0037677931247423E-10</v>
      </c>
      <c r="P88" s="9">
        <v>5.2746343208057352E-10</v>
      </c>
      <c r="Q88" s="9">
        <v>2.2935964653571391E-4</v>
      </c>
      <c r="R88" s="9">
        <v>1.3388568982833709E-5</v>
      </c>
      <c r="S88" s="9">
        <v>1.2511010628056119E-5</v>
      </c>
      <c r="T88" s="9">
        <v>4.1986637765900313E-5</v>
      </c>
      <c r="U88" s="9">
        <v>2.2111214646672271E-8</v>
      </c>
      <c r="V88" s="9">
        <v>3.7875218789278768E-6</v>
      </c>
      <c r="W88" s="9">
        <v>2.7654979005058911E-2</v>
      </c>
      <c r="X88" s="9">
        <v>7.2336482846093508E-2</v>
      </c>
      <c r="Y88" s="9">
        <v>3.3733194505463791E-4</v>
      </c>
      <c r="Z88" s="9">
        <v>3.4564905778696412E-8</v>
      </c>
      <c r="AA88" s="9">
        <v>4.4630949325857122E-2</v>
      </c>
      <c r="AB88" s="9">
        <f t="shared" si="60"/>
        <v>-0.45</v>
      </c>
      <c r="AC88" s="9">
        <f t="shared" si="79"/>
        <v>-1.2439569035976742E-3</v>
      </c>
      <c r="AD88" s="9">
        <f t="shared" si="80"/>
        <v>-2.8013584357734615E-10</v>
      </c>
      <c r="AE88" s="9">
        <f t="shared" si="81"/>
        <v>-3.5633346547723753E-11</v>
      </c>
      <c r="AF88" s="9">
        <f t="shared" si="82"/>
        <v>-4.0516955069061342E-10</v>
      </c>
      <c r="AG88" s="9">
        <f t="shared" si="83"/>
        <v>-2.3735854443625809E-10</v>
      </c>
      <c r="AH88" s="9">
        <f t="shared" si="84"/>
        <v>-1.0321184094107127E-4</v>
      </c>
      <c r="AI88" s="9">
        <f t="shared" si="85"/>
        <v>-6.0248560422751698E-6</v>
      </c>
      <c r="AJ88" s="9">
        <f t="shared" si="86"/>
        <v>-5.6299547826252543E-6</v>
      </c>
      <c r="AK88" s="9">
        <f t="shared" si="87"/>
        <v>-1.8893986994655141E-5</v>
      </c>
      <c r="AL88" s="9">
        <f t="shared" si="88"/>
        <v>-9.9500465910025213E-9</v>
      </c>
      <c r="AM88" s="9">
        <f t="shared" si="89"/>
        <v>-1.7043848455175447E-6</v>
      </c>
      <c r="AN88" s="9">
        <f t="shared" si="90"/>
        <v>-1.244474055227651E-2</v>
      </c>
      <c r="AO88" s="9">
        <f t="shared" si="91"/>
        <v>-3.2551417280742082E-2</v>
      </c>
      <c r="AP88" s="9">
        <f t="shared" si="92"/>
        <v>-1.5179937527458706E-4</v>
      </c>
      <c r="AQ88" s="9">
        <f t="shared" si="93"/>
        <v>-1.5554207600413387E-8</v>
      </c>
      <c r="AR88" s="9">
        <f t="shared" si="94"/>
        <v>-2.0083927196635706E-2</v>
      </c>
    </row>
    <row r="89" spans="1:44" ht="63.5" x14ac:dyDescent="0.35">
      <c r="A89" s="9" t="s">
        <v>139</v>
      </c>
      <c r="B89" s="9" t="s">
        <v>69</v>
      </c>
      <c r="C89" s="9" t="s">
        <v>110</v>
      </c>
      <c r="D89" s="9" t="s">
        <v>177</v>
      </c>
      <c r="E89" s="9" t="s">
        <v>133</v>
      </c>
      <c r="F89" s="9" t="s">
        <v>63</v>
      </c>
      <c r="G89" s="9" t="s">
        <v>172</v>
      </c>
      <c r="H89" s="9">
        <v>2.5000000000000001E-5</v>
      </c>
      <c r="I89" s="9" t="s">
        <v>189</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140</v>
      </c>
      <c r="B90" s="9" t="s">
        <v>70</v>
      </c>
      <c r="C90" s="9" t="s">
        <v>110</v>
      </c>
      <c r="D90" s="9" t="s">
        <v>177</v>
      </c>
      <c r="E90" s="9" t="s">
        <v>133</v>
      </c>
      <c r="F90" s="9" t="s">
        <v>63</v>
      </c>
      <c r="G90" s="9" t="s">
        <v>172</v>
      </c>
      <c r="H90" s="9">
        <v>0.22</v>
      </c>
      <c r="I90" s="9" t="s">
        <v>189</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152</v>
      </c>
      <c r="B91" s="9" t="s">
        <v>82</v>
      </c>
      <c r="C91" s="9" t="s">
        <v>110</v>
      </c>
      <c r="D91" s="9" t="s">
        <v>177</v>
      </c>
      <c r="E91" s="9" t="s">
        <v>133</v>
      </c>
      <c r="F91" s="9" t="s">
        <v>63</v>
      </c>
      <c r="G91" s="9" t="s">
        <v>172</v>
      </c>
      <c r="H91" s="9">
        <v>5.2599999999999999E-4</v>
      </c>
      <c r="I91" s="9" t="s">
        <v>189</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144</v>
      </c>
      <c r="B92" s="9" t="s">
        <v>74</v>
      </c>
      <c r="C92" s="9" t="s">
        <v>110</v>
      </c>
      <c r="D92" s="9" t="s">
        <v>177</v>
      </c>
      <c r="E92" s="9" t="s">
        <v>133</v>
      </c>
      <c r="F92" s="9" t="s">
        <v>63</v>
      </c>
      <c r="G92" s="9" t="s">
        <v>172</v>
      </c>
      <c r="H92" s="9">
        <v>1E-3</v>
      </c>
      <c r="I92" s="9" t="s">
        <v>189</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145</v>
      </c>
      <c r="B93" s="9" t="s">
        <v>83</v>
      </c>
      <c r="C93" s="9" t="s">
        <v>166</v>
      </c>
      <c r="D93" s="9" t="s">
        <v>181</v>
      </c>
      <c r="E93" s="9" t="s">
        <v>133</v>
      </c>
      <c r="F93" s="9" t="s">
        <v>63</v>
      </c>
      <c r="G93" s="9" t="s">
        <v>172</v>
      </c>
      <c r="H93" s="9">
        <v>1.25E-4</v>
      </c>
      <c r="I93" s="9" t="s">
        <v>189</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146</v>
      </c>
      <c r="B94" s="9" t="s">
        <v>76</v>
      </c>
      <c r="C94" s="9" t="s">
        <v>110</v>
      </c>
      <c r="D94" s="9" t="s">
        <v>177</v>
      </c>
      <c r="E94" s="9" t="s">
        <v>133</v>
      </c>
      <c r="F94" s="9" t="s">
        <v>63</v>
      </c>
      <c r="G94" s="9" t="s">
        <v>172</v>
      </c>
      <c r="H94" s="9">
        <v>6.9999999999999999E-4</v>
      </c>
      <c r="I94" s="9" t="s">
        <v>189</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134</v>
      </c>
      <c r="B95" s="9" t="s">
        <v>64</v>
      </c>
      <c r="C95" s="9" t="s">
        <v>110</v>
      </c>
      <c r="D95" s="9" t="s">
        <v>172</v>
      </c>
      <c r="E95" s="9" t="s">
        <v>134</v>
      </c>
      <c r="F95" s="9" t="s">
        <v>64</v>
      </c>
      <c r="G95" s="9" t="s">
        <v>172</v>
      </c>
      <c r="H95" s="9">
        <v>-1</v>
      </c>
      <c r="I95" s="9" t="s">
        <v>187</v>
      </c>
      <c r="J95" s="9" t="b">
        <v>0</v>
      </c>
      <c r="AB95" s="9">
        <f t="shared" si="95"/>
        <v>-1</v>
      </c>
      <c r="AC95" s="9">
        <f t="shared" ref="AC95:AR95" si="96">+AC96+AC97+AC98+AC99+AC100+AC101+AC102+AC103+AC104+AC105+AC106+AC107+AC108+AC109+AC110+AC111+AC112</f>
        <v>6.414280064053493E-2</v>
      </c>
      <c r="AD95" s="9">
        <f t="shared" si="96"/>
        <v>2.2984723572902436E-9</v>
      </c>
      <c r="AE95" s="9">
        <f t="shared" si="96"/>
        <v>5.8178984738193745E-10</v>
      </c>
      <c r="AF95" s="9">
        <f t="shared" si="96"/>
        <v>2.1698958348830853E-9</v>
      </c>
      <c r="AG95" s="9">
        <f t="shared" si="96"/>
        <v>-5.1196458805766363E-10</v>
      </c>
      <c r="AH95" s="9">
        <f t="shared" si="96"/>
        <v>1.1917546272818022E-4</v>
      </c>
      <c r="AI95" s="9">
        <f t="shared" si="96"/>
        <v>5.7404946712579087E-5</v>
      </c>
      <c r="AJ95" s="9">
        <f t="shared" si="96"/>
        <v>-2.2765427155173424E-4</v>
      </c>
      <c r="AK95" s="9">
        <f t="shared" si="96"/>
        <v>-1.0514281279933697E-3</v>
      </c>
      <c r="AL95" s="9">
        <f t="shared" si="96"/>
        <v>2.7558420217307417E-7</v>
      </c>
      <c r="AM95" s="9">
        <f t="shared" si="96"/>
        <v>9.8558657264393309E-6</v>
      </c>
      <c r="AN95" s="9">
        <f t="shared" si="96"/>
        <v>4.4211800004168994E-3</v>
      </c>
      <c r="AO95" s="9">
        <f t="shared" si="96"/>
        <v>-5.8044855874564483E-2</v>
      </c>
      <c r="AP95" s="9">
        <f t="shared" si="96"/>
        <v>3.4070344952075908E-4</v>
      </c>
      <c r="AQ95" s="9">
        <f t="shared" si="96"/>
        <v>3.9714933140343596E-9</v>
      </c>
      <c r="AR95" s="9">
        <f t="shared" si="96"/>
        <v>0.11184993777273661</v>
      </c>
    </row>
    <row r="96" spans="1:44" ht="76" x14ac:dyDescent="0.35">
      <c r="A96" s="9" t="s">
        <v>153</v>
      </c>
      <c r="B96" s="9" t="s">
        <v>84</v>
      </c>
      <c r="C96" s="9" t="s">
        <v>167</v>
      </c>
      <c r="D96" s="9" t="s">
        <v>180</v>
      </c>
      <c r="E96" s="9" t="s">
        <v>134</v>
      </c>
      <c r="F96" s="9" t="s">
        <v>64</v>
      </c>
      <c r="G96" s="9" t="s">
        <v>172</v>
      </c>
      <c r="H96" s="9">
        <v>1.67E-9</v>
      </c>
      <c r="I96" s="9" t="s">
        <v>188</v>
      </c>
      <c r="J96" s="9" t="b">
        <v>0</v>
      </c>
      <c r="L96" s="9">
        <v>743902.80453464075</v>
      </c>
      <c r="M96" s="9">
        <v>6.8394355538009655E-2</v>
      </c>
      <c r="N96" s="9">
        <v>0.38833526918577732</v>
      </c>
      <c r="O96" s="9">
        <v>0.61893830775583925</v>
      </c>
      <c r="P96" s="9">
        <v>8.8806622187129813E-2</v>
      </c>
      <c r="Q96" s="9">
        <v>49517.806791431103</v>
      </c>
      <c r="R96" s="9">
        <v>3766.1717602723188</v>
      </c>
      <c r="S96" s="9">
        <v>3518.5661050631638</v>
      </c>
      <c r="T96" s="9">
        <v>9937.8187700140825</v>
      </c>
      <c r="U96" s="9">
        <v>30.93341370832329</v>
      </c>
      <c r="V96" s="9">
        <v>875.1263056319624</v>
      </c>
      <c r="W96" s="9">
        <v>5176722.2655539066</v>
      </c>
      <c r="X96" s="9">
        <v>27797875.829027198</v>
      </c>
      <c r="Y96" s="9">
        <v>270799.33520332491</v>
      </c>
      <c r="Z96" s="9">
        <v>47.138188564117748</v>
      </c>
      <c r="AA96" s="9">
        <v>11746413.082183311</v>
      </c>
      <c r="AB96" s="9">
        <f t="shared" si="95"/>
        <v>1.67E-9</v>
      </c>
      <c r="AC96" s="9">
        <f t="shared" ref="AC96:AC112" si="97">AB96*L96</f>
        <v>1.24231768357285E-3</v>
      </c>
      <c r="AD96" s="9">
        <f t="shared" ref="AD96:AD112" si="98">AB96*M96</f>
        <v>1.1421857374847613E-10</v>
      </c>
      <c r="AE96" s="9">
        <f t="shared" ref="AE96:AE112" si="99">AB96*N96</f>
        <v>6.4851989954024818E-10</v>
      </c>
      <c r="AF96" s="9">
        <f t="shared" ref="AF96:AF112" si="100">AB96*O96</f>
        <v>1.0336269739522516E-9</v>
      </c>
      <c r="AG96" s="9">
        <f t="shared" ref="AG96:AG112" si="101">AB96*P96</f>
        <v>1.4830705905250678E-10</v>
      </c>
      <c r="AH96" s="9">
        <f t="shared" ref="AH96:AH112" si="102">AB96*Q96</f>
        <v>8.2694737341689948E-5</v>
      </c>
      <c r="AI96" s="9">
        <f t="shared" ref="AI96:AI112" si="103">AB96*R96</f>
        <v>6.2895068396547722E-6</v>
      </c>
      <c r="AJ96" s="9">
        <f t="shared" ref="AJ96:AJ112" si="104">AB96*S96</f>
        <v>5.8760053954554838E-6</v>
      </c>
      <c r="AK96" s="9">
        <f t="shared" ref="AK96:AK112" si="105">AB96*T96</f>
        <v>1.6596157345923517E-5</v>
      </c>
      <c r="AL96" s="9">
        <f t="shared" ref="AL96:AL112" si="106">AB96*U96</f>
        <v>5.1658800892899896E-8</v>
      </c>
      <c r="AM96" s="9">
        <f t="shared" ref="AM96:AM112" si="107">AB96*V96</f>
        <v>1.4614609304053773E-6</v>
      </c>
      <c r="AN96" s="9">
        <f t="shared" ref="AN96:AN112" si="108">AB96*W96</f>
        <v>8.6451261834750246E-3</v>
      </c>
      <c r="AO96" s="9">
        <f t="shared" ref="AO96:AO112" si="109">AB96*X96</f>
        <v>4.642245263447542E-2</v>
      </c>
      <c r="AP96" s="9">
        <f t="shared" ref="AP96:AP112" si="110">AB96*Y96</f>
        <v>4.5223488978955262E-4</v>
      </c>
      <c r="AQ96" s="9">
        <f t="shared" ref="AQ96:AQ112" si="111">AB96*Z96</f>
        <v>7.8720774902076637E-8</v>
      </c>
      <c r="AR96" s="9">
        <f t="shared" ref="AR96:AR112" si="112">AB96*AA96</f>
        <v>1.9616509847246128E-2</v>
      </c>
    </row>
    <row r="97" spans="1:44" ht="113.5" x14ac:dyDescent="0.35">
      <c r="A97" s="9" t="s">
        <v>151</v>
      </c>
      <c r="B97" s="9" t="s">
        <v>81</v>
      </c>
      <c r="C97" s="9" t="s">
        <v>169</v>
      </c>
      <c r="D97" s="9" t="s">
        <v>173</v>
      </c>
      <c r="E97" s="9" t="s">
        <v>134</v>
      </c>
      <c r="F97" s="9" t="s">
        <v>64</v>
      </c>
      <c r="G97" s="9" t="s">
        <v>172</v>
      </c>
      <c r="H97" s="9">
        <v>3.5211267605633799E-4</v>
      </c>
      <c r="I97" s="9" t="s">
        <v>188</v>
      </c>
      <c r="J97" s="9" t="b">
        <v>0</v>
      </c>
      <c r="L97" s="9">
        <v>22.795301105189189</v>
      </c>
      <c r="M97" s="9">
        <v>4.9494124421397101E-6</v>
      </c>
      <c r="N97" s="9">
        <v>2.9523824655111482E-7</v>
      </c>
      <c r="O97" s="9">
        <v>4.5001627625994779E-7</v>
      </c>
      <c r="P97" s="9">
        <v>1.661425789203993E-6</v>
      </c>
      <c r="Q97" s="9">
        <v>1.4634414675390619</v>
      </c>
      <c r="R97" s="9">
        <v>9.4478162126205287E-2</v>
      </c>
      <c r="S97" s="9">
        <v>8.1564256609351293E-2</v>
      </c>
      <c r="T97" s="9">
        <v>0.30651134051758883</v>
      </c>
      <c r="U97" s="9">
        <v>4.2672089090831311E-5</v>
      </c>
      <c r="V97" s="9">
        <v>2.782604203702576E-2</v>
      </c>
      <c r="W97" s="9">
        <v>7.5528131664311111</v>
      </c>
      <c r="X97" s="9">
        <v>52.065484232618658</v>
      </c>
      <c r="Y97" s="9">
        <v>0.8251361323836407</v>
      </c>
      <c r="Z97" s="9">
        <v>1.2366297573386061E-5</v>
      </c>
      <c r="AA97" s="9">
        <v>312.49125857249419</v>
      </c>
      <c r="AB97" s="9">
        <f t="shared" si="95"/>
        <v>3.5211267605633799E-4</v>
      </c>
      <c r="AC97" s="9">
        <f t="shared" si="97"/>
        <v>8.026514473658165E-3</v>
      </c>
      <c r="AD97" s="9">
        <f t="shared" si="98"/>
        <v>1.7427508599083485E-9</v>
      </c>
      <c r="AE97" s="9">
        <f t="shared" si="99"/>
        <v>1.0395712906729393E-10</v>
      </c>
      <c r="AF97" s="9">
        <f t="shared" si="100"/>
        <v>1.5845643530279849E-10</v>
      </c>
      <c r="AG97" s="9">
        <f t="shared" si="101"/>
        <v>5.8500908070563125E-10</v>
      </c>
      <c r="AH97" s="9">
        <f t="shared" si="102"/>
        <v>5.1529629138699358E-4</v>
      </c>
      <c r="AI97" s="9">
        <f t="shared" si="103"/>
        <v>3.3266958495142701E-5</v>
      </c>
      <c r="AJ97" s="9">
        <f t="shared" si="104"/>
        <v>2.8719808665264536E-5</v>
      </c>
      <c r="AK97" s="9">
        <f t="shared" si="105"/>
        <v>1.0792652835126366E-4</v>
      </c>
      <c r="AL97" s="9">
        <f t="shared" si="106"/>
        <v>1.5025383482687079E-8</v>
      </c>
      <c r="AM97" s="9">
        <f t="shared" si="107"/>
        <v>9.7979021257132947E-6</v>
      </c>
      <c r="AN97" s="9">
        <f t="shared" si="108"/>
        <v>2.6594412557856021E-3</v>
      </c>
      <c r="AO97" s="9">
        <f t="shared" si="109"/>
        <v>1.8332916983316426E-2</v>
      </c>
      <c r="AP97" s="9">
        <f t="shared" si="110"/>
        <v>2.9054089168438051E-4</v>
      </c>
      <c r="AQ97" s="9">
        <f t="shared" si="111"/>
        <v>4.3543301314739649E-9</v>
      </c>
      <c r="AR97" s="9">
        <f t="shared" si="112"/>
        <v>0.110032133300174</v>
      </c>
    </row>
    <row r="98" spans="1:44" ht="63.5" x14ac:dyDescent="0.35">
      <c r="A98" s="9" t="s">
        <v>148</v>
      </c>
      <c r="B98" s="9" t="s">
        <v>78</v>
      </c>
      <c r="C98" s="9" t="s">
        <v>166</v>
      </c>
      <c r="D98" s="9" t="s">
        <v>180</v>
      </c>
      <c r="E98" s="9" t="s">
        <v>134</v>
      </c>
      <c r="F98" s="9" t="s">
        <v>64</v>
      </c>
      <c r="G98" s="9" t="s">
        <v>172</v>
      </c>
      <c r="H98" s="9">
        <v>-2.2499999999999999E-4</v>
      </c>
      <c r="I98" s="9" t="s">
        <v>188</v>
      </c>
      <c r="J98" s="9" t="b">
        <v>0</v>
      </c>
      <c r="L98" s="9">
        <v>-0.31062606905487877</v>
      </c>
      <c r="M98" s="9">
        <v>-2.1305858048911279E-8</v>
      </c>
      <c r="N98" s="9">
        <v>-1.2584942848018451E-7</v>
      </c>
      <c r="O98" s="9">
        <v>-2.1049518282893269E-6</v>
      </c>
      <c r="P98" s="9">
        <v>-3.2901027878885327E-8</v>
      </c>
      <c r="Q98" s="9">
        <v>-3.7249033972042933E-2</v>
      </c>
      <c r="R98" s="9">
        <v>-1.695069296809859E-3</v>
      </c>
      <c r="S98" s="9">
        <v>-3.9870818838341031E-3</v>
      </c>
      <c r="T98" s="9">
        <v>-1.1799303114350309E-2</v>
      </c>
      <c r="U98" s="9">
        <v>-9.10893314334004E-4</v>
      </c>
      <c r="V98" s="9">
        <v>-2.073637361429705E-2</v>
      </c>
      <c r="W98" s="9">
        <v>-4.7558076045168809</v>
      </c>
      <c r="X98" s="9">
        <v>-3.2172599513217039</v>
      </c>
      <c r="Y98" s="9">
        <v>-4.448095415779898</v>
      </c>
      <c r="Z98" s="9">
        <v>-6.4147913804419111E-6</v>
      </c>
      <c r="AA98" s="9">
        <v>-4.6035859935909027</v>
      </c>
      <c r="AB98" s="9">
        <f t="shared" si="95"/>
        <v>-2.2499999999999999E-4</v>
      </c>
      <c r="AC98" s="9">
        <f t="shared" si="97"/>
        <v>6.9890865537347723E-5</v>
      </c>
      <c r="AD98" s="9">
        <f t="shared" si="98"/>
        <v>4.7938180610050378E-12</v>
      </c>
      <c r="AE98" s="9">
        <f t="shared" si="99"/>
        <v>2.8316121408041513E-11</v>
      </c>
      <c r="AF98" s="9">
        <f t="shared" si="100"/>
        <v>4.7361416136509855E-10</v>
      </c>
      <c r="AG98" s="9">
        <f t="shared" si="101"/>
        <v>7.4027312727491986E-12</v>
      </c>
      <c r="AH98" s="9">
        <f t="shared" si="102"/>
        <v>8.3810326437096601E-6</v>
      </c>
      <c r="AI98" s="9">
        <f t="shared" si="103"/>
        <v>3.8139059178221828E-7</v>
      </c>
      <c r="AJ98" s="9">
        <f t="shared" si="104"/>
        <v>8.9709342386267312E-7</v>
      </c>
      <c r="AK98" s="9">
        <f t="shared" si="105"/>
        <v>2.6548432007288193E-6</v>
      </c>
      <c r="AL98" s="9">
        <f t="shared" si="106"/>
        <v>2.0495099572515089E-7</v>
      </c>
      <c r="AM98" s="9">
        <f t="shared" si="107"/>
        <v>4.6656840632168357E-6</v>
      </c>
      <c r="AN98" s="9">
        <f t="shared" si="108"/>
        <v>1.0700567110162981E-3</v>
      </c>
      <c r="AO98" s="9">
        <f t="shared" si="109"/>
        <v>7.2388348904738335E-4</v>
      </c>
      <c r="AP98" s="9">
        <f t="shared" si="110"/>
        <v>1.0008214685504771E-3</v>
      </c>
      <c r="AQ98" s="9">
        <f t="shared" si="111"/>
        <v>1.4433280605994299E-9</v>
      </c>
      <c r="AR98" s="9">
        <f t="shared" si="112"/>
        <v>1.0358068485579531E-3</v>
      </c>
    </row>
    <row r="99" spans="1:44" ht="63.5" x14ac:dyDescent="0.35">
      <c r="A99" s="9" t="s">
        <v>150</v>
      </c>
      <c r="B99" s="9" t="s">
        <v>80</v>
      </c>
      <c r="C99" s="9" t="s">
        <v>168</v>
      </c>
      <c r="D99" s="9" t="s">
        <v>180</v>
      </c>
      <c r="E99" s="9" t="s">
        <v>134</v>
      </c>
      <c r="F99" s="9" t="s">
        <v>64</v>
      </c>
      <c r="G99" s="9" t="s">
        <v>172</v>
      </c>
      <c r="H99" s="9">
        <v>2.1350000000000002E-3</v>
      </c>
      <c r="I99" s="9" t="s">
        <v>188</v>
      </c>
      <c r="J99" s="9" t="b">
        <v>0</v>
      </c>
      <c r="L99" s="9">
        <v>0.11525756981176399</v>
      </c>
      <c r="M99" s="9">
        <v>1.122806434220742E-8</v>
      </c>
      <c r="N99" s="9">
        <v>5.5302390244247127E-9</v>
      </c>
      <c r="O99" s="9">
        <v>2.8421634726958709E-8</v>
      </c>
      <c r="P99" s="9">
        <v>3.704356632401462E-9</v>
      </c>
      <c r="Q99" s="9">
        <v>0.10737589049427709</v>
      </c>
      <c r="R99" s="9">
        <v>4.0911125731123941E-4</v>
      </c>
      <c r="S99" s="9">
        <v>4.166428375131348E-4</v>
      </c>
      <c r="T99" s="9">
        <v>1.2209256279476039E-3</v>
      </c>
      <c r="U99" s="9">
        <v>5.8572619694143044E-6</v>
      </c>
      <c r="V99" s="9">
        <v>1.0399459650819211E-4</v>
      </c>
      <c r="W99" s="9">
        <v>0.14015950808097119</v>
      </c>
      <c r="X99" s="9">
        <v>1.445034064808584</v>
      </c>
      <c r="Y99" s="9">
        <v>0.20574061411934519</v>
      </c>
      <c r="Z99" s="9">
        <v>3.8063568149824002E-6</v>
      </c>
      <c r="AA99" s="9">
        <v>7.4864370238318063</v>
      </c>
      <c r="AB99" s="9">
        <f t="shared" si="95"/>
        <v>2.1350000000000002E-3</v>
      </c>
      <c r="AC99" s="9">
        <f t="shared" si="97"/>
        <v>2.4607491154811617E-4</v>
      </c>
      <c r="AD99" s="9">
        <f t="shared" si="98"/>
        <v>2.3971917370612846E-11</v>
      </c>
      <c r="AE99" s="9">
        <f t="shared" si="99"/>
        <v>1.1807060317146763E-11</v>
      </c>
      <c r="AF99" s="9">
        <f t="shared" si="100"/>
        <v>6.0680190142056842E-11</v>
      </c>
      <c r="AG99" s="9">
        <f t="shared" si="101"/>
        <v>7.9088014101771225E-12</v>
      </c>
      <c r="AH99" s="9">
        <f t="shared" si="102"/>
        <v>2.292475262052816E-4</v>
      </c>
      <c r="AI99" s="9">
        <f t="shared" si="103"/>
        <v>8.734525343594962E-7</v>
      </c>
      <c r="AJ99" s="9">
        <f t="shared" si="104"/>
        <v>8.8953245809054287E-7</v>
      </c>
      <c r="AK99" s="9">
        <f t="shared" si="105"/>
        <v>2.6066762156681347E-6</v>
      </c>
      <c r="AL99" s="9">
        <f t="shared" si="106"/>
        <v>1.2505254304699541E-8</v>
      </c>
      <c r="AM99" s="9">
        <f t="shared" si="107"/>
        <v>2.2202846354499018E-7</v>
      </c>
      <c r="AN99" s="9">
        <f t="shared" si="108"/>
        <v>2.9924054975287353E-4</v>
      </c>
      <c r="AO99" s="9">
        <f t="shared" si="109"/>
        <v>3.0851477283663272E-3</v>
      </c>
      <c r="AP99" s="9">
        <f t="shared" si="110"/>
        <v>4.3925621114480201E-4</v>
      </c>
      <c r="AQ99" s="9">
        <f t="shared" si="111"/>
        <v>8.1265717999874249E-9</v>
      </c>
      <c r="AR99" s="9">
        <f t="shared" si="112"/>
        <v>1.598354304588091E-2</v>
      </c>
    </row>
    <row r="100" spans="1:44" ht="113.5" x14ac:dyDescent="0.35">
      <c r="A100" s="9" t="s">
        <v>154</v>
      </c>
      <c r="B100" s="9" t="s">
        <v>85</v>
      </c>
      <c r="C100" s="9" t="s">
        <v>170</v>
      </c>
      <c r="D100" s="9" t="s">
        <v>180</v>
      </c>
      <c r="E100" s="9" t="s">
        <v>134</v>
      </c>
      <c r="F100" s="9" t="s">
        <v>64</v>
      </c>
      <c r="G100" s="9" t="s">
        <v>172</v>
      </c>
      <c r="H100" s="9">
        <v>0.24160000000000001</v>
      </c>
      <c r="I100" s="9" t="s">
        <v>188</v>
      </c>
      <c r="J100" s="9" t="b">
        <v>0</v>
      </c>
      <c r="L100" s="9">
        <v>5.245019832741999E-2</v>
      </c>
      <c r="M100" s="9">
        <v>1.106788560484569E-8</v>
      </c>
      <c r="N100" s="9">
        <v>5.3317202184862752E-10</v>
      </c>
      <c r="O100" s="9">
        <v>1.819235327737038E-8</v>
      </c>
      <c r="P100" s="9">
        <v>1.3681902860277E-8</v>
      </c>
      <c r="Q100" s="9">
        <v>3.8877661265705071E-3</v>
      </c>
      <c r="R100" s="9">
        <v>2.0842120916074111E-4</v>
      </c>
      <c r="S100" s="9">
        <v>2.1220406349986321E-4</v>
      </c>
      <c r="T100" s="9">
        <v>6.6925849194124083E-4</v>
      </c>
      <c r="U100" s="9">
        <v>2.5025123451100638E-7</v>
      </c>
      <c r="V100" s="9">
        <v>5.9704213804908188E-5</v>
      </c>
      <c r="W100" s="9">
        <v>3.9396396088795471E-2</v>
      </c>
      <c r="X100" s="9">
        <v>1.361102407281026</v>
      </c>
      <c r="Y100" s="9">
        <v>3.871461418233516E-3</v>
      </c>
      <c r="Z100" s="9">
        <v>1.556229668676911E-7</v>
      </c>
      <c r="AA100" s="9">
        <v>0.73130718276301299</v>
      </c>
      <c r="AB100" s="9">
        <f t="shared" si="95"/>
        <v>0.24160000000000001</v>
      </c>
      <c r="AC100" s="9">
        <f t="shared" si="97"/>
        <v>1.2671967915904671E-2</v>
      </c>
      <c r="AD100" s="9">
        <f t="shared" si="98"/>
        <v>2.6740011621307191E-9</v>
      </c>
      <c r="AE100" s="9">
        <f t="shared" si="99"/>
        <v>1.2881436047862842E-10</v>
      </c>
      <c r="AF100" s="9">
        <f t="shared" si="100"/>
        <v>4.3952725518126843E-9</v>
      </c>
      <c r="AG100" s="9">
        <f t="shared" si="101"/>
        <v>3.3055477310429234E-9</v>
      </c>
      <c r="AH100" s="9">
        <f t="shared" si="102"/>
        <v>9.3928429617943458E-4</v>
      </c>
      <c r="AI100" s="9">
        <f t="shared" si="103"/>
        <v>5.0354564133235053E-5</v>
      </c>
      <c r="AJ100" s="9">
        <f t="shared" si="104"/>
        <v>5.1268501741566952E-5</v>
      </c>
      <c r="AK100" s="9">
        <f t="shared" si="105"/>
        <v>1.616928516530038E-4</v>
      </c>
      <c r="AL100" s="9">
        <f t="shared" si="106"/>
        <v>6.0460698257859147E-8</v>
      </c>
      <c r="AM100" s="9">
        <f t="shared" si="107"/>
        <v>1.4424538055265819E-5</v>
      </c>
      <c r="AN100" s="9">
        <f t="shared" si="108"/>
        <v>9.5181692950529855E-3</v>
      </c>
      <c r="AO100" s="9">
        <f t="shared" si="109"/>
        <v>0.32884234159909592</v>
      </c>
      <c r="AP100" s="9">
        <f t="shared" si="110"/>
        <v>9.3534507864521748E-4</v>
      </c>
      <c r="AQ100" s="9">
        <f t="shared" si="111"/>
        <v>3.7598508795234169E-8</v>
      </c>
      <c r="AR100" s="9">
        <f t="shared" si="112"/>
        <v>0.17668381535554395</v>
      </c>
    </row>
    <row r="101" spans="1:44" ht="63.5" x14ac:dyDescent="0.35">
      <c r="A101" s="9" t="s">
        <v>155</v>
      </c>
      <c r="B101" s="9" t="s">
        <v>86</v>
      </c>
      <c r="C101" s="9" t="s">
        <v>110</v>
      </c>
      <c r="D101" s="9" t="s">
        <v>180</v>
      </c>
      <c r="E101" s="9" t="s">
        <v>134</v>
      </c>
      <c r="F101" s="9" t="s">
        <v>64</v>
      </c>
      <c r="G101" s="9" t="s">
        <v>172</v>
      </c>
      <c r="H101" s="9">
        <v>0.22500000000000001</v>
      </c>
      <c r="I101" s="9" t="s">
        <v>188</v>
      </c>
      <c r="J101" s="9" t="b">
        <v>0</v>
      </c>
      <c r="L101" s="9">
        <v>9.8780896293963337E-5</v>
      </c>
      <c r="M101" s="9">
        <v>1.202292377797515E-11</v>
      </c>
      <c r="N101" s="9">
        <v>2.5984362253150889E-11</v>
      </c>
      <c r="O101" s="9">
        <v>5.0975276300559857E-11</v>
      </c>
      <c r="P101" s="9">
        <v>7.2458529704293477E-12</v>
      </c>
      <c r="Q101" s="9">
        <v>5.3681754219555723E-5</v>
      </c>
      <c r="R101" s="9">
        <v>4.4188348705119931E-7</v>
      </c>
      <c r="S101" s="9">
        <v>5.1309803377470138E-7</v>
      </c>
      <c r="T101" s="9">
        <v>1.2523922875137489E-6</v>
      </c>
      <c r="U101" s="9">
        <v>3.9169164794100289E-9</v>
      </c>
      <c r="V101" s="9">
        <v>1.1224760405249929E-7</v>
      </c>
      <c r="W101" s="9">
        <v>3.5092988605819241E-4</v>
      </c>
      <c r="X101" s="9">
        <v>1.292902202957878E-3</v>
      </c>
      <c r="Y101" s="9">
        <v>2.044893878242624E-4</v>
      </c>
      <c r="Z101" s="9">
        <v>1.4057061833224411E-9</v>
      </c>
      <c r="AA101" s="9">
        <v>4.2390913017216428E-3</v>
      </c>
      <c r="AB101" s="9">
        <f t="shared" si="95"/>
        <v>0.22500000000000001</v>
      </c>
      <c r="AC101" s="9">
        <f t="shared" si="97"/>
        <v>2.2225701666141752E-5</v>
      </c>
      <c r="AD101" s="9">
        <f t="shared" si="98"/>
        <v>2.705157850044409E-12</v>
      </c>
      <c r="AE101" s="9">
        <f t="shared" si="99"/>
        <v>5.8464815069589501E-12</v>
      </c>
      <c r="AF101" s="9">
        <f t="shared" si="100"/>
        <v>1.1469437167625968E-11</v>
      </c>
      <c r="AG101" s="9">
        <f t="shared" si="101"/>
        <v>1.6303169183466033E-12</v>
      </c>
      <c r="AH101" s="9">
        <f t="shared" si="102"/>
        <v>1.2078394699400037E-5</v>
      </c>
      <c r="AI101" s="9">
        <f t="shared" si="103"/>
        <v>9.9423784586519853E-8</v>
      </c>
      <c r="AJ101" s="9">
        <f t="shared" si="104"/>
        <v>1.1544705759930781E-7</v>
      </c>
      <c r="AK101" s="9">
        <f t="shared" si="105"/>
        <v>2.8178826469059352E-7</v>
      </c>
      <c r="AL101" s="9">
        <f t="shared" si="106"/>
        <v>8.8130620786725655E-10</v>
      </c>
      <c r="AM101" s="9">
        <f t="shared" si="107"/>
        <v>2.5255710911812341E-8</v>
      </c>
      <c r="AN101" s="9">
        <f t="shared" si="108"/>
        <v>7.895922436309329E-5</v>
      </c>
      <c r="AO101" s="9">
        <f t="shared" si="109"/>
        <v>2.9090299566552258E-4</v>
      </c>
      <c r="AP101" s="9">
        <f t="shared" si="110"/>
        <v>4.6010112260459041E-5</v>
      </c>
      <c r="AQ101" s="9">
        <f t="shared" si="111"/>
        <v>3.1628389124754923E-10</v>
      </c>
      <c r="AR101" s="9">
        <f t="shared" si="112"/>
        <v>9.5379554288736962E-4</v>
      </c>
    </row>
    <row r="102" spans="1:44" ht="63.5" x14ac:dyDescent="0.35">
      <c r="A102" s="9" t="s">
        <v>156</v>
      </c>
      <c r="B102" s="9" t="s">
        <v>87</v>
      </c>
      <c r="C102" s="9" t="s">
        <v>110</v>
      </c>
      <c r="D102" s="9" t="s">
        <v>173</v>
      </c>
      <c r="E102" s="9" t="s">
        <v>134</v>
      </c>
      <c r="F102" s="9" t="s">
        <v>64</v>
      </c>
      <c r="G102" s="9" t="s">
        <v>172</v>
      </c>
      <c r="H102" s="9">
        <v>-0.62</v>
      </c>
      <c r="I102" s="9" t="s">
        <v>188</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157</v>
      </c>
      <c r="B103" s="9" t="s">
        <v>88</v>
      </c>
      <c r="C103" s="9" t="s">
        <v>166</v>
      </c>
      <c r="D103" s="9" t="s">
        <v>180</v>
      </c>
      <c r="E103" s="9" t="s">
        <v>134</v>
      </c>
      <c r="F103" s="9" t="s">
        <v>64</v>
      </c>
      <c r="G103" s="9" t="s">
        <v>172</v>
      </c>
      <c r="H103" s="9">
        <v>-0.1</v>
      </c>
      <c r="I103" s="9" t="s">
        <v>188</v>
      </c>
      <c r="J103" s="9" t="b">
        <v>0</v>
      </c>
      <c r="L103" s="9">
        <v>0.49570190911352352</v>
      </c>
      <c r="M103" s="9">
        <v>2.263969131778963E-8</v>
      </c>
      <c r="N103" s="9">
        <v>3.4547120493638019E-9</v>
      </c>
      <c r="O103" s="9">
        <v>3.9632239148594309E-8</v>
      </c>
      <c r="P103" s="9">
        <v>4.5677703084599978E-8</v>
      </c>
      <c r="Q103" s="9">
        <v>1.6678068157283291E-2</v>
      </c>
      <c r="R103" s="9">
        <v>5.8100349666181678E-4</v>
      </c>
      <c r="S103" s="9">
        <v>3.154206602935737E-3</v>
      </c>
      <c r="T103" s="9">
        <v>1.343186973024648E-2</v>
      </c>
      <c r="U103" s="9">
        <v>1.4029823669808961E-6</v>
      </c>
      <c r="V103" s="9">
        <v>2.1512633222618791E-4</v>
      </c>
      <c r="W103" s="9">
        <v>0.17849813219028979</v>
      </c>
      <c r="X103" s="9">
        <v>4.5574250130453144</v>
      </c>
      <c r="Y103" s="9">
        <v>2.8235052025541298E-2</v>
      </c>
      <c r="Z103" s="9">
        <v>1.2658830426658481E-6</v>
      </c>
      <c r="AA103" s="9">
        <v>2.1245566616755371</v>
      </c>
      <c r="AB103" s="9">
        <f t="shared" si="95"/>
        <v>-0.1</v>
      </c>
      <c r="AC103" s="9">
        <f t="shared" si="97"/>
        <v>-4.9570190911352355E-2</v>
      </c>
      <c r="AD103" s="9">
        <f t="shared" si="98"/>
        <v>-2.2639691317789632E-9</v>
      </c>
      <c r="AE103" s="9">
        <f t="shared" si="99"/>
        <v>-3.4547120493638023E-10</v>
      </c>
      <c r="AF103" s="9">
        <f t="shared" si="100"/>
        <v>-3.9632239148594311E-9</v>
      </c>
      <c r="AG103" s="9">
        <f t="shared" si="101"/>
        <v>-4.5677703084599983E-9</v>
      </c>
      <c r="AH103" s="9">
        <f t="shared" si="102"/>
        <v>-1.6678068157283293E-3</v>
      </c>
      <c r="AI103" s="9">
        <f t="shared" si="103"/>
        <v>-5.810034966618168E-5</v>
      </c>
      <c r="AJ103" s="9">
        <f t="shared" si="104"/>
        <v>-3.1542066029357374E-4</v>
      </c>
      <c r="AK103" s="9">
        <f t="shared" si="105"/>
        <v>-1.3431869730246482E-3</v>
      </c>
      <c r="AL103" s="9">
        <f t="shared" si="106"/>
        <v>-1.402982366980896E-7</v>
      </c>
      <c r="AM103" s="9">
        <f t="shared" si="107"/>
        <v>-2.1512633222618793E-5</v>
      </c>
      <c r="AN103" s="9">
        <f t="shared" si="108"/>
        <v>-1.7849813219028978E-2</v>
      </c>
      <c r="AO103" s="9">
        <f t="shared" si="109"/>
        <v>-0.45574250130453148</v>
      </c>
      <c r="AP103" s="9">
        <f t="shared" si="110"/>
        <v>-2.8235052025541302E-3</v>
      </c>
      <c r="AQ103" s="9">
        <f t="shared" si="111"/>
        <v>-1.2658830426658481E-7</v>
      </c>
      <c r="AR103" s="9">
        <f t="shared" si="112"/>
        <v>-0.21245566616755374</v>
      </c>
    </row>
    <row r="104" spans="1:44" ht="63.5" x14ac:dyDescent="0.35">
      <c r="A104" s="9" t="s">
        <v>144</v>
      </c>
      <c r="B104" s="9" t="s">
        <v>74</v>
      </c>
      <c r="C104" s="9" t="s">
        <v>110</v>
      </c>
      <c r="D104" s="9" t="s">
        <v>177</v>
      </c>
      <c r="E104" s="9" t="s">
        <v>134</v>
      </c>
      <c r="F104" s="9" t="s">
        <v>64</v>
      </c>
      <c r="G104" s="9" t="s">
        <v>172</v>
      </c>
      <c r="H104" s="9">
        <v>2.3999999999999998E-3</v>
      </c>
      <c r="I104" s="9" t="s">
        <v>189</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158</v>
      </c>
      <c r="B105" s="9" t="s">
        <v>89</v>
      </c>
      <c r="C105" s="9" t="s">
        <v>110</v>
      </c>
      <c r="D105" s="9" t="s">
        <v>182</v>
      </c>
      <c r="E105" s="9" t="s">
        <v>134</v>
      </c>
      <c r="F105" s="9" t="s">
        <v>64</v>
      </c>
      <c r="G105" s="9" t="s">
        <v>172</v>
      </c>
      <c r="H105" s="9">
        <v>9.2799999999999997E-8</v>
      </c>
      <c r="I105" s="9" t="s">
        <v>189</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159</v>
      </c>
      <c r="B106" s="9" t="s">
        <v>90</v>
      </c>
      <c r="C106" s="9" t="s">
        <v>110</v>
      </c>
      <c r="D106" s="9" t="s">
        <v>182</v>
      </c>
      <c r="E106" s="9" t="s">
        <v>134</v>
      </c>
      <c r="F106" s="9" t="s">
        <v>64</v>
      </c>
      <c r="G106" s="9" t="s">
        <v>172</v>
      </c>
      <c r="H106" s="9">
        <v>7.0399999999999995E-8</v>
      </c>
      <c r="I106" s="9" t="s">
        <v>189</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152</v>
      </c>
      <c r="B107" s="9" t="s">
        <v>82</v>
      </c>
      <c r="C107" s="9" t="s">
        <v>110</v>
      </c>
      <c r="D107" s="9" t="s">
        <v>177</v>
      </c>
      <c r="E107" s="9" t="s">
        <v>134</v>
      </c>
      <c r="F107" s="9" t="s">
        <v>64</v>
      </c>
      <c r="G107" s="9" t="s">
        <v>172</v>
      </c>
      <c r="H107" s="9">
        <v>8.9599999999999996E-5</v>
      </c>
      <c r="I107" s="9" t="s">
        <v>189</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140</v>
      </c>
      <c r="B108" s="9" t="s">
        <v>70</v>
      </c>
      <c r="C108" s="9" t="s">
        <v>110</v>
      </c>
      <c r="D108" s="9" t="s">
        <v>177</v>
      </c>
      <c r="E108" s="9" t="s">
        <v>134</v>
      </c>
      <c r="F108" s="9" t="s">
        <v>64</v>
      </c>
      <c r="G108" s="9" t="s">
        <v>172</v>
      </c>
      <c r="H108" s="9">
        <v>0.21</v>
      </c>
      <c r="I108" s="9" t="s">
        <v>189</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139</v>
      </c>
      <c r="B109" s="9" t="s">
        <v>69</v>
      </c>
      <c r="C109" s="9" t="s">
        <v>110</v>
      </c>
      <c r="D109" s="9" t="s">
        <v>177</v>
      </c>
      <c r="E109" s="9" t="s">
        <v>134</v>
      </c>
      <c r="F109" s="9" t="s">
        <v>64</v>
      </c>
      <c r="G109" s="9" t="s">
        <v>172</v>
      </c>
      <c r="H109" s="9">
        <v>3.3000000000000003E-5</v>
      </c>
      <c r="I109" s="9" t="s">
        <v>189</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160</v>
      </c>
      <c r="B110" s="9" t="s">
        <v>91</v>
      </c>
      <c r="C110" s="9" t="s">
        <v>110</v>
      </c>
      <c r="D110" s="9" t="s">
        <v>182</v>
      </c>
      <c r="E110" s="9" t="s">
        <v>134</v>
      </c>
      <c r="F110" s="9" t="s">
        <v>64</v>
      </c>
      <c r="G110" s="9" t="s">
        <v>172</v>
      </c>
      <c r="H110" s="9">
        <v>1.09E-7</v>
      </c>
      <c r="I110" s="9" t="s">
        <v>189</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161</v>
      </c>
      <c r="B111" s="9" t="s">
        <v>92</v>
      </c>
      <c r="C111" s="9" t="s">
        <v>110</v>
      </c>
      <c r="D111" s="9" t="s">
        <v>182</v>
      </c>
      <c r="E111" s="9" t="s">
        <v>134</v>
      </c>
      <c r="F111" s="9" t="s">
        <v>64</v>
      </c>
      <c r="G111" s="9" t="s">
        <v>172</v>
      </c>
      <c r="H111" s="9">
        <v>2.9699999999999999E-6</v>
      </c>
      <c r="I111" s="9" t="s">
        <v>189</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162</v>
      </c>
      <c r="B112" s="9" t="s">
        <v>93</v>
      </c>
      <c r="C112" s="9" t="s">
        <v>110</v>
      </c>
      <c r="D112" s="9" t="s">
        <v>182</v>
      </c>
      <c r="E112" s="9" t="s">
        <v>134</v>
      </c>
      <c r="F112" s="9" t="s">
        <v>64</v>
      </c>
      <c r="G112" s="9" t="s">
        <v>172</v>
      </c>
      <c r="H112" s="9">
        <v>9.2799999999999997E-8</v>
      </c>
      <c r="I112" s="9" t="s">
        <v>189</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119</v>
      </c>
      <c r="B1" s="5" t="s">
        <v>163</v>
      </c>
      <c r="C1" s="5" t="s">
        <v>164</v>
      </c>
      <c r="D1" s="5" t="s">
        <v>171</v>
      </c>
      <c r="E1" s="5" t="s">
        <v>183</v>
      </c>
      <c r="F1" s="5" t="s">
        <v>184</v>
      </c>
      <c r="G1" s="5" t="s">
        <v>185</v>
      </c>
      <c r="H1" s="5" t="s">
        <v>51</v>
      </c>
      <c r="I1" s="5" t="s">
        <v>186</v>
      </c>
      <c r="J1" s="5" t="s">
        <v>190</v>
      </c>
      <c r="K1" s="5" t="s">
        <v>191</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196</v>
      </c>
      <c r="AC1" s="5" t="s">
        <v>197</v>
      </c>
      <c r="AD1" s="5" t="s">
        <v>198</v>
      </c>
      <c r="AE1" s="5" t="s">
        <v>199</v>
      </c>
      <c r="AF1" s="5" t="s">
        <v>200</v>
      </c>
      <c r="AG1" s="5" t="s">
        <v>201</v>
      </c>
      <c r="AH1" s="5" t="s">
        <v>202</v>
      </c>
      <c r="AI1" s="5" t="s">
        <v>203</v>
      </c>
      <c r="AJ1" s="5" t="s">
        <v>204</v>
      </c>
      <c r="AK1" s="5" t="s">
        <v>205</v>
      </c>
      <c r="AL1" s="5" t="s">
        <v>206</v>
      </c>
      <c r="AM1" s="5" t="s">
        <v>207</v>
      </c>
      <c r="AN1" s="5" t="s">
        <v>208</v>
      </c>
      <c r="AO1" s="5" t="s">
        <v>209</v>
      </c>
      <c r="AP1" s="5" t="s">
        <v>210</v>
      </c>
      <c r="AQ1" s="5" t="s">
        <v>211</v>
      </c>
      <c r="AR1" s="5" t="s">
        <v>212</v>
      </c>
    </row>
    <row r="2" spans="1:44" ht="38.5" x14ac:dyDescent="0.35">
      <c r="A2" s="9" t="s">
        <v>120</v>
      </c>
      <c r="B2" s="9" t="s">
        <v>52</v>
      </c>
      <c r="C2" s="9" t="s">
        <v>110</v>
      </c>
      <c r="D2" s="9" t="s">
        <v>172</v>
      </c>
      <c r="E2" s="9" t="s">
        <v>120</v>
      </c>
      <c r="F2" s="9" t="s">
        <v>52</v>
      </c>
      <c r="G2" s="9" t="s">
        <v>172</v>
      </c>
      <c r="H2" s="9">
        <v>-1</v>
      </c>
      <c r="I2" s="9" t="s">
        <v>187</v>
      </c>
      <c r="J2" s="9" t="b">
        <v>0</v>
      </c>
      <c r="AB2" s="9">
        <f>H2</f>
        <v>-1</v>
      </c>
      <c r="AC2" s="9">
        <f t="shared" ref="AC2:AR2" si="0">+AC3+AC4</f>
        <v>7.3224788295075879E-2</v>
      </c>
      <c r="AD2" s="9">
        <f t="shared" si="0"/>
        <v>6.7988029120468453E-9</v>
      </c>
      <c r="AE2" s="9">
        <f t="shared" si="0"/>
        <v>9.1113614205342013E-10</v>
      </c>
      <c r="AF2" s="9">
        <f t="shared" si="0"/>
        <v>3.1001325038960543E-9</v>
      </c>
      <c r="AG2" s="9">
        <f t="shared" si="0"/>
        <v>7.0685696078868921E-9</v>
      </c>
      <c r="AH2" s="9">
        <f t="shared" si="0"/>
        <v>2.36363459304695E-3</v>
      </c>
      <c r="AI2" s="9">
        <f t="shared" si="0"/>
        <v>2.2259775238189523E-3</v>
      </c>
      <c r="AJ2" s="9">
        <f t="shared" si="0"/>
        <v>9.2404513128378307E-4</v>
      </c>
      <c r="AK2" s="9">
        <f t="shared" si="0"/>
        <v>4.0761754248374487E-3</v>
      </c>
      <c r="AL2" s="9">
        <f t="shared" si="0"/>
        <v>3.1102075295979497E-7</v>
      </c>
      <c r="AM2" s="9">
        <f t="shared" si="0"/>
        <v>9.1992160741177146E-5</v>
      </c>
      <c r="AN2" s="9">
        <f t="shared" si="0"/>
        <v>1.7633117689091076E-2</v>
      </c>
      <c r="AO2" s="9">
        <f t="shared" si="0"/>
        <v>0.24055337259350809</v>
      </c>
      <c r="AP2" s="9">
        <f t="shared" si="0"/>
        <v>1.0816341595359668E-2</v>
      </c>
      <c r="AQ2" s="9">
        <f t="shared" si="0"/>
        <v>7.5087789621531342E-8</v>
      </c>
      <c r="AR2" s="9">
        <f t="shared" si="0"/>
        <v>0.47170046838139729</v>
      </c>
    </row>
    <row r="3" spans="1:44" ht="38.5" x14ac:dyDescent="0.35">
      <c r="A3" s="9" t="s">
        <v>121</v>
      </c>
      <c r="B3" s="9" t="s">
        <v>2</v>
      </c>
      <c r="C3" s="9" t="s">
        <v>110</v>
      </c>
      <c r="D3" s="9" t="s">
        <v>172</v>
      </c>
      <c r="E3" s="9" t="s">
        <v>120</v>
      </c>
      <c r="F3" s="9" t="s">
        <v>52</v>
      </c>
      <c r="G3" s="9" t="s">
        <v>172</v>
      </c>
      <c r="H3" s="9">
        <v>-0.2</v>
      </c>
      <c r="I3" s="9" t="s">
        <v>188</v>
      </c>
      <c r="J3" s="9" t="b">
        <v>1</v>
      </c>
      <c r="K3" s="9" t="s">
        <v>192</v>
      </c>
      <c r="L3" s="9">
        <f>AC5*AB5</f>
        <v>-2.3672705435859569E-2</v>
      </c>
      <c r="M3" s="9">
        <f>AD5*AB5</f>
        <v>5.3637225076180086E-11</v>
      </c>
      <c r="N3" s="9">
        <f>AE5*AB5</f>
        <v>-2.8469210127085117E-11</v>
      </c>
      <c r="O3" s="9">
        <f>AF5*AB5</f>
        <v>1.0296216453787204E-10</v>
      </c>
      <c r="P3" s="9">
        <f>AG5*AB5</f>
        <v>-2.456580007090483E-10</v>
      </c>
      <c r="Q3" s="9">
        <f>AH5*AB5</f>
        <v>-2.1202487264419031E-4</v>
      </c>
      <c r="R3" s="9">
        <f>AI5*AB5</f>
        <v>-9.8462283947301846E-3</v>
      </c>
      <c r="S3" s="9">
        <f>AJ5*AB5</f>
        <v>-7.662817350111354E-5</v>
      </c>
      <c r="T3" s="9">
        <f>AK5*AB5</f>
        <v>-3.2396666813810069E-4</v>
      </c>
      <c r="U3" s="9">
        <f>AL5*AB5</f>
        <v>-3.5815892636586606E-8</v>
      </c>
      <c r="V3" s="9">
        <f>AM5*AB5</f>
        <v>-2.9109161982240398E-6</v>
      </c>
      <c r="W3" s="9">
        <f>AN5*AB5</f>
        <v>4.538164792194677E-3</v>
      </c>
      <c r="X3" s="9">
        <f>AO5*AB5</f>
        <v>3.2679325576754036E-3</v>
      </c>
      <c r="Y3" s="9">
        <f>AP5*AB5</f>
        <v>-2.5692182341522263E-2</v>
      </c>
      <c r="Z3" s="9">
        <f>AQ5*AB5</f>
        <v>-8.949207129603298E-9</v>
      </c>
      <c r="AA3" s="9">
        <f>AR5*AB5</f>
        <v>-8.793041935481373E-2</v>
      </c>
      <c r="AB3" s="9">
        <f>-Parameter!G3</f>
        <v>-0.2</v>
      </c>
      <c r="AC3" s="9">
        <f>AB3*L3</f>
        <v>4.7345410871719139E-3</v>
      </c>
      <c r="AD3" s="9">
        <f>AB3*M3</f>
        <v>-1.0727445015236017E-11</v>
      </c>
      <c r="AE3" s="9">
        <f>AB3*N3</f>
        <v>5.6938420254170241E-12</v>
      </c>
      <c r="AF3" s="9">
        <f>AB3*O3</f>
        <v>-2.0592432907574411E-11</v>
      </c>
      <c r="AG3" s="9">
        <f>AB3*P3</f>
        <v>4.9131600141809662E-11</v>
      </c>
      <c r="AH3" s="9">
        <f>AB3*Q3</f>
        <v>4.2404974528838062E-5</v>
      </c>
      <c r="AI3" s="9">
        <f>AB3*R3</f>
        <v>1.9692456789460371E-3</v>
      </c>
      <c r="AJ3" s="9">
        <f>AB3*S3</f>
        <v>1.5325634700222707E-5</v>
      </c>
      <c r="AK3" s="9">
        <f>AB3*T3</f>
        <v>6.4793333627620147E-5</v>
      </c>
      <c r="AL3" s="9">
        <f>AB3*U3</f>
        <v>7.1631785273173213E-9</v>
      </c>
      <c r="AM3" s="9">
        <f>AB3*V3</f>
        <v>5.8218323964480805E-7</v>
      </c>
      <c r="AN3" s="9">
        <f>AB3*W3</f>
        <v>-9.0763295843893543E-4</v>
      </c>
      <c r="AO3" s="9">
        <f>AB3*X3</f>
        <v>-6.5358651153508073E-4</v>
      </c>
      <c r="AP3" s="9">
        <f>AB3*Y3</f>
        <v>5.1384364683044531E-3</v>
      </c>
      <c r="AQ3" s="9">
        <f>AB3*Z3</f>
        <v>1.7898414259206596E-9</v>
      </c>
      <c r="AR3" s="9">
        <f>AB3*AA3</f>
        <v>1.7586083870962745E-2</v>
      </c>
    </row>
    <row r="4" spans="1:44" ht="38.5" x14ac:dyDescent="0.35">
      <c r="A4" s="9" t="s">
        <v>122</v>
      </c>
      <c r="B4" s="9" t="s">
        <v>3</v>
      </c>
      <c r="C4" s="9" t="s">
        <v>110</v>
      </c>
      <c r="D4" s="9" t="s">
        <v>172</v>
      </c>
      <c r="E4" s="9" t="s">
        <v>120</v>
      </c>
      <c r="F4" s="9" t="s">
        <v>52</v>
      </c>
      <c r="G4" s="9" t="s">
        <v>172</v>
      </c>
      <c r="H4" s="9">
        <v>-0.8</v>
      </c>
      <c r="I4" s="9" t="s">
        <v>188</v>
      </c>
      <c r="J4" s="9" t="b">
        <v>1</v>
      </c>
      <c r="K4" s="9" t="s">
        <v>193</v>
      </c>
      <c r="L4" s="9">
        <f>AC12*AB12</f>
        <v>-8.5612809009879956E-2</v>
      </c>
      <c r="M4" s="9">
        <f>AD12*AB12</f>
        <v>-8.5119129463276009E-9</v>
      </c>
      <c r="N4" s="9">
        <f>AE12*AB12</f>
        <v>-1.1318028750350038E-9</v>
      </c>
      <c r="O4" s="9">
        <f>AF12*AB12</f>
        <v>-3.9009061710045356E-9</v>
      </c>
      <c r="P4" s="9">
        <f>AG12*AB12</f>
        <v>-8.7742975096813535E-9</v>
      </c>
      <c r="Q4" s="9">
        <f>AH12*AB12</f>
        <v>-2.9015370231476397E-3</v>
      </c>
      <c r="R4" s="9">
        <f>AI12*AB12</f>
        <v>-3.2091480609114419E-4</v>
      </c>
      <c r="S4" s="9">
        <f>AJ12*AB12</f>
        <v>-1.1358993707294505E-3</v>
      </c>
      <c r="T4" s="9">
        <f>AK12*AB12</f>
        <v>-5.0142276140122859E-3</v>
      </c>
      <c r="U4" s="9">
        <f>AL12*AB12</f>
        <v>-3.7982196804059703E-7</v>
      </c>
      <c r="V4" s="9">
        <f>AM12*AB12</f>
        <v>-1.1426247187691542E-4</v>
      </c>
      <c r="W4" s="9">
        <f>AN12*AB12</f>
        <v>-2.3175938309412513E-2</v>
      </c>
      <c r="X4" s="9">
        <f>AO12*AB12</f>
        <v>-0.30150869888130394</v>
      </c>
      <c r="Y4" s="9">
        <f>AP12*AB12</f>
        <v>-7.0973814088190167E-3</v>
      </c>
      <c r="Z4" s="9">
        <f>AQ12*AB12</f>
        <v>-9.1622435244513346E-8</v>
      </c>
      <c r="AA4" s="9">
        <f>AR12*AB12</f>
        <v>-0.56764298063804319</v>
      </c>
      <c r="AB4" s="9">
        <f>-1+Parameter!G3</f>
        <v>-0.8</v>
      </c>
      <c r="AC4" s="9">
        <f>AB4*L4</f>
        <v>6.8490247207903962E-2</v>
      </c>
      <c r="AD4" s="9">
        <f>AB4*M4</f>
        <v>6.8095303570620812E-9</v>
      </c>
      <c r="AE4" s="9">
        <f>AB4*N4</f>
        <v>9.054423000280031E-10</v>
      </c>
      <c r="AF4" s="9">
        <f>AB4*O4</f>
        <v>3.1207249368036286E-9</v>
      </c>
      <c r="AG4" s="9">
        <f>AB4*P4</f>
        <v>7.0194380077450828E-9</v>
      </c>
      <c r="AH4" s="9">
        <f>AB4*Q4</f>
        <v>2.3212296185181119E-3</v>
      </c>
      <c r="AI4" s="9">
        <f>AB4*R4</f>
        <v>2.5673184487291534E-4</v>
      </c>
      <c r="AJ4" s="9">
        <f>AB4*S4</f>
        <v>9.087194965835604E-4</v>
      </c>
      <c r="AK4" s="9">
        <f>AB4*T4</f>
        <v>4.0113820912098287E-3</v>
      </c>
      <c r="AL4" s="9">
        <f>AB4*U4</f>
        <v>3.0385757443247767E-7</v>
      </c>
      <c r="AM4" s="9">
        <f>AB4*V4</f>
        <v>9.1409977501532332E-5</v>
      </c>
      <c r="AN4" s="9">
        <f>AB4*W4</f>
        <v>1.854075064753001E-2</v>
      </c>
      <c r="AO4" s="9">
        <f>AB4*X4</f>
        <v>0.24120695910504317</v>
      </c>
      <c r="AP4" s="9">
        <f>AB4*Y4</f>
        <v>5.677905127055214E-3</v>
      </c>
      <c r="AQ4" s="9">
        <f>AB4*Z4</f>
        <v>7.3297948195610688E-8</v>
      </c>
      <c r="AR4" s="9">
        <f>AB4*AA4</f>
        <v>0.45411438451043457</v>
      </c>
    </row>
    <row r="5" spans="1:44" ht="38.5" x14ac:dyDescent="0.35">
      <c r="A5" s="9" t="s">
        <v>121</v>
      </c>
      <c r="B5" s="9" t="s">
        <v>2</v>
      </c>
      <c r="C5" s="9" t="s">
        <v>110</v>
      </c>
      <c r="D5" s="9" t="s">
        <v>172</v>
      </c>
      <c r="E5" s="9" t="s">
        <v>121</v>
      </c>
      <c r="F5" s="9" t="s">
        <v>2</v>
      </c>
      <c r="G5" s="9" t="s">
        <v>172</v>
      </c>
      <c r="H5" s="9">
        <v>-1</v>
      </c>
      <c r="I5" s="9" t="s">
        <v>187</v>
      </c>
      <c r="J5" s="9" t="b">
        <v>0</v>
      </c>
      <c r="AB5" s="9">
        <f t="shared" ref="AB5:AB15" si="1">H5</f>
        <v>-1</v>
      </c>
      <c r="AC5" s="9">
        <f t="shared" ref="AC5:AR5" si="2">+AC6+AC7</f>
        <v>2.3672705435859569E-2</v>
      </c>
      <c r="AD5" s="9">
        <f t="shared" si="2"/>
        <v>-5.3637225076180086E-11</v>
      </c>
      <c r="AE5" s="9">
        <f t="shared" si="2"/>
        <v>2.8469210127085117E-11</v>
      </c>
      <c r="AF5" s="9">
        <f t="shared" si="2"/>
        <v>-1.0296216453787204E-10</v>
      </c>
      <c r="AG5" s="9">
        <f t="shared" si="2"/>
        <v>2.456580007090483E-10</v>
      </c>
      <c r="AH5" s="9">
        <f t="shared" si="2"/>
        <v>2.1202487264419031E-4</v>
      </c>
      <c r="AI5" s="9">
        <f t="shared" si="2"/>
        <v>9.8462283947301846E-3</v>
      </c>
      <c r="AJ5" s="9">
        <f t="shared" si="2"/>
        <v>7.662817350111354E-5</v>
      </c>
      <c r="AK5" s="9">
        <f t="shared" si="2"/>
        <v>3.2396666813810069E-4</v>
      </c>
      <c r="AL5" s="9">
        <f t="shared" si="2"/>
        <v>3.5815892636586606E-8</v>
      </c>
      <c r="AM5" s="9">
        <f t="shared" si="2"/>
        <v>2.9109161982240398E-6</v>
      </c>
      <c r="AN5" s="9">
        <f t="shared" si="2"/>
        <v>-4.538164792194677E-3</v>
      </c>
      <c r="AO5" s="9">
        <f t="shared" si="2"/>
        <v>-3.2679325576754036E-3</v>
      </c>
      <c r="AP5" s="9">
        <f t="shared" si="2"/>
        <v>2.5692182341522263E-2</v>
      </c>
      <c r="AQ5" s="9">
        <f t="shared" si="2"/>
        <v>8.949207129603298E-9</v>
      </c>
      <c r="AR5" s="9">
        <f t="shared" si="2"/>
        <v>8.793041935481373E-2</v>
      </c>
    </row>
    <row r="6" spans="1:44" ht="51" x14ac:dyDescent="0.35">
      <c r="A6" s="9" t="s">
        <v>123</v>
      </c>
      <c r="B6" s="9" t="s">
        <v>53</v>
      </c>
      <c r="C6" s="9" t="s">
        <v>110</v>
      </c>
      <c r="D6" s="9" t="s">
        <v>172</v>
      </c>
      <c r="E6" s="9" t="s">
        <v>121</v>
      </c>
      <c r="F6" s="9" t="s">
        <v>2</v>
      </c>
      <c r="G6" s="9" t="s">
        <v>172</v>
      </c>
      <c r="H6" s="9">
        <v>-0.8</v>
      </c>
      <c r="I6" s="9" t="s">
        <v>188</v>
      </c>
      <c r="J6" s="9" t="b">
        <v>1</v>
      </c>
      <c r="L6" s="9">
        <f>AC8*AB8</f>
        <v>-2.3672705435859569E-2</v>
      </c>
      <c r="M6" s="9">
        <f>AD8*AB8</f>
        <v>5.363722507618008E-11</v>
      </c>
      <c r="N6" s="9">
        <f>AE8*AB8</f>
        <v>-2.8469210127085114E-11</v>
      </c>
      <c r="O6" s="9">
        <f>AF8*AB8</f>
        <v>1.0296216453787203E-10</v>
      </c>
      <c r="P6" s="9">
        <f>AG8*AB8</f>
        <v>-2.4565800070904825E-10</v>
      </c>
      <c r="Q6" s="9">
        <f>AH8*AB8</f>
        <v>-2.1202487264419031E-4</v>
      </c>
      <c r="R6" s="9">
        <f>AI8*AB8</f>
        <v>-9.8462283947301846E-3</v>
      </c>
      <c r="S6" s="9">
        <f>AJ8*AB8</f>
        <v>-7.662817350111354E-5</v>
      </c>
      <c r="T6" s="9">
        <f>AK8*AB8</f>
        <v>-3.2396666813810064E-4</v>
      </c>
      <c r="U6" s="9">
        <f>AL8*AB8</f>
        <v>-3.5815892636586606E-8</v>
      </c>
      <c r="V6" s="9">
        <f>AM8*AB8</f>
        <v>-2.9109161982240394E-6</v>
      </c>
      <c r="W6" s="9">
        <f>AN8*AB8</f>
        <v>4.538164792194677E-3</v>
      </c>
      <c r="X6" s="9">
        <f>AO8*AB8</f>
        <v>3.2679325576754036E-3</v>
      </c>
      <c r="Y6" s="9">
        <f>AP8*AB8</f>
        <v>-2.5692182341522259E-2</v>
      </c>
      <c r="Z6" s="9">
        <f>AQ8*AB8</f>
        <v>-8.949207129603298E-9</v>
      </c>
      <c r="AA6" s="9">
        <f>AR8*AB8</f>
        <v>-8.793041935481373E-2</v>
      </c>
      <c r="AB6" s="9">
        <f t="shared" si="1"/>
        <v>-0.8</v>
      </c>
      <c r="AC6" s="9">
        <f>AB6*L6</f>
        <v>1.8938164348687656E-2</v>
      </c>
      <c r="AD6" s="9">
        <f>AB6*M6</f>
        <v>-4.2909780060944069E-11</v>
      </c>
      <c r="AE6" s="9">
        <f>AB6*N6</f>
        <v>2.2775368101668093E-11</v>
      </c>
      <c r="AF6" s="9">
        <f>AB6*O6</f>
        <v>-8.2369731630297631E-11</v>
      </c>
      <c r="AG6" s="9">
        <f>AB6*P6</f>
        <v>1.9652640056723862E-10</v>
      </c>
      <c r="AH6" s="9">
        <f>AB6*Q6</f>
        <v>1.6961989811535225E-4</v>
      </c>
      <c r="AI6" s="9">
        <f>AB6*R6</f>
        <v>7.8769827157841484E-3</v>
      </c>
      <c r="AJ6" s="9">
        <f>AB6*S6</f>
        <v>6.1302538800890829E-5</v>
      </c>
      <c r="AK6" s="9">
        <f>AB6*T6</f>
        <v>2.5917333451048053E-4</v>
      </c>
      <c r="AL6" s="9">
        <f>AB6*U6</f>
        <v>2.8652714109269285E-8</v>
      </c>
      <c r="AM6" s="9">
        <f>AB6*V6</f>
        <v>2.3287329585792318E-6</v>
      </c>
      <c r="AN6" s="9">
        <f>AB6*W6</f>
        <v>-3.6305318337557417E-3</v>
      </c>
      <c r="AO6" s="9">
        <f>AB6*X6</f>
        <v>-2.6143460461403229E-3</v>
      </c>
      <c r="AP6" s="9">
        <f>AB6*Y6</f>
        <v>2.0553745873217809E-2</v>
      </c>
      <c r="AQ6" s="9">
        <f>AB6*Z6</f>
        <v>7.1593657036826384E-9</v>
      </c>
      <c r="AR6" s="9">
        <f>AB6*AA6</f>
        <v>7.0344335483850981E-2</v>
      </c>
    </row>
    <row r="7" spans="1:44" ht="51" x14ac:dyDescent="0.35">
      <c r="A7" s="9" t="s">
        <v>124</v>
      </c>
      <c r="B7" s="9" t="s">
        <v>54</v>
      </c>
      <c r="C7" s="9" t="s">
        <v>110</v>
      </c>
      <c r="D7" s="9" t="s">
        <v>172</v>
      </c>
      <c r="E7" s="9" t="s">
        <v>121</v>
      </c>
      <c r="F7" s="9" t="s">
        <v>2</v>
      </c>
      <c r="G7" s="9" t="s">
        <v>172</v>
      </c>
      <c r="H7" s="9">
        <v>-0.2</v>
      </c>
      <c r="I7" s="9" t="s">
        <v>188</v>
      </c>
      <c r="J7" s="9" t="b">
        <v>1</v>
      </c>
      <c r="L7" s="9">
        <f>AC10*AB10</f>
        <v>-2.3672705435859569E-2</v>
      </c>
      <c r="M7" s="9">
        <f>AD10*AB10</f>
        <v>5.363722507618008E-11</v>
      </c>
      <c r="N7" s="9">
        <f>AE10*AB10</f>
        <v>-2.8469210127085114E-11</v>
      </c>
      <c r="O7" s="9">
        <f>AF10*AB10</f>
        <v>1.0296216453787203E-10</v>
      </c>
      <c r="P7" s="9">
        <f>AG10*AB10</f>
        <v>-2.4565800070904825E-10</v>
      </c>
      <c r="Q7" s="9">
        <f>AH10*AB10</f>
        <v>-2.1202487264419031E-4</v>
      </c>
      <c r="R7" s="9">
        <f>AI10*AB10</f>
        <v>-9.8462283947301846E-3</v>
      </c>
      <c r="S7" s="9">
        <f>AJ10*AB10</f>
        <v>-7.662817350111354E-5</v>
      </c>
      <c r="T7" s="9">
        <f>AK10*AB10</f>
        <v>-3.2396666813810064E-4</v>
      </c>
      <c r="U7" s="9">
        <f>AL10*AB10</f>
        <v>-3.5815892636586606E-8</v>
      </c>
      <c r="V7" s="9">
        <f>AM10*AB10</f>
        <v>-2.9109161982240394E-6</v>
      </c>
      <c r="W7" s="9">
        <f>AN10*AB10</f>
        <v>4.538164792194677E-3</v>
      </c>
      <c r="X7" s="9">
        <f>AO10*AB10</f>
        <v>3.2679325576754036E-3</v>
      </c>
      <c r="Y7" s="9">
        <f>AP10*AB10</f>
        <v>-2.5692182341522259E-2</v>
      </c>
      <c r="Z7" s="9">
        <f>AQ10*AB10</f>
        <v>-8.949207129603298E-9</v>
      </c>
      <c r="AA7" s="9">
        <f>AR10*AB10</f>
        <v>-8.793041935481373E-2</v>
      </c>
      <c r="AB7" s="9">
        <f t="shared" si="1"/>
        <v>-0.2</v>
      </c>
      <c r="AC7" s="9">
        <f>AB7*L7</f>
        <v>4.7345410871719139E-3</v>
      </c>
      <c r="AD7" s="9">
        <f>AB7*M7</f>
        <v>-1.0727445015236017E-11</v>
      </c>
      <c r="AE7" s="9">
        <f>AB7*N7</f>
        <v>5.6938420254170233E-12</v>
      </c>
      <c r="AF7" s="9">
        <f>AB7*O7</f>
        <v>-2.0592432907574408E-11</v>
      </c>
      <c r="AG7" s="9">
        <f>AB7*P7</f>
        <v>4.9131600141809655E-11</v>
      </c>
      <c r="AH7" s="9">
        <f>AB7*Q7</f>
        <v>4.2404974528838062E-5</v>
      </c>
      <c r="AI7" s="9">
        <f>AB7*R7</f>
        <v>1.9692456789460371E-3</v>
      </c>
      <c r="AJ7" s="9">
        <f>AB7*S7</f>
        <v>1.5325634700222707E-5</v>
      </c>
      <c r="AK7" s="9">
        <f>AB7*T7</f>
        <v>6.4793333627620133E-5</v>
      </c>
      <c r="AL7" s="9">
        <f>AB7*U7</f>
        <v>7.1631785273173213E-9</v>
      </c>
      <c r="AM7" s="9">
        <f>AB7*V7</f>
        <v>5.8218323964480795E-7</v>
      </c>
      <c r="AN7" s="9">
        <f>AB7*W7</f>
        <v>-9.0763295843893543E-4</v>
      </c>
      <c r="AO7" s="9">
        <f>AB7*X7</f>
        <v>-6.5358651153508073E-4</v>
      </c>
      <c r="AP7" s="9">
        <f>AB7*Y7</f>
        <v>5.1384364683044522E-3</v>
      </c>
      <c r="AQ7" s="9">
        <f>AB7*Z7</f>
        <v>1.7898414259206596E-9</v>
      </c>
      <c r="AR7" s="9">
        <f>AB7*AA7</f>
        <v>1.7586083870962745E-2</v>
      </c>
    </row>
    <row r="8" spans="1:44" ht="51" x14ac:dyDescent="0.35">
      <c r="A8" s="9" t="s">
        <v>123</v>
      </c>
      <c r="B8" s="9" t="s">
        <v>53</v>
      </c>
      <c r="C8" s="9" t="s">
        <v>110</v>
      </c>
      <c r="D8" s="9" t="s">
        <v>172</v>
      </c>
      <c r="E8" s="9" t="s">
        <v>123</v>
      </c>
      <c r="F8" s="9" t="s">
        <v>53</v>
      </c>
      <c r="G8" s="9" t="s">
        <v>172</v>
      </c>
      <c r="H8" s="9">
        <v>-1</v>
      </c>
      <c r="I8" s="9" t="s">
        <v>187</v>
      </c>
      <c r="J8" s="9" t="b">
        <v>0</v>
      </c>
      <c r="AB8" s="9">
        <f t="shared" si="1"/>
        <v>-1</v>
      </c>
      <c r="AC8" s="9">
        <f t="shared" ref="AC8:AR8" si="3">+AC9</f>
        <v>2.3672705435859569E-2</v>
      </c>
      <c r="AD8" s="9">
        <f t="shared" si="3"/>
        <v>-5.363722507618008E-11</v>
      </c>
      <c r="AE8" s="9">
        <f t="shared" si="3"/>
        <v>2.8469210127085114E-11</v>
      </c>
      <c r="AF8" s="9">
        <f t="shared" si="3"/>
        <v>-1.0296216453787203E-10</v>
      </c>
      <c r="AG8" s="9">
        <f t="shared" si="3"/>
        <v>2.4565800070904825E-10</v>
      </c>
      <c r="AH8" s="9">
        <f t="shared" si="3"/>
        <v>2.1202487264419031E-4</v>
      </c>
      <c r="AI8" s="9">
        <f t="shared" si="3"/>
        <v>9.8462283947301846E-3</v>
      </c>
      <c r="AJ8" s="9">
        <f t="shared" si="3"/>
        <v>7.662817350111354E-5</v>
      </c>
      <c r="AK8" s="9">
        <f t="shared" si="3"/>
        <v>3.2396666813810064E-4</v>
      </c>
      <c r="AL8" s="9">
        <f t="shared" si="3"/>
        <v>3.5815892636586606E-8</v>
      </c>
      <c r="AM8" s="9">
        <f t="shared" si="3"/>
        <v>2.9109161982240394E-6</v>
      </c>
      <c r="AN8" s="9">
        <f t="shared" si="3"/>
        <v>-4.538164792194677E-3</v>
      </c>
      <c r="AO8" s="9">
        <f t="shared" si="3"/>
        <v>-3.2679325576754036E-3</v>
      </c>
      <c r="AP8" s="9">
        <f t="shared" si="3"/>
        <v>2.5692182341522259E-2</v>
      </c>
      <c r="AQ8" s="9">
        <f t="shared" si="3"/>
        <v>8.949207129603298E-9</v>
      </c>
      <c r="AR8" s="9">
        <f t="shared" si="3"/>
        <v>8.793041935481373E-2</v>
      </c>
    </row>
    <row r="9" spans="1:44" ht="88.5" x14ac:dyDescent="0.35">
      <c r="A9" s="9" t="s">
        <v>125</v>
      </c>
      <c r="B9" s="9" t="s">
        <v>55</v>
      </c>
      <c r="C9" s="9" t="s">
        <v>110</v>
      </c>
      <c r="D9" s="9" t="s">
        <v>172</v>
      </c>
      <c r="E9" s="9" t="s">
        <v>123</v>
      </c>
      <c r="F9" s="9" t="s">
        <v>53</v>
      </c>
      <c r="G9" s="9" t="s">
        <v>172</v>
      </c>
      <c r="H9" s="9">
        <v>-1</v>
      </c>
      <c r="I9" s="9" t="s">
        <v>188</v>
      </c>
      <c r="J9" s="9" t="b">
        <v>1</v>
      </c>
      <c r="L9" s="9">
        <f>AC25*AB25</f>
        <v>-2.3672705435859569E-2</v>
      </c>
      <c r="M9" s="9">
        <f>AD25*AB25</f>
        <v>5.363722507618008E-11</v>
      </c>
      <c r="N9" s="9">
        <f>AE25*AB25</f>
        <v>-2.8469210127085114E-11</v>
      </c>
      <c r="O9" s="9">
        <f>AF25*AB25</f>
        <v>1.0296216453787203E-10</v>
      </c>
      <c r="P9" s="9">
        <f>AG25*AB25</f>
        <v>-2.4565800070904825E-10</v>
      </c>
      <c r="Q9" s="9">
        <f>AH25*AB25</f>
        <v>-2.1202487264419031E-4</v>
      </c>
      <c r="R9" s="9">
        <f>AI25*AB25</f>
        <v>-9.8462283947301846E-3</v>
      </c>
      <c r="S9" s="9">
        <f>AJ25*AB25</f>
        <v>-7.662817350111354E-5</v>
      </c>
      <c r="T9" s="9">
        <f>AK25*AB25</f>
        <v>-3.2396666813810064E-4</v>
      </c>
      <c r="U9" s="9">
        <f>AL25*AB25</f>
        <v>-3.5815892636586606E-8</v>
      </c>
      <c r="V9" s="9">
        <f>AM25*AB25</f>
        <v>-2.9109161982240394E-6</v>
      </c>
      <c r="W9" s="9">
        <f>AN25*AB25</f>
        <v>4.538164792194677E-3</v>
      </c>
      <c r="X9" s="9">
        <f>AO25*AB25</f>
        <v>3.2679325576754036E-3</v>
      </c>
      <c r="Y9" s="9">
        <f>AP25*AB25</f>
        <v>-2.5692182341522259E-2</v>
      </c>
      <c r="Z9" s="9">
        <f>AQ25*AB25</f>
        <v>-8.949207129603298E-9</v>
      </c>
      <c r="AA9" s="9">
        <f>AR25*AB25</f>
        <v>-8.793041935481373E-2</v>
      </c>
      <c r="AB9" s="9">
        <f t="shared" si="1"/>
        <v>-1</v>
      </c>
      <c r="AC9" s="9">
        <f>AB9*L9</f>
        <v>2.3672705435859569E-2</v>
      </c>
      <c r="AD9" s="9">
        <f>AB9*M9</f>
        <v>-5.363722507618008E-11</v>
      </c>
      <c r="AE9" s="9">
        <f>AB9*N9</f>
        <v>2.8469210127085114E-11</v>
      </c>
      <c r="AF9" s="9">
        <f>AB9*O9</f>
        <v>-1.0296216453787203E-10</v>
      </c>
      <c r="AG9" s="9">
        <f>AB9*P9</f>
        <v>2.4565800070904825E-10</v>
      </c>
      <c r="AH9" s="9">
        <f>AB9*Q9</f>
        <v>2.1202487264419031E-4</v>
      </c>
      <c r="AI9" s="9">
        <f>AB9*R9</f>
        <v>9.8462283947301846E-3</v>
      </c>
      <c r="AJ9" s="9">
        <f>AB9*S9</f>
        <v>7.662817350111354E-5</v>
      </c>
      <c r="AK9" s="9">
        <f>AB9*T9</f>
        <v>3.2396666813810064E-4</v>
      </c>
      <c r="AL9" s="9">
        <f>AB9*U9</f>
        <v>3.5815892636586606E-8</v>
      </c>
      <c r="AM9" s="9">
        <f>AB9*V9</f>
        <v>2.9109161982240394E-6</v>
      </c>
      <c r="AN9" s="9">
        <f>AB9*W9</f>
        <v>-4.538164792194677E-3</v>
      </c>
      <c r="AO9" s="9">
        <f>AB9*X9</f>
        <v>-3.2679325576754036E-3</v>
      </c>
      <c r="AP9" s="9">
        <f>AB9*Y9</f>
        <v>2.5692182341522259E-2</v>
      </c>
      <c r="AQ9" s="9">
        <f>AB9*Z9</f>
        <v>8.949207129603298E-9</v>
      </c>
      <c r="AR9" s="9">
        <f>AB9*AA9</f>
        <v>8.793041935481373E-2</v>
      </c>
    </row>
    <row r="10" spans="1:44" ht="51" x14ac:dyDescent="0.35">
      <c r="A10" s="9" t="s">
        <v>124</v>
      </c>
      <c r="B10" s="9" t="s">
        <v>54</v>
      </c>
      <c r="C10" s="9" t="s">
        <v>110</v>
      </c>
      <c r="D10" s="9" t="s">
        <v>172</v>
      </c>
      <c r="E10" s="9" t="s">
        <v>124</v>
      </c>
      <c r="F10" s="9" t="s">
        <v>54</v>
      </c>
      <c r="G10" s="9" t="s">
        <v>172</v>
      </c>
      <c r="H10" s="9">
        <v>-1</v>
      </c>
      <c r="I10" s="9" t="s">
        <v>187</v>
      </c>
      <c r="J10" s="9" t="b">
        <v>0</v>
      </c>
      <c r="AB10" s="9">
        <f t="shared" si="1"/>
        <v>-1</v>
      </c>
      <c r="AC10" s="9">
        <f t="shared" ref="AC10:AR10" si="4">+AC11</f>
        <v>2.3672705435859569E-2</v>
      </c>
      <c r="AD10" s="9">
        <f t="shared" si="4"/>
        <v>-5.363722507618008E-11</v>
      </c>
      <c r="AE10" s="9">
        <f t="shared" si="4"/>
        <v>2.8469210127085114E-11</v>
      </c>
      <c r="AF10" s="9">
        <f t="shared" si="4"/>
        <v>-1.0296216453787203E-10</v>
      </c>
      <c r="AG10" s="9">
        <f t="shared" si="4"/>
        <v>2.4565800070904825E-10</v>
      </c>
      <c r="AH10" s="9">
        <f t="shared" si="4"/>
        <v>2.1202487264419031E-4</v>
      </c>
      <c r="AI10" s="9">
        <f t="shared" si="4"/>
        <v>9.8462283947301846E-3</v>
      </c>
      <c r="AJ10" s="9">
        <f t="shared" si="4"/>
        <v>7.662817350111354E-5</v>
      </c>
      <c r="AK10" s="9">
        <f t="shared" si="4"/>
        <v>3.2396666813810064E-4</v>
      </c>
      <c r="AL10" s="9">
        <f t="shared" si="4"/>
        <v>3.5815892636586606E-8</v>
      </c>
      <c r="AM10" s="9">
        <f t="shared" si="4"/>
        <v>2.9109161982240394E-6</v>
      </c>
      <c r="AN10" s="9">
        <f t="shared" si="4"/>
        <v>-4.538164792194677E-3</v>
      </c>
      <c r="AO10" s="9">
        <f t="shared" si="4"/>
        <v>-3.2679325576754036E-3</v>
      </c>
      <c r="AP10" s="9">
        <f t="shared" si="4"/>
        <v>2.5692182341522259E-2</v>
      </c>
      <c r="AQ10" s="9">
        <f t="shared" si="4"/>
        <v>8.949207129603298E-9</v>
      </c>
      <c r="AR10" s="9">
        <f t="shared" si="4"/>
        <v>8.793041935481373E-2</v>
      </c>
    </row>
    <row r="11" spans="1:44" ht="88.5" x14ac:dyDescent="0.35">
      <c r="A11" s="9" t="s">
        <v>126</v>
      </c>
      <c r="B11" s="9" t="s">
        <v>56</v>
      </c>
      <c r="C11" s="9" t="s">
        <v>110</v>
      </c>
      <c r="D11" s="9" t="s">
        <v>172</v>
      </c>
      <c r="E11" s="9" t="s">
        <v>124</v>
      </c>
      <c r="F11" s="9" t="s">
        <v>54</v>
      </c>
      <c r="G11" s="9" t="s">
        <v>172</v>
      </c>
      <c r="H11" s="9">
        <v>-1</v>
      </c>
      <c r="I11" s="9" t="s">
        <v>188</v>
      </c>
      <c r="J11" s="9" t="b">
        <v>1</v>
      </c>
      <c r="L11" s="9">
        <f>AC69*AB69</f>
        <v>-2.3672705435859569E-2</v>
      </c>
      <c r="M11" s="9">
        <f>AD69*AB69</f>
        <v>5.363722507618008E-11</v>
      </c>
      <c r="N11" s="9">
        <f>AE69*AB69</f>
        <v>-2.8469210127085114E-11</v>
      </c>
      <c r="O11" s="9">
        <f>AF69*AB69</f>
        <v>1.0296216453787203E-10</v>
      </c>
      <c r="P11" s="9">
        <f>AG69*AB69</f>
        <v>-2.4565800070904825E-10</v>
      </c>
      <c r="Q11" s="9">
        <f>AH69*AB69</f>
        <v>-2.1202487264419031E-4</v>
      </c>
      <c r="R11" s="9">
        <f>AI69*AB69</f>
        <v>-9.8462283947301846E-3</v>
      </c>
      <c r="S11" s="9">
        <f>AJ69*AB69</f>
        <v>-7.662817350111354E-5</v>
      </c>
      <c r="T11" s="9">
        <f>AK69*AB69</f>
        <v>-3.2396666813810064E-4</v>
      </c>
      <c r="U11" s="9">
        <f>AL69*AB69</f>
        <v>-3.5815892636586606E-8</v>
      </c>
      <c r="V11" s="9">
        <f>AM69*AB69</f>
        <v>-2.9109161982240394E-6</v>
      </c>
      <c r="W11" s="9">
        <f>AN69*AB69</f>
        <v>4.538164792194677E-3</v>
      </c>
      <c r="X11" s="9">
        <f>AO69*AB69</f>
        <v>3.2679325576754036E-3</v>
      </c>
      <c r="Y11" s="9">
        <f>AP69*AB69</f>
        <v>-2.5692182341522259E-2</v>
      </c>
      <c r="Z11" s="9">
        <f>AQ69*AB69</f>
        <v>-8.949207129603298E-9</v>
      </c>
      <c r="AA11" s="9">
        <f>AR69*AB69</f>
        <v>-8.793041935481373E-2</v>
      </c>
      <c r="AB11" s="9">
        <f t="shared" si="1"/>
        <v>-1</v>
      </c>
      <c r="AC11" s="9">
        <f>AB11*L11</f>
        <v>2.3672705435859569E-2</v>
      </c>
      <c r="AD11" s="9">
        <f>AB11*M11</f>
        <v>-5.363722507618008E-11</v>
      </c>
      <c r="AE11" s="9">
        <f>AB11*N11</f>
        <v>2.8469210127085114E-11</v>
      </c>
      <c r="AF11" s="9">
        <f>AB11*O11</f>
        <v>-1.0296216453787203E-10</v>
      </c>
      <c r="AG11" s="9">
        <f>AB11*P11</f>
        <v>2.4565800070904825E-10</v>
      </c>
      <c r="AH11" s="9">
        <f>AB11*Q11</f>
        <v>2.1202487264419031E-4</v>
      </c>
      <c r="AI11" s="9">
        <f>AB11*R11</f>
        <v>9.8462283947301846E-3</v>
      </c>
      <c r="AJ11" s="9">
        <f>AB11*S11</f>
        <v>7.662817350111354E-5</v>
      </c>
      <c r="AK11" s="9">
        <f>AB11*T11</f>
        <v>3.2396666813810064E-4</v>
      </c>
      <c r="AL11" s="9">
        <f>AB11*U11</f>
        <v>3.5815892636586606E-8</v>
      </c>
      <c r="AM11" s="9">
        <f>AB11*V11</f>
        <v>2.9109161982240394E-6</v>
      </c>
      <c r="AN11" s="9">
        <f>AB11*W11</f>
        <v>-4.538164792194677E-3</v>
      </c>
      <c r="AO11" s="9">
        <f>AB11*X11</f>
        <v>-3.2679325576754036E-3</v>
      </c>
      <c r="AP11" s="9">
        <f>AB11*Y11</f>
        <v>2.5692182341522259E-2</v>
      </c>
      <c r="AQ11" s="9">
        <f>AB11*Z11</f>
        <v>8.949207129603298E-9</v>
      </c>
      <c r="AR11" s="9">
        <f>AB11*AA11</f>
        <v>8.793041935481373E-2</v>
      </c>
    </row>
    <row r="12" spans="1:44" ht="38.5" x14ac:dyDescent="0.35">
      <c r="A12" s="9" t="s">
        <v>122</v>
      </c>
      <c r="B12" s="9" t="s">
        <v>3</v>
      </c>
      <c r="C12" s="9" t="s">
        <v>110</v>
      </c>
      <c r="D12" s="9" t="s">
        <v>172</v>
      </c>
      <c r="E12" s="9" t="s">
        <v>122</v>
      </c>
      <c r="F12" s="9" t="s">
        <v>3</v>
      </c>
      <c r="G12" s="9" t="s">
        <v>172</v>
      </c>
      <c r="H12" s="9">
        <v>-1</v>
      </c>
      <c r="I12" s="9" t="s">
        <v>187</v>
      </c>
      <c r="J12" s="9" t="b">
        <v>0</v>
      </c>
      <c r="AB12" s="9">
        <f t="shared" si="1"/>
        <v>-1</v>
      </c>
      <c r="AC12" s="9">
        <f t="shared" ref="AC12:AR12" si="5">+AC13+AC14</f>
        <v>8.5612809009879956E-2</v>
      </c>
      <c r="AD12" s="9">
        <f t="shared" si="5"/>
        <v>8.5119129463276009E-9</v>
      </c>
      <c r="AE12" s="9">
        <f t="shared" si="5"/>
        <v>1.1318028750350038E-9</v>
      </c>
      <c r="AF12" s="9">
        <f t="shared" si="5"/>
        <v>3.9009061710045356E-9</v>
      </c>
      <c r="AG12" s="9">
        <f t="shared" si="5"/>
        <v>8.7742975096813535E-9</v>
      </c>
      <c r="AH12" s="9">
        <f t="shared" si="5"/>
        <v>2.9015370231476397E-3</v>
      </c>
      <c r="AI12" s="9">
        <f t="shared" si="5"/>
        <v>3.2091480609114419E-4</v>
      </c>
      <c r="AJ12" s="9">
        <f t="shared" si="5"/>
        <v>1.1358993707294505E-3</v>
      </c>
      <c r="AK12" s="9">
        <f t="shared" si="5"/>
        <v>5.0142276140122859E-3</v>
      </c>
      <c r="AL12" s="9">
        <f t="shared" si="5"/>
        <v>3.7982196804059703E-7</v>
      </c>
      <c r="AM12" s="9">
        <f t="shared" si="5"/>
        <v>1.1426247187691542E-4</v>
      </c>
      <c r="AN12" s="9">
        <f t="shared" si="5"/>
        <v>2.3175938309412513E-2</v>
      </c>
      <c r="AO12" s="9">
        <f t="shared" si="5"/>
        <v>0.30150869888130394</v>
      </c>
      <c r="AP12" s="9">
        <f t="shared" si="5"/>
        <v>7.0973814088190167E-3</v>
      </c>
      <c r="AQ12" s="9">
        <f t="shared" si="5"/>
        <v>9.1622435244513346E-8</v>
      </c>
      <c r="AR12" s="9">
        <f t="shared" si="5"/>
        <v>0.56764298063804319</v>
      </c>
    </row>
    <row r="13" spans="1:44" ht="51" x14ac:dyDescent="0.35">
      <c r="A13" s="9" t="s">
        <v>127</v>
      </c>
      <c r="B13" s="9" t="s">
        <v>57</v>
      </c>
      <c r="C13" s="9" t="s">
        <v>110</v>
      </c>
      <c r="D13" s="9" t="s">
        <v>172</v>
      </c>
      <c r="E13" s="9" t="s">
        <v>122</v>
      </c>
      <c r="F13" s="9" t="s">
        <v>3</v>
      </c>
      <c r="G13" s="9" t="s">
        <v>172</v>
      </c>
      <c r="H13" s="9">
        <v>-0.6</v>
      </c>
      <c r="I13" s="9" t="s">
        <v>188</v>
      </c>
      <c r="J13" s="9" t="b">
        <v>1</v>
      </c>
      <c r="L13" s="9">
        <f>AC15*AB15</f>
        <v>-8.5612809009879956E-2</v>
      </c>
      <c r="M13" s="9">
        <f>AD15*AB15</f>
        <v>-8.5119129463276009E-9</v>
      </c>
      <c r="N13" s="9">
        <f>AE15*AB15</f>
        <v>-1.1318028750350038E-9</v>
      </c>
      <c r="O13" s="9">
        <f>AF15*AB15</f>
        <v>-3.9009061710045356E-9</v>
      </c>
      <c r="P13" s="9">
        <f>AG15*AB15</f>
        <v>-8.7742975096813535E-9</v>
      </c>
      <c r="Q13" s="9">
        <f>AH15*AB15</f>
        <v>-2.9015370231476397E-3</v>
      </c>
      <c r="R13" s="9">
        <f>AI15*AB15</f>
        <v>-3.2091480609114419E-4</v>
      </c>
      <c r="S13" s="9">
        <f>AJ15*AB15</f>
        <v>-1.1358993707294505E-3</v>
      </c>
      <c r="T13" s="9">
        <f>AK15*AB15</f>
        <v>-5.0142276140122859E-3</v>
      </c>
      <c r="U13" s="9">
        <f>AL15*AB15</f>
        <v>-3.7982196804059703E-7</v>
      </c>
      <c r="V13" s="9">
        <f>AM15*AB15</f>
        <v>-1.1426247187691542E-4</v>
      </c>
      <c r="W13" s="9">
        <f>AN15*AB15</f>
        <v>-2.3175938309412513E-2</v>
      </c>
      <c r="X13" s="9">
        <f>AO15*AB15</f>
        <v>-0.30150869888130394</v>
      </c>
      <c r="Y13" s="9">
        <f>AP15*AB15</f>
        <v>-7.0973814088190167E-3</v>
      </c>
      <c r="Z13" s="9">
        <f>AQ15*AB15</f>
        <v>-9.1622435244513346E-8</v>
      </c>
      <c r="AA13" s="9">
        <f>AR15*AB15</f>
        <v>-0.56764298063804319</v>
      </c>
      <c r="AB13" s="9">
        <f t="shared" si="1"/>
        <v>-0.6</v>
      </c>
      <c r="AC13" s="9">
        <f>AB13*L13</f>
        <v>5.1367685405927975E-2</v>
      </c>
      <c r="AD13" s="9">
        <f>AB13*M13</f>
        <v>5.1071477677965607E-9</v>
      </c>
      <c r="AE13" s="9">
        <f>AB13*N13</f>
        <v>6.7908172502100225E-10</v>
      </c>
      <c r="AF13" s="9">
        <f>AB13*O13</f>
        <v>2.3405437026027211E-9</v>
      </c>
      <c r="AG13" s="9">
        <f>AB13*P13</f>
        <v>5.2645785058088121E-9</v>
      </c>
      <c r="AH13" s="9">
        <f>AB13*Q13</f>
        <v>1.7409222138885837E-3</v>
      </c>
      <c r="AI13" s="9">
        <f>AB13*R13</f>
        <v>1.9254888365468652E-4</v>
      </c>
      <c r="AJ13" s="9">
        <f>AB13*S13</f>
        <v>6.815396224376703E-4</v>
      </c>
      <c r="AK13" s="9">
        <f>AB13*T13</f>
        <v>3.0085365684073715E-3</v>
      </c>
      <c r="AL13" s="9">
        <f>AB13*U13</f>
        <v>2.278931808243582E-7</v>
      </c>
      <c r="AM13" s="9">
        <f>AB13*V13</f>
        <v>6.8557483126149249E-5</v>
      </c>
      <c r="AN13" s="9">
        <f>AB13*W13</f>
        <v>1.3905562985647508E-2</v>
      </c>
      <c r="AO13" s="9">
        <f>AB13*X13</f>
        <v>0.18090521932878237</v>
      </c>
      <c r="AP13" s="9">
        <f>AB13*Y13</f>
        <v>4.2584288452914097E-3</v>
      </c>
      <c r="AQ13" s="9">
        <f>AB13*Z13</f>
        <v>5.4973461146708002E-8</v>
      </c>
      <c r="AR13" s="9">
        <f>AB13*AA13</f>
        <v>0.34058578838282588</v>
      </c>
    </row>
    <row r="14" spans="1:44" ht="51" x14ac:dyDescent="0.35">
      <c r="A14" s="9" t="s">
        <v>128</v>
      </c>
      <c r="B14" s="9" t="s">
        <v>58</v>
      </c>
      <c r="C14" s="9" t="s">
        <v>110</v>
      </c>
      <c r="D14" s="9" t="s">
        <v>172</v>
      </c>
      <c r="E14" s="9" t="s">
        <v>122</v>
      </c>
      <c r="F14" s="9" t="s">
        <v>3</v>
      </c>
      <c r="G14" s="9" t="s">
        <v>172</v>
      </c>
      <c r="H14" s="9">
        <v>-0.4</v>
      </c>
      <c r="I14" s="9" t="s">
        <v>188</v>
      </c>
      <c r="J14" s="9" t="b">
        <v>1</v>
      </c>
      <c r="L14" s="9">
        <f>AC20*AB20</f>
        <v>-8.5612809009879956E-2</v>
      </c>
      <c r="M14" s="9">
        <f>AD20*AB20</f>
        <v>-8.5119129463276009E-9</v>
      </c>
      <c r="N14" s="9">
        <f>AE20*AB20</f>
        <v>-1.1318028750350038E-9</v>
      </c>
      <c r="O14" s="9">
        <f>AF20*AB20</f>
        <v>-3.9009061710045356E-9</v>
      </c>
      <c r="P14" s="9">
        <f>AG20*AB20</f>
        <v>-8.7742975096813535E-9</v>
      </c>
      <c r="Q14" s="9">
        <f>AH20*AB20</f>
        <v>-2.9015370231476397E-3</v>
      </c>
      <c r="R14" s="9">
        <f>AI20*AB20</f>
        <v>-3.2091480609114419E-4</v>
      </c>
      <c r="S14" s="9">
        <f>AJ20*AB20</f>
        <v>-1.1358993707294505E-3</v>
      </c>
      <c r="T14" s="9">
        <f>AK20*AB20</f>
        <v>-5.0142276140122859E-3</v>
      </c>
      <c r="U14" s="9">
        <f>AL20*AB20</f>
        <v>-3.7982196804059703E-7</v>
      </c>
      <c r="V14" s="9">
        <f>AM20*AB20</f>
        <v>-1.1426247187691542E-4</v>
      </c>
      <c r="W14" s="9">
        <f>AN20*AB20</f>
        <v>-2.3175938309412513E-2</v>
      </c>
      <c r="X14" s="9">
        <f>AO20*AB20</f>
        <v>-0.30150869888130394</v>
      </c>
      <c r="Y14" s="9">
        <f>AP20*AB20</f>
        <v>-7.0973814088190167E-3</v>
      </c>
      <c r="Z14" s="9">
        <f>AQ20*AB20</f>
        <v>-9.1622435244513346E-8</v>
      </c>
      <c r="AA14" s="9">
        <f>AR20*AB20</f>
        <v>-0.56764298063804319</v>
      </c>
      <c r="AB14" s="9">
        <f t="shared" si="1"/>
        <v>-0.4</v>
      </c>
      <c r="AC14" s="9">
        <f>AB14*L14</f>
        <v>3.4245123603951981E-2</v>
      </c>
      <c r="AD14" s="9">
        <f>AB14*M14</f>
        <v>3.4047651785310406E-9</v>
      </c>
      <c r="AE14" s="9">
        <f>AB14*N14</f>
        <v>4.5272115001400155E-10</v>
      </c>
      <c r="AF14" s="9">
        <f>AB14*O14</f>
        <v>1.5603624684018143E-9</v>
      </c>
      <c r="AG14" s="9">
        <f>AB14*P14</f>
        <v>3.5097190038725414E-9</v>
      </c>
      <c r="AH14" s="9">
        <f>AB14*Q14</f>
        <v>1.160614809259056E-3</v>
      </c>
      <c r="AI14" s="9">
        <f>AB14*R14</f>
        <v>1.2836592243645767E-4</v>
      </c>
      <c r="AJ14" s="9">
        <f>AB14*S14</f>
        <v>4.543597482917802E-4</v>
      </c>
      <c r="AK14" s="9">
        <f>AB14*T14</f>
        <v>2.0056910456049144E-3</v>
      </c>
      <c r="AL14" s="9">
        <f>AB14*U14</f>
        <v>1.5192878721623883E-7</v>
      </c>
      <c r="AM14" s="9">
        <f>AB14*V14</f>
        <v>4.5704988750766166E-5</v>
      </c>
      <c r="AN14" s="9">
        <f>AB14*W14</f>
        <v>9.2703753237650052E-3</v>
      </c>
      <c r="AO14" s="9">
        <f>AB14*X14</f>
        <v>0.12060347955252158</v>
      </c>
      <c r="AP14" s="9">
        <f>AB14*Y14</f>
        <v>2.838952563527607E-3</v>
      </c>
      <c r="AQ14" s="9">
        <f>AB14*Z14</f>
        <v>3.6648974097805344E-8</v>
      </c>
      <c r="AR14" s="9">
        <f>AB14*AA14</f>
        <v>0.22705719225521728</v>
      </c>
    </row>
    <row r="15" spans="1:44" ht="51" x14ac:dyDescent="0.35">
      <c r="A15" s="9" t="s">
        <v>127</v>
      </c>
      <c r="B15" s="9" t="s">
        <v>57</v>
      </c>
      <c r="C15" s="9" t="s">
        <v>110</v>
      </c>
      <c r="D15" s="9" t="s">
        <v>172</v>
      </c>
      <c r="E15" s="9" t="s">
        <v>127</v>
      </c>
      <c r="F15" s="9" t="s">
        <v>57</v>
      </c>
      <c r="G15" s="9" t="s">
        <v>172</v>
      </c>
      <c r="H15" s="9">
        <v>-1</v>
      </c>
      <c r="I15" s="9" t="s">
        <v>187</v>
      </c>
      <c r="J15" s="9" t="b">
        <v>0</v>
      </c>
      <c r="AB15" s="9">
        <f t="shared" si="1"/>
        <v>-1</v>
      </c>
      <c r="AC15" s="9">
        <f t="shared" ref="AC15:AR15" si="6">+AC16+AC17+AC18+AC19</f>
        <v>8.5612809009879956E-2</v>
      </c>
      <c r="AD15" s="9">
        <f t="shared" si="6"/>
        <v>8.5119129463276009E-9</v>
      </c>
      <c r="AE15" s="9">
        <f t="shared" si="6"/>
        <v>1.1318028750350038E-9</v>
      </c>
      <c r="AF15" s="9">
        <f t="shared" si="6"/>
        <v>3.9009061710045356E-9</v>
      </c>
      <c r="AG15" s="9">
        <f t="shared" si="6"/>
        <v>8.7742975096813535E-9</v>
      </c>
      <c r="AH15" s="9">
        <f t="shared" si="6"/>
        <v>2.9015370231476397E-3</v>
      </c>
      <c r="AI15" s="9">
        <f t="shared" si="6"/>
        <v>3.2091480609114419E-4</v>
      </c>
      <c r="AJ15" s="9">
        <f t="shared" si="6"/>
        <v>1.1358993707294505E-3</v>
      </c>
      <c r="AK15" s="9">
        <f t="shared" si="6"/>
        <v>5.0142276140122859E-3</v>
      </c>
      <c r="AL15" s="9">
        <f t="shared" si="6"/>
        <v>3.7982196804059703E-7</v>
      </c>
      <c r="AM15" s="9">
        <f t="shared" si="6"/>
        <v>1.1426247187691542E-4</v>
      </c>
      <c r="AN15" s="9">
        <f t="shared" si="6"/>
        <v>2.3175938309412513E-2</v>
      </c>
      <c r="AO15" s="9">
        <f t="shared" si="6"/>
        <v>0.30150869888130394</v>
      </c>
      <c r="AP15" s="9">
        <f t="shared" si="6"/>
        <v>7.0973814088190167E-3</v>
      </c>
      <c r="AQ15" s="9">
        <f t="shared" si="6"/>
        <v>9.1622435244513346E-8</v>
      </c>
      <c r="AR15" s="9">
        <f t="shared" si="6"/>
        <v>0.56764298063804319</v>
      </c>
    </row>
    <row r="16" spans="1:44" ht="88.5" x14ac:dyDescent="0.35">
      <c r="A16" s="9" t="s">
        <v>129</v>
      </c>
      <c r="B16" s="9" t="s">
        <v>59</v>
      </c>
      <c r="C16" s="9" t="s">
        <v>110</v>
      </c>
      <c r="D16" s="9" t="s">
        <v>172</v>
      </c>
      <c r="E16" s="9" t="s">
        <v>127</v>
      </c>
      <c r="F16" s="9" t="s">
        <v>57</v>
      </c>
      <c r="G16" s="9" t="s">
        <v>172</v>
      </c>
      <c r="H16" s="9">
        <v>-0.5</v>
      </c>
      <c r="I16" s="9" t="s">
        <v>188</v>
      </c>
      <c r="J16" s="9" t="b">
        <v>1</v>
      </c>
      <c r="K16" s="9" t="s">
        <v>194</v>
      </c>
      <c r="L16" s="9">
        <f>AC38*AB38</f>
        <v>-5.3953760442447339E-2</v>
      </c>
      <c r="M16" s="9">
        <f>AD38*AB38</f>
        <v>-3.027063845571448E-9</v>
      </c>
      <c r="N16" s="9">
        <f>AE38*AB38</f>
        <v>-1.427213331771866E-9</v>
      </c>
      <c r="O16" s="9">
        <f>AF38*AB38</f>
        <v>-2.3641948066178103E-9</v>
      </c>
      <c r="P16" s="9">
        <f>AG38*AB38</f>
        <v>-1.0915706147200551E-8</v>
      </c>
      <c r="Q16" s="9">
        <f>AH38*AB38</f>
        <v>-2.2999632551541109E-3</v>
      </c>
      <c r="R16" s="9">
        <f>AI38*AB38</f>
        <v>-7.1513202930028715E-5</v>
      </c>
      <c r="S16" s="9">
        <f>AJ38*AB38</f>
        <v>-2.1694960001108739E-3</v>
      </c>
      <c r="T16" s="9">
        <f>AK38*AB38</f>
        <v>-9.6225014452828075E-3</v>
      </c>
      <c r="U16" s="9">
        <f>AL38*AB38</f>
        <v>-4.055810082322917E-7</v>
      </c>
      <c r="V16" s="9">
        <f>AM38*AB38</f>
        <v>-8.6023694770961086E-5</v>
      </c>
      <c r="W16" s="9">
        <f>AN38*AB38</f>
        <v>-1.9389603375059253E-2</v>
      </c>
      <c r="X16" s="9">
        <f>AO38*AB38</f>
        <v>-0.44008200535474762</v>
      </c>
      <c r="Y16" s="9">
        <f>AP38*AB38</f>
        <v>-1.2426601543650335E-2</v>
      </c>
      <c r="Z16" s="9">
        <f>AQ38*AB38</f>
        <v>-1.1863523826531189E-7</v>
      </c>
      <c r="AA16" s="9">
        <f>AR38*AB38</f>
        <v>-0.29763451506094013</v>
      </c>
      <c r="AB16" s="9">
        <f>-1+Parameter!G4</f>
        <v>-0.5</v>
      </c>
      <c r="AC16" s="9">
        <f>AB16*L16</f>
        <v>2.697688022122367E-2</v>
      </c>
      <c r="AD16" s="9">
        <f>AB16*M16</f>
        <v>1.513531922785724E-9</v>
      </c>
      <c r="AE16" s="9">
        <f>AB16*N16</f>
        <v>7.1360666588593299E-10</v>
      </c>
      <c r="AF16" s="9">
        <f>AB16*O16</f>
        <v>1.1820974033089051E-9</v>
      </c>
      <c r="AG16" s="9">
        <f>AB16*P16</f>
        <v>5.4578530736002754E-9</v>
      </c>
      <c r="AH16" s="9">
        <f>AB16*Q16</f>
        <v>1.1499816275770554E-3</v>
      </c>
      <c r="AI16" s="9">
        <f>AB16*R16</f>
        <v>3.5756601465014358E-5</v>
      </c>
      <c r="AJ16" s="9">
        <f>AB16*S16</f>
        <v>1.084748000055437E-3</v>
      </c>
      <c r="AK16" s="9">
        <f>AB16*T16</f>
        <v>4.8112507226414037E-3</v>
      </c>
      <c r="AL16" s="9">
        <f>AB16*U16</f>
        <v>2.0279050411614585E-7</v>
      </c>
      <c r="AM16" s="9">
        <f>AB16*V16</f>
        <v>4.3011847385480543E-5</v>
      </c>
      <c r="AN16" s="9">
        <f>AB16*W16</f>
        <v>9.6948016875296264E-3</v>
      </c>
      <c r="AO16" s="9">
        <f>AB16*X16</f>
        <v>0.22004100267737381</v>
      </c>
      <c r="AP16" s="9">
        <f>AB16*Y16</f>
        <v>6.2133007718251677E-3</v>
      </c>
      <c r="AQ16" s="9">
        <f>AB16*Z16</f>
        <v>5.9317619132655944E-8</v>
      </c>
      <c r="AR16" s="9">
        <f>AB16*AA16</f>
        <v>0.14881725753047007</v>
      </c>
    </row>
    <row r="17" spans="1:44" ht="88.5" x14ac:dyDescent="0.35">
      <c r="A17" s="9" t="s">
        <v>130</v>
      </c>
      <c r="B17" s="9" t="s">
        <v>60</v>
      </c>
      <c r="C17" s="9" t="s">
        <v>110</v>
      </c>
      <c r="D17" s="9" t="s">
        <v>172</v>
      </c>
      <c r="E17" s="9" t="s">
        <v>127</v>
      </c>
      <c r="F17" s="9" t="s">
        <v>57</v>
      </c>
      <c r="G17" s="9" t="s">
        <v>172</v>
      </c>
      <c r="H17" s="9">
        <v>-0.5</v>
      </c>
      <c r="I17" s="9" t="s">
        <v>188</v>
      </c>
      <c r="J17" s="9" t="b">
        <v>1</v>
      </c>
      <c r="K17" s="9" t="s">
        <v>195</v>
      </c>
      <c r="L17" s="9">
        <f>AC51*AB51</f>
        <v>-6.414280064053493E-2</v>
      </c>
      <c r="M17" s="9">
        <f>AD51*AB51</f>
        <v>-2.2984723572902436E-9</v>
      </c>
      <c r="N17" s="9">
        <f>AE51*AB51</f>
        <v>-5.8178984738193745E-10</v>
      </c>
      <c r="O17" s="9">
        <f>AF51*AB51</f>
        <v>-2.1698958348830853E-9</v>
      </c>
      <c r="P17" s="9">
        <f>AG51*AB51</f>
        <v>5.1196458805766363E-10</v>
      </c>
      <c r="Q17" s="9">
        <f>AH51*AB51</f>
        <v>-1.1917546272818022E-4</v>
      </c>
      <c r="R17" s="9">
        <f>AI51*AB51</f>
        <v>-5.7404946712579087E-5</v>
      </c>
      <c r="S17" s="9">
        <f>AJ51*AB51</f>
        <v>2.2765427155173424E-4</v>
      </c>
      <c r="T17" s="9">
        <f>AK51*AB51</f>
        <v>1.0514281279933697E-3</v>
      </c>
      <c r="U17" s="9">
        <f>AL51*AB51</f>
        <v>-2.7558420217307417E-7</v>
      </c>
      <c r="V17" s="9">
        <f>AM51*AB51</f>
        <v>-9.8558657264393309E-6</v>
      </c>
      <c r="W17" s="9">
        <f>AN51*AB51</f>
        <v>-4.4211800004168994E-3</v>
      </c>
      <c r="X17" s="9">
        <f>AO51*AB51</f>
        <v>5.8044855874564483E-2</v>
      </c>
      <c r="Y17" s="9">
        <f>AP51*AB51</f>
        <v>-3.4070344952075908E-4</v>
      </c>
      <c r="Z17" s="9">
        <f>AQ51*AB51</f>
        <v>-3.9714933140343596E-9</v>
      </c>
      <c r="AA17" s="9">
        <f>AR51*AB51</f>
        <v>-0.11184993777273661</v>
      </c>
      <c r="AB17" s="9">
        <f>-Parameter!G4</f>
        <v>-0.5</v>
      </c>
      <c r="AC17" s="9">
        <f>AB17*L17</f>
        <v>3.2071400320267465E-2</v>
      </c>
      <c r="AD17" s="9">
        <f>AB17*M17</f>
        <v>1.1492361786451218E-9</v>
      </c>
      <c r="AE17" s="9">
        <f>AB17*N17</f>
        <v>2.9089492369096872E-10</v>
      </c>
      <c r="AF17" s="9">
        <f>AB17*O17</f>
        <v>1.0849479174415427E-9</v>
      </c>
      <c r="AG17" s="9">
        <f>AB17*P17</f>
        <v>-2.5598229402883182E-10</v>
      </c>
      <c r="AH17" s="9">
        <f>AB17*Q17</f>
        <v>5.9587731364090109E-5</v>
      </c>
      <c r="AI17" s="9">
        <f>AB17*R17</f>
        <v>2.8702473356289543E-5</v>
      </c>
      <c r="AJ17" s="9">
        <f>AB17*S17</f>
        <v>-1.1382713577586712E-4</v>
      </c>
      <c r="AK17" s="9">
        <f>AB17*T17</f>
        <v>-5.2571406399668484E-4</v>
      </c>
      <c r="AL17" s="9">
        <f>AB17*U17</f>
        <v>1.3779210108653708E-7</v>
      </c>
      <c r="AM17" s="9">
        <f>AB17*V17</f>
        <v>4.9279328632196655E-6</v>
      </c>
      <c r="AN17" s="9">
        <f>AB17*W17</f>
        <v>2.2105900002084497E-3</v>
      </c>
      <c r="AO17" s="9">
        <f>AB17*X17</f>
        <v>-2.9022427937282241E-2</v>
      </c>
      <c r="AP17" s="9">
        <f>AB17*Y17</f>
        <v>1.7035172476037954E-4</v>
      </c>
      <c r="AQ17" s="9">
        <f>AB17*Z17</f>
        <v>1.9857466570171798E-9</v>
      </c>
      <c r="AR17" s="9">
        <f>AB17*AA17</f>
        <v>5.5924968886368304E-2</v>
      </c>
    </row>
    <row r="18" spans="1:44" ht="113.5" x14ac:dyDescent="0.35">
      <c r="A18" s="9" t="s">
        <v>131</v>
      </c>
      <c r="B18" s="9" t="s">
        <v>61</v>
      </c>
      <c r="C18" s="9" t="s">
        <v>112</v>
      </c>
      <c r="D18" s="9" t="s">
        <v>173</v>
      </c>
      <c r="E18" s="9" t="s">
        <v>127</v>
      </c>
      <c r="F18" s="9" t="s">
        <v>57</v>
      </c>
      <c r="G18" s="9" t="s">
        <v>172</v>
      </c>
      <c r="H18" s="9">
        <v>0.02</v>
      </c>
      <c r="I18" s="9" t="s">
        <v>188</v>
      </c>
      <c r="J18" s="9" t="b">
        <v>0</v>
      </c>
      <c r="L18" s="9">
        <v>1.2504863864278171</v>
      </c>
      <c r="M18" s="9">
        <v>2.7475581709379648E-7</v>
      </c>
      <c r="N18" s="9">
        <v>5.2435949859715276E-9</v>
      </c>
      <c r="O18" s="9">
        <v>6.9710135889247766E-8</v>
      </c>
      <c r="P18" s="9">
        <v>1.7289313338122789E-7</v>
      </c>
      <c r="Q18" s="9">
        <v>7.8970782361801869E-2</v>
      </c>
      <c r="R18" s="9">
        <v>1.2497519194287191E-2</v>
      </c>
      <c r="S18" s="9">
        <v>7.9501729694158221E-3</v>
      </c>
      <c r="T18" s="9">
        <v>3.5380107139226402E-2</v>
      </c>
      <c r="U18" s="9">
        <v>1.625895376645918E-6</v>
      </c>
      <c r="V18" s="9">
        <v>3.2204582662181879E-3</v>
      </c>
      <c r="W18" s="9">
        <v>0.3418355502588678</v>
      </c>
      <c r="X18" s="9">
        <v>4.1450758806584824</v>
      </c>
      <c r="Y18" s="9">
        <v>3.0634116169997401E-2</v>
      </c>
      <c r="Z18" s="9">
        <v>1.203646919307988E-6</v>
      </c>
      <c r="AA18" s="9">
        <v>16.971521383669469</v>
      </c>
      <c r="AB18" s="9">
        <f>H18</f>
        <v>0.02</v>
      </c>
      <c r="AC18" s="9">
        <f>AB18*L18</f>
        <v>2.5009727728556343E-2</v>
      </c>
      <c r="AD18" s="9">
        <f>AB18*M18</f>
        <v>5.4951163418759296E-9</v>
      </c>
      <c r="AE18" s="9">
        <f>AB18*N18</f>
        <v>1.0487189971943055E-10</v>
      </c>
      <c r="AF18" s="9">
        <f>AB18*O18</f>
        <v>1.3942027177849554E-9</v>
      </c>
      <c r="AG18" s="9">
        <f>AB18*P18</f>
        <v>3.4578626676245581E-9</v>
      </c>
      <c r="AH18" s="9">
        <f>AB18*Q18</f>
        <v>1.5794156472360374E-3</v>
      </c>
      <c r="AI18" s="9">
        <f>AB18*R18</f>
        <v>2.4995038388574381E-4</v>
      </c>
      <c r="AJ18" s="9">
        <f>AB18*S18</f>
        <v>1.5900345938831643E-4</v>
      </c>
      <c r="AK18" s="9">
        <f>AB18*T18</f>
        <v>7.0760214278452801E-4</v>
      </c>
      <c r="AL18" s="9">
        <f>AB18*U18</f>
        <v>3.2517907532918363E-8</v>
      </c>
      <c r="AM18" s="9">
        <f>AB18*V18</f>
        <v>6.4409165324363763E-5</v>
      </c>
      <c r="AN18" s="9">
        <f>AB18*W18</f>
        <v>6.8367110051773565E-3</v>
      </c>
      <c r="AO18" s="9">
        <f>AB18*X18</f>
        <v>8.2901517613169648E-2</v>
      </c>
      <c r="AP18" s="9">
        <f>AB18*Y18</f>
        <v>6.1268232339994802E-4</v>
      </c>
      <c r="AQ18" s="9">
        <f>AB18*Z18</f>
        <v>2.407293838615976E-8</v>
      </c>
      <c r="AR18" s="9">
        <f>AB18*AA18</f>
        <v>0.33943042767338938</v>
      </c>
    </row>
    <row r="19" spans="1:44" ht="101" x14ac:dyDescent="0.35">
      <c r="A19" s="9" t="s">
        <v>132</v>
      </c>
      <c r="B19" s="9" t="s">
        <v>62</v>
      </c>
      <c r="C19" s="9" t="s">
        <v>112</v>
      </c>
      <c r="D19" s="9" t="s">
        <v>174</v>
      </c>
      <c r="E19" s="9" t="s">
        <v>127</v>
      </c>
      <c r="F19" s="9" t="s">
        <v>57</v>
      </c>
      <c r="G19" s="9" t="s">
        <v>172</v>
      </c>
      <c r="H19" s="9">
        <v>0.1</v>
      </c>
      <c r="I19" s="9" t="s">
        <v>188</v>
      </c>
      <c r="J19" s="9" t="b">
        <v>0</v>
      </c>
      <c r="K19" s="9" t="s">
        <v>101</v>
      </c>
      <c r="L19" s="9">
        <v>0.15548007398324781</v>
      </c>
      <c r="M19" s="9">
        <v>3.5402850302082582E-8</v>
      </c>
      <c r="N19" s="9">
        <v>2.2429385738671572E-9</v>
      </c>
      <c r="O19" s="9">
        <v>2.3965813246913228E-8</v>
      </c>
      <c r="P19" s="9">
        <v>1.1456406248535151E-8</v>
      </c>
      <c r="Q19" s="9">
        <v>1.12552016970457E-2</v>
      </c>
      <c r="R19" s="9">
        <v>6.5053473840965235E-4</v>
      </c>
      <c r="S19" s="9">
        <v>5.9750470615643541E-4</v>
      </c>
      <c r="T19" s="9">
        <v>2.1088812583038969E-3</v>
      </c>
      <c r="U19" s="9">
        <v>6.7214553049957218E-7</v>
      </c>
      <c r="V19" s="9">
        <v>1.9135263038514471E-4</v>
      </c>
      <c r="W19" s="9">
        <v>0.44338356164970782</v>
      </c>
      <c r="X19" s="9">
        <v>2.7588606528042718</v>
      </c>
      <c r="Y19" s="9">
        <v>1.0104658883352109E-2</v>
      </c>
      <c r="Z19" s="9">
        <v>6.2461310686804627E-7</v>
      </c>
      <c r="AA19" s="9">
        <v>2.3470326547815419</v>
      </c>
      <c r="AB19" s="9">
        <f>Parameter!G5</f>
        <v>0.01</v>
      </c>
      <c r="AC19" s="9">
        <f>AB19*L19</f>
        <v>1.5548007398324781E-3</v>
      </c>
      <c r="AD19" s="9">
        <f>AB19*M19</f>
        <v>3.5402850302082581E-10</v>
      </c>
      <c r="AE19" s="9">
        <f>AB19*N19</f>
        <v>2.2429385738671574E-11</v>
      </c>
      <c r="AF19" s="9">
        <f>AB19*O19</f>
        <v>2.3965813246913229E-10</v>
      </c>
      <c r="AG19" s="9">
        <f>AB19*P19</f>
        <v>1.145640624853515E-10</v>
      </c>
      <c r="AH19" s="9">
        <f>AB19*Q19</f>
        <v>1.12552016970457E-4</v>
      </c>
      <c r="AI19" s="9">
        <f>AB19*R19</f>
        <v>6.5053473840965238E-6</v>
      </c>
      <c r="AJ19" s="9">
        <f>AB19*S19</f>
        <v>5.9750470615643542E-6</v>
      </c>
      <c r="AK19" s="9">
        <f>AB19*T19</f>
        <v>2.1088812583038968E-5</v>
      </c>
      <c r="AL19" s="9">
        <f>AB19*U19</f>
        <v>6.7214553049957216E-9</v>
      </c>
      <c r="AM19" s="9">
        <f>AB19*V19</f>
        <v>1.913526303851447E-6</v>
      </c>
      <c r="AN19" s="9">
        <f>AB19*W19</f>
        <v>4.4338356164970788E-3</v>
      </c>
      <c r="AO19" s="9">
        <f>AB19*X19</f>
        <v>2.7588606528042719E-2</v>
      </c>
      <c r="AP19" s="9">
        <f>AB19*Y19</f>
        <v>1.0104658883352109E-4</v>
      </c>
      <c r="AQ19" s="9">
        <f>AB19*Z19</f>
        <v>6.2461310686804627E-9</v>
      </c>
      <c r="AR19" s="9">
        <f>AB19*AA19</f>
        <v>2.3470326547815418E-2</v>
      </c>
    </row>
    <row r="20" spans="1:44" ht="51" x14ac:dyDescent="0.35">
      <c r="A20" s="9" t="s">
        <v>128</v>
      </c>
      <c r="B20" s="9" t="s">
        <v>58</v>
      </c>
      <c r="C20" s="9" t="s">
        <v>110</v>
      </c>
      <c r="D20" s="9" t="s">
        <v>172</v>
      </c>
      <c r="E20" s="9" t="s">
        <v>128</v>
      </c>
      <c r="F20" s="9" t="s">
        <v>58</v>
      </c>
      <c r="G20" s="9" t="s">
        <v>172</v>
      </c>
      <c r="H20" s="9">
        <v>-1</v>
      </c>
      <c r="I20" s="9" t="s">
        <v>187</v>
      </c>
      <c r="J20" s="9" t="b">
        <v>0</v>
      </c>
      <c r="AB20" s="9">
        <f>H20</f>
        <v>-1</v>
      </c>
      <c r="AC20" s="9">
        <f t="shared" ref="AC20:AR20" si="7">+AC21+AC22+AC23+AC24</f>
        <v>8.5612809009879956E-2</v>
      </c>
      <c r="AD20" s="9">
        <f t="shared" si="7"/>
        <v>8.5119129463276009E-9</v>
      </c>
      <c r="AE20" s="9">
        <f t="shared" si="7"/>
        <v>1.1318028750350038E-9</v>
      </c>
      <c r="AF20" s="9">
        <f t="shared" si="7"/>
        <v>3.9009061710045356E-9</v>
      </c>
      <c r="AG20" s="9">
        <f t="shared" si="7"/>
        <v>8.7742975096813535E-9</v>
      </c>
      <c r="AH20" s="9">
        <f t="shared" si="7"/>
        <v>2.9015370231476397E-3</v>
      </c>
      <c r="AI20" s="9">
        <f t="shared" si="7"/>
        <v>3.2091480609114419E-4</v>
      </c>
      <c r="AJ20" s="9">
        <f t="shared" si="7"/>
        <v>1.1358993707294505E-3</v>
      </c>
      <c r="AK20" s="9">
        <f t="shared" si="7"/>
        <v>5.0142276140122859E-3</v>
      </c>
      <c r="AL20" s="9">
        <f t="shared" si="7"/>
        <v>3.7982196804059703E-7</v>
      </c>
      <c r="AM20" s="9">
        <f t="shared" si="7"/>
        <v>1.1426247187691542E-4</v>
      </c>
      <c r="AN20" s="9">
        <f t="shared" si="7"/>
        <v>2.3175938309412513E-2</v>
      </c>
      <c r="AO20" s="9">
        <f t="shared" si="7"/>
        <v>0.30150869888130394</v>
      </c>
      <c r="AP20" s="9">
        <f t="shared" si="7"/>
        <v>7.0973814088190167E-3</v>
      </c>
      <c r="AQ20" s="9">
        <f t="shared" si="7"/>
        <v>9.1622435244513346E-8</v>
      </c>
      <c r="AR20" s="9">
        <f t="shared" si="7"/>
        <v>0.56764298063804319</v>
      </c>
    </row>
    <row r="21" spans="1:44" ht="88.5" x14ac:dyDescent="0.35">
      <c r="A21" s="9" t="s">
        <v>133</v>
      </c>
      <c r="B21" s="9" t="s">
        <v>63</v>
      </c>
      <c r="C21" s="9" t="s">
        <v>110</v>
      </c>
      <c r="D21" s="9" t="s">
        <v>172</v>
      </c>
      <c r="E21" s="9" t="s">
        <v>128</v>
      </c>
      <c r="F21" s="9" t="s">
        <v>58</v>
      </c>
      <c r="G21" s="9" t="s">
        <v>172</v>
      </c>
      <c r="H21" s="9">
        <v>-0.5</v>
      </c>
      <c r="I21" s="9" t="s">
        <v>188</v>
      </c>
      <c r="J21" s="9" t="b">
        <v>1</v>
      </c>
      <c r="K21" s="9" t="s">
        <v>194</v>
      </c>
      <c r="L21" s="9">
        <f>AC82*AB82</f>
        <v>-5.3953760442447339E-2</v>
      </c>
      <c r="M21" s="9">
        <f>AD82*AB82</f>
        <v>-3.027063845571448E-9</v>
      </c>
      <c r="N21" s="9">
        <f>AE82*AB82</f>
        <v>-1.427213331771866E-9</v>
      </c>
      <c r="O21" s="9">
        <f>AF82*AB82</f>
        <v>-2.3641948066178103E-9</v>
      </c>
      <c r="P21" s="9">
        <f>AG82*AB82</f>
        <v>-1.0915706147200551E-8</v>
      </c>
      <c r="Q21" s="9">
        <f>AH82*AB82</f>
        <v>-2.2999632551541109E-3</v>
      </c>
      <c r="R21" s="9">
        <f>AI82*AB82</f>
        <v>-7.1513202930028715E-5</v>
      </c>
      <c r="S21" s="9">
        <f>AJ82*AB82</f>
        <v>-2.1694960001108739E-3</v>
      </c>
      <c r="T21" s="9">
        <f>AK82*AB82</f>
        <v>-9.6225014452828075E-3</v>
      </c>
      <c r="U21" s="9">
        <f>AL82*AB82</f>
        <v>-4.055810082322917E-7</v>
      </c>
      <c r="V21" s="9">
        <f>AM82*AB82</f>
        <v>-8.6023694770961086E-5</v>
      </c>
      <c r="W21" s="9">
        <f>AN82*AB82</f>
        <v>-1.9389603375059253E-2</v>
      </c>
      <c r="X21" s="9">
        <f>AO82*AB82</f>
        <v>-0.44008200535474762</v>
      </c>
      <c r="Y21" s="9">
        <f>AP82*AB82</f>
        <v>-1.2426601543650335E-2</v>
      </c>
      <c r="Z21" s="9">
        <f>AQ82*AB82</f>
        <v>-1.1863523826531189E-7</v>
      </c>
      <c r="AA21" s="9">
        <f>AR82*AB82</f>
        <v>-0.29763451506094013</v>
      </c>
      <c r="AB21" s="9">
        <f>-1+Parameter!G4</f>
        <v>-0.5</v>
      </c>
      <c r="AC21" s="9">
        <f>AB21*L21</f>
        <v>2.697688022122367E-2</v>
      </c>
      <c r="AD21" s="9">
        <f>AB21*M21</f>
        <v>1.513531922785724E-9</v>
      </c>
      <c r="AE21" s="9">
        <f>AB21*N21</f>
        <v>7.1360666588593299E-10</v>
      </c>
      <c r="AF21" s="9">
        <f>AB21*O21</f>
        <v>1.1820974033089051E-9</v>
      </c>
      <c r="AG21" s="9">
        <f>AB21*P21</f>
        <v>5.4578530736002754E-9</v>
      </c>
      <c r="AH21" s="9">
        <f>AB21*Q21</f>
        <v>1.1499816275770554E-3</v>
      </c>
      <c r="AI21" s="9">
        <f>AB21*R21</f>
        <v>3.5756601465014358E-5</v>
      </c>
      <c r="AJ21" s="9">
        <f>AB21*S21</f>
        <v>1.084748000055437E-3</v>
      </c>
      <c r="AK21" s="9">
        <f>AB21*T21</f>
        <v>4.8112507226414037E-3</v>
      </c>
      <c r="AL21" s="9">
        <f>AB21*U21</f>
        <v>2.0279050411614585E-7</v>
      </c>
      <c r="AM21" s="9">
        <f>AB21*V21</f>
        <v>4.3011847385480543E-5</v>
      </c>
      <c r="AN21" s="9">
        <f>AB21*W21</f>
        <v>9.6948016875296264E-3</v>
      </c>
      <c r="AO21" s="9">
        <f>AB21*X21</f>
        <v>0.22004100267737381</v>
      </c>
      <c r="AP21" s="9">
        <f>AB21*Y21</f>
        <v>6.2133007718251677E-3</v>
      </c>
      <c r="AQ21" s="9">
        <f>AB21*Z21</f>
        <v>5.9317619132655944E-8</v>
      </c>
      <c r="AR21" s="9">
        <f>AB21*AA21</f>
        <v>0.14881725753047007</v>
      </c>
    </row>
    <row r="22" spans="1:44" ht="88.5" x14ac:dyDescent="0.35">
      <c r="A22" s="9" t="s">
        <v>134</v>
      </c>
      <c r="B22" s="9" t="s">
        <v>64</v>
      </c>
      <c r="C22" s="9" t="s">
        <v>110</v>
      </c>
      <c r="D22" s="9" t="s">
        <v>172</v>
      </c>
      <c r="E22" s="9" t="s">
        <v>128</v>
      </c>
      <c r="F22" s="9" t="s">
        <v>58</v>
      </c>
      <c r="G22" s="9" t="s">
        <v>172</v>
      </c>
      <c r="H22" s="9">
        <v>-0.5</v>
      </c>
      <c r="I22" s="9" t="s">
        <v>188</v>
      </c>
      <c r="J22" s="9" t="b">
        <v>1</v>
      </c>
      <c r="K22" s="9" t="s">
        <v>195</v>
      </c>
      <c r="L22" s="9">
        <f>AC95*AB95</f>
        <v>-6.414280064053493E-2</v>
      </c>
      <c r="M22" s="9">
        <f>AD95*AB95</f>
        <v>-2.2984723572902436E-9</v>
      </c>
      <c r="N22" s="9">
        <f>AE95*AB95</f>
        <v>-5.8178984738193745E-10</v>
      </c>
      <c r="O22" s="9">
        <f>AF95*AB95</f>
        <v>-2.1698958348830853E-9</v>
      </c>
      <c r="P22" s="9">
        <f>AG95*AB95</f>
        <v>5.1196458805766363E-10</v>
      </c>
      <c r="Q22" s="9">
        <f>AH95*AB95</f>
        <v>-1.1917546272818022E-4</v>
      </c>
      <c r="R22" s="9">
        <f>AI95*AB95</f>
        <v>-5.7404946712579087E-5</v>
      </c>
      <c r="S22" s="9">
        <f>AJ95*AB95</f>
        <v>2.2765427155173424E-4</v>
      </c>
      <c r="T22" s="9">
        <f>AK95*AB95</f>
        <v>1.0514281279933697E-3</v>
      </c>
      <c r="U22" s="9">
        <f>AL95*AB95</f>
        <v>-2.7558420217307417E-7</v>
      </c>
      <c r="V22" s="9">
        <f>AM95*AB95</f>
        <v>-9.8558657264393309E-6</v>
      </c>
      <c r="W22" s="9">
        <f>AN95*AB95</f>
        <v>-4.4211800004168994E-3</v>
      </c>
      <c r="X22" s="9">
        <f>AO95*AB95</f>
        <v>5.8044855874564483E-2</v>
      </c>
      <c r="Y22" s="9">
        <f>AP95*AB95</f>
        <v>-3.4070344952075908E-4</v>
      </c>
      <c r="Z22" s="9">
        <f>AQ95*AB95</f>
        <v>-3.9714933140343596E-9</v>
      </c>
      <c r="AA22" s="9">
        <f>AR95*AB95</f>
        <v>-0.11184993777273661</v>
      </c>
      <c r="AB22" s="9">
        <f>-Parameter!G4</f>
        <v>-0.5</v>
      </c>
      <c r="AC22" s="9">
        <f>AB22*L22</f>
        <v>3.2071400320267465E-2</v>
      </c>
      <c r="AD22" s="9">
        <f>AB22*M22</f>
        <v>1.1492361786451218E-9</v>
      </c>
      <c r="AE22" s="9">
        <f>AB22*N22</f>
        <v>2.9089492369096872E-10</v>
      </c>
      <c r="AF22" s="9">
        <f>AB22*O22</f>
        <v>1.0849479174415427E-9</v>
      </c>
      <c r="AG22" s="9">
        <f>AB22*P22</f>
        <v>-2.5598229402883182E-10</v>
      </c>
      <c r="AH22" s="9">
        <f>AB22*Q22</f>
        <v>5.9587731364090109E-5</v>
      </c>
      <c r="AI22" s="9">
        <f>AB22*R22</f>
        <v>2.8702473356289543E-5</v>
      </c>
      <c r="AJ22" s="9">
        <f>AB22*S22</f>
        <v>-1.1382713577586712E-4</v>
      </c>
      <c r="AK22" s="9">
        <f>AB22*T22</f>
        <v>-5.2571406399668484E-4</v>
      </c>
      <c r="AL22" s="9">
        <f>AB22*U22</f>
        <v>1.3779210108653708E-7</v>
      </c>
      <c r="AM22" s="9">
        <f>AB22*V22</f>
        <v>4.9279328632196655E-6</v>
      </c>
      <c r="AN22" s="9">
        <f>AB22*W22</f>
        <v>2.2105900002084497E-3</v>
      </c>
      <c r="AO22" s="9">
        <f>AB22*X22</f>
        <v>-2.9022427937282241E-2</v>
      </c>
      <c r="AP22" s="9">
        <f>AB22*Y22</f>
        <v>1.7035172476037954E-4</v>
      </c>
      <c r="AQ22" s="9">
        <f>AB22*Z22</f>
        <v>1.9857466570171798E-9</v>
      </c>
      <c r="AR22" s="9">
        <f>AB22*AA22</f>
        <v>5.5924968886368304E-2</v>
      </c>
    </row>
    <row r="23" spans="1:44" ht="113.5" x14ac:dyDescent="0.35">
      <c r="A23" s="9" t="s">
        <v>131</v>
      </c>
      <c r="B23" s="9" t="s">
        <v>61</v>
      </c>
      <c r="C23" s="9" t="s">
        <v>112</v>
      </c>
      <c r="D23" s="9" t="s">
        <v>173</v>
      </c>
      <c r="E23" s="9" t="s">
        <v>128</v>
      </c>
      <c r="F23" s="9" t="s">
        <v>58</v>
      </c>
      <c r="G23" s="9" t="s">
        <v>172</v>
      </c>
      <c r="H23" s="9">
        <v>0.02</v>
      </c>
      <c r="I23" s="9" t="s">
        <v>188</v>
      </c>
      <c r="J23" s="9" t="b">
        <v>0</v>
      </c>
      <c r="L23" s="9">
        <v>1.2504863864278171</v>
      </c>
      <c r="M23" s="9">
        <v>2.7475581709379648E-7</v>
      </c>
      <c r="N23" s="9">
        <v>5.2435949859715276E-9</v>
      </c>
      <c r="O23" s="9">
        <v>6.9710135889247766E-8</v>
      </c>
      <c r="P23" s="9">
        <v>1.7289313338122789E-7</v>
      </c>
      <c r="Q23" s="9">
        <v>7.8970782361801869E-2</v>
      </c>
      <c r="R23" s="9">
        <v>1.2497519194287191E-2</v>
      </c>
      <c r="S23" s="9">
        <v>7.9501729694158221E-3</v>
      </c>
      <c r="T23" s="9">
        <v>3.5380107139226402E-2</v>
      </c>
      <c r="U23" s="9">
        <v>1.625895376645918E-6</v>
      </c>
      <c r="V23" s="9">
        <v>3.2204582662181879E-3</v>
      </c>
      <c r="W23" s="9">
        <v>0.3418355502588678</v>
      </c>
      <c r="X23" s="9">
        <v>4.1450758806584824</v>
      </c>
      <c r="Y23" s="9">
        <v>3.0634116169997401E-2</v>
      </c>
      <c r="Z23" s="9">
        <v>1.203646919307988E-6</v>
      </c>
      <c r="AA23" s="9">
        <v>16.971521383669469</v>
      </c>
      <c r="AB23" s="9">
        <f>H23</f>
        <v>0.02</v>
      </c>
      <c r="AC23" s="9">
        <f>AB23*L23</f>
        <v>2.5009727728556343E-2</v>
      </c>
      <c r="AD23" s="9">
        <f>AB23*M23</f>
        <v>5.4951163418759296E-9</v>
      </c>
      <c r="AE23" s="9">
        <f>AB23*N23</f>
        <v>1.0487189971943055E-10</v>
      </c>
      <c r="AF23" s="9">
        <f>AB23*O23</f>
        <v>1.3942027177849554E-9</v>
      </c>
      <c r="AG23" s="9">
        <f>AB23*P23</f>
        <v>3.4578626676245581E-9</v>
      </c>
      <c r="AH23" s="9">
        <f>AB23*Q23</f>
        <v>1.5794156472360374E-3</v>
      </c>
      <c r="AI23" s="9">
        <f>AB23*R23</f>
        <v>2.4995038388574381E-4</v>
      </c>
      <c r="AJ23" s="9">
        <f>AB23*S23</f>
        <v>1.5900345938831643E-4</v>
      </c>
      <c r="AK23" s="9">
        <f>AB23*T23</f>
        <v>7.0760214278452801E-4</v>
      </c>
      <c r="AL23" s="9">
        <f>AB23*U23</f>
        <v>3.2517907532918363E-8</v>
      </c>
      <c r="AM23" s="9">
        <f>AB23*V23</f>
        <v>6.4409165324363763E-5</v>
      </c>
      <c r="AN23" s="9">
        <f>AB23*W23</f>
        <v>6.8367110051773565E-3</v>
      </c>
      <c r="AO23" s="9">
        <f>AB23*X23</f>
        <v>8.2901517613169648E-2</v>
      </c>
      <c r="AP23" s="9">
        <f>AB23*Y23</f>
        <v>6.1268232339994802E-4</v>
      </c>
      <c r="AQ23" s="9">
        <f>AB23*Z23</f>
        <v>2.407293838615976E-8</v>
      </c>
      <c r="AR23" s="9">
        <f>AB23*AA23</f>
        <v>0.33943042767338938</v>
      </c>
    </row>
    <row r="24" spans="1:44" ht="101" x14ac:dyDescent="0.35">
      <c r="A24" s="9" t="s">
        <v>132</v>
      </c>
      <c r="B24" s="9" t="s">
        <v>62</v>
      </c>
      <c r="C24" s="9" t="s">
        <v>112</v>
      </c>
      <c r="D24" s="9" t="s">
        <v>174</v>
      </c>
      <c r="E24" s="9" t="s">
        <v>128</v>
      </c>
      <c r="F24" s="9" t="s">
        <v>58</v>
      </c>
      <c r="G24" s="9" t="s">
        <v>172</v>
      </c>
      <c r="H24" s="9">
        <v>0.1</v>
      </c>
      <c r="I24" s="9" t="s">
        <v>188</v>
      </c>
      <c r="J24" s="9" t="b">
        <v>0</v>
      </c>
      <c r="K24" s="9" t="s">
        <v>101</v>
      </c>
      <c r="L24" s="9">
        <v>0.15548007398324781</v>
      </c>
      <c r="M24" s="9">
        <v>3.5402850302082582E-8</v>
      </c>
      <c r="N24" s="9">
        <v>2.2429385738671572E-9</v>
      </c>
      <c r="O24" s="9">
        <v>2.3965813246913228E-8</v>
      </c>
      <c r="P24" s="9">
        <v>1.1456406248535151E-8</v>
      </c>
      <c r="Q24" s="9">
        <v>1.12552016970457E-2</v>
      </c>
      <c r="R24" s="9">
        <v>6.5053473840965235E-4</v>
      </c>
      <c r="S24" s="9">
        <v>5.9750470615643541E-4</v>
      </c>
      <c r="T24" s="9">
        <v>2.1088812583038969E-3</v>
      </c>
      <c r="U24" s="9">
        <v>6.7214553049957218E-7</v>
      </c>
      <c r="V24" s="9">
        <v>1.9135263038514471E-4</v>
      </c>
      <c r="W24" s="9">
        <v>0.44338356164970782</v>
      </c>
      <c r="X24" s="9">
        <v>2.7588606528042718</v>
      </c>
      <c r="Y24" s="9">
        <v>1.0104658883352109E-2</v>
      </c>
      <c r="Z24" s="9">
        <v>6.2461310686804627E-7</v>
      </c>
      <c r="AA24" s="9">
        <v>2.3470326547815419</v>
      </c>
      <c r="AB24" s="9">
        <f>Parameter!G5</f>
        <v>0.01</v>
      </c>
      <c r="AC24" s="9">
        <f>AB24*L24</f>
        <v>1.5548007398324781E-3</v>
      </c>
      <c r="AD24" s="9">
        <f>AB24*M24</f>
        <v>3.5402850302082581E-10</v>
      </c>
      <c r="AE24" s="9">
        <f>AB24*N24</f>
        <v>2.2429385738671574E-11</v>
      </c>
      <c r="AF24" s="9">
        <f>AB24*O24</f>
        <v>2.3965813246913229E-10</v>
      </c>
      <c r="AG24" s="9">
        <f>AB24*P24</f>
        <v>1.145640624853515E-10</v>
      </c>
      <c r="AH24" s="9">
        <f>AB24*Q24</f>
        <v>1.12552016970457E-4</v>
      </c>
      <c r="AI24" s="9">
        <f>AB24*R24</f>
        <v>6.5053473840965238E-6</v>
      </c>
      <c r="AJ24" s="9">
        <f>AB24*S24</f>
        <v>5.9750470615643542E-6</v>
      </c>
      <c r="AK24" s="9">
        <f>AB24*T24</f>
        <v>2.1088812583038968E-5</v>
      </c>
      <c r="AL24" s="9">
        <f>AB24*U24</f>
        <v>6.7214553049957216E-9</v>
      </c>
      <c r="AM24" s="9">
        <f>AB24*V24</f>
        <v>1.913526303851447E-6</v>
      </c>
      <c r="AN24" s="9">
        <f>AB24*W24</f>
        <v>4.4338356164970788E-3</v>
      </c>
      <c r="AO24" s="9">
        <f>AB24*X24</f>
        <v>2.7588606528042719E-2</v>
      </c>
      <c r="AP24" s="9">
        <f>AB24*Y24</f>
        <v>1.0104658883352109E-4</v>
      </c>
      <c r="AQ24" s="9">
        <f>AB24*Z24</f>
        <v>6.2461310686804627E-9</v>
      </c>
      <c r="AR24" s="9">
        <f>AB24*AA24</f>
        <v>2.3470326547815418E-2</v>
      </c>
    </row>
    <row r="25" spans="1:44" ht="88.5" x14ac:dyDescent="0.35">
      <c r="A25" s="9" t="s">
        <v>125</v>
      </c>
      <c r="B25" s="9" t="s">
        <v>55</v>
      </c>
      <c r="C25" s="9" t="s">
        <v>110</v>
      </c>
      <c r="D25" s="9" t="s">
        <v>172</v>
      </c>
      <c r="E25" s="9" t="s">
        <v>125</v>
      </c>
      <c r="F25" s="9" t="s">
        <v>55</v>
      </c>
      <c r="G25" s="9" t="s">
        <v>172</v>
      </c>
      <c r="H25" s="9">
        <v>-1</v>
      </c>
      <c r="I25" s="9" t="s">
        <v>187</v>
      </c>
      <c r="J25" s="9" t="b">
        <v>0</v>
      </c>
      <c r="AB25" s="9">
        <f t="shared" ref="AB25:AB56" si="8">H25</f>
        <v>-1</v>
      </c>
      <c r="AC25" s="9">
        <f t="shared" ref="AC25:AR25" si="9">+AC26+AC27+AC28+AC29+AC30+AC31+AC32+AC33+AC34+AC35+AC36+AC37</f>
        <v>2.3672705435859569E-2</v>
      </c>
      <c r="AD25" s="9">
        <f t="shared" si="9"/>
        <v>-5.363722507618008E-11</v>
      </c>
      <c r="AE25" s="9">
        <f t="shared" si="9"/>
        <v>2.8469210127085114E-11</v>
      </c>
      <c r="AF25" s="9">
        <f t="shared" si="9"/>
        <v>-1.0296216453787203E-10</v>
      </c>
      <c r="AG25" s="9">
        <f t="shared" si="9"/>
        <v>2.4565800070904825E-10</v>
      </c>
      <c r="AH25" s="9">
        <f t="shared" si="9"/>
        <v>2.1202487264419031E-4</v>
      </c>
      <c r="AI25" s="9">
        <f t="shared" si="9"/>
        <v>9.8462283947301846E-3</v>
      </c>
      <c r="AJ25" s="9">
        <f t="shared" si="9"/>
        <v>7.662817350111354E-5</v>
      </c>
      <c r="AK25" s="9">
        <f t="shared" si="9"/>
        <v>3.2396666813810064E-4</v>
      </c>
      <c r="AL25" s="9">
        <f t="shared" si="9"/>
        <v>3.5815892636586606E-8</v>
      </c>
      <c r="AM25" s="9">
        <f t="shared" si="9"/>
        <v>2.9109161982240394E-6</v>
      </c>
      <c r="AN25" s="9">
        <f t="shared" si="9"/>
        <v>-4.538164792194677E-3</v>
      </c>
      <c r="AO25" s="9">
        <f t="shared" si="9"/>
        <v>-3.2679325576754036E-3</v>
      </c>
      <c r="AP25" s="9">
        <f t="shared" si="9"/>
        <v>2.5692182341522259E-2</v>
      </c>
      <c r="AQ25" s="9">
        <f t="shared" si="9"/>
        <v>8.949207129603298E-9</v>
      </c>
      <c r="AR25" s="9">
        <f t="shared" si="9"/>
        <v>8.793041935481373E-2</v>
      </c>
    </row>
    <row r="26" spans="1:44" ht="51" x14ac:dyDescent="0.35">
      <c r="A26" s="9" t="s">
        <v>135</v>
      </c>
      <c r="B26" s="9" t="s">
        <v>65</v>
      </c>
      <c r="C26" s="9" t="s">
        <v>110</v>
      </c>
      <c r="D26" s="9" t="s">
        <v>175</v>
      </c>
      <c r="E26" s="9" t="s">
        <v>125</v>
      </c>
      <c r="F26" s="9" t="s">
        <v>55</v>
      </c>
      <c r="G26" s="9" t="s">
        <v>172</v>
      </c>
      <c r="H26" s="9">
        <v>-1.1199999999999999E-3</v>
      </c>
      <c r="I26" s="9" t="s">
        <v>188</v>
      </c>
      <c r="J26" s="9" t="b">
        <v>0</v>
      </c>
      <c r="L26" s="9">
        <v>-1.937142156156779</v>
      </c>
      <c r="M26" s="9">
        <v>-4.5636277008710973E-9</v>
      </c>
      <c r="N26" s="9">
        <v>-3.7785365220951958E-9</v>
      </c>
      <c r="O26" s="9">
        <v>-3.6025057976994901E-8</v>
      </c>
      <c r="P26" s="9">
        <v>-4.4246963512260999E-9</v>
      </c>
      <c r="Q26" s="9">
        <v>-2.0313384044525901E-3</v>
      </c>
      <c r="R26" s="9">
        <v>-4.0332289194264481E-4</v>
      </c>
      <c r="S26" s="9">
        <v>-3.0264070988349537E-4</v>
      </c>
      <c r="T26" s="9">
        <v>-1.467583145082469E-3</v>
      </c>
      <c r="U26" s="9">
        <v>-2.6200062229659978E-7</v>
      </c>
      <c r="V26" s="9">
        <v>-1.4493340857322471E-4</v>
      </c>
      <c r="W26" s="9">
        <v>-2.7809865485257999</v>
      </c>
      <c r="X26" s="9">
        <v>-0.69003287610673569</v>
      </c>
      <c r="Y26" s="9">
        <v>-5.5751472112987331E-2</v>
      </c>
      <c r="Z26" s="9">
        <v>-2.077588239203911E-7</v>
      </c>
      <c r="AA26" s="9">
        <v>-0.4228568591072539</v>
      </c>
      <c r="AB26" s="9">
        <f t="shared" si="8"/>
        <v>-1.1199999999999999E-3</v>
      </c>
      <c r="AC26" s="9">
        <f t="shared" ref="AC26:AC37" si="10">AB26*L26</f>
        <v>2.1695992148955921E-3</v>
      </c>
      <c r="AD26" s="9">
        <f t="shared" ref="AD26:AD37" si="11">AB26*M26</f>
        <v>5.1112630249756284E-12</v>
      </c>
      <c r="AE26" s="9">
        <f t="shared" ref="AE26:AE37" si="12">AB26*N26</f>
        <v>4.231960904746619E-12</v>
      </c>
      <c r="AF26" s="9">
        <f t="shared" ref="AF26:AF37" si="13">AB26*O26</f>
        <v>4.0348064934234284E-11</v>
      </c>
      <c r="AG26" s="9">
        <f t="shared" ref="AG26:AG37" si="14">AB26*P26</f>
        <v>4.9556599133732312E-12</v>
      </c>
      <c r="AH26" s="9">
        <f t="shared" ref="AH26:AH37" si="15">AB26*Q26</f>
        <v>2.2750990129869008E-6</v>
      </c>
      <c r="AI26" s="9">
        <f t="shared" ref="AI26:AI37" si="16">AB26*R26</f>
        <v>4.5172163897576214E-7</v>
      </c>
      <c r="AJ26" s="9">
        <f t="shared" ref="AJ26:AJ37" si="17">AB26*S26</f>
        <v>3.389575950695148E-7</v>
      </c>
      <c r="AK26" s="9">
        <f t="shared" ref="AK26:AK37" si="18">AB26*T26</f>
        <v>1.6436931224923651E-6</v>
      </c>
      <c r="AL26" s="9">
        <f t="shared" ref="AL26:AL37" si="19">AB26*U26</f>
        <v>2.9344069697219174E-10</v>
      </c>
      <c r="AM26" s="9">
        <f t="shared" ref="AM26:AM37" si="20">AB26*V26</f>
        <v>1.6232541760201167E-7</v>
      </c>
      <c r="AN26" s="9">
        <f t="shared" ref="AN26:AN37" si="21">AB26*W26</f>
        <v>3.1147049343488954E-3</v>
      </c>
      <c r="AO26" s="9">
        <f t="shared" ref="AO26:AO37" si="22">AB26*X26</f>
        <v>7.7283682123954387E-4</v>
      </c>
      <c r="AP26" s="9">
        <f t="shared" ref="AP26:AP37" si="23">AB26*Y26</f>
        <v>6.244164876654581E-5</v>
      </c>
      <c r="AQ26" s="9">
        <f t="shared" ref="AQ26:AQ37" si="24">AB26*Z26</f>
        <v>2.3268988279083802E-10</v>
      </c>
      <c r="AR26" s="9">
        <f t="shared" ref="AR26:AR37" si="25">AB26*AA26</f>
        <v>4.735996822001243E-4</v>
      </c>
    </row>
    <row r="27" spans="1:44" ht="76" x14ac:dyDescent="0.35">
      <c r="A27" s="9" t="s">
        <v>136</v>
      </c>
      <c r="B27" s="9" t="s">
        <v>66</v>
      </c>
      <c r="C27" s="9" t="s">
        <v>110</v>
      </c>
      <c r="D27" s="9" t="s">
        <v>173</v>
      </c>
      <c r="E27" s="9" t="s">
        <v>125</v>
      </c>
      <c r="F27" s="9" t="s">
        <v>55</v>
      </c>
      <c r="G27" s="9" t="s">
        <v>172</v>
      </c>
      <c r="H27" s="9">
        <v>1.1199999999999999E-3</v>
      </c>
      <c r="I27" s="9" t="s">
        <v>188</v>
      </c>
      <c r="J27" s="9" t="b">
        <v>0</v>
      </c>
      <c r="L27" s="9">
        <v>2.0526393988610692</v>
      </c>
      <c r="M27" s="9">
        <v>5.207477224576409E-8</v>
      </c>
      <c r="N27" s="9">
        <v>3.2513920605645098E-8</v>
      </c>
      <c r="O27" s="9">
        <v>1.043184380304409E-7</v>
      </c>
      <c r="P27" s="9">
        <v>7.377008275765334E-8</v>
      </c>
      <c r="Q27" s="9">
        <v>6.475352497129748E-2</v>
      </c>
      <c r="R27" s="9">
        <v>7.2435046369727528E-3</v>
      </c>
      <c r="S27" s="9">
        <v>7.2917592511910333E-3</v>
      </c>
      <c r="T27" s="9">
        <v>1.54633602279884E-2</v>
      </c>
      <c r="U27" s="9">
        <v>2.788510665112983E-5</v>
      </c>
      <c r="V27" s="9">
        <v>1.397243994702002E-3</v>
      </c>
      <c r="W27" s="9">
        <v>1.3910819391289211</v>
      </c>
      <c r="X27" s="9">
        <v>6.1980988331055888</v>
      </c>
      <c r="Y27" s="9">
        <v>0.94362225138298172</v>
      </c>
      <c r="Z27" s="9">
        <v>1.5561450291470851E-5</v>
      </c>
      <c r="AA27" s="9">
        <v>73.378713396254156</v>
      </c>
      <c r="AB27" s="9">
        <f t="shared" si="8"/>
        <v>1.1199999999999999E-3</v>
      </c>
      <c r="AC27" s="9">
        <f t="shared" si="10"/>
        <v>2.2989561267243975E-3</v>
      </c>
      <c r="AD27" s="9">
        <f t="shared" si="11"/>
        <v>5.8323744915255781E-11</v>
      </c>
      <c r="AE27" s="9">
        <f t="shared" si="12"/>
        <v>3.6415591078322504E-11</v>
      </c>
      <c r="AF27" s="9">
        <f t="shared" si="13"/>
        <v>1.1683665059409381E-10</v>
      </c>
      <c r="AG27" s="9">
        <f t="shared" si="14"/>
        <v>8.262249268857174E-11</v>
      </c>
      <c r="AH27" s="9">
        <f t="shared" si="15"/>
        <v>7.2523947967853165E-5</v>
      </c>
      <c r="AI27" s="9">
        <f t="shared" si="16"/>
        <v>8.1127251934094816E-6</v>
      </c>
      <c r="AJ27" s="9">
        <f t="shared" si="17"/>
        <v>8.1667703613339561E-6</v>
      </c>
      <c r="AK27" s="9">
        <f t="shared" si="18"/>
        <v>1.7318963455347006E-5</v>
      </c>
      <c r="AL27" s="9">
        <f t="shared" si="19"/>
        <v>3.1231319449265404E-8</v>
      </c>
      <c r="AM27" s="9">
        <f t="shared" si="20"/>
        <v>1.5649132740662421E-6</v>
      </c>
      <c r="AN27" s="9">
        <f t="shared" si="21"/>
        <v>1.5580117718243915E-3</v>
      </c>
      <c r="AO27" s="9">
        <f t="shared" si="22"/>
        <v>6.941870693078259E-3</v>
      </c>
      <c r="AP27" s="9">
        <f t="shared" si="23"/>
        <v>1.0568569215489395E-3</v>
      </c>
      <c r="AQ27" s="9">
        <f t="shared" si="24"/>
        <v>1.7428824326447352E-8</v>
      </c>
      <c r="AR27" s="9">
        <f t="shared" si="25"/>
        <v>8.2184159003804644E-2</v>
      </c>
    </row>
    <row r="28" spans="1:44" ht="51" x14ac:dyDescent="0.35">
      <c r="A28" s="9" t="s">
        <v>137</v>
      </c>
      <c r="B28" s="9" t="s">
        <v>67</v>
      </c>
      <c r="C28" s="9" t="s">
        <v>110</v>
      </c>
      <c r="D28" s="9" t="s">
        <v>176</v>
      </c>
      <c r="E28" s="9" t="s">
        <v>125</v>
      </c>
      <c r="F28" s="9" t="s">
        <v>55</v>
      </c>
      <c r="G28" s="9" t="s">
        <v>172</v>
      </c>
      <c r="H28" s="9">
        <v>1.1199999999999999E-3</v>
      </c>
      <c r="I28" s="9" t="s">
        <v>188</v>
      </c>
      <c r="J28" s="9" t="b">
        <v>0</v>
      </c>
      <c r="L28" s="9">
        <v>0.50957154497419876</v>
      </c>
      <c r="M28" s="9">
        <v>9.0010000783107129E-8</v>
      </c>
      <c r="N28" s="9">
        <v>1.387186003275895E-8</v>
      </c>
      <c r="O28" s="9">
        <v>4.9093743476040898E-8</v>
      </c>
      <c r="P28" s="9">
        <v>1.3100044049378541E-8</v>
      </c>
      <c r="Q28" s="9">
        <v>0.1941979481704019</v>
      </c>
      <c r="R28" s="9">
        <v>1.675229501599022E-3</v>
      </c>
      <c r="S28" s="9">
        <v>1.555981486187244E-3</v>
      </c>
      <c r="T28" s="9">
        <v>3.6582453377913562E-3</v>
      </c>
      <c r="U28" s="9">
        <v>1.074112287203956E-5</v>
      </c>
      <c r="V28" s="9">
        <v>3.1584836087548431E-4</v>
      </c>
      <c r="W28" s="9">
        <v>0.41817960125236969</v>
      </c>
      <c r="X28" s="9">
        <v>12.799222253696</v>
      </c>
      <c r="Y28" s="9">
        <v>0.56052049283561933</v>
      </c>
      <c r="Z28" s="9">
        <v>3.0226874490257629E-6</v>
      </c>
      <c r="AA28" s="9">
        <v>18.65490440433835</v>
      </c>
      <c r="AB28" s="9">
        <f t="shared" si="8"/>
        <v>1.1199999999999999E-3</v>
      </c>
      <c r="AC28" s="9">
        <f t="shared" si="10"/>
        <v>5.7072013037110252E-4</v>
      </c>
      <c r="AD28" s="9">
        <f t="shared" si="11"/>
        <v>1.0081120087707998E-10</v>
      </c>
      <c r="AE28" s="9">
        <f t="shared" si="12"/>
        <v>1.5536483236690024E-11</v>
      </c>
      <c r="AF28" s="9">
        <f t="shared" si="13"/>
        <v>5.4984992693165799E-11</v>
      </c>
      <c r="AG28" s="9">
        <f t="shared" si="14"/>
        <v>1.4672049335303965E-11</v>
      </c>
      <c r="AH28" s="9">
        <f t="shared" si="15"/>
        <v>2.1750170195085011E-4</v>
      </c>
      <c r="AI28" s="9">
        <f t="shared" si="16"/>
        <v>1.8762570417909044E-6</v>
      </c>
      <c r="AJ28" s="9">
        <f t="shared" si="17"/>
        <v>1.7426992645297132E-6</v>
      </c>
      <c r="AK28" s="9">
        <f t="shared" si="18"/>
        <v>4.0972347783263187E-6</v>
      </c>
      <c r="AL28" s="9">
        <f t="shared" si="19"/>
        <v>1.2030057616684307E-8</v>
      </c>
      <c r="AM28" s="9">
        <f t="shared" si="20"/>
        <v>3.5375016418054239E-7</v>
      </c>
      <c r="AN28" s="9">
        <f t="shared" si="21"/>
        <v>4.6836115340265401E-4</v>
      </c>
      <c r="AO28" s="9">
        <f t="shared" si="22"/>
        <v>1.4335128924139519E-2</v>
      </c>
      <c r="AP28" s="9">
        <f t="shared" si="23"/>
        <v>6.2778295197589364E-4</v>
      </c>
      <c r="AQ28" s="9">
        <f t="shared" si="24"/>
        <v>3.3854099429088542E-9</v>
      </c>
      <c r="AR28" s="9">
        <f t="shared" si="25"/>
        <v>2.0893492932858949E-2</v>
      </c>
    </row>
    <row r="29" spans="1:44" ht="51" x14ac:dyDescent="0.35">
      <c r="A29" s="9" t="s">
        <v>138</v>
      </c>
      <c r="B29" s="9" t="s">
        <v>68</v>
      </c>
      <c r="C29" s="9" t="s">
        <v>110</v>
      </c>
      <c r="D29" s="9" t="s">
        <v>173</v>
      </c>
      <c r="E29" s="9" t="s">
        <v>125</v>
      </c>
      <c r="F29" s="9" t="s">
        <v>55</v>
      </c>
      <c r="G29" s="9" t="s">
        <v>172</v>
      </c>
      <c r="H29" s="9">
        <v>-0.35</v>
      </c>
      <c r="I29" s="9" t="s">
        <v>188</v>
      </c>
      <c r="J29" s="9" t="b">
        <v>0</v>
      </c>
      <c r="L29" s="9">
        <v>2.7643486746614979E-3</v>
      </c>
      <c r="M29" s="9">
        <v>6.2252409683854703E-10</v>
      </c>
      <c r="N29" s="9">
        <v>7.9185214550497231E-11</v>
      </c>
      <c r="O29" s="9">
        <v>9.0037677931247423E-10</v>
      </c>
      <c r="P29" s="9">
        <v>5.2746343208057352E-10</v>
      </c>
      <c r="Q29" s="9">
        <v>2.2935964653571391E-4</v>
      </c>
      <c r="R29" s="9">
        <v>1.3388568982833709E-5</v>
      </c>
      <c r="S29" s="9">
        <v>1.2511010628056119E-5</v>
      </c>
      <c r="T29" s="9">
        <v>4.1986637765900313E-5</v>
      </c>
      <c r="U29" s="9">
        <v>2.2111214646672271E-8</v>
      </c>
      <c r="V29" s="9">
        <v>3.7875218789278768E-6</v>
      </c>
      <c r="W29" s="9">
        <v>2.7654979005058911E-2</v>
      </c>
      <c r="X29" s="9">
        <v>7.2336482846093508E-2</v>
      </c>
      <c r="Y29" s="9">
        <v>3.3733194505463791E-4</v>
      </c>
      <c r="Z29" s="9">
        <v>3.4564905778696412E-8</v>
      </c>
      <c r="AA29" s="9">
        <v>4.4630949325857122E-2</v>
      </c>
      <c r="AB29" s="9">
        <f t="shared" si="8"/>
        <v>-0.35</v>
      </c>
      <c r="AC29" s="9">
        <f t="shared" si="10"/>
        <v>-9.6752203613152416E-4</v>
      </c>
      <c r="AD29" s="9">
        <f t="shared" si="11"/>
        <v>-2.1788343389349146E-10</v>
      </c>
      <c r="AE29" s="9">
        <f t="shared" si="12"/>
        <v>-2.771482509267403E-11</v>
      </c>
      <c r="AF29" s="9">
        <f t="shared" si="13"/>
        <v>-3.1513187275936594E-10</v>
      </c>
      <c r="AG29" s="9">
        <f t="shared" si="14"/>
        <v>-1.8461220122820072E-10</v>
      </c>
      <c r="AH29" s="9">
        <f t="shared" si="15"/>
        <v>-8.0275876287499865E-5</v>
      </c>
      <c r="AI29" s="9">
        <f t="shared" si="16"/>
        <v>-4.6859991439917982E-6</v>
      </c>
      <c r="AJ29" s="9">
        <f t="shared" si="17"/>
        <v>-4.3788537198196417E-6</v>
      </c>
      <c r="AK29" s="9">
        <f t="shared" si="18"/>
        <v>-1.4695323218065108E-5</v>
      </c>
      <c r="AL29" s="9">
        <f t="shared" si="19"/>
        <v>-7.7389251263352949E-9</v>
      </c>
      <c r="AM29" s="9">
        <f t="shared" si="20"/>
        <v>-1.3256326576247567E-6</v>
      </c>
      <c r="AN29" s="9">
        <f t="shared" si="21"/>
        <v>-9.6792426517706177E-3</v>
      </c>
      <c r="AO29" s="9">
        <f t="shared" si="22"/>
        <v>-2.5317768996132726E-2</v>
      </c>
      <c r="AP29" s="9">
        <f t="shared" si="23"/>
        <v>-1.1806618076912327E-4</v>
      </c>
      <c r="AQ29" s="9">
        <f t="shared" si="24"/>
        <v>-1.2097717022543743E-8</v>
      </c>
      <c r="AR29" s="9">
        <f t="shared" si="25"/>
        <v>-1.5620832264049991E-2</v>
      </c>
    </row>
    <row r="30" spans="1:44" ht="51" x14ac:dyDescent="0.35">
      <c r="A30" s="9" t="s">
        <v>139</v>
      </c>
      <c r="B30" s="9" t="s">
        <v>69</v>
      </c>
      <c r="C30" s="9" t="s">
        <v>110</v>
      </c>
      <c r="D30" s="9" t="s">
        <v>177</v>
      </c>
      <c r="E30" s="9" t="s">
        <v>125</v>
      </c>
      <c r="F30" s="9" t="s">
        <v>55</v>
      </c>
      <c r="G30" s="9" t="s">
        <v>172</v>
      </c>
      <c r="H30" s="9">
        <v>6.0424000000000003E-5</v>
      </c>
      <c r="I30" s="9" t="s">
        <v>189</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140</v>
      </c>
      <c r="B31" s="9" t="s">
        <v>70</v>
      </c>
      <c r="C31" s="9" t="s">
        <v>110</v>
      </c>
      <c r="D31" s="9" t="s">
        <v>177</v>
      </c>
      <c r="E31" s="9" t="s">
        <v>125</v>
      </c>
      <c r="F31" s="9" t="s">
        <v>55</v>
      </c>
      <c r="G31" s="9" t="s">
        <v>172</v>
      </c>
      <c r="H31" s="9">
        <v>0.14660000000000001</v>
      </c>
      <c r="I31" s="9" t="s">
        <v>189</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141</v>
      </c>
      <c r="B32" s="9" t="s">
        <v>71</v>
      </c>
      <c r="C32" s="9" t="s">
        <v>110</v>
      </c>
      <c r="D32" s="9" t="s">
        <v>178</v>
      </c>
      <c r="E32" s="9" t="s">
        <v>125</v>
      </c>
      <c r="F32" s="9" t="s">
        <v>55</v>
      </c>
      <c r="G32" s="9" t="s">
        <v>172</v>
      </c>
      <c r="H32" s="9">
        <v>0.15379999999999999</v>
      </c>
      <c r="I32" s="9" t="s">
        <v>189</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142</v>
      </c>
      <c r="B33" s="9" t="s">
        <v>72</v>
      </c>
      <c r="C33" s="9" t="s">
        <v>165</v>
      </c>
      <c r="D33" s="9" t="s">
        <v>179</v>
      </c>
      <c r="E33" s="9" t="s">
        <v>125</v>
      </c>
      <c r="F33" s="9" t="s">
        <v>55</v>
      </c>
      <c r="G33" s="9" t="s">
        <v>172</v>
      </c>
      <c r="H33" s="9">
        <v>0</v>
      </c>
      <c r="I33" s="9" t="s">
        <v>189</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143</v>
      </c>
      <c r="B34" s="9" t="s">
        <v>73</v>
      </c>
      <c r="C34" s="9" t="s">
        <v>110</v>
      </c>
      <c r="D34" s="9" t="s">
        <v>177</v>
      </c>
      <c r="E34" s="9" t="s">
        <v>125</v>
      </c>
      <c r="F34" s="9" t="s">
        <v>55</v>
      </c>
      <c r="G34" s="9" t="s">
        <v>172</v>
      </c>
      <c r="H34" s="9">
        <v>9.8399999999999998E-3</v>
      </c>
      <c r="I34" s="9" t="s">
        <v>189</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144</v>
      </c>
      <c r="B35" s="9" t="s">
        <v>74</v>
      </c>
      <c r="C35" s="9" t="s">
        <v>110</v>
      </c>
      <c r="D35" s="9" t="s">
        <v>177</v>
      </c>
      <c r="E35" s="9" t="s">
        <v>125</v>
      </c>
      <c r="F35" s="9" t="s">
        <v>55</v>
      </c>
      <c r="G35" s="9" t="s">
        <v>172</v>
      </c>
      <c r="H35" s="9">
        <v>4.6900000000000002E-5</v>
      </c>
      <c r="I35" s="9" t="s">
        <v>189</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145</v>
      </c>
      <c r="B36" s="9" t="s">
        <v>75</v>
      </c>
      <c r="C36" s="9" t="s">
        <v>166</v>
      </c>
      <c r="D36" s="9" t="s">
        <v>177</v>
      </c>
      <c r="E36" s="9" t="s">
        <v>125</v>
      </c>
      <c r="F36" s="9" t="s">
        <v>55</v>
      </c>
      <c r="G36" s="9" t="s">
        <v>172</v>
      </c>
      <c r="H36" s="9">
        <v>5.6026000000000003E-4</v>
      </c>
      <c r="I36" s="9" t="s">
        <v>189</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146</v>
      </c>
      <c r="B37" s="9" t="s">
        <v>76</v>
      </c>
      <c r="C37" s="9" t="s">
        <v>110</v>
      </c>
      <c r="D37" s="9" t="s">
        <v>177</v>
      </c>
      <c r="E37" s="9" t="s">
        <v>125</v>
      </c>
      <c r="F37" s="9" t="s">
        <v>55</v>
      </c>
      <c r="G37" s="9" t="s">
        <v>172</v>
      </c>
      <c r="H37" s="9">
        <v>2.3430000000000001E-5</v>
      </c>
      <c r="I37" s="9" t="s">
        <v>189</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129</v>
      </c>
      <c r="B38" s="9" t="s">
        <v>59</v>
      </c>
      <c r="C38" s="9" t="s">
        <v>110</v>
      </c>
      <c r="D38" s="9" t="s">
        <v>172</v>
      </c>
      <c r="E38" s="9" t="s">
        <v>129</v>
      </c>
      <c r="F38" s="9" t="s">
        <v>59</v>
      </c>
      <c r="G38" s="9" t="s">
        <v>172</v>
      </c>
      <c r="H38" s="9">
        <v>-1</v>
      </c>
      <c r="I38" s="9" t="s">
        <v>187</v>
      </c>
      <c r="J38" s="9" t="b">
        <v>0</v>
      </c>
      <c r="AB38" s="9">
        <f t="shared" si="8"/>
        <v>-1</v>
      </c>
      <c r="AC38" s="9">
        <f t="shared" ref="AC38:AR38" si="26">+AC39+AC40+AC41+AC42+AC43+AC44+AC45+AC46+AC47+AC48+AC49+AC50</f>
        <v>5.3953760442447339E-2</v>
      </c>
      <c r="AD38" s="9">
        <f t="shared" si="26"/>
        <v>3.027063845571448E-9</v>
      </c>
      <c r="AE38" s="9">
        <f t="shared" si="26"/>
        <v>1.427213331771866E-9</v>
      </c>
      <c r="AF38" s="9">
        <f t="shared" si="26"/>
        <v>2.3641948066178103E-9</v>
      </c>
      <c r="AG38" s="9">
        <f t="shared" si="26"/>
        <v>1.0915706147200551E-8</v>
      </c>
      <c r="AH38" s="9">
        <f t="shared" si="26"/>
        <v>2.2999632551541109E-3</v>
      </c>
      <c r="AI38" s="9">
        <f t="shared" si="26"/>
        <v>7.1513202930028715E-5</v>
      </c>
      <c r="AJ38" s="9">
        <f t="shared" si="26"/>
        <v>2.1694960001108739E-3</v>
      </c>
      <c r="AK38" s="9">
        <f t="shared" si="26"/>
        <v>9.6225014452828075E-3</v>
      </c>
      <c r="AL38" s="9">
        <f t="shared" si="26"/>
        <v>4.055810082322917E-7</v>
      </c>
      <c r="AM38" s="9">
        <f t="shared" si="26"/>
        <v>8.6023694770961086E-5</v>
      </c>
      <c r="AN38" s="9">
        <f t="shared" si="26"/>
        <v>1.9389603375059253E-2</v>
      </c>
      <c r="AO38" s="9">
        <f t="shared" si="26"/>
        <v>0.44008200535474762</v>
      </c>
      <c r="AP38" s="9">
        <f t="shared" si="26"/>
        <v>1.2426601543650335E-2</v>
      </c>
      <c r="AQ38" s="9">
        <f t="shared" si="26"/>
        <v>1.1863523826531189E-7</v>
      </c>
      <c r="AR38" s="9">
        <f t="shared" si="26"/>
        <v>0.29763451506094013</v>
      </c>
    </row>
    <row r="39" spans="1:44" ht="63.5" x14ac:dyDescent="0.35">
      <c r="A39" s="9" t="s">
        <v>147</v>
      </c>
      <c r="B39" s="9" t="s">
        <v>77</v>
      </c>
      <c r="C39" s="9" t="s">
        <v>110</v>
      </c>
      <c r="D39" s="9" t="s">
        <v>180</v>
      </c>
      <c r="E39" s="9" t="s">
        <v>129</v>
      </c>
      <c r="F39" s="9" t="s">
        <v>59</v>
      </c>
      <c r="G39" s="9" t="s">
        <v>172</v>
      </c>
      <c r="H39" s="9">
        <v>-1.8499999999999999E-5</v>
      </c>
      <c r="I39" s="9" t="s">
        <v>188</v>
      </c>
      <c r="J39" s="9" t="b">
        <v>0</v>
      </c>
      <c r="L39" s="9">
        <v>-0.52360837610367916</v>
      </c>
      <c r="M39" s="9">
        <v>-5.0347728910627557E-9</v>
      </c>
      <c r="N39" s="9">
        <v>-6.1782182118547084E-9</v>
      </c>
      <c r="O39" s="9">
        <v>-4.2867379688764412E-8</v>
      </c>
      <c r="P39" s="9">
        <v>-4.1978141291262007E-9</v>
      </c>
      <c r="Q39" s="9">
        <v>-2.1954225964532009E-3</v>
      </c>
      <c r="R39" s="9">
        <v>-3.9702107017892648E-4</v>
      </c>
      <c r="S39" s="9">
        <v>-3.1855082369674082E-4</v>
      </c>
      <c r="T39" s="9">
        <v>-1.479513557648844E-3</v>
      </c>
      <c r="U39" s="9">
        <v>-7.5928661732313664E-7</v>
      </c>
      <c r="V39" s="9">
        <v>-1.4806836103657979E-4</v>
      </c>
      <c r="W39" s="9">
        <v>-1.4046811471962379</v>
      </c>
      <c r="X39" s="9">
        <v>-0.38102912616901458</v>
      </c>
      <c r="Y39" s="9">
        <v>-7.2406315853755579E-2</v>
      </c>
      <c r="Z39" s="9">
        <v>-1.6078987313612599E-7</v>
      </c>
      <c r="AA39" s="9">
        <v>-0.39413004095305892</v>
      </c>
      <c r="AB39" s="9">
        <f t="shared" si="8"/>
        <v>-1.8499999999999999E-5</v>
      </c>
      <c r="AC39" s="9">
        <f t="shared" ref="AC39:AC50" si="27">AB39*L39</f>
        <v>9.6867549579180636E-6</v>
      </c>
      <c r="AD39" s="9">
        <f t="shared" ref="AD39:AD50" si="28">AB39*M39</f>
        <v>9.3143298484660976E-14</v>
      </c>
      <c r="AE39" s="9">
        <f t="shared" ref="AE39:AE50" si="29">AB39*N39</f>
        <v>1.142970369193121E-13</v>
      </c>
      <c r="AF39" s="9">
        <f t="shared" ref="AF39:AF50" si="30">AB39*O39</f>
        <v>7.9304652424214156E-13</v>
      </c>
      <c r="AG39" s="9">
        <f t="shared" ref="AG39:AG50" si="31">AB39*P39</f>
        <v>7.7659561388834706E-14</v>
      </c>
      <c r="AH39" s="9">
        <f t="shared" ref="AH39:AH50" si="32">AB39*Q39</f>
        <v>4.0615318034384216E-8</v>
      </c>
      <c r="AI39" s="9">
        <f t="shared" ref="AI39:AI50" si="33">AB39*R39</f>
        <v>7.3448897983101397E-9</v>
      </c>
      <c r="AJ39" s="9">
        <f t="shared" ref="AJ39:AJ50" si="34">AB39*S39</f>
        <v>5.893190238389705E-9</v>
      </c>
      <c r="AK39" s="9">
        <f t="shared" ref="AK39:AK50" si="35">AB39*T39</f>
        <v>2.7371000816503614E-8</v>
      </c>
      <c r="AL39" s="9">
        <f t="shared" ref="AL39:AL50" si="36">AB39*U39</f>
        <v>1.4046802420478027E-11</v>
      </c>
      <c r="AM39" s="9">
        <f t="shared" ref="AM39:AM50" si="37">AB39*V39</f>
        <v>2.7392646791767258E-9</v>
      </c>
      <c r="AN39" s="9">
        <f t="shared" ref="AN39:AN50" si="38">AB39*W39</f>
        <v>2.5986601223130402E-5</v>
      </c>
      <c r="AO39" s="9">
        <f t="shared" ref="AO39:AO50" si="39">AB39*X39</f>
        <v>7.0490388341267693E-6</v>
      </c>
      <c r="AP39" s="9">
        <f t="shared" ref="AP39:AP50" si="40">AB39*Y39</f>
        <v>1.339516843294478E-6</v>
      </c>
      <c r="AQ39" s="9">
        <f t="shared" ref="AQ39:AQ50" si="41">AB39*Z39</f>
        <v>2.9746126530183307E-12</v>
      </c>
      <c r="AR39" s="9">
        <f t="shared" ref="AR39:AR50" si="42">AB39*AA39</f>
        <v>7.2914057576315899E-6</v>
      </c>
    </row>
    <row r="40" spans="1:44" ht="63.5" x14ac:dyDescent="0.35">
      <c r="A40" s="9" t="s">
        <v>148</v>
      </c>
      <c r="B40" s="9" t="s">
        <v>78</v>
      </c>
      <c r="C40" s="9" t="s">
        <v>166</v>
      </c>
      <c r="D40" s="9" t="s">
        <v>180</v>
      </c>
      <c r="E40" s="9" t="s">
        <v>129</v>
      </c>
      <c r="F40" s="9" t="s">
        <v>59</v>
      </c>
      <c r="G40" s="9" t="s">
        <v>172</v>
      </c>
      <c r="H40" s="9">
        <v>-2.2499999999999999E-4</v>
      </c>
      <c r="I40" s="9" t="s">
        <v>188</v>
      </c>
      <c r="J40" s="9" t="b">
        <v>0</v>
      </c>
      <c r="L40" s="9">
        <v>-0.31062606905487877</v>
      </c>
      <c r="M40" s="9">
        <v>-2.1305858048911279E-8</v>
      </c>
      <c r="N40" s="9">
        <v>-1.2584942848018451E-7</v>
      </c>
      <c r="O40" s="9">
        <v>-2.1049518282893269E-6</v>
      </c>
      <c r="P40" s="9">
        <v>-3.2901027878885327E-8</v>
      </c>
      <c r="Q40" s="9">
        <v>-3.7249033972042933E-2</v>
      </c>
      <c r="R40" s="9">
        <v>-1.695069296809859E-3</v>
      </c>
      <c r="S40" s="9">
        <v>-3.9870818838341031E-3</v>
      </c>
      <c r="T40" s="9">
        <v>-1.1799303114350309E-2</v>
      </c>
      <c r="U40" s="9">
        <v>-9.10893314334004E-4</v>
      </c>
      <c r="V40" s="9">
        <v>-2.073637361429705E-2</v>
      </c>
      <c r="W40" s="9">
        <v>-4.7558076045168809</v>
      </c>
      <c r="X40" s="9">
        <v>-3.2172599513217039</v>
      </c>
      <c r="Y40" s="9">
        <v>-4.448095415779898</v>
      </c>
      <c r="Z40" s="9">
        <v>-6.4147913804419111E-6</v>
      </c>
      <c r="AA40" s="9">
        <v>-4.6035859935909027</v>
      </c>
      <c r="AB40" s="9">
        <f t="shared" si="8"/>
        <v>-2.2499999999999999E-4</v>
      </c>
      <c r="AC40" s="9">
        <f t="shared" si="27"/>
        <v>6.9890865537347723E-5</v>
      </c>
      <c r="AD40" s="9">
        <f t="shared" si="28"/>
        <v>4.7938180610050378E-12</v>
      </c>
      <c r="AE40" s="9">
        <f t="shared" si="29"/>
        <v>2.8316121408041513E-11</v>
      </c>
      <c r="AF40" s="9">
        <f t="shared" si="30"/>
        <v>4.7361416136509855E-10</v>
      </c>
      <c r="AG40" s="9">
        <f t="shared" si="31"/>
        <v>7.4027312727491986E-12</v>
      </c>
      <c r="AH40" s="9">
        <f t="shared" si="32"/>
        <v>8.3810326437096601E-6</v>
      </c>
      <c r="AI40" s="9">
        <f t="shared" si="33"/>
        <v>3.8139059178221828E-7</v>
      </c>
      <c r="AJ40" s="9">
        <f t="shared" si="34"/>
        <v>8.9709342386267312E-7</v>
      </c>
      <c r="AK40" s="9">
        <f t="shared" si="35"/>
        <v>2.6548432007288193E-6</v>
      </c>
      <c r="AL40" s="9">
        <f t="shared" si="36"/>
        <v>2.0495099572515089E-7</v>
      </c>
      <c r="AM40" s="9">
        <f t="shared" si="37"/>
        <v>4.6656840632168357E-6</v>
      </c>
      <c r="AN40" s="9">
        <f t="shared" si="38"/>
        <v>1.0700567110162981E-3</v>
      </c>
      <c r="AO40" s="9">
        <f t="shared" si="39"/>
        <v>7.2388348904738335E-4</v>
      </c>
      <c r="AP40" s="9">
        <f t="shared" si="40"/>
        <v>1.0008214685504771E-3</v>
      </c>
      <c r="AQ40" s="9">
        <f t="shared" si="41"/>
        <v>1.4433280605994299E-9</v>
      </c>
      <c r="AR40" s="9">
        <f t="shared" si="42"/>
        <v>1.0358068485579531E-3</v>
      </c>
    </row>
    <row r="41" spans="1:44" ht="63.5" x14ac:dyDescent="0.35">
      <c r="A41" s="9" t="s">
        <v>149</v>
      </c>
      <c r="B41" s="9" t="s">
        <v>79</v>
      </c>
      <c r="C41" s="9" t="s">
        <v>167</v>
      </c>
      <c r="D41" s="9" t="s">
        <v>180</v>
      </c>
      <c r="E41" s="9" t="s">
        <v>129</v>
      </c>
      <c r="F41" s="9" t="s">
        <v>59</v>
      </c>
      <c r="G41" s="9" t="s">
        <v>172</v>
      </c>
      <c r="H41" s="9">
        <v>7.4099999999999998E-9</v>
      </c>
      <c r="I41" s="9" t="s">
        <v>188</v>
      </c>
      <c r="J41" s="9" t="b">
        <v>0</v>
      </c>
      <c r="L41" s="9">
        <v>577811.866142074</v>
      </c>
      <c r="M41" s="9">
        <v>0.1925871401677339</v>
      </c>
      <c r="N41" s="9">
        <v>0.1707425519998817</v>
      </c>
      <c r="O41" s="9">
        <v>0.2430668588850434</v>
      </c>
      <c r="P41" s="9">
        <v>9.6742754633563119E-2</v>
      </c>
      <c r="Q41" s="9">
        <v>82647.995804854902</v>
      </c>
      <c r="R41" s="9">
        <v>3907.5374034153901</v>
      </c>
      <c r="S41" s="9">
        <v>3587.958722196815</v>
      </c>
      <c r="T41" s="9">
        <v>11792.14133803939</v>
      </c>
      <c r="U41" s="9">
        <v>17.061395084203369</v>
      </c>
      <c r="V41" s="9">
        <v>1030.312810266216</v>
      </c>
      <c r="W41" s="9">
        <v>3566123.7738131271</v>
      </c>
      <c r="X41" s="9">
        <v>58909334.839345537</v>
      </c>
      <c r="Y41" s="9">
        <v>470878.51487699029</v>
      </c>
      <c r="Z41" s="9">
        <v>11.265020599757969</v>
      </c>
      <c r="AA41" s="9">
        <v>15965351.392965039</v>
      </c>
      <c r="AB41" s="9">
        <f t="shared" si="8"/>
        <v>7.4099999999999998E-9</v>
      </c>
      <c r="AC41" s="9">
        <f t="shared" si="27"/>
        <v>4.2815859281127681E-3</v>
      </c>
      <c r="AD41" s="9">
        <f t="shared" si="28"/>
        <v>1.4270707086429082E-9</v>
      </c>
      <c r="AE41" s="9">
        <f t="shared" si="29"/>
        <v>1.2652023103191233E-9</v>
      </c>
      <c r="AF41" s="9">
        <f t="shared" si="30"/>
        <v>1.8011254243381715E-9</v>
      </c>
      <c r="AG41" s="9">
        <f t="shared" si="31"/>
        <v>7.1686381183470269E-10</v>
      </c>
      <c r="AH41" s="9">
        <f t="shared" si="32"/>
        <v>6.1242164891397478E-4</v>
      </c>
      <c r="AI41" s="9">
        <f t="shared" si="33"/>
        <v>2.8954852159308041E-5</v>
      </c>
      <c r="AJ41" s="9">
        <f t="shared" si="34"/>
        <v>2.6586774131478399E-5</v>
      </c>
      <c r="AK41" s="9">
        <f t="shared" si="35"/>
        <v>8.737976731487187E-5</v>
      </c>
      <c r="AL41" s="9">
        <f t="shared" si="36"/>
        <v>1.2642493757394696E-7</v>
      </c>
      <c r="AM41" s="9">
        <f t="shared" si="37"/>
        <v>7.6346179240726601E-6</v>
      </c>
      <c r="AN41" s="9">
        <f t="shared" si="38"/>
        <v>2.6424977163955272E-2</v>
      </c>
      <c r="AO41" s="9">
        <f t="shared" si="39"/>
        <v>0.43651817115955044</v>
      </c>
      <c r="AP41" s="9">
        <f t="shared" si="40"/>
        <v>3.4892097952384979E-3</v>
      </c>
      <c r="AQ41" s="9">
        <f t="shared" si="41"/>
        <v>8.3473802644206547E-8</v>
      </c>
      <c r="AR41" s="9">
        <f t="shared" si="42"/>
        <v>0.11830325382187094</v>
      </c>
    </row>
    <row r="42" spans="1:44" ht="63.5" x14ac:dyDescent="0.35">
      <c r="A42" s="9" t="s">
        <v>150</v>
      </c>
      <c r="B42" s="9" t="s">
        <v>80</v>
      </c>
      <c r="C42" s="9" t="s">
        <v>168</v>
      </c>
      <c r="D42" s="9" t="s">
        <v>180</v>
      </c>
      <c r="E42" s="9" t="s">
        <v>129</v>
      </c>
      <c r="F42" s="9" t="s">
        <v>59</v>
      </c>
      <c r="G42" s="9" t="s">
        <v>172</v>
      </c>
      <c r="H42" s="9">
        <v>1.18E-2</v>
      </c>
      <c r="I42" s="9" t="s">
        <v>188</v>
      </c>
      <c r="J42" s="9" t="b">
        <v>0</v>
      </c>
      <c r="L42" s="9">
        <v>0.11525756981176399</v>
      </c>
      <c r="M42" s="9">
        <v>1.122806434220742E-8</v>
      </c>
      <c r="N42" s="9">
        <v>5.5302390244247127E-9</v>
      </c>
      <c r="O42" s="9">
        <v>2.8421634726958709E-8</v>
      </c>
      <c r="P42" s="9">
        <v>3.704356632401462E-9</v>
      </c>
      <c r="Q42" s="9">
        <v>0.10737589049427709</v>
      </c>
      <c r="R42" s="9">
        <v>4.0911125731123941E-4</v>
      </c>
      <c r="S42" s="9">
        <v>4.166428375131348E-4</v>
      </c>
      <c r="T42" s="9">
        <v>1.2209256279476039E-3</v>
      </c>
      <c r="U42" s="9">
        <v>5.8572619694143044E-6</v>
      </c>
      <c r="V42" s="9">
        <v>1.0399459650819211E-4</v>
      </c>
      <c r="W42" s="9">
        <v>0.14015950808097119</v>
      </c>
      <c r="X42" s="9">
        <v>1.445034064808584</v>
      </c>
      <c r="Y42" s="9">
        <v>0.20574061411934519</v>
      </c>
      <c r="Z42" s="9">
        <v>3.8063568149824002E-6</v>
      </c>
      <c r="AA42" s="9">
        <v>7.4864370238318063</v>
      </c>
      <c r="AB42" s="9">
        <f t="shared" si="8"/>
        <v>1.18E-2</v>
      </c>
      <c r="AC42" s="9">
        <f t="shared" si="27"/>
        <v>1.3600393237788151E-3</v>
      </c>
      <c r="AD42" s="9">
        <f t="shared" si="28"/>
        <v>1.3249115923804756E-10</v>
      </c>
      <c r="AE42" s="9">
        <f t="shared" si="29"/>
        <v>6.5256820488211603E-11</v>
      </c>
      <c r="AF42" s="9">
        <f t="shared" si="30"/>
        <v>3.3537528977811277E-10</v>
      </c>
      <c r="AG42" s="9">
        <f t="shared" si="31"/>
        <v>4.3711408262337251E-11</v>
      </c>
      <c r="AH42" s="9">
        <f t="shared" si="32"/>
        <v>1.2670355078324698E-3</v>
      </c>
      <c r="AI42" s="9">
        <f t="shared" si="33"/>
        <v>4.8275128362726247E-6</v>
      </c>
      <c r="AJ42" s="9">
        <f t="shared" si="34"/>
        <v>4.9163854826549908E-6</v>
      </c>
      <c r="AK42" s="9">
        <f t="shared" si="35"/>
        <v>1.4406922409781725E-5</v>
      </c>
      <c r="AL42" s="9">
        <f t="shared" si="36"/>
        <v>6.9115691239088786E-8</v>
      </c>
      <c r="AM42" s="9">
        <f t="shared" si="37"/>
        <v>1.2271362387966669E-6</v>
      </c>
      <c r="AN42" s="9">
        <f t="shared" si="38"/>
        <v>1.6538821953554601E-3</v>
      </c>
      <c r="AO42" s="9">
        <f t="shared" si="39"/>
        <v>1.7051401964741291E-2</v>
      </c>
      <c r="AP42" s="9">
        <f t="shared" si="40"/>
        <v>2.4277392466082732E-3</v>
      </c>
      <c r="AQ42" s="9">
        <f t="shared" si="41"/>
        <v>4.4915010416792321E-8</v>
      </c>
      <c r="AR42" s="9">
        <f t="shared" si="42"/>
        <v>8.8339956881215306E-2</v>
      </c>
    </row>
    <row r="43" spans="1:44" ht="113.5" x14ac:dyDescent="0.35">
      <c r="A43" s="9" t="s">
        <v>151</v>
      </c>
      <c r="B43" s="9" t="s">
        <v>81</v>
      </c>
      <c r="C43" s="9" t="s">
        <v>169</v>
      </c>
      <c r="D43" s="9" t="s">
        <v>173</v>
      </c>
      <c r="E43" s="9" t="s">
        <v>129</v>
      </c>
      <c r="F43" s="9" t="s">
        <v>59</v>
      </c>
      <c r="G43" s="9" t="s">
        <v>172</v>
      </c>
      <c r="H43" s="9">
        <v>3.5211267605633799E-4</v>
      </c>
      <c r="I43" s="9" t="s">
        <v>188</v>
      </c>
      <c r="J43" s="9" t="b">
        <v>0</v>
      </c>
      <c r="L43" s="9">
        <v>22.795301105189189</v>
      </c>
      <c r="M43" s="9">
        <v>4.9494124421397101E-6</v>
      </c>
      <c r="N43" s="9">
        <v>2.9523824655111482E-7</v>
      </c>
      <c r="O43" s="9">
        <v>4.5001627625994779E-7</v>
      </c>
      <c r="P43" s="9">
        <v>1.661425789203993E-6</v>
      </c>
      <c r="Q43" s="9">
        <v>1.4634414675390619</v>
      </c>
      <c r="R43" s="9">
        <v>9.4478162126205287E-2</v>
      </c>
      <c r="S43" s="9">
        <v>8.1564256609351293E-2</v>
      </c>
      <c r="T43" s="9">
        <v>0.30651134051758883</v>
      </c>
      <c r="U43" s="9">
        <v>4.2672089090831311E-5</v>
      </c>
      <c r="V43" s="9">
        <v>2.782604203702576E-2</v>
      </c>
      <c r="W43" s="9">
        <v>7.5528131664311111</v>
      </c>
      <c r="X43" s="9">
        <v>52.065484232618658</v>
      </c>
      <c r="Y43" s="9">
        <v>0.8251361323836407</v>
      </c>
      <c r="Z43" s="9">
        <v>1.2366297573386061E-5</v>
      </c>
      <c r="AA43" s="9">
        <v>312.49125857249419</v>
      </c>
      <c r="AB43" s="9">
        <f t="shared" si="8"/>
        <v>3.5211267605633799E-4</v>
      </c>
      <c r="AC43" s="9">
        <f t="shared" si="27"/>
        <v>8.026514473658165E-3</v>
      </c>
      <c r="AD43" s="9">
        <f t="shared" si="28"/>
        <v>1.7427508599083485E-9</v>
      </c>
      <c r="AE43" s="9">
        <f t="shared" si="29"/>
        <v>1.0395712906729393E-10</v>
      </c>
      <c r="AF43" s="9">
        <f t="shared" si="30"/>
        <v>1.5845643530279849E-10</v>
      </c>
      <c r="AG43" s="9">
        <f t="shared" si="31"/>
        <v>5.8500908070563125E-10</v>
      </c>
      <c r="AH43" s="9">
        <f t="shared" si="32"/>
        <v>5.1529629138699358E-4</v>
      </c>
      <c r="AI43" s="9">
        <f t="shared" si="33"/>
        <v>3.3266958495142701E-5</v>
      </c>
      <c r="AJ43" s="9">
        <f t="shared" si="34"/>
        <v>2.8719808665264536E-5</v>
      </c>
      <c r="AK43" s="9">
        <f t="shared" si="35"/>
        <v>1.0792652835126366E-4</v>
      </c>
      <c r="AL43" s="9">
        <f t="shared" si="36"/>
        <v>1.5025383482687079E-8</v>
      </c>
      <c r="AM43" s="9">
        <f t="shared" si="37"/>
        <v>9.7979021257132947E-6</v>
      </c>
      <c r="AN43" s="9">
        <f t="shared" si="38"/>
        <v>2.6594412557856021E-3</v>
      </c>
      <c r="AO43" s="9">
        <f t="shared" si="39"/>
        <v>1.8332916983316426E-2</v>
      </c>
      <c r="AP43" s="9">
        <f t="shared" si="40"/>
        <v>2.9054089168438051E-4</v>
      </c>
      <c r="AQ43" s="9">
        <f t="shared" si="41"/>
        <v>4.3543301314739649E-9</v>
      </c>
      <c r="AR43" s="9">
        <f t="shared" si="42"/>
        <v>0.110032133300174</v>
      </c>
    </row>
    <row r="44" spans="1:44" ht="63.5" x14ac:dyDescent="0.35">
      <c r="A44" s="9" t="s">
        <v>138</v>
      </c>
      <c r="B44" s="9" t="s">
        <v>68</v>
      </c>
      <c r="C44" s="9" t="s">
        <v>110</v>
      </c>
      <c r="D44" s="9" t="s">
        <v>173</v>
      </c>
      <c r="E44" s="9" t="s">
        <v>129</v>
      </c>
      <c r="F44" s="9" t="s">
        <v>59</v>
      </c>
      <c r="G44" s="9" t="s">
        <v>172</v>
      </c>
      <c r="H44" s="9">
        <v>-0.45</v>
      </c>
      <c r="I44" s="9" t="s">
        <v>188</v>
      </c>
      <c r="J44" s="9" t="b">
        <v>0</v>
      </c>
      <c r="L44" s="9">
        <v>2.7643486746614979E-3</v>
      </c>
      <c r="M44" s="9">
        <v>6.2252409683854703E-10</v>
      </c>
      <c r="N44" s="9">
        <v>7.9185214550497231E-11</v>
      </c>
      <c r="O44" s="9">
        <v>9.0037677931247423E-10</v>
      </c>
      <c r="P44" s="9">
        <v>5.2746343208057352E-10</v>
      </c>
      <c r="Q44" s="9">
        <v>2.2935964653571391E-4</v>
      </c>
      <c r="R44" s="9">
        <v>1.3388568982833709E-5</v>
      </c>
      <c r="S44" s="9">
        <v>1.2511010628056119E-5</v>
      </c>
      <c r="T44" s="9">
        <v>4.1986637765900313E-5</v>
      </c>
      <c r="U44" s="9">
        <v>2.2111214646672271E-8</v>
      </c>
      <c r="V44" s="9">
        <v>3.7875218789278768E-6</v>
      </c>
      <c r="W44" s="9">
        <v>2.7654979005058911E-2</v>
      </c>
      <c r="X44" s="9">
        <v>7.2336482846093508E-2</v>
      </c>
      <c r="Y44" s="9">
        <v>3.3733194505463791E-4</v>
      </c>
      <c r="Z44" s="9">
        <v>3.4564905778696412E-8</v>
      </c>
      <c r="AA44" s="9">
        <v>4.4630949325857122E-2</v>
      </c>
      <c r="AB44" s="9">
        <f t="shared" si="8"/>
        <v>-0.45</v>
      </c>
      <c r="AC44" s="9">
        <f t="shared" si="27"/>
        <v>-1.2439569035976742E-3</v>
      </c>
      <c r="AD44" s="9">
        <f t="shared" si="28"/>
        <v>-2.8013584357734615E-10</v>
      </c>
      <c r="AE44" s="9">
        <f t="shared" si="29"/>
        <v>-3.5633346547723753E-11</v>
      </c>
      <c r="AF44" s="9">
        <f t="shared" si="30"/>
        <v>-4.0516955069061342E-10</v>
      </c>
      <c r="AG44" s="9">
        <f t="shared" si="31"/>
        <v>-2.3735854443625809E-10</v>
      </c>
      <c r="AH44" s="9">
        <f t="shared" si="32"/>
        <v>-1.0321184094107127E-4</v>
      </c>
      <c r="AI44" s="9">
        <f t="shared" si="33"/>
        <v>-6.0248560422751698E-6</v>
      </c>
      <c r="AJ44" s="9">
        <f t="shared" si="34"/>
        <v>-5.6299547826252543E-6</v>
      </c>
      <c r="AK44" s="9">
        <f t="shared" si="35"/>
        <v>-1.8893986994655141E-5</v>
      </c>
      <c r="AL44" s="9">
        <f t="shared" si="36"/>
        <v>-9.9500465910025213E-9</v>
      </c>
      <c r="AM44" s="9">
        <f t="shared" si="37"/>
        <v>-1.7043848455175447E-6</v>
      </c>
      <c r="AN44" s="9">
        <f t="shared" si="38"/>
        <v>-1.244474055227651E-2</v>
      </c>
      <c r="AO44" s="9">
        <f t="shared" si="39"/>
        <v>-3.2551417280742082E-2</v>
      </c>
      <c r="AP44" s="9">
        <f t="shared" si="40"/>
        <v>-1.5179937527458706E-4</v>
      </c>
      <c r="AQ44" s="9">
        <f t="shared" si="41"/>
        <v>-1.5554207600413387E-8</v>
      </c>
      <c r="AR44" s="9">
        <f t="shared" si="42"/>
        <v>-2.0083927196635706E-2</v>
      </c>
    </row>
    <row r="45" spans="1:44" ht="63.5" x14ac:dyDescent="0.35">
      <c r="A45" s="9" t="s">
        <v>139</v>
      </c>
      <c r="B45" s="9" t="s">
        <v>69</v>
      </c>
      <c r="C45" s="9" t="s">
        <v>110</v>
      </c>
      <c r="D45" s="9" t="s">
        <v>177</v>
      </c>
      <c r="E45" s="9" t="s">
        <v>129</v>
      </c>
      <c r="F45" s="9" t="s">
        <v>59</v>
      </c>
      <c r="G45" s="9" t="s">
        <v>172</v>
      </c>
      <c r="H45" s="9">
        <v>2.5000000000000001E-5</v>
      </c>
      <c r="I45" s="9" t="s">
        <v>189</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140</v>
      </c>
      <c r="B46" s="9" t="s">
        <v>70</v>
      </c>
      <c r="C46" s="9" t="s">
        <v>110</v>
      </c>
      <c r="D46" s="9" t="s">
        <v>177</v>
      </c>
      <c r="E46" s="9" t="s">
        <v>129</v>
      </c>
      <c r="F46" s="9" t="s">
        <v>59</v>
      </c>
      <c r="G46" s="9" t="s">
        <v>172</v>
      </c>
      <c r="H46" s="9">
        <v>0.22</v>
      </c>
      <c r="I46" s="9" t="s">
        <v>189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152</v>
      </c>
      <c r="B47" s="9" t="s">
        <v>82</v>
      </c>
      <c r="C47" s="9" t="s">
        <v>110</v>
      </c>
      <c r="D47" s="9" t="s">
        <v>177</v>
      </c>
      <c r="E47" s="9" t="s">
        <v>129</v>
      </c>
      <c r="F47" s="9" t="s">
        <v>59</v>
      </c>
      <c r="G47" s="9" t="s">
        <v>172</v>
      </c>
      <c r="H47" s="9">
        <v>5.2599999999999999E-4</v>
      </c>
      <c r="I47" s="9" t="s">
        <v>189</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144</v>
      </c>
      <c r="B48" s="9" t="s">
        <v>74</v>
      </c>
      <c r="C48" s="9" t="s">
        <v>110</v>
      </c>
      <c r="D48" s="9" t="s">
        <v>177</v>
      </c>
      <c r="E48" s="9" t="s">
        <v>129</v>
      </c>
      <c r="F48" s="9" t="s">
        <v>59</v>
      </c>
      <c r="G48" s="9" t="s">
        <v>172</v>
      </c>
      <c r="H48" s="9">
        <v>1E-3</v>
      </c>
      <c r="I48" s="9" t="s">
        <v>189</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145</v>
      </c>
      <c r="B49" s="9" t="s">
        <v>83</v>
      </c>
      <c r="C49" s="9" t="s">
        <v>166</v>
      </c>
      <c r="D49" s="9" t="s">
        <v>181</v>
      </c>
      <c r="E49" s="9" t="s">
        <v>129</v>
      </c>
      <c r="F49" s="9" t="s">
        <v>59</v>
      </c>
      <c r="G49" s="9" t="s">
        <v>172</v>
      </c>
      <c r="H49" s="9">
        <v>1.25E-4</v>
      </c>
      <c r="I49" s="9" t="s">
        <v>189</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146</v>
      </c>
      <c r="B50" s="9" t="s">
        <v>76</v>
      </c>
      <c r="C50" s="9" t="s">
        <v>110</v>
      </c>
      <c r="D50" s="9" t="s">
        <v>177</v>
      </c>
      <c r="E50" s="9" t="s">
        <v>129</v>
      </c>
      <c r="F50" s="9" t="s">
        <v>59</v>
      </c>
      <c r="G50" s="9" t="s">
        <v>172</v>
      </c>
      <c r="H50" s="9">
        <v>6.9999999999999999E-4</v>
      </c>
      <c r="I50" s="9" t="s">
        <v>189</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130</v>
      </c>
      <c r="B51" s="9" t="s">
        <v>60</v>
      </c>
      <c r="C51" s="9" t="s">
        <v>110</v>
      </c>
      <c r="D51" s="9" t="s">
        <v>172</v>
      </c>
      <c r="E51" s="9" t="s">
        <v>130</v>
      </c>
      <c r="F51" s="9" t="s">
        <v>60</v>
      </c>
      <c r="G51" s="9" t="s">
        <v>172</v>
      </c>
      <c r="H51" s="9">
        <v>-1</v>
      </c>
      <c r="I51" s="9" t="s">
        <v>187</v>
      </c>
      <c r="J51" s="9" t="b">
        <v>0</v>
      </c>
      <c r="AB51" s="9">
        <f t="shared" si="8"/>
        <v>-1</v>
      </c>
      <c r="AC51" s="9">
        <f t="shared" ref="AC51:AR51" si="43">+AC52+AC53+AC54+AC55+AC56+AC57+AC58+AC59+AC60+AC61+AC62+AC63+AC64+AC65+AC66+AC67+AC68</f>
        <v>6.414280064053493E-2</v>
      </c>
      <c r="AD51" s="9">
        <f t="shared" si="43"/>
        <v>2.2984723572902436E-9</v>
      </c>
      <c r="AE51" s="9">
        <f t="shared" si="43"/>
        <v>5.8178984738193745E-10</v>
      </c>
      <c r="AF51" s="9">
        <f t="shared" si="43"/>
        <v>2.1698958348830853E-9</v>
      </c>
      <c r="AG51" s="9">
        <f t="shared" si="43"/>
        <v>-5.1196458805766363E-10</v>
      </c>
      <c r="AH51" s="9">
        <f t="shared" si="43"/>
        <v>1.1917546272818022E-4</v>
      </c>
      <c r="AI51" s="9">
        <f t="shared" si="43"/>
        <v>5.7404946712579087E-5</v>
      </c>
      <c r="AJ51" s="9">
        <f t="shared" si="43"/>
        <v>-2.2765427155173424E-4</v>
      </c>
      <c r="AK51" s="9">
        <f t="shared" si="43"/>
        <v>-1.0514281279933697E-3</v>
      </c>
      <c r="AL51" s="9">
        <f t="shared" si="43"/>
        <v>2.7558420217307417E-7</v>
      </c>
      <c r="AM51" s="9">
        <f t="shared" si="43"/>
        <v>9.8558657264393309E-6</v>
      </c>
      <c r="AN51" s="9">
        <f t="shared" si="43"/>
        <v>4.4211800004168994E-3</v>
      </c>
      <c r="AO51" s="9">
        <f t="shared" si="43"/>
        <v>-5.8044855874564483E-2</v>
      </c>
      <c r="AP51" s="9">
        <f t="shared" si="43"/>
        <v>3.4070344952075908E-4</v>
      </c>
      <c r="AQ51" s="9">
        <f t="shared" si="43"/>
        <v>3.9714933140343596E-9</v>
      </c>
      <c r="AR51" s="9">
        <f t="shared" si="43"/>
        <v>0.11184993777273661</v>
      </c>
    </row>
    <row r="52" spans="1:44" ht="76" x14ac:dyDescent="0.35">
      <c r="A52" s="9" t="s">
        <v>153</v>
      </c>
      <c r="B52" s="9" t="s">
        <v>84</v>
      </c>
      <c r="C52" s="9" t="s">
        <v>167</v>
      </c>
      <c r="D52" s="9" t="s">
        <v>180</v>
      </c>
      <c r="E52" s="9" t="s">
        <v>130</v>
      </c>
      <c r="F52" s="9" t="s">
        <v>60</v>
      </c>
      <c r="G52" s="9" t="s">
        <v>172</v>
      </c>
      <c r="H52" s="9">
        <v>1.67E-9</v>
      </c>
      <c r="I52" s="9" t="s">
        <v>188</v>
      </c>
      <c r="J52" s="9" t="b">
        <v>0</v>
      </c>
      <c r="L52" s="9">
        <v>743902.80453464075</v>
      </c>
      <c r="M52" s="9">
        <v>6.8394355538009655E-2</v>
      </c>
      <c r="N52" s="9">
        <v>0.38833526918577732</v>
      </c>
      <c r="O52" s="9">
        <v>0.61893830775583925</v>
      </c>
      <c r="P52" s="9">
        <v>8.8806622187129813E-2</v>
      </c>
      <c r="Q52" s="9">
        <v>49517.806791431103</v>
      </c>
      <c r="R52" s="9">
        <v>3766.1717602723188</v>
      </c>
      <c r="S52" s="9">
        <v>3518.5661050631638</v>
      </c>
      <c r="T52" s="9">
        <v>9937.8187700140825</v>
      </c>
      <c r="U52" s="9">
        <v>30.93341370832329</v>
      </c>
      <c r="V52" s="9">
        <v>875.1263056319624</v>
      </c>
      <c r="W52" s="9">
        <v>5176722.2655539066</v>
      </c>
      <c r="X52" s="9">
        <v>27797875.829027198</v>
      </c>
      <c r="Y52" s="9">
        <v>270799.33520332491</v>
      </c>
      <c r="Z52" s="9">
        <v>47.138188564117748</v>
      </c>
      <c r="AA52" s="9">
        <v>11746413.082183311</v>
      </c>
      <c r="AB52" s="9">
        <f t="shared" si="8"/>
        <v>1.67E-9</v>
      </c>
      <c r="AC52" s="9">
        <f t="shared" ref="AC52:AC68" si="44">AB52*L52</f>
        <v>1.24231768357285E-3</v>
      </c>
      <c r="AD52" s="9">
        <f t="shared" ref="AD52:AD68" si="45">AB52*M52</f>
        <v>1.1421857374847613E-10</v>
      </c>
      <c r="AE52" s="9">
        <f t="shared" ref="AE52:AE68" si="46">AB52*N52</f>
        <v>6.4851989954024818E-10</v>
      </c>
      <c r="AF52" s="9">
        <f t="shared" ref="AF52:AF68" si="47">AB52*O52</f>
        <v>1.0336269739522516E-9</v>
      </c>
      <c r="AG52" s="9">
        <f t="shared" ref="AG52:AG68" si="48">AB52*P52</f>
        <v>1.4830705905250678E-10</v>
      </c>
      <c r="AH52" s="9">
        <f t="shared" ref="AH52:AH68" si="49">AB52*Q52</f>
        <v>8.2694737341689948E-5</v>
      </c>
      <c r="AI52" s="9">
        <f t="shared" ref="AI52:AI68" si="50">AB52*R52</f>
        <v>6.2895068396547722E-6</v>
      </c>
      <c r="AJ52" s="9">
        <f t="shared" ref="AJ52:AJ68" si="51">AB52*S52</f>
        <v>5.8760053954554838E-6</v>
      </c>
      <c r="AK52" s="9">
        <f t="shared" ref="AK52:AK68" si="52">AB52*T52</f>
        <v>1.6596157345923517E-5</v>
      </c>
      <c r="AL52" s="9">
        <f t="shared" ref="AL52:AL68" si="53">AB52*U52</f>
        <v>5.1658800892899896E-8</v>
      </c>
      <c r="AM52" s="9">
        <f t="shared" ref="AM52:AM68" si="54">AB52*V52</f>
        <v>1.4614609304053773E-6</v>
      </c>
      <c r="AN52" s="9">
        <f t="shared" ref="AN52:AN68" si="55">AB52*W52</f>
        <v>8.6451261834750246E-3</v>
      </c>
      <c r="AO52" s="9">
        <f t="shared" ref="AO52:AO68" si="56">AB52*X52</f>
        <v>4.642245263447542E-2</v>
      </c>
      <c r="AP52" s="9">
        <f t="shared" ref="AP52:AP68" si="57">AB52*Y52</f>
        <v>4.5223488978955262E-4</v>
      </c>
      <c r="AQ52" s="9">
        <f t="shared" ref="AQ52:AQ68" si="58">AB52*Z52</f>
        <v>7.8720774902076637E-8</v>
      </c>
      <c r="AR52" s="9">
        <f t="shared" ref="AR52:AR68" si="59">AB52*AA52</f>
        <v>1.9616509847246128E-2</v>
      </c>
    </row>
    <row r="53" spans="1:44" ht="113.5" x14ac:dyDescent="0.35">
      <c r="A53" s="9" t="s">
        <v>151</v>
      </c>
      <c r="B53" s="9" t="s">
        <v>81</v>
      </c>
      <c r="C53" s="9" t="s">
        <v>169</v>
      </c>
      <c r="D53" s="9" t="s">
        <v>173</v>
      </c>
      <c r="E53" s="9" t="s">
        <v>130</v>
      </c>
      <c r="F53" s="9" t="s">
        <v>60</v>
      </c>
      <c r="G53" s="9" t="s">
        <v>172</v>
      </c>
      <c r="H53" s="9">
        <v>3.5211267605633799E-4</v>
      </c>
      <c r="I53" s="9" t="s">
        <v>188</v>
      </c>
      <c r="J53" s="9" t="b">
        <v>0</v>
      </c>
      <c r="L53" s="9">
        <v>22.795301105189189</v>
      </c>
      <c r="M53" s="9">
        <v>4.9494124421397101E-6</v>
      </c>
      <c r="N53" s="9">
        <v>2.9523824655111482E-7</v>
      </c>
      <c r="O53" s="9">
        <v>4.5001627625994779E-7</v>
      </c>
      <c r="P53" s="9">
        <v>1.661425789203993E-6</v>
      </c>
      <c r="Q53" s="9">
        <v>1.4634414675390619</v>
      </c>
      <c r="R53" s="9">
        <v>9.4478162126205287E-2</v>
      </c>
      <c r="S53" s="9">
        <v>8.1564256609351293E-2</v>
      </c>
      <c r="T53" s="9">
        <v>0.30651134051758883</v>
      </c>
      <c r="U53" s="9">
        <v>4.2672089090831311E-5</v>
      </c>
      <c r="V53" s="9">
        <v>2.782604203702576E-2</v>
      </c>
      <c r="W53" s="9">
        <v>7.5528131664311111</v>
      </c>
      <c r="X53" s="9">
        <v>52.065484232618658</v>
      </c>
      <c r="Y53" s="9">
        <v>0.8251361323836407</v>
      </c>
      <c r="Z53" s="9">
        <v>1.2366297573386061E-5</v>
      </c>
      <c r="AA53" s="9">
        <v>312.49125857249419</v>
      </c>
      <c r="AB53" s="9">
        <f t="shared" si="8"/>
        <v>3.5211267605633799E-4</v>
      </c>
      <c r="AC53" s="9">
        <f t="shared" si="44"/>
        <v>8.026514473658165E-3</v>
      </c>
      <c r="AD53" s="9">
        <f t="shared" si="45"/>
        <v>1.7427508599083485E-9</v>
      </c>
      <c r="AE53" s="9">
        <f t="shared" si="46"/>
        <v>1.0395712906729393E-10</v>
      </c>
      <c r="AF53" s="9">
        <f t="shared" si="47"/>
        <v>1.5845643530279849E-10</v>
      </c>
      <c r="AG53" s="9">
        <f t="shared" si="48"/>
        <v>5.8500908070563125E-10</v>
      </c>
      <c r="AH53" s="9">
        <f t="shared" si="49"/>
        <v>5.1529629138699358E-4</v>
      </c>
      <c r="AI53" s="9">
        <f t="shared" si="50"/>
        <v>3.3266958495142701E-5</v>
      </c>
      <c r="AJ53" s="9">
        <f t="shared" si="51"/>
        <v>2.8719808665264536E-5</v>
      </c>
      <c r="AK53" s="9">
        <f t="shared" si="52"/>
        <v>1.0792652835126366E-4</v>
      </c>
      <c r="AL53" s="9">
        <f t="shared" si="53"/>
        <v>1.5025383482687079E-8</v>
      </c>
      <c r="AM53" s="9">
        <f t="shared" si="54"/>
        <v>9.7979021257132947E-6</v>
      </c>
      <c r="AN53" s="9">
        <f t="shared" si="55"/>
        <v>2.6594412557856021E-3</v>
      </c>
      <c r="AO53" s="9">
        <f t="shared" si="56"/>
        <v>1.8332916983316426E-2</v>
      </c>
      <c r="AP53" s="9">
        <f t="shared" si="57"/>
        <v>2.9054089168438051E-4</v>
      </c>
      <c r="AQ53" s="9">
        <f t="shared" si="58"/>
        <v>4.3543301314739649E-9</v>
      </c>
      <c r="AR53" s="9">
        <f t="shared" si="59"/>
        <v>0.110032133300174</v>
      </c>
    </row>
    <row r="54" spans="1:44" ht="63.5" x14ac:dyDescent="0.35">
      <c r="A54" s="9" t="s">
        <v>148</v>
      </c>
      <c r="B54" s="9" t="s">
        <v>78</v>
      </c>
      <c r="C54" s="9" t="s">
        <v>166</v>
      </c>
      <c r="D54" s="9" t="s">
        <v>180</v>
      </c>
      <c r="E54" s="9" t="s">
        <v>130</v>
      </c>
      <c r="F54" s="9" t="s">
        <v>60</v>
      </c>
      <c r="G54" s="9" t="s">
        <v>172</v>
      </c>
      <c r="H54" s="9">
        <v>-2.2499999999999999E-4</v>
      </c>
      <c r="I54" s="9" t="s">
        <v>188</v>
      </c>
      <c r="J54" s="9" t="b">
        <v>0</v>
      </c>
      <c r="L54" s="9">
        <v>-0.31062606905487877</v>
      </c>
      <c r="M54" s="9">
        <v>-2.1305858048911279E-8</v>
      </c>
      <c r="N54" s="9">
        <v>-1.2584942848018451E-7</v>
      </c>
      <c r="O54" s="9">
        <v>-2.1049518282893269E-6</v>
      </c>
      <c r="P54" s="9">
        <v>-3.2901027878885327E-8</v>
      </c>
      <c r="Q54" s="9">
        <v>-3.7249033972042933E-2</v>
      </c>
      <c r="R54" s="9">
        <v>-1.695069296809859E-3</v>
      </c>
      <c r="S54" s="9">
        <v>-3.9870818838341031E-3</v>
      </c>
      <c r="T54" s="9">
        <v>-1.1799303114350309E-2</v>
      </c>
      <c r="U54" s="9">
        <v>-9.10893314334004E-4</v>
      </c>
      <c r="V54" s="9">
        <v>-2.073637361429705E-2</v>
      </c>
      <c r="W54" s="9">
        <v>-4.7558076045168809</v>
      </c>
      <c r="X54" s="9">
        <v>-3.2172599513217039</v>
      </c>
      <c r="Y54" s="9">
        <v>-4.448095415779898</v>
      </c>
      <c r="Z54" s="9">
        <v>-6.4147913804419111E-6</v>
      </c>
      <c r="AA54" s="9">
        <v>-4.6035859935909027</v>
      </c>
      <c r="AB54" s="9">
        <f t="shared" si="8"/>
        <v>-2.2499999999999999E-4</v>
      </c>
      <c r="AC54" s="9">
        <f t="shared" si="44"/>
        <v>6.9890865537347723E-5</v>
      </c>
      <c r="AD54" s="9">
        <f t="shared" si="45"/>
        <v>4.7938180610050378E-12</v>
      </c>
      <c r="AE54" s="9">
        <f t="shared" si="46"/>
        <v>2.8316121408041513E-11</v>
      </c>
      <c r="AF54" s="9">
        <f t="shared" si="47"/>
        <v>4.7361416136509855E-10</v>
      </c>
      <c r="AG54" s="9">
        <f t="shared" si="48"/>
        <v>7.4027312727491986E-12</v>
      </c>
      <c r="AH54" s="9">
        <f t="shared" si="49"/>
        <v>8.3810326437096601E-6</v>
      </c>
      <c r="AI54" s="9">
        <f t="shared" si="50"/>
        <v>3.8139059178221828E-7</v>
      </c>
      <c r="AJ54" s="9">
        <f t="shared" si="51"/>
        <v>8.9709342386267312E-7</v>
      </c>
      <c r="AK54" s="9">
        <f t="shared" si="52"/>
        <v>2.6548432007288193E-6</v>
      </c>
      <c r="AL54" s="9">
        <f t="shared" si="53"/>
        <v>2.0495099572515089E-7</v>
      </c>
      <c r="AM54" s="9">
        <f t="shared" si="54"/>
        <v>4.6656840632168357E-6</v>
      </c>
      <c r="AN54" s="9">
        <f t="shared" si="55"/>
        <v>1.0700567110162981E-3</v>
      </c>
      <c r="AO54" s="9">
        <f t="shared" si="56"/>
        <v>7.2388348904738335E-4</v>
      </c>
      <c r="AP54" s="9">
        <f t="shared" si="57"/>
        <v>1.0008214685504771E-3</v>
      </c>
      <c r="AQ54" s="9">
        <f t="shared" si="58"/>
        <v>1.4433280605994299E-9</v>
      </c>
      <c r="AR54" s="9">
        <f t="shared" si="59"/>
        <v>1.0358068485579531E-3</v>
      </c>
    </row>
    <row r="55" spans="1:44" ht="63.5" x14ac:dyDescent="0.35">
      <c r="A55" s="9" t="s">
        <v>150</v>
      </c>
      <c r="B55" s="9" t="s">
        <v>80</v>
      </c>
      <c r="C55" s="9" t="s">
        <v>168</v>
      </c>
      <c r="D55" s="9" t="s">
        <v>180</v>
      </c>
      <c r="E55" s="9" t="s">
        <v>130</v>
      </c>
      <c r="F55" s="9" t="s">
        <v>60</v>
      </c>
      <c r="G55" s="9" t="s">
        <v>172</v>
      </c>
      <c r="H55" s="9">
        <v>2.1350000000000002E-3</v>
      </c>
      <c r="I55" s="9" t="s">
        <v>188</v>
      </c>
      <c r="J55" s="9" t="b">
        <v>0</v>
      </c>
      <c r="L55" s="9">
        <v>0.11525756981176399</v>
      </c>
      <c r="M55" s="9">
        <v>1.122806434220742E-8</v>
      </c>
      <c r="N55" s="9">
        <v>5.5302390244247127E-9</v>
      </c>
      <c r="O55" s="9">
        <v>2.8421634726958709E-8</v>
      </c>
      <c r="P55" s="9">
        <v>3.704356632401462E-9</v>
      </c>
      <c r="Q55" s="9">
        <v>0.10737589049427709</v>
      </c>
      <c r="R55" s="9">
        <v>4.0911125731123941E-4</v>
      </c>
      <c r="S55" s="9">
        <v>4.166428375131348E-4</v>
      </c>
      <c r="T55" s="9">
        <v>1.2209256279476039E-3</v>
      </c>
      <c r="U55" s="9">
        <v>5.8572619694143044E-6</v>
      </c>
      <c r="V55" s="9">
        <v>1.0399459650819211E-4</v>
      </c>
      <c r="W55" s="9">
        <v>0.14015950808097119</v>
      </c>
      <c r="X55" s="9">
        <v>1.445034064808584</v>
      </c>
      <c r="Y55" s="9">
        <v>0.20574061411934519</v>
      </c>
      <c r="Z55" s="9">
        <v>3.8063568149824002E-6</v>
      </c>
      <c r="AA55" s="9">
        <v>7.4864370238318063</v>
      </c>
      <c r="AB55" s="9">
        <f t="shared" si="8"/>
        <v>2.1350000000000002E-3</v>
      </c>
      <c r="AC55" s="9">
        <f t="shared" si="44"/>
        <v>2.4607491154811617E-4</v>
      </c>
      <c r="AD55" s="9">
        <f t="shared" si="45"/>
        <v>2.3971917370612846E-11</v>
      </c>
      <c r="AE55" s="9">
        <f t="shared" si="46"/>
        <v>1.1807060317146763E-11</v>
      </c>
      <c r="AF55" s="9">
        <f t="shared" si="47"/>
        <v>6.0680190142056842E-11</v>
      </c>
      <c r="AG55" s="9">
        <f t="shared" si="48"/>
        <v>7.9088014101771225E-12</v>
      </c>
      <c r="AH55" s="9">
        <f t="shared" si="49"/>
        <v>2.292475262052816E-4</v>
      </c>
      <c r="AI55" s="9">
        <f t="shared" si="50"/>
        <v>8.734525343594962E-7</v>
      </c>
      <c r="AJ55" s="9">
        <f t="shared" si="51"/>
        <v>8.8953245809054287E-7</v>
      </c>
      <c r="AK55" s="9">
        <f t="shared" si="52"/>
        <v>2.6066762156681347E-6</v>
      </c>
      <c r="AL55" s="9">
        <f t="shared" si="53"/>
        <v>1.2505254304699541E-8</v>
      </c>
      <c r="AM55" s="9">
        <f t="shared" si="54"/>
        <v>2.2202846354499018E-7</v>
      </c>
      <c r="AN55" s="9">
        <f t="shared" si="55"/>
        <v>2.9924054975287353E-4</v>
      </c>
      <c r="AO55" s="9">
        <f t="shared" si="56"/>
        <v>3.0851477283663272E-3</v>
      </c>
      <c r="AP55" s="9">
        <f t="shared" si="57"/>
        <v>4.3925621114480201E-4</v>
      </c>
      <c r="AQ55" s="9">
        <f t="shared" si="58"/>
        <v>8.1265717999874249E-9</v>
      </c>
      <c r="AR55" s="9">
        <f t="shared" si="59"/>
        <v>1.598354304588091E-2</v>
      </c>
    </row>
    <row r="56" spans="1:44" ht="113.5" x14ac:dyDescent="0.35">
      <c r="A56" s="9" t="s">
        <v>154</v>
      </c>
      <c r="B56" s="9" t="s">
        <v>85</v>
      </c>
      <c r="C56" s="9" t="s">
        <v>170</v>
      </c>
      <c r="D56" s="9" t="s">
        <v>180</v>
      </c>
      <c r="E56" s="9" t="s">
        <v>130</v>
      </c>
      <c r="F56" s="9" t="s">
        <v>60</v>
      </c>
      <c r="G56" s="9" t="s">
        <v>172</v>
      </c>
      <c r="H56" s="9">
        <v>0.24160000000000001</v>
      </c>
      <c r="I56" s="9" t="s">
        <v>188</v>
      </c>
      <c r="J56" s="9" t="b">
        <v>0</v>
      </c>
      <c r="L56" s="9">
        <v>5.245019832741999E-2</v>
      </c>
      <c r="M56" s="9">
        <v>1.106788560484569E-8</v>
      </c>
      <c r="N56" s="9">
        <v>5.3317202184862752E-10</v>
      </c>
      <c r="O56" s="9">
        <v>1.819235327737038E-8</v>
      </c>
      <c r="P56" s="9">
        <v>1.3681902860277E-8</v>
      </c>
      <c r="Q56" s="9">
        <v>3.8877661265705071E-3</v>
      </c>
      <c r="R56" s="9">
        <v>2.0842120916074111E-4</v>
      </c>
      <c r="S56" s="9">
        <v>2.1220406349986321E-4</v>
      </c>
      <c r="T56" s="9">
        <v>6.6925849194124083E-4</v>
      </c>
      <c r="U56" s="9">
        <v>2.5025123451100638E-7</v>
      </c>
      <c r="V56" s="9">
        <v>5.9704213804908188E-5</v>
      </c>
      <c r="W56" s="9">
        <v>3.9396396088795471E-2</v>
      </c>
      <c r="X56" s="9">
        <v>1.361102407281026</v>
      </c>
      <c r="Y56" s="9">
        <v>3.871461418233516E-3</v>
      </c>
      <c r="Z56" s="9">
        <v>1.556229668676911E-7</v>
      </c>
      <c r="AA56" s="9">
        <v>0.73130718276301299</v>
      </c>
      <c r="AB56" s="9">
        <f t="shared" si="8"/>
        <v>0.24160000000000001</v>
      </c>
      <c r="AC56" s="9">
        <f t="shared" si="44"/>
        <v>1.2671967915904671E-2</v>
      </c>
      <c r="AD56" s="9">
        <f t="shared" si="45"/>
        <v>2.6740011621307191E-9</v>
      </c>
      <c r="AE56" s="9">
        <f t="shared" si="46"/>
        <v>1.2881436047862842E-10</v>
      </c>
      <c r="AF56" s="9">
        <f t="shared" si="47"/>
        <v>4.3952725518126843E-9</v>
      </c>
      <c r="AG56" s="9">
        <f t="shared" si="48"/>
        <v>3.3055477310429234E-9</v>
      </c>
      <c r="AH56" s="9">
        <f t="shared" si="49"/>
        <v>9.3928429617943458E-4</v>
      </c>
      <c r="AI56" s="9">
        <f t="shared" si="50"/>
        <v>5.0354564133235053E-5</v>
      </c>
      <c r="AJ56" s="9">
        <f t="shared" si="51"/>
        <v>5.1268501741566952E-5</v>
      </c>
      <c r="AK56" s="9">
        <f t="shared" si="52"/>
        <v>1.616928516530038E-4</v>
      </c>
      <c r="AL56" s="9">
        <f t="shared" si="53"/>
        <v>6.0460698257859147E-8</v>
      </c>
      <c r="AM56" s="9">
        <f t="shared" si="54"/>
        <v>1.4424538055265819E-5</v>
      </c>
      <c r="AN56" s="9">
        <f t="shared" si="55"/>
        <v>9.5181692950529855E-3</v>
      </c>
      <c r="AO56" s="9">
        <f t="shared" si="56"/>
        <v>0.32884234159909592</v>
      </c>
      <c r="AP56" s="9">
        <f t="shared" si="57"/>
        <v>9.3534507864521748E-4</v>
      </c>
      <c r="AQ56" s="9">
        <f t="shared" si="58"/>
        <v>3.7598508795234169E-8</v>
      </c>
      <c r="AR56" s="9">
        <f t="shared" si="59"/>
        <v>0.17668381535554395</v>
      </c>
    </row>
    <row r="57" spans="1:44" ht="51" x14ac:dyDescent="0.35">
      <c r="A57" s="9" t="s">
        <v>155</v>
      </c>
      <c r="B57" s="9" t="s">
        <v>86</v>
      </c>
      <c r="C57" s="9" t="s">
        <v>110</v>
      </c>
      <c r="D57" s="9" t="s">
        <v>180</v>
      </c>
      <c r="E57" s="9" t="s">
        <v>130</v>
      </c>
      <c r="F57" s="9" t="s">
        <v>60</v>
      </c>
      <c r="G57" s="9" t="s">
        <v>172</v>
      </c>
      <c r="H57" s="9">
        <v>0.22500000000000001</v>
      </c>
      <c r="I57" s="9" t="s">
        <v>188</v>
      </c>
      <c r="J57" s="9" t="b">
        <v>0</v>
      </c>
      <c r="L57" s="9">
        <v>9.8780896293963337E-5</v>
      </c>
      <c r="M57" s="9">
        <v>1.202292377797515E-11</v>
      </c>
      <c r="N57" s="9">
        <v>2.5984362253150889E-11</v>
      </c>
      <c r="O57" s="9">
        <v>5.0975276300559857E-11</v>
      </c>
      <c r="P57" s="9">
        <v>7.2458529704293477E-12</v>
      </c>
      <c r="Q57" s="9">
        <v>5.3681754219555723E-5</v>
      </c>
      <c r="R57" s="9">
        <v>4.4188348705119931E-7</v>
      </c>
      <c r="S57" s="9">
        <v>5.1309803377470138E-7</v>
      </c>
      <c r="T57" s="9">
        <v>1.2523922875137489E-6</v>
      </c>
      <c r="U57" s="9">
        <v>3.9169164794100289E-9</v>
      </c>
      <c r="V57" s="9">
        <v>1.1224760405249929E-7</v>
      </c>
      <c r="W57" s="9">
        <v>3.5092988605819241E-4</v>
      </c>
      <c r="X57" s="9">
        <v>1.292902202957878E-3</v>
      </c>
      <c r="Y57" s="9">
        <v>2.044893878242624E-4</v>
      </c>
      <c r="Z57" s="9">
        <v>1.4057061833224411E-9</v>
      </c>
      <c r="AA57" s="9">
        <v>4.2390913017216428E-3</v>
      </c>
      <c r="AB57" s="9">
        <f t="shared" ref="AB57:AB88" si="60">H57</f>
        <v>0.22500000000000001</v>
      </c>
      <c r="AC57" s="9">
        <f t="shared" si="44"/>
        <v>2.2225701666141752E-5</v>
      </c>
      <c r="AD57" s="9">
        <f t="shared" si="45"/>
        <v>2.705157850044409E-12</v>
      </c>
      <c r="AE57" s="9">
        <f t="shared" si="46"/>
        <v>5.8464815069589501E-12</v>
      </c>
      <c r="AF57" s="9">
        <f t="shared" si="47"/>
        <v>1.1469437167625968E-11</v>
      </c>
      <c r="AG57" s="9">
        <f t="shared" si="48"/>
        <v>1.6303169183466033E-12</v>
      </c>
      <c r="AH57" s="9">
        <f t="shared" si="49"/>
        <v>1.2078394699400037E-5</v>
      </c>
      <c r="AI57" s="9">
        <f t="shared" si="50"/>
        <v>9.9423784586519853E-8</v>
      </c>
      <c r="AJ57" s="9">
        <f t="shared" si="51"/>
        <v>1.1544705759930781E-7</v>
      </c>
      <c r="AK57" s="9">
        <f t="shared" si="52"/>
        <v>2.8178826469059352E-7</v>
      </c>
      <c r="AL57" s="9">
        <f t="shared" si="53"/>
        <v>8.8130620786725655E-10</v>
      </c>
      <c r="AM57" s="9">
        <f t="shared" si="54"/>
        <v>2.5255710911812341E-8</v>
      </c>
      <c r="AN57" s="9">
        <f t="shared" si="55"/>
        <v>7.895922436309329E-5</v>
      </c>
      <c r="AO57" s="9">
        <f t="shared" si="56"/>
        <v>2.9090299566552258E-4</v>
      </c>
      <c r="AP57" s="9">
        <f t="shared" si="57"/>
        <v>4.6010112260459041E-5</v>
      </c>
      <c r="AQ57" s="9">
        <f t="shared" si="58"/>
        <v>3.1628389124754923E-10</v>
      </c>
      <c r="AR57" s="9">
        <f t="shared" si="59"/>
        <v>9.5379554288736962E-4</v>
      </c>
    </row>
    <row r="58" spans="1:44" ht="63.5" x14ac:dyDescent="0.35">
      <c r="A58" s="9" t="s">
        <v>156</v>
      </c>
      <c r="B58" s="9" t="s">
        <v>87</v>
      </c>
      <c r="C58" s="9" t="s">
        <v>110</v>
      </c>
      <c r="D58" s="9" t="s">
        <v>173</v>
      </c>
      <c r="E58" s="9" t="s">
        <v>130</v>
      </c>
      <c r="F58" s="9" t="s">
        <v>60</v>
      </c>
      <c r="G58" s="9" t="s">
        <v>172</v>
      </c>
      <c r="H58" s="9">
        <v>-0.62</v>
      </c>
      <c r="I58" s="9" t="s">
        <v>188</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157</v>
      </c>
      <c r="B59" s="9" t="s">
        <v>88</v>
      </c>
      <c r="C59" s="9" t="s">
        <v>166</v>
      </c>
      <c r="D59" s="9" t="s">
        <v>180</v>
      </c>
      <c r="E59" s="9" t="s">
        <v>130</v>
      </c>
      <c r="F59" s="9" t="s">
        <v>60</v>
      </c>
      <c r="G59" s="9" t="s">
        <v>172</v>
      </c>
      <c r="H59" s="9">
        <v>-0.1</v>
      </c>
      <c r="I59" s="9" t="s">
        <v>188</v>
      </c>
      <c r="J59" s="9" t="b">
        <v>0</v>
      </c>
      <c r="L59" s="9">
        <v>0.49570190911352352</v>
      </c>
      <c r="M59" s="9">
        <v>2.263969131778963E-8</v>
      </c>
      <c r="N59" s="9">
        <v>3.4547120493638019E-9</v>
      </c>
      <c r="O59" s="9">
        <v>3.9632239148594309E-8</v>
      </c>
      <c r="P59" s="9">
        <v>4.5677703084599978E-8</v>
      </c>
      <c r="Q59" s="9">
        <v>1.6678068157283291E-2</v>
      </c>
      <c r="R59" s="9">
        <v>5.8100349666181678E-4</v>
      </c>
      <c r="S59" s="9">
        <v>3.154206602935737E-3</v>
      </c>
      <c r="T59" s="9">
        <v>1.343186973024648E-2</v>
      </c>
      <c r="U59" s="9">
        <v>1.4029823669808961E-6</v>
      </c>
      <c r="V59" s="9">
        <v>2.1512633222618791E-4</v>
      </c>
      <c r="W59" s="9">
        <v>0.17849813219028979</v>
      </c>
      <c r="X59" s="9">
        <v>4.5574250130453144</v>
      </c>
      <c r="Y59" s="9">
        <v>2.8235052025541298E-2</v>
      </c>
      <c r="Z59" s="9">
        <v>1.2658830426658481E-6</v>
      </c>
      <c r="AA59" s="9">
        <v>2.1245566616755371</v>
      </c>
      <c r="AB59" s="9">
        <f t="shared" si="60"/>
        <v>-0.1</v>
      </c>
      <c r="AC59" s="9">
        <f t="shared" si="44"/>
        <v>-4.9570190911352355E-2</v>
      </c>
      <c r="AD59" s="9">
        <f t="shared" si="45"/>
        <v>-2.2639691317789632E-9</v>
      </c>
      <c r="AE59" s="9">
        <f t="shared" si="46"/>
        <v>-3.4547120493638023E-10</v>
      </c>
      <c r="AF59" s="9">
        <f t="shared" si="47"/>
        <v>-3.9632239148594311E-9</v>
      </c>
      <c r="AG59" s="9">
        <f t="shared" si="48"/>
        <v>-4.5677703084599983E-9</v>
      </c>
      <c r="AH59" s="9">
        <f t="shared" si="49"/>
        <v>-1.6678068157283293E-3</v>
      </c>
      <c r="AI59" s="9">
        <f t="shared" si="50"/>
        <v>-5.810034966618168E-5</v>
      </c>
      <c r="AJ59" s="9">
        <f t="shared" si="51"/>
        <v>-3.1542066029357374E-4</v>
      </c>
      <c r="AK59" s="9">
        <f t="shared" si="52"/>
        <v>-1.3431869730246482E-3</v>
      </c>
      <c r="AL59" s="9">
        <f t="shared" si="53"/>
        <v>-1.402982366980896E-7</v>
      </c>
      <c r="AM59" s="9">
        <f t="shared" si="54"/>
        <v>-2.1512633222618793E-5</v>
      </c>
      <c r="AN59" s="9">
        <f t="shared" si="55"/>
        <v>-1.7849813219028978E-2</v>
      </c>
      <c r="AO59" s="9">
        <f t="shared" si="56"/>
        <v>-0.45574250130453148</v>
      </c>
      <c r="AP59" s="9">
        <f t="shared" si="57"/>
        <v>-2.8235052025541302E-3</v>
      </c>
      <c r="AQ59" s="9">
        <f t="shared" si="58"/>
        <v>-1.2658830426658481E-7</v>
      </c>
      <c r="AR59" s="9">
        <f t="shared" si="59"/>
        <v>-0.21245566616755374</v>
      </c>
    </row>
    <row r="60" spans="1:44" ht="51" x14ac:dyDescent="0.35">
      <c r="A60" s="9" t="s">
        <v>144</v>
      </c>
      <c r="B60" s="9" t="s">
        <v>74</v>
      </c>
      <c r="C60" s="9" t="s">
        <v>110</v>
      </c>
      <c r="D60" s="9" t="s">
        <v>177</v>
      </c>
      <c r="E60" s="9" t="s">
        <v>130</v>
      </c>
      <c r="F60" s="9" t="s">
        <v>60</v>
      </c>
      <c r="G60" s="9" t="s">
        <v>172</v>
      </c>
      <c r="H60" s="9">
        <v>2.3999999999999998E-3</v>
      </c>
      <c r="I60" s="9" t="s">
        <v>189</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158</v>
      </c>
      <c r="B61" s="9" t="s">
        <v>89</v>
      </c>
      <c r="C61" s="9" t="s">
        <v>110</v>
      </c>
      <c r="D61" s="9" t="s">
        <v>182</v>
      </c>
      <c r="E61" s="9" t="s">
        <v>130</v>
      </c>
      <c r="F61" s="9" t="s">
        <v>60</v>
      </c>
      <c r="G61" s="9" t="s">
        <v>172</v>
      </c>
      <c r="H61" s="9">
        <v>9.2799999999999997E-8</v>
      </c>
      <c r="I61" s="9" t="s">
        <v>189</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159</v>
      </c>
      <c r="B62" s="9" t="s">
        <v>90</v>
      </c>
      <c r="C62" s="9" t="s">
        <v>110</v>
      </c>
      <c r="D62" s="9" t="s">
        <v>182</v>
      </c>
      <c r="E62" s="9" t="s">
        <v>130</v>
      </c>
      <c r="F62" s="9" t="s">
        <v>60</v>
      </c>
      <c r="G62" s="9" t="s">
        <v>172</v>
      </c>
      <c r="H62" s="9">
        <v>7.0399999999999995E-8</v>
      </c>
      <c r="I62" s="9" t="s">
        <v>189</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152</v>
      </c>
      <c r="B63" s="9" t="s">
        <v>82</v>
      </c>
      <c r="C63" s="9" t="s">
        <v>110</v>
      </c>
      <c r="D63" s="9" t="s">
        <v>177</v>
      </c>
      <c r="E63" s="9" t="s">
        <v>130</v>
      </c>
      <c r="F63" s="9" t="s">
        <v>60</v>
      </c>
      <c r="G63" s="9" t="s">
        <v>172</v>
      </c>
      <c r="H63" s="9">
        <v>8.9599999999999996E-5</v>
      </c>
      <c r="I63" s="9" t="s">
        <v>189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140</v>
      </c>
      <c r="B64" s="9" t="s">
        <v>70</v>
      </c>
      <c r="C64" s="9" t="s">
        <v>110</v>
      </c>
      <c r="D64" s="9" t="s">
        <v>177</v>
      </c>
      <c r="E64" s="9" t="s">
        <v>130</v>
      </c>
      <c r="F64" s="9" t="s">
        <v>60</v>
      </c>
      <c r="G64" s="9" t="s">
        <v>172</v>
      </c>
      <c r="H64" s="9">
        <v>0.21</v>
      </c>
      <c r="I64" s="9" t="s">
        <v>189</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139</v>
      </c>
      <c r="B65" s="9" t="s">
        <v>69</v>
      </c>
      <c r="C65" s="9" t="s">
        <v>110</v>
      </c>
      <c r="D65" s="9" t="s">
        <v>177</v>
      </c>
      <c r="E65" s="9" t="s">
        <v>130</v>
      </c>
      <c r="F65" s="9" t="s">
        <v>60</v>
      </c>
      <c r="G65" s="9" t="s">
        <v>172</v>
      </c>
      <c r="H65" s="9">
        <v>3.3000000000000003E-5</v>
      </c>
      <c r="I65" s="9" t="s">
        <v>189</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160</v>
      </c>
      <c r="B66" s="9" t="s">
        <v>91</v>
      </c>
      <c r="C66" s="9" t="s">
        <v>110</v>
      </c>
      <c r="D66" s="9" t="s">
        <v>182</v>
      </c>
      <c r="E66" s="9" t="s">
        <v>130</v>
      </c>
      <c r="F66" s="9" t="s">
        <v>60</v>
      </c>
      <c r="G66" s="9" t="s">
        <v>172</v>
      </c>
      <c r="H66" s="9">
        <v>1.09E-7</v>
      </c>
      <c r="I66" s="9" t="s">
        <v>189</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161</v>
      </c>
      <c r="B67" s="9" t="s">
        <v>92</v>
      </c>
      <c r="C67" s="9" t="s">
        <v>110</v>
      </c>
      <c r="D67" s="9" t="s">
        <v>182</v>
      </c>
      <c r="E67" s="9" t="s">
        <v>130</v>
      </c>
      <c r="F67" s="9" t="s">
        <v>60</v>
      </c>
      <c r="G67" s="9" t="s">
        <v>172</v>
      </c>
      <c r="H67" s="9">
        <v>2.9699999999999999E-6</v>
      </c>
      <c r="I67" s="9" t="s">
        <v>189</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162</v>
      </c>
      <c r="B68" s="9" t="s">
        <v>93</v>
      </c>
      <c r="C68" s="9" t="s">
        <v>110</v>
      </c>
      <c r="D68" s="9" t="s">
        <v>182</v>
      </c>
      <c r="E68" s="9" t="s">
        <v>130</v>
      </c>
      <c r="F68" s="9" t="s">
        <v>60</v>
      </c>
      <c r="G68" s="9" t="s">
        <v>172</v>
      </c>
      <c r="H68" s="9">
        <v>9.2799999999999997E-8</v>
      </c>
      <c r="I68" s="9" t="s">
        <v>189</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126</v>
      </c>
      <c r="B69" s="9" t="s">
        <v>56</v>
      </c>
      <c r="C69" s="9" t="s">
        <v>110</v>
      </c>
      <c r="D69" s="9" t="s">
        <v>172</v>
      </c>
      <c r="E69" s="9" t="s">
        <v>126</v>
      </c>
      <c r="F69" s="9" t="s">
        <v>56</v>
      </c>
      <c r="G69" s="9" t="s">
        <v>172</v>
      </c>
      <c r="H69" s="9">
        <v>-1</v>
      </c>
      <c r="I69" s="9" t="s">
        <v>187</v>
      </c>
      <c r="J69" s="9" t="b">
        <v>0</v>
      </c>
      <c r="AB69" s="9">
        <f t="shared" si="60"/>
        <v>-1</v>
      </c>
      <c r="AC69" s="9">
        <f t="shared" ref="AC69:AR69" si="61">+AC70+AC71+AC72+AC73+AC74+AC75+AC76+AC77+AC78+AC79+AC80+AC81</f>
        <v>2.3672705435859569E-2</v>
      </c>
      <c r="AD69" s="9">
        <f t="shared" si="61"/>
        <v>-5.363722507618008E-11</v>
      </c>
      <c r="AE69" s="9">
        <f t="shared" si="61"/>
        <v>2.8469210127085114E-11</v>
      </c>
      <c r="AF69" s="9">
        <f t="shared" si="61"/>
        <v>-1.0296216453787203E-10</v>
      </c>
      <c r="AG69" s="9">
        <f t="shared" si="61"/>
        <v>2.4565800070904825E-10</v>
      </c>
      <c r="AH69" s="9">
        <f t="shared" si="61"/>
        <v>2.1202487264419031E-4</v>
      </c>
      <c r="AI69" s="9">
        <f t="shared" si="61"/>
        <v>9.8462283947301846E-3</v>
      </c>
      <c r="AJ69" s="9">
        <f t="shared" si="61"/>
        <v>7.662817350111354E-5</v>
      </c>
      <c r="AK69" s="9">
        <f t="shared" si="61"/>
        <v>3.2396666813810064E-4</v>
      </c>
      <c r="AL69" s="9">
        <f t="shared" si="61"/>
        <v>3.5815892636586606E-8</v>
      </c>
      <c r="AM69" s="9">
        <f t="shared" si="61"/>
        <v>2.9109161982240394E-6</v>
      </c>
      <c r="AN69" s="9">
        <f t="shared" si="61"/>
        <v>-4.538164792194677E-3</v>
      </c>
      <c r="AO69" s="9">
        <f t="shared" si="61"/>
        <v>-3.2679325576754036E-3</v>
      </c>
      <c r="AP69" s="9">
        <f t="shared" si="61"/>
        <v>2.5692182341522259E-2</v>
      </c>
      <c r="AQ69" s="9">
        <f t="shared" si="61"/>
        <v>8.949207129603298E-9</v>
      </c>
      <c r="AR69" s="9">
        <f t="shared" si="61"/>
        <v>8.793041935481373E-2</v>
      </c>
    </row>
    <row r="70" spans="1:44" ht="51" x14ac:dyDescent="0.35">
      <c r="A70" s="9" t="s">
        <v>135</v>
      </c>
      <c r="B70" s="9" t="s">
        <v>65</v>
      </c>
      <c r="C70" s="9" t="s">
        <v>110</v>
      </c>
      <c r="D70" s="9" t="s">
        <v>175</v>
      </c>
      <c r="E70" s="9" t="s">
        <v>126</v>
      </c>
      <c r="F70" s="9" t="s">
        <v>56</v>
      </c>
      <c r="G70" s="9" t="s">
        <v>172</v>
      </c>
      <c r="H70" s="9">
        <v>-1.1199999999999999E-3</v>
      </c>
      <c r="I70" s="9" t="s">
        <v>188</v>
      </c>
      <c r="J70" s="9" t="b">
        <v>0</v>
      </c>
      <c r="L70" s="9">
        <v>-1.937142156156779</v>
      </c>
      <c r="M70" s="9">
        <v>-4.5636277008710973E-9</v>
      </c>
      <c r="N70" s="9">
        <v>-3.7785365220951958E-9</v>
      </c>
      <c r="O70" s="9">
        <v>-3.6025057976994901E-8</v>
      </c>
      <c r="P70" s="9">
        <v>-4.4246963512260999E-9</v>
      </c>
      <c r="Q70" s="9">
        <v>-2.0313384044525901E-3</v>
      </c>
      <c r="R70" s="9">
        <v>-4.0332289194264481E-4</v>
      </c>
      <c r="S70" s="9">
        <v>-3.0264070988349537E-4</v>
      </c>
      <c r="T70" s="9">
        <v>-1.467583145082469E-3</v>
      </c>
      <c r="U70" s="9">
        <v>-2.6200062229659978E-7</v>
      </c>
      <c r="V70" s="9">
        <v>-1.4493340857322471E-4</v>
      </c>
      <c r="W70" s="9">
        <v>-2.7809865485257999</v>
      </c>
      <c r="X70" s="9">
        <v>-0.69003287610673569</v>
      </c>
      <c r="Y70" s="9">
        <v>-5.5751472112987331E-2</v>
      </c>
      <c r="Z70" s="9">
        <v>-2.077588239203911E-7</v>
      </c>
      <c r="AA70" s="9">
        <v>-0.4228568591072539</v>
      </c>
      <c r="AB70" s="9">
        <f t="shared" si="60"/>
        <v>-1.1199999999999999E-3</v>
      </c>
      <c r="AC70" s="9">
        <f t="shared" ref="AC70:AC81" si="62">AB70*L70</f>
        <v>2.1695992148955921E-3</v>
      </c>
      <c r="AD70" s="9">
        <f t="shared" ref="AD70:AD81" si="63">AB70*M70</f>
        <v>5.1112630249756284E-12</v>
      </c>
      <c r="AE70" s="9">
        <f t="shared" ref="AE70:AE81" si="64">AB70*N70</f>
        <v>4.231960904746619E-12</v>
      </c>
      <c r="AF70" s="9">
        <f t="shared" ref="AF70:AF81" si="65">AB70*O70</f>
        <v>4.0348064934234284E-11</v>
      </c>
      <c r="AG70" s="9">
        <f t="shared" ref="AG70:AG81" si="66">AB70*P70</f>
        <v>4.9556599133732312E-12</v>
      </c>
      <c r="AH70" s="9">
        <f t="shared" ref="AH70:AH81" si="67">AB70*Q70</f>
        <v>2.2750990129869008E-6</v>
      </c>
      <c r="AI70" s="9">
        <f t="shared" ref="AI70:AI81" si="68">AB70*R70</f>
        <v>4.5172163897576214E-7</v>
      </c>
      <c r="AJ70" s="9">
        <f t="shared" ref="AJ70:AJ81" si="69">AB70*S70</f>
        <v>3.389575950695148E-7</v>
      </c>
      <c r="AK70" s="9">
        <f t="shared" ref="AK70:AK81" si="70">AB70*T70</f>
        <v>1.6436931224923651E-6</v>
      </c>
      <c r="AL70" s="9">
        <f t="shared" ref="AL70:AL81" si="71">AB70*U70</f>
        <v>2.9344069697219174E-10</v>
      </c>
      <c r="AM70" s="9">
        <f t="shared" ref="AM70:AM81" si="72">AB70*V70</f>
        <v>1.6232541760201167E-7</v>
      </c>
      <c r="AN70" s="9">
        <f t="shared" ref="AN70:AN81" si="73">AB70*W70</f>
        <v>3.1147049343488954E-3</v>
      </c>
      <c r="AO70" s="9">
        <f t="shared" ref="AO70:AO81" si="74">AB70*X70</f>
        <v>7.7283682123954387E-4</v>
      </c>
      <c r="AP70" s="9">
        <f t="shared" ref="AP70:AP81" si="75">AB70*Y70</f>
        <v>6.244164876654581E-5</v>
      </c>
      <c r="AQ70" s="9">
        <f t="shared" ref="AQ70:AQ81" si="76">AB70*Z70</f>
        <v>2.3268988279083802E-10</v>
      </c>
      <c r="AR70" s="9">
        <f t="shared" ref="AR70:AR81" si="77">AB70*AA70</f>
        <v>4.735996822001243E-4</v>
      </c>
    </row>
    <row r="71" spans="1:44" ht="76" x14ac:dyDescent="0.35">
      <c r="A71" s="9" t="s">
        <v>136</v>
      </c>
      <c r="B71" s="9" t="s">
        <v>66</v>
      </c>
      <c r="C71" s="9" t="s">
        <v>110</v>
      </c>
      <c r="D71" s="9" t="s">
        <v>173</v>
      </c>
      <c r="E71" s="9" t="s">
        <v>126</v>
      </c>
      <c r="F71" s="9" t="s">
        <v>56</v>
      </c>
      <c r="G71" s="9" t="s">
        <v>172</v>
      </c>
      <c r="H71" s="9">
        <v>1.1199999999999999E-3</v>
      </c>
      <c r="I71" s="9" t="s">
        <v>188</v>
      </c>
      <c r="J71" s="9" t="b">
        <v>0</v>
      </c>
      <c r="L71" s="9">
        <v>2.0526393988610692</v>
      </c>
      <c r="M71" s="9">
        <v>5.207477224576409E-8</v>
      </c>
      <c r="N71" s="9">
        <v>3.2513920605645098E-8</v>
      </c>
      <c r="O71" s="9">
        <v>1.043184380304409E-7</v>
      </c>
      <c r="P71" s="9">
        <v>7.377008275765334E-8</v>
      </c>
      <c r="Q71" s="9">
        <v>6.475352497129748E-2</v>
      </c>
      <c r="R71" s="9">
        <v>7.2435046369727528E-3</v>
      </c>
      <c r="S71" s="9">
        <v>7.2917592511910333E-3</v>
      </c>
      <c r="T71" s="9">
        <v>1.54633602279884E-2</v>
      </c>
      <c r="U71" s="9">
        <v>2.788510665112983E-5</v>
      </c>
      <c r="V71" s="9">
        <v>1.397243994702002E-3</v>
      </c>
      <c r="W71" s="9">
        <v>1.3910819391289211</v>
      </c>
      <c r="X71" s="9">
        <v>6.1980988331055888</v>
      </c>
      <c r="Y71" s="9">
        <v>0.94362225138298172</v>
      </c>
      <c r="Z71" s="9">
        <v>1.5561450291470851E-5</v>
      </c>
      <c r="AA71" s="9">
        <v>73.378713396254156</v>
      </c>
      <c r="AB71" s="9">
        <f t="shared" si="60"/>
        <v>1.1199999999999999E-3</v>
      </c>
      <c r="AC71" s="9">
        <f t="shared" si="62"/>
        <v>2.2989561267243975E-3</v>
      </c>
      <c r="AD71" s="9">
        <f t="shared" si="63"/>
        <v>5.8323744915255781E-11</v>
      </c>
      <c r="AE71" s="9">
        <f t="shared" si="64"/>
        <v>3.6415591078322504E-11</v>
      </c>
      <c r="AF71" s="9">
        <f t="shared" si="65"/>
        <v>1.1683665059409381E-10</v>
      </c>
      <c r="AG71" s="9">
        <f t="shared" si="66"/>
        <v>8.262249268857174E-11</v>
      </c>
      <c r="AH71" s="9">
        <f t="shared" si="67"/>
        <v>7.2523947967853165E-5</v>
      </c>
      <c r="AI71" s="9">
        <f t="shared" si="68"/>
        <v>8.1127251934094816E-6</v>
      </c>
      <c r="AJ71" s="9">
        <f t="shared" si="69"/>
        <v>8.1667703613339561E-6</v>
      </c>
      <c r="AK71" s="9">
        <f t="shared" si="70"/>
        <v>1.7318963455347006E-5</v>
      </c>
      <c r="AL71" s="9">
        <f t="shared" si="71"/>
        <v>3.1231319449265404E-8</v>
      </c>
      <c r="AM71" s="9">
        <f t="shared" si="72"/>
        <v>1.5649132740662421E-6</v>
      </c>
      <c r="AN71" s="9">
        <f t="shared" si="73"/>
        <v>1.5580117718243915E-3</v>
      </c>
      <c r="AO71" s="9">
        <f t="shared" si="74"/>
        <v>6.941870693078259E-3</v>
      </c>
      <c r="AP71" s="9">
        <f t="shared" si="75"/>
        <v>1.0568569215489395E-3</v>
      </c>
      <c r="AQ71" s="9">
        <f t="shared" si="76"/>
        <v>1.7428824326447352E-8</v>
      </c>
      <c r="AR71" s="9">
        <f t="shared" si="77"/>
        <v>8.2184159003804644E-2</v>
      </c>
    </row>
    <row r="72" spans="1:44" ht="51" x14ac:dyDescent="0.35">
      <c r="A72" s="9" t="s">
        <v>137</v>
      </c>
      <c r="B72" s="9" t="s">
        <v>67</v>
      </c>
      <c r="C72" s="9" t="s">
        <v>110</v>
      </c>
      <c r="D72" s="9" t="s">
        <v>176</v>
      </c>
      <c r="E72" s="9" t="s">
        <v>126</v>
      </c>
      <c r="F72" s="9" t="s">
        <v>56</v>
      </c>
      <c r="G72" s="9" t="s">
        <v>172</v>
      </c>
      <c r="H72" s="9">
        <v>1.1199999999999999E-3</v>
      </c>
      <c r="I72" s="9" t="s">
        <v>188</v>
      </c>
      <c r="J72" s="9" t="b">
        <v>0</v>
      </c>
      <c r="L72" s="9">
        <v>0.50957154497419876</v>
      </c>
      <c r="M72" s="9">
        <v>9.0010000783107129E-8</v>
      </c>
      <c r="N72" s="9">
        <v>1.387186003275895E-8</v>
      </c>
      <c r="O72" s="9">
        <v>4.9093743476040898E-8</v>
      </c>
      <c r="P72" s="9">
        <v>1.3100044049378541E-8</v>
      </c>
      <c r="Q72" s="9">
        <v>0.1941979481704019</v>
      </c>
      <c r="R72" s="9">
        <v>1.675229501599022E-3</v>
      </c>
      <c r="S72" s="9">
        <v>1.555981486187244E-3</v>
      </c>
      <c r="T72" s="9">
        <v>3.6582453377913562E-3</v>
      </c>
      <c r="U72" s="9">
        <v>1.074112287203956E-5</v>
      </c>
      <c r="V72" s="9">
        <v>3.1584836087548431E-4</v>
      </c>
      <c r="W72" s="9">
        <v>0.41817960125236969</v>
      </c>
      <c r="X72" s="9">
        <v>12.799222253696</v>
      </c>
      <c r="Y72" s="9">
        <v>0.56052049283561933</v>
      </c>
      <c r="Z72" s="9">
        <v>3.0226874490257629E-6</v>
      </c>
      <c r="AA72" s="9">
        <v>18.65490440433835</v>
      </c>
      <c r="AB72" s="9">
        <f t="shared" si="60"/>
        <v>1.1199999999999999E-3</v>
      </c>
      <c r="AC72" s="9">
        <f t="shared" si="62"/>
        <v>5.7072013037110252E-4</v>
      </c>
      <c r="AD72" s="9">
        <f t="shared" si="63"/>
        <v>1.0081120087707998E-10</v>
      </c>
      <c r="AE72" s="9">
        <f t="shared" si="64"/>
        <v>1.5536483236690024E-11</v>
      </c>
      <c r="AF72" s="9">
        <f t="shared" si="65"/>
        <v>5.4984992693165799E-11</v>
      </c>
      <c r="AG72" s="9">
        <f t="shared" si="66"/>
        <v>1.4672049335303965E-11</v>
      </c>
      <c r="AH72" s="9">
        <f t="shared" si="67"/>
        <v>2.1750170195085011E-4</v>
      </c>
      <c r="AI72" s="9">
        <f t="shared" si="68"/>
        <v>1.8762570417909044E-6</v>
      </c>
      <c r="AJ72" s="9">
        <f t="shared" si="69"/>
        <v>1.7426992645297132E-6</v>
      </c>
      <c r="AK72" s="9">
        <f t="shared" si="70"/>
        <v>4.0972347783263187E-6</v>
      </c>
      <c r="AL72" s="9">
        <f t="shared" si="71"/>
        <v>1.2030057616684307E-8</v>
      </c>
      <c r="AM72" s="9">
        <f t="shared" si="72"/>
        <v>3.5375016418054239E-7</v>
      </c>
      <c r="AN72" s="9">
        <f t="shared" si="73"/>
        <v>4.6836115340265401E-4</v>
      </c>
      <c r="AO72" s="9">
        <f t="shared" si="74"/>
        <v>1.4335128924139519E-2</v>
      </c>
      <c r="AP72" s="9">
        <f t="shared" si="75"/>
        <v>6.2778295197589364E-4</v>
      </c>
      <c r="AQ72" s="9">
        <f t="shared" si="76"/>
        <v>3.3854099429088542E-9</v>
      </c>
      <c r="AR72" s="9">
        <f t="shared" si="77"/>
        <v>2.0893492932858949E-2</v>
      </c>
    </row>
    <row r="73" spans="1:44" ht="51" x14ac:dyDescent="0.35">
      <c r="A73" s="9" t="s">
        <v>138</v>
      </c>
      <c r="B73" s="9" t="s">
        <v>68</v>
      </c>
      <c r="C73" s="9" t="s">
        <v>110</v>
      </c>
      <c r="D73" s="9" t="s">
        <v>173</v>
      </c>
      <c r="E73" s="9" t="s">
        <v>126</v>
      </c>
      <c r="F73" s="9" t="s">
        <v>56</v>
      </c>
      <c r="G73" s="9" t="s">
        <v>172</v>
      </c>
      <c r="H73" s="9">
        <v>-0.35</v>
      </c>
      <c r="I73" s="9" t="s">
        <v>188</v>
      </c>
      <c r="J73" s="9" t="b">
        <v>0</v>
      </c>
      <c r="L73" s="9">
        <v>2.7643486746614979E-3</v>
      </c>
      <c r="M73" s="9">
        <v>6.2252409683854703E-10</v>
      </c>
      <c r="N73" s="9">
        <v>7.9185214550497231E-11</v>
      </c>
      <c r="O73" s="9">
        <v>9.0037677931247423E-10</v>
      </c>
      <c r="P73" s="9">
        <v>5.2746343208057352E-10</v>
      </c>
      <c r="Q73" s="9">
        <v>2.2935964653571391E-4</v>
      </c>
      <c r="R73" s="9">
        <v>1.3388568982833709E-5</v>
      </c>
      <c r="S73" s="9">
        <v>1.2511010628056119E-5</v>
      </c>
      <c r="T73" s="9">
        <v>4.1986637765900313E-5</v>
      </c>
      <c r="U73" s="9">
        <v>2.2111214646672271E-8</v>
      </c>
      <c r="V73" s="9">
        <v>3.7875218789278768E-6</v>
      </c>
      <c r="W73" s="9">
        <v>2.7654979005058911E-2</v>
      </c>
      <c r="X73" s="9">
        <v>7.2336482846093508E-2</v>
      </c>
      <c r="Y73" s="9">
        <v>3.3733194505463791E-4</v>
      </c>
      <c r="Z73" s="9">
        <v>3.4564905778696412E-8</v>
      </c>
      <c r="AA73" s="9">
        <v>4.4630949325857122E-2</v>
      </c>
      <c r="AB73" s="9">
        <f t="shared" si="60"/>
        <v>-0.35</v>
      </c>
      <c r="AC73" s="9">
        <f t="shared" si="62"/>
        <v>-9.6752203613152416E-4</v>
      </c>
      <c r="AD73" s="9">
        <f t="shared" si="63"/>
        <v>-2.1788343389349146E-10</v>
      </c>
      <c r="AE73" s="9">
        <f t="shared" si="64"/>
        <v>-2.771482509267403E-11</v>
      </c>
      <c r="AF73" s="9">
        <f t="shared" si="65"/>
        <v>-3.1513187275936594E-10</v>
      </c>
      <c r="AG73" s="9">
        <f t="shared" si="66"/>
        <v>-1.8461220122820072E-10</v>
      </c>
      <c r="AH73" s="9">
        <f t="shared" si="67"/>
        <v>-8.0275876287499865E-5</v>
      </c>
      <c r="AI73" s="9">
        <f t="shared" si="68"/>
        <v>-4.6859991439917982E-6</v>
      </c>
      <c r="AJ73" s="9">
        <f t="shared" si="69"/>
        <v>-4.3788537198196417E-6</v>
      </c>
      <c r="AK73" s="9">
        <f t="shared" si="70"/>
        <v>-1.4695323218065108E-5</v>
      </c>
      <c r="AL73" s="9">
        <f t="shared" si="71"/>
        <v>-7.7389251263352949E-9</v>
      </c>
      <c r="AM73" s="9">
        <f t="shared" si="72"/>
        <v>-1.3256326576247567E-6</v>
      </c>
      <c r="AN73" s="9">
        <f t="shared" si="73"/>
        <v>-9.6792426517706177E-3</v>
      </c>
      <c r="AO73" s="9">
        <f t="shared" si="74"/>
        <v>-2.5317768996132726E-2</v>
      </c>
      <c r="AP73" s="9">
        <f t="shared" si="75"/>
        <v>-1.1806618076912327E-4</v>
      </c>
      <c r="AQ73" s="9">
        <f t="shared" si="76"/>
        <v>-1.2097717022543743E-8</v>
      </c>
      <c r="AR73" s="9">
        <f t="shared" si="77"/>
        <v>-1.5620832264049991E-2</v>
      </c>
    </row>
    <row r="74" spans="1:44" ht="51" x14ac:dyDescent="0.35">
      <c r="A74" s="9" t="s">
        <v>139</v>
      </c>
      <c r="B74" s="9" t="s">
        <v>69</v>
      </c>
      <c r="C74" s="9" t="s">
        <v>110</v>
      </c>
      <c r="D74" s="9" t="s">
        <v>177</v>
      </c>
      <c r="E74" s="9" t="s">
        <v>126</v>
      </c>
      <c r="F74" s="9" t="s">
        <v>56</v>
      </c>
      <c r="G74" s="9" t="s">
        <v>172</v>
      </c>
      <c r="H74" s="9">
        <v>6.0424000000000003E-5</v>
      </c>
      <c r="I74" s="9" t="s">
        <v>189</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140</v>
      </c>
      <c r="B75" s="9" t="s">
        <v>70</v>
      </c>
      <c r="C75" s="9" t="s">
        <v>110</v>
      </c>
      <c r="D75" s="9" t="s">
        <v>177</v>
      </c>
      <c r="E75" s="9" t="s">
        <v>126</v>
      </c>
      <c r="F75" s="9" t="s">
        <v>56</v>
      </c>
      <c r="G75" s="9" t="s">
        <v>172</v>
      </c>
      <c r="H75" s="9">
        <v>0.14660000000000001</v>
      </c>
      <c r="I75" s="9" t="s">
        <v>189</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141</v>
      </c>
      <c r="B76" s="9" t="s">
        <v>71</v>
      </c>
      <c r="C76" s="9" t="s">
        <v>110</v>
      </c>
      <c r="D76" s="9" t="s">
        <v>178</v>
      </c>
      <c r="E76" s="9" t="s">
        <v>126</v>
      </c>
      <c r="F76" s="9" t="s">
        <v>56</v>
      </c>
      <c r="G76" s="9" t="s">
        <v>172</v>
      </c>
      <c r="H76" s="9">
        <v>0.15379999999999999</v>
      </c>
      <c r="I76" s="9" t="s">
        <v>189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142</v>
      </c>
      <c r="B77" s="9" t="s">
        <v>72</v>
      </c>
      <c r="C77" s="9" t="s">
        <v>165</v>
      </c>
      <c r="D77" s="9" t="s">
        <v>179</v>
      </c>
      <c r="E77" s="9" t="s">
        <v>126</v>
      </c>
      <c r="F77" s="9" t="s">
        <v>56</v>
      </c>
      <c r="G77" s="9" t="s">
        <v>172</v>
      </c>
      <c r="H77" s="9">
        <v>0</v>
      </c>
      <c r="I77" s="9" t="s">
        <v>189</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143</v>
      </c>
      <c r="B78" s="9" t="s">
        <v>73</v>
      </c>
      <c r="C78" s="9" t="s">
        <v>110</v>
      </c>
      <c r="D78" s="9" t="s">
        <v>177</v>
      </c>
      <c r="E78" s="9" t="s">
        <v>126</v>
      </c>
      <c r="F78" s="9" t="s">
        <v>56</v>
      </c>
      <c r="G78" s="9" t="s">
        <v>172</v>
      </c>
      <c r="H78" s="9">
        <v>9.8399999999999998E-3</v>
      </c>
      <c r="I78" s="9" t="s">
        <v>189</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144</v>
      </c>
      <c r="B79" s="9" t="s">
        <v>74</v>
      </c>
      <c r="C79" s="9" t="s">
        <v>110</v>
      </c>
      <c r="D79" s="9" t="s">
        <v>177</v>
      </c>
      <c r="E79" s="9" t="s">
        <v>126</v>
      </c>
      <c r="F79" s="9" t="s">
        <v>56</v>
      </c>
      <c r="G79" s="9" t="s">
        <v>172</v>
      </c>
      <c r="H79" s="9">
        <v>4.6900000000000002E-5</v>
      </c>
      <c r="I79" s="9" t="s">
        <v>189</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145</v>
      </c>
      <c r="B80" s="9" t="s">
        <v>75</v>
      </c>
      <c r="C80" s="9" t="s">
        <v>166</v>
      </c>
      <c r="D80" s="9" t="s">
        <v>177</v>
      </c>
      <c r="E80" s="9" t="s">
        <v>126</v>
      </c>
      <c r="F80" s="9" t="s">
        <v>56</v>
      </c>
      <c r="G80" s="9" t="s">
        <v>172</v>
      </c>
      <c r="H80" s="9">
        <v>5.6026000000000003E-4</v>
      </c>
      <c r="I80" s="9" t="s">
        <v>189</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146</v>
      </c>
      <c r="B81" s="9" t="s">
        <v>76</v>
      </c>
      <c r="C81" s="9" t="s">
        <v>110</v>
      </c>
      <c r="D81" s="9" t="s">
        <v>177</v>
      </c>
      <c r="E81" s="9" t="s">
        <v>126</v>
      </c>
      <c r="F81" s="9" t="s">
        <v>56</v>
      </c>
      <c r="G81" s="9" t="s">
        <v>172</v>
      </c>
      <c r="H81" s="9">
        <v>2.3430000000000001E-5</v>
      </c>
      <c r="I81" s="9" t="s">
        <v>189</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133</v>
      </c>
      <c r="B82" s="9" t="s">
        <v>63</v>
      </c>
      <c r="C82" s="9" t="s">
        <v>110</v>
      </c>
      <c r="D82" s="9" t="s">
        <v>172</v>
      </c>
      <c r="E82" s="9" t="s">
        <v>133</v>
      </c>
      <c r="F82" s="9" t="s">
        <v>63</v>
      </c>
      <c r="G82" s="9" t="s">
        <v>172</v>
      </c>
      <c r="H82" s="9">
        <v>-1</v>
      </c>
      <c r="I82" s="9" t="s">
        <v>187</v>
      </c>
      <c r="J82" s="9" t="b">
        <v>0</v>
      </c>
      <c r="AB82" s="9">
        <f t="shared" si="60"/>
        <v>-1</v>
      </c>
      <c r="AC82" s="9">
        <f t="shared" ref="AC82:AR82" si="78">+AC83+AC84+AC85+AC86+AC87+AC88+AC89+AC90+AC91+AC92+AC93+AC94</f>
        <v>5.3953760442447339E-2</v>
      </c>
      <c r="AD82" s="9">
        <f t="shared" si="78"/>
        <v>3.027063845571448E-9</v>
      </c>
      <c r="AE82" s="9">
        <f t="shared" si="78"/>
        <v>1.427213331771866E-9</v>
      </c>
      <c r="AF82" s="9">
        <f t="shared" si="78"/>
        <v>2.3641948066178103E-9</v>
      </c>
      <c r="AG82" s="9">
        <f t="shared" si="78"/>
        <v>1.0915706147200551E-8</v>
      </c>
      <c r="AH82" s="9">
        <f t="shared" si="78"/>
        <v>2.2999632551541109E-3</v>
      </c>
      <c r="AI82" s="9">
        <f t="shared" si="78"/>
        <v>7.1513202930028715E-5</v>
      </c>
      <c r="AJ82" s="9">
        <f t="shared" si="78"/>
        <v>2.1694960001108739E-3</v>
      </c>
      <c r="AK82" s="9">
        <f t="shared" si="78"/>
        <v>9.6225014452828075E-3</v>
      </c>
      <c r="AL82" s="9">
        <f t="shared" si="78"/>
        <v>4.055810082322917E-7</v>
      </c>
      <c r="AM82" s="9">
        <f t="shared" si="78"/>
        <v>8.6023694770961086E-5</v>
      </c>
      <c r="AN82" s="9">
        <f t="shared" si="78"/>
        <v>1.9389603375059253E-2</v>
      </c>
      <c r="AO82" s="9">
        <f t="shared" si="78"/>
        <v>0.44008200535474762</v>
      </c>
      <c r="AP82" s="9">
        <f t="shared" si="78"/>
        <v>1.2426601543650335E-2</v>
      </c>
      <c r="AQ82" s="9">
        <f t="shared" si="78"/>
        <v>1.1863523826531189E-7</v>
      </c>
      <c r="AR82" s="9">
        <f t="shared" si="78"/>
        <v>0.29763451506094013</v>
      </c>
    </row>
    <row r="83" spans="1:44" ht="63.5" x14ac:dyDescent="0.35">
      <c r="A83" s="9" t="s">
        <v>147</v>
      </c>
      <c r="B83" s="9" t="s">
        <v>77</v>
      </c>
      <c r="C83" s="9" t="s">
        <v>110</v>
      </c>
      <c r="D83" s="9" t="s">
        <v>180</v>
      </c>
      <c r="E83" s="9" t="s">
        <v>133</v>
      </c>
      <c r="F83" s="9" t="s">
        <v>63</v>
      </c>
      <c r="G83" s="9" t="s">
        <v>172</v>
      </c>
      <c r="H83" s="9">
        <v>-1.8499999999999999E-5</v>
      </c>
      <c r="I83" s="9" t="s">
        <v>188</v>
      </c>
      <c r="J83" s="9" t="b">
        <v>0</v>
      </c>
      <c r="L83" s="9">
        <v>-0.52360837610367916</v>
      </c>
      <c r="M83" s="9">
        <v>-5.0347728910627557E-9</v>
      </c>
      <c r="N83" s="9">
        <v>-6.1782182118547084E-9</v>
      </c>
      <c r="O83" s="9">
        <v>-4.2867379688764412E-8</v>
      </c>
      <c r="P83" s="9">
        <v>-4.1978141291262007E-9</v>
      </c>
      <c r="Q83" s="9">
        <v>-2.1954225964532009E-3</v>
      </c>
      <c r="R83" s="9">
        <v>-3.9702107017892648E-4</v>
      </c>
      <c r="S83" s="9">
        <v>-3.1855082369674082E-4</v>
      </c>
      <c r="T83" s="9">
        <v>-1.479513557648844E-3</v>
      </c>
      <c r="U83" s="9">
        <v>-7.5928661732313664E-7</v>
      </c>
      <c r="V83" s="9">
        <v>-1.4806836103657979E-4</v>
      </c>
      <c r="W83" s="9">
        <v>-1.4046811471962379</v>
      </c>
      <c r="X83" s="9">
        <v>-0.38102912616901458</v>
      </c>
      <c r="Y83" s="9">
        <v>-7.2406315853755579E-2</v>
      </c>
      <c r="Z83" s="9">
        <v>-1.6078987313612599E-7</v>
      </c>
      <c r="AA83" s="9">
        <v>-0.39413004095305892</v>
      </c>
      <c r="AB83" s="9">
        <f t="shared" si="60"/>
        <v>-1.8499999999999999E-5</v>
      </c>
      <c r="AC83" s="9">
        <f t="shared" ref="AC83:AC94" si="79">AB83*L83</f>
        <v>9.6867549579180636E-6</v>
      </c>
      <c r="AD83" s="9">
        <f t="shared" ref="AD83:AD94" si="80">AB83*M83</f>
        <v>9.3143298484660976E-14</v>
      </c>
      <c r="AE83" s="9">
        <f t="shared" ref="AE83:AE94" si="81">AB83*N83</f>
        <v>1.142970369193121E-13</v>
      </c>
      <c r="AF83" s="9">
        <f t="shared" ref="AF83:AF94" si="82">AB83*O83</f>
        <v>7.9304652424214156E-13</v>
      </c>
      <c r="AG83" s="9">
        <f t="shared" ref="AG83:AG94" si="83">AB83*P83</f>
        <v>7.7659561388834706E-14</v>
      </c>
      <c r="AH83" s="9">
        <f t="shared" ref="AH83:AH94" si="84">AB83*Q83</f>
        <v>4.0615318034384216E-8</v>
      </c>
      <c r="AI83" s="9">
        <f t="shared" ref="AI83:AI94" si="85">AB83*R83</f>
        <v>7.3448897983101397E-9</v>
      </c>
      <c r="AJ83" s="9">
        <f t="shared" ref="AJ83:AJ94" si="86">AB83*S83</f>
        <v>5.893190238389705E-9</v>
      </c>
      <c r="AK83" s="9">
        <f t="shared" ref="AK83:AK94" si="87">AB83*T83</f>
        <v>2.7371000816503614E-8</v>
      </c>
      <c r="AL83" s="9">
        <f t="shared" ref="AL83:AL94" si="88">AB83*U83</f>
        <v>1.4046802420478027E-11</v>
      </c>
      <c r="AM83" s="9">
        <f t="shared" ref="AM83:AM94" si="89">AB83*V83</f>
        <v>2.7392646791767258E-9</v>
      </c>
      <c r="AN83" s="9">
        <f t="shared" ref="AN83:AN94" si="90">AB83*W83</f>
        <v>2.5986601223130402E-5</v>
      </c>
      <c r="AO83" s="9">
        <f t="shared" ref="AO83:AO94" si="91">AB83*X83</f>
        <v>7.0490388341267693E-6</v>
      </c>
      <c r="AP83" s="9">
        <f t="shared" ref="AP83:AP94" si="92">AB83*Y83</f>
        <v>1.339516843294478E-6</v>
      </c>
      <c r="AQ83" s="9">
        <f t="shared" ref="AQ83:AQ94" si="93">AB83*Z83</f>
        <v>2.9746126530183307E-12</v>
      </c>
      <c r="AR83" s="9">
        <f t="shared" ref="AR83:AR94" si="94">AB83*AA83</f>
        <v>7.2914057576315899E-6</v>
      </c>
    </row>
    <row r="84" spans="1:44" ht="63.5" x14ac:dyDescent="0.35">
      <c r="A84" s="9" t="s">
        <v>148</v>
      </c>
      <c r="B84" s="9" t="s">
        <v>78</v>
      </c>
      <c r="C84" s="9" t="s">
        <v>166</v>
      </c>
      <c r="D84" s="9" t="s">
        <v>180</v>
      </c>
      <c r="E84" s="9" t="s">
        <v>133</v>
      </c>
      <c r="F84" s="9" t="s">
        <v>63</v>
      </c>
      <c r="G84" s="9" t="s">
        <v>172</v>
      </c>
      <c r="H84" s="9">
        <v>-2.2499999999999999E-4</v>
      </c>
      <c r="I84" s="9" t="s">
        <v>188</v>
      </c>
      <c r="J84" s="9" t="b">
        <v>0</v>
      </c>
      <c r="L84" s="9">
        <v>-0.31062606905487877</v>
      </c>
      <c r="M84" s="9">
        <v>-2.1305858048911279E-8</v>
      </c>
      <c r="N84" s="9">
        <v>-1.2584942848018451E-7</v>
      </c>
      <c r="O84" s="9">
        <v>-2.1049518282893269E-6</v>
      </c>
      <c r="P84" s="9">
        <v>-3.2901027878885327E-8</v>
      </c>
      <c r="Q84" s="9">
        <v>-3.7249033972042933E-2</v>
      </c>
      <c r="R84" s="9">
        <v>-1.695069296809859E-3</v>
      </c>
      <c r="S84" s="9">
        <v>-3.9870818838341031E-3</v>
      </c>
      <c r="T84" s="9">
        <v>-1.1799303114350309E-2</v>
      </c>
      <c r="U84" s="9">
        <v>-9.10893314334004E-4</v>
      </c>
      <c r="V84" s="9">
        <v>-2.073637361429705E-2</v>
      </c>
      <c r="W84" s="9">
        <v>-4.7558076045168809</v>
      </c>
      <c r="X84" s="9">
        <v>-3.2172599513217039</v>
      </c>
      <c r="Y84" s="9">
        <v>-4.448095415779898</v>
      </c>
      <c r="Z84" s="9">
        <v>-6.4147913804419111E-6</v>
      </c>
      <c r="AA84" s="9">
        <v>-4.6035859935909027</v>
      </c>
      <c r="AB84" s="9">
        <f t="shared" si="60"/>
        <v>-2.2499999999999999E-4</v>
      </c>
      <c r="AC84" s="9">
        <f t="shared" si="79"/>
        <v>6.9890865537347723E-5</v>
      </c>
      <c r="AD84" s="9">
        <f t="shared" si="80"/>
        <v>4.7938180610050378E-12</v>
      </c>
      <c r="AE84" s="9">
        <f t="shared" si="81"/>
        <v>2.8316121408041513E-11</v>
      </c>
      <c r="AF84" s="9">
        <f t="shared" si="82"/>
        <v>4.7361416136509855E-10</v>
      </c>
      <c r="AG84" s="9">
        <f t="shared" si="83"/>
        <v>7.4027312727491986E-12</v>
      </c>
      <c r="AH84" s="9">
        <f t="shared" si="84"/>
        <v>8.3810326437096601E-6</v>
      </c>
      <c r="AI84" s="9">
        <f t="shared" si="85"/>
        <v>3.8139059178221828E-7</v>
      </c>
      <c r="AJ84" s="9">
        <f t="shared" si="86"/>
        <v>8.9709342386267312E-7</v>
      </c>
      <c r="AK84" s="9">
        <f t="shared" si="87"/>
        <v>2.6548432007288193E-6</v>
      </c>
      <c r="AL84" s="9">
        <f t="shared" si="88"/>
        <v>2.0495099572515089E-7</v>
      </c>
      <c r="AM84" s="9">
        <f t="shared" si="89"/>
        <v>4.6656840632168357E-6</v>
      </c>
      <c r="AN84" s="9">
        <f t="shared" si="90"/>
        <v>1.0700567110162981E-3</v>
      </c>
      <c r="AO84" s="9">
        <f t="shared" si="91"/>
        <v>7.2388348904738335E-4</v>
      </c>
      <c r="AP84" s="9">
        <f t="shared" si="92"/>
        <v>1.0008214685504771E-3</v>
      </c>
      <c r="AQ84" s="9">
        <f t="shared" si="93"/>
        <v>1.4433280605994299E-9</v>
      </c>
      <c r="AR84" s="9">
        <f t="shared" si="94"/>
        <v>1.0358068485579531E-3</v>
      </c>
    </row>
    <row r="85" spans="1:44" ht="63.5" x14ac:dyDescent="0.35">
      <c r="A85" s="9" t="s">
        <v>149</v>
      </c>
      <c r="B85" s="9" t="s">
        <v>79</v>
      </c>
      <c r="C85" s="9" t="s">
        <v>167</v>
      </c>
      <c r="D85" s="9" t="s">
        <v>180</v>
      </c>
      <c r="E85" s="9" t="s">
        <v>133</v>
      </c>
      <c r="F85" s="9" t="s">
        <v>63</v>
      </c>
      <c r="G85" s="9" t="s">
        <v>172</v>
      </c>
      <c r="H85" s="9">
        <v>7.4099999999999998E-9</v>
      </c>
      <c r="I85" s="9" t="s">
        <v>188</v>
      </c>
      <c r="J85" s="9" t="b">
        <v>0</v>
      </c>
      <c r="L85" s="9">
        <v>577811.866142074</v>
      </c>
      <c r="M85" s="9">
        <v>0.1925871401677339</v>
      </c>
      <c r="N85" s="9">
        <v>0.1707425519998817</v>
      </c>
      <c r="O85" s="9">
        <v>0.2430668588850434</v>
      </c>
      <c r="P85" s="9">
        <v>9.6742754633563119E-2</v>
      </c>
      <c r="Q85" s="9">
        <v>82647.995804854902</v>
      </c>
      <c r="R85" s="9">
        <v>3907.5374034153901</v>
      </c>
      <c r="S85" s="9">
        <v>3587.958722196815</v>
      </c>
      <c r="T85" s="9">
        <v>11792.14133803939</v>
      </c>
      <c r="U85" s="9">
        <v>17.061395084203369</v>
      </c>
      <c r="V85" s="9">
        <v>1030.312810266216</v>
      </c>
      <c r="W85" s="9">
        <v>3566123.7738131271</v>
      </c>
      <c r="X85" s="9">
        <v>58909334.839345537</v>
      </c>
      <c r="Y85" s="9">
        <v>470878.51487699029</v>
      </c>
      <c r="Z85" s="9">
        <v>11.265020599757969</v>
      </c>
      <c r="AA85" s="9">
        <v>15965351.392965039</v>
      </c>
      <c r="AB85" s="9">
        <f t="shared" si="60"/>
        <v>7.4099999999999998E-9</v>
      </c>
      <c r="AC85" s="9">
        <f t="shared" si="79"/>
        <v>4.2815859281127681E-3</v>
      </c>
      <c r="AD85" s="9">
        <f t="shared" si="80"/>
        <v>1.4270707086429082E-9</v>
      </c>
      <c r="AE85" s="9">
        <f t="shared" si="81"/>
        <v>1.2652023103191233E-9</v>
      </c>
      <c r="AF85" s="9">
        <f t="shared" si="82"/>
        <v>1.8011254243381715E-9</v>
      </c>
      <c r="AG85" s="9">
        <f t="shared" si="83"/>
        <v>7.1686381183470269E-10</v>
      </c>
      <c r="AH85" s="9">
        <f t="shared" si="84"/>
        <v>6.1242164891397478E-4</v>
      </c>
      <c r="AI85" s="9">
        <f t="shared" si="85"/>
        <v>2.8954852159308041E-5</v>
      </c>
      <c r="AJ85" s="9">
        <f t="shared" si="86"/>
        <v>2.6586774131478399E-5</v>
      </c>
      <c r="AK85" s="9">
        <f t="shared" si="87"/>
        <v>8.737976731487187E-5</v>
      </c>
      <c r="AL85" s="9">
        <f t="shared" si="88"/>
        <v>1.2642493757394696E-7</v>
      </c>
      <c r="AM85" s="9">
        <f t="shared" si="89"/>
        <v>7.6346179240726601E-6</v>
      </c>
      <c r="AN85" s="9">
        <f t="shared" si="90"/>
        <v>2.6424977163955272E-2</v>
      </c>
      <c r="AO85" s="9">
        <f t="shared" si="91"/>
        <v>0.43651817115955044</v>
      </c>
      <c r="AP85" s="9">
        <f t="shared" si="92"/>
        <v>3.4892097952384979E-3</v>
      </c>
      <c r="AQ85" s="9">
        <f t="shared" si="93"/>
        <v>8.3473802644206547E-8</v>
      </c>
      <c r="AR85" s="9">
        <f t="shared" si="94"/>
        <v>0.11830325382187094</v>
      </c>
    </row>
    <row r="86" spans="1:44" ht="63.5" x14ac:dyDescent="0.35">
      <c r="A86" s="9" t="s">
        <v>150</v>
      </c>
      <c r="B86" s="9" t="s">
        <v>80</v>
      </c>
      <c r="C86" s="9" t="s">
        <v>168</v>
      </c>
      <c r="D86" s="9" t="s">
        <v>180</v>
      </c>
      <c r="E86" s="9" t="s">
        <v>133</v>
      </c>
      <c r="F86" s="9" t="s">
        <v>63</v>
      </c>
      <c r="G86" s="9" t="s">
        <v>172</v>
      </c>
      <c r="H86" s="9">
        <v>1.18E-2</v>
      </c>
      <c r="I86" s="9" t="s">
        <v>188</v>
      </c>
      <c r="J86" s="9" t="b">
        <v>0</v>
      </c>
      <c r="L86" s="9">
        <v>0.11525756981176399</v>
      </c>
      <c r="M86" s="9">
        <v>1.122806434220742E-8</v>
      </c>
      <c r="N86" s="9">
        <v>5.5302390244247127E-9</v>
      </c>
      <c r="O86" s="9">
        <v>2.8421634726958709E-8</v>
      </c>
      <c r="P86" s="9">
        <v>3.704356632401462E-9</v>
      </c>
      <c r="Q86" s="9">
        <v>0.10737589049427709</v>
      </c>
      <c r="R86" s="9">
        <v>4.0911125731123941E-4</v>
      </c>
      <c r="S86" s="9">
        <v>4.166428375131348E-4</v>
      </c>
      <c r="T86" s="9">
        <v>1.2209256279476039E-3</v>
      </c>
      <c r="U86" s="9">
        <v>5.8572619694143044E-6</v>
      </c>
      <c r="V86" s="9">
        <v>1.0399459650819211E-4</v>
      </c>
      <c r="W86" s="9">
        <v>0.14015950808097119</v>
      </c>
      <c r="X86" s="9">
        <v>1.445034064808584</v>
      </c>
      <c r="Y86" s="9">
        <v>0.20574061411934519</v>
      </c>
      <c r="Z86" s="9">
        <v>3.8063568149824002E-6</v>
      </c>
      <c r="AA86" s="9">
        <v>7.4864370238318063</v>
      </c>
      <c r="AB86" s="9">
        <f t="shared" si="60"/>
        <v>1.18E-2</v>
      </c>
      <c r="AC86" s="9">
        <f t="shared" si="79"/>
        <v>1.3600393237788151E-3</v>
      </c>
      <c r="AD86" s="9">
        <f t="shared" si="80"/>
        <v>1.3249115923804756E-10</v>
      </c>
      <c r="AE86" s="9">
        <f t="shared" si="81"/>
        <v>6.5256820488211603E-11</v>
      </c>
      <c r="AF86" s="9">
        <f t="shared" si="82"/>
        <v>3.3537528977811277E-10</v>
      </c>
      <c r="AG86" s="9">
        <f t="shared" si="83"/>
        <v>4.3711408262337251E-11</v>
      </c>
      <c r="AH86" s="9">
        <f t="shared" si="84"/>
        <v>1.2670355078324698E-3</v>
      </c>
      <c r="AI86" s="9">
        <f t="shared" si="85"/>
        <v>4.8275128362726247E-6</v>
      </c>
      <c r="AJ86" s="9">
        <f t="shared" si="86"/>
        <v>4.9163854826549908E-6</v>
      </c>
      <c r="AK86" s="9">
        <f t="shared" si="87"/>
        <v>1.4406922409781725E-5</v>
      </c>
      <c r="AL86" s="9">
        <f t="shared" si="88"/>
        <v>6.9115691239088786E-8</v>
      </c>
      <c r="AM86" s="9">
        <f t="shared" si="89"/>
        <v>1.2271362387966669E-6</v>
      </c>
      <c r="AN86" s="9">
        <f t="shared" si="90"/>
        <v>1.6538821953554601E-3</v>
      </c>
      <c r="AO86" s="9">
        <f t="shared" si="91"/>
        <v>1.7051401964741291E-2</v>
      </c>
      <c r="AP86" s="9">
        <f t="shared" si="92"/>
        <v>2.4277392466082732E-3</v>
      </c>
      <c r="AQ86" s="9">
        <f t="shared" si="93"/>
        <v>4.4915010416792321E-8</v>
      </c>
      <c r="AR86" s="9">
        <f t="shared" si="94"/>
        <v>8.8339956881215306E-2</v>
      </c>
    </row>
    <row r="87" spans="1:44" ht="113.5" x14ac:dyDescent="0.35">
      <c r="A87" s="9" t="s">
        <v>151</v>
      </c>
      <c r="B87" s="9" t="s">
        <v>81</v>
      </c>
      <c r="C87" s="9" t="s">
        <v>169</v>
      </c>
      <c r="D87" s="9" t="s">
        <v>173</v>
      </c>
      <c r="E87" s="9" t="s">
        <v>133</v>
      </c>
      <c r="F87" s="9" t="s">
        <v>63</v>
      </c>
      <c r="G87" s="9" t="s">
        <v>172</v>
      </c>
      <c r="H87" s="9">
        <v>3.5211267605633799E-4</v>
      </c>
      <c r="I87" s="9" t="s">
        <v>188</v>
      </c>
      <c r="J87" s="9" t="b">
        <v>0</v>
      </c>
      <c r="L87" s="9">
        <v>22.795301105189189</v>
      </c>
      <c r="M87" s="9">
        <v>4.9494124421397101E-6</v>
      </c>
      <c r="N87" s="9">
        <v>2.9523824655111482E-7</v>
      </c>
      <c r="O87" s="9">
        <v>4.5001627625994779E-7</v>
      </c>
      <c r="P87" s="9">
        <v>1.661425789203993E-6</v>
      </c>
      <c r="Q87" s="9">
        <v>1.4634414675390619</v>
      </c>
      <c r="R87" s="9">
        <v>9.4478162126205287E-2</v>
      </c>
      <c r="S87" s="9">
        <v>8.1564256609351293E-2</v>
      </c>
      <c r="T87" s="9">
        <v>0.30651134051758883</v>
      </c>
      <c r="U87" s="9">
        <v>4.2672089090831311E-5</v>
      </c>
      <c r="V87" s="9">
        <v>2.782604203702576E-2</v>
      </c>
      <c r="W87" s="9">
        <v>7.5528131664311111</v>
      </c>
      <c r="X87" s="9">
        <v>52.065484232618658</v>
      </c>
      <c r="Y87" s="9">
        <v>0.8251361323836407</v>
      </c>
      <c r="Z87" s="9">
        <v>1.2366297573386061E-5</v>
      </c>
      <c r="AA87" s="9">
        <v>312.49125857249419</v>
      </c>
      <c r="AB87" s="9">
        <f t="shared" si="60"/>
        <v>3.5211267605633799E-4</v>
      </c>
      <c r="AC87" s="9">
        <f t="shared" si="79"/>
        <v>8.026514473658165E-3</v>
      </c>
      <c r="AD87" s="9">
        <f t="shared" si="80"/>
        <v>1.7427508599083485E-9</v>
      </c>
      <c r="AE87" s="9">
        <f t="shared" si="81"/>
        <v>1.0395712906729393E-10</v>
      </c>
      <c r="AF87" s="9">
        <f t="shared" si="82"/>
        <v>1.5845643530279849E-10</v>
      </c>
      <c r="AG87" s="9">
        <f t="shared" si="83"/>
        <v>5.8500908070563125E-10</v>
      </c>
      <c r="AH87" s="9">
        <f t="shared" si="84"/>
        <v>5.1529629138699358E-4</v>
      </c>
      <c r="AI87" s="9">
        <f t="shared" si="85"/>
        <v>3.3266958495142701E-5</v>
      </c>
      <c r="AJ87" s="9">
        <f t="shared" si="86"/>
        <v>2.8719808665264536E-5</v>
      </c>
      <c r="AK87" s="9">
        <f t="shared" si="87"/>
        <v>1.0792652835126366E-4</v>
      </c>
      <c r="AL87" s="9">
        <f t="shared" si="88"/>
        <v>1.5025383482687079E-8</v>
      </c>
      <c r="AM87" s="9">
        <f t="shared" si="89"/>
        <v>9.7979021257132947E-6</v>
      </c>
      <c r="AN87" s="9">
        <f t="shared" si="90"/>
        <v>2.6594412557856021E-3</v>
      </c>
      <c r="AO87" s="9">
        <f t="shared" si="91"/>
        <v>1.8332916983316426E-2</v>
      </c>
      <c r="AP87" s="9">
        <f t="shared" si="92"/>
        <v>2.9054089168438051E-4</v>
      </c>
      <c r="AQ87" s="9">
        <f t="shared" si="93"/>
        <v>4.3543301314739649E-9</v>
      </c>
      <c r="AR87" s="9">
        <f t="shared" si="94"/>
        <v>0.110032133300174</v>
      </c>
    </row>
    <row r="88" spans="1:44" ht="63.5" x14ac:dyDescent="0.35">
      <c r="A88" s="9" t="s">
        <v>138</v>
      </c>
      <c r="B88" s="9" t="s">
        <v>68</v>
      </c>
      <c r="C88" s="9" t="s">
        <v>110</v>
      </c>
      <c r="D88" s="9" t="s">
        <v>173</v>
      </c>
      <c r="E88" s="9" t="s">
        <v>133</v>
      </c>
      <c r="F88" s="9" t="s">
        <v>63</v>
      </c>
      <c r="G88" s="9" t="s">
        <v>172</v>
      </c>
      <c r="H88" s="9">
        <v>-0.45</v>
      </c>
      <c r="I88" s="9" t="s">
        <v>188</v>
      </c>
      <c r="J88" s="9" t="b">
        <v>0</v>
      </c>
      <c r="L88" s="9">
        <v>2.7643486746614979E-3</v>
      </c>
      <c r="M88" s="9">
        <v>6.2252409683854703E-10</v>
      </c>
      <c r="N88" s="9">
        <v>7.9185214550497231E-11</v>
      </c>
      <c r="O88" s="9">
        <v>9.0037677931247423E-10</v>
      </c>
      <c r="P88" s="9">
        <v>5.2746343208057352E-10</v>
      </c>
      <c r="Q88" s="9">
        <v>2.2935964653571391E-4</v>
      </c>
      <c r="R88" s="9">
        <v>1.3388568982833709E-5</v>
      </c>
      <c r="S88" s="9">
        <v>1.2511010628056119E-5</v>
      </c>
      <c r="T88" s="9">
        <v>4.1986637765900313E-5</v>
      </c>
      <c r="U88" s="9">
        <v>2.2111214646672271E-8</v>
      </c>
      <c r="V88" s="9">
        <v>3.7875218789278768E-6</v>
      </c>
      <c r="W88" s="9">
        <v>2.7654979005058911E-2</v>
      </c>
      <c r="X88" s="9">
        <v>7.2336482846093508E-2</v>
      </c>
      <c r="Y88" s="9">
        <v>3.3733194505463791E-4</v>
      </c>
      <c r="Z88" s="9">
        <v>3.4564905778696412E-8</v>
      </c>
      <c r="AA88" s="9">
        <v>4.4630949325857122E-2</v>
      </c>
      <c r="AB88" s="9">
        <f t="shared" si="60"/>
        <v>-0.45</v>
      </c>
      <c r="AC88" s="9">
        <f t="shared" si="79"/>
        <v>-1.2439569035976742E-3</v>
      </c>
      <c r="AD88" s="9">
        <f t="shared" si="80"/>
        <v>-2.8013584357734615E-10</v>
      </c>
      <c r="AE88" s="9">
        <f t="shared" si="81"/>
        <v>-3.5633346547723753E-11</v>
      </c>
      <c r="AF88" s="9">
        <f t="shared" si="82"/>
        <v>-4.0516955069061342E-10</v>
      </c>
      <c r="AG88" s="9">
        <f t="shared" si="83"/>
        <v>-2.3735854443625809E-10</v>
      </c>
      <c r="AH88" s="9">
        <f t="shared" si="84"/>
        <v>-1.0321184094107127E-4</v>
      </c>
      <c r="AI88" s="9">
        <f t="shared" si="85"/>
        <v>-6.0248560422751698E-6</v>
      </c>
      <c r="AJ88" s="9">
        <f t="shared" si="86"/>
        <v>-5.6299547826252543E-6</v>
      </c>
      <c r="AK88" s="9">
        <f t="shared" si="87"/>
        <v>-1.8893986994655141E-5</v>
      </c>
      <c r="AL88" s="9">
        <f t="shared" si="88"/>
        <v>-9.9500465910025213E-9</v>
      </c>
      <c r="AM88" s="9">
        <f t="shared" si="89"/>
        <v>-1.7043848455175447E-6</v>
      </c>
      <c r="AN88" s="9">
        <f t="shared" si="90"/>
        <v>-1.244474055227651E-2</v>
      </c>
      <c r="AO88" s="9">
        <f t="shared" si="91"/>
        <v>-3.2551417280742082E-2</v>
      </c>
      <c r="AP88" s="9">
        <f t="shared" si="92"/>
        <v>-1.5179937527458706E-4</v>
      </c>
      <c r="AQ88" s="9">
        <f t="shared" si="93"/>
        <v>-1.5554207600413387E-8</v>
      </c>
      <c r="AR88" s="9">
        <f t="shared" si="94"/>
        <v>-2.0083927196635706E-2</v>
      </c>
    </row>
    <row r="89" spans="1:44" ht="63.5" x14ac:dyDescent="0.35">
      <c r="A89" s="9" t="s">
        <v>139</v>
      </c>
      <c r="B89" s="9" t="s">
        <v>69</v>
      </c>
      <c r="C89" s="9" t="s">
        <v>110</v>
      </c>
      <c r="D89" s="9" t="s">
        <v>177</v>
      </c>
      <c r="E89" s="9" t="s">
        <v>133</v>
      </c>
      <c r="F89" s="9" t="s">
        <v>63</v>
      </c>
      <c r="G89" s="9" t="s">
        <v>172</v>
      </c>
      <c r="H89" s="9">
        <v>2.5000000000000001E-5</v>
      </c>
      <c r="I89" s="9" t="s">
        <v>189</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140</v>
      </c>
      <c r="B90" s="9" t="s">
        <v>70</v>
      </c>
      <c r="C90" s="9" t="s">
        <v>110</v>
      </c>
      <c r="D90" s="9" t="s">
        <v>177</v>
      </c>
      <c r="E90" s="9" t="s">
        <v>133</v>
      </c>
      <c r="F90" s="9" t="s">
        <v>63</v>
      </c>
      <c r="G90" s="9" t="s">
        <v>172</v>
      </c>
      <c r="H90" s="9">
        <v>0.22</v>
      </c>
      <c r="I90" s="9" t="s">
        <v>189</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152</v>
      </c>
      <c r="B91" s="9" t="s">
        <v>82</v>
      </c>
      <c r="C91" s="9" t="s">
        <v>110</v>
      </c>
      <c r="D91" s="9" t="s">
        <v>177</v>
      </c>
      <c r="E91" s="9" t="s">
        <v>133</v>
      </c>
      <c r="F91" s="9" t="s">
        <v>63</v>
      </c>
      <c r="G91" s="9" t="s">
        <v>172</v>
      </c>
      <c r="H91" s="9">
        <v>5.2599999999999999E-4</v>
      </c>
      <c r="I91" s="9" t="s">
        <v>189</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144</v>
      </c>
      <c r="B92" s="9" t="s">
        <v>74</v>
      </c>
      <c r="C92" s="9" t="s">
        <v>110</v>
      </c>
      <c r="D92" s="9" t="s">
        <v>177</v>
      </c>
      <c r="E92" s="9" t="s">
        <v>133</v>
      </c>
      <c r="F92" s="9" t="s">
        <v>63</v>
      </c>
      <c r="G92" s="9" t="s">
        <v>172</v>
      </c>
      <c r="H92" s="9">
        <v>1E-3</v>
      </c>
      <c r="I92" s="9" t="s">
        <v>189</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145</v>
      </c>
      <c r="B93" s="9" t="s">
        <v>83</v>
      </c>
      <c r="C93" s="9" t="s">
        <v>166</v>
      </c>
      <c r="D93" s="9" t="s">
        <v>181</v>
      </c>
      <c r="E93" s="9" t="s">
        <v>133</v>
      </c>
      <c r="F93" s="9" t="s">
        <v>63</v>
      </c>
      <c r="G93" s="9" t="s">
        <v>172</v>
      </c>
      <c r="H93" s="9">
        <v>1.25E-4</v>
      </c>
      <c r="I93" s="9" t="s">
        <v>189</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146</v>
      </c>
      <c r="B94" s="9" t="s">
        <v>76</v>
      </c>
      <c r="C94" s="9" t="s">
        <v>110</v>
      </c>
      <c r="D94" s="9" t="s">
        <v>177</v>
      </c>
      <c r="E94" s="9" t="s">
        <v>133</v>
      </c>
      <c r="F94" s="9" t="s">
        <v>63</v>
      </c>
      <c r="G94" s="9" t="s">
        <v>172</v>
      </c>
      <c r="H94" s="9">
        <v>6.9999999999999999E-4</v>
      </c>
      <c r="I94" s="9" t="s">
        <v>189</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134</v>
      </c>
      <c r="B95" s="9" t="s">
        <v>64</v>
      </c>
      <c r="C95" s="9" t="s">
        <v>110</v>
      </c>
      <c r="D95" s="9" t="s">
        <v>172</v>
      </c>
      <c r="E95" s="9" t="s">
        <v>134</v>
      </c>
      <c r="F95" s="9" t="s">
        <v>64</v>
      </c>
      <c r="G95" s="9" t="s">
        <v>172</v>
      </c>
      <c r="H95" s="9">
        <v>-1</v>
      </c>
      <c r="I95" s="9" t="s">
        <v>187</v>
      </c>
      <c r="J95" s="9" t="b">
        <v>0</v>
      </c>
      <c r="AB95" s="9">
        <f t="shared" si="95"/>
        <v>-1</v>
      </c>
      <c r="AC95" s="9">
        <f t="shared" ref="AC95:AR95" si="96">+AC96+AC97+AC98+AC99+AC100+AC101+AC102+AC103+AC104+AC105+AC106+AC107+AC108+AC109+AC110+AC111+AC112</f>
        <v>6.414280064053493E-2</v>
      </c>
      <c r="AD95" s="9">
        <f t="shared" si="96"/>
        <v>2.2984723572902436E-9</v>
      </c>
      <c r="AE95" s="9">
        <f t="shared" si="96"/>
        <v>5.8178984738193745E-10</v>
      </c>
      <c r="AF95" s="9">
        <f t="shared" si="96"/>
        <v>2.1698958348830853E-9</v>
      </c>
      <c r="AG95" s="9">
        <f t="shared" si="96"/>
        <v>-5.1196458805766363E-10</v>
      </c>
      <c r="AH95" s="9">
        <f t="shared" si="96"/>
        <v>1.1917546272818022E-4</v>
      </c>
      <c r="AI95" s="9">
        <f t="shared" si="96"/>
        <v>5.7404946712579087E-5</v>
      </c>
      <c r="AJ95" s="9">
        <f t="shared" si="96"/>
        <v>-2.2765427155173424E-4</v>
      </c>
      <c r="AK95" s="9">
        <f t="shared" si="96"/>
        <v>-1.0514281279933697E-3</v>
      </c>
      <c r="AL95" s="9">
        <f t="shared" si="96"/>
        <v>2.7558420217307417E-7</v>
      </c>
      <c r="AM95" s="9">
        <f t="shared" si="96"/>
        <v>9.8558657264393309E-6</v>
      </c>
      <c r="AN95" s="9">
        <f t="shared" si="96"/>
        <v>4.4211800004168994E-3</v>
      </c>
      <c r="AO95" s="9">
        <f t="shared" si="96"/>
        <v>-5.8044855874564483E-2</v>
      </c>
      <c r="AP95" s="9">
        <f t="shared" si="96"/>
        <v>3.4070344952075908E-4</v>
      </c>
      <c r="AQ95" s="9">
        <f t="shared" si="96"/>
        <v>3.9714933140343596E-9</v>
      </c>
      <c r="AR95" s="9">
        <f t="shared" si="96"/>
        <v>0.11184993777273661</v>
      </c>
    </row>
    <row r="96" spans="1:44" ht="76" x14ac:dyDescent="0.35">
      <c r="A96" s="9" t="s">
        <v>153</v>
      </c>
      <c r="B96" s="9" t="s">
        <v>84</v>
      </c>
      <c r="C96" s="9" t="s">
        <v>167</v>
      </c>
      <c r="D96" s="9" t="s">
        <v>180</v>
      </c>
      <c r="E96" s="9" t="s">
        <v>134</v>
      </c>
      <c r="F96" s="9" t="s">
        <v>64</v>
      </c>
      <c r="G96" s="9" t="s">
        <v>172</v>
      </c>
      <c r="H96" s="9">
        <v>1.67E-9</v>
      </c>
      <c r="I96" s="9" t="s">
        <v>188</v>
      </c>
      <c r="J96" s="9" t="b">
        <v>0</v>
      </c>
      <c r="L96" s="9">
        <v>743902.80453464075</v>
      </c>
      <c r="M96" s="9">
        <v>6.8394355538009655E-2</v>
      </c>
      <c r="N96" s="9">
        <v>0.38833526918577732</v>
      </c>
      <c r="O96" s="9">
        <v>0.61893830775583925</v>
      </c>
      <c r="P96" s="9">
        <v>8.8806622187129813E-2</v>
      </c>
      <c r="Q96" s="9">
        <v>49517.806791431103</v>
      </c>
      <c r="R96" s="9">
        <v>3766.1717602723188</v>
      </c>
      <c r="S96" s="9">
        <v>3518.5661050631638</v>
      </c>
      <c r="T96" s="9">
        <v>9937.8187700140825</v>
      </c>
      <c r="U96" s="9">
        <v>30.93341370832329</v>
      </c>
      <c r="V96" s="9">
        <v>875.1263056319624</v>
      </c>
      <c r="W96" s="9">
        <v>5176722.2655539066</v>
      </c>
      <c r="X96" s="9">
        <v>27797875.829027198</v>
      </c>
      <c r="Y96" s="9">
        <v>270799.33520332491</v>
      </c>
      <c r="Z96" s="9">
        <v>47.138188564117748</v>
      </c>
      <c r="AA96" s="9">
        <v>11746413.082183311</v>
      </c>
      <c r="AB96" s="9">
        <f t="shared" si="95"/>
        <v>1.67E-9</v>
      </c>
      <c r="AC96" s="9">
        <f t="shared" ref="AC96:AC112" si="97">AB96*L96</f>
        <v>1.24231768357285E-3</v>
      </c>
      <c r="AD96" s="9">
        <f t="shared" ref="AD96:AD112" si="98">AB96*M96</f>
        <v>1.1421857374847613E-10</v>
      </c>
      <c r="AE96" s="9">
        <f t="shared" ref="AE96:AE112" si="99">AB96*N96</f>
        <v>6.4851989954024818E-10</v>
      </c>
      <c r="AF96" s="9">
        <f t="shared" ref="AF96:AF112" si="100">AB96*O96</f>
        <v>1.0336269739522516E-9</v>
      </c>
      <c r="AG96" s="9">
        <f t="shared" ref="AG96:AG112" si="101">AB96*P96</f>
        <v>1.4830705905250678E-10</v>
      </c>
      <c r="AH96" s="9">
        <f t="shared" ref="AH96:AH112" si="102">AB96*Q96</f>
        <v>8.2694737341689948E-5</v>
      </c>
      <c r="AI96" s="9">
        <f t="shared" ref="AI96:AI112" si="103">AB96*R96</f>
        <v>6.2895068396547722E-6</v>
      </c>
      <c r="AJ96" s="9">
        <f t="shared" ref="AJ96:AJ112" si="104">AB96*S96</f>
        <v>5.8760053954554838E-6</v>
      </c>
      <c r="AK96" s="9">
        <f t="shared" ref="AK96:AK112" si="105">AB96*T96</f>
        <v>1.6596157345923517E-5</v>
      </c>
      <c r="AL96" s="9">
        <f t="shared" ref="AL96:AL112" si="106">AB96*U96</f>
        <v>5.1658800892899896E-8</v>
      </c>
      <c r="AM96" s="9">
        <f t="shared" ref="AM96:AM112" si="107">AB96*V96</f>
        <v>1.4614609304053773E-6</v>
      </c>
      <c r="AN96" s="9">
        <f t="shared" ref="AN96:AN112" si="108">AB96*W96</f>
        <v>8.6451261834750246E-3</v>
      </c>
      <c r="AO96" s="9">
        <f t="shared" ref="AO96:AO112" si="109">AB96*X96</f>
        <v>4.642245263447542E-2</v>
      </c>
      <c r="AP96" s="9">
        <f t="shared" ref="AP96:AP112" si="110">AB96*Y96</f>
        <v>4.5223488978955262E-4</v>
      </c>
      <c r="AQ96" s="9">
        <f t="shared" ref="AQ96:AQ112" si="111">AB96*Z96</f>
        <v>7.8720774902076637E-8</v>
      </c>
      <c r="AR96" s="9">
        <f t="shared" ref="AR96:AR112" si="112">AB96*AA96</f>
        <v>1.9616509847246128E-2</v>
      </c>
    </row>
    <row r="97" spans="1:44" ht="113.5" x14ac:dyDescent="0.35">
      <c r="A97" s="9" t="s">
        <v>151</v>
      </c>
      <c r="B97" s="9" t="s">
        <v>81</v>
      </c>
      <c r="C97" s="9" t="s">
        <v>169</v>
      </c>
      <c r="D97" s="9" t="s">
        <v>173</v>
      </c>
      <c r="E97" s="9" t="s">
        <v>134</v>
      </c>
      <c r="F97" s="9" t="s">
        <v>64</v>
      </c>
      <c r="G97" s="9" t="s">
        <v>172</v>
      </c>
      <c r="H97" s="9">
        <v>3.5211267605633799E-4</v>
      </c>
      <c r="I97" s="9" t="s">
        <v>188</v>
      </c>
      <c r="J97" s="9" t="b">
        <v>0</v>
      </c>
      <c r="L97" s="9">
        <v>22.795301105189189</v>
      </c>
      <c r="M97" s="9">
        <v>4.9494124421397101E-6</v>
      </c>
      <c r="N97" s="9">
        <v>2.9523824655111482E-7</v>
      </c>
      <c r="O97" s="9">
        <v>4.5001627625994779E-7</v>
      </c>
      <c r="P97" s="9">
        <v>1.661425789203993E-6</v>
      </c>
      <c r="Q97" s="9">
        <v>1.4634414675390619</v>
      </c>
      <c r="R97" s="9">
        <v>9.4478162126205287E-2</v>
      </c>
      <c r="S97" s="9">
        <v>8.1564256609351293E-2</v>
      </c>
      <c r="T97" s="9">
        <v>0.30651134051758883</v>
      </c>
      <c r="U97" s="9">
        <v>4.2672089090831311E-5</v>
      </c>
      <c r="V97" s="9">
        <v>2.782604203702576E-2</v>
      </c>
      <c r="W97" s="9">
        <v>7.5528131664311111</v>
      </c>
      <c r="X97" s="9">
        <v>52.065484232618658</v>
      </c>
      <c r="Y97" s="9">
        <v>0.8251361323836407</v>
      </c>
      <c r="Z97" s="9">
        <v>1.2366297573386061E-5</v>
      </c>
      <c r="AA97" s="9">
        <v>312.49125857249419</v>
      </c>
      <c r="AB97" s="9">
        <f t="shared" si="95"/>
        <v>3.5211267605633799E-4</v>
      </c>
      <c r="AC97" s="9">
        <f t="shared" si="97"/>
        <v>8.026514473658165E-3</v>
      </c>
      <c r="AD97" s="9">
        <f t="shared" si="98"/>
        <v>1.7427508599083485E-9</v>
      </c>
      <c r="AE97" s="9">
        <f t="shared" si="99"/>
        <v>1.0395712906729393E-10</v>
      </c>
      <c r="AF97" s="9">
        <f t="shared" si="100"/>
        <v>1.5845643530279849E-10</v>
      </c>
      <c r="AG97" s="9">
        <f t="shared" si="101"/>
        <v>5.8500908070563125E-10</v>
      </c>
      <c r="AH97" s="9">
        <f t="shared" si="102"/>
        <v>5.1529629138699358E-4</v>
      </c>
      <c r="AI97" s="9">
        <f t="shared" si="103"/>
        <v>3.3266958495142701E-5</v>
      </c>
      <c r="AJ97" s="9">
        <f t="shared" si="104"/>
        <v>2.8719808665264536E-5</v>
      </c>
      <c r="AK97" s="9">
        <f t="shared" si="105"/>
        <v>1.0792652835126366E-4</v>
      </c>
      <c r="AL97" s="9">
        <f t="shared" si="106"/>
        <v>1.5025383482687079E-8</v>
      </c>
      <c r="AM97" s="9">
        <f t="shared" si="107"/>
        <v>9.7979021257132947E-6</v>
      </c>
      <c r="AN97" s="9">
        <f t="shared" si="108"/>
        <v>2.6594412557856021E-3</v>
      </c>
      <c r="AO97" s="9">
        <f t="shared" si="109"/>
        <v>1.8332916983316426E-2</v>
      </c>
      <c r="AP97" s="9">
        <f t="shared" si="110"/>
        <v>2.9054089168438051E-4</v>
      </c>
      <c r="AQ97" s="9">
        <f t="shared" si="111"/>
        <v>4.3543301314739649E-9</v>
      </c>
      <c r="AR97" s="9">
        <f t="shared" si="112"/>
        <v>0.110032133300174</v>
      </c>
    </row>
    <row r="98" spans="1:44" ht="63.5" x14ac:dyDescent="0.35">
      <c r="A98" s="9" t="s">
        <v>148</v>
      </c>
      <c r="B98" s="9" t="s">
        <v>78</v>
      </c>
      <c r="C98" s="9" t="s">
        <v>166</v>
      </c>
      <c r="D98" s="9" t="s">
        <v>180</v>
      </c>
      <c r="E98" s="9" t="s">
        <v>134</v>
      </c>
      <c r="F98" s="9" t="s">
        <v>64</v>
      </c>
      <c r="G98" s="9" t="s">
        <v>172</v>
      </c>
      <c r="H98" s="9">
        <v>-2.2499999999999999E-4</v>
      </c>
      <c r="I98" s="9" t="s">
        <v>188</v>
      </c>
      <c r="J98" s="9" t="b">
        <v>0</v>
      </c>
      <c r="L98" s="9">
        <v>-0.31062606905487877</v>
      </c>
      <c r="M98" s="9">
        <v>-2.1305858048911279E-8</v>
      </c>
      <c r="N98" s="9">
        <v>-1.2584942848018451E-7</v>
      </c>
      <c r="O98" s="9">
        <v>-2.1049518282893269E-6</v>
      </c>
      <c r="P98" s="9">
        <v>-3.2901027878885327E-8</v>
      </c>
      <c r="Q98" s="9">
        <v>-3.7249033972042933E-2</v>
      </c>
      <c r="R98" s="9">
        <v>-1.695069296809859E-3</v>
      </c>
      <c r="S98" s="9">
        <v>-3.9870818838341031E-3</v>
      </c>
      <c r="T98" s="9">
        <v>-1.1799303114350309E-2</v>
      </c>
      <c r="U98" s="9">
        <v>-9.10893314334004E-4</v>
      </c>
      <c r="V98" s="9">
        <v>-2.073637361429705E-2</v>
      </c>
      <c r="W98" s="9">
        <v>-4.7558076045168809</v>
      </c>
      <c r="X98" s="9">
        <v>-3.2172599513217039</v>
      </c>
      <c r="Y98" s="9">
        <v>-4.448095415779898</v>
      </c>
      <c r="Z98" s="9">
        <v>-6.4147913804419111E-6</v>
      </c>
      <c r="AA98" s="9">
        <v>-4.6035859935909027</v>
      </c>
      <c r="AB98" s="9">
        <f t="shared" si="95"/>
        <v>-2.2499999999999999E-4</v>
      </c>
      <c r="AC98" s="9">
        <f t="shared" si="97"/>
        <v>6.9890865537347723E-5</v>
      </c>
      <c r="AD98" s="9">
        <f t="shared" si="98"/>
        <v>4.7938180610050378E-12</v>
      </c>
      <c r="AE98" s="9">
        <f t="shared" si="99"/>
        <v>2.8316121408041513E-11</v>
      </c>
      <c r="AF98" s="9">
        <f t="shared" si="100"/>
        <v>4.7361416136509855E-10</v>
      </c>
      <c r="AG98" s="9">
        <f t="shared" si="101"/>
        <v>7.4027312727491986E-12</v>
      </c>
      <c r="AH98" s="9">
        <f t="shared" si="102"/>
        <v>8.3810326437096601E-6</v>
      </c>
      <c r="AI98" s="9">
        <f t="shared" si="103"/>
        <v>3.8139059178221828E-7</v>
      </c>
      <c r="AJ98" s="9">
        <f t="shared" si="104"/>
        <v>8.9709342386267312E-7</v>
      </c>
      <c r="AK98" s="9">
        <f t="shared" si="105"/>
        <v>2.6548432007288193E-6</v>
      </c>
      <c r="AL98" s="9">
        <f t="shared" si="106"/>
        <v>2.0495099572515089E-7</v>
      </c>
      <c r="AM98" s="9">
        <f t="shared" si="107"/>
        <v>4.6656840632168357E-6</v>
      </c>
      <c r="AN98" s="9">
        <f t="shared" si="108"/>
        <v>1.0700567110162981E-3</v>
      </c>
      <c r="AO98" s="9">
        <f t="shared" si="109"/>
        <v>7.2388348904738335E-4</v>
      </c>
      <c r="AP98" s="9">
        <f t="shared" si="110"/>
        <v>1.0008214685504771E-3</v>
      </c>
      <c r="AQ98" s="9">
        <f t="shared" si="111"/>
        <v>1.4433280605994299E-9</v>
      </c>
      <c r="AR98" s="9">
        <f t="shared" si="112"/>
        <v>1.0358068485579531E-3</v>
      </c>
    </row>
    <row r="99" spans="1:44" ht="63.5" x14ac:dyDescent="0.35">
      <c r="A99" s="9" t="s">
        <v>150</v>
      </c>
      <c r="B99" s="9" t="s">
        <v>80</v>
      </c>
      <c r="C99" s="9" t="s">
        <v>168</v>
      </c>
      <c r="D99" s="9" t="s">
        <v>180</v>
      </c>
      <c r="E99" s="9" t="s">
        <v>134</v>
      </c>
      <c r="F99" s="9" t="s">
        <v>64</v>
      </c>
      <c r="G99" s="9" t="s">
        <v>172</v>
      </c>
      <c r="H99" s="9">
        <v>2.1350000000000002E-3</v>
      </c>
      <c r="I99" s="9" t="s">
        <v>188</v>
      </c>
      <c r="J99" s="9" t="b">
        <v>0</v>
      </c>
      <c r="L99" s="9">
        <v>0.11525756981176399</v>
      </c>
      <c r="M99" s="9">
        <v>1.122806434220742E-8</v>
      </c>
      <c r="N99" s="9">
        <v>5.5302390244247127E-9</v>
      </c>
      <c r="O99" s="9">
        <v>2.8421634726958709E-8</v>
      </c>
      <c r="P99" s="9">
        <v>3.704356632401462E-9</v>
      </c>
      <c r="Q99" s="9">
        <v>0.10737589049427709</v>
      </c>
      <c r="R99" s="9">
        <v>4.0911125731123941E-4</v>
      </c>
      <c r="S99" s="9">
        <v>4.166428375131348E-4</v>
      </c>
      <c r="T99" s="9">
        <v>1.2209256279476039E-3</v>
      </c>
      <c r="U99" s="9">
        <v>5.8572619694143044E-6</v>
      </c>
      <c r="V99" s="9">
        <v>1.0399459650819211E-4</v>
      </c>
      <c r="W99" s="9">
        <v>0.14015950808097119</v>
      </c>
      <c r="X99" s="9">
        <v>1.445034064808584</v>
      </c>
      <c r="Y99" s="9">
        <v>0.20574061411934519</v>
      </c>
      <c r="Z99" s="9">
        <v>3.8063568149824002E-6</v>
      </c>
      <c r="AA99" s="9">
        <v>7.4864370238318063</v>
      </c>
      <c r="AB99" s="9">
        <f t="shared" si="95"/>
        <v>2.1350000000000002E-3</v>
      </c>
      <c r="AC99" s="9">
        <f t="shared" si="97"/>
        <v>2.4607491154811617E-4</v>
      </c>
      <c r="AD99" s="9">
        <f t="shared" si="98"/>
        <v>2.3971917370612846E-11</v>
      </c>
      <c r="AE99" s="9">
        <f t="shared" si="99"/>
        <v>1.1807060317146763E-11</v>
      </c>
      <c r="AF99" s="9">
        <f t="shared" si="100"/>
        <v>6.0680190142056842E-11</v>
      </c>
      <c r="AG99" s="9">
        <f t="shared" si="101"/>
        <v>7.9088014101771225E-12</v>
      </c>
      <c r="AH99" s="9">
        <f t="shared" si="102"/>
        <v>2.292475262052816E-4</v>
      </c>
      <c r="AI99" s="9">
        <f t="shared" si="103"/>
        <v>8.734525343594962E-7</v>
      </c>
      <c r="AJ99" s="9">
        <f t="shared" si="104"/>
        <v>8.8953245809054287E-7</v>
      </c>
      <c r="AK99" s="9">
        <f t="shared" si="105"/>
        <v>2.6066762156681347E-6</v>
      </c>
      <c r="AL99" s="9">
        <f t="shared" si="106"/>
        <v>1.2505254304699541E-8</v>
      </c>
      <c r="AM99" s="9">
        <f t="shared" si="107"/>
        <v>2.2202846354499018E-7</v>
      </c>
      <c r="AN99" s="9">
        <f t="shared" si="108"/>
        <v>2.9924054975287353E-4</v>
      </c>
      <c r="AO99" s="9">
        <f t="shared" si="109"/>
        <v>3.0851477283663272E-3</v>
      </c>
      <c r="AP99" s="9">
        <f t="shared" si="110"/>
        <v>4.3925621114480201E-4</v>
      </c>
      <c r="AQ99" s="9">
        <f t="shared" si="111"/>
        <v>8.1265717999874249E-9</v>
      </c>
      <c r="AR99" s="9">
        <f t="shared" si="112"/>
        <v>1.598354304588091E-2</v>
      </c>
    </row>
    <row r="100" spans="1:44" ht="113.5" x14ac:dyDescent="0.35">
      <c r="A100" s="9" t="s">
        <v>154</v>
      </c>
      <c r="B100" s="9" t="s">
        <v>85</v>
      </c>
      <c r="C100" s="9" t="s">
        <v>170</v>
      </c>
      <c r="D100" s="9" t="s">
        <v>180</v>
      </c>
      <c r="E100" s="9" t="s">
        <v>134</v>
      </c>
      <c r="F100" s="9" t="s">
        <v>64</v>
      </c>
      <c r="G100" s="9" t="s">
        <v>172</v>
      </c>
      <c r="H100" s="9">
        <v>0.24160000000000001</v>
      </c>
      <c r="I100" s="9" t="s">
        <v>188</v>
      </c>
      <c r="J100" s="9" t="b">
        <v>0</v>
      </c>
      <c r="L100" s="9">
        <v>5.245019832741999E-2</v>
      </c>
      <c r="M100" s="9">
        <v>1.106788560484569E-8</v>
      </c>
      <c r="N100" s="9">
        <v>5.3317202184862752E-10</v>
      </c>
      <c r="O100" s="9">
        <v>1.819235327737038E-8</v>
      </c>
      <c r="P100" s="9">
        <v>1.3681902860277E-8</v>
      </c>
      <c r="Q100" s="9">
        <v>3.8877661265705071E-3</v>
      </c>
      <c r="R100" s="9">
        <v>2.0842120916074111E-4</v>
      </c>
      <c r="S100" s="9">
        <v>2.1220406349986321E-4</v>
      </c>
      <c r="T100" s="9">
        <v>6.6925849194124083E-4</v>
      </c>
      <c r="U100" s="9">
        <v>2.5025123451100638E-7</v>
      </c>
      <c r="V100" s="9">
        <v>5.9704213804908188E-5</v>
      </c>
      <c r="W100" s="9">
        <v>3.9396396088795471E-2</v>
      </c>
      <c r="X100" s="9">
        <v>1.361102407281026</v>
      </c>
      <c r="Y100" s="9">
        <v>3.871461418233516E-3</v>
      </c>
      <c r="Z100" s="9">
        <v>1.556229668676911E-7</v>
      </c>
      <c r="AA100" s="9">
        <v>0.73130718276301299</v>
      </c>
      <c r="AB100" s="9">
        <f t="shared" si="95"/>
        <v>0.24160000000000001</v>
      </c>
      <c r="AC100" s="9">
        <f t="shared" si="97"/>
        <v>1.2671967915904671E-2</v>
      </c>
      <c r="AD100" s="9">
        <f t="shared" si="98"/>
        <v>2.6740011621307191E-9</v>
      </c>
      <c r="AE100" s="9">
        <f t="shared" si="99"/>
        <v>1.2881436047862842E-10</v>
      </c>
      <c r="AF100" s="9">
        <f t="shared" si="100"/>
        <v>4.3952725518126843E-9</v>
      </c>
      <c r="AG100" s="9">
        <f t="shared" si="101"/>
        <v>3.3055477310429234E-9</v>
      </c>
      <c r="AH100" s="9">
        <f t="shared" si="102"/>
        <v>9.3928429617943458E-4</v>
      </c>
      <c r="AI100" s="9">
        <f t="shared" si="103"/>
        <v>5.0354564133235053E-5</v>
      </c>
      <c r="AJ100" s="9">
        <f t="shared" si="104"/>
        <v>5.1268501741566952E-5</v>
      </c>
      <c r="AK100" s="9">
        <f t="shared" si="105"/>
        <v>1.616928516530038E-4</v>
      </c>
      <c r="AL100" s="9">
        <f t="shared" si="106"/>
        <v>6.0460698257859147E-8</v>
      </c>
      <c r="AM100" s="9">
        <f t="shared" si="107"/>
        <v>1.4424538055265819E-5</v>
      </c>
      <c r="AN100" s="9">
        <f t="shared" si="108"/>
        <v>9.5181692950529855E-3</v>
      </c>
      <c r="AO100" s="9">
        <f t="shared" si="109"/>
        <v>0.32884234159909592</v>
      </c>
      <c r="AP100" s="9">
        <f t="shared" si="110"/>
        <v>9.3534507864521748E-4</v>
      </c>
      <c r="AQ100" s="9">
        <f t="shared" si="111"/>
        <v>3.7598508795234169E-8</v>
      </c>
      <c r="AR100" s="9">
        <f t="shared" si="112"/>
        <v>0.17668381535554395</v>
      </c>
    </row>
    <row r="101" spans="1:44" ht="63.5" x14ac:dyDescent="0.35">
      <c r="A101" s="9" t="s">
        <v>155</v>
      </c>
      <c r="B101" s="9" t="s">
        <v>86</v>
      </c>
      <c r="C101" s="9" t="s">
        <v>110</v>
      </c>
      <c r="D101" s="9" t="s">
        <v>180</v>
      </c>
      <c r="E101" s="9" t="s">
        <v>134</v>
      </c>
      <c r="F101" s="9" t="s">
        <v>64</v>
      </c>
      <c r="G101" s="9" t="s">
        <v>172</v>
      </c>
      <c r="H101" s="9">
        <v>0.22500000000000001</v>
      </c>
      <c r="I101" s="9" t="s">
        <v>188</v>
      </c>
      <c r="J101" s="9" t="b">
        <v>0</v>
      </c>
      <c r="L101" s="9">
        <v>9.8780896293963337E-5</v>
      </c>
      <c r="M101" s="9">
        <v>1.202292377797515E-11</v>
      </c>
      <c r="N101" s="9">
        <v>2.5984362253150889E-11</v>
      </c>
      <c r="O101" s="9">
        <v>5.0975276300559857E-11</v>
      </c>
      <c r="P101" s="9">
        <v>7.2458529704293477E-12</v>
      </c>
      <c r="Q101" s="9">
        <v>5.3681754219555723E-5</v>
      </c>
      <c r="R101" s="9">
        <v>4.4188348705119931E-7</v>
      </c>
      <c r="S101" s="9">
        <v>5.1309803377470138E-7</v>
      </c>
      <c r="T101" s="9">
        <v>1.2523922875137489E-6</v>
      </c>
      <c r="U101" s="9">
        <v>3.9169164794100289E-9</v>
      </c>
      <c r="V101" s="9">
        <v>1.1224760405249929E-7</v>
      </c>
      <c r="W101" s="9">
        <v>3.5092988605819241E-4</v>
      </c>
      <c r="X101" s="9">
        <v>1.292902202957878E-3</v>
      </c>
      <c r="Y101" s="9">
        <v>2.044893878242624E-4</v>
      </c>
      <c r="Z101" s="9">
        <v>1.4057061833224411E-9</v>
      </c>
      <c r="AA101" s="9">
        <v>4.2390913017216428E-3</v>
      </c>
      <c r="AB101" s="9">
        <f t="shared" si="95"/>
        <v>0.22500000000000001</v>
      </c>
      <c r="AC101" s="9">
        <f t="shared" si="97"/>
        <v>2.2225701666141752E-5</v>
      </c>
      <c r="AD101" s="9">
        <f t="shared" si="98"/>
        <v>2.705157850044409E-12</v>
      </c>
      <c r="AE101" s="9">
        <f t="shared" si="99"/>
        <v>5.8464815069589501E-12</v>
      </c>
      <c r="AF101" s="9">
        <f t="shared" si="100"/>
        <v>1.1469437167625968E-11</v>
      </c>
      <c r="AG101" s="9">
        <f t="shared" si="101"/>
        <v>1.6303169183466033E-12</v>
      </c>
      <c r="AH101" s="9">
        <f t="shared" si="102"/>
        <v>1.2078394699400037E-5</v>
      </c>
      <c r="AI101" s="9">
        <f t="shared" si="103"/>
        <v>9.9423784586519853E-8</v>
      </c>
      <c r="AJ101" s="9">
        <f t="shared" si="104"/>
        <v>1.1544705759930781E-7</v>
      </c>
      <c r="AK101" s="9">
        <f t="shared" si="105"/>
        <v>2.8178826469059352E-7</v>
      </c>
      <c r="AL101" s="9">
        <f t="shared" si="106"/>
        <v>8.8130620786725655E-10</v>
      </c>
      <c r="AM101" s="9">
        <f t="shared" si="107"/>
        <v>2.5255710911812341E-8</v>
      </c>
      <c r="AN101" s="9">
        <f t="shared" si="108"/>
        <v>7.895922436309329E-5</v>
      </c>
      <c r="AO101" s="9">
        <f t="shared" si="109"/>
        <v>2.9090299566552258E-4</v>
      </c>
      <c r="AP101" s="9">
        <f t="shared" si="110"/>
        <v>4.6010112260459041E-5</v>
      </c>
      <c r="AQ101" s="9">
        <f t="shared" si="111"/>
        <v>3.1628389124754923E-10</v>
      </c>
      <c r="AR101" s="9">
        <f t="shared" si="112"/>
        <v>9.5379554288736962E-4</v>
      </c>
    </row>
    <row r="102" spans="1:44" ht="63.5" x14ac:dyDescent="0.35">
      <c r="A102" s="9" t="s">
        <v>156</v>
      </c>
      <c r="B102" s="9" t="s">
        <v>87</v>
      </c>
      <c r="C102" s="9" t="s">
        <v>110</v>
      </c>
      <c r="D102" s="9" t="s">
        <v>173</v>
      </c>
      <c r="E102" s="9" t="s">
        <v>134</v>
      </c>
      <c r="F102" s="9" t="s">
        <v>64</v>
      </c>
      <c r="G102" s="9" t="s">
        <v>172</v>
      </c>
      <c r="H102" s="9">
        <v>-0.62</v>
      </c>
      <c r="I102" s="9" t="s">
        <v>188</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157</v>
      </c>
      <c r="B103" s="9" t="s">
        <v>88</v>
      </c>
      <c r="C103" s="9" t="s">
        <v>166</v>
      </c>
      <c r="D103" s="9" t="s">
        <v>180</v>
      </c>
      <c r="E103" s="9" t="s">
        <v>134</v>
      </c>
      <c r="F103" s="9" t="s">
        <v>64</v>
      </c>
      <c r="G103" s="9" t="s">
        <v>172</v>
      </c>
      <c r="H103" s="9">
        <v>-0.1</v>
      </c>
      <c r="I103" s="9" t="s">
        <v>188</v>
      </c>
      <c r="J103" s="9" t="b">
        <v>0</v>
      </c>
      <c r="L103" s="9">
        <v>0.49570190911352352</v>
      </c>
      <c r="M103" s="9">
        <v>2.263969131778963E-8</v>
      </c>
      <c r="N103" s="9">
        <v>3.4547120493638019E-9</v>
      </c>
      <c r="O103" s="9">
        <v>3.9632239148594309E-8</v>
      </c>
      <c r="P103" s="9">
        <v>4.5677703084599978E-8</v>
      </c>
      <c r="Q103" s="9">
        <v>1.6678068157283291E-2</v>
      </c>
      <c r="R103" s="9">
        <v>5.8100349666181678E-4</v>
      </c>
      <c r="S103" s="9">
        <v>3.154206602935737E-3</v>
      </c>
      <c r="T103" s="9">
        <v>1.343186973024648E-2</v>
      </c>
      <c r="U103" s="9">
        <v>1.4029823669808961E-6</v>
      </c>
      <c r="V103" s="9">
        <v>2.1512633222618791E-4</v>
      </c>
      <c r="W103" s="9">
        <v>0.17849813219028979</v>
      </c>
      <c r="X103" s="9">
        <v>4.5574250130453144</v>
      </c>
      <c r="Y103" s="9">
        <v>2.8235052025541298E-2</v>
      </c>
      <c r="Z103" s="9">
        <v>1.2658830426658481E-6</v>
      </c>
      <c r="AA103" s="9">
        <v>2.1245566616755371</v>
      </c>
      <c r="AB103" s="9">
        <f t="shared" si="95"/>
        <v>-0.1</v>
      </c>
      <c r="AC103" s="9">
        <f t="shared" si="97"/>
        <v>-4.9570190911352355E-2</v>
      </c>
      <c r="AD103" s="9">
        <f t="shared" si="98"/>
        <v>-2.2639691317789632E-9</v>
      </c>
      <c r="AE103" s="9">
        <f t="shared" si="99"/>
        <v>-3.4547120493638023E-10</v>
      </c>
      <c r="AF103" s="9">
        <f t="shared" si="100"/>
        <v>-3.9632239148594311E-9</v>
      </c>
      <c r="AG103" s="9">
        <f t="shared" si="101"/>
        <v>-4.5677703084599983E-9</v>
      </c>
      <c r="AH103" s="9">
        <f t="shared" si="102"/>
        <v>-1.6678068157283293E-3</v>
      </c>
      <c r="AI103" s="9">
        <f t="shared" si="103"/>
        <v>-5.810034966618168E-5</v>
      </c>
      <c r="AJ103" s="9">
        <f t="shared" si="104"/>
        <v>-3.1542066029357374E-4</v>
      </c>
      <c r="AK103" s="9">
        <f t="shared" si="105"/>
        <v>-1.3431869730246482E-3</v>
      </c>
      <c r="AL103" s="9">
        <f t="shared" si="106"/>
        <v>-1.402982366980896E-7</v>
      </c>
      <c r="AM103" s="9">
        <f t="shared" si="107"/>
        <v>-2.1512633222618793E-5</v>
      </c>
      <c r="AN103" s="9">
        <f t="shared" si="108"/>
        <v>-1.7849813219028978E-2</v>
      </c>
      <c r="AO103" s="9">
        <f t="shared" si="109"/>
        <v>-0.45574250130453148</v>
      </c>
      <c r="AP103" s="9">
        <f t="shared" si="110"/>
        <v>-2.8235052025541302E-3</v>
      </c>
      <c r="AQ103" s="9">
        <f t="shared" si="111"/>
        <v>-1.2658830426658481E-7</v>
      </c>
      <c r="AR103" s="9">
        <f t="shared" si="112"/>
        <v>-0.21245566616755374</v>
      </c>
    </row>
    <row r="104" spans="1:44" ht="63.5" x14ac:dyDescent="0.35">
      <c r="A104" s="9" t="s">
        <v>144</v>
      </c>
      <c r="B104" s="9" t="s">
        <v>74</v>
      </c>
      <c r="C104" s="9" t="s">
        <v>110</v>
      </c>
      <c r="D104" s="9" t="s">
        <v>177</v>
      </c>
      <c r="E104" s="9" t="s">
        <v>134</v>
      </c>
      <c r="F104" s="9" t="s">
        <v>64</v>
      </c>
      <c r="G104" s="9" t="s">
        <v>172</v>
      </c>
      <c r="H104" s="9">
        <v>2.3999999999999998E-3</v>
      </c>
      <c r="I104" s="9" t="s">
        <v>189</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158</v>
      </c>
      <c r="B105" s="9" t="s">
        <v>89</v>
      </c>
      <c r="C105" s="9" t="s">
        <v>110</v>
      </c>
      <c r="D105" s="9" t="s">
        <v>182</v>
      </c>
      <c r="E105" s="9" t="s">
        <v>134</v>
      </c>
      <c r="F105" s="9" t="s">
        <v>64</v>
      </c>
      <c r="G105" s="9" t="s">
        <v>172</v>
      </c>
      <c r="H105" s="9">
        <v>9.2799999999999997E-8</v>
      </c>
      <c r="I105" s="9" t="s">
        <v>189</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159</v>
      </c>
      <c r="B106" s="9" t="s">
        <v>90</v>
      </c>
      <c r="C106" s="9" t="s">
        <v>110</v>
      </c>
      <c r="D106" s="9" t="s">
        <v>182</v>
      </c>
      <c r="E106" s="9" t="s">
        <v>134</v>
      </c>
      <c r="F106" s="9" t="s">
        <v>64</v>
      </c>
      <c r="G106" s="9" t="s">
        <v>172</v>
      </c>
      <c r="H106" s="9">
        <v>7.0399999999999995E-8</v>
      </c>
      <c r="I106" s="9" t="s">
        <v>189</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152</v>
      </c>
      <c r="B107" s="9" t="s">
        <v>82</v>
      </c>
      <c r="C107" s="9" t="s">
        <v>110</v>
      </c>
      <c r="D107" s="9" t="s">
        <v>177</v>
      </c>
      <c r="E107" s="9" t="s">
        <v>134</v>
      </c>
      <c r="F107" s="9" t="s">
        <v>64</v>
      </c>
      <c r="G107" s="9" t="s">
        <v>172</v>
      </c>
      <c r="H107" s="9">
        <v>8.9599999999999996E-5</v>
      </c>
      <c r="I107" s="9" t="s">
        <v>189</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140</v>
      </c>
      <c r="B108" s="9" t="s">
        <v>70</v>
      </c>
      <c r="C108" s="9" t="s">
        <v>110</v>
      </c>
      <c r="D108" s="9" t="s">
        <v>177</v>
      </c>
      <c r="E108" s="9" t="s">
        <v>134</v>
      </c>
      <c r="F108" s="9" t="s">
        <v>64</v>
      </c>
      <c r="G108" s="9" t="s">
        <v>172</v>
      </c>
      <c r="H108" s="9">
        <v>0.21</v>
      </c>
      <c r="I108" s="9" t="s">
        <v>189</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139</v>
      </c>
      <c r="B109" s="9" t="s">
        <v>69</v>
      </c>
      <c r="C109" s="9" t="s">
        <v>110</v>
      </c>
      <c r="D109" s="9" t="s">
        <v>177</v>
      </c>
      <c r="E109" s="9" t="s">
        <v>134</v>
      </c>
      <c r="F109" s="9" t="s">
        <v>64</v>
      </c>
      <c r="G109" s="9" t="s">
        <v>172</v>
      </c>
      <c r="H109" s="9">
        <v>3.3000000000000003E-5</v>
      </c>
      <c r="I109" s="9" t="s">
        <v>189</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160</v>
      </c>
      <c r="B110" s="9" t="s">
        <v>91</v>
      </c>
      <c r="C110" s="9" t="s">
        <v>110</v>
      </c>
      <c r="D110" s="9" t="s">
        <v>182</v>
      </c>
      <c r="E110" s="9" t="s">
        <v>134</v>
      </c>
      <c r="F110" s="9" t="s">
        <v>64</v>
      </c>
      <c r="G110" s="9" t="s">
        <v>172</v>
      </c>
      <c r="H110" s="9">
        <v>1.09E-7</v>
      </c>
      <c r="I110" s="9" t="s">
        <v>189</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161</v>
      </c>
      <c r="B111" s="9" t="s">
        <v>92</v>
      </c>
      <c r="C111" s="9" t="s">
        <v>110</v>
      </c>
      <c r="D111" s="9" t="s">
        <v>182</v>
      </c>
      <c r="E111" s="9" t="s">
        <v>134</v>
      </c>
      <c r="F111" s="9" t="s">
        <v>64</v>
      </c>
      <c r="G111" s="9" t="s">
        <v>172</v>
      </c>
      <c r="H111" s="9">
        <v>2.9699999999999999E-6</v>
      </c>
      <c r="I111" s="9" t="s">
        <v>189</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162</v>
      </c>
      <c r="B112" s="9" t="s">
        <v>93</v>
      </c>
      <c r="C112" s="9" t="s">
        <v>110</v>
      </c>
      <c r="D112" s="9" t="s">
        <v>182</v>
      </c>
      <c r="E112" s="9" t="s">
        <v>134</v>
      </c>
      <c r="F112" s="9" t="s">
        <v>64</v>
      </c>
      <c r="G112" s="9" t="s">
        <v>172</v>
      </c>
      <c r="H112" s="9">
        <v>9.2799999999999997E-8</v>
      </c>
      <c r="I112" s="9" t="s">
        <v>189</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119</v>
      </c>
      <c r="B1" s="5" t="s">
        <v>163</v>
      </c>
      <c r="C1" s="5" t="s">
        <v>164</v>
      </c>
      <c r="D1" s="5" t="s">
        <v>171</v>
      </c>
      <c r="E1" s="5" t="s">
        <v>183</v>
      </c>
      <c r="F1" s="5" t="s">
        <v>184</v>
      </c>
      <c r="G1" s="5" t="s">
        <v>185</v>
      </c>
      <c r="H1" s="5" t="s">
        <v>51</v>
      </c>
      <c r="I1" s="5" t="s">
        <v>186</v>
      </c>
      <c r="J1" s="5" t="s">
        <v>190</v>
      </c>
      <c r="K1" s="5" t="s">
        <v>191</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196</v>
      </c>
      <c r="AC1" s="5" t="s">
        <v>197</v>
      </c>
      <c r="AD1" s="5" t="s">
        <v>198</v>
      </c>
      <c r="AE1" s="5" t="s">
        <v>199</v>
      </c>
      <c r="AF1" s="5" t="s">
        <v>200</v>
      </c>
      <c r="AG1" s="5" t="s">
        <v>201</v>
      </c>
      <c r="AH1" s="5" t="s">
        <v>202</v>
      </c>
      <c r="AI1" s="5" t="s">
        <v>203</v>
      </c>
      <c r="AJ1" s="5" t="s">
        <v>204</v>
      </c>
      <c r="AK1" s="5" t="s">
        <v>205</v>
      </c>
      <c r="AL1" s="5" t="s">
        <v>206</v>
      </c>
      <c r="AM1" s="5" t="s">
        <v>207</v>
      </c>
      <c r="AN1" s="5" t="s">
        <v>208</v>
      </c>
      <c r="AO1" s="5" t="s">
        <v>209</v>
      </c>
      <c r="AP1" s="5" t="s">
        <v>210</v>
      </c>
      <c r="AQ1" s="5" t="s">
        <v>211</v>
      </c>
      <c r="AR1" s="5" t="s">
        <v>212</v>
      </c>
    </row>
    <row r="2" spans="1:44" ht="38.5" x14ac:dyDescent="0.35">
      <c r="A2" s="9" t="s">
        <v>120</v>
      </c>
      <c r="B2" s="9" t="s">
        <v>52</v>
      </c>
      <c r="C2" s="9" t="s">
        <v>110</v>
      </c>
      <c r="D2" s="9" t="s">
        <v>172</v>
      </c>
      <c r="E2" s="9" t="s">
        <v>120</v>
      </c>
      <c r="F2" s="9" t="s">
        <v>52</v>
      </c>
      <c r="G2" s="9" t="s">
        <v>172</v>
      </c>
      <c r="H2" s="9">
        <v>-1</v>
      </c>
      <c r="I2" s="9" t="s">
        <v>187</v>
      </c>
      <c r="J2" s="9" t="b">
        <v>0</v>
      </c>
      <c r="AB2" s="9">
        <f>H2</f>
        <v>-1</v>
      </c>
      <c r="AC2" s="9">
        <f t="shared" ref="AC2:AR2" si="0">+AC3+AC4</f>
        <v>8.0436979416921156E-2</v>
      </c>
      <c r="AD2" s="9">
        <f t="shared" si="0"/>
        <v>8.6935291889492744E-9</v>
      </c>
      <c r="AE2" s="9">
        <f t="shared" si="0"/>
        <v>1.1389243169331959E-9</v>
      </c>
      <c r="AF2" s="9">
        <f t="shared" si="0"/>
        <v>4.970644475407E-9</v>
      </c>
      <c r="AG2" s="9">
        <f t="shared" si="0"/>
        <v>7.8899595970734931E-9</v>
      </c>
      <c r="AH2" s="9">
        <f t="shared" si="0"/>
        <v>2.9145692452499372E-3</v>
      </c>
      <c r="AI2" s="9">
        <f t="shared" si="0"/>
        <v>2.271574497282651E-3</v>
      </c>
      <c r="AJ2" s="9">
        <f t="shared" si="0"/>
        <v>9.6201345749630902E-4</v>
      </c>
      <c r="AK2" s="9">
        <f t="shared" si="0"/>
        <v>4.226685651637265E-3</v>
      </c>
      <c r="AL2" s="9">
        <f t="shared" si="0"/>
        <v>3.5886650739786976E-7</v>
      </c>
      <c r="AM2" s="9">
        <f t="shared" si="0"/>
        <v>1.0561481419794268E-4</v>
      </c>
      <c r="AN2" s="9">
        <f t="shared" si="0"/>
        <v>5.0989588315893397E-2</v>
      </c>
      <c r="AO2" s="9">
        <f t="shared" si="0"/>
        <v>1.0061560625548944</v>
      </c>
      <c r="AP2" s="9">
        <f t="shared" si="0"/>
        <v>1.1352530542594212E-2</v>
      </c>
      <c r="AQ2" s="9">
        <f t="shared" si="0"/>
        <v>1.2634511073471282E-7</v>
      </c>
      <c r="AR2" s="9">
        <f t="shared" si="0"/>
        <v>0.59638309099400233</v>
      </c>
    </row>
    <row r="3" spans="1:44" ht="38.5" x14ac:dyDescent="0.35">
      <c r="A3" s="9" t="s">
        <v>121</v>
      </c>
      <c r="B3" s="9" t="s">
        <v>2</v>
      </c>
      <c r="C3" s="9" t="s">
        <v>110</v>
      </c>
      <c r="D3" s="9" t="s">
        <v>172</v>
      </c>
      <c r="E3" s="9" t="s">
        <v>120</v>
      </c>
      <c r="F3" s="9" t="s">
        <v>52</v>
      </c>
      <c r="G3" s="9" t="s">
        <v>172</v>
      </c>
      <c r="H3" s="9">
        <v>-0.2</v>
      </c>
      <c r="I3" s="9" t="s">
        <v>188</v>
      </c>
      <c r="J3" s="9" t="b">
        <v>1</v>
      </c>
      <c r="K3" s="9" t="s">
        <v>192</v>
      </c>
      <c r="L3" s="9">
        <f>AC5*AB5</f>
        <v>-2.3763548982280915E-2</v>
      </c>
      <c r="M3" s="9">
        <f>AD5*AB5</f>
        <v>-1.6201036407601735E-11</v>
      </c>
      <c r="N3" s="9">
        <f>AE5*AB5</f>
        <v>-3.1986682202043487E-11</v>
      </c>
      <c r="O3" s="9">
        <f>AF5*AB5</f>
        <v>5.5304129637523722E-11</v>
      </c>
      <c r="P3" s="9">
        <f>AG5*AB5</f>
        <v>-2.5703062394485822E-10</v>
      </c>
      <c r="Q3" s="9">
        <f>AH5*AB5</f>
        <v>-1.8215300590521019E-4</v>
      </c>
      <c r="R3" s="9">
        <f>AI5*AB5</f>
        <v>-9.8467964601073998E-3</v>
      </c>
      <c r="S3" s="9">
        <f>AJ5*AB5</f>
        <v>-7.70989465912184E-5</v>
      </c>
      <c r="T3" s="9">
        <f>AK5*AB5</f>
        <v>-3.2626935710867446E-4</v>
      </c>
      <c r="U3" s="9">
        <f>AL5*AB5</f>
        <v>-2.7217905357984372E-8</v>
      </c>
      <c r="V3" s="9">
        <f>AM5*AB5</f>
        <v>-3.0713817213277662E-6</v>
      </c>
      <c r="W3" s="9">
        <f>AN5*AB5</f>
        <v>3.1066329985215586E-3</v>
      </c>
      <c r="X3" s="9">
        <f>AO5*AB5</f>
        <v>5.9214284497486058E-3</v>
      </c>
      <c r="Y3" s="9">
        <f>AP5*AB5</f>
        <v>-2.5585338559043012E-2</v>
      </c>
      <c r="Z3" s="9">
        <f>AQ5*AB5</f>
        <v>-2.5242744636742445E-9</v>
      </c>
      <c r="AA3" s="9">
        <f>AR5*AB5</f>
        <v>-8.9267166527744246E-2</v>
      </c>
      <c r="AB3" s="9">
        <f>-Parameter!H3</f>
        <v>-0.2</v>
      </c>
      <c r="AC3" s="9">
        <f>AB3*L3</f>
        <v>4.7527097964561831E-3</v>
      </c>
      <c r="AD3" s="9">
        <f>AB3*M3</f>
        <v>3.2402072815203473E-12</v>
      </c>
      <c r="AE3" s="9">
        <f>AB3*N3</f>
        <v>6.3973364404086977E-12</v>
      </c>
      <c r="AF3" s="9">
        <f>AB3*O3</f>
        <v>-1.1060825927504744E-11</v>
      </c>
      <c r="AG3" s="9">
        <f>AB3*P3</f>
        <v>5.1406124788971646E-11</v>
      </c>
      <c r="AH3" s="9">
        <f>AB3*Q3</f>
        <v>3.6430601181042036E-5</v>
      </c>
      <c r="AI3" s="9">
        <f>AB3*R3</f>
        <v>1.9693592920214799E-3</v>
      </c>
      <c r="AJ3" s="9">
        <f>AB3*S3</f>
        <v>1.5419789318243679E-5</v>
      </c>
      <c r="AK3" s="9">
        <f>AB3*T3</f>
        <v>6.5253871421734895E-5</v>
      </c>
      <c r="AL3" s="9">
        <f>AB3*U3</f>
        <v>5.4435810715968746E-9</v>
      </c>
      <c r="AM3" s="9">
        <f>AB3*V3</f>
        <v>6.1427634426555324E-7</v>
      </c>
      <c r="AN3" s="9">
        <f>AB3*W3</f>
        <v>-6.2132659970431177E-4</v>
      </c>
      <c r="AO3" s="9">
        <f>AB3*X3</f>
        <v>-1.1842856899497213E-3</v>
      </c>
      <c r="AP3" s="9">
        <f>AB3*Y3</f>
        <v>5.1170677118086028E-3</v>
      </c>
      <c r="AQ3" s="9">
        <f>AB3*Z3</f>
        <v>5.0485489273484888E-10</v>
      </c>
      <c r="AR3" s="9">
        <f>AB3*AA3</f>
        <v>1.7853433305548849E-2</v>
      </c>
    </row>
    <row r="4" spans="1:44" ht="38.5" x14ac:dyDescent="0.35">
      <c r="A4" s="9" t="s">
        <v>122</v>
      </c>
      <c r="B4" s="9" t="s">
        <v>3</v>
      </c>
      <c r="C4" s="9" t="s">
        <v>110</v>
      </c>
      <c r="D4" s="9" t="s">
        <v>172</v>
      </c>
      <c r="E4" s="9" t="s">
        <v>120</v>
      </c>
      <c r="F4" s="9" t="s">
        <v>52</v>
      </c>
      <c r="G4" s="9" t="s">
        <v>172</v>
      </c>
      <c r="H4" s="9">
        <v>-0.8</v>
      </c>
      <c r="I4" s="9" t="s">
        <v>188</v>
      </c>
      <c r="J4" s="9" t="b">
        <v>1</v>
      </c>
      <c r="K4" s="9" t="s">
        <v>193</v>
      </c>
      <c r="L4" s="9">
        <f>AC12*AB12</f>
        <v>-9.4605337025581202E-2</v>
      </c>
      <c r="M4" s="9">
        <f>AD12*AB12</f>
        <v>-1.0862861227084691E-8</v>
      </c>
      <c r="N4" s="9">
        <f>AE12*AB12</f>
        <v>-1.4156587256159841E-9</v>
      </c>
      <c r="O4" s="9">
        <f>AF12*AB12</f>
        <v>-6.2271316266681299E-9</v>
      </c>
      <c r="P4" s="9">
        <f>AG12*AB12</f>
        <v>-9.7981918403556517E-9</v>
      </c>
      <c r="Q4" s="9">
        <f>AH12*AB12</f>
        <v>-3.5976733050861187E-3</v>
      </c>
      <c r="R4" s="9">
        <f>AI12*AB12</f>
        <v>-3.7776900657646357E-4</v>
      </c>
      <c r="S4" s="9">
        <f>AJ12*AB12</f>
        <v>-1.1832420852225815E-3</v>
      </c>
      <c r="T4" s="9">
        <f>AK12*AB12</f>
        <v>-5.2017897252694123E-3</v>
      </c>
      <c r="U4" s="9">
        <f>AL12*AB12</f>
        <v>-4.4177865790784105E-7</v>
      </c>
      <c r="V4" s="9">
        <f>AM12*AB12</f>
        <v>-1.3125067231709641E-4</v>
      </c>
      <c r="W4" s="9">
        <f>AN12*AB12</f>
        <v>-6.4513643644497132E-2</v>
      </c>
      <c r="X4" s="9">
        <f>AO12*AB12</f>
        <v>-1.2591754353060551</v>
      </c>
      <c r="Y4" s="9">
        <f>AP12*AB12</f>
        <v>-7.7943285384820121E-3</v>
      </c>
      <c r="Z4" s="9">
        <f>AQ12*AB12</f>
        <v>-1.5730031980247245E-7</v>
      </c>
      <c r="AA4" s="9">
        <f>AR12*AB12</f>
        <v>-0.72316207211056682</v>
      </c>
      <c r="AB4" s="9">
        <f>-1+Parameter!H3</f>
        <v>-0.8</v>
      </c>
      <c r="AC4" s="9">
        <f>AB4*L4</f>
        <v>7.568426962046497E-2</v>
      </c>
      <c r="AD4" s="9">
        <f>AB4*M4</f>
        <v>8.6902889816677535E-9</v>
      </c>
      <c r="AE4" s="9">
        <f>AB4*N4</f>
        <v>1.1325269804927873E-9</v>
      </c>
      <c r="AF4" s="9">
        <f>AB4*O4</f>
        <v>4.9817053013345044E-9</v>
      </c>
      <c r="AG4" s="9">
        <f>AB4*P4</f>
        <v>7.838553472284521E-9</v>
      </c>
      <c r="AH4" s="9">
        <f>AB4*Q4</f>
        <v>2.8781386440688951E-3</v>
      </c>
      <c r="AI4" s="9">
        <f>AB4*R4</f>
        <v>3.022152052611709E-4</v>
      </c>
      <c r="AJ4" s="9">
        <f>AB4*S4</f>
        <v>9.4659366817806531E-4</v>
      </c>
      <c r="AK4" s="9">
        <f>AB4*T4</f>
        <v>4.1614317802155304E-3</v>
      </c>
      <c r="AL4" s="9">
        <f>AB4*U4</f>
        <v>3.5342292632627288E-7</v>
      </c>
      <c r="AM4" s="9">
        <f>AB4*V4</f>
        <v>1.0500053785367713E-4</v>
      </c>
      <c r="AN4" s="9">
        <f>AB4*W4</f>
        <v>5.161091491559771E-2</v>
      </c>
      <c r="AO4" s="9">
        <f>AB4*X4</f>
        <v>1.0073403482448442</v>
      </c>
      <c r="AP4" s="9">
        <f>AB4*Y4</f>
        <v>6.2354628307856102E-3</v>
      </c>
      <c r="AQ4" s="9">
        <f>AB4*Z4</f>
        <v>1.2584025584197798E-7</v>
      </c>
      <c r="AR4" s="9">
        <f>AB4*AA4</f>
        <v>0.57852965768845344</v>
      </c>
    </row>
    <row r="5" spans="1:44" ht="38.5" x14ac:dyDescent="0.35">
      <c r="A5" s="9" t="s">
        <v>121</v>
      </c>
      <c r="B5" s="9" t="s">
        <v>2</v>
      </c>
      <c r="C5" s="9" t="s">
        <v>110</v>
      </c>
      <c r="D5" s="9" t="s">
        <v>172</v>
      </c>
      <c r="E5" s="9" t="s">
        <v>121</v>
      </c>
      <c r="F5" s="9" t="s">
        <v>2</v>
      </c>
      <c r="G5" s="9" t="s">
        <v>172</v>
      </c>
      <c r="H5" s="9">
        <v>-1</v>
      </c>
      <c r="I5" s="9" t="s">
        <v>187</v>
      </c>
      <c r="J5" s="9" t="b">
        <v>0</v>
      </c>
      <c r="AB5" s="9">
        <f t="shared" ref="AB5:AB15" si="1">H5</f>
        <v>-1</v>
      </c>
      <c r="AC5" s="9">
        <f t="shared" ref="AC5:AR5" si="2">+AC6+AC7</f>
        <v>2.3763548982280915E-2</v>
      </c>
      <c r="AD5" s="9">
        <f t="shared" si="2"/>
        <v>1.6201036407601735E-11</v>
      </c>
      <c r="AE5" s="9">
        <f t="shared" si="2"/>
        <v>3.1986682202043487E-11</v>
      </c>
      <c r="AF5" s="9">
        <f t="shared" si="2"/>
        <v>-5.5304129637523722E-11</v>
      </c>
      <c r="AG5" s="9">
        <f t="shared" si="2"/>
        <v>2.5703062394485822E-10</v>
      </c>
      <c r="AH5" s="9">
        <f t="shared" si="2"/>
        <v>1.8215300590521019E-4</v>
      </c>
      <c r="AI5" s="9">
        <f t="shared" si="2"/>
        <v>9.8467964601073998E-3</v>
      </c>
      <c r="AJ5" s="9">
        <f t="shared" si="2"/>
        <v>7.70989465912184E-5</v>
      </c>
      <c r="AK5" s="9">
        <f t="shared" si="2"/>
        <v>3.2626935710867446E-4</v>
      </c>
      <c r="AL5" s="9">
        <f t="shared" si="2"/>
        <v>2.7217905357984372E-8</v>
      </c>
      <c r="AM5" s="9">
        <f t="shared" si="2"/>
        <v>3.0713817213277662E-6</v>
      </c>
      <c r="AN5" s="9">
        <f t="shared" si="2"/>
        <v>-3.1066329985215586E-3</v>
      </c>
      <c r="AO5" s="9">
        <f t="shared" si="2"/>
        <v>-5.9214284497486058E-3</v>
      </c>
      <c r="AP5" s="9">
        <f t="shared" si="2"/>
        <v>2.5585338559043012E-2</v>
      </c>
      <c r="AQ5" s="9">
        <f t="shared" si="2"/>
        <v>2.5242744636742445E-9</v>
      </c>
      <c r="AR5" s="9">
        <f t="shared" si="2"/>
        <v>8.9267166527744246E-2</v>
      </c>
    </row>
    <row r="6" spans="1:44" ht="51" x14ac:dyDescent="0.35">
      <c r="A6" s="9" t="s">
        <v>123</v>
      </c>
      <c r="B6" s="9" t="s">
        <v>53</v>
      </c>
      <c r="C6" s="9" t="s">
        <v>110</v>
      </c>
      <c r="D6" s="9" t="s">
        <v>172</v>
      </c>
      <c r="E6" s="9" t="s">
        <v>121</v>
      </c>
      <c r="F6" s="9" t="s">
        <v>2</v>
      </c>
      <c r="G6" s="9" t="s">
        <v>172</v>
      </c>
      <c r="H6" s="9">
        <v>-0.8</v>
      </c>
      <c r="I6" s="9" t="s">
        <v>188</v>
      </c>
      <c r="J6" s="9" t="b">
        <v>1</v>
      </c>
      <c r="L6" s="9">
        <f>AC8*AB8</f>
        <v>-2.3763548982280912E-2</v>
      </c>
      <c r="M6" s="9">
        <f>AD8*AB8</f>
        <v>-1.6201036407601735E-11</v>
      </c>
      <c r="N6" s="9">
        <f>AE8*AB8</f>
        <v>-3.1986682202043487E-11</v>
      </c>
      <c r="O6" s="9">
        <f>AF8*AB8</f>
        <v>5.5304129637523716E-11</v>
      </c>
      <c r="P6" s="9">
        <f>AG8*AB8</f>
        <v>-2.5703062394485822E-10</v>
      </c>
      <c r="Q6" s="9">
        <f>AH8*AB8</f>
        <v>-1.8215300590521019E-4</v>
      </c>
      <c r="R6" s="9">
        <f>AI8*AB8</f>
        <v>-9.846796460107398E-3</v>
      </c>
      <c r="S6" s="9">
        <f>AJ8*AB8</f>
        <v>-7.70989465912184E-5</v>
      </c>
      <c r="T6" s="9">
        <f>AK8*AB8</f>
        <v>-3.2626935710867446E-4</v>
      </c>
      <c r="U6" s="9">
        <f>AL8*AB8</f>
        <v>-2.7217905357984372E-8</v>
      </c>
      <c r="V6" s="9">
        <f>AM8*AB8</f>
        <v>-3.0713817213277662E-6</v>
      </c>
      <c r="W6" s="9">
        <f>AN8*AB8</f>
        <v>3.1066329985215586E-3</v>
      </c>
      <c r="X6" s="9">
        <f>AO8*AB8</f>
        <v>5.9214284497486058E-3</v>
      </c>
      <c r="Y6" s="9">
        <f>AP8*AB8</f>
        <v>-2.5585338559043012E-2</v>
      </c>
      <c r="Z6" s="9">
        <f>AQ8*AB8</f>
        <v>-2.5242744636742441E-9</v>
      </c>
      <c r="AA6" s="9">
        <f>AR8*AB8</f>
        <v>-8.9267166527744232E-2</v>
      </c>
      <c r="AB6" s="9">
        <f t="shared" si="1"/>
        <v>-0.8</v>
      </c>
      <c r="AC6" s="9">
        <f>AB6*L6</f>
        <v>1.9010839185824732E-2</v>
      </c>
      <c r="AD6" s="9">
        <f>AB6*M6</f>
        <v>1.2960829126081389E-11</v>
      </c>
      <c r="AE6" s="9">
        <f>AB6*N6</f>
        <v>2.5589345761634791E-11</v>
      </c>
      <c r="AF6" s="9">
        <f>AB6*O6</f>
        <v>-4.4243303710018978E-11</v>
      </c>
      <c r="AG6" s="9">
        <f>AB6*P6</f>
        <v>2.0562449915588658E-10</v>
      </c>
      <c r="AH6" s="9">
        <f>AB6*Q6</f>
        <v>1.4572240472416815E-4</v>
      </c>
      <c r="AI6" s="9">
        <f>AB6*R6</f>
        <v>7.8774371680859195E-3</v>
      </c>
      <c r="AJ6" s="9">
        <f>AB6*S6</f>
        <v>6.1679157272974717E-5</v>
      </c>
      <c r="AK6" s="9">
        <f>AB6*T6</f>
        <v>2.6101548568693958E-4</v>
      </c>
      <c r="AL6" s="9">
        <f>AB6*U6</f>
        <v>2.1774324286387498E-8</v>
      </c>
      <c r="AM6" s="9">
        <f>AB6*V6</f>
        <v>2.457105377062213E-6</v>
      </c>
      <c r="AN6" s="9">
        <f>AB6*W6</f>
        <v>-2.4853063988172471E-3</v>
      </c>
      <c r="AO6" s="9">
        <f>AB6*X6</f>
        <v>-4.737142759798885E-3</v>
      </c>
      <c r="AP6" s="9">
        <f>AB6*Y6</f>
        <v>2.0468270847234411E-2</v>
      </c>
      <c r="AQ6" s="9">
        <f>AB6*Z6</f>
        <v>2.0194195709393955E-9</v>
      </c>
      <c r="AR6" s="9">
        <f>AB6*AA6</f>
        <v>7.1413733222195394E-2</v>
      </c>
    </row>
    <row r="7" spans="1:44" ht="51" x14ac:dyDescent="0.35">
      <c r="A7" s="9" t="s">
        <v>124</v>
      </c>
      <c r="B7" s="9" t="s">
        <v>54</v>
      </c>
      <c r="C7" s="9" t="s">
        <v>110</v>
      </c>
      <c r="D7" s="9" t="s">
        <v>172</v>
      </c>
      <c r="E7" s="9" t="s">
        <v>121</v>
      </c>
      <c r="F7" s="9" t="s">
        <v>2</v>
      </c>
      <c r="G7" s="9" t="s">
        <v>172</v>
      </c>
      <c r="H7" s="9">
        <v>-0.2</v>
      </c>
      <c r="I7" s="9" t="s">
        <v>188</v>
      </c>
      <c r="J7" s="9" t="b">
        <v>1</v>
      </c>
      <c r="L7" s="9">
        <f>AC10*AB10</f>
        <v>-2.3763548982280912E-2</v>
      </c>
      <c r="M7" s="9">
        <f>AD10*AB10</f>
        <v>-1.6201036407601735E-11</v>
      </c>
      <c r="N7" s="9">
        <f>AE10*AB10</f>
        <v>-3.1986682202043487E-11</v>
      </c>
      <c r="O7" s="9">
        <f>AF10*AB10</f>
        <v>5.5304129637523716E-11</v>
      </c>
      <c r="P7" s="9">
        <f>AG10*AB10</f>
        <v>-2.5703062394485822E-10</v>
      </c>
      <c r="Q7" s="9">
        <f>AH10*AB10</f>
        <v>-1.8215300590521019E-4</v>
      </c>
      <c r="R7" s="9">
        <f>AI10*AB10</f>
        <v>-9.846796460107398E-3</v>
      </c>
      <c r="S7" s="9">
        <f>AJ10*AB10</f>
        <v>-7.70989465912184E-5</v>
      </c>
      <c r="T7" s="9">
        <f>AK10*AB10</f>
        <v>-3.2626935710867446E-4</v>
      </c>
      <c r="U7" s="9">
        <f>AL10*AB10</f>
        <v>-2.7217905357984372E-8</v>
      </c>
      <c r="V7" s="9">
        <f>AM10*AB10</f>
        <v>-3.0713817213277662E-6</v>
      </c>
      <c r="W7" s="9">
        <f>AN10*AB10</f>
        <v>3.1066329985215586E-3</v>
      </c>
      <c r="X7" s="9">
        <f>AO10*AB10</f>
        <v>5.9214284497486058E-3</v>
      </c>
      <c r="Y7" s="9">
        <f>AP10*AB10</f>
        <v>-2.5585338559043012E-2</v>
      </c>
      <c r="Z7" s="9">
        <f>AQ10*AB10</f>
        <v>-2.5242744636742441E-9</v>
      </c>
      <c r="AA7" s="9">
        <f>AR10*AB10</f>
        <v>-8.9267166527744232E-2</v>
      </c>
      <c r="AB7" s="9">
        <f t="shared" si="1"/>
        <v>-0.2</v>
      </c>
      <c r="AC7" s="9">
        <f>AB7*L7</f>
        <v>4.7527097964561831E-3</v>
      </c>
      <c r="AD7" s="9">
        <f>AB7*M7</f>
        <v>3.2402072815203473E-12</v>
      </c>
      <c r="AE7" s="9">
        <f>AB7*N7</f>
        <v>6.3973364404086977E-12</v>
      </c>
      <c r="AF7" s="9">
        <f>AB7*O7</f>
        <v>-1.1060825927504744E-11</v>
      </c>
      <c r="AG7" s="9">
        <f>AB7*P7</f>
        <v>5.1406124788971646E-11</v>
      </c>
      <c r="AH7" s="9">
        <f>AB7*Q7</f>
        <v>3.6430601181042036E-5</v>
      </c>
      <c r="AI7" s="9">
        <f>AB7*R7</f>
        <v>1.9693592920214799E-3</v>
      </c>
      <c r="AJ7" s="9">
        <f>AB7*S7</f>
        <v>1.5419789318243679E-5</v>
      </c>
      <c r="AK7" s="9">
        <f>AB7*T7</f>
        <v>6.5253871421734895E-5</v>
      </c>
      <c r="AL7" s="9">
        <f>AB7*U7</f>
        <v>5.4435810715968746E-9</v>
      </c>
      <c r="AM7" s="9">
        <f>AB7*V7</f>
        <v>6.1427634426555324E-7</v>
      </c>
      <c r="AN7" s="9">
        <f>AB7*W7</f>
        <v>-6.2132659970431177E-4</v>
      </c>
      <c r="AO7" s="9">
        <f>AB7*X7</f>
        <v>-1.1842856899497213E-3</v>
      </c>
      <c r="AP7" s="9">
        <f>AB7*Y7</f>
        <v>5.1170677118086028E-3</v>
      </c>
      <c r="AQ7" s="9">
        <f>AB7*Z7</f>
        <v>5.0485489273484888E-10</v>
      </c>
      <c r="AR7" s="9">
        <f>AB7*AA7</f>
        <v>1.7853433305548849E-2</v>
      </c>
    </row>
    <row r="8" spans="1:44" ht="51" x14ac:dyDescent="0.35">
      <c r="A8" s="9" t="s">
        <v>123</v>
      </c>
      <c r="B8" s="9" t="s">
        <v>53</v>
      </c>
      <c r="C8" s="9" t="s">
        <v>110</v>
      </c>
      <c r="D8" s="9" t="s">
        <v>172</v>
      </c>
      <c r="E8" s="9" t="s">
        <v>123</v>
      </c>
      <c r="F8" s="9" t="s">
        <v>53</v>
      </c>
      <c r="G8" s="9" t="s">
        <v>172</v>
      </c>
      <c r="H8" s="9">
        <v>-1</v>
      </c>
      <c r="I8" s="9" t="s">
        <v>187</v>
      </c>
      <c r="J8" s="9" t="b">
        <v>0</v>
      </c>
      <c r="AB8" s="9">
        <f t="shared" si="1"/>
        <v>-1</v>
      </c>
      <c r="AC8" s="9">
        <f t="shared" ref="AC8:AR8" si="3">+AC9</f>
        <v>2.3763548982280912E-2</v>
      </c>
      <c r="AD8" s="9">
        <f t="shared" si="3"/>
        <v>1.6201036407601735E-11</v>
      </c>
      <c r="AE8" s="9">
        <f t="shared" si="3"/>
        <v>3.1986682202043487E-11</v>
      </c>
      <c r="AF8" s="9">
        <f t="shared" si="3"/>
        <v>-5.5304129637523716E-11</v>
      </c>
      <c r="AG8" s="9">
        <f t="shared" si="3"/>
        <v>2.5703062394485822E-10</v>
      </c>
      <c r="AH8" s="9">
        <f t="shared" si="3"/>
        <v>1.8215300590521019E-4</v>
      </c>
      <c r="AI8" s="9">
        <f t="shared" si="3"/>
        <v>9.846796460107398E-3</v>
      </c>
      <c r="AJ8" s="9">
        <f t="shared" si="3"/>
        <v>7.70989465912184E-5</v>
      </c>
      <c r="AK8" s="9">
        <f t="shared" si="3"/>
        <v>3.2626935710867446E-4</v>
      </c>
      <c r="AL8" s="9">
        <f t="shared" si="3"/>
        <v>2.7217905357984372E-8</v>
      </c>
      <c r="AM8" s="9">
        <f t="shared" si="3"/>
        <v>3.0713817213277662E-6</v>
      </c>
      <c r="AN8" s="9">
        <f t="shared" si="3"/>
        <v>-3.1066329985215586E-3</v>
      </c>
      <c r="AO8" s="9">
        <f t="shared" si="3"/>
        <v>-5.9214284497486058E-3</v>
      </c>
      <c r="AP8" s="9">
        <f t="shared" si="3"/>
        <v>2.5585338559043012E-2</v>
      </c>
      <c r="AQ8" s="9">
        <f t="shared" si="3"/>
        <v>2.5242744636742441E-9</v>
      </c>
      <c r="AR8" s="9">
        <f t="shared" si="3"/>
        <v>8.9267166527744232E-2</v>
      </c>
    </row>
    <row r="9" spans="1:44" ht="88.5" x14ac:dyDescent="0.35">
      <c r="A9" s="9" t="s">
        <v>125</v>
      </c>
      <c r="B9" s="9" t="s">
        <v>55</v>
      </c>
      <c r="C9" s="9" t="s">
        <v>110</v>
      </c>
      <c r="D9" s="9" t="s">
        <v>172</v>
      </c>
      <c r="E9" s="9" t="s">
        <v>123</v>
      </c>
      <c r="F9" s="9" t="s">
        <v>53</v>
      </c>
      <c r="G9" s="9" t="s">
        <v>172</v>
      </c>
      <c r="H9" s="9">
        <v>-1</v>
      </c>
      <c r="I9" s="9" t="s">
        <v>188</v>
      </c>
      <c r="J9" s="9" t="b">
        <v>1</v>
      </c>
      <c r="L9" s="9">
        <f>AC25*AB25</f>
        <v>-2.3763548982280912E-2</v>
      </c>
      <c r="M9" s="9">
        <f>AD25*AB25</f>
        <v>-1.6201036407601735E-11</v>
      </c>
      <c r="N9" s="9">
        <f>AE25*AB25</f>
        <v>-3.1986682202043487E-11</v>
      </c>
      <c r="O9" s="9">
        <f>AF25*AB25</f>
        <v>5.5304129637523716E-11</v>
      </c>
      <c r="P9" s="9">
        <f>AG25*AB25</f>
        <v>-2.5703062394485822E-10</v>
      </c>
      <c r="Q9" s="9">
        <f>AH25*AB25</f>
        <v>-1.8215300590521019E-4</v>
      </c>
      <c r="R9" s="9">
        <f>AI25*AB25</f>
        <v>-9.846796460107398E-3</v>
      </c>
      <c r="S9" s="9">
        <f>AJ25*AB25</f>
        <v>-7.70989465912184E-5</v>
      </c>
      <c r="T9" s="9">
        <f>AK25*AB25</f>
        <v>-3.2626935710867446E-4</v>
      </c>
      <c r="U9" s="9">
        <f>AL25*AB25</f>
        <v>-2.7217905357984372E-8</v>
      </c>
      <c r="V9" s="9">
        <f>AM25*AB25</f>
        <v>-3.0713817213277662E-6</v>
      </c>
      <c r="W9" s="9">
        <f>AN25*AB25</f>
        <v>3.1066329985215586E-3</v>
      </c>
      <c r="X9" s="9">
        <f>AO25*AB25</f>
        <v>5.9214284497486058E-3</v>
      </c>
      <c r="Y9" s="9">
        <f>AP25*AB25</f>
        <v>-2.5585338559043012E-2</v>
      </c>
      <c r="Z9" s="9">
        <f>AQ25*AB25</f>
        <v>-2.5242744636742441E-9</v>
      </c>
      <c r="AA9" s="9">
        <f>AR25*AB25</f>
        <v>-8.9267166527744232E-2</v>
      </c>
      <c r="AB9" s="9">
        <f t="shared" si="1"/>
        <v>-1</v>
      </c>
      <c r="AC9" s="9">
        <f>AB9*L9</f>
        <v>2.3763548982280912E-2</v>
      </c>
      <c r="AD9" s="9">
        <f>AB9*M9</f>
        <v>1.6201036407601735E-11</v>
      </c>
      <c r="AE9" s="9">
        <f>AB9*N9</f>
        <v>3.1986682202043487E-11</v>
      </c>
      <c r="AF9" s="9">
        <f>AB9*O9</f>
        <v>-5.5304129637523716E-11</v>
      </c>
      <c r="AG9" s="9">
        <f>AB9*P9</f>
        <v>2.5703062394485822E-10</v>
      </c>
      <c r="AH9" s="9">
        <f>AB9*Q9</f>
        <v>1.8215300590521019E-4</v>
      </c>
      <c r="AI9" s="9">
        <f>AB9*R9</f>
        <v>9.846796460107398E-3</v>
      </c>
      <c r="AJ9" s="9">
        <f>AB9*S9</f>
        <v>7.70989465912184E-5</v>
      </c>
      <c r="AK9" s="9">
        <f>AB9*T9</f>
        <v>3.2626935710867446E-4</v>
      </c>
      <c r="AL9" s="9">
        <f>AB9*U9</f>
        <v>2.7217905357984372E-8</v>
      </c>
      <c r="AM9" s="9">
        <f>AB9*V9</f>
        <v>3.0713817213277662E-6</v>
      </c>
      <c r="AN9" s="9">
        <f>AB9*W9</f>
        <v>-3.1066329985215586E-3</v>
      </c>
      <c r="AO9" s="9">
        <f>AB9*X9</f>
        <v>-5.9214284497486058E-3</v>
      </c>
      <c r="AP9" s="9">
        <f>AB9*Y9</f>
        <v>2.5585338559043012E-2</v>
      </c>
      <c r="AQ9" s="9">
        <f>AB9*Z9</f>
        <v>2.5242744636742441E-9</v>
      </c>
      <c r="AR9" s="9">
        <f>AB9*AA9</f>
        <v>8.9267166527744232E-2</v>
      </c>
    </row>
    <row r="10" spans="1:44" ht="51" x14ac:dyDescent="0.35">
      <c r="A10" s="9" t="s">
        <v>124</v>
      </c>
      <c r="B10" s="9" t="s">
        <v>54</v>
      </c>
      <c r="C10" s="9" t="s">
        <v>110</v>
      </c>
      <c r="D10" s="9" t="s">
        <v>172</v>
      </c>
      <c r="E10" s="9" t="s">
        <v>124</v>
      </c>
      <c r="F10" s="9" t="s">
        <v>54</v>
      </c>
      <c r="G10" s="9" t="s">
        <v>172</v>
      </c>
      <c r="H10" s="9">
        <v>-1</v>
      </c>
      <c r="I10" s="9" t="s">
        <v>187</v>
      </c>
      <c r="J10" s="9" t="b">
        <v>0</v>
      </c>
      <c r="AB10" s="9">
        <f t="shared" si="1"/>
        <v>-1</v>
      </c>
      <c r="AC10" s="9">
        <f t="shared" ref="AC10:AR10" si="4">+AC11</f>
        <v>2.3763548982280912E-2</v>
      </c>
      <c r="AD10" s="9">
        <f t="shared" si="4"/>
        <v>1.6201036407601735E-11</v>
      </c>
      <c r="AE10" s="9">
        <f t="shared" si="4"/>
        <v>3.1986682202043487E-11</v>
      </c>
      <c r="AF10" s="9">
        <f t="shared" si="4"/>
        <v>-5.5304129637523716E-11</v>
      </c>
      <c r="AG10" s="9">
        <f t="shared" si="4"/>
        <v>2.5703062394485822E-10</v>
      </c>
      <c r="AH10" s="9">
        <f t="shared" si="4"/>
        <v>1.8215300590521019E-4</v>
      </c>
      <c r="AI10" s="9">
        <f t="shared" si="4"/>
        <v>9.846796460107398E-3</v>
      </c>
      <c r="AJ10" s="9">
        <f t="shared" si="4"/>
        <v>7.70989465912184E-5</v>
      </c>
      <c r="AK10" s="9">
        <f t="shared" si="4"/>
        <v>3.2626935710867446E-4</v>
      </c>
      <c r="AL10" s="9">
        <f t="shared" si="4"/>
        <v>2.7217905357984372E-8</v>
      </c>
      <c r="AM10" s="9">
        <f t="shared" si="4"/>
        <v>3.0713817213277662E-6</v>
      </c>
      <c r="AN10" s="9">
        <f t="shared" si="4"/>
        <v>-3.1066329985215586E-3</v>
      </c>
      <c r="AO10" s="9">
        <f t="shared" si="4"/>
        <v>-5.9214284497486058E-3</v>
      </c>
      <c r="AP10" s="9">
        <f t="shared" si="4"/>
        <v>2.5585338559043012E-2</v>
      </c>
      <c r="AQ10" s="9">
        <f t="shared" si="4"/>
        <v>2.5242744636742441E-9</v>
      </c>
      <c r="AR10" s="9">
        <f t="shared" si="4"/>
        <v>8.9267166527744232E-2</v>
      </c>
    </row>
    <row r="11" spans="1:44" ht="88.5" x14ac:dyDescent="0.35">
      <c r="A11" s="9" t="s">
        <v>126</v>
      </c>
      <c r="B11" s="9" t="s">
        <v>56</v>
      </c>
      <c r="C11" s="9" t="s">
        <v>110</v>
      </c>
      <c r="D11" s="9" t="s">
        <v>172</v>
      </c>
      <c r="E11" s="9" t="s">
        <v>124</v>
      </c>
      <c r="F11" s="9" t="s">
        <v>54</v>
      </c>
      <c r="G11" s="9" t="s">
        <v>172</v>
      </c>
      <c r="H11" s="9">
        <v>-1</v>
      </c>
      <c r="I11" s="9" t="s">
        <v>188</v>
      </c>
      <c r="J11" s="9" t="b">
        <v>1</v>
      </c>
      <c r="L11" s="9">
        <f>AC69*AB69</f>
        <v>-2.3763548982280912E-2</v>
      </c>
      <c r="M11" s="9">
        <f>AD69*AB69</f>
        <v>-1.6201036407601735E-11</v>
      </c>
      <c r="N11" s="9">
        <f>AE69*AB69</f>
        <v>-3.1986682202043487E-11</v>
      </c>
      <c r="O11" s="9">
        <f>AF69*AB69</f>
        <v>5.5304129637523716E-11</v>
      </c>
      <c r="P11" s="9">
        <f>AG69*AB69</f>
        <v>-2.5703062394485822E-10</v>
      </c>
      <c r="Q11" s="9">
        <f>AH69*AB69</f>
        <v>-1.8215300590521019E-4</v>
      </c>
      <c r="R11" s="9">
        <f>AI69*AB69</f>
        <v>-9.846796460107398E-3</v>
      </c>
      <c r="S11" s="9">
        <f>AJ69*AB69</f>
        <v>-7.70989465912184E-5</v>
      </c>
      <c r="T11" s="9">
        <f>AK69*AB69</f>
        <v>-3.2626935710867446E-4</v>
      </c>
      <c r="U11" s="9">
        <f>AL69*AB69</f>
        <v>-2.7217905357984372E-8</v>
      </c>
      <c r="V11" s="9">
        <f>AM69*AB69</f>
        <v>-3.0713817213277662E-6</v>
      </c>
      <c r="W11" s="9">
        <f>AN69*AB69</f>
        <v>3.1066329985215586E-3</v>
      </c>
      <c r="X11" s="9">
        <f>AO69*AB69</f>
        <v>5.9214284497486058E-3</v>
      </c>
      <c r="Y11" s="9">
        <f>AP69*AB69</f>
        <v>-2.5585338559043012E-2</v>
      </c>
      <c r="Z11" s="9">
        <f>AQ69*AB69</f>
        <v>-2.5242744636742441E-9</v>
      </c>
      <c r="AA11" s="9">
        <f>AR69*AB69</f>
        <v>-8.9267166527744232E-2</v>
      </c>
      <c r="AB11" s="9">
        <f t="shared" si="1"/>
        <v>-1</v>
      </c>
      <c r="AC11" s="9">
        <f>AB11*L11</f>
        <v>2.3763548982280912E-2</v>
      </c>
      <c r="AD11" s="9">
        <f>AB11*M11</f>
        <v>1.6201036407601735E-11</v>
      </c>
      <c r="AE11" s="9">
        <f>AB11*N11</f>
        <v>3.1986682202043487E-11</v>
      </c>
      <c r="AF11" s="9">
        <f>AB11*O11</f>
        <v>-5.5304129637523716E-11</v>
      </c>
      <c r="AG11" s="9">
        <f>AB11*P11</f>
        <v>2.5703062394485822E-10</v>
      </c>
      <c r="AH11" s="9">
        <f>AB11*Q11</f>
        <v>1.8215300590521019E-4</v>
      </c>
      <c r="AI11" s="9">
        <f>AB11*R11</f>
        <v>9.846796460107398E-3</v>
      </c>
      <c r="AJ11" s="9">
        <f>AB11*S11</f>
        <v>7.70989465912184E-5</v>
      </c>
      <c r="AK11" s="9">
        <f>AB11*T11</f>
        <v>3.2626935710867446E-4</v>
      </c>
      <c r="AL11" s="9">
        <f>AB11*U11</f>
        <v>2.7217905357984372E-8</v>
      </c>
      <c r="AM11" s="9">
        <f>AB11*V11</f>
        <v>3.0713817213277662E-6</v>
      </c>
      <c r="AN11" s="9">
        <f>AB11*W11</f>
        <v>-3.1066329985215586E-3</v>
      </c>
      <c r="AO11" s="9">
        <f>AB11*X11</f>
        <v>-5.9214284497486058E-3</v>
      </c>
      <c r="AP11" s="9">
        <f>AB11*Y11</f>
        <v>2.5585338559043012E-2</v>
      </c>
      <c r="AQ11" s="9">
        <f>AB11*Z11</f>
        <v>2.5242744636742441E-9</v>
      </c>
      <c r="AR11" s="9">
        <f>AB11*AA11</f>
        <v>8.9267166527744232E-2</v>
      </c>
    </row>
    <row r="12" spans="1:44" ht="38.5" x14ac:dyDescent="0.35">
      <c r="A12" s="9" t="s">
        <v>122</v>
      </c>
      <c r="B12" s="9" t="s">
        <v>3</v>
      </c>
      <c r="C12" s="9" t="s">
        <v>110</v>
      </c>
      <c r="D12" s="9" t="s">
        <v>172</v>
      </c>
      <c r="E12" s="9" t="s">
        <v>122</v>
      </c>
      <c r="F12" s="9" t="s">
        <v>3</v>
      </c>
      <c r="G12" s="9" t="s">
        <v>172</v>
      </c>
      <c r="H12" s="9">
        <v>-1</v>
      </c>
      <c r="I12" s="9" t="s">
        <v>187</v>
      </c>
      <c r="J12" s="9" t="b">
        <v>0</v>
      </c>
      <c r="AB12" s="9">
        <f t="shared" si="1"/>
        <v>-1</v>
      </c>
      <c r="AC12" s="9">
        <f t="shared" ref="AC12:AR12" si="5">+AC13+AC14</f>
        <v>9.4605337025581202E-2</v>
      </c>
      <c r="AD12" s="9">
        <f t="shared" si="5"/>
        <v>1.0862861227084691E-8</v>
      </c>
      <c r="AE12" s="9">
        <f t="shared" si="5"/>
        <v>1.4156587256159841E-9</v>
      </c>
      <c r="AF12" s="9">
        <f t="shared" si="5"/>
        <v>6.2271316266681299E-9</v>
      </c>
      <c r="AG12" s="9">
        <f t="shared" si="5"/>
        <v>9.7981918403556517E-9</v>
      </c>
      <c r="AH12" s="9">
        <f t="shared" si="5"/>
        <v>3.5976733050861187E-3</v>
      </c>
      <c r="AI12" s="9">
        <f t="shared" si="5"/>
        <v>3.7776900657646357E-4</v>
      </c>
      <c r="AJ12" s="9">
        <f t="shared" si="5"/>
        <v>1.1832420852225815E-3</v>
      </c>
      <c r="AK12" s="9">
        <f t="shared" si="5"/>
        <v>5.2017897252694123E-3</v>
      </c>
      <c r="AL12" s="9">
        <f t="shared" si="5"/>
        <v>4.4177865790784105E-7</v>
      </c>
      <c r="AM12" s="9">
        <f t="shared" si="5"/>
        <v>1.3125067231709641E-4</v>
      </c>
      <c r="AN12" s="9">
        <f t="shared" si="5"/>
        <v>6.4513643644497132E-2</v>
      </c>
      <c r="AO12" s="9">
        <f t="shared" si="5"/>
        <v>1.2591754353060551</v>
      </c>
      <c r="AP12" s="9">
        <f t="shared" si="5"/>
        <v>7.7943285384820121E-3</v>
      </c>
      <c r="AQ12" s="9">
        <f t="shared" si="5"/>
        <v>1.5730031980247245E-7</v>
      </c>
      <c r="AR12" s="9">
        <f t="shared" si="5"/>
        <v>0.72316207211056682</v>
      </c>
    </row>
    <row r="13" spans="1:44" ht="51" x14ac:dyDescent="0.35">
      <c r="A13" s="9" t="s">
        <v>127</v>
      </c>
      <c r="B13" s="9" t="s">
        <v>57</v>
      </c>
      <c r="C13" s="9" t="s">
        <v>110</v>
      </c>
      <c r="D13" s="9" t="s">
        <v>172</v>
      </c>
      <c r="E13" s="9" t="s">
        <v>122</v>
      </c>
      <c r="F13" s="9" t="s">
        <v>3</v>
      </c>
      <c r="G13" s="9" t="s">
        <v>172</v>
      </c>
      <c r="H13" s="9">
        <v>-0.6</v>
      </c>
      <c r="I13" s="9" t="s">
        <v>188</v>
      </c>
      <c r="J13" s="9" t="b">
        <v>1</v>
      </c>
      <c r="L13" s="9">
        <f>AC15*AB15</f>
        <v>-9.4605337025581202E-2</v>
      </c>
      <c r="M13" s="9">
        <f>AD15*AB15</f>
        <v>-1.0862861227084691E-8</v>
      </c>
      <c r="N13" s="9">
        <f>AE15*AB15</f>
        <v>-1.4156587256159841E-9</v>
      </c>
      <c r="O13" s="9">
        <f>AF15*AB15</f>
        <v>-6.2271316266681299E-9</v>
      </c>
      <c r="P13" s="9">
        <f>AG15*AB15</f>
        <v>-9.7981918403556517E-9</v>
      </c>
      <c r="Q13" s="9">
        <f>AH15*AB15</f>
        <v>-3.5976733050861187E-3</v>
      </c>
      <c r="R13" s="9">
        <f>AI15*AB15</f>
        <v>-3.7776900657646357E-4</v>
      </c>
      <c r="S13" s="9">
        <f>AJ15*AB15</f>
        <v>-1.1832420852225815E-3</v>
      </c>
      <c r="T13" s="9">
        <f>AK15*AB15</f>
        <v>-5.2017897252694123E-3</v>
      </c>
      <c r="U13" s="9">
        <f>AL15*AB15</f>
        <v>-4.4177865790784105E-7</v>
      </c>
      <c r="V13" s="9">
        <f>AM15*AB15</f>
        <v>-1.3125067231709641E-4</v>
      </c>
      <c r="W13" s="9">
        <f>AN15*AB15</f>
        <v>-6.4513643644497132E-2</v>
      </c>
      <c r="X13" s="9">
        <f>AO15*AB15</f>
        <v>-1.2591754353060551</v>
      </c>
      <c r="Y13" s="9">
        <f>AP15*AB15</f>
        <v>-7.7943285384820121E-3</v>
      </c>
      <c r="Z13" s="9">
        <f>AQ15*AB15</f>
        <v>-1.5730031980247245E-7</v>
      </c>
      <c r="AA13" s="9">
        <f>AR15*AB15</f>
        <v>-0.72316207211056682</v>
      </c>
      <c r="AB13" s="9">
        <f t="shared" si="1"/>
        <v>-0.6</v>
      </c>
      <c r="AC13" s="9">
        <f>AB13*L13</f>
        <v>5.6763202215348717E-2</v>
      </c>
      <c r="AD13" s="9">
        <f>AB13*M13</f>
        <v>6.5177167362508139E-9</v>
      </c>
      <c r="AE13" s="9">
        <f>AB13*N13</f>
        <v>8.4939523536959045E-10</v>
      </c>
      <c r="AF13" s="9">
        <f>AB13*O13</f>
        <v>3.7362789760008781E-9</v>
      </c>
      <c r="AG13" s="9">
        <f>AB13*P13</f>
        <v>5.8789151042133912E-9</v>
      </c>
      <c r="AH13" s="9">
        <f>AB13*Q13</f>
        <v>2.1586039830516711E-3</v>
      </c>
      <c r="AI13" s="9">
        <f>AB13*R13</f>
        <v>2.2666140394587812E-4</v>
      </c>
      <c r="AJ13" s="9">
        <f>AB13*S13</f>
        <v>7.0994525113354887E-4</v>
      </c>
      <c r="AK13" s="9">
        <f>AB13*T13</f>
        <v>3.1210738351616471E-3</v>
      </c>
      <c r="AL13" s="9">
        <f>AB13*U13</f>
        <v>2.6506719474470461E-7</v>
      </c>
      <c r="AM13" s="9">
        <f>AB13*V13</f>
        <v>7.8750403390257846E-5</v>
      </c>
      <c r="AN13" s="9">
        <f>AB13*W13</f>
        <v>3.870818618669828E-2</v>
      </c>
      <c r="AO13" s="9">
        <f>AB13*X13</f>
        <v>0.75550526118363304</v>
      </c>
      <c r="AP13" s="9">
        <f>AB13*Y13</f>
        <v>4.6765971230892074E-3</v>
      </c>
      <c r="AQ13" s="9">
        <f>AB13*Z13</f>
        <v>9.4380191881483465E-8</v>
      </c>
      <c r="AR13" s="9">
        <f>AB13*AA13</f>
        <v>0.4338972432663401</v>
      </c>
    </row>
    <row r="14" spans="1:44" ht="51" x14ac:dyDescent="0.35">
      <c r="A14" s="9" t="s">
        <v>128</v>
      </c>
      <c r="B14" s="9" t="s">
        <v>58</v>
      </c>
      <c r="C14" s="9" t="s">
        <v>110</v>
      </c>
      <c r="D14" s="9" t="s">
        <v>172</v>
      </c>
      <c r="E14" s="9" t="s">
        <v>122</v>
      </c>
      <c r="F14" s="9" t="s">
        <v>3</v>
      </c>
      <c r="G14" s="9" t="s">
        <v>172</v>
      </c>
      <c r="H14" s="9">
        <v>-0.4</v>
      </c>
      <c r="I14" s="9" t="s">
        <v>188</v>
      </c>
      <c r="J14" s="9" t="b">
        <v>1</v>
      </c>
      <c r="L14" s="9">
        <f>AC20*AB20</f>
        <v>-9.4605337025581202E-2</v>
      </c>
      <c r="M14" s="9">
        <f>AD20*AB20</f>
        <v>-1.0862861227084691E-8</v>
      </c>
      <c r="N14" s="9">
        <f>AE20*AB20</f>
        <v>-1.4156587256159841E-9</v>
      </c>
      <c r="O14" s="9">
        <f>AF20*AB20</f>
        <v>-6.2271316266681299E-9</v>
      </c>
      <c r="P14" s="9">
        <f>AG20*AB20</f>
        <v>-9.7981918403556517E-9</v>
      </c>
      <c r="Q14" s="9">
        <f>AH20*AB20</f>
        <v>-3.5976733050861187E-3</v>
      </c>
      <c r="R14" s="9">
        <f>AI20*AB20</f>
        <v>-3.7776900657646357E-4</v>
      </c>
      <c r="S14" s="9">
        <f>AJ20*AB20</f>
        <v>-1.1832420852225815E-3</v>
      </c>
      <c r="T14" s="9">
        <f>AK20*AB20</f>
        <v>-5.2017897252694123E-3</v>
      </c>
      <c r="U14" s="9">
        <f>AL20*AB20</f>
        <v>-4.4177865790784105E-7</v>
      </c>
      <c r="V14" s="9">
        <f>AM20*AB20</f>
        <v>-1.3125067231709641E-4</v>
      </c>
      <c r="W14" s="9">
        <f>AN20*AB20</f>
        <v>-6.4513643644497132E-2</v>
      </c>
      <c r="X14" s="9">
        <f>AO20*AB20</f>
        <v>-1.2591754353060551</v>
      </c>
      <c r="Y14" s="9">
        <f>AP20*AB20</f>
        <v>-7.7943285384820121E-3</v>
      </c>
      <c r="Z14" s="9">
        <f>AQ20*AB20</f>
        <v>-1.5730031980247245E-7</v>
      </c>
      <c r="AA14" s="9">
        <f>AR20*AB20</f>
        <v>-0.72316207211056682</v>
      </c>
      <c r="AB14" s="9">
        <f t="shared" si="1"/>
        <v>-0.4</v>
      </c>
      <c r="AC14" s="9">
        <f>AB14*L14</f>
        <v>3.7842134810232485E-2</v>
      </c>
      <c r="AD14" s="9">
        <f>AB14*M14</f>
        <v>4.3451444908338767E-9</v>
      </c>
      <c r="AE14" s="9">
        <f>AB14*N14</f>
        <v>5.6626349024639364E-10</v>
      </c>
      <c r="AF14" s="9">
        <f>AB14*O14</f>
        <v>2.4908526506672522E-9</v>
      </c>
      <c r="AG14" s="9">
        <f>AB14*P14</f>
        <v>3.9192767361422605E-9</v>
      </c>
      <c r="AH14" s="9">
        <f>AB14*Q14</f>
        <v>1.4390693220344476E-3</v>
      </c>
      <c r="AI14" s="9">
        <f>AB14*R14</f>
        <v>1.5110760263058545E-4</v>
      </c>
      <c r="AJ14" s="9">
        <f>AB14*S14</f>
        <v>4.7329683408903265E-4</v>
      </c>
      <c r="AK14" s="9">
        <f>AB14*T14</f>
        <v>2.0807158901077652E-3</v>
      </c>
      <c r="AL14" s="9">
        <f>AB14*U14</f>
        <v>1.7671146316313644E-7</v>
      </c>
      <c r="AM14" s="9">
        <f>AB14*V14</f>
        <v>5.2500268926838564E-5</v>
      </c>
      <c r="AN14" s="9">
        <f>AB14*W14</f>
        <v>2.5805457457798855E-2</v>
      </c>
      <c r="AO14" s="9">
        <f>AB14*X14</f>
        <v>0.5036701741224221</v>
      </c>
      <c r="AP14" s="9">
        <f>AB14*Y14</f>
        <v>3.1177314153928051E-3</v>
      </c>
      <c r="AQ14" s="9">
        <f>AB14*Z14</f>
        <v>6.292012792098899E-8</v>
      </c>
      <c r="AR14" s="9">
        <f>AB14*AA14</f>
        <v>0.28926482884422672</v>
      </c>
    </row>
    <row r="15" spans="1:44" ht="51" x14ac:dyDescent="0.35">
      <c r="A15" s="9" t="s">
        <v>127</v>
      </c>
      <c r="B15" s="9" t="s">
        <v>57</v>
      </c>
      <c r="C15" s="9" t="s">
        <v>110</v>
      </c>
      <c r="D15" s="9" t="s">
        <v>172</v>
      </c>
      <c r="E15" s="9" t="s">
        <v>127</v>
      </c>
      <c r="F15" s="9" t="s">
        <v>57</v>
      </c>
      <c r="G15" s="9" t="s">
        <v>172</v>
      </c>
      <c r="H15" s="9">
        <v>-1</v>
      </c>
      <c r="I15" s="9" t="s">
        <v>187</v>
      </c>
      <c r="J15" s="9" t="b">
        <v>0</v>
      </c>
      <c r="AB15" s="9">
        <f t="shared" si="1"/>
        <v>-1</v>
      </c>
      <c r="AC15" s="9">
        <f t="shared" ref="AC15:AR15" si="6">+AC16+AC17+AC18+AC19</f>
        <v>9.4605337025581202E-2</v>
      </c>
      <c r="AD15" s="9">
        <f t="shared" si="6"/>
        <v>1.0862861227084691E-8</v>
      </c>
      <c r="AE15" s="9">
        <f t="shared" si="6"/>
        <v>1.4156587256159841E-9</v>
      </c>
      <c r="AF15" s="9">
        <f t="shared" si="6"/>
        <v>6.2271316266681299E-9</v>
      </c>
      <c r="AG15" s="9">
        <f t="shared" si="6"/>
        <v>9.7981918403556517E-9</v>
      </c>
      <c r="AH15" s="9">
        <f t="shared" si="6"/>
        <v>3.5976733050861187E-3</v>
      </c>
      <c r="AI15" s="9">
        <f t="shared" si="6"/>
        <v>3.7776900657646357E-4</v>
      </c>
      <c r="AJ15" s="9">
        <f t="shared" si="6"/>
        <v>1.1832420852225815E-3</v>
      </c>
      <c r="AK15" s="9">
        <f t="shared" si="6"/>
        <v>5.2017897252694123E-3</v>
      </c>
      <c r="AL15" s="9">
        <f t="shared" si="6"/>
        <v>4.4177865790784105E-7</v>
      </c>
      <c r="AM15" s="9">
        <f t="shared" si="6"/>
        <v>1.3125067231709641E-4</v>
      </c>
      <c r="AN15" s="9">
        <f t="shared" si="6"/>
        <v>6.4513643644497132E-2</v>
      </c>
      <c r="AO15" s="9">
        <f t="shared" si="6"/>
        <v>1.2591754353060551</v>
      </c>
      <c r="AP15" s="9">
        <f t="shared" si="6"/>
        <v>7.7943285384820121E-3</v>
      </c>
      <c r="AQ15" s="9">
        <f t="shared" si="6"/>
        <v>1.5730031980247245E-7</v>
      </c>
      <c r="AR15" s="9">
        <f t="shared" si="6"/>
        <v>0.72316207211056682</v>
      </c>
    </row>
    <row r="16" spans="1:44" ht="88.5" x14ac:dyDescent="0.35">
      <c r="A16" s="9" t="s">
        <v>129</v>
      </c>
      <c r="B16" s="9" t="s">
        <v>59</v>
      </c>
      <c r="C16" s="9" t="s">
        <v>110</v>
      </c>
      <c r="D16" s="9" t="s">
        <v>172</v>
      </c>
      <c r="E16" s="9" t="s">
        <v>127</v>
      </c>
      <c r="F16" s="9" t="s">
        <v>57</v>
      </c>
      <c r="G16" s="9" t="s">
        <v>172</v>
      </c>
      <c r="H16" s="9">
        <v>-0.5</v>
      </c>
      <c r="I16" s="9" t="s">
        <v>188</v>
      </c>
      <c r="J16" s="9" t="b">
        <v>1</v>
      </c>
      <c r="K16" s="9" t="s">
        <v>194</v>
      </c>
      <c r="L16" s="9">
        <f>AC38*AB38</f>
        <v>-5.1902148057455584E-2</v>
      </c>
      <c r="M16" s="9">
        <f>AD38*AB38</f>
        <v>-2.9631161922865247E-9</v>
      </c>
      <c r="N16" s="9">
        <f>AE38*AB38</f>
        <v>-1.505032708367435E-9</v>
      </c>
      <c r="O16" s="9">
        <f>AF38*AB38</f>
        <v>-2.5670544272338876E-9</v>
      </c>
      <c r="P16" s="9">
        <f>AG38*AB38</f>
        <v>-1.0935378100008095E-8</v>
      </c>
      <c r="Q16" s="9">
        <f>AH38*AB38</f>
        <v>-1.9588166580128026E-3</v>
      </c>
      <c r="R16" s="9">
        <f>AI38*AB38</f>
        <v>-7.1927436849041171E-5</v>
      </c>
      <c r="S16" s="9">
        <f>AJ38*AB38</f>
        <v>-2.1689098136162058E-3</v>
      </c>
      <c r="T16" s="9">
        <f>AK38*AB38</f>
        <v>-9.6286163502397708E-3</v>
      </c>
      <c r="U16" s="9">
        <f>AL38*AB38</f>
        <v>-3.8220756400944562E-7</v>
      </c>
      <c r="V16" s="9">
        <f>AM38*AB38</f>
        <v>-8.6336785509601342E-5</v>
      </c>
      <c r="W16" s="9">
        <f>AN38*AB38</f>
        <v>-2.0821992102691859E-2</v>
      </c>
      <c r="X16" s="9">
        <f>AO38*AB38</f>
        <v>-0.58901897080924814</v>
      </c>
      <c r="Y16" s="9">
        <f>AP38*AB38</f>
        <v>-1.1813854293390241E-2</v>
      </c>
      <c r="Z16" s="9">
        <f>AQ38*AB38</f>
        <v>-1.2528994163134821E-7</v>
      </c>
      <c r="AA16" s="9">
        <f>AR38*AB38</f>
        <v>-0.27798189257859174</v>
      </c>
      <c r="AB16" s="9">
        <f>-1+Parameter!H4</f>
        <v>-0.5</v>
      </c>
      <c r="AC16" s="9">
        <f>AB16*L16</f>
        <v>2.5951074028727792E-2</v>
      </c>
      <c r="AD16" s="9">
        <f>AB16*M16</f>
        <v>1.4815580961432623E-9</v>
      </c>
      <c r="AE16" s="9">
        <f>AB16*N16</f>
        <v>7.5251635418371749E-10</v>
      </c>
      <c r="AF16" s="9">
        <f>AB16*O16</f>
        <v>1.2835272136169438E-9</v>
      </c>
      <c r="AG16" s="9">
        <f>AB16*P16</f>
        <v>5.4676890500040473E-9</v>
      </c>
      <c r="AH16" s="9">
        <f>AB16*Q16</f>
        <v>9.794083290064013E-4</v>
      </c>
      <c r="AI16" s="9">
        <f>AB16*R16</f>
        <v>3.5963718424520586E-5</v>
      </c>
      <c r="AJ16" s="9">
        <f>AB16*S16</f>
        <v>1.0844549068081029E-3</v>
      </c>
      <c r="AK16" s="9">
        <f>AB16*T16</f>
        <v>4.8143081751198854E-3</v>
      </c>
      <c r="AL16" s="9">
        <f>AB16*U16</f>
        <v>1.9110378200472281E-7</v>
      </c>
      <c r="AM16" s="9">
        <f>AB16*V16</f>
        <v>4.3168392754800671E-5</v>
      </c>
      <c r="AN16" s="9">
        <f>AB16*W16</f>
        <v>1.041099605134593E-2</v>
      </c>
      <c r="AO16" s="9">
        <f>AB16*X16</f>
        <v>0.29450948540462407</v>
      </c>
      <c r="AP16" s="9">
        <f>AB16*Y16</f>
        <v>5.9069271466951206E-3</v>
      </c>
      <c r="AQ16" s="9">
        <f>AB16*Z16</f>
        <v>6.2644970815674107E-8</v>
      </c>
      <c r="AR16" s="9">
        <f>AB16*AA16</f>
        <v>0.13899094628929587</v>
      </c>
    </row>
    <row r="17" spans="1:44" ht="88.5" x14ac:dyDescent="0.35">
      <c r="A17" s="9" t="s">
        <v>130</v>
      </c>
      <c r="B17" s="9" t="s">
        <v>60</v>
      </c>
      <c r="C17" s="9" t="s">
        <v>110</v>
      </c>
      <c r="D17" s="9" t="s">
        <v>172</v>
      </c>
      <c r="E17" s="9" t="s">
        <v>127</v>
      </c>
      <c r="F17" s="9" t="s">
        <v>57</v>
      </c>
      <c r="G17" s="9" t="s">
        <v>172</v>
      </c>
      <c r="H17" s="9">
        <v>-0.5</v>
      </c>
      <c r="I17" s="9" t="s">
        <v>188</v>
      </c>
      <c r="J17" s="9" t="b">
        <v>1</v>
      </c>
      <c r="K17" s="9" t="s">
        <v>195</v>
      </c>
      <c r="L17" s="9">
        <f>AC51*AB51</f>
        <v>-6.3631291606058196E-2</v>
      </c>
      <c r="M17" s="9">
        <f>AD51*AB51</f>
        <v>-2.1461117401745045E-9</v>
      </c>
      <c r="N17" s="9">
        <f>AE51*AB51</f>
        <v>-5.9932898772369975E-10</v>
      </c>
      <c r="O17" s="9">
        <f>AF51*AB51</f>
        <v>-2.1648111306459408E-9</v>
      </c>
      <c r="P17" s="9">
        <f>AG51*AB51</f>
        <v>5.1574816115097723E-10</v>
      </c>
      <c r="Q17" s="9">
        <f>AH51*AB51</f>
        <v>-2.1236309091165724E-4</v>
      </c>
      <c r="R17" s="9">
        <f>AI51*AB51</f>
        <v>-5.7021824543464168E-5</v>
      </c>
      <c r="S17" s="9">
        <f>AJ51*AB51</f>
        <v>2.287819116289003E-4</v>
      </c>
      <c r="T17" s="9">
        <f>AK51*AB51</f>
        <v>1.0539745436972097E-3</v>
      </c>
      <c r="U17" s="9">
        <f>AL51*AB51</f>
        <v>-2.8696702001424669E-7</v>
      </c>
      <c r="V17" s="9">
        <f>AM51*AB51</f>
        <v>-9.7586895528990404E-6</v>
      </c>
      <c r="W17" s="9">
        <f>AN51*AB51</f>
        <v>-5.348048751002827E-3</v>
      </c>
      <c r="X17" s="9">
        <f>AO51*AB51</f>
        <v>-3.2308317082828386E-2</v>
      </c>
      <c r="Y17" s="9">
        <f>AP51*AB51</f>
        <v>-5.9156225282669785E-4</v>
      </c>
      <c r="Z17" s="9">
        <f>AQ51*AB51</f>
        <v>5.5873030923603101E-10</v>
      </c>
      <c r="AA17" s="9">
        <f>AR51*AB51</f>
        <v>-0.10916730139212347</v>
      </c>
      <c r="AB17" s="9">
        <f>-Parameter!H4</f>
        <v>-0.5</v>
      </c>
      <c r="AC17" s="9">
        <f>AB17*L17</f>
        <v>3.1815645803029098E-2</v>
      </c>
      <c r="AD17" s="9">
        <f>AB17*M17</f>
        <v>1.0730558700872523E-9</v>
      </c>
      <c r="AE17" s="9">
        <f>AB17*N17</f>
        <v>2.9966449386184988E-10</v>
      </c>
      <c r="AF17" s="9">
        <f>AB17*O17</f>
        <v>1.0824055653229704E-9</v>
      </c>
      <c r="AG17" s="9">
        <f>AB17*P17</f>
        <v>-2.5787408057548862E-10</v>
      </c>
      <c r="AH17" s="9">
        <f>AB17*Q17</f>
        <v>1.0618154545582862E-4</v>
      </c>
      <c r="AI17" s="9">
        <f>AB17*R17</f>
        <v>2.8510912271732084E-5</v>
      </c>
      <c r="AJ17" s="9">
        <f>AB17*S17</f>
        <v>-1.1439095581445015E-4</v>
      </c>
      <c r="AK17" s="9">
        <f>AB17*T17</f>
        <v>-5.2698727184860485E-4</v>
      </c>
      <c r="AL17" s="9">
        <f>AB17*U17</f>
        <v>1.4348351000712335E-7</v>
      </c>
      <c r="AM17" s="9">
        <f>AB17*V17</f>
        <v>4.8793447764495202E-6</v>
      </c>
      <c r="AN17" s="9">
        <f>AB17*W17</f>
        <v>2.6740243755014135E-3</v>
      </c>
      <c r="AO17" s="9">
        <f>AB17*X17</f>
        <v>1.6154158541414193E-2</v>
      </c>
      <c r="AP17" s="9">
        <f>AB17*Y17</f>
        <v>2.9578112641334892E-4</v>
      </c>
      <c r="AQ17" s="9">
        <f>AB17*Z17</f>
        <v>-2.793651546180155E-10</v>
      </c>
      <c r="AR17" s="9">
        <f>AB17*AA17</f>
        <v>5.4583650696061733E-2</v>
      </c>
    </row>
    <row r="18" spans="1:44" ht="113.5" x14ac:dyDescent="0.35">
      <c r="A18" s="9" t="s">
        <v>131</v>
      </c>
      <c r="B18" s="9" t="s">
        <v>61</v>
      </c>
      <c r="C18" s="9" t="s">
        <v>112</v>
      </c>
      <c r="D18" s="9" t="s">
        <v>173</v>
      </c>
      <c r="E18" s="9" t="s">
        <v>127</v>
      </c>
      <c r="F18" s="9" t="s">
        <v>57</v>
      </c>
      <c r="G18" s="9" t="s">
        <v>172</v>
      </c>
      <c r="H18" s="9">
        <v>0.02</v>
      </c>
      <c r="I18" s="9" t="s">
        <v>188</v>
      </c>
      <c r="J18" s="9" t="b">
        <v>0</v>
      </c>
      <c r="L18" s="9">
        <v>1.1416556053677691</v>
      </c>
      <c r="M18" s="9">
        <v>2.5177310202026199E-7</v>
      </c>
      <c r="N18" s="9">
        <v>6.155909701083705E-9</v>
      </c>
      <c r="O18" s="9">
        <v>7.159852308890141E-8</v>
      </c>
      <c r="P18" s="9">
        <v>1.725633233871712E-7</v>
      </c>
      <c r="Q18" s="9">
        <v>7.3407314850234481E-2</v>
      </c>
      <c r="R18" s="9">
        <v>1.245021295780843E-2</v>
      </c>
      <c r="S18" s="9">
        <v>7.7904272794997141E-3</v>
      </c>
      <c r="T18" s="9">
        <v>3.5264014321464657E-2</v>
      </c>
      <c r="U18" s="9">
        <v>2.1998683080268879E-6</v>
      </c>
      <c r="V18" s="9">
        <v>3.211687831045936E-3</v>
      </c>
      <c r="W18" s="9">
        <v>0.35608594822572021</v>
      </c>
      <c r="X18" s="9">
        <v>22.58645068742775</v>
      </c>
      <c r="Y18" s="9">
        <v>3.1655681380533089E-2</v>
      </c>
      <c r="Z18" s="9">
        <v>1.4114103255198771E-6</v>
      </c>
      <c r="AA18" s="9">
        <v>15.625377207649979</v>
      </c>
      <c r="AB18" s="9">
        <f>H18</f>
        <v>0.02</v>
      </c>
      <c r="AC18" s="9">
        <f>AB18*L18</f>
        <v>2.2833112107355384E-2</v>
      </c>
      <c r="AD18" s="9">
        <f>AB18*M18</f>
        <v>5.0354620404052402E-9</v>
      </c>
      <c r="AE18" s="9">
        <f>AB18*N18</f>
        <v>1.2311819402167411E-10</v>
      </c>
      <c r="AF18" s="9">
        <f>AB18*O18</f>
        <v>1.4319704617780282E-9</v>
      </c>
      <c r="AG18" s="9">
        <f>AB18*P18</f>
        <v>3.451266467743424E-9</v>
      </c>
      <c r="AH18" s="9">
        <f>AB18*Q18</f>
        <v>1.4681462970046898E-3</v>
      </c>
      <c r="AI18" s="9">
        <f>AB18*R18</f>
        <v>2.4900425915616863E-4</v>
      </c>
      <c r="AJ18" s="9">
        <f>AB18*S18</f>
        <v>1.5580854558999428E-4</v>
      </c>
      <c r="AK18" s="9">
        <f>AB18*T18</f>
        <v>7.0528028642929312E-4</v>
      </c>
      <c r="AL18" s="9">
        <f>AB18*U18</f>
        <v>4.3997366160537762E-8</v>
      </c>
      <c r="AM18" s="9">
        <f>AB18*V18</f>
        <v>6.4233756620918716E-5</v>
      </c>
      <c r="AN18" s="9">
        <f>AB18*W18</f>
        <v>7.1217189645144041E-3</v>
      </c>
      <c r="AO18" s="9">
        <f>AB18*X18</f>
        <v>0.45172901374855501</v>
      </c>
      <c r="AP18" s="9">
        <f>AB18*Y18</f>
        <v>6.3311362761066183E-4</v>
      </c>
      <c r="AQ18" s="9">
        <f>AB18*Z18</f>
        <v>2.8228206510397542E-8</v>
      </c>
      <c r="AR18" s="9">
        <f>AB18*AA18</f>
        <v>0.31250754415299958</v>
      </c>
    </row>
    <row r="19" spans="1:44" ht="101" x14ac:dyDescent="0.35">
      <c r="A19" s="9" t="s">
        <v>132</v>
      </c>
      <c r="B19" s="9" t="s">
        <v>62</v>
      </c>
      <c r="C19" s="9" t="s">
        <v>112</v>
      </c>
      <c r="D19" s="9" t="s">
        <v>174</v>
      </c>
      <c r="E19" s="9" t="s">
        <v>127</v>
      </c>
      <c r="F19" s="9" t="s">
        <v>57</v>
      </c>
      <c r="G19" s="9" t="s">
        <v>172</v>
      </c>
      <c r="H19" s="9">
        <v>0.1</v>
      </c>
      <c r="I19" s="9" t="s">
        <v>188</v>
      </c>
      <c r="J19" s="9" t="b">
        <v>0</v>
      </c>
      <c r="K19" s="9" t="s">
        <v>101</v>
      </c>
      <c r="L19" s="9">
        <v>0.14005505086468931</v>
      </c>
      <c r="M19" s="9">
        <v>3.2727852204489357E-8</v>
      </c>
      <c r="N19" s="9">
        <v>2.4035968354874268E-9</v>
      </c>
      <c r="O19" s="9">
        <v>2.4292283859501869E-8</v>
      </c>
      <c r="P19" s="9">
        <v>1.1371104031836699E-8</v>
      </c>
      <c r="Q19" s="9">
        <v>1.043937133619199E-2</v>
      </c>
      <c r="R19" s="9">
        <v>6.4290116724042255E-4</v>
      </c>
      <c r="S19" s="9">
        <v>5.7369588638934565E-4</v>
      </c>
      <c r="T19" s="9">
        <v>2.0918853556883858E-3</v>
      </c>
      <c r="U19" s="9">
        <v>6.319399973545705E-7</v>
      </c>
      <c r="V19" s="9">
        <v>1.8969178164927501E-4</v>
      </c>
      <c r="W19" s="9">
        <v>0.44306904253135382</v>
      </c>
      <c r="X19" s="9">
        <v>4.9678277761146186</v>
      </c>
      <c r="Y19" s="9">
        <v>9.5850663776288134E-3</v>
      </c>
      <c r="Z19" s="9">
        <v>6.6706507631018821E-7</v>
      </c>
      <c r="AA19" s="9">
        <v>2.170799309722097</v>
      </c>
      <c r="AB19" s="9">
        <f>Parameter!H5</f>
        <v>0.1</v>
      </c>
      <c r="AC19" s="9">
        <f>AB19*L19</f>
        <v>1.4005505086468931E-2</v>
      </c>
      <c r="AD19" s="9">
        <f>AB19*M19</f>
        <v>3.2727852204489358E-9</v>
      </c>
      <c r="AE19" s="9">
        <f>AB19*N19</f>
        <v>2.4035968354874272E-10</v>
      </c>
      <c r="AF19" s="9">
        <f>AB19*O19</f>
        <v>2.429228385950187E-9</v>
      </c>
      <c r="AG19" s="9">
        <f>AB19*P19</f>
        <v>1.13711040318367E-9</v>
      </c>
      <c r="AH19" s="9">
        <f>AB19*Q19</f>
        <v>1.043937133619199E-3</v>
      </c>
      <c r="AI19" s="9">
        <f>AB19*R19</f>
        <v>6.4290116724042252E-5</v>
      </c>
      <c r="AJ19" s="9">
        <f>AB19*S19</f>
        <v>5.7369588638934565E-5</v>
      </c>
      <c r="AK19" s="9">
        <f>AB19*T19</f>
        <v>2.0918853556883859E-4</v>
      </c>
      <c r="AL19" s="9">
        <f>AB19*U19</f>
        <v>6.3193999735457055E-8</v>
      </c>
      <c r="AM19" s="9">
        <f>AB19*V19</f>
        <v>1.8969178164927501E-5</v>
      </c>
      <c r="AN19" s="9">
        <f>AB19*W19</f>
        <v>4.4306904253135382E-2</v>
      </c>
      <c r="AO19" s="9">
        <f>AB19*X19</f>
        <v>0.49678277761146189</v>
      </c>
      <c r="AP19" s="9">
        <f>AB19*Y19</f>
        <v>9.5850663776288138E-4</v>
      </c>
      <c r="AQ19" s="9">
        <f>AB19*Z19</f>
        <v>6.6706507631018821E-8</v>
      </c>
      <c r="AR19" s="9">
        <f>AB19*AA19</f>
        <v>0.21707993097220971</v>
      </c>
    </row>
    <row r="20" spans="1:44" ht="51" x14ac:dyDescent="0.35">
      <c r="A20" s="9" t="s">
        <v>128</v>
      </c>
      <c r="B20" s="9" t="s">
        <v>58</v>
      </c>
      <c r="C20" s="9" t="s">
        <v>110</v>
      </c>
      <c r="D20" s="9" t="s">
        <v>172</v>
      </c>
      <c r="E20" s="9" t="s">
        <v>128</v>
      </c>
      <c r="F20" s="9" t="s">
        <v>58</v>
      </c>
      <c r="G20" s="9" t="s">
        <v>172</v>
      </c>
      <c r="H20" s="9">
        <v>-1</v>
      </c>
      <c r="I20" s="9" t="s">
        <v>187</v>
      </c>
      <c r="J20" s="9" t="b">
        <v>0</v>
      </c>
      <c r="AB20" s="9">
        <f>H20</f>
        <v>-1</v>
      </c>
      <c r="AC20" s="9">
        <f t="shared" ref="AC20:AR20" si="7">+AC21+AC22+AC23+AC24</f>
        <v>9.4605337025581202E-2</v>
      </c>
      <c r="AD20" s="9">
        <f t="shared" si="7"/>
        <v>1.0862861227084691E-8</v>
      </c>
      <c r="AE20" s="9">
        <f t="shared" si="7"/>
        <v>1.4156587256159841E-9</v>
      </c>
      <c r="AF20" s="9">
        <f t="shared" si="7"/>
        <v>6.2271316266681299E-9</v>
      </c>
      <c r="AG20" s="9">
        <f t="shared" si="7"/>
        <v>9.7981918403556517E-9</v>
      </c>
      <c r="AH20" s="9">
        <f t="shared" si="7"/>
        <v>3.5976733050861187E-3</v>
      </c>
      <c r="AI20" s="9">
        <f t="shared" si="7"/>
        <v>3.7776900657646357E-4</v>
      </c>
      <c r="AJ20" s="9">
        <f t="shared" si="7"/>
        <v>1.1832420852225815E-3</v>
      </c>
      <c r="AK20" s="9">
        <f t="shared" si="7"/>
        <v>5.2017897252694123E-3</v>
      </c>
      <c r="AL20" s="9">
        <f t="shared" si="7"/>
        <v>4.4177865790784105E-7</v>
      </c>
      <c r="AM20" s="9">
        <f t="shared" si="7"/>
        <v>1.3125067231709641E-4</v>
      </c>
      <c r="AN20" s="9">
        <f t="shared" si="7"/>
        <v>6.4513643644497132E-2</v>
      </c>
      <c r="AO20" s="9">
        <f t="shared" si="7"/>
        <v>1.2591754353060551</v>
      </c>
      <c r="AP20" s="9">
        <f t="shared" si="7"/>
        <v>7.7943285384820121E-3</v>
      </c>
      <c r="AQ20" s="9">
        <f t="shared" si="7"/>
        <v>1.5730031980247245E-7</v>
      </c>
      <c r="AR20" s="9">
        <f t="shared" si="7"/>
        <v>0.72316207211056682</v>
      </c>
    </row>
    <row r="21" spans="1:44" ht="88.5" x14ac:dyDescent="0.35">
      <c r="A21" s="9" t="s">
        <v>133</v>
      </c>
      <c r="B21" s="9" t="s">
        <v>63</v>
      </c>
      <c r="C21" s="9" t="s">
        <v>110</v>
      </c>
      <c r="D21" s="9" t="s">
        <v>172</v>
      </c>
      <c r="E21" s="9" t="s">
        <v>128</v>
      </c>
      <c r="F21" s="9" t="s">
        <v>58</v>
      </c>
      <c r="G21" s="9" t="s">
        <v>172</v>
      </c>
      <c r="H21" s="9">
        <v>-0.5</v>
      </c>
      <c r="I21" s="9" t="s">
        <v>188</v>
      </c>
      <c r="J21" s="9" t="b">
        <v>1</v>
      </c>
      <c r="K21" s="9" t="s">
        <v>194</v>
      </c>
      <c r="L21" s="9">
        <f>AC82*AB82</f>
        <v>-5.1902148057455584E-2</v>
      </c>
      <c r="M21" s="9">
        <f>AD82*AB82</f>
        <v>-2.9631161922865247E-9</v>
      </c>
      <c r="N21" s="9">
        <f>AE82*AB82</f>
        <v>-1.505032708367435E-9</v>
      </c>
      <c r="O21" s="9">
        <f>AF82*AB82</f>
        <v>-2.5670544272338876E-9</v>
      </c>
      <c r="P21" s="9">
        <f>AG82*AB82</f>
        <v>-1.0935378100008095E-8</v>
      </c>
      <c r="Q21" s="9">
        <f>AH82*AB82</f>
        <v>-1.9588166580128026E-3</v>
      </c>
      <c r="R21" s="9">
        <f>AI82*AB82</f>
        <v>-7.1927436849041171E-5</v>
      </c>
      <c r="S21" s="9">
        <f>AJ82*AB82</f>
        <v>-2.1689098136162058E-3</v>
      </c>
      <c r="T21" s="9">
        <f>AK82*AB82</f>
        <v>-9.6286163502397708E-3</v>
      </c>
      <c r="U21" s="9">
        <f>AL82*AB82</f>
        <v>-3.8220756400944562E-7</v>
      </c>
      <c r="V21" s="9">
        <f>AM82*AB82</f>
        <v>-8.6336785509601342E-5</v>
      </c>
      <c r="W21" s="9">
        <f>AN82*AB82</f>
        <v>-2.0821992102691859E-2</v>
      </c>
      <c r="X21" s="9">
        <f>AO82*AB82</f>
        <v>-0.58901897080924814</v>
      </c>
      <c r="Y21" s="9">
        <f>AP82*AB82</f>
        <v>-1.1813854293390241E-2</v>
      </c>
      <c r="Z21" s="9">
        <f>AQ82*AB82</f>
        <v>-1.2528994163134821E-7</v>
      </c>
      <c r="AA21" s="9">
        <f>AR82*AB82</f>
        <v>-0.27798189257859174</v>
      </c>
      <c r="AB21" s="9">
        <f>-1+Parameter!H4</f>
        <v>-0.5</v>
      </c>
      <c r="AC21" s="9">
        <f>AB21*L21</f>
        <v>2.5951074028727792E-2</v>
      </c>
      <c r="AD21" s="9">
        <f>AB21*M21</f>
        <v>1.4815580961432623E-9</v>
      </c>
      <c r="AE21" s="9">
        <f>AB21*N21</f>
        <v>7.5251635418371749E-10</v>
      </c>
      <c r="AF21" s="9">
        <f>AB21*O21</f>
        <v>1.2835272136169438E-9</v>
      </c>
      <c r="AG21" s="9">
        <f>AB21*P21</f>
        <v>5.4676890500040473E-9</v>
      </c>
      <c r="AH21" s="9">
        <f>AB21*Q21</f>
        <v>9.794083290064013E-4</v>
      </c>
      <c r="AI21" s="9">
        <f>AB21*R21</f>
        <v>3.5963718424520586E-5</v>
      </c>
      <c r="AJ21" s="9">
        <f>AB21*S21</f>
        <v>1.0844549068081029E-3</v>
      </c>
      <c r="AK21" s="9">
        <f>AB21*T21</f>
        <v>4.8143081751198854E-3</v>
      </c>
      <c r="AL21" s="9">
        <f>AB21*U21</f>
        <v>1.9110378200472281E-7</v>
      </c>
      <c r="AM21" s="9">
        <f>AB21*V21</f>
        <v>4.3168392754800671E-5</v>
      </c>
      <c r="AN21" s="9">
        <f>AB21*W21</f>
        <v>1.041099605134593E-2</v>
      </c>
      <c r="AO21" s="9">
        <f>AB21*X21</f>
        <v>0.29450948540462407</v>
      </c>
      <c r="AP21" s="9">
        <f>AB21*Y21</f>
        <v>5.9069271466951206E-3</v>
      </c>
      <c r="AQ21" s="9">
        <f>AB21*Z21</f>
        <v>6.2644970815674107E-8</v>
      </c>
      <c r="AR21" s="9">
        <f>AB21*AA21</f>
        <v>0.13899094628929587</v>
      </c>
    </row>
    <row r="22" spans="1:44" ht="88.5" x14ac:dyDescent="0.35">
      <c r="A22" s="9" t="s">
        <v>134</v>
      </c>
      <c r="B22" s="9" t="s">
        <v>64</v>
      </c>
      <c r="C22" s="9" t="s">
        <v>110</v>
      </c>
      <c r="D22" s="9" t="s">
        <v>172</v>
      </c>
      <c r="E22" s="9" t="s">
        <v>128</v>
      </c>
      <c r="F22" s="9" t="s">
        <v>58</v>
      </c>
      <c r="G22" s="9" t="s">
        <v>172</v>
      </c>
      <c r="H22" s="9">
        <v>-0.5</v>
      </c>
      <c r="I22" s="9" t="s">
        <v>188</v>
      </c>
      <c r="J22" s="9" t="b">
        <v>1</v>
      </c>
      <c r="K22" s="9" t="s">
        <v>195</v>
      </c>
      <c r="L22" s="9">
        <f>AC95*AB95</f>
        <v>-6.3631291606058196E-2</v>
      </c>
      <c r="M22" s="9">
        <f>AD95*AB95</f>
        <v>-2.1461117401745045E-9</v>
      </c>
      <c r="N22" s="9">
        <f>AE95*AB95</f>
        <v>-5.9932898772369975E-10</v>
      </c>
      <c r="O22" s="9">
        <f>AF95*AB95</f>
        <v>-2.1648111306459408E-9</v>
      </c>
      <c r="P22" s="9">
        <f>AG95*AB95</f>
        <v>5.1574816115097723E-10</v>
      </c>
      <c r="Q22" s="9">
        <f>AH95*AB95</f>
        <v>-2.1236309091165724E-4</v>
      </c>
      <c r="R22" s="9">
        <f>AI95*AB95</f>
        <v>-5.7021824543464168E-5</v>
      </c>
      <c r="S22" s="9">
        <f>AJ95*AB95</f>
        <v>2.287819116289003E-4</v>
      </c>
      <c r="T22" s="9">
        <f>AK95*AB95</f>
        <v>1.0539745436972097E-3</v>
      </c>
      <c r="U22" s="9">
        <f>AL95*AB95</f>
        <v>-2.8696702001424669E-7</v>
      </c>
      <c r="V22" s="9">
        <f>AM95*AB95</f>
        <v>-9.7586895528990404E-6</v>
      </c>
      <c r="W22" s="9">
        <f>AN95*AB95</f>
        <v>-5.348048751002827E-3</v>
      </c>
      <c r="X22" s="9">
        <f>AO95*AB95</f>
        <v>-3.2308317082828386E-2</v>
      </c>
      <c r="Y22" s="9">
        <f>AP95*AB95</f>
        <v>-5.9156225282669785E-4</v>
      </c>
      <c r="Z22" s="9">
        <f>AQ95*AB95</f>
        <v>5.5873030923603101E-10</v>
      </c>
      <c r="AA22" s="9">
        <f>AR95*AB95</f>
        <v>-0.10916730139212347</v>
      </c>
      <c r="AB22" s="9">
        <f>-Parameter!H4</f>
        <v>-0.5</v>
      </c>
      <c r="AC22" s="9">
        <f>AB22*L22</f>
        <v>3.1815645803029098E-2</v>
      </c>
      <c r="AD22" s="9">
        <f>AB22*M22</f>
        <v>1.0730558700872523E-9</v>
      </c>
      <c r="AE22" s="9">
        <f>AB22*N22</f>
        <v>2.9966449386184988E-10</v>
      </c>
      <c r="AF22" s="9">
        <f>AB22*O22</f>
        <v>1.0824055653229704E-9</v>
      </c>
      <c r="AG22" s="9">
        <f>AB22*P22</f>
        <v>-2.5787408057548862E-10</v>
      </c>
      <c r="AH22" s="9">
        <f>AB22*Q22</f>
        <v>1.0618154545582862E-4</v>
      </c>
      <c r="AI22" s="9">
        <f>AB22*R22</f>
        <v>2.8510912271732084E-5</v>
      </c>
      <c r="AJ22" s="9">
        <f>AB22*S22</f>
        <v>-1.1439095581445015E-4</v>
      </c>
      <c r="AK22" s="9">
        <f>AB22*T22</f>
        <v>-5.2698727184860485E-4</v>
      </c>
      <c r="AL22" s="9">
        <f>AB22*U22</f>
        <v>1.4348351000712335E-7</v>
      </c>
      <c r="AM22" s="9">
        <f>AB22*V22</f>
        <v>4.8793447764495202E-6</v>
      </c>
      <c r="AN22" s="9">
        <f>AB22*W22</f>
        <v>2.6740243755014135E-3</v>
      </c>
      <c r="AO22" s="9">
        <f>AB22*X22</f>
        <v>1.6154158541414193E-2</v>
      </c>
      <c r="AP22" s="9">
        <f>AB22*Y22</f>
        <v>2.9578112641334892E-4</v>
      </c>
      <c r="AQ22" s="9">
        <f>AB22*Z22</f>
        <v>-2.793651546180155E-10</v>
      </c>
      <c r="AR22" s="9">
        <f>AB22*AA22</f>
        <v>5.4583650696061733E-2</v>
      </c>
    </row>
    <row r="23" spans="1:44" ht="113.5" x14ac:dyDescent="0.35">
      <c r="A23" s="9" t="s">
        <v>131</v>
      </c>
      <c r="B23" s="9" t="s">
        <v>61</v>
      </c>
      <c r="C23" s="9" t="s">
        <v>112</v>
      </c>
      <c r="D23" s="9" t="s">
        <v>173</v>
      </c>
      <c r="E23" s="9" t="s">
        <v>128</v>
      </c>
      <c r="F23" s="9" t="s">
        <v>58</v>
      </c>
      <c r="G23" s="9" t="s">
        <v>172</v>
      </c>
      <c r="H23" s="9">
        <v>0.02</v>
      </c>
      <c r="I23" s="9" t="s">
        <v>188</v>
      </c>
      <c r="J23" s="9" t="b">
        <v>0</v>
      </c>
      <c r="L23" s="9">
        <v>1.1416556053677691</v>
      </c>
      <c r="M23" s="9">
        <v>2.5177310202026199E-7</v>
      </c>
      <c r="N23" s="9">
        <v>6.155909701083705E-9</v>
      </c>
      <c r="O23" s="9">
        <v>7.159852308890141E-8</v>
      </c>
      <c r="P23" s="9">
        <v>1.725633233871712E-7</v>
      </c>
      <c r="Q23" s="9">
        <v>7.3407314850234481E-2</v>
      </c>
      <c r="R23" s="9">
        <v>1.245021295780843E-2</v>
      </c>
      <c r="S23" s="9">
        <v>7.7904272794997141E-3</v>
      </c>
      <c r="T23" s="9">
        <v>3.5264014321464657E-2</v>
      </c>
      <c r="U23" s="9">
        <v>2.1998683080268879E-6</v>
      </c>
      <c r="V23" s="9">
        <v>3.211687831045936E-3</v>
      </c>
      <c r="W23" s="9">
        <v>0.35608594822572021</v>
      </c>
      <c r="X23" s="9">
        <v>22.58645068742775</v>
      </c>
      <c r="Y23" s="9">
        <v>3.1655681380533089E-2</v>
      </c>
      <c r="Z23" s="9">
        <v>1.4114103255198771E-6</v>
      </c>
      <c r="AA23" s="9">
        <v>15.625377207649979</v>
      </c>
      <c r="AB23" s="9">
        <f>H23</f>
        <v>0.02</v>
      </c>
      <c r="AC23" s="9">
        <f>AB23*L23</f>
        <v>2.2833112107355384E-2</v>
      </c>
      <c r="AD23" s="9">
        <f>AB23*M23</f>
        <v>5.0354620404052402E-9</v>
      </c>
      <c r="AE23" s="9">
        <f>AB23*N23</f>
        <v>1.2311819402167411E-10</v>
      </c>
      <c r="AF23" s="9">
        <f>AB23*O23</f>
        <v>1.4319704617780282E-9</v>
      </c>
      <c r="AG23" s="9">
        <f>AB23*P23</f>
        <v>3.451266467743424E-9</v>
      </c>
      <c r="AH23" s="9">
        <f>AB23*Q23</f>
        <v>1.4681462970046898E-3</v>
      </c>
      <c r="AI23" s="9">
        <f>AB23*R23</f>
        <v>2.4900425915616863E-4</v>
      </c>
      <c r="AJ23" s="9">
        <f>AB23*S23</f>
        <v>1.5580854558999428E-4</v>
      </c>
      <c r="AK23" s="9">
        <f>AB23*T23</f>
        <v>7.0528028642929312E-4</v>
      </c>
      <c r="AL23" s="9">
        <f>AB23*U23</f>
        <v>4.3997366160537762E-8</v>
      </c>
      <c r="AM23" s="9">
        <f>AB23*V23</f>
        <v>6.4233756620918716E-5</v>
      </c>
      <c r="AN23" s="9">
        <f>AB23*W23</f>
        <v>7.1217189645144041E-3</v>
      </c>
      <c r="AO23" s="9">
        <f>AB23*X23</f>
        <v>0.45172901374855501</v>
      </c>
      <c r="AP23" s="9">
        <f>AB23*Y23</f>
        <v>6.3311362761066183E-4</v>
      </c>
      <c r="AQ23" s="9">
        <f>AB23*Z23</f>
        <v>2.8228206510397542E-8</v>
      </c>
      <c r="AR23" s="9">
        <f>AB23*AA23</f>
        <v>0.31250754415299958</v>
      </c>
    </row>
    <row r="24" spans="1:44" ht="101" x14ac:dyDescent="0.35">
      <c r="A24" s="9" t="s">
        <v>132</v>
      </c>
      <c r="B24" s="9" t="s">
        <v>62</v>
      </c>
      <c r="C24" s="9" t="s">
        <v>112</v>
      </c>
      <c r="D24" s="9" t="s">
        <v>174</v>
      </c>
      <c r="E24" s="9" t="s">
        <v>128</v>
      </c>
      <c r="F24" s="9" t="s">
        <v>58</v>
      </c>
      <c r="G24" s="9" t="s">
        <v>172</v>
      </c>
      <c r="H24" s="9">
        <v>0.1</v>
      </c>
      <c r="I24" s="9" t="s">
        <v>188</v>
      </c>
      <c r="J24" s="9" t="b">
        <v>0</v>
      </c>
      <c r="K24" s="9" t="s">
        <v>101</v>
      </c>
      <c r="L24" s="9">
        <v>0.14005505086468931</v>
      </c>
      <c r="M24" s="9">
        <v>3.2727852204489357E-8</v>
      </c>
      <c r="N24" s="9">
        <v>2.4035968354874268E-9</v>
      </c>
      <c r="O24" s="9">
        <v>2.4292283859501869E-8</v>
      </c>
      <c r="P24" s="9">
        <v>1.1371104031836699E-8</v>
      </c>
      <c r="Q24" s="9">
        <v>1.043937133619199E-2</v>
      </c>
      <c r="R24" s="9">
        <v>6.4290116724042255E-4</v>
      </c>
      <c r="S24" s="9">
        <v>5.7369588638934565E-4</v>
      </c>
      <c r="T24" s="9">
        <v>2.0918853556883858E-3</v>
      </c>
      <c r="U24" s="9">
        <v>6.319399973545705E-7</v>
      </c>
      <c r="V24" s="9">
        <v>1.8969178164927501E-4</v>
      </c>
      <c r="W24" s="9">
        <v>0.44306904253135382</v>
      </c>
      <c r="X24" s="9">
        <v>4.9678277761146186</v>
      </c>
      <c r="Y24" s="9">
        <v>9.5850663776288134E-3</v>
      </c>
      <c r="Z24" s="9">
        <v>6.6706507631018821E-7</v>
      </c>
      <c r="AA24" s="9">
        <v>2.170799309722097</v>
      </c>
      <c r="AB24" s="9">
        <f>Parameter!H5</f>
        <v>0.1</v>
      </c>
      <c r="AC24" s="9">
        <f>AB24*L24</f>
        <v>1.4005505086468931E-2</v>
      </c>
      <c r="AD24" s="9">
        <f>AB24*M24</f>
        <v>3.2727852204489358E-9</v>
      </c>
      <c r="AE24" s="9">
        <f>AB24*N24</f>
        <v>2.4035968354874272E-10</v>
      </c>
      <c r="AF24" s="9">
        <f>AB24*O24</f>
        <v>2.429228385950187E-9</v>
      </c>
      <c r="AG24" s="9">
        <f>AB24*P24</f>
        <v>1.13711040318367E-9</v>
      </c>
      <c r="AH24" s="9">
        <f>AB24*Q24</f>
        <v>1.043937133619199E-3</v>
      </c>
      <c r="AI24" s="9">
        <f>AB24*R24</f>
        <v>6.4290116724042252E-5</v>
      </c>
      <c r="AJ24" s="9">
        <f>AB24*S24</f>
        <v>5.7369588638934565E-5</v>
      </c>
      <c r="AK24" s="9">
        <f>AB24*T24</f>
        <v>2.0918853556883859E-4</v>
      </c>
      <c r="AL24" s="9">
        <f>AB24*U24</f>
        <v>6.3193999735457055E-8</v>
      </c>
      <c r="AM24" s="9">
        <f>AB24*V24</f>
        <v>1.8969178164927501E-5</v>
      </c>
      <c r="AN24" s="9">
        <f>AB24*W24</f>
        <v>4.4306904253135382E-2</v>
      </c>
      <c r="AO24" s="9">
        <f>AB24*X24</f>
        <v>0.49678277761146189</v>
      </c>
      <c r="AP24" s="9">
        <f>AB24*Y24</f>
        <v>9.5850663776288138E-4</v>
      </c>
      <c r="AQ24" s="9">
        <f>AB24*Z24</f>
        <v>6.6706507631018821E-8</v>
      </c>
      <c r="AR24" s="9">
        <f>AB24*AA24</f>
        <v>0.21707993097220971</v>
      </c>
    </row>
    <row r="25" spans="1:44" ht="88.5" x14ac:dyDescent="0.35">
      <c r="A25" s="9" t="s">
        <v>125</v>
      </c>
      <c r="B25" s="9" t="s">
        <v>55</v>
      </c>
      <c r="C25" s="9" t="s">
        <v>110</v>
      </c>
      <c r="D25" s="9" t="s">
        <v>172</v>
      </c>
      <c r="E25" s="9" t="s">
        <v>125</v>
      </c>
      <c r="F25" s="9" t="s">
        <v>55</v>
      </c>
      <c r="G25" s="9" t="s">
        <v>172</v>
      </c>
      <c r="H25" s="9">
        <v>-1</v>
      </c>
      <c r="I25" s="9" t="s">
        <v>187</v>
      </c>
      <c r="J25" s="9" t="b">
        <v>0</v>
      </c>
      <c r="AB25" s="9">
        <f t="shared" ref="AB25:AB56" si="8">H25</f>
        <v>-1</v>
      </c>
      <c r="AC25" s="9">
        <f t="shared" ref="AC25:AR25" si="9">+AC26+AC27+AC28+AC29+AC30+AC31+AC32+AC33+AC34+AC35+AC36+AC37</f>
        <v>2.3763548982280912E-2</v>
      </c>
      <c r="AD25" s="9">
        <f t="shared" si="9"/>
        <v>1.6201036407601735E-11</v>
      </c>
      <c r="AE25" s="9">
        <f t="shared" si="9"/>
        <v>3.1986682202043487E-11</v>
      </c>
      <c r="AF25" s="9">
        <f t="shared" si="9"/>
        <v>-5.5304129637523716E-11</v>
      </c>
      <c r="AG25" s="9">
        <f t="shared" si="9"/>
        <v>2.5703062394485822E-10</v>
      </c>
      <c r="AH25" s="9">
        <f t="shared" si="9"/>
        <v>1.8215300590521019E-4</v>
      </c>
      <c r="AI25" s="9">
        <f t="shared" si="9"/>
        <v>9.846796460107398E-3</v>
      </c>
      <c r="AJ25" s="9">
        <f t="shared" si="9"/>
        <v>7.70989465912184E-5</v>
      </c>
      <c r="AK25" s="9">
        <f t="shared" si="9"/>
        <v>3.2626935710867446E-4</v>
      </c>
      <c r="AL25" s="9">
        <f t="shared" si="9"/>
        <v>2.7217905357984372E-8</v>
      </c>
      <c r="AM25" s="9">
        <f t="shared" si="9"/>
        <v>3.0713817213277662E-6</v>
      </c>
      <c r="AN25" s="9">
        <f t="shared" si="9"/>
        <v>-3.1066329985215586E-3</v>
      </c>
      <c r="AO25" s="9">
        <f t="shared" si="9"/>
        <v>-5.9214284497486058E-3</v>
      </c>
      <c r="AP25" s="9">
        <f t="shared" si="9"/>
        <v>2.5585338559043012E-2</v>
      </c>
      <c r="AQ25" s="9">
        <f t="shared" si="9"/>
        <v>2.5242744636742441E-9</v>
      </c>
      <c r="AR25" s="9">
        <f t="shared" si="9"/>
        <v>8.9267166527744232E-2</v>
      </c>
    </row>
    <row r="26" spans="1:44" ht="51" x14ac:dyDescent="0.35">
      <c r="A26" s="9" t="s">
        <v>135</v>
      </c>
      <c r="B26" s="9" t="s">
        <v>65</v>
      </c>
      <c r="C26" s="9" t="s">
        <v>110</v>
      </c>
      <c r="D26" s="9" t="s">
        <v>175</v>
      </c>
      <c r="E26" s="9" t="s">
        <v>125</v>
      </c>
      <c r="F26" s="9" t="s">
        <v>55</v>
      </c>
      <c r="G26" s="9" t="s">
        <v>172</v>
      </c>
      <c r="H26" s="9">
        <v>-1.1199999999999999E-3</v>
      </c>
      <c r="I26" s="9" t="s">
        <v>188</v>
      </c>
      <c r="J26" s="9" t="b">
        <v>0</v>
      </c>
      <c r="L26" s="9">
        <v>-1.932704476494864</v>
      </c>
      <c r="M26" s="9">
        <v>-3.8380411238212631E-9</v>
      </c>
      <c r="N26" s="9">
        <v>-3.7858486360111017E-9</v>
      </c>
      <c r="O26" s="9">
        <v>-3.587092684114454E-8</v>
      </c>
      <c r="P26" s="9">
        <v>-4.3287654796739058E-9</v>
      </c>
      <c r="Q26" s="9">
        <v>-1.8268041908074621E-3</v>
      </c>
      <c r="R26" s="9">
        <v>-3.9681035637393767E-4</v>
      </c>
      <c r="S26" s="9">
        <v>-2.9452041874189749E-4</v>
      </c>
      <c r="T26" s="9">
        <v>-1.450062851984937E-3</v>
      </c>
      <c r="U26" s="9">
        <v>-2.5604153392914671E-7</v>
      </c>
      <c r="V26" s="9">
        <v>-1.4323241037077569E-4</v>
      </c>
      <c r="W26" s="9">
        <v>-2.7671302755050049</v>
      </c>
      <c r="X26" s="9">
        <v>-0.83313206034268983</v>
      </c>
      <c r="Y26" s="9">
        <v>-5.5704955132963439E-2</v>
      </c>
      <c r="Z26" s="9">
        <v>-2.9165446010883799E-7</v>
      </c>
      <c r="AA26" s="9">
        <v>-0.37941338603548669</v>
      </c>
      <c r="AB26" s="9">
        <f t="shared" si="8"/>
        <v>-1.1199999999999999E-3</v>
      </c>
      <c r="AC26" s="9">
        <f t="shared" ref="AC26:AC37" si="10">AB26*L26</f>
        <v>2.1646290136742474E-3</v>
      </c>
      <c r="AD26" s="9">
        <f t="shared" ref="AD26:AD37" si="11">AB26*M26</f>
        <v>4.2986060586798143E-12</v>
      </c>
      <c r="AE26" s="9">
        <f t="shared" ref="AE26:AE37" si="12">AB26*N26</f>
        <v>4.2401504723324331E-12</v>
      </c>
      <c r="AF26" s="9">
        <f t="shared" ref="AF26:AF37" si="13">AB26*O26</f>
        <v>4.0175438062081883E-11</v>
      </c>
      <c r="AG26" s="9">
        <f t="shared" ref="AG26:AG37" si="14">AB26*P26</f>
        <v>4.8482173372347741E-12</v>
      </c>
      <c r="AH26" s="9">
        <f t="shared" ref="AH26:AH37" si="15">AB26*Q26</f>
        <v>2.0460206937043574E-6</v>
      </c>
      <c r="AI26" s="9">
        <f t="shared" ref="AI26:AI37" si="16">AB26*R26</f>
        <v>4.4442759913881016E-7</v>
      </c>
      <c r="AJ26" s="9">
        <f t="shared" ref="AJ26:AJ37" si="17">AB26*S26</f>
        <v>3.2986286899092515E-7</v>
      </c>
      <c r="AK26" s="9">
        <f t="shared" ref="AK26:AK37" si="18">AB26*T26</f>
        <v>1.6240703942231292E-6</v>
      </c>
      <c r="AL26" s="9">
        <f t="shared" ref="AL26:AL37" si="19">AB26*U26</f>
        <v>2.8676651800064427E-10</v>
      </c>
      <c r="AM26" s="9">
        <f t="shared" ref="AM26:AM37" si="20">AB26*V26</f>
        <v>1.6042029961526875E-7</v>
      </c>
      <c r="AN26" s="9">
        <f t="shared" ref="AN26:AN37" si="21">AB26*W26</f>
        <v>3.0991859085656051E-3</v>
      </c>
      <c r="AO26" s="9">
        <f t="shared" ref="AO26:AO37" si="22">AB26*X26</f>
        <v>9.3310790758381254E-4</v>
      </c>
      <c r="AP26" s="9">
        <f t="shared" ref="AP26:AP37" si="23">AB26*Y26</f>
        <v>6.2389549748919051E-5</v>
      </c>
      <c r="AQ26" s="9">
        <f t="shared" ref="AQ26:AQ37" si="24">AB26*Z26</f>
        <v>3.2665299532189853E-10</v>
      </c>
      <c r="AR26" s="9">
        <f t="shared" ref="AR26:AR37" si="25">AB26*AA26</f>
        <v>4.2494299235974504E-4</v>
      </c>
    </row>
    <row r="27" spans="1:44" ht="76" x14ac:dyDescent="0.35">
      <c r="A27" s="9" t="s">
        <v>136</v>
      </c>
      <c r="B27" s="9" t="s">
        <v>66</v>
      </c>
      <c r="C27" s="9" t="s">
        <v>110</v>
      </c>
      <c r="D27" s="9" t="s">
        <v>173</v>
      </c>
      <c r="E27" s="9" t="s">
        <v>125</v>
      </c>
      <c r="F27" s="9" t="s">
        <v>55</v>
      </c>
      <c r="G27" s="9" t="s">
        <v>172</v>
      </c>
      <c r="H27" s="9">
        <v>1.1199999999999999E-3</v>
      </c>
      <c r="I27" s="9" t="s">
        <v>188</v>
      </c>
      <c r="J27" s="9" t="b">
        <v>0</v>
      </c>
      <c r="L27" s="9">
        <v>1.97030378618235</v>
      </c>
      <c r="M27" s="9">
        <v>5.1654825265096268E-8</v>
      </c>
      <c r="N27" s="9">
        <v>3.2974474766742013E-8</v>
      </c>
      <c r="O27" s="9">
        <v>1.093241902166538E-7</v>
      </c>
      <c r="P27" s="9">
        <v>7.2738363030827188E-8</v>
      </c>
      <c r="Q27" s="9">
        <v>5.5953674049662117E-2</v>
      </c>
      <c r="R27" s="9">
        <v>7.1950951237124373E-3</v>
      </c>
      <c r="S27" s="9">
        <v>7.1114992311900084E-3</v>
      </c>
      <c r="T27" s="9">
        <v>1.546008185536547E-2</v>
      </c>
      <c r="U27" s="9">
        <v>2.3749875567245621E-5</v>
      </c>
      <c r="V27" s="9">
        <v>1.3818885647163099E-3</v>
      </c>
      <c r="W27" s="9">
        <v>1.364450238815077</v>
      </c>
      <c r="X27" s="9">
        <v>9.2418035672855332</v>
      </c>
      <c r="Y27" s="9">
        <v>0.91599575973219793</v>
      </c>
      <c r="Z27" s="9">
        <v>1.613199101177122E-5</v>
      </c>
      <c r="AA27" s="9">
        <v>72.507479414421795</v>
      </c>
      <c r="AB27" s="9">
        <f t="shared" si="8"/>
        <v>1.1199999999999999E-3</v>
      </c>
      <c r="AC27" s="9">
        <f t="shared" si="10"/>
        <v>2.206740240524232E-3</v>
      </c>
      <c r="AD27" s="9">
        <f t="shared" si="11"/>
        <v>5.7853404296907815E-11</v>
      </c>
      <c r="AE27" s="9">
        <f t="shared" si="12"/>
        <v>3.6931411738751052E-11</v>
      </c>
      <c r="AF27" s="9">
        <f t="shared" si="13"/>
        <v>1.2244309304265224E-10</v>
      </c>
      <c r="AG27" s="9">
        <f t="shared" si="14"/>
        <v>8.1466966594526447E-11</v>
      </c>
      <c r="AH27" s="9">
        <f t="shared" si="15"/>
        <v>6.2668114935621571E-5</v>
      </c>
      <c r="AI27" s="9">
        <f t="shared" si="16"/>
        <v>8.0585065385579294E-6</v>
      </c>
      <c r="AJ27" s="9">
        <f t="shared" si="17"/>
        <v>7.9648791389328087E-6</v>
      </c>
      <c r="AK27" s="9">
        <f t="shared" si="18"/>
        <v>1.7315291678009324E-5</v>
      </c>
      <c r="AL27" s="9">
        <f t="shared" si="19"/>
        <v>2.6599860635315092E-8</v>
      </c>
      <c r="AM27" s="9">
        <f t="shared" si="20"/>
        <v>1.547715192482267E-6</v>
      </c>
      <c r="AN27" s="9">
        <f t="shared" si="21"/>
        <v>1.528184267472886E-3</v>
      </c>
      <c r="AO27" s="9">
        <f t="shared" si="22"/>
        <v>1.0350819995359797E-2</v>
      </c>
      <c r="AP27" s="9">
        <f t="shared" si="23"/>
        <v>1.0259152509000617E-3</v>
      </c>
      <c r="AQ27" s="9">
        <f t="shared" si="24"/>
        <v>1.8067829933183764E-8</v>
      </c>
      <c r="AR27" s="9">
        <f t="shared" si="25"/>
        <v>8.1208376944152408E-2</v>
      </c>
    </row>
    <row r="28" spans="1:44" ht="51" x14ac:dyDescent="0.35">
      <c r="A28" s="9" t="s">
        <v>137</v>
      </c>
      <c r="B28" s="9" t="s">
        <v>67</v>
      </c>
      <c r="C28" s="9" t="s">
        <v>110</v>
      </c>
      <c r="D28" s="9" t="s">
        <v>176</v>
      </c>
      <c r="E28" s="9" t="s">
        <v>125</v>
      </c>
      <c r="F28" s="9" t="s">
        <v>55</v>
      </c>
      <c r="G28" s="9" t="s">
        <v>172</v>
      </c>
      <c r="H28" s="9">
        <v>1.1199999999999999E-3</v>
      </c>
      <c r="I28" s="9" t="s">
        <v>188</v>
      </c>
      <c r="J28" s="9" t="b">
        <v>0</v>
      </c>
      <c r="L28" s="9">
        <v>0.43117503259464668</v>
      </c>
      <c r="M28" s="9">
        <v>1.014264818111637E-7</v>
      </c>
      <c r="N28" s="9">
        <v>1.491790554120449E-8</v>
      </c>
      <c r="O28" s="9">
        <v>6.6756049912904461E-8</v>
      </c>
      <c r="P28" s="9">
        <v>1.5596932623808239E-8</v>
      </c>
      <c r="Q28" s="9">
        <v>0.16377509947980659</v>
      </c>
      <c r="R28" s="9">
        <v>1.8258502417614871E-3</v>
      </c>
      <c r="S28" s="9">
        <v>1.687489471122672E-3</v>
      </c>
      <c r="T28" s="9">
        <v>4.6524759350009401E-3</v>
      </c>
      <c r="U28" s="9">
        <v>7.7307620985585396E-6</v>
      </c>
      <c r="V28" s="9">
        <v>3.7161499410601591E-4</v>
      </c>
      <c r="W28" s="9">
        <v>0.46666773746531481</v>
      </c>
      <c r="X28" s="9">
        <v>14.286603072423141</v>
      </c>
      <c r="Y28" s="9">
        <v>0.49601156427883131</v>
      </c>
      <c r="Z28" s="9">
        <v>3.3957907928383782E-6</v>
      </c>
      <c r="AA28" s="9">
        <v>17.778890598936702</v>
      </c>
      <c r="AB28" s="9">
        <f t="shared" si="8"/>
        <v>1.1199999999999999E-3</v>
      </c>
      <c r="AC28" s="9">
        <f t="shared" si="10"/>
        <v>4.8291603650600423E-4</v>
      </c>
      <c r="AD28" s="9">
        <f t="shared" si="11"/>
        <v>1.1359765962850335E-10</v>
      </c>
      <c r="AE28" s="9">
        <f t="shared" si="12"/>
        <v>1.6708054206149026E-11</v>
      </c>
      <c r="AF28" s="9">
        <f t="shared" si="13"/>
        <v>7.4766775902452985E-11</v>
      </c>
      <c r="AG28" s="9">
        <f t="shared" si="14"/>
        <v>1.7468564538665227E-11</v>
      </c>
      <c r="AH28" s="9">
        <f t="shared" si="15"/>
        <v>1.8342811141738337E-4</v>
      </c>
      <c r="AI28" s="9">
        <f t="shared" si="16"/>
        <v>2.0449522707728652E-6</v>
      </c>
      <c r="AJ28" s="9">
        <f t="shared" si="17"/>
        <v>1.8899882076573924E-6</v>
      </c>
      <c r="AK28" s="9">
        <f t="shared" si="18"/>
        <v>5.2107730472010521E-6</v>
      </c>
      <c r="AL28" s="9">
        <f t="shared" si="19"/>
        <v>8.6584535503855641E-9</v>
      </c>
      <c r="AM28" s="9">
        <f t="shared" si="20"/>
        <v>4.162087933987378E-7</v>
      </c>
      <c r="AN28" s="9">
        <f t="shared" si="21"/>
        <v>5.2266786596115249E-4</v>
      </c>
      <c r="AO28" s="9">
        <f t="shared" si="22"/>
        <v>1.6000995441113917E-2</v>
      </c>
      <c r="AP28" s="9">
        <f t="shared" si="23"/>
        <v>5.5553295199229106E-4</v>
      </c>
      <c r="AQ28" s="9">
        <f t="shared" si="24"/>
        <v>3.8032856879789831E-9</v>
      </c>
      <c r="AR28" s="9">
        <f t="shared" si="25"/>
        <v>1.9912357470809106E-2</v>
      </c>
    </row>
    <row r="29" spans="1:44" ht="51" x14ac:dyDescent="0.35">
      <c r="A29" s="9" t="s">
        <v>138</v>
      </c>
      <c r="B29" s="9" t="s">
        <v>68</v>
      </c>
      <c r="C29" s="9" t="s">
        <v>110</v>
      </c>
      <c r="D29" s="9" t="s">
        <v>173</v>
      </c>
      <c r="E29" s="9" t="s">
        <v>125</v>
      </c>
      <c r="F29" s="9" t="s">
        <v>55</v>
      </c>
      <c r="G29" s="9" t="s">
        <v>172</v>
      </c>
      <c r="H29" s="9">
        <v>-0.35</v>
      </c>
      <c r="I29" s="9" t="s">
        <v>188</v>
      </c>
      <c r="J29" s="9" t="b">
        <v>0</v>
      </c>
      <c r="L29" s="9">
        <v>1.9762523097816322E-3</v>
      </c>
      <c r="M29" s="9">
        <v>4.5585323878996922E-10</v>
      </c>
      <c r="N29" s="9">
        <v>7.3979812043397198E-11</v>
      </c>
      <c r="O29" s="9">
        <v>8.3625553327060225E-10</v>
      </c>
      <c r="P29" s="9">
        <v>4.9935178435876641E-10</v>
      </c>
      <c r="Q29" s="9">
        <v>1.8854068897571169E-4</v>
      </c>
      <c r="R29" s="9">
        <v>1.2071760860206691E-5</v>
      </c>
      <c r="S29" s="9">
        <v>1.098395321246494E-5</v>
      </c>
      <c r="T29" s="9">
        <v>3.8522508602168832E-5</v>
      </c>
      <c r="U29" s="9">
        <v>2.3791929559191239E-8</v>
      </c>
      <c r="V29" s="9">
        <v>3.4529216119100202E-6</v>
      </c>
      <c r="W29" s="9">
        <v>2.359048868720344E-2</v>
      </c>
      <c r="X29" s="9">
        <v>9.4875290839446111E-2</v>
      </c>
      <c r="Y29" s="9">
        <v>3.4761769599503579E-4</v>
      </c>
      <c r="Z29" s="9">
        <v>5.6209983293744008E-8</v>
      </c>
      <c r="AA29" s="9">
        <v>3.5081459655934379E-2</v>
      </c>
      <c r="AB29" s="9">
        <f t="shared" si="8"/>
        <v>-0.35</v>
      </c>
      <c r="AC29" s="9">
        <f t="shared" si="10"/>
        <v>-6.9168830842357117E-4</v>
      </c>
      <c r="AD29" s="9">
        <f t="shared" si="11"/>
        <v>-1.5954863357648922E-10</v>
      </c>
      <c r="AE29" s="9">
        <f t="shared" si="12"/>
        <v>-2.5892934215189018E-11</v>
      </c>
      <c r="AF29" s="9">
        <f t="shared" si="13"/>
        <v>-2.9268943664471078E-10</v>
      </c>
      <c r="AG29" s="9">
        <f t="shared" si="14"/>
        <v>-1.7477312452556823E-10</v>
      </c>
      <c r="AH29" s="9">
        <f t="shared" si="15"/>
        <v>-6.5989241141499084E-5</v>
      </c>
      <c r="AI29" s="9">
        <f t="shared" si="16"/>
        <v>-4.225116301072341E-6</v>
      </c>
      <c r="AJ29" s="9">
        <f t="shared" si="17"/>
        <v>-3.844383624362729E-6</v>
      </c>
      <c r="AK29" s="9">
        <f t="shared" si="18"/>
        <v>-1.348287801075909E-5</v>
      </c>
      <c r="AL29" s="9">
        <f t="shared" si="19"/>
        <v>-8.3271753457169328E-9</v>
      </c>
      <c r="AM29" s="9">
        <f t="shared" si="20"/>
        <v>-1.2085225641685069E-6</v>
      </c>
      <c r="AN29" s="9">
        <f t="shared" si="21"/>
        <v>-8.2566710405212029E-3</v>
      </c>
      <c r="AO29" s="9">
        <f t="shared" si="22"/>
        <v>-3.3206351793806134E-2</v>
      </c>
      <c r="AP29" s="9">
        <f t="shared" si="23"/>
        <v>-1.2166619359826251E-4</v>
      </c>
      <c r="AQ29" s="9">
        <f t="shared" si="24"/>
        <v>-1.96734941528104E-8</v>
      </c>
      <c r="AR29" s="9">
        <f t="shared" si="25"/>
        <v>-1.2278510879577032E-2</v>
      </c>
    </row>
    <row r="30" spans="1:44" ht="51" x14ac:dyDescent="0.35">
      <c r="A30" s="9" t="s">
        <v>139</v>
      </c>
      <c r="B30" s="9" t="s">
        <v>69</v>
      </c>
      <c r="C30" s="9" t="s">
        <v>110</v>
      </c>
      <c r="D30" s="9" t="s">
        <v>177</v>
      </c>
      <c r="E30" s="9" t="s">
        <v>125</v>
      </c>
      <c r="F30" s="9" t="s">
        <v>55</v>
      </c>
      <c r="G30" s="9" t="s">
        <v>172</v>
      </c>
      <c r="H30" s="9">
        <v>6.0424000000000003E-5</v>
      </c>
      <c r="I30" s="9" t="s">
        <v>189</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140</v>
      </c>
      <c r="B31" s="9" t="s">
        <v>70</v>
      </c>
      <c r="C31" s="9" t="s">
        <v>110</v>
      </c>
      <c r="D31" s="9" t="s">
        <v>177</v>
      </c>
      <c r="E31" s="9" t="s">
        <v>125</v>
      </c>
      <c r="F31" s="9" t="s">
        <v>55</v>
      </c>
      <c r="G31" s="9" t="s">
        <v>172</v>
      </c>
      <c r="H31" s="9">
        <v>0.14660000000000001</v>
      </c>
      <c r="I31" s="9" t="s">
        <v>189</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141</v>
      </c>
      <c r="B32" s="9" t="s">
        <v>71</v>
      </c>
      <c r="C32" s="9" t="s">
        <v>110</v>
      </c>
      <c r="D32" s="9" t="s">
        <v>178</v>
      </c>
      <c r="E32" s="9" t="s">
        <v>125</v>
      </c>
      <c r="F32" s="9" t="s">
        <v>55</v>
      </c>
      <c r="G32" s="9" t="s">
        <v>172</v>
      </c>
      <c r="H32" s="9">
        <v>0.15379999999999999</v>
      </c>
      <c r="I32" s="9" t="s">
        <v>189</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142</v>
      </c>
      <c r="B33" s="9" t="s">
        <v>72</v>
      </c>
      <c r="C33" s="9" t="s">
        <v>165</v>
      </c>
      <c r="D33" s="9" t="s">
        <v>179</v>
      </c>
      <c r="E33" s="9" t="s">
        <v>125</v>
      </c>
      <c r="F33" s="9" t="s">
        <v>55</v>
      </c>
      <c r="G33" s="9" t="s">
        <v>172</v>
      </c>
      <c r="H33" s="9">
        <v>0</v>
      </c>
      <c r="I33" s="9" t="s">
        <v>189</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143</v>
      </c>
      <c r="B34" s="9" t="s">
        <v>73</v>
      </c>
      <c r="C34" s="9" t="s">
        <v>110</v>
      </c>
      <c r="D34" s="9" t="s">
        <v>177</v>
      </c>
      <c r="E34" s="9" t="s">
        <v>125</v>
      </c>
      <c r="F34" s="9" t="s">
        <v>55</v>
      </c>
      <c r="G34" s="9" t="s">
        <v>172</v>
      </c>
      <c r="H34" s="9">
        <v>9.8399999999999998E-3</v>
      </c>
      <c r="I34" s="9" t="s">
        <v>189</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144</v>
      </c>
      <c r="B35" s="9" t="s">
        <v>74</v>
      </c>
      <c r="C35" s="9" t="s">
        <v>110</v>
      </c>
      <c r="D35" s="9" t="s">
        <v>177</v>
      </c>
      <c r="E35" s="9" t="s">
        <v>125</v>
      </c>
      <c r="F35" s="9" t="s">
        <v>55</v>
      </c>
      <c r="G35" s="9" t="s">
        <v>172</v>
      </c>
      <c r="H35" s="9">
        <v>4.6900000000000002E-5</v>
      </c>
      <c r="I35" s="9" t="s">
        <v>189</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145</v>
      </c>
      <c r="B36" s="9" t="s">
        <v>75</v>
      </c>
      <c r="C36" s="9" t="s">
        <v>166</v>
      </c>
      <c r="D36" s="9" t="s">
        <v>177</v>
      </c>
      <c r="E36" s="9" t="s">
        <v>125</v>
      </c>
      <c r="F36" s="9" t="s">
        <v>55</v>
      </c>
      <c r="G36" s="9" t="s">
        <v>172</v>
      </c>
      <c r="H36" s="9">
        <v>5.6026000000000003E-4</v>
      </c>
      <c r="I36" s="9" t="s">
        <v>189</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146</v>
      </c>
      <c r="B37" s="9" t="s">
        <v>76</v>
      </c>
      <c r="C37" s="9" t="s">
        <v>110</v>
      </c>
      <c r="D37" s="9" t="s">
        <v>177</v>
      </c>
      <c r="E37" s="9" t="s">
        <v>125</v>
      </c>
      <c r="F37" s="9" t="s">
        <v>55</v>
      </c>
      <c r="G37" s="9" t="s">
        <v>172</v>
      </c>
      <c r="H37" s="9">
        <v>2.3430000000000001E-5</v>
      </c>
      <c r="I37" s="9" t="s">
        <v>189</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129</v>
      </c>
      <c r="B38" s="9" t="s">
        <v>59</v>
      </c>
      <c r="C38" s="9" t="s">
        <v>110</v>
      </c>
      <c r="D38" s="9" t="s">
        <v>172</v>
      </c>
      <c r="E38" s="9" t="s">
        <v>129</v>
      </c>
      <c r="F38" s="9" t="s">
        <v>59</v>
      </c>
      <c r="G38" s="9" t="s">
        <v>172</v>
      </c>
      <c r="H38" s="9">
        <v>-1</v>
      </c>
      <c r="I38" s="9" t="s">
        <v>187</v>
      </c>
      <c r="J38" s="9" t="b">
        <v>0</v>
      </c>
      <c r="AB38" s="9">
        <f t="shared" si="8"/>
        <v>-1</v>
      </c>
      <c r="AC38" s="9">
        <f t="shared" ref="AC38:AR38" si="26">+AC39+AC40+AC41+AC42+AC43+AC44+AC45+AC46+AC47+AC48+AC49+AC50</f>
        <v>5.1902148057455584E-2</v>
      </c>
      <c r="AD38" s="9">
        <f t="shared" si="26"/>
        <v>2.9631161922865247E-9</v>
      </c>
      <c r="AE38" s="9">
        <f t="shared" si="26"/>
        <v>1.505032708367435E-9</v>
      </c>
      <c r="AF38" s="9">
        <f t="shared" si="26"/>
        <v>2.5670544272338876E-9</v>
      </c>
      <c r="AG38" s="9">
        <f t="shared" si="26"/>
        <v>1.0935378100008095E-8</v>
      </c>
      <c r="AH38" s="9">
        <f t="shared" si="26"/>
        <v>1.9588166580128026E-3</v>
      </c>
      <c r="AI38" s="9">
        <f t="shared" si="26"/>
        <v>7.1927436849041171E-5</v>
      </c>
      <c r="AJ38" s="9">
        <f t="shared" si="26"/>
        <v>2.1689098136162058E-3</v>
      </c>
      <c r="AK38" s="9">
        <f t="shared" si="26"/>
        <v>9.6286163502397708E-3</v>
      </c>
      <c r="AL38" s="9">
        <f t="shared" si="26"/>
        <v>3.8220756400944562E-7</v>
      </c>
      <c r="AM38" s="9">
        <f t="shared" si="26"/>
        <v>8.6336785509601342E-5</v>
      </c>
      <c r="AN38" s="9">
        <f t="shared" si="26"/>
        <v>2.0821992102691859E-2</v>
      </c>
      <c r="AO38" s="9">
        <f t="shared" si="26"/>
        <v>0.58901897080924814</v>
      </c>
      <c r="AP38" s="9">
        <f t="shared" si="26"/>
        <v>1.1813854293390241E-2</v>
      </c>
      <c r="AQ38" s="9">
        <f t="shared" si="26"/>
        <v>1.2528994163134821E-7</v>
      </c>
      <c r="AR38" s="9">
        <f t="shared" si="26"/>
        <v>0.27798189257859174</v>
      </c>
    </row>
    <row r="39" spans="1:44" ht="63.5" x14ac:dyDescent="0.35">
      <c r="A39" s="9" t="s">
        <v>147</v>
      </c>
      <c r="B39" s="9" t="s">
        <v>77</v>
      </c>
      <c r="C39" s="9" t="s">
        <v>110</v>
      </c>
      <c r="D39" s="9" t="s">
        <v>180</v>
      </c>
      <c r="E39" s="9" t="s">
        <v>129</v>
      </c>
      <c r="F39" s="9" t="s">
        <v>59</v>
      </c>
      <c r="G39" s="9" t="s">
        <v>172</v>
      </c>
      <c r="H39" s="9">
        <v>-1.8499999999999999E-5</v>
      </c>
      <c r="I39" s="9" t="s">
        <v>188</v>
      </c>
      <c r="J39" s="9" t="b">
        <v>0</v>
      </c>
      <c r="L39" s="9">
        <v>-0.51940192584175338</v>
      </c>
      <c r="M39" s="9">
        <v>-4.6051919264734213E-9</v>
      </c>
      <c r="N39" s="9">
        <v>-6.2243072063220781E-9</v>
      </c>
      <c r="O39" s="9">
        <v>-4.288719512531037E-8</v>
      </c>
      <c r="P39" s="9">
        <v>-4.1565817284655442E-9</v>
      </c>
      <c r="Q39" s="9">
        <v>-1.9986873841216142E-3</v>
      </c>
      <c r="R39" s="9">
        <v>-3.9306171721655128E-4</v>
      </c>
      <c r="S39" s="9">
        <v>-3.126136520155667E-4</v>
      </c>
      <c r="T39" s="9">
        <v>-1.468644351305413E-3</v>
      </c>
      <c r="U39" s="9">
        <v>-7.4459604740602693E-7</v>
      </c>
      <c r="V39" s="9">
        <v>-1.469849444047435E-4</v>
      </c>
      <c r="W39" s="9">
        <v>-1.3996924973071929</v>
      </c>
      <c r="X39" s="9">
        <v>-0.59690606778180233</v>
      </c>
      <c r="Y39" s="9">
        <v>-7.2207398976455228E-2</v>
      </c>
      <c r="Z39" s="9">
        <v>-1.9787340231942811E-7</v>
      </c>
      <c r="AA39" s="9">
        <v>-0.36422215309220052</v>
      </c>
      <c r="AB39" s="9">
        <f t="shared" si="8"/>
        <v>-1.8499999999999999E-5</v>
      </c>
      <c r="AC39" s="9">
        <f t="shared" ref="AC39:AC50" si="27">AB39*L39</f>
        <v>9.6089356280724362E-6</v>
      </c>
      <c r="AD39" s="9">
        <f t="shared" ref="AD39:AD50" si="28">AB39*M39</f>
        <v>8.519605063975829E-14</v>
      </c>
      <c r="AE39" s="9">
        <f t="shared" ref="AE39:AE50" si="29">AB39*N39</f>
        <v>1.1514968331695844E-13</v>
      </c>
      <c r="AF39" s="9">
        <f t="shared" ref="AF39:AF50" si="30">AB39*O39</f>
        <v>7.9341310981824181E-13</v>
      </c>
      <c r="AG39" s="9">
        <f t="shared" ref="AG39:AG50" si="31">AB39*P39</f>
        <v>7.6896761976612567E-14</v>
      </c>
      <c r="AH39" s="9">
        <f t="shared" ref="AH39:AH50" si="32">AB39*Q39</f>
        <v>3.6975716606249858E-8</v>
      </c>
      <c r="AI39" s="9">
        <f t="shared" ref="AI39:AI50" si="33">AB39*R39</f>
        <v>7.271641768506198E-9</v>
      </c>
      <c r="AJ39" s="9">
        <f t="shared" ref="AJ39:AJ50" si="34">AB39*S39</f>
        <v>5.7833525622879834E-9</v>
      </c>
      <c r="AK39" s="9">
        <f t="shared" ref="AK39:AK50" si="35">AB39*T39</f>
        <v>2.7169920499150139E-8</v>
      </c>
      <c r="AL39" s="9">
        <f t="shared" ref="AL39:AL50" si="36">AB39*U39</f>
        <v>1.3775026877011497E-11</v>
      </c>
      <c r="AM39" s="9">
        <f t="shared" ref="AM39:AM50" si="37">AB39*V39</f>
        <v>2.7192214714877544E-9</v>
      </c>
      <c r="AN39" s="9">
        <f t="shared" ref="AN39:AN50" si="38">AB39*W39</f>
        <v>2.5894311200183068E-5</v>
      </c>
      <c r="AO39" s="9">
        <f t="shared" ref="AO39:AO50" si="39">AB39*X39</f>
        <v>1.1042762253963342E-5</v>
      </c>
      <c r="AP39" s="9">
        <f t="shared" ref="AP39:AP50" si="40">AB39*Y39</f>
        <v>1.3358368810644216E-6</v>
      </c>
      <c r="AQ39" s="9">
        <f t="shared" ref="AQ39:AQ50" si="41">AB39*Z39</f>
        <v>3.6606579429094194E-12</v>
      </c>
      <c r="AR39" s="9">
        <f t="shared" ref="AR39:AR50" si="42">AB39*AA39</f>
        <v>6.7381098322057096E-6</v>
      </c>
    </row>
    <row r="40" spans="1:44" ht="63.5" x14ac:dyDescent="0.35">
      <c r="A40" s="9" t="s">
        <v>148</v>
      </c>
      <c r="B40" s="9" t="s">
        <v>78</v>
      </c>
      <c r="C40" s="9" t="s">
        <v>166</v>
      </c>
      <c r="D40" s="9" t="s">
        <v>180</v>
      </c>
      <c r="E40" s="9" t="s">
        <v>129</v>
      </c>
      <c r="F40" s="9" t="s">
        <v>59</v>
      </c>
      <c r="G40" s="9" t="s">
        <v>172</v>
      </c>
      <c r="H40" s="9">
        <v>-2.2499999999999999E-4</v>
      </c>
      <c r="I40" s="9" t="s">
        <v>188</v>
      </c>
      <c r="J40" s="9" t="b">
        <v>0</v>
      </c>
      <c r="L40" s="9">
        <v>-0.2495987735369119</v>
      </c>
      <c r="M40" s="9">
        <v>-2.298440280271461E-8</v>
      </c>
      <c r="N40" s="9">
        <v>-1.2730318481443419E-7</v>
      </c>
      <c r="O40" s="9">
        <v>-2.1089556431940152E-6</v>
      </c>
      <c r="P40" s="9">
        <v>-3.3022881192144073E-8</v>
      </c>
      <c r="Q40" s="9">
        <v>-3.087734116993586E-2</v>
      </c>
      <c r="R40" s="9">
        <v>-1.673626355443798E-3</v>
      </c>
      <c r="S40" s="9">
        <v>-3.9479854448940836E-3</v>
      </c>
      <c r="T40" s="9">
        <v>-1.1803089175688029E-2</v>
      </c>
      <c r="U40" s="9">
        <v>-9.1012277757634887E-4</v>
      </c>
      <c r="V40" s="9">
        <v>-2.0731028737765399E-2</v>
      </c>
      <c r="W40" s="9">
        <v>-4.7613668469768156</v>
      </c>
      <c r="X40" s="9">
        <v>-4.0001410825997326</v>
      </c>
      <c r="Y40" s="9">
        <v>-4.434468517523853</v>
      </c>
      <c r="Z40" s="9">
        <v>-6.659646535487014E-6</v>
      </c>
      <c r="AA40" s="9">
        <v>-4.3641458683035443</v>
      </c>
      <c r="AB40" s="9">
        <f t="shared" si="8"/>
        <v>-2.2499999999999999E-4</v>
      </c>
      <c r="AC40" s="9">
        <f t="shared" si="27"/>
        <v>5.6159724045805173E-5</v>
      </c>
      <c r="AD40" s="9">
        <f t="shared" si="28"/>
        <v>5.1714906306107873E-12</v>
      </c>
      <c r="AE40" s="9">
        <f t="shared" si="29"/>
        <v>2.8643216583247692E-11</v>
      </c>
      <c r="AF40" s="9">
        <f t="shared" si="30"/>
        <v>4.7451501971865341E-10</v>
      </c>
      <c r="AG40" s="9">
        <f t="shared" si="31"/>
        <v>7.4301482682324166E-12</v>
      </c>
      <c r="AH40" s="9">
        <f t="shared" si="32"/>
        <v>6.9474017632355678E-6</v>
      </c>
      <c r="AI40" s="9">
        <f t="shared" si="33"/>
        <v>3.7656592997485455E-7</v>
      </c>
      <c r="AJ40" s="9">
        <f t="shared" si="34"/>
        <v>8.8829672510116878E-7</v>
      </c>
      <c r="AK40" s="9">
        <f t="shared" si="35"/>
        <v>2.6556950645298065E-6</v>
      </c>
      <c r="AL40" s="9">
        <f t="shared" si="36"/>
        <v>2.0477762495467849E-7</v>
      </c>
      <c r="AM40" s="9">
        <f t="shared" si="37"/>
        <v>4.6644814659972144E-6</v>
      </c>
      <c r="AN40" s="9">
        <f t="shared" si="38"/>
        <v>1.0713075405697835E-3</v>
      </c>
      <c r="AO40" s="9">
        <f t="shared" si="39"/>
        <v>9.0003174358493985E-4</v>
      </c>
      <c r="AP40" s="9">
        <f t="shared" si="40"/>
        <v>9.9775541644286686E-4</v>
      </c>
      <c r="AQ40" s="9">
        <f t="shared" si="41"/>
        <v>1.498420470484578E-9</v>
      </c>
      <c r="AR40" s="9">
        <f t="shared" si="42"/>
        <v>9.8193282036829741E-4</v>
      </c>
    </row>
    <row r="41" spans="1:44" ht="63.5" x14ac:dyDescent="0.35">
      <c r="A41" s="9" t="s">
        <v>149</v>
      </c>
      <c r="B41" s="9" t="s">
        <v>79</v>
      </c>
      <c r="C41" s="9" t="s">
        <v>167</v>
      </c>
      <c r="D41" s="9" t="s">
        <v>180</v>
      </c>
      <c r="E41" s="9" t="s">
        <v>129</v>
      </c>
      <c r="F41" s="9" t="s">
        <v>59</v>
      </c>
      <c r="G41" s="9" t="s">
        <v>172</v>
      </c>
      <c r="H41" s="9">
        <v>7.4099999999999998E-9</v>
      </c>
      <c r="I41" s="9" t="s">
        <v>188</v>
      </c>
      <c r="J41" s="9" t="b">
        <v>0</v>
      </c>
      <c r="L41" s="9">
        <v>431230.28845620091</v>
      </c>
      <c r="M41" s="9">
        <v>0.1812057905421523</v>
      </c>
      <c r="N41" s="9">
        <v>0.17818369209175161</v>
      </c>
      <c r="O41" s="9">
        <v>0.24646226323935019</v>
      </c>
      <c r="P41" s="9">
        <v>9.5402912601042889E-2</v>
      </c>
      <c r="Q41" s="9">
        <v>75861.433288755667</v>
      </c>
      <c r="R41" s="9">
        <v>3780.796048065733</v>
      </c>
      <c r="S41" s="9">
        <v>3420.1765630243522</v>
      </c>
      <c r="T41" s="9">
        <v>11503.54919853773</v>
      </c>
      <c r="U41" s="9">
        <v>16.70792456510156</v>
      </c>
      <c r="V41" s="9">
        <v>1003.613908752983</v>
      </c>
      <c r="W41" s="9">
        <v>3436396.434692875</v>
      </c>
      <c r="X41" s="9">
        <v>63525200.067814529</v>
      </c>
      <c r="Y41" s="9">
        <v>464514.47825360479</v>
      </c>
      <c r="Z41" s="9">
        <v>12.573692906766761</v>
      </c>
      <c r="AA41" s="9">
        <v>15117124.67547882</v>
      </c>
      <c r="AB41" s="9">
        <f t="shared" si="8"/>
        <v>7.4099999999999998E-9</v>
      </c>
      <c r="AC41" s="9">
        <f t="shared" si="27"/>
        <v>3.1954164374604489E-3</v>
      </c>
      <c r="AD41" s="9">
        <f t="shared" si="28"/>
        <v>1.3427349079173486E-9</v>
      </c>
      <c r="AE41" s="9">
        <f t="shared" si="29"/>
        <v>1.3203411583998795E-9</v>
      </c>
      <c r="AF41" s="9">
        <f t="shared" si="30"/>
        <v>1.826285370603585E-9</v>
      </c>
      <c r="AG41" s="9">
        <f t="shared" si="31"/>
        <v>7.0693558237372784E-10</v>
      </c>
      <c r="AH41" s="9">
        <f t="shared" si="32"/>
        <v>5.621332206696795E-4</v>
      </c>
      <c r="AI41" s="9">
        <f t="shared" si="33"/>
        <v>2.801569871616708E-5</v>
      </c>
      <c r="AJ41" s="9">
        <f t="shared" si="34"/>
        <v>2.5343508332010448E-5</v>
      </c>
      <c r="AK41" s="9">
        <f t="shared" si="35"/>
        <v>8.5241299561164576E-5</v>
      </c>
      <c r="AL41" s="9">
        <f t="shared" si="36"/>
        <v>1.2380572102740256E-7</v>
      </c>
      <c r="AM41" s="9">
        <f t="shared" si="37"/>
        <v>7.4367790638596034E-6</v>
      </c>
      <c r="AN41" s="9">
        <f t="shared" si="38"/>
        <v>2.5463697581074203E-2</v>
      </c>
      <c r="AO41" s="9">
        <f t="shared" si="39"/>
        <v>0.47072173250250565</v>
      </c>
      <c r="AP41" s="9">
        <f t="shared" si="40"/>
        <v>3.4420522838592114E-3</v>
      </c>
      <c r="AQ41" s="9">
        <f t="shared" si="41"/>
        <v>9.3171064439141692E-8</v>
      </c>
      <c r="AR41" s="9">
        <f t="shared" si="42"/>
        <v>0.11201789384529805</v>
      </c>
    </row>
    <row r="42" spans="1:44" ht="63.5" x14ac:dyDescent="0.35">
      <c r="A42" s="9" t="s">
        <v>150</v>
      </c>
      <c r="B42" s="9" t="s">
        <v>80</v>
      </c>
      <c r="C42" s="9" t="s">
        <v>168</v>
      </c>
      <c r="D42" s="9" t="s">
        <v>180</v>
      </c>
      <c r="E42" s="9" t="s">
        <v>129</v>
      </c>
      <c r="F42" s="9" t="s">
        <v>59</v>
      </c>
      <c r="G42" s="9" t="s">
        <v>172</v>
      </c>
      <c r="H42" s="9">
        <v>1.18E-2</v>
      </c>
      <c r="I42" s="9" t="s">
        <v>188</v>
      </c>
      <c r="J42" s="9" t="b">
        <v>0</v>
      </c>
      <c r="L42" s="9">
        <v>6.4976975825310895E-2</v>
      </c>
      <c r="M42" s="9">
        <v>1.88167952045853E-8</v>
      </c>
      <c r="N42" s="9">
        <v>6.0236371123010269E-9</v>
      </c>
      <c r="O42" s="9">
        <v>3.9556354335357318E-8</v>
      </c>
      <c r="P42" s="9">
        <v>5.3369834210624228E-9</v>
      </c>
      <c r="Q42" s="9">
        <v>8.4433934315109968E-2</v>
      </c>
      <c r="R42" s="9">
        <v>5.016597225484062E-4</v>
      </c>
      <c r="S42" s="9">
        <v>5.0248543053991177E-4</v>
      </c>
      <c r="T42" s="9">
        <v>1.8498312758690361E-3</v>
      </c>
      <c r="U42" s="9">
        <v>3.9109431028866969E-6</v>
      </c>
      <c r="V42" s="9">
        <v>1.39010101612752E-4</v>
      </c>
      <c r="W42" s="9">
        <v>0.17314665931359649</v>
      </c>
      <c r="X42" s="9">
        <v>2.101253921996538</v>
      </c>
      <c r="Y42" s="9">
        <v>0.15811485130492209</v>
      </c>
      <c r="Z42" s="9">
        <v>4.2611104742012036E-6</v>
      </c>
      <c r="AA42" s="9">
        <v>6.7283494472038399</v>
      </c>
      <c r="AB42" s="9">
        <f t="shared" si="8"/>
        <v>1.18E-2</v>
      </c>
      <c r="AC42" s="9">
        <f t="shared" si="27"/>
        <v>7.6672831473866855E-4</v>
      </c>
      <c r="AD42" s="9">
        <f t="shared" si="28"/>
        <v>2.2203818341410653E-10</v>
      </c>
      <c r="AE42" s="9">
        <f t="shared" si="29"/>
        <v>7.107891792515212E-11</v>
      </c>
      <c r="AF42" s="9">
        <f t="shared" si="30"/>
        <v>4.6676498115721638E-10</v>
      </c>
      <c r="AG42" s="9">
        <f t="shared" si="31"/>
        <v>6.2976404368536587E-11</v>
      </c>
      <c r="AH42" s="9">
        <f t="shared" si="32"/>
        <v>9.9632042491829757E-4</v>
      </c>
      <c r="AI42" s="9">
        <f t="shared" si="33"/>
        <v>5.919584726071193E-6</v>
      </c>
      <c r="AJ42" s="9">
        <f t="shared" si="34"/>
        <v>5.9293280803709584E-6</v>
      </c>
      <c r="AK42" s="9">
        <f t="shared" si="35"/>
        <v>2.1828009055254625E-5</v>
      </c>
      <c r="AL42" s="9">
        <f t="shared" si="36"/>
        <v>4.614912861406302E-8</v>
      </c>
      <c r="AM42" s="9">
        <f t="shared" si="37"/>
        <v>1.6403191990304736E-6</v>
      </c>
      <c r="AN42" s="9">
        <f t="shared" si="38"/>
        <v>2.0431305799004386E-3</v>
      </c>
      <c r="AO42" s="9">
        <f t="shared" si="39"/>
        <v>2.4794796279559148E-2</v>
      </c>
      <c r="AP42" s="9">
        <f t="shared" si="40"/>
        <v>1.8657552453980805E-3</v>
      </c>
      <c r="AQ42" s="9">
        <f t="shared" si="41"/>
        <v>5.0281103595574199E-8</v>
      </c>
      <c r="AR42" s="9">
        <f t="shared" si="42"/>
        <v>7.9394523477005305E-2</v>
      </c>
    </row>
    <row r="43" spans="1:44" ht="113.5" x14ac:dyDescent="0.35">
      <c r="A43" s="9" t="s">
        <v>151</v>
      </c>
      <c r="B43" s="9" t="s">
        <v>81</v>
      </c>
      <c r="C43" s="9" t="s">
        <v>169</v>
      </c>
      <c r="D43" s="9" t="s">
        <v>173</v>
      </c>
      <c r="E43" s="9" t="s">
        <v>129</v>
      </c>
      <c r="F43" s="9" t="s">
        <v>59</v>
      </c>
      <c r="G43" s="9" t="s">
        <v>172</v>
      </c>
      <c r="H43" s="9">
        <v>3.5211267605633799E-4</v>
      </c>
      <c r="I43" s="9" t="s">
        <v>188</v>
      </c>
      <c r="J43" s="9" t="b">
        <v>0</v>
      </c>
      <c r="L43" s="9">
        <v>20.770476845355471</v>
      </c>
      <c r="M43" s="9">
        <v>4.538945855711228E-6</v>
      </c>
      <c r="N43" s="9">
        <v>3.3553231459484399E-7</v>
      </c>
      <c r="O43" s="9">
        <v>4.9703019663053336E-7</v>
      </c>
      <c r="P43" s="9">
        <v>1.654775334199667E-6</v>
      </c>
      <c r="Q43" s="9">
        <v>1.358150323754713</v>
      </c>
      <c r="R43" s="9">
        <v>9.3551327350913246E-2</v>
      </c>
      <c r="S43" s="9">
        <v>7.8627320043827789E-2</v>
      </c>
      <c r="T43" s="9">
        <v>0.30444602764641082</v>
      </c>
      <c r="U43" s="9">
        <v>5.1596218834091912E-5</v>
      </c>
      <c r="V43" s="9">
        <v>2.7679495648269901E-2</v>
      </c>
      <c r="W43" s="9">
        <v>8.0476568776961841</v>
      </c>
      <c r="X43" s="9">
        <v>384.2101054534304</v>
      </c>
      <c r="Y43" s="9">
        <v>0.83675906617926499</v>
      </c>
      <c r="Z43" s="9">
        <v>1.5989725259106591E-5</v>
      </c>
      <c r="AA43" s="9">
        <v>287.88358972637371</v>
      </c>
      <c r="AB43" s="9">
        <f t="shared" si="8"/>
        <v>3.5211267605633799E-4</v>
      </c>
      <c r="AC43" s="9">
        <f t="shared" si="27"/>
        <v>7.31354818498432E-3</v>
      </c>
      <c r="AD43" s="9">
        <f t="shared" si="28"/>
        <v>1.5982203717293055E-9</v>
      </c>
      <c r="AE43" s="9">
        <f t="shared" si="29"/>
        <v>1.1814518119536758E-10</v>
      </c>
      <c r="AF43" s="9">
        <f t="shared" si="30"/>
        <v>1.7501063261638496E-10</v>
      </c>
      <c r="AG43" s="9">
        <f t="shared" si="31"/>
        <v>5.8266737119706578E-10</v>
      </c>
      <c r="AH43" s="9">
        <f t="shared" si="32"/>
        <v>4.7822194498405382E-4</v>
      </c>
      <c r="AI43" s="9">
        <f t="shared" si="33"/>
        <v>3.2940608222152547E-5</v>
      </c>
      <c r="AJ43" s="9">
        <f t="shared" si="34"/>
        <v>2.7685676071770344E-5</v>
      </c>
      <c r="AK43" s="9">
        <f t="shared" si="35"/>
        <v>1.0719930550929957E-4</v>
      </c>
      <c r="AL43" s="9">
        <f t="shared" si="36"/>
        <v>1.8167682688060532E-8</v>
      </c>
      <c r="AM43" s="9">
        <f t="shared" si="37"/>
        <v>9.7463012846020771E-6</v>
      </c>
      <c r="AN43" s="9">
        <f t="shared" si="38"/>
        <v>2.833681999188797E-3</v>
      </c>
      <c r="AO43" s="9">
        <f t="shared" si="39"/>
        <v>0.1352852483990952</v>
      </c>
      <c r="AP43" s="9">
        <f t="shared" si="40"/>
        <v>2.9463347400678341E-4</v>
      </c>
      <c r="AQ43" s="9">
        <f t="shared" si="41"/>
        <v>5.6301849503896443E-9</v>
      </c>
      <c r="AR43" s="9">
        <f t="shared" si="42"/>
        <v>0.10136746117125833</v>
      </c>
    </row>
    <row r="44" spans="1:44" ht="63.5" x14ac:dyDescent="0.35">
      <c r="A44" s="9" t="s">
        <v>138</v>
      </c>
      <c r="B44" s="9" t="s">
        <v>68</v>
      </c>
      <c r="C44" s="9" t="s">
        <v>110</v>
      </c>
      <c r="D44" s="9" t="s">
        <v>173</v>
      </c>
      <c r="E44" s="9" t="s">
        <v>129</v>
      </c>
      <c r="F44" s="9" t="s">
        <v>59</v>
      </c>
      <c r="G44" s="9" t="s">
        <v>172</v>
      </c>
      <c r="H44" s="9">
        <v>-0.45</v>
      </c>
      <c r="I44" s="9" t="s">
        <v>188</v>
      </c>
      <c r="J44" s="9" t="b">
        <v>0</v>
      </c>
      <c r="L44" s="9">
        <v>1.9762523097816322E-3</v>
      </c>
      <c r="M44" s="9">
        <v>4.5585323878996922E-10</v>
      </c>
      <c r="N44" s="9">
        <v>7.3979812043397198E-11</v>
      </c>
      <c r="O44" s="9">
        <v>8.3625553327060225E-10</v>
      </c>
      <c r="P44" s="9">
        <v>4.9935178435876641E-10</v>
      </c>
      <c r="Q44" s="9">
        <v>1.8854068897571169E-4</v>
      </c>
      <c r="R44" s="9">
        <v>1.2071760860206691E-5</v>
      </c>
      <c r="S44" s="9">
        <v>1.098395321246494E-5</v>
      </c>
      <c r="T44" s="9">
        <v>3.8522508602168832E-5</v>
      </c>
      <c r="U44" s="9">
        <v>2.3791929559191239E-8</v>
      </c>
      <c r="V44" s="9">
        <v>3.4529216119100202E-6</v>
      </c>
      <c r="W44" s="9">
        <v>2.359048868720344E-2</v>
      </c>
      <c r="X44" s="9">
        <v>9.4875290839446111E-2</v>
      </c>
      <c r="Y44" s="9">
        <v>3.4761769599503579E-4</v>
      </c>
      <c r="Z44" s="9">
        <v>5.6209983293744008E-8</v>
      </c>
      <c r="AA44" s="9">
        <v>3.5081459655934379E-2</v>
      </c>
      <c r="AB44" s="9">
        <f t="shared" si="8"/>
        <v>-0.45</v>
      </c>
      <c r="AC44" s="9">
        <f t="shared" si="27"/>
        <v>-8.8931353940173452E-4</v>
      </c>
      <c r="AD44" s="9">
        <f t="shared" si="28"/>
        <v>-2.0513395745548615E-10</v>
      </c>
      <c r="AE44" s="9">
        <f t="shared" si="29"/>
        <v>-3.329091541952874E-11</v>
      </c>
      <c r="AF44" s="9">
        <f t="shared" si="30"/>
        <v>-3.7631498997177103E-10</v>
      </c>
      <c r="AG44" s="9">
        <f t="shared" si="31"/>
        <v>-2.2470830296144488E-10</v>
      </c>
      <c r="AH44" s="9">
        <f t="shared" si="32"/>
        <v>-8.4843310039070264E-5</v>
      </c>
      <c r="AI44" s="9">
        <f t="shared" si="33"/>
        <v>-5.4322923870930111E-6</v>
      </c>
      <c r="AJ44" s="9">
        <f t="shared" si="34"/>
        <v>-4.942778945609223E-6</v>
      </c>
      <c r="AK44" s="9">
        <f t="shared" si="35"/>
        <v>-1.7335128870975976E-5</v>
      </c>
      <c r="AL44" s="9">
        <f t="shared" si="36"/>
        <v>-1.0706368301636057E-8</v>
      </c>
      <c r="AM44" s="9">
        <f t="shared" si="37"/>
        <v>-1.5538147253595092E-6</v>
      </c>
      <c r="AN44" s="9">
        <f t="shared" si="38"/>
        <v>-1.0615719909241548E-2</v>
      </c>
      <c r="AO44" s="9">
        <f t="shared" si="39"/>
        <v>-4.2693880877750751E-2</v>
      </c>
      <c r="AP44" s="9">
        <f t="shared" si="40"/>
        <v>-1.5642796319776612E-4</v>
      </c>
      <c r="AQ44" s="9">
        <f t="shared" si="41"/>
        <v>-2.5294492482184804E-8</v>
      </c>
      <c r="AR44" s="9">
        <f t="shared" si="42"/>
        <v>-1.5786656845170471E-2</v>
      </c>
    </row>
    <row r="45" spans="1:44" ht="63.5" x14ac:dyDescent="0.35">
      <c r="A45" s="9" t="s">
        <v>139</v>
      </c>
      <c r="B45" s="9" t="s">
        <v>69</v>
      </c>
      <c r="C45" s="9" t="s">
        <v>110</v>
      </c>
      <c r="D45" s="9" t="s">
        <v>177</v>
      </c>
      <c r="E45" s="9" t="s">
        <v>129</v>
      </c>
      <c r="F45" s="9" t="s">
        <v>59</v>
      </c>
      <c r="G45" s="9" t="s">
        <v>172</v>
      </c>
      <c r="H45" s="9">
        <v>2.5000000000000001E-5</v>
      </c>
      <c r="I45" s="9" t="s">
        <v>189</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140</v>
      </c>
      <c r="B46" s="9" t="s">
        <v>70</v>
      </c>
      <c r="C46" s="9" t="s">
        <v>110</v>
      </c>
      <c r="D46" s="9" t="s">
        <v>177</v>
      </c>
      <c r="E46" s="9" t="s">
        <v>129</v>
      </c>
      <c r="F46" s="9" t="s">
        <v>59</v>
      </c>
      <c r="G46" s="9" t="s">
        <v>172</v>
      </c>
      <c r="H46" s="9">
        <v>0.22</v>
      </c>
      <c r="I46" s="9" t="s">
        <v>189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152</v>
      </c>
      <c r="B47" s="9" t="s">
        <v>82</v>
      </c>
      <c r="C47" s="9" t="s">
        <v>110</v>
      </c>
      <c r="D47" s="9" t="s">
        <v>177</v>
      </c>
      <c r="E47" s="9" t="s">
        <v>129</v>
      </c>
      <c r="F47" s="9" t="s">
        <v>59</v>
      </c>
      <c r="G47" s="9" t="s">
        <v>172</v>
      </c>
      <c r="H47" s="9">
        <v>5.2599999999999999E-4</v>
      </c>
      <c r="I47" s="9" t="s">
        <v>189</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144</v>
      </c>
      <c r="B48" s="9" t="s">
        <v>74</v>
      </c>
      <c r="C48" s="9" t="s">
        <v>110</v>
      </c>
      <c r="D48" s="9" t="s">
        <v>177</v>
      </c>
      <c r="E48" s="9" t="s">
        <v>129</v>
      </c>
      <c r="F48" s="9" t="s">
        <v>59</v>
      </c>
      <c r="G48" s="9" t="s">
        <v>172</v>
      </c>
      <c r="H48" s="9">
        <v>1E-3</v>
      </c>
      <c r="I48" s="9" t="s">
        <v>189</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145</v>
      </c>
      <c r="B49" s="9" t="s">
        <v>83</v>
      </c>
      <c r="C49" s="9" t="s">
        <v>166</v>
      </c>
      <c r="D49" s="9" t="s">
        <v>181</v>
      </c>
      <c r="E49" s="9" t="s">
        <v>129</v>
      </c>
      <c r="F49" s="9" t="s">
        <v>59</v>
      </c>
      <c r="G49" s="9" t="s">
        <v>172</v>
      </c>
      <c r="H49" s="9">
        <v>1.25E-4</v>
      </c>
      <c r="I49" s="9" t="s">
        <v>189</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146</v>
      </c>
      <c r="B50" s="9" t="s">
        <v>76</v>
      </c>
      <c r="C50" s="9" t="s">
        <v>110</v>
      </c>
      <c r="D50" s="9" t="s">
        <v>177</v>
      </c>
      <c r="E50" s="9" t="s">
        <v>129</v>
      </c>
      <c r="F50" s="9" t="s">
        <v>59</v>
      </c>
      <c r="G50" s="9" t="s">
        <v>172</v>
      </c>
      <c r="H50" s="9">
        <v>6.9999999999999999E-4</v>
      </c>
      <c r="I50" s="9" t="s">
        <v>189</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130</v>
      </c>
      <c r="B51" s="9" t="s">
        <v>60</v>
      </c>
      <c r="C51" s="9" t="s">
        <v>110</v>
      </c>
      <c r="D51" s="9" t="s">
        <v>172</v>
      </c>
      <c r="E51" s="9" t="s">
        <v>130</v>
      </c>
      <c r="F51" s="9" t="s">
        <v>60</v>
      </c>
      <c r="G51" s="9" t="s">
        <v>172</v>
      </c>
      <c r="H51" s="9">
        <v>-1</v>
      </c>
      <c r="I51" s="9" t="s">
        <v>187</v>
      </c>
      <c r="J51" s="9" t="b">
        <v>0</v>
      </c>
      <c r="AB51" s="9">
        <f t="shared" si="8"/>
        <v>-1</v>
      </c>
      <c r="AC51" s="9">
        <f t="shared" ref="AC51:AR51" si="43">+AC52+AC53+AC54+AC55+AC56+AC57+AC58+AC59+AC60+AC61+AC62+AC63+AC64+AC65+AC66+AC67+AC68</f>
        <v>6.3631291606058196E-2</v>
      </c>
      <c r="AD51" s="9">
        <f t="shared" si="43"/>
        <v>2.1461117401745045E-9</v>
      </c>
      <c r="AE51" s="9">
        <f t="shared" si="43"/>
        <v>5.9932898772369975E-10</v>
      </c>
      <c r="AF51" s="9">
        <f t="shared" si="43"/>
        <v>2.1648111306459408E-9</v>
      </c>
      <c r="AG51" s="9">
        <f t="shared" si="43"/>
        <v>-5.1574816115097723E-10</v>
      </c>
      <c r="AH51" s="9">
        <f t="shared" si="43"/>
        <v>2.1236309091165724E-4</v>
      </c>
      <c r="AI51" s="9">
        <f t="shared" si="43"/>
        <v>5.7021824543464168E-5</v>
      </c>
      <c r="AJ51" s="9">
        <f t="shared" si="43"/>
        <v>-2.287819116289003E-4</v>
      </c>
      <c r="AK51" s="9">
        <f t="shared" si="43"/>
        <v>-1.0539745436972097E-3</v>
      </c>
      <c r="AL51" s="9">
        <f t="shared" si="43"/>
        <v>2.8696702001424669E-7</v>
      </c>
      <c r="AM51" s="9">
        <f t="shared" si="43"/>
        <v>9.7586895528990404E-6</v>
      </c>
      <c r="AN51" s="9">
        <f t="shared" si="43"/>
        <v>5.348048751002827E-3</v>
      </c>
      <c r="AO51" s="9">
        <f t="shared" si="43"/>
        <v>3.2308317082828386E-2</v>
      </c>
      <c r="AP51" s="9">
        <f t="shared" si="43"/>
        <v>5.9156225282669785E-4</v>
      </c>
      <c r="AQ51" s="9">
        <f t="shared" si="43"/>
        <v>-5.5873030923603101E-10</v>
      </c>
      <c r="AR51" s="9">
        <f t="shared" si="43"/>
        <v>0.10916730139212347</v>
      </c>
    </row>
    <row r="52" spans="1:44" ht="76" x14ac:dyDescent="0.35">
      <c r="A52" s="9" t="s">
        <v>153</v>
      </c>
      <c r="B52" s="9" t="s">
        <v>84</v>
      </c>
      <c r="C52" s="9" t="s">
        <v>167</v>
      </c>
      <c r="D52" s="9" t="s">
        <v>180</v>
      </c>
      <c r="E52" s="9" t="s">
        <v>130</v>
      </c>
      <c r="F52" s="9" t="s">
        <v>60</v>
      </c>
      <c r="G52" s="9" t="s">
        <v>172</v>
      </c>
      <c r="H52" s="9">
        <v>1.67E-9</v>
      </c>
      <c r="I52" s="9" t="s">
        <v>188</v>
      </c>
      <c r="J52" s="9" t="b">
        <v>0</v>
      </c>
      <c r="L52" s="9">
        <v>531588.55086475215</v>
      </c>
      <c r="M52" s="9">
        <v>6.7694123555316815E-2</v>
      </c>
      <c r="N52" s="9">
        <v>0.3938118337379754</v>
      </c>
      <c r="O52" s="9">
        <v>0.62462966401564413</v>
      </c>
      <c r="P52" s="9">
        <v>8.7978477863890459E-2</v>
      </c>
      <c r="Q52" s="9">
        <v>45780.717024340091</v>
      </c>
      <c r="R52" s="9">
        <v>3648.9360252635761</v>
      </c>
      <c r="S52" s="9">
        <v>3352.0878488517392</v>
      </c>
      <c r="T52" s="9">
        <v>9596.7617022583654</v>
      </c>
      <c r="U52" s="9">
        <v>29.822204125629671</v>
      </c>
      <c r="V52" s="9">
        <v>842.47996611767769</v>
      </c>
      <c r="W52" s="9">
        <v>5151855.5494409902</v>
      </c>
      <c r="X52" s="9">
        <v>30460222.983207799</v>
      </c>
      <c r="Y52" s="9">
        <v>260693.1461025514</v>
      </c>
      <c r="Z52" s="9">
        <v>47.833015526423253</v>
      </c>
      <c r="AA52" s="9">
        <v>11544174.11055026</v>
      </c>
      <c r="AB52" s="9">
        <f t="shared" si="8"/>
        <v>1.67E-9</v>
      </c>
      <c r="AC52" s="9">
        <f t="shared" ref="AC52:AC68" si="44">AB52*L52</f>
        <v>8.8775287994413612E-4</v>
      </c>
      <c r="AD52" s="9">
        <f t="shared" ref="AD52:AD68" si="45">AB52*M52</f>
        <v>1.1304918633737909E-10</v>
      </c>
      <c r="AE52" s="9">
        <f t="shared" ref="AE52:AE68" si="46">AB52*N52</f>
        <v>6.5766576234241895E-10</v>
      </c>
      <c r="AF52" s="9">
        <f t="shared" ref="AF52:AF68" si="47">AB52*O52</f>
        <v>1.0431315389061257E-9</v>
      </c>
      <c r="AG52" s="9">
        <f t="shared" ref="AG52:AG68" si="48">AB52*P52</f>
        <v>1.4692405803269708E-10</v>
      </c>
      <c r="AH52" s="9">
        <f t="shared" ref="AH52:AH68" si="49">AB52*Q52</f>
        <v>7.6453797430647957E-5</v>
      </c>
      <c r="AI52" s="9">
        <f t="shared" ref="AI52:AI68" si="50">AB52*R52</f>
        <v>6.0937231621901722E-6</v>
      </c>
      <c r="AJ52" s="9">
        <f t="shared" ref="AJ52:AJ68" si="51">AB52*S52</f>
        <v>5.5979867075824044E-6</v>
      </c>
      <c r="AK52" s="9">
        <f t="shared" ref="AK52:AK68" si="52">AB52*T52</f>
        <v>1.6026592042771469E-5</v>
      </c>
      <c r="AL52" s="9">
        <f t="shared" ref="AL52:AL68" si="53">AB52*U52</f>
        <v>4.9803080889801552E-8</v>
      </c>
      <c r="AM52" s="9">
        <f t="shared" ref="AM52:AM68" si="54">AB52*V52</f>
        <v>1.4069415434165217E-6</v>
      </c>
      <c r="AN52" s="9">
        <f t="shared" ref="AN52:AN68" si="55">AB52*W52</f>
        <v>8.6035987675664536E-3</v>
      </c>
      <c r="AO52" s="9">
        <f t="shared" ref="AO52:AO68" si="56">AB52*X52</f>
        <v>5.0868572381957029E-2</v>
      </c>
      <c r="AP52" s="9">
        <f t="shared" ref="AP52:AP68" si="57">AB52*Y52</f>
        <v>4.3535755399126084E-4</v>
      </c>
      <c r="AQ52" s="9">
        <f t="shared" ref="AQ52:AQ68" si="58">AB52*Z52</f>
        <v>7.9881135929126837E-8</v>
      </c>
      <c r="AR52" s="9">
        <f t="shared" ref="AR52:AR68" si="59">AB52*AA52</f>
        <v>1.9278770764618935E-2</v>
      </c>
    </row>
    <row r="53" spans="1:44" ht="113.5" x14ac:dyDescent="0.35">
      <c r="A53" s="9" t="s">
        <v>151</v>
      </c>
      <c r="B53" s="9" t="s">
        <v>81</v>
      </c>
      <c r="C53" s="9" t="s">
        <v>169</v>
      </c>
      <c r="D53" s="9" t="s">
        <v>173</v>
      </c>
      <c r="E53" s="9" t="s">
        <v>130</v>
      </c>
      <c r="F53" s="9" t="s">
        <v>60</v>
      </c>
      <c r="G53" s="9" t="s">
        <v>172</v>
      </c>
      <c r="H53" s="9">
        <v>3.5211267605633799E-4</v>
      </c>
      <c r="I53" s="9" t="s">
        <v>188</v>
      </c>
      <c r="J53" s="9" t="b">
        <v>0</v>
      </c>
      <c r="L53" s="9">
        <v>20.770476845355471</v>
      </c>
      <c r="M53" s="9">
        <v>4.538945855711228E-6</v>
      </c>
      <c r="N53" s="9">
        <v>3.3553231459484399E-7</v>
      </c>
      <c r="O53" s="9">
        <v>4.9703019663053336E-7</v>
      </c>
      <c r="P53" s="9">
        <v>1.654775334199667E-6</v>
      </c>
      <c r="Q53" s="9">
        <v>1.358150323754713</v>
      </c>
      <c r="R53" s="9">
        <v>9.3551327350913246E-2</v>
      </c>
      <c r="S53" s="9">
        <v>7.8627320043827789E-2</v>
      </c>
      <c r="T53" s="9">
        <v>0.30444602764641082</v>
      </c>
      <c r="U53" s="9">
        <v>5.1596218834091912E-5</v>
      </c>
      <c r="V53" s="9">
        <v>2.7679495648269901E-2</v>
      </c>
      <c r="W53" s="9">
        <v>8.0476568776961841</v>
      </c>
      <c r="X53" s="9">
        <v>384.2101054534304</v>
      </c>
      <c r="Y53" s="9">
        <v>0.83675906617926499</v>
      </c>
      <c r="Z53" s="9">
        <v>1.5989725259106591E-5</v>
      </c>
      <c r="AA53" s="9">
        <v>287.88358972637371</v>
      </c>
      <c r="AB53" s="9">
        <f t="shared" si="8"/>
        <v>3.5211267605633799E-4</v>
      </c>
      <c r="AC53" s="9">
        <f t="shared" si="44"/>
        <v>7.31354818498432E-3</v>
      </c>
      <c r="AD53" s="9">
        <f t="shared" si="45"/>
        <v>1.5982203717293055E-9</v>
      </c>
      <c r="AE53" s="9">
        <f t="shared" si="46"/>
        <v>1.1814518119536758E-10</v>
      </c>
      <c r="AF53" s="9">
        <f t="shared" si="47"/>
        <v>1.7501063261638496E-10</v>
      </c>
      <c r="AG53" s="9">
        <f t="shared" si="48"/>
        <v>5.8266737119706578E-10</v>
      </c>
      <c r="AH53" s="9">
        <f t="shared" si="49"/>
        <v>4.7822194498405382E-4</v>
      </c>
      <c r="AI53" s="9">
        <f t="shared" si="50"/>
        <v>3.2940608222152547E-5</v>
      </c>
      <c r="AJ53" s="9">
        <f t="shared" si="51"/>
        <v>2.7685676071770344E-5</v>
      </c>
      <c r="AK53" s="9">
        <f t="shared" si="52"/>
        <v>1.0719930550929957E-4</v>
      </c>
      <c r="AL53" s="9">
        <f t="shared" si="53"/>
        <v>1.8167682688060532E-8</v>
      </c>
      <c r="AM53" s="9">
        <f t="shared" si="54"/>
        <v>9.7463012846020771E-6</v>
      </c>
      <c r="AN53" s="9">
        <f t="shared" si="55"/>
        <v>2.833681999188797E-3</v>
      </c>
      <c r="AO53" s="9">
        <f t="shared" si="56"/>
        <v>0.1352852483990952</v>
      </c>
      <c r="AP53" s="9">
        <f t="shared" si="57"/>
        <v>2.9463347400678341E-4</v>
      </c>
      <c r="AQ53" s="9">
        <f t="shared" si="58"/>
        <v>5.6301849503896443E-9</v>
      </c>
      <c r="AR53" s="9">
        <f t="shared" si="59"/>
        <v>0.10136746117125833</v>
      </c>
    </row>
    <row r="54" spans="1:44" ht="63.5" x14ac:dyDescent="0.35">
      <c r="A54" s="9" t="s">
        <v>148</v>
      </c>
      <c r="B54" s="9" t="s">
        <v>78</v>
      </c>
      <c r="C54" s="9" t="s">
        <v>166</v>
      </c>
      <c r="D54" s="9" t="s">
        <v>180</v>
      </c>
      <c r="E54" s="9" t="s">
        <v>130</v>
      </c>
      <c r="F54" s="9" t="s">
        <v>60</v>
      </c>
      <c r="G54" s="9" t="s">
        <v>172</v>
      </c>
      <c r="H54" s="9">
        <v>-2.2499999999999999E-4</v>
      </c>
      <c r="I54" s="9" t="s">
        <v>188</v>
      </c>
      <c r="J54" s="9" t="b">
        <v>0</v>
      </c>
      <c r="L54" s="9">
        <v>-0.2495987735369119</v>
      </c>
      <c r="M54" s="9">
        <v>-2.298440280271461E-8</v>
      </c>
      <c r="N54" s="9">
        <v>-1.2730318481443419E-7</v>
      </c>
      <c r="O54" s="9">
        <v>-2.1089556431940152E-6</v>
      </c>
      <c r="P54" s="9">
        <v>-3.3022881192144073E-8</v>
      </c>
      <c r="Q54" s="9">
        <v>-3.087734116993586E-2</v>
      </c>
      <c r="R54" s="9">
        <v>-1.673626355443798E-3</v>
      </c>
      <c r="S54" s="9">
        <v>-3.9479854448940836E-3</v>
      </c>
      <c r="T54" s="9">
        <v>-1.1803089175688029E-2</v>
      </c>
      <c r="U54" s="9">
        <v>-9.1012277757634887E-4</v>
      </c>
      <c r="V54" s="9">
        <v>-2.0731028737765399E-2</v>
      </c>
      <c r="W54" s="9">
        <v>-4.7613668469768156</v>
      </c>
      <c r="X54" s="9">
        <v>-4.0001410825997326</v>
      </c>
      <c r="Y54" s="9">
        <v>-4.434468517523853</v>
      </c>
      <c r="Z54" s="9">
        <v>-6.659646535487014E-6</v>
      </c>
      <c r="AA54" s="9">
        <v>-4.3641458683035443</v>
      </c>
      <c r="AB54" s="9">
        <f t="shared" si="8"/>
        <v>-2.2499999999999999E-4</v>
      </c>
      <c r="AC54" s="9">
        <f t="shared" si="44"/>
        <v>5.6159724045805173E-5</v>
      </c>
      <c r="AD54" s="9">
        <f t="shared" si="45"/>
        <v>5.1714906306107873E-12</v>
      </c>
      <c r="AE54" s="9">
        <f t="shared" si="46"/>
        <v>2.8643216583247692E-11</v>
      </c>
      <c r="AF54" s="9">
        <f t="shared" si="47"/>
        <v>4.7451501971865341E-10</v>
      </c>
      <c r="AG54" s="9">
        <f t="shared" si="48"/>
        <v>7.4301482682324166E-12</v>
      </c>
      <c r="AH54" s="9">
        <f t="shared" si="49"/>
        <v>6.9474017632355678E-6</v>
      </c>
      <c r="AI54" s="9">
        <f t="shared" si="50"/>
        <v>3.7656592997485455E-7</v>
      </c>
      <c r="AJ54" s="9">
        <f t="shared" si="51"/>
        <v>8.8829672510116878E-7</v>
      </c>
      <c r="AK54" s="9">
        <f t="shared" si="52"/>
        <v>2.6556950645298065E-6</v>
      </c>
      <c r="AL54" s="9">
        <f t="shared" si="53"/>
        <v>2.0477762495467849E-7</v>
      </c>
      <c r="AM54" s="9">
        <f t="shared" si="54"/>
        <v>4.6644814659972144E-6</v>
      </c>
      <c r="AN54" s="9">
        <f t="shared" si="55"/>
        <v>1.0713075405697835E-3</v>
      </c>
      <c r="AO54" s="9">
        <f t="shared" si="56"/>
        <v>9.0003174358493985E-4</v>
      </c>
      <c r="AP54" s="9">
        <f t="shared" si="57"/>
        <v>9.9775541644286686E-4</v>
      </c>
      <c r="AQ54" s="9">
        <f t="shared" si="58"/>
        <v>1.498420470484578E-9</v>
      </c>
      <c r="AR54" s="9">
        <f t="shared" si="59"/>
        <v>9.8193282036829741E-4</v>
      </c>
    </row>
    <row r="55" spans="1:44" ht="63.5" x14ac:dyDescent="0.35">
      <c r="A55" s="9" t="s">
        <v>150</v>
      </c>
      <c r="B55" s="9" t="s">
        <v>80</v>
      </c>
      <c r="C55" s="9" t="s">
        <v>168</v>
      </c>
      <c r="D55" s="9" t="s">
        <v>180</v>
      </c>
      <c r="E55" s="9" t="s">
        <v>130</v>
      </c>
      <c r="F55" s="9" t="s">
        <v>60</v>
      </c>
      <c r="G55" s="9" t="s">
        <v>172</v>
      </c>
      <c r="H55" s="9">
        <v>2.1350000000000002E-3</v>
      </c>
      <c r="I55" s="9" t="s">
        <v>188</v>
      </c>
      <c r="J55" s="9" t="b">
        <v>0</v>
      </c>
      <c r="L55" s="9">
        <v>6.4976975825310895E-2</v>
      </c>
      <c r="M55" s="9">
        <v>1.88167952045853E-8</v>
      </c>
      <c r="N55" s="9">
        <v>6.0236371123010269E-9</v>
      </c>
      <c r="O55" s="9">
        <v>3.9556354335357318E-8</v>
      </c>
      <c r="P55" s="9">
        <v>5.3369834210624228E-9</v>
      </c>
      <c r="Q55" s="9">
        <v>8.4433934315109968E-2</v>
      </c>
      <c r="R55" s="9">
        <v>5.016597225484062E-4</v>
      </c>
      <c r="S55" s="9">
        <v>5.0248543053991177E-4</v>
      </c>
      <c r="T55" s="9">
        <v>1.8498312758690361E-3</v>
      </c>
      <c r="U55" s="9">
        <v>3.9109431028866969E-6</v>
      </c>
      <c r="V55" s="9">
        <v>1.39010101612752E-4</v>
      </c>
      <c r="W55" s="9">
        <v>0.17314665931359649</v>
      </c>
      <c r="X55" s="9">
        <v>2.101253921996538</v>
      </c>
      <c r="Y55" s="9">
        <v>0.15811485130492209</v>
      </c>
      <c r="Z55" s="9">
        <v>4.2611104742012036E-6</v>
      </c>
      <c r="AA55" s="9">
        <v>6.7283494472038399</v>
      </c>
      <c r="AB55" s="9">
        <f t="shared" si="8"/>
        <v>2.1350000000000002E-3</v>
      </c>
      <c r="AC55" s="9">
        <f t="shared" si="44"/>
        <v>1.3872584338703878E-4</v>
      </c>
      <c r="AD55" s="9">
        <f t="shared" si="45"/>
        <v>4.0173857761789619E-11</v>
      </c>
      <c r="AE55" s="9">
        <f t="shared" si="46"/>
        <v>1.2860465234762693E-11</v>
      </c>
      <c r="AF55" s="9">
        <f t="shared" si="47"/>
        <v>8.445281650598788E-11</v>
      </c>
      <c r="AG55" s="9">
        <f t="shared" si="48"/>
        <v>1.1394459603968274E-11</v>
      </c>
      <c r="AH55" s="9">
        <f t="shared" si="49"/>
        <v>1.802664497627598E-4</v>
      </c>
      <c r="AI55" s="9">
        <f t="shared" si="50"/>
        <v>1.0710435076408473E-6</v>
      </c>
      <c r="AJ55" s="9">
        <f t="shared" si="51"/>
        <v>1.0728063942027117E-6</v>
      </c>
      <c r="AK55" s="9">
        <f t="shared" si="52"/>
        <v>3.9493897739803922E-6</v>
      </c>
      <c r="AL55" s="9">
        <f t="shared" si="53"/>
        <v>8.3498635246630979E-9</v>
      </c>
      <c r="AM55" s="9">
        <f t="shared" si="54"/>
        <v>2.9678656694322554E-7</v>
      </c>
      <c r="AN55" s="9">
        <f t="shared" si="55"/>
        <v>3.6966811763452855E-4</v>
      </c>
      <c r="AO55" s="9">
        <f t="shared" si="56"/>
        <v>4.4861771234626091E-3</v>
      </c>
      <c r="AP55" s="9">
        <f t="shared" si="57"/>
        <v>3.3757520753600868E-4</v>
      </c>
      <c r="AQ55" s="9">
        <f t="shared" si="58"/>
        <v>9.09747086241957E-9</v>
      </c>
      <c r="AR55" s="9">
        <f t="shared" si="59"/>
        <v>1.4365026069780198E-2</v>
      </c>
    </row>
    <row r="56" spans="1:44" ht="113.5" x14ac:dyDescent="0.35">
      <c r="A56" s="9" t="s">
        <v>154</v>
      </c>
      <c r="B56" s="9" t="s">
        <v>85</v>
      </c>
      <c r="C56" s="9" t="s">
        <v>170</v>
      </c>
      <c r="D56" s="9" t="s">
        <v>180</v>
      </c>
      <c r="E56" s="9" t="s">
        <v>130</v>
      </c>
      <c r="F56" s="9" t="s">
        <v>60</v>
      </c>
      <c r="G56" s="9" t="s">
        <v>172</v>
      </c>
      <c r="H56" s="9">
        <v>0.24160000000000001</v>
      </c>
      <c r="I56" s="9" t="s">
        <v>188</v>
      </c>
      <c r="J56" s="9" t="b">
        <v>0</v>
      </c>
      <c r="L56" s="9">
        <v>5.1279898539865088E-2</v>
      </c>
      <c r="M56" s="9">
        <v>1.1007602719688259E-8</v>
      </c>
      <c r="N56" s="9">
        <v>5.7696860825062699E-10</v>
      </c>
      <c r="O56" s="9">
        <v>1.8605427441203789E-8</v>
      </c>
      <c r="P56" s="9">
        <v>1.3718650040644421E-8</v>
      </c>
      <c r="Q56" s="9">
        <v>3.6984981138069432E-3</v>
      </c>
      <c r="R56" s="9">
        <v>2.124073033404352E-4</v>
      </c>
      <c r="S56" s="9">
        <v>2.1488431374030081E-4</v>
      </c>
      <c r="T56" s="9">
        <v>6.897330186099777E-4</v>
      </c>
      <c r="U56" s="9">
        <v>2.244221508969386E-7</v>
      </c>
      <c r="V56" s="9">
        <v>6.1402041427933193E-5</v>
      </c>
      <c r="W56" s="9">
        <v>4.056174219050012E-2</v>
      </c>
      <c r="X56" s="9">
        <v>1.076334289898053</v>
      </c>
      <c r="Y56" s="9">
        <v>3.5500079466324499E-3</v>
      </c>
      <c r="Z56" s="9">
        <v>1.759353194953826E-7</v>
      </c>
      <c r="AA56" s="9">
        <v>0.71958765812671266</v>
      </c>
      <c r="AB56" s="9">
        <f t="shared" si="8"/>
        <v>0.24160000000000001</v>
      </c>
      <c r="AC56" s="9">
        <f t="shared" si="44"/>
        <v>1.2389223487231406E-2</v>
      </c>
      <c r="AD56" s="9">
        <f t="shared" si="45"/>
        <v>2.6594368170766837E-9</v>
      </c>
      <c r="AE56" s="9">
        <f t="shared" si="46"/>
        <v>1.3939561575335147E-10</v>
      </c>
      <c r="AF56" s="9">
        <f t="shared" si="47"/>
        <v>4.495071269794836E-9</v>
      </c>
      <c r="AG56" s="9">
        <f t="shared" si="48"/>
        <v>3.314425849819692E-9</v>
      </c>
      <c r="AH56" s="9">
        <f t="shared" si="49"/>
        <v>8.9355714429575754E-4</v>
      </c>
      <c r="AI56" s="9">
        <f t="shared" si="50"/>
        <v>5.1317604487049144E-5</v>
      </c>
      <c r="AJ56" s="9">
        <f t="shared" si="51"/>
        <v>5.1916050199656676E-5</v>
      </c>
      <c r="AK56" s="9">
        <f t="shared" si="52"/>
        <v>1.6663949729617061E-4</v>
      </c>
      <c r="AL56" s="9">
        <f t="shared" si="53"/>
        <v>5.422039165670037E-8</v>
      </c>
      <c r="AM56" s="9">
        <f t="shared" si="54"/>
        <v>1.483473320898866E-5</v>
      </c>
      <c r="AN56" s="9">
        <f t="shared" si="55"/>
        <v>9.7997169132248291E-3</v>
      </c>
      <c r="AO56" s="9">
        <f t="shared" si="56"/>
        <v>0.26004236443936962</v>
      </c>
      <c r="AP56" s="9">
        <f t="shared" si="57"/>
        <v>8.5768191990639997E-4</v>
      </c>
      <c r="AQ56" s="9">
        <f t="shared" si="58"/>
        <v>4.2505973190084435E-8</v>
      </c>
      <c r="AR56" s="9">
        <f t="shared" si="59"/>
        <v>0.17385237820341379</v>
      </c>
    </row>
    <row r="57" spans="1:44" ht="51" x14ac:dyDescent="0.35">
      <c r="A57" s="9" t="s">
        <v>155</v>
      </c>
      <c r="B57" s="9" t="s">
        <v>86</v>
      </c>
      <c r="C57" s="9" t="s">
        <v>110</v>
      </c>
      <c r="D57" s="9" t="s">
        <v>180</v>
      </c>
      <c r="E57" s="9" t="s">
        <v>130</v>
      </c>
      <c r="F57" s="9" t="s">
        <v>60</v>
      </c>
      <c r="G57" s="9" t="s">
        <v>172</v>
      </c>
      <c r="H57" s="9">
        <v>0.22500000000000001</v>
      </c>
      <c r="I57" s="9" t="s">
        <v>188</v>
      </c>
      <c r="J57" s="9" t="b">
        <v>0</v>
      </c>
      <c r="L57" s="9">
        <v>6.7716567107798954E-5</v>
      </c>
      <c r="M57" s="9">
        <v>1.5723761414637489E-11</v>
      </c>
      <c r="N57" s="9">
        <v>2.6353440325022379E-11</v>
      </c>
      <c r="O57" s="9">
        <v>5.6714296695081312E-11</v>
      </c>
      <c r="P57" s="9">
        <v>8.0298788342731218E-12</v>
      </c>
      <c r="Q57" s="9">
        <v>4.3907010471279183E-5</v>
      </c>
      <c r="R57" s="9">
        <v>4.8969948140872343E-7</v>
      </c>
      <c r="S57" s="9">
        <v>5.5355271100400082E-7</v>
      </c>
      <c r="T57" s="9">
        <v>1.5698875920655979E-6</v>
      </c>
      <c r="U57" s="9">
        <v>2.9151234580866521E-9</v>
      </c>
      <c r="V57" s="9">
        <v>1.2989006942466761E-7</v>
      </c>
      <c r="W57" s="9">
        <v>3.652182987512194E-4</v>
      </c>
      <c r="X57" s="9">
        <v>1.8621291164108279E-3</v>
      </c>
      <c r="Y57" s="9">
        <v>1.8352797200254411E-4</v>
      </c>
      <c r="Z57" s="9">
        <v>1.535286196742344E-9</v>
      </c>
      <c r="AA57" s="9">
        <v>3.9595658266984943E-3</v>
      </c>
      <c r="AB57" s="9">
        <f t="shared" ref="AB57:AB88" si="60">H57</f>
        <v>0.22500000000000001</v>
      </c>
      <c r="AC57" s="9">
        <f t="shared" si="44"/>
        <v>1.5236227599254765E-5</v>
      </c>
      <c r="AD57" s="9">
        <f t="shared" si="45"/>
        <v>3.5378463182934351E-12</v>
      </c>
      <c r="AE57" s="9">
        <f t="shared" si="46"/>
        <v>5.9295240731300353E-12</v>
      </c>
      <c r="AF57" s="9">
        <f t="shared" si="47"/>
        <v>1.2760716756393295E-11</v>
      </c>
      <c r="AG57" s="9">
        <f t="shared" si="48"/>
        <v>1.8067227377114525E-12</v>
      </c>
      <c r="AH57" s="9">
        <f t="shared" si="49"/>
        <v>9.8790773560378162E-6</v>
      </c>
      <c r="AI57" s="9">
        <f t="shared" si="50"/>
        <v>1.1018238331696277E-7</v>
      </c>
      <c r="AJ57" s="9">
        <f t="shared" si="51"/>
        <v>1.2454935997590019E-7</v>
      </c>
      <c r="AK57" s="9">
        <f t="shared" si="52"/>
        <v>3.5322470821475955E-7</v>
      </c>
      <c r="AL57" s="9">
        <f t="shared" si="53"/>
        <v>6.5590277806949679E-10</v>
      </c>
      <c r="AM57" s="9">
        <f t="shared" si="54"/>
        <v>2.9225265620550214E-8</v>
      </c>
      <c r="AN57" s="9">
        <f t="shared" si="55"/>
        <v>8.2174117219024366E-5</v>
      </c>
      <c r="AO57" s="9">
        <f t="shared" si="56"/>
        <v>4.1897905119243629E-4</v>
      </c>
      <c r="AP57" s="9">
        <f t="shared" si="57"/>
        <v>4.1293793700572428E-5</v>
      </c>
      <c r="AQ57" s="9">
        <f t="shared" si="58"/>
        <v>3.4543939426702739E-10</v>
      </c>
      <c r="AR57" s="9">
        <f t="shared" si="59"/>
        <v>8.9090231100716127E-4</v>
      </c>
    </row>
    <row r="58" spans="1:44" ht="63.5" x14ac:dyDescent="0.35">
      <c r="A58" s="9" t="s">
        <v>156</v>
      </c>
      <c r="B58" s="9" t="s">
        <v>87</v>
      </c>
      <c r="C58" s="9" t="s">
        <v>110</v>
      </c>
      <c r="D58" s="9" t="s">
        <v>173</v>
      </c>
      <c r="E58" s="9" t="s">
        <v>130</v>
      </c>
      <c r="F58" s="9" t="s">
        <v>60</v>
      </c>
      <c r="G58" s="9" t="s">
        <v>172</v>
      </c>
      <c r="H58" s="9">
        <v>-0.62</v>
      </c>
      <c r="I58" s="9" t="s">
        <v>188</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157</v>
      </c>
      <c r="B59" s="9" t="s">
        <v>88</v>
      </c>
      <c r="C59" s="9" t="s">
        <v>166</v>
      </c>
      <c r="D59" s="9" t="s">
        <v>180</v>
      </c>
      <c r="E59" s="9" t="s">
        <v>130</v>
      </c>
      <c r="F59" s="9" t="s">
        <v>60</v>
      </c>
      <c r="G59" s="9" t="s">
        <v>172</v>
      </c>
      <c r="H59" s="9">
        <v>-0.1</v>
      </c>
      <c r="I59" s="9" t="s">
        <v>188</v>
      </c>
      <c r="J59" s="9" t="b">
        <v>0</v>
      </c>
      <c r="L59" s="9">
        <v>0.48603354741133747</v>
      </c>
      <c r="M59" s="9">
        <v>2.273477829679557E-8</v>
      </c>
      <c r="N59" s="9">
        <v>3.633107774585785E-9</v>
      </c>
      <c r="O59" s="9">
        <v>4.1201308636524407E-8</v>
      </c>
      <c r="P59" s="9">
        <v>4.5803967708103441E-8</v>
      </c>
      <c r="Q59" s="9">
        <v>1.4329627246808351E-2</v>
      </c>
      <c r="R59" s="9">
        <v>5.9127903148860361E-4</v>
      </c>
      <c r="S59" s="9">
        <v>3.1606727708718952E-3</v>
      </c>
      <c r="T59" s="9">
        <v>1.3507982480921761E-2</v>
      </c>
      <c r="U59" s="9">
        <v>1.1940752647772679E-6</v>
      </c>
      <c r="V59" s="9">
        <v>2.1991409382669211E-4</v>
      </c>
      <c r="W59" s="9">
        <v>0.17412098704400589</v>
      </c>
      <c r="X59" s="9">
        <v>4.196930560558334</v>
      </c>
      <c r="Y59" s="9">
        <v>2.372735112757194E-2</v>
      </c>
      <c r="Z59" s="9">
        <v>1.395173551060081E-6</v>
      </c>
      <c r="AA59" s="9">
        <v>2.0156916994832321</v>
      </c>
      <c r="AB59" s="9">
        <f t="shared" si="60"/>
        <v>-0.1</v>
      </c>
      <c r="AC59" s="9">
        <f t="shared" si="44"/>
        <v>-4.8603354741133753E-2</v>
      </c>
      <c r="AD59" s="9">
        <f t="shared" si="45"/>
        <v>-2.2734778296795572E-9</v>
      </c>
      <c r="AE59" s="9">
        <f t="shared" si="46"/>
        <v>-3.6331077745857853E-10</v>
      </c>
      <c r="AF59" s="9">
        <f t="shared" si="47"/>
        <v>-4.1201308636524408E-9</v>
      </c>
      <c r="AG59" s="9">
        <f t="shared" si="48"/>
        <v>-4.5803967708103441E-9</v>
      </c>
      <c r="AH59" s="9">
        <f t="shared" si="49"/>
        <v>-1.4329627246808352E-3</v>
      </c>
      <c r="AI59" s="9">
        <f t="shared" si="50"/>
        <v>-5.9127903148860364E-5</v>
      </c>
      <c r="AJ59" s="9">
        <f t="shared" si="51"/>
        <v>-3.1606727708718952E-4</v>
      </c>
      <c r="AK59" s="9">
        <f t="shared" si="52"/>
        <v>-1.3507982480921762E-3</v>
      </c>
      <c r="AL59" s="9">
        <f t="shared" si="53"/>
        <v>-1.194075264777268E-7</v>
      </c>
      <c r="AM59" s="9">
        <f t="shared" si="54"/>
        <v>-2.1991409382669213E-5</v>
      </c>
      <c r="AN59" s="9">
        <f t="shared" si="55"/>
        <v>-1.7412098704400591E-2</v>
      </c>
      <c r="AO59" s="9">
        <f t="shared" si="56"/>
        <v>-0.4196930560558334</v>
      </c>
      <c r="AP59" s="9">
        <f t="shared" si="57"/>
        <v>-2.3727351127571942E-3</v>
      </c>
      <c r="AQ59" s="9">
        <f t="shared" si="58"/>
        <v>-1.3951735510600811E-7</v>
      </c>
      <c r="AR59" s="9">
        <f t="shared" si="59"/>
        <v>-0.20156916994832322</v>
      </c>
    </row>
    <row r="60" spans="1:44" ht="51" x14ac:dyDescent="0.35">
      <c r="A60" s="9" t="s">
        <v>144</v>
      </c>
      <c r="B60" s="9" t="s">
        <v>74</v>
      </c>
      <c r="C60" s="9" t="s">
        <v>110</v>
      </c>
      <c r="D60" s="9" t="s">
        <v>177</v>
      </c>
      <c r="E60" s="9" t="s">
        <v>130</v>
      </c>
      <c r="F60" s="9" t="s">
        <v>60</v>
      </c>
      <c r="G60" s="9" t="s">
        <v>172</v>
      </c>
      <c r="H60" s="9">
        <v>2.3999999999999998E-3</v>
      </c>
      <c r="I60" s="9" t="s">
        <v>189</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158</v>
      </c>
      <c r="B61" s="9" t="s">
        <v>89</v>
      </c>
      <c r="C61" s="9" t="s">
        <v>110</v>
      </c>
      <c r="D61" s="9" t="s">
        <v>182</v>
      </c>
      <c r="E61" s="9" t="s">
        <v>130</v>
      </c>
      <c r="F61" s="9" t="s">
        <v>60</v>
      </c>
      <c r="G61" s="9" t="s">
        <v>172</v>
      </c>
      <c r="H61" s="9">
        <v>9.2799999999999997E-8</v>
      </c>
      <c r="I61" s="9" t="s">
        <v>189</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159</v>
      </c>
      <c r="B62" s="9" t="s">
        <v>90</v>
      </c>
      <c r="C62" s="9" t="s">
        <v>110</v>
      </c>
      <c r="D62" s="9" t="s">
        <v>182</v>
      </c>
      <c r="E62" s="9" t="s">
        <v>130</v>
      </c>
      <c r="F62" s="9" t="s">
        <v>60</v>
      </c>
      <c r="G62" s="9" t="s">
        <v>172</v>
      </c>
      <c r="H62" s="9">
        <v>7.0399999999999995E-8</v>
      </c>
      <c r="I62" s="9" t="s">
        <v>189</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152</v>
      </c>
      <c r="B63" s="9" t="s">
        <v>82</v>
      </c>
      <c r="C63" s="9" t="s">
        <v>110</v>
      </c>
      <c r="D63" s="9" t="s">
        <v>177</v>
      </c>
      <c r="E63" s="9" t="s">
        <v>130</v>
      </c>
      <c r="F63" s="9" t="s">
        <v>60</v>
      </c>
      <c r="G63" s="9" t="s">
        <v>172</v>
      </c>
      <c r="H63" s="9">
        <v>8.9599999999999996E-5</v>
      </c>
      <c r="I63" s="9" t="s">
        <v>189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140</v>
      </c>
      <c r="B64" s="9" t="s">
        <v>70</v>
      </c>
      <c r="C64" s="9" t="s">
        <v>110</v>
      </c>
      <c r="D64" s="9" t="s">
        <v>177</v>
      </c>
      <c r="E64" s="9" t="s">
        <v>130</v>
      </c>
      <c r="F64" s="9" t="s">
        <v>60</v>
      </c>
      <c r="G64" s="9" t="s">
        <v>172</v>
      </c>
      <c r="H64" s="9">
        <v>0.21</v>
      </c>
      <c r="I64" s="9" t="s">
        <v>189</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139</v>
      </c>
      <c r="B65" s="9" t="s">
        <v>69</v>
      </c>
      <c r="C65" s="9" t="s">
        <v>110</v>
      </c>
      <c r="D65" s="9" t="s">
        <v>177</v>
      </c>
      <c r="E65" s="9" t="s">
        <v>130</v>
      </c>
      <c r="F65" s="9" t="s">
        <v>60</v>
      </c>
      <c r="G65" s="9" t="s">
        <v>172</v>
      </c>
      <c r="H65" s="9">
        <v>3.3000000000000003E-5</v>
      </c>
      <c r="I65" s="9" t="s">
        <v>189</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160</v>
      </c>
      <c r="B66" s="9" t="s">
        <v>91</v>
      </c>
      <c r="C66" s="9" t="s">
        <v>110</v>
      </c>
      <c r="D66" s="9" t="s">
        <v>182</v>
      </c>
      <c r="E66" s="9" t="s">
        <v>130</v>
      </c>
      <c r="F66" s="9" t="s">
        <v>60</v>
      </c>
      <c r="G66" s="9" t="s">
        <v>172</v>
      </c>
      <c r="H66" s="9">
        <v>1.09E-7</v>
      </c>
      <c r="I66" s="9" t="s">
        <v>189</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161</v>
      </c>
      <c r="B67" s="9" t="s">
        <v>92</v>
      </c>
      <c r="C67" s="9" t="s">
        <v>110</v>
      </c>
      <c r="D67" s="9" t="s">
        <v>182</v>
      </c>
      <c r="E67" s="9" t="s">
        <v>130</v>
      </c>
      <c r="F67" s="9" t="s">
        <v>60</v>
      </c>
      <c r="G67" s="9" t="s">
        <v>172</v>
      </c>
      <c r="H67" s="9">
        <v>2.9699999999999999E-6</v>
      </c>
      <c r="I67" s="9" t="s">
        <v>189</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162</v>
      </c>
      <c r="B68" s="9" t="s">
        <v>93</v>
      </c>
      <c r="C68" s="9" t="s">
        <v>110</v>
      </c>
      <c r="D68" s="9" t="s">
        <v>182</v>
      </c>
      <c r="E68" s="9" t="s">
        <v>130</v>
      </c>
      <c r="F68" s="9" t="s">
        <v>60</v>
      </c>
      <c r="G68" s="9" t="s">
        <v>172</v>
      </c>
      <c r="H68" s="9">
        <v>9.2799999999999997E-8</v>
      </c>
      <c r="I68" s="9" t="s">
        <v>189</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126</v>
      </c>
      <c r="B69" s="9" t="s">
        <v>56</v>
      </c>
      <c r="C69" s="9" t="s">
        <v>110</v>
      </c>
      <c r="D69" s="9" t="s">
        <v>172</v>
      </c>
      <c r="E69" s="9" t="s">
        <v>126</v>
      </c>
      <c r="F69" s="9" t="s">
        <v>56</v>
      </c>
      <c r="G69" s="9" t="s">
        <v>172</v>
      </c>
      <c r="H69" s="9">
        <v>-1</v>
      </c>
      <c r="I69" s="9" t="s">
        <v>187</v>
      </c>
      <c r="J69" s="9" t="b">
        <v>0</v>
      </c>
      <c r="AB69" s="9">
        <f t="shared" si="60"/>
        <v>-1</v>
      </c>
      <c r="AC69" s="9">
        <f t="shared" ref="AC69:AR69" si="61">+AC70+AC71+AC72+AC73+AC74+AC75+AC76+AC77+AC78+AC79+AC80+AC81</f>
        <v>2.3763548982280912E-2</v>
      </c>
      <c r="AD69" s="9">
        <f t="shared" si="61"/>
        <v>1.6201036407601735E-11</v>
      </c>
      <c r="AE69" s="9">
        <f t="shared" si="61"/>
        <v>3.1986682202043487E-11</v>
      </c>
      <c r="AF69" s="9">
        <f t="shared" si="61"/>
        <v>-5.5304129637523716E-11</v>
      </c>
      <c r="AG69" s="9">
        <f t="shared" si="61"/>
        <v>2.5703062394485822E-10</v>
      </c>
      <c r="AH69" s="9">
        <f t="shared" si="61"/>
        <v>1.8215300590521019E-4</v>
      </c>
      <c r="AI69" s="9">
        <f t="shared" si="61"/>
        <v>9.846796460107398E-3</v>
      </c>
      <c r="AJ69" s="9">
        <f t="shared" si="61"/>
        <v>7.70989465912184E-5</v>
      </c>
      <c r="AK69" s="9">
        <f t="shared" si="61"/>
        <v>3.2626935710867446E-4</v>
      </c>
      <c r="AL69" s="9">
        <f t="shared" si="61"/>
        <v>2.7217905357984372E-8</v>
      </c>
      <c r="AM69" s="9">
        <f t="shared" si="61"/>
        <v>3.0713817213277662E-6</v>
      </c>
      <c r="AN69" s="9">
        <f t="shared" si="61"/>
        <v>-3.1066329985215586E-3</v>
      </c>
      <c r="AO69" s="9">
        <f t="shared" si="61"/>
        <v>-5.9214284497486058E-3</v>
      </c>
      <c r="AP69" s="9">
        <f t="shared" si="61"/>
        <v>2.5585338559043012E-2</v>
      </c>
      <c r="AQ69" s="9">
        <f t="shared" si="61"/>
        <v>2.5242744636742441E-9</v>
      </c>
      <c r="AR69" s="9">
        <f t="shared" si="61"/>
        <v>8.9267166527744232E-2</v>
      </c>
    </row>
    <row r="70" spans="1:44" ht="51" x14ac:dyDescent="0.35">
      <c r="A70" s="9" t="s">
        <v>135</v>
      </c>
      <c r="B70" s="9" t="s">
        <v>65</v>
      </c>
      <c r="C70" s="9" t="s">
        <v>110</v>
      </c>
      <c r="D70" s="9" t="s">
        <v>175</v>
      </c>
      <c r="E70" s="9" t="s">
        <v>126</v>
      </c>
      <c r="F70" s="9" t="s">
        <v>56</v>
      </c>
      <c r="G70" s="9" t="s">
        <v>172</v>
      </c>
      <c r="H70" s="9">
        <v>-1.1199999999999999E-3</v>
      </c>
      <c r="I70" s="9" t="s">
        <v>188</v>
      </c>
      <c r="J70" s="9" t="b">
        <v>0</v>
      </c>
      <c r="L70" s="9">
        <v>-1.932704476494864</v>
      </c>
      <c r="M70" s="9">
        <v>-3.8380411238212631E-9</v>
      </c>
      <c r="N70" s="9">
        <v>-3.7858486360111017E-9</v>
      </c>
      <c r="O70" s="9">
        <v>-3.587092684114454E-8</v>
      </c>
      <c r="P70" s="9">
        <v>-4.3287654796739058E-9</v>
      </c>
      <c r="Q70" s="9">
        <v>-1.8268041908074621E-3</v>
      </c>
      <c r="R70" s="9">
        <v>-3.9681035637393767E-4</v>
      </c>
      <c r="S70" s="9">
        <v>-2.9452041874189749E-4</v>
      </c>
      <c r="T70" s="9">
        <v>-1.450062851984937E-3</v>
      </c>
      <c r="U70" s="9">
        <v>-2.5604153392914671E-7</v>
      </c>
      <c r="V70" s="9">
        <v>-1.4323241037077569E-4</v>
      </c>
      <c r="W70" s="9">
        <v>-2.7671302755050049</v>
      </c>
      <c r="X70" s="9">
        <v>-0.83313206034268983</v>
      </c>
      <c r="Y70" s="9">
        <v>-5.5704955132963439E-2</v>
      </c>
      <c r="Z70" s="9">
        <v>-2.9165446010883799E-7</v>
      </c>
      <c r="AA70" s="9">
        <v>-0.37941338603548669</v>
      </c>
      <c r="AB70" s="9">
        <f t="shared" si="60"/>
        <v>-1.1199999999999999E-3</v>
      </c>
      <c r="AC70" s="9">
        <f t="shared" ref="AC70:AC81" si="62">AB70*L70</f>
        <v>2.1646290136742474E-3</v>
      </c>
      <c r="AD70" s="9">
        <f t="shared" ref="AD70:AD81" si="63">AB70*M70</f>
        <v>4.2986060586798143E-12</v>
      </c>
      <c r="AE70" s="9">
        <f t="shared" ref="AE70:AE81" si="64">AB70*N70</f>
        <v>4.2401504723324331E-12</v>
      </c>
      <c r="AF70" s="9">
        <f t="shared" ref="AF70:AF81" si="65">AB70*O70</f>
        <v>4.0175438062081883E-11</v>
      </c>
      <c r="AG70" s="9">
        <f t="shared" ref="AG70:AG81" si="66">AB70*P70</f>
        <v>4.8482173372347741E-12</v>
      </c>
      <c r="AH70" s="9">
        <f t="shared" ref="AH70:AH81" si="67">AB70*Q70</f>
        <v>2.0460206937043574E-6</v>
      </c>
      <c r="AI70" s="9">
        <f t="shared" ref="AI70:AI81" si="68">AB70*R70</f>
        <v>4.4442759913881016E-7</v>
      </c>
      <c r="AJ70" s="9">
        <f t="shared" ref="AJ70:AJ81" si="69">AB70*S70</f>
        <v>3.2986286899092515E-7</v>
      </c>
      <c r="AK70" s="9">
        <f t="shared" ref="AK70:AK81" si="70">AB70*T70</f>
        <v>1.6240703942231292E-6</v>
      </c>
      <c r="AL70" s="9">
        <f t="shared" ref="AL70:AL81" si="71">AB70*U70</f>
        <v>2.8676651800064427E-10</v>
      </c>
      <c r="AM70" s="9">
        <f t="shared" ref="AM70:AM81" si="72">AB70*V70</f>
        <v>1.6042029961526875E-7</v>
      </c>
      <c r="AN70" s="9">
        <f t="shared" ref="AN70:AN81" si="73">AB70*W70</f>
        <v>3.0991859085656051E-3</v>
      </c>
      <c r="AO70" s="9">
        <f t="shared" ref="AO70:AO81" si="74">AB70*X70</f>
        <v>9.3310790758381254E-4</v>
      </c>
      <c r="AP70" s="9">
        <f t="shared" ref="AP70:AP81" si="75">AB70*Y70</f>
        <v>6.2389549748919051E-5</v>
      </c>
      <c r="AQ70" s="9">
        <f t="shared" ref="AQ70:AQ81" si="76">AB70*Z70</f>
        <v>3.2665299532189853E-10</v>
      </c>
      <c r="AR70" s="9">
        <f t="shared" ref="AR70:AR81" si="77">AB70*AA70</f>
        <v>4.2494299235974504E-4</v>
      </c>
    </row>
    <row r="71" spans="1:44" ht="76" x14ac:dyDescent="0.35">
      <c r="A71" s="9" t="s">
        <v>136</v>
      </c>
      <c r="B71" s="9" t="s">
        <v>66</v>
      </c>
      <c r="C71" s="9" t="s">
        <v>110</v>
      </c>
      <c r="D71" s="9" t="s">
        <v>173</v>
      </c>
      <c r="E71" s="9" t="s">
        <v>126</v>
      </c>
      <c r="F71" s="9" t="s">
        <v>56</v>
      </c>
      <c r="G71" s="9" t="s">
        <v>172</v>
      </c>
      <c r="H71" s="9">
        <v>1.1199999999999999E-3</v>
      </c>
      <c r="I71" s="9" t="s">
        <v>188</v>
      </c>
      <c r="J71" s="9" t="b">
        <v>0</v>
      </c>
      <c r="L71" s="9">
        <v>1.97030378618235</v>
      </c>
      <c r="M71" s="9">
        <v>5.1654825265096268E-8</v>
      </c>
      <c r="N71" s="9">
        <v>3.2974474766742013E-8</v>
      </c>
      <c r="O71" s="9">
        <v>1.093241902166538E-7</v>
      </c>
      <c r="P71" s="9">
        <v>7.2738363030827188E-8</v>
      </c>
      <c r="Q71" s="9">
        <v>5.5953674049662117E-2</v>
      </c>
      <c r="R71" s="9">
        <v>7.1950951237124373E-3</v>
      </c>
      <c r="S71" s="9">
        <v>7.1114992311900084E-3</v>
      </c>
      <c r="T71" s="9">
        <v>1.546008185536547E-2</v>
      </c>
      <c r="U71" s="9">
        <v>2.3749875567245621E-5</v>
      </c>
      <c r="V71" s="9">
        <v>1.3818885647163099E-3</v>
      </c>
      <c r="W71" s="9">
        <v>1.364450238815077</v>
      </c>
      <c r="X71" s="9">
        <v>9.2418035672855332</v>
      </c>
      <c r="Y71" s="9">
        <v>0.91599575973219793</v>
      </c>
      <c r="Z71" s="9">
        <v>1.613199101177122E-5</v>
      </c>
      <c r="AA71" s="9">
        <v>72.507479414421795</v>
      </c>
      <c r="AB71" s="9">
        <f t="shared" si="60"/>
        <v>1.1199999999999999E-3</v>
      </c>
      <c r="AC71" s="9">
        <f t="shared" si="62"/>
        <v>2.206740240524232E-3</v>
      </c>
      <c r="AD71" s="9">
        <f t="shared" si="63"/>
        <v>5.7853404296907815E-11</v>
      </c>
      <c r="AE71" s="9">
        <f t="shared" si="64"/>
        <v>3.6931411738751052E-11</v>
      </c>
      <c r="AF71" s="9">
        <f t="shared" si="65"/>
        <v>1.2244309304265224E-10</v>
      </c>
      <c r="AG71" s="9">
        <f t="shared" si="66"/>
        <v>8.1466966594526447E-11</v>
      </c>
      <c r="AH71" s="9">
        <f t="shared" si="67"/>
        <v>6.2668114935621571E-5</v>
      </c>
      <c r="AI71" s="9">
        <f t="shared" si="68"/>
        <v>8.0585065385579294E-6</v>
      </c>
      <c r="AJ71" s="9">
        <f t="shared" si="69"/>
        <v>7.9648791389328087E-6</v>
      </c>
      <c r="AK71" s="9">
        <f t="shared" si="70"/>
        <v>1.7315291678009324E-5</v>
      </c>
      <c r="AL71" s="9">
        <f t="shared" si="71"/>
        <v>2.6599860635315092E-8</v>
      </c>
      <c r="AM71" s="9">
        <f t="shared" si="72"/>
        <v>1.547715192482267E-6</v>
      </c>
      <c r="AN71" s="9">
        <f t="shared" si="73"/>
        <v>1.528184267472886E-3</v>
      </c>
      <c r="AO71" s="9">
        <f t="shared" si="74"/>
        <v>1.0350819995359797E-2</v>
      </c>
      <c r="AP71" s="9">
        <f t="shared" si="75"/>
        <v>1.0259152509000617E-3</v>
      </c>
      <c r="AQ71" s="9">
        <f t="shared" si="76"/>
        <v>1.8067829933183764E-8</v>
      </c>
      <c r="AR71" s="9">
        <f t="shared" si="77"/>
        <v>8.1208376944152408E-2</v>
      </c>
    </row>
    <row r="72" spans="1:44" ht="51" x14ac:dyDescent="0.35">
      <c r="A72" s="9" t="s">
        <v>137</v>
      </c>
      <c r="B72" s="9" t="s">
        <v>67</v>
      </c>
      <c r="C72" s="9" t="s">
        <v>110</v>
      </c>
      <c r="D72" s="9" t="s">
        <v>176</v>
      </c>
      <c r="E72" s="9" t="s">
        <v>126</v>
      </c>
      <c r="F72" s="9" t="s">
        <v>56</v>
      </c>
      <c r="G72" s="9" t="s">
        <v>172</v>
      </c>
      <c r="H72" s="9">
        <v>1.1199999999999999E-3</v>
      </c>
      <c r="I72" s="9" t="s">
        <v>188</v>
      </c>
      <c r="J72" s="9" t="b">
        <v>0</v>
      </c>
      <c r="L72" s="9">
        <v>0.43117503259464668</v>
      </c>
      <c r="M72" s="9">
        <v>1.014264818111637E-7</v>
      </c>
      <c r="N72" s="9">
        <v>1.491790554120449E-8</v>
      </c>
      <c r="O72" s="9">
        <v>6.6756049912904461E-8</v>
      </c>
      <c r="P72" s="9">
        <v>1.5596932623808239E-8</v>
      </c>
      <c r="Q72" s="9">
        <v>0.16377509947980659</v>
      </c>
      <c r="R72" s="9">
        <v>1.8258502417614871E-3</v>
      </c>
      <c r="S72" s="9">
        <v>1.687489471122672E-3</v>
      </c>
      <c r="T72" s="9">
        <v>4.6524759350009401E-3</v>
      </c>
      <c r="U72" s="9">
        <v>7.7307620985585396E-6</v>
      </c>
      <c r="V72" s="9">
        <v>3.7161499410601591E-4</v>
      </c>
      <c r="W72" s="9">
        <v>0.46666773746531481</v>
      </c>
      <c r="X72" s="9">
        <v>14.286603072423141</v>
      </c>
      <c r="Y72" s="9">
        <v>0.49601156427883131</v>
      </c>
      <c r="Z72" s="9">
        <v>3.3957907928383782E-6</v>
      </c>
      <c r="AA72" s="9">
        <v>17.778890598936702</v>
      </c>
      <c r="AB72" s="9">
        <f t="shared" si="60"/>
        <v>1.1199999999999999E-3</v>
      </c>
      <c r="AC72" s="9">
        <f t="shared" si="62"/>
        <v>4.8291603650600423E-4</v>
      </c>
      <c r="AD72" s="9">
        <f t="shared" si="63"/>
        <v>1.1359765962850335E-10</v>
      </c>
      <c r="AE72" s="9">
        <f t="shared" si="64"/>
        <v>1.6708054206149026E-11</v>
      </c>
      <c r="AF72" s="9">
        <f t="shared" si="65"/>
        <v>7.4766775902452985E-11</v>
      </c>
      <c r="AG72" s="9">
        <f t="shared" si="66"/>
        <v>1.7468564538665227E-11</v>
      </c>
      <c r="AH72" s="9">
        <f t="shared" si="67"/>
        <v>1.8342811141738337E-4</v>
      </c>
      <c r="AI72" s="9">
        <f t="shared" si="68"/>
        <v>2.0449522707728652E-6</v>
      </c>
      <c r="AJ72" s="9">
        <f t="shared" si="69"/>
        <v>1.8899882076573924E-6</v>
      </c>
      <c r="AK72" s="9">
        <f t="shared" si="70"/>
        <v>5.2107730472010521E-6</v>
      </c>
      <c r="AL72" s="9">
        <f t="shared" si="71"/>
        <v>8.6584535503855641E-9</v>
      </c>
      <c r="AM72" s="9">
        <f t="shared" si="72"/>
        <v>4.162087933987378E-7</v>
      </c>
      <c r="AN72" s="9">
        <f t="shared" si="73"/>
        <v>5.2266786596115249E-4</v>
      </c>
      <c r="AO72" s="9">
        <f t="shared" si="74"/>
        <v>1.6000995441113917E-2</v>
      </c>
      <c r="AP72" s="9">
        <f t="shared" si="75"/>
        <v>5.5553295199229106E-4</v>
      </c>
      <c r="AQ72" s="9">
        <f t="shared" si="76"/>
        <v>3.8032856879789831E-9</v>
      </c>
      <c r="AR72" s="9">
        <f t="shared" si="77"/>
        <v>1.9912357470809106E-2</v>
      </c>
    </row>
    <row r="73" spans="1:44" ht="51" x14ac:dyDescent="0.35">
      <c r="A73" s="9" t="s">
        <v>138</v>
      </c>
      <c r="B73" s="9" t="s">
        <v>68</v>
      </c>
      <c r="C73" s="9" t="s">
        <v>110</v>
      </c>
      <c r="D73" s="9" t="s">
        <v>173</v>
      </c>
      <c r="E73" s="9" t="s">
        <v>126</v>
      </c>
      <c r="F73" s="9" t="s">
        <v>56</v>
      </c>
      <c r="G73" s="9" t="s">
        <v>172</v>
      </c>
      <c r="H73" s="9">
        <v>-0.35</v>
      </c>
      <c r="I73" s="9" t="s">
        <v>188</v>
      </c>
      <c r="J73" s="9" t="b">
        <v>0</v>
      </c>
      <c r="L73" s="9">
        <v>1.9762523097816322E-3</v>
      </c>
      <c r="M73" s="9">
        <v>4.5585323878996922E-10</v>
      </c>
      <c r="N73" s="9">
        <v>7.3979812043397198E-11</v>
      </c>
      <c r="O73" s="9">
        <v>8.3625553327060225E-10</v>
      </c>
      <c r="P73" s="9">
        <v>4.9935178435876641E-10</v>
      </c>
      <c r="Q73" s="9">
        <v>1.8854068897571169E-4</v>
      </c>
      <c r="R73" s="9">
        <v>1.2071760860206691E-5</v>
      </c>
      <c r="S73" s="9">
        <v>1.098395321246494E-5</v>
      </c>
      <c r="T73" s="9">
        <v>3.8522508602168832E-5</v>
      </c>
      <c r="U73" s="9">
        <v>2.3791929559191239E-8</v>
      </c>
      <c r="V73" s="9">
        <v>3.4529216119100202E-6</v>
      </c>
      <c r="W73" s="9">
        <v>2.359048868720344E-2</v>
      </c>
      <c r="X73" s="9">
        <v>9.4875290839446111E-2</v>
      </c>
      <c r="Y73" s="9">
        <v>3.4761769599503579E-4</v>
      </c>
      <c r="Z73" s="9">
        <v>5.6209983293744008E-8</v>
      </c>
      <c r="AA73" s="9">
        <v>3.5081459655934379E-2</v>
      </c>
      <c r="AB73" s="9">
        <f t="shared" si="60"/>
        <v>-0.35</v>
      </c>
      <c r="AC73" s="9">
        <f t="shared" si="62"/>
        <v>-6.9168830842357117E-4</v>
      </c>
      <c r="AD73" s="9">
        <f t="shared" si="63"/>
        <v>-1.5954863357648922E-10</v>
      </c>
      <c r="AE73" s="9">
        <f t="shared" si="64"/>
        <v>-2.5892934215189018E-11</v>
      </c>
      <c r="AF73" s="9">
        <f t="shared" si="65"/>
        <v>-2.9268943664471078E-10</v>
      </c>
      <c r="AG73" s="9">
        <f t="shared" si="66"/>
        <v>-1.7477312452556823E-10</v>
      </c>
      <c r="AH73" s="9">
        <f t="shared" si="67"/>
        <v>-6.5989241141499084E-5</v>
      </c>
      <c r="AI73" s="9">
        <f t="shared" si="68"/>
        <v>-4.225116301072341E-6</v>
      </c>
      <c r="AJ73" s="9">
        <f t="shared" si="69"/>
        <v>-3.844383624362729E-6</v>
      </c>
      <c r="AK73" s="9">
        <f t="shared" si="70"/>
        <v>-1.348287801075909E-5</v>
      </c>
      <c r="AL73" s="9">
        <f t="shared" si="71"/>
        <v>-8.3271753457169328E-9</v>
      </c>
      <c r="AM73" s="9">
        <f t="shared" si="72"/>
        <v>-1.2085225641685069E-6</v>
      </c>
      <c r="AN73" s="9">
        <f t="shared" si="73"/>
        <v>-8.2566710405212029E-3</v>
      </c>
      <c r="AO73" s="9">
        <f t="shared" si="74"/>
        <v>-3.3206351793806134E-2</v>
      </c>
      <c r="AP73" s="9">
        <f t="shared" si="75"/>
        <v>-1.2166619359826251E-4</v>
      </c>
      <c r="AQ73" s="9">
        <f t="shared" si="76"/>
        <v>-1.96734941528104E-8</v>
      </c>
      <c r="AR73" s="9">
        <f t="shared" si="77"/>
        <v>-1.2278510879577032E-2</v>
      </c>
    </row>
    <row r="74" spans="1:44" ht="51" x14ac:dyDescent="0.35">
      <c r="A74" s="9" t="s">
        <v>139</v>
      </c>
      <c r="B74" s="9" t="s">
        <v>69</v>
      </c>
      <c r="C74" s="9" t="s">
        <v>110</v>
      </c>
      <c r="D74" s="9" t="s">
        <v>177</v>
      </c>
      <c r="E74" s="9" t="s">
        <v>126</v>
      </c>
      <c r="F74" s="9" t="s">
        <v>56</v>
      </c>
      <c r="G74" s="9" t="s">
        <v>172</v>
      </c>
      <c r="H74" s="9">
        <v>6.0424000000000003E-5</v>
      </c>
      <c r="I74" s="9" t="s">
        <v>189</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140</v>
      </c>
      <c r="B75" s="9" t="s">
        <v>70</v>
      </c>
      <c r="C75" s="9" t="s">
        <v>110</v>
      </c>
      <c r="D75" s="9" t="s">
        <v>177</v>
      </c>
      <c r="E75" s="9" t="s">
        <v>126</v>
      </c>
      <c r="F75" s="9" t="s">
        <v>56</v>
      </c>
      <c r="G75" s="9" t="s">
        <v>172</v>
      </c>
      <c r="H75" s="9">
        <v>0.14660000000000001</v>
      </c>
      <c r="I75" s="9" t="s">
        <v>189</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141</v>
      </c>
      <c r="B76" s="9" t="s">
        <v>71</v>
      </c>
      <c r="C76" s="9" t="s">
        <v>110</v>
      </c>
      <c r="D76" s="9" t="s">
        <v>178</v>
      </c>
      <c r="E76" s="9" t="s">
        <v>126</v>
      </c>
      <c r="F76" s="9" t="s">
        <v>56</v>
      </c>
      <c r="G76" s="9" t="s">
        <v>172</v>
      </c>
      <c r="H76" s="9">
        <v>0.15379999999999999</v>
      </c>
      <c r="I76" s="9" t="s">
        <v>189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142</v>
      </c>
      <c r="B77" s="9" t="s">
        <v>72</v>
      </c>
      <c r="C77" s="9" t="s">
        <v>165</v>
      </c>
      <c r="D77" s="9" t="s">
        <v>179</v>
      </c>
      <c r="E77" s="9" t="s">
        <v>126</v>
      </c>
      <c r="F77" s="9" t="s">
        <v>56</v>
      </c>
      <c r="G77" s="9" t="s">
        <v>172</v>
      </c>
      <c r="H77" s="9">
        <v>0</v>
      </c>
      <c r="I77" s="9" t="s">
        <v>189</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143</v>
      </c>
      <c r="B78" s="9" t="s">
        <v>73</v>
      </c>
      <c r="C78" s="9" t="s">
        <v>110</v>
      </c>
      <c r="D78" s="9" t="s">
        <v>177</v>
      </c>
      <c r="E78" s="9" t="s">
        <v>126</v>
      </c>
      <c r="F78" s="9" t="s">
        <v>56</v>
      </c>
      <c r="G78" s="9" t="s">
        <v>172</v>
      </c>
      <c r="H78" s="9">
        <v>9.8399999999999998E-3</v>
      </c>
      <c r="I78" s="9" t="s">
        <v>189</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144</v>
      </c>
      <c r="B79" s="9" t="s">
        <v>74</v>
      </c>
      <c r="C79" s="9" t="s">
        <v>110</v>
      </c>
      <c r="D79" s="9" t="s">
        <v>177</v>
      </c>
      <c r="E79" s="9" t="s">
        <v>126</v>
      </c>
      <c r="F79" s="9" t="s">
        <v>56</v>
      </c>
      <c r="G79" s="9" t="s">
        <v>172</v>
      </c>
      <c r="H79" s="9">
        <v>4.6900000000000002E-5</v>
      </c>
      <c r="I79" s="9" t="s">
        <v>189</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145</v>
      </c>
      <c r="B80" s="9" t="s">
        <v>75</v>
      </c>
      <c r="C80" s="9" t="s">
        <v>166</v>
      </c>
      <c r="D80" s="9" t="s">
        <v>177</v>
      </c>
      <c r="E80" s="9" t="s">
        <v>126</v>
      </c>
      <c r="F80" s="9" t="s">
        <v>56</v>
      </c>
      <c r="G80" s="9" t="s">
        <v>172</v>
      </c>
      <c r="H80" s="9">
        <v>5.6026000000000003E-4</v>
      </c>
      <c r="I80" s="9" t="s">
        <v>189</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146</v>
      </c>
      <c r="B81" s="9" t="s">
        <v>76</v>
      </c>
      <c r="C81" s="9" t="s">
        <v>110</v>
      </c>
      <c r="D81" s="9" t="s">
        <v>177</v>
      </c>
      <c r="E81" s="9" t="s">
        <v>126</v>
      </c>
      <c r="F81" s="9" t="s">
        <v>56</v>
      </c>
      <c r="G81" s="9" t="s">
        <v>172</v>
      </c>
      <c r="H81" s="9">
        <v>2.3430000000000001E-5</v>
      </c>
      <c r="I81" s="9" t="s">
        <v>189</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133</v>
      </c>
      <c r="B82" s="9" t="s">
        <v>63</v>
      </c>
      <c r="C82" s="9" t="s">
        <v>110</v>
      </c>
      <c r="D82" s="9" t="s">
        <v>172</v>
      </c>
      <c r="E82" s="9" t="s">
        <v>133</v>
      </c>
      <c r="F82" s="9" t="s">
        <v>63</v>
      </c>
      <c r="G82" s="9" t="s">
        <v>172</v>
      </c>
      <c r="H82" s="9">
        <v>-1</v>
      </c>
      <c r="I82" s="9" t="s">
        <v>187</v>
      </c>
      <c r="J82" s="9" t="b">
        <v>0</v>
      </c>
      <c r="AB82" s="9">
        <f t="shared" si="60"/>
        <v>-1</v>
      </c>
      <c r="AC82" s="9">
        <f t="shared" ref="AC82:AR82" si="78">+AC83+AC84+AC85+AC86+AC87+AC88+AC89+AC90+AC91+AC92+AC93+AC94</f>
        <v>5.1902148057455584E-2</v>
      </c>
      <c r="AD82" s="9">
        <f t="shared" si="78"/>
        <v>2.9631161922865247E-9</v>
      </c>
      <c r="AE82" s="9">
        <f t="shared" si="78"/>
        <v>1.505032708367435E-9</v>
      </c>
      <c r="AF82" s="9">
        <f t="shared" si="78"/>
        <v>2.5670544272338876E-9</v>
      </c>
      <c r="AG82" s="9">
        <f t="shared" si="78"/>
        <v>1.0935378100008095E-8</v>
      </c>
      <c r="AH82" s="9">
        <f t="shared" si="78"/>
        <v>1.9588166580128026E-3</v>
      </c>
      <c r="AI82" s="9">
        <f t="shared" si="78"/>
        <v>7.1927436849041171E-5</v>
      </c>
      <c r="AJ82" s="9">
        <f t="shared" si="78"/>
        <v>2.1689098136162058E-3</v>
      </c>
      <c r="AK82" s="9">
        <f t="shared" si="78"/>
        <v>9.6286163502397708E-3</v>
      </c>
      <c r="AL82" s="9">
        <f t="shared" si="78"/>
        <v>3.8220756400944562E-7</v>
      </c>
      <c r="AM82" s="9">
        <f t="shared" si="78"/>
        <v>8.6336785509601342E-5</v>
      </c>
      <c r="AN82" s="9">
        <f t="shared" si="78"/>
        <v>2.0821992102691859E-2</v>
      </c>
      <c r="AO82" s="9">
        <f t="shared" si="78"/>
        <v>0.58901897080924814</v>
      </c>
      <c r="AP82" s="9">
        <f t="shared" si="78"/>
        <v>1.1813854293390241E-2</v>
      </c>
      <c r="AQ82" s="9">
        <f t="shared" si="78"/>
        <v>1.2528994163134821E-7</v>
      </c>
      <c r="AR82" s="9">
        <f t="shared" si="78"/>
        <v>0.27798189257859174</v>
      </c>
    </row>
    <row r="83" spans="1:44" ht="63.5" x14ac:dyDescent="0.35">
      <c r="A83" s="9" t="s">
        <v>147</v>
      </c>
      <c r="B83" s="9" t="s">
        <v>77</v>
      </c>
      <c r="C83" s="9" t="s">
        <v>110</v>
      </c>
      <c r="D83" s="9" t="s">
        <v>180</v>
      </c>
      <c r="E83" s="9" t="s">
        <v>133</v>
      </c>
      <c r="F83" s="9" t="s">
        <v>63</v>
      </c>
      <c r="G83" s="9" t="s">
        <v>172</v>
      </c>
      <c r="H83" s="9">
        <v>-1.8499999999999999E-5</v>
      </c>
      <c r="I83" s="9" t="s">
        <v>188</v>
      </c>
      <c r="J83" s="9" t="b">
        <v>0</v>
      </c>
      <c r="L83" s="9">
        <v>-0.51940192584175338</v>
      </c>
      <c r="M83" s="9">
        <v>-4.6051919264734213E-9</v>
      </c>
      <c r="N83" s="9">
        <v>-6.2243072063220781E-9</v>
      </c>
      <c r="O83" s="9">
        <v>-4.288719512531037E-8</v>
      </c>
      <c r="P83" s="9">
        <v>-4.1565817284655442E-9</v>
      </c>
      <c r="Q83" s="9">
        <v>-1.9986873841216142E-3</v>
      </c>
      <c r="R83" s="9">
        <v>-3.9306171721655128E-4</v>
      </c>
      <c r="S83" s="9">
        <v>-3.126136520155667E-4</v>
      </c>
      <c r="T83" s="9">
        <v>-1.468644351305413E-3</v>
      </c>
      <c r="U83" s="9">
        <v>-7.4459604740602693E-7</v>
      </c>
      <c r="V83" s="9">
        <v>-1.469849444047435E-4</v>
      </c>
      <c r="W83" s="9">
        <v>-1.3996924973071929</v>
      </c>
      <c r="X83" s="9">
        <v>-0.59690606778180233</v>
      </c>
      <c r="Y83" s="9">
        <v>-7.2207398976455228E-2</v>
      </c>
      <c r="Z83" s="9">
        <v>-1.9787340231942811E-7</v>
      </c>
      <c r="AA83" s="9">
        <v>-0.36422215309220052</v>
      </c>
      <c r="AB83" s="9">
        <f t="shared" si="60"/>
        <v>-1.8499999999999999E-5</v>
      </c>
      <c r="AC83" s="9">
        <f t="shared" ref="AC83:AC94" si="79">AB83*L83</f>
        <v>9.6089356280724362E-6</v>
      </c>
      <c r="AD83" s="9">
        <f t="shared" ref="AD83:AD94" si="80">AB83*M83</f>
        <v>8.519605063975829E-14</v>
      </c>
      <c r="AE83" s="9">
        <f t="shared" ref="AE83:AE94" si="81">AB83*N83</f>
        <v>1.1514968331695844E-13</v>
      </c>
      <c r="AF83" s="9">
        <f t="shared" ref="AF83:AF94" si="82">AB83*O83</f>
        <v>7.9341310981824181E-13</v>
      </c>
      <c r="AG83" s="9">
        <f t="shared" ref="AG83:AG94" si="83">AB83*P83</f>
        <v>7.6896761976612567E-14</v>
      </c>
      <c r="AH83" s="9">
        <f t="shared" ref="AH83:AH94" si="84">AB83*Q83</f>
        <v>3.6975716606249858E-8</v>
      </c>
      <c r="AI83" s="9">
        <f t="shared" ref="AI83:AI94" si="85">AB83*R83</f>
        <v>7.271641768506198E-9</v>
      </c>
      <c r="AJ83" s="9">
        <f t="shared" ref="AJ83:AJ94" si="86">AB83*S83</f>
        <v>5.7833525622879834E-9</v>
      </c>
      <c r="AK83" s="9">
        <f t="shared" ref="AK83:AK94" si="87">AB83*T83</f>
        <v>2.7169920499150139E-8</v>
      </c>
      <c r="AL83" s="9">
        <f t="shared" ref="AL83:AL94" si="88">AB83*U83</f>
        <v>1.3775026877011497E-11</v>
      </c>
      <c r="AM83" s="9">
        <f t="shared" ref="AM83:AM94" si="89">AB83*V83</f>
        <v>2.7192214714877544E-9</v>
      </c>
      <c r="AN83" s="9">
        <f t="shared" ref="AN83:AN94" si="90">AB83*W83</f>
        <v>2.5894311200183068E-5</v>
      </c>
      <c r="AO83" s="9">
        <f t="shared" ref="AO83:AO94" si="91">AB83*X83</f>
        <v>1.1042762253963342E-5</v>
      </c>
      <c r="AP83" s="9">
        <f t="shared" ref="AP83:AP94" si="92">AB83*Y83</f>
        <v>1.3358368810644216E-6</v>
      </c>
      <c r="AQ83" s="9">
        <f t="shared" ref="AQ83:AQ94" si="93">AB83*Z83</f>
        <v>3.6606579429094194E-12</v>
      </c>
      <c r="AR83" s="9">
        <f t="shared" ref="AR83:AR94" si="94">AB83*AA83</f>
        <v>6.7381098322057096E-6</v>
      </c>
    </row>
    <row r="84" spans="1:44" ht="63.5" x14ac:dyDescent="0.35">
      <c r="A84" s="9" t="s">
        <v>148</v>
      </c>
      <c r="B84" s="9" t="s">
        <v>78</v>
      </c>
      <c r="C84" s="9" t="s">
        <v>166</v>
      </c>
      <c r="D84" s="9" t="s">
        <v>180</v>
      </c>
      <c r="E84" s="9" t="s">
        <v>133</v>
      </c>
      <c r="F84" s="9" t="s">
        <v>63</v>
      </c>
      <c r="G84" s="9" t="s">
        <v>172</v>
      </c>
      <c r="H84" s="9">
        <v>-2.2499999999999999E-4</v>
      </c>
      <c r="I84" s="9" t="s">
        <v>188</v>
      </c>
      <c r="J84" s="9" t="b">
        <v>0</v>
      </c>
      <c r="L84" s="9">
        <v>-0.2495987735369119</v>
      </c>
      <c r="M84" s="9">
        <v>-2.298440280271461E-8</v>
      </c>
      <c r="N84" s="9">
        <v>-1.2730318481443419E-7</v>
      </c>
      <c r="O84" s="9">
        <v>-2.1089556431940152E-6</v>
      </c>
      <c r="P84" s="9">
        <v>-3.3022881192144073E-8</v>
      </c>
      <c r="Q84" s="9">
        <v>-3.087734116993586E-2</v>
      </c>
      <c r="R84" s="9">
        <v>-1.673626355443798E-3</v>
      </c>
      <c r="S84" s="9">
        <v>-3.9479854448940836E-3</v>
      </c>
      <c r="T84" s="9">
        <v>-1.1803089175688029E-2</v>
      </c>
      <c r="U84" s="9">
        <v>-9.1012277757634887E-4</v>
      </c>
      <c r="V84" s="9">
        <v>-2.0731028737765399E-2</v>
      </c>
      <c r="W84" s="9">
        <v>-4.7613668469768156</v>
      </c>
      <c r="X84" s="9">
        <v>-4.0001410825997326</v>
      </c>
      <c r="Y84" s="9">
        <v>-4.434468517523853</v>
      </c>
      <c r="Z84" s="9">
        <v>-6.659646535487014E-6</v>
      </c>
      <c r="AA84" s="9">
        <v>-4.3641458683035443</v>
      </c>
      <c r="AB84" s="9">
        <f t="shared" si="60"/>
        <v>-2.2499999999999999E-4</v>
      </c>
      <c r="AC84" s="9">
        <f t="shared" si="79"/>
        <v>5.6159724045805173E-5</v>
      </c>
      <c r="AD84" s="9">
        <f t="shared" si="80"/>
        <v>5.1714906306107873E-12</v>
      </c>
      <c r="AE84" s="9">
        <f t="shared" si="81"/>
        <v>2.8643216583247692E-11</v>
      </c>
      <c r="AF84" s="9">
        <f t="shared" si="82"/>
        <v>4.7451501971865341E-10</v>
      </c>
      <c r="AG84" s="9">
        <f t="shared" si="83"/>
        <v>7.4301482682324166E-12</v>
      </c>
      <c r="AH84" s="9">
        <f t="shared" si="84"/>
        <v>6.9474017632355678E-6</v>
      </c>
      <c r="AI84" s="9">
        <f t="shared" si="85"/>
        <v>3.7656592997485455E-7</v>
      </c>
      <c r="AJ84" s="9">
        <f t="shared" si="86"/>
        <v>8.8829672510116878E-7</v>
      </c>
      <c r="AK84" s="9">
        <f t="shared" si="87"/>
        <v>2.6556950645298065E-6</v>
      </c>
      <c r="AL84" s="9">
        <f t="shared" si="88"/>
        <v>2.0477762495467849E-7</v>
      </c>
      <c r="AM84" s="9">
        <f t="shared" si="89"/>
        <v>4.6644814659972144E-6</v>
      </c>
      <c r="AN84" s="9">
        <f t="shared" si="90"/>
        <v>1.0713075405697835E-3</v>
      </c>
      <c r="AO84" s="9">
        <f t="shared" si="91"/>
        <v>9.0003174358493985E-4</v>
      </c>
      <c r="AP84" s="9">
        <f t="shared" si="92"/>
        <v>9.9775541644286686E-4</v>
      </c>
      <c r="AQ84" s="9">
        <f t="shared" si="93"/>
        <v>1.498420470484578E-9</v>
      </c>
      <c r="AR84" s="9">
        <f t="shared" si="94"/>
        <v>9.8193282036829741E-4</v>
      </c>
    </row>
    <row r="85" spans="1:44" ht="63.5" x14ac:dyDescent="0.35">
      <c r="A85" s="9" t="s">
        <v>149</v>
      </c>
      <c r="B85" s="9" t="s">
        <v>79</v>
      </c>
      <c r="C85" s="9" t="s">
        <v>167</v>
      </c>
      <c r="D85" s="9" t="s">
        <v>180</v>
      </c>
      <c r="E85" s="9" t="s">
        <v>133</v>
      </c>
      <c r="F85" s="9" t="s">
        <v>63</v>
      </c>
      <c r="G85" s="9" t="s">
        <v>172</v>
      </c>
      <c r="H85" s="9">
        <v>7.4099999999999998E-9</v>
      </c>
      <c r="I85" s="9" t="s">
        <v>188</v>
      </c>
      <c r="J85" s="9" t="b">
        <v>0</v>
      </c>
      <c r="L85" s="9">
        <v>431230.28845620091</v>
      </c>
      <c r="M85" s="9">
        <v>0.1812057905421523</v>
      </c>
      <c r="N85" s="9">
        <v>0.17818369209175161</v>
      </c>
      <c r="O85" s="9">
        <v>0.24646226323935019</v>
      </c>
      <c r="P85" s="9">
        <v>9.5402912601042889E-2</v>
      </c>
      <c r="Q85" s="9">
        <v>75861.433288755667</v>
      </c>
      <c r="R85" s="9">
        <v>3780.796048065733</v>
      </c>
      <c r="S85" s="9">
        <v>3420.1765630243522</v>
      </c>
      <c r="T85" s="9">
        <v>11503.54919853773</v>
      </c>
      <c r="U85" s="9">
        <v>16.70792456510156</v>
      </c>
      <c r="V85" s="9">
        <v>1003.613908752983</v>
      </c>
      <c r="W85" s="9">
        <v>3436396.434692875</v>
      </c>
      <c r="X85" s="9">
        <v>63525200.067814529</v>
      </c>
      <c r="Y85" s="9">
        <v>464514.47825360479</v>
      </c>
      <c r="Z85" s="9">
        <v>12.573692906766761</v>
      </c>
      <c r="AA85" s="9">
        <v>15117124.67547882</v>
      </c>
      <c r="AB85" s="9">
        <f t="shared" si="60"/>
        <v>7.4099999999999998E-9</v>
      </c>
      <c r="AC85" s="9">
        <f t="shared" si="79"/>
        <v>3.1954164374604489E-3</v>
      </c>
      <c r="AD85" s="9">
        <f t="shared" si="80"/>
        <v>1.3427349079173486E-9</v>
      </c>
      <c r="AE85" s="9">
        <f t="shared" si="81"/>
        <v>1.3203411583998795E-9</v>
      </c>
      <c r="AF85" s="9">
        <f t="shared" si="82"/>
        <v>1.826285370603585E-9</v>
      </c>
      <c r="AG85" s="9">
        <f t="shared" si="83"/>
        <v>7.0693558237372784E-10</v>
      </c>
      <c r="AH85" s="9">
        <f t="shared" si="84"/>
        <v>5.621332206696795E-4</v>
      </c>
      <c r="AI85" s="9">
        <f t="shared" si="85"/>
        <v>2.801569871616708E-5</v>
      </c>
      <c r="AJ85" s="9">
        <f t="shared" si="86"/>
        <v>2.5343508332010448E-5</v>
      </c>
      <c r="AK85" s="9">
        <f t="shared" si="87"/>
        <v>8.5241299561164576E-5</v>
      </c>
      <c r="AL85" s="9">
        <f t="shared" si="88"/>
        <v>1.2380572102740256E-7</v>
      </c>
      <c r="AM85" s="9">
        <f t="shared" si="89"/>
        <v>7.4367790638596034E-6</v>
      </c>
      <c r="AN85" s="9">
        <f t="shared" si="90"/>
        <v>2.5463697581074203E-2</v>
      </c>
      <c r="AO85" s="9">
        <f t="shared" si="91"/>
        <v>0.47072173250250565</v>
      </c>
      <c r="AP85" s="9">
        <f t="shared" si="92"/>
        <v>3.4420522838592114E-3</v>
      </c>
      <c r="AQ85" s="9">
        <f t="shared" si="93"/>
        <v>9.3171064439141692E-8</v>
      </c>
      <c r="AR85" s="9">
        <f t="shared" si="94"/>
        <v>0.11201789384529805</v>
      </c>
    </row>
    <row r="86" spans="1:44" ht="63.5" x14ac:dyDescent="0.35">
      <c r="A86" s="9" t="s">
        <v>150</v>
      </c>
      <c r="B86" s="9" t="s">
        <v>80</v>
      </c>
      <c r="C86" s="9" t="s">
        <v>168</v>
      </c>
      <c r="D86" s="9" t="s">
        <v>180</v>
      </c>
      <c r="E86" s="9" t="s">
        <v>133</v>
      </c>
      <c r="F86" s="9" t="s">
        <v>63</v>
      </c>
      <c r="G86" s="9" t="s">
        <v>172</v>
      </c>
      <c r="H86" s="9">
        <v>1.18E-2</v>
      </c>
      <c r="I86" s="9" t="s">
        <v>188</v>
      </c>
      <c r="J86" s="9" t="b">
        <v>0</v>
      </c>
      <c r="L86" s="9">
        <v>6.4976975825310895E-2</v>
      </c>
      <c r="M86" s="9">
        <v>1.88167952045853E-8</v>
      </c>
      <c r="N86" s="9">
        <v>6.0236371123010269E-9</v>
      </c>
      <c r="O86" s="9">
        <v>3.9556354335357318E-8</v>
      </c>
      <c r="P86" s="9">
        <v>5.3369834210624228E-9</v>
      </c>
      <c r="Q86" s="9">
        <v>8.4433934315109968E-2</v>
      </c>
      <c r="R86" s="9">
        <v>5.016597225484062E-4</v>
      </c>
      <c r="S86" s="9">
        <v>5.0248543053991177E-4</v>
      </c>
      <c r="T86" s="9">
        <v>1.8498312758690361E-3</v>
      </c>
      <c r="U86" s="9">
        <v>3.9109431028866969E-6</v>
      </c>
      <c r="V86" s="9">
        <v>1.39010101612752E-4</v>
      </c>
      <c r="W86" s="9">
        <v>0.17314665931359649</v>
      </c>
      <c r="X86" s="9">
        <v>2.101253921996538</v>
      </c>
      <c r="Y86" s="9">
        <v>0.15811485130492209</v>
      </c>
      <c r="Z86" s="9">
        <v>4.2611104742012036E-6</v>
      </c>
      <c r="AA86" s="9">
        <v>6.7283494472038399</v>
      </c>
      <c r="AB86" s="9">
        <f t="shared" si="60"/>
        <v>1.18E-2</v>
      </c>
      <c r="AC86" s="9">
        <f t="shared" si="79"/>
        <v>7.6672831473866855E-4</v>
      </c>
      <c r="AD86" s="9">
        <f t="shared" si="80"/>
        <v>2.2203818341410653E-10</v>
      </c>
      <c r="AE86" s="9">
        <f t="shared" si="81"/>
        <v>7.107891792515212E-11</v>
      </c>
      <c r="AF86" s="9">
        <f t="shared" si="82"/>
        <v>4.6676498115721638E-10</v>
      </c>
      <c r="AG86" s="9">
        <f t="shared" si="83"/>
        <v>6.2976404368536587E-11</v>
      </c>
      <c r="AH86" s="9">
        <f t="shared" si="84"/>
        <v>9.9632042491829757E-4</v>
      </c>
      <c r="AI86" s="9">
        <f t="shared" si="85"/>
        <v>5.919584726071193E-6</v>
      </c>
      <c r="AJ86" s="9">
        <f t="shared" si="86"/>
        <v>5.9293280803709584E-6</v>
      </c>
      <c r="AK86" s="9">
        <f t="shared" si="87"/>
        <v>2.1828009055254625E-5</v>
      </c>
      <c r="AL86" s="9">
        <f t="shared" si="88"/>
        <v>4.614912861406302E-8</v>
      </c>
      <c r="AM86" s="9">
        <f t="shared" si="89"/>
        <v>1.6403191990304736E-6</v>
      </c>
      <c r="AN86" s="9">
        <f t="shared" si="90"/>
        <v>2.0431305799004386E-3</v>
      </c>
      <c r="AO86" s="9">
        <f t="shared" si="91"/>
        <v>2.4794796279559148E-2</v>
      </c>
      <c r="AP86" s="9">
        <f t="shared" si="92"/>
        <v>1.8657552453980805E-3</v>
      </c>
      <c r="AQ86" s="9">
        <f t="shared" si="93"/>
        <v>5.0281103595574199E-8</v>
      </c>
      <c r="AR86" s="9">
        <f t="shared" si="94"/>
        <v>7.9394523477005305E-2</v>
      </c>
    </row>
    <row r="87" spans="1:44" ht="113.5" x14ac:dyDescent="0.35">
      <c r="A87" s="9" t="s">
        <v>151</v>
      </c>
      <c r="B87" s="9" t="s">
        <v>81</v>
      </c>
      <c r="C87" s="9" t="s">
        <v>169</v>
      </c>
      <c r="D87" s="9" t="s">
        <v>173</v>
      </c>
      <c r="E87" s="9" t="s">
        <v>133</v>
      </c>
      <c r="F87" s="9" t="s">
        <v>63</v>
      </c>
      <c r="G87" s="9" t="s">
        <v>172</v>
      </c>
      <c r="H87" s="9">
        <v>3.5211267605633799E-4</v>
      </c>
      <c r="I87" s="9" t="s">
        <v>188</v>
      </c>
      <c r="J87" s="9" t="b">
        <v>0</v>
      </c>
      <c r="L87" s="9">
        <v>20.770476845355471</v>
      </c>
      <c r="M87" s="9">
        <v>4.538945855711228E-6</v>
      </c>
      <c r="N87" s="9">
        <v>3.3553231459484399E-7</v>
      </c>
      <c r="O87" s="9">
        <v>4.9703019663053336E-7</v>
      </c>
      <c r="P87" s="9">
        <v>1.654775334199667E-6</v>
      </c>
      <c r="Q87" s="9">
        <v>1.358150323754713</v>
      </c>
      <c r="R87" s="9">
        <v>9.3551327350913246E-2</v>
      </c>
      <c r="S87" s="9">
        <v>7.8627320043827789E-2</v>
      </c>
      <c r="T87" s="9">
        <v>0.30444602764641082</v>
      </c>
      <c r="U87" s="9">
        <v>5.1596218834091912E-5</v>
      </c>
      <c r="V87" s="9">
        <v>2.7679495648269901E-2</v>
      </c>
      <c r="W87" s="9">
        <v>8.0476568776961841</v>
      </c>
      <c r="X87" s="9">
        <v>384.2101054534304</v>
      </c>
      <c r="Y87" s="9">
        <v>0.83675906617926499</v>
      </c>
      <c r="Z87" s="9">
        <v>1.5989725259106591E-5</v>
      </c>
      <c r="AA87" s="9">
        <v>287.88358972637371</v>
      </c>
      <c r="AB87" s="9">
        <f t="shared" si="60"/>
        <v>3.5211267605633799E-4</v>
      </c>
      <c r="AC87" s="9">
        <f t="shared" si="79"/>
        <v>7.31354818498432E-3</v>
      </c>
      <c r="AD87" s="9">
        <f t="shared" si="80"/>
        <v>1.5982203717293055E-9</v>
      </c>
      <c r="AE87" s="9">
        <f t="shared" si="81"/>
        <v>1.1814518119536758E-10</v>
      </c>
      <c r="AF87" s="9">
        <f t="shared" si="82"/>
        <v>1.7501063261638496E-10</v>
      </c>
      <c r="AG87" s="9">
        <f t="shared" si="83"/>
        <v>5.8266737119706578E-10</v>
      </c>
      <c r="AH87" s="9">
        <f t="shared" si="84"/>
        <v>4.7822194498405382E-4</v>
      </c>
      <c r="AI87" s="9">
        <f t="shared" si="85"/>
        <v>3.2940608222152547E-5</v>
      </c>
      <c r="AJ87" s="9">
        <f t="shared" si="86"/>
        <v>2.7685676071770344E-5</v>
      </c>
      <c r="AK87" s="9">
        <f t="shared" si="87"/>
        <v>1.0719930550929957E-4</v>
      </c>
      <c r="AL87" s="9">
        <f t="shared" si="88"/>
        <v>1.8167682688060532E-8</v>
      </c>
      <c r="AM87" s="9">
        <f t="shared" si="89"/>
        <v>9.7463012846020771E-6</v>
      </c>
      <c r="AN87" s="9">
        <f t="shared" si="90"/>
        <v>2.833681999188797E-3</v>
      </c>
      <c r="AO87" s="9">
        <f t="shared" si="91"/>
        <v>0.1352852483990952</v>
      </c>
      <c r="AP87" s="9">
        <f t="shared" si="92"/>
        <v>2.9463347400678341E-4</v>
      </c>
      <c r="AQ87" s="9">
        <f t="shared" si="93"/>
        <v>5.6301849503896443E-9</v>
      </c>
      <c r="AR87" s="9">
        <f t="shared" si="94"/>
        <v>0.10136746117125833</v>
      </c>
    </row>
    <row r="88" spans="1:44" ht="63.5" x14ac:dyDescent="0.35">
      <c r="A88" s="9" t="s">
        <v>138</v>
      </c>
      <c r="B88" s="9" t="s">
        <v>68</v>
      </c>
      <c r="C88" s="9" t="s">
        <v>110</v>
      </c>
      <c r="D88" s="9" t="s">
        <v>173</v>
      </c>
      <c r="E88" s="9" t="s">
        <v>133</v>
      </c>
      <c r="F88" s="9" t="s">
        <v>63</v>
      </c>
      <c r="G88" s="9" t="s">
        <v>172</v>
      </c>
      <c r="H88" s="9">
        <v>-0.45</v>
      </c>
      <c r="I88" s="9" t="s">
        <v>188</v>
      </c>
      <c r="J88" s="9" t="b">
        <v>0</v>
      </c>
      <c r="L88" s="9">
        <v>1.9762523097816322E-3</v>
      </c>
      <c r="M88" s="9">
        <v>4.5585323878996922E-10</v>
      </c>
      <c r="N88" s="9">
        <v>7.3979812043397198E-11</v>
      </c>
      <c r="O88" s="9">
        <v>8.3625553327060225E-10</v>
      </c>
      <c r="P88" s="9">
        <v>4.9935178435876641E-10</v>
      </c>
      <c r="Q88" s="9">
        <v>1.8854068897571169E-4</v>
      </c>
      <c r="R88" s="9">
        <v>1.2071760860206691E-5</v>
      </c>
      <c r="S88" s="9">
        <v>1.098395321246494E-5</v>
      </c>
      <c r="T88" s="9">
        <v>3.8522508602168832E-5</v>
      </c>
      <c r="U88" s="9">
        <v>2.3791929559191239E-8</v>
      </c>
      <c r="V88" s="9">
        <v>3.4529216119100202E-6</v>
      </c>
      <c r="W88" s="9">
        <v>2.359048868720344E-2</v>
      </c>
      <c r="X88" s="9">
        <v>9.4875290839446111E-2</v>
      </c>
      <c r="Y88" s="9">
        <v>3.4761769599503579E-4</v>
      </c>
      <c r="Z88" s="9">
        <v>5.6209983293744008E-8</v>
      </c>
      <c r="AA88" s="9">
        <v>3.5081459655934379E-2</v>
      </c>
      <c r="AB88" s="9">
        <f t="shared" si="60"/>
        <v>-0.45</v>
      </c>
      <c r="AC88" s="9">
        <f t="shared" si="79"/>
        <v>-8.8931353940173452E-4</v>
      </c>
      <c r="AD88" s="9">
        <f t="shared" si="80"/>
        <v>-2.0513395745548615E-10</v>
      </c>
      <c r="AE88" s="9">
        <f t="shared" si="81"/>
        <v>-3.329091541952874E-11</v>
      </c>
      <c r="AF88" s="9">
        <f t="shared" si="82"/>
        <v>-3.7631498997177103E-10</v>
      </c>
      <c r="AG88" s="9">
        <f t="shared" si="83"/>
        <v>-2.2470830296144488E-10</v>
      </c>
      <c r="AH88" s="9">
        <f t="shared" si="84"/>
        <v>-8.4843310039070264E-5</v>
      </c>
      <c r="AI88" s="9">
        <f t="shared" si="85"/>
        <v>-5.4322923870930111E-6</v>
      </c>
      <c r="AJ88" s="9">
        <f t="shared" si="86"/>
        <v>-4.942778945609223E-6</v>
      </c>
      <c r="AK88" s="9">
        <f t="shared" si="87"/>
        <v>-1.7335128870975976E-5</v>
      </c>
      <c r="AL88" s="9">
        <f t="shared" si="88"/>
        <v>-1.0706368301636057E-8</v>
      </c>
      <c r="AM88" s="9">
        <f t="shared" si="89"/>
        <v>-1.5538147253595092E-6</v>
      </c>
      <c r="AN88" s="9">
        <f t="shared" si="90"/>
        <v>-1.0615719909241548E-2</v>
      </c>
      <c r="AO88" s="9">
        <f t="shared" si="91"/>
        <v>-4.2693880877750751E-2</v>
      </c>
      <c r="AP88" s="9">
        <f t="shared" si="92"/>
        <v>-1.5642796319776612E-4</v>
      </c>
      <c r="AQ88" s="9">
        <f t="shared" si="93"/>
        <v>-2.5294492482184804E-8</v>
      </c>
      <c r="AR88" s="9">
        <f t="shared" si="94"/>
        <v>-1.5786656845170471E-2</v>
      </c>
    </row>
    <row r="89" spans="1:44" ht="63.5" x14ac:dyDescent="0.35">
      <c r="A89" s="9" t="s">
        <v>139</v>
      </c>
      <c r="B89" s="9" t="s">
        <v>69</v>
      </c>
      <c r="C89" s="9" t="s">
        <v>110</v>
      </c>
      <c r="D89" s="9" t="s">
        <v>177</v>
      </c>
      <c r="E89" s="9" t="s">
        <v>133</v>
      </c>
      <c r="F89" s="9" t="s">
        <v>63</v>
      </c>
      <c r="G89" s="9" t="s">
        <v>172</v>
      </c>
      <c r="H89" s="9">
        <v>2.5000000000000001E-5</v>
      </c>
      <c r="I89" s="9" t="s">
        <v>189</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140</v>
      </c>
      <c r="B90" s="9" t="s">
        <v>70</v>
      </c>
      <c r="C90" s="9" t="s">
        <v>110</v>
      </c>
      <c r="D90" s="9" t="s">
        <v>177</v>
      </c>
      <c r="E90" s="9" t="s">
        <v>133</v>
      </c>
      <c r="F90" s="9" t="s">
        <v>63</v>
      </c>
      <c r="G90" s="9" t="s">
        <v>172</v>
      </c>
      <c r="H90" s="9">
        <v>0.22</v>
      </c>
      <c r="I90" s="9" t="s">
        <v>189</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152</v>
      </c>
      <c r="B91" s="9" t="s">
        <v>82</v>
      </c>
      <c r="C91" s="9" t="s">
        <v>110</v>
      </c>
      <c r="D91" s="9" t="s">
        <v>177</v>
      </c>
      <c r="E91" s="9" t="s">
        <v>133</v>
      </c>
      <c r="F91" s="9" t="s">
        <v>63</v>
      </c>
      <c r="G91" s="9" t="s">
        <v>172</v>
      </c>
      <c r="H91" s="9">
        <v>5.2599999999999999E-4</v>
      </c>
      <c r="I91" s="9" t="s">
        <v>189</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144</v>
      </c>
      <c r="B92" s="9" t="s">
        <v>74</v>
      </c>
      <c r="C92" s="9" t="s">
        <v>110</v>
      </c>
      <c r="D92" s="9" t="s">
        <v>177</v>
      </c>
      <c r="E92" s="9" t="s">
        <v>133</v>
      </c>
      <c r="F92" s="9" t="s">
        <v>63</v>
      </c>
      <c r="G92" s="9" t="s">
        <v>172</v>
      </c>
      <c r="H92" s="9">
        <v>1E-3</v>
      </c>
      <c r="I92" s="9" t="s">
        <v>189</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145</v>
      </c>
      <c r="B93" s="9" t="s">
        <v>83</v>
      </c>
      <c r="C93" s="9" t="s">
        <v>166</v>
      </c>
      <c r="D93" s="9" t="s">
        <v>181</v>
      </c>
      <c r="E93" s="9" t="s">
        <v>133</v>
      </c>
      <c r="F93" s="9" t="s">
        <v>63</v>
      </c>
      <c r="G93" s="9" t="s">
        <v>172</v>
      </c>
      <c r="H93" s="9">
        <v>1.25E-4</v>
      </c>
      <c r="I93" s="9" t="s">
        <v>189</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146</v>
      </c>
      <c r="B94" s="9" t="s">
        <v>76</v>
      </c>
      <c r="C94" s="9" t="s">
        <v>110</v>
      </c>
      <c r="D94" s="9" t="s">
        <v>177</v>
      </c>
      <c r="E94" s="9" t="s">
        <v>133</v>
      </c>
      <c r="F94" s="9" t="s">
        <v>63</v>
      </c>
      <c r="G94" s="9" t="s">
        <v>172</v>
      </c>
      <c r="H94" s="9">
        <v>6.9999999999999999E-4</v>
      </c>
      <c r="I94" s="9" t="s">
        <v>189</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134</v>
      </c>
      <c r="B95" s="9" t="s">
        <v>64</v>
      </c>
      <c r="C95" s="9" t="s">
        <v>110</v>
      </c>
      <c r="D95" s="9" t="s">
        <v>172</v>
      </c>
      <c r="E95" s="9" t="s">
        <v>134</v>
      </c>
      <c r="F95" s="9" t="s">
        <v>64</v>
      </c>
      <c r="G95" s="9" t="s">
        <v>172</v>
      </c>
      <c r="H95" s="9">
        <v>-1</v>
      </c>
      <c r="I95" s="9" t="s">
        <v>187</v>
      </c>
      <c r="J95" s="9" t="b">
        <v>0</v>
      </c>
      <c r="AB95" s="9">
        <f t="shared" si="95"/>
        <v>-1</v>
      </c>
      <c r="AC95" s="9">
        <f t="shared" ref="AC95:AR95" si="96">+AC96+AC97+AC98+AC99+AC100+AC101+AC102+AC103+AC104+AC105+AC106+AC107+AC108+AC109+AC110+AC111+AC112</f>
        <v>6.3631291606058196E-2</v>
      </c>
      <c r="AD95" s="9">
        <f t="shared" si="96"/>
        <v>2.1461117401745045E-9</v>
      </c>
      <c r="AE95" s="9">
        <f t="shared" si="96"/>
        <v>5.9932898772369975E-10</v>
      </c>
      <c r="AF95" s="9">
        <f t="shared" si="96"/>
        <v>2.1648111306459408E-9</v>
      </c>
      <c r="AG95" s="9">
        <f t="shared" si="96"/>
        <v>-5.1574816115097723E-10</v>
      </c>
      <c r="AH95" s="9">
        <f t="shared" si="96"/>
        <v>2.1236309091165724E-4</v>
      </c>
      <c r="AI95" s="9">
        <f t="shared" si="96"/>
        <v>5.7021824543464168E-5</v>
      </c>
      <c r="AJ95" s="9">
        <f t="shared" si="96"/>
        <v>-2.287819116289003E-4</v>
      </c>
      <c r="AK95" s="9">
        <f t="shared" si="96"/>
        <v>-1.0539745436972097E-3</v>
      </c>
      <c r="AL95" s="9">
        <f t="shared" si="96"/>
        <v>2.8696702001424669E-7</v>
      </c>
      <c r="AM95" s="9">
        <f t="shared" si="96"/>
        <v>9.7586895528990404E-6</v>
      </c>
      <c r="AN95" s="9">
        <f t="shared" si="96"/>
        <v>5.348048751002827E-3</v>
      </c>
      <c r="AO95" s="9">
        <f t="shared" si="96"/>
        <v>3.2308317082828386E-2</v>
      </c>
      <c r="AP95" s="9">
        <f t="shared" si="96"/>
        <v>5.9156225282669785E-4</v>
      </c>
      <c r="AQ95" s="9">
        <f t="shared" si="96"/>
        <v>-5.5873030923603101E-10</v>
      </c>
      <c r="AR95" s="9">
        <f t="shared" si="96"/>
        <v>0.10916730139212347</v>
      </c>
    </row>
    <row r="96" spans="1:44" ht="76" x14ac:dyDescent="0.35">
      <c r="A96" s="9" t="s">
        <v>153</v>
      </c>
      <c r="B96" s="9" t="s">
        <v>84</v>
      </c>
      <c r="C96" s="9" t="s">
        <v>167</v>
      </c>
      <c r="D96" s="9" t="s">
        <v>180</v>
      </c>
      <c r="E96" s="9" t="s">
        <v>134</v>
      </c>
      <c r="F96" s="9" t="s">
        <v>64</v>
      </c>
      <c r="G96" s="9" t="s">
        <v>172</v>
      </c>
      <c r="H96" s="9">
        <v>1.67E-9</v>
      </c>
      <c r="I96" s="9" t="s">
        <v>188</v>
      </c>
      <c r="J96" s="9" t="b">
        <v>0</v>
      </c>
      <c r="L96" s="9">
        <v>531588.55086475215</v>
      </c>
      <c r="M96" s="9">
        <v>6.7694123555316815E-2</v>
      </c>
      <c r="N96" s="9">
        <v>0.3938118337379754</v>
      </c>
      <c r="O96" s="9">
        <v>0.62462966401564413</v>
      </c>
      <c r="P96" s="9">
        <v>8.7978477863890459E-2</v>
      </c>
      <c r="Q96" s="9">
        <v>45780.717024340091</v>
      </c>
      <c r="R96" s="9">
        <v>3648.9360252635761</v>
      </c>
      <c r="S96" s="9">
        <v>3352.0878488517392</v>
      </c>
      <c r="T96" s="9">
        <v>9596.7617022583654</v>
      </c>
      <c r="U96" s="9">
        <v>29.822204125629671</v>
      </c>
      <c r="V96" s="9">
        <v>842.47996611767769</v>
      </c>
      <c r="W96" s="9">
        <v>5151855.5494409902</v>
      </c>
      <c r="X96" s="9">
        <v>30460222.983207799</v>
      </c>
      <c r="Y96" s="9">
        <v>260693.1461025514</v>
      </c>
      <c r="Z96" s="9">
        <v>47.833015526423253</v>
      </c>
      <c r="AA96" s="9">
        <v>11544174.11055026</v>
      </c>
      <c r="AB96" s="9">
        <f t="shared" si="95"/>
        <v>1.67E-9</v>
      </c>
      <c r="AC96" s="9">
        <f t="shared" ref="AC96:AC112" si="97">AB96*L96</f>
        <v>8.8775287994413612E-4</v>
      </c>
      <c r="AD96" s="9">
        <f t="shared" ref="AD96:AD112" si="98">AB96*M96</f>
        <v>1.1304918633737909E-10</v>
      </c>
      <c r="AE96" s="9">
        <f t="shared" ref="AE96:AE112" si="99">AB96*N96</f>
        <v>6.5766576234241895E-10</v>
      </c>
      <c r="AF96" s="9">
        <f t="shared" ref="AF96:AF112" si="100">AB96*O96</f>
        <v>1.0431315389061257E-9</v>
      </c>
      <c r="AG96" s="9">
        <f t="shared" ref="AG96:AG112" si="101">AB96*P96</f>
        <v>1.4692405803269708E-10</v>
      </c>
      <c r="AH96" s="9">
        <f t="shared" ref="AH96:AH112" si="102">AB96*Q96</f>
        <v>7.6453797430647957E-5</v>
      </c>
      <c r="AI96" s="9">
        <f t="shared" ref="AI96:AI112" si="103">AB96*R96</f>
        <v>6.0937231621901722E-6</v>
      </c>
      <c r="AJ96" s="9">
        <f t="shared" ref="AJ96:AJ112" si="104">AB96*S96</f>
        <v>5.5979867075824044E-6</v>
      </c>
      <c r="AK96" s="9">
        <f t="shared" ref="AK96:AK112" si="105">AB96*T96</f>
        <v>1.6026592042771469E-5</v>
      </c>
      <c r="AL96" s="9">
        <f t="shared" ref="AL96:AL112" si="106">AB96*U96</f>
        <v>4.9803080889801552E-8</v>
      </c>
      <c r="AM96" s="9">
        <f t="shared" ref="AM96:AM112" si="107">AB96*V96</f>
        <v>1.4069415434165217E-6</v>
      </c>
      <c r="AN96" s="9">
        <f t="shared" ref="AN96:AN112" si="108">AB96*W96</f>
        <v>8.6035987675664536E-3</v>
      </c>
      <c r="AO96" s="9">
        <f t="shared" ref="AO96:AO112" si="109">AB96*X96</f>
        <v>5.0868572381957029E-2</v>
      </c>
      <c r="AP96" s="9">
        <f t="shared" ref="AP96:AP112" si="110">AB96*Y96</f>
        <v>4.3535755399126084E-4</v>
      </c>
      <c r="AQ96" s="9">
        <f t="shared" ref="AQ96:AQ112" si="111">AB96*Z96</f>
        <v>7.9881135929126837E-8</v>
      </c>
      <c r="AR96" s="9">
        <f t="shared" ref="AR96:AR112" si="112">AB96*AA96</f>
        <v>1.9278770764618935E-2</v>
      </c>
    </row>
    <row r="97" spans="1:44" ht="113.5" x14ac:dyDescent="0.35">
      <c r="A97" s="9" t="s">
        <v>151</v>
      </c>
      <c r="B97" s="9" t="s">
        <v>81</v>
      </c>
      <c r="C97" s="9" t="s">
        <v>169</v>
      </c>
      <c r="D97" s="9" t="s">
        <v>173</v>
      </c>
      <c r="E97" s="9" t="s">
        <v>134</v>
      </c>
      <c r="F97" s="9" t="s">
        <v>64</v>
      </c>
      <c r="G97" s="9" t="s">
        <v>172</v>
      </c>
      <c r="H97" s="9">
        <v>3.5211267605633799E-4</v>
      </c>
      <c r="I97" s="9" t="s">
        <v>188</v>
      </c>
      <c r="J97" s="9" t="b">
        <v>0</v>
      </c>
      <c r="L97" s="9">
        <v>20.770476845355471</v>
      </c>
      <c r="M97" s="9">
        <v>4.538945855711228E-6</v>
      </c>
      <c r="N97" s="9">
        <v>3.3553231459484399E-7</v>
      </c>
      <c r="O97" s="9">
        <v>4.9703019663053336E-7</v>
      </c>
      <c r="P97" s="9">
        <v>1.654775334199667E-6</v>
      </c>
      <c r="Q97" s="9">
        <v>1.358150323754713</v>
      </c>
      <c r="R97" s="9">
        <v>9.3551327350913246E-2</v>
      </c>
      <c r="S97" s="9">
        <v>7.8627320043827789E-2</v>
      </c>
      <c r="T97" s="9">
        <v>0.30444602764641082</v>
      </c>
      <c r="U97" s="9">
        <v>5.1596218834091912E-5</v>
      </c>
      <c r="V97" s="9">
        <v>2.7679495648269901E-2</v>
      </c>
      <c r="W97" s="9">
        <v>8.0476568776961841</v>
      </c>
      <c r="X97" s="9">
        <v>384.2101054534304</v>
      </c>
      <c r="Y97" s="9">
        <v>0.83675906617926499</v>
      </c>
      <c r="Z97" s="9">
        <v>1.5989725259106591E-5</v>
      </c>
      <c r="AA97" s="9">
        <v>287.88358972637371</v>
      </c>
      <c r="AB97" s="9">
        <f t="shared" si="95"/>
        <v>3.5211267605633799E-4</v>
      </c>
      <c r="AC97" s="9">
        <f t="shared" si="97"/>
        <v>7.31354818498432E-3</v>
      </c>
      <c r="AD97" s="9">
        <f t="shared" si="98"/>
        <v>1.5982203717293055E-9</v>
      </c>
      <c r="AE97" s="9">
        <f t="shared" si="99"/>
        <v>1.1814518119536758E-10</v>
      </c>
      <c r="AF97" s="9">
        <f t="shared" si="100"/>
        <v>1.7501063261638496E-10</v>
      </c>
      <c r="AG97" s="9">
        <f t="shared" si="101"/>
        <v>5.8266737119706578E-10</v>
      </c>
      <c r="AH97" s="9">
        <f t="shared" si="102"/>
        <v>4.7822194498405382E-4</v>
      </c>
      <c r="AI97" s="9">
        <f t="shared" si="103"/>
        <v>3.2940608222152547E-5</v>
      </c>
      <c r="AJ97" s="9">
        <f t="shared" si="104"/>
        <v>2.7685676071770344E-5</v>
      </c>
      <c r="AK97" s="9">
        <f t="shared" si="105"/>
        <v>1.0719930550929957E-4</v>
      </c>
      <c r="AL97" s="9">
        <f t="shared" si="106"/>
        <v>1.8167682688060532E-8</v>
      </c>
      <c r="AM97" s="9">
        <f t="shared" si="107"/>
        <v>9.7463012846020771E-6</v>
      </c>
      <c r="AN97" s="9">
        <f t="shared" si="108"/>
        <v>2.833681999188797E-3</v>
      </c>
      <c r="AO97" s="9">
        <f t="shared" si="109"/>
        <v>0.1352852483990952</v>
      </c>
      <c r="AP97" s="9">
        <f t="shared" si="110"/>
        <v>2.9463347400678341E-4</v>
      </c>
      <c r="AQ97" s="9">
        <f t="shared" si="111"/>
        <v>5.6301849503896443E-9</v>
      </c>
      <c r="AR97" s="9">
        <f t="shared" si="112"/>
        <v>0.10136746117125833</v>
      </c>
    </row>
    <row r="98" spans="1:44" ht="63.5" x14ac:dyDescent="0.35">
      <c r="A98" s="9" t="s">
        <v>148</v>
      </c>
      <c r="B98" s="9" t="s">
        <v>78</v>
      </c>
      <c r="C98" s="9" t="s">
        <v>166</v>
      </c>
      <c r="D98" s="9" t="s">
        <v>180</v>
      </c>
      <c r="E98" s="9" t="s">
        <v>134</v>
      </c>
      <c r="F98" s="9" t="s">
        <v>64</v>
      </c>
      <c r="G98" s="9" t="s">
        <v>172</v>
      </c>
      <c r="H98" s="9">
        <v>-2.2499999999999999E-4</v>
      </c>
      <c r="I98" s="9" t="s">
        <v>188</v>
      </c>
      <c r="J98" s="9" t="b">
        <v>0</v>
      </c>
      <c r="L98" s="9">
        <v>-0.2495987735369119</v>
      </c>
      <c r="M98" s="9">
        <v>-2.298440280271461E-8</v>
      </c>
      <c r="N98" s="9">
        <v>-1.2730318481443419E-7</v>
      </c>
      <c r="O98" s="9">
        <v>-2.1089556431940152E-6</v>
      </c>
      <c r="P98" s="9">
        <v>-3.3022881192144073E-8</v>
      </c>
      <c r="Q98" s="9">
        <v>-3.087734116993586E-2</v>
      </c>
      <c r="R98" s="9">
        <v>-1.673626355443798E-3</v>
      </c>
      <c r="S98" s="9">
        <v>-3.9479854448940836E-3</v>
      </c>
      <c r="T98" s="9">
        <v>-1.1803089175688029E-2</v>
      </c>
      <c r="U98" s="9">
        <v>-9.1012277757634887E-4</v>
      </c>
      <c r="V98" s="9">
        <v>-2.0731028737765399E-2</v>
      </c>
      <c r="W98" s="9">
        <v>-4.7613668469768156</v>
      </c>
      <c r="X98" s="9">
        <v>-4.0001410825997326</v>
      </c>
      <c r="Y98" s="9">
        <v>-4.434468517523853</v>
      </c>
      <c r="Z98" s="9">
        <v>-6.659646535487014E-6</v>
      </c>
      <c r="AA98" s="9">
        <v>-4.3641458683035443</v>
      </c>
      <c r="AB98" s="9">
        <f t="shared" si="95"/>
        <v>-2.2499999999999999E-4</v>
      </c>
      <c r="AC98" s="9">
        <f t="shared" si="97"/>
        <v>5.6159724045805173E-5</v>
      </c>
      <c r="AD98" s="9">
        <f t="shared" si="98"/>
        <v>5.1714906306107873E-12</v>
      </c>
      <c r="AE98" s="9">
        <f t="shared" si="99"/>
        <v>2.8643216583247692E-11</v>
      </c>
      <c r="AF98" s="9">
        <f t="shared" si="100"/>
        <v>4.7451501971865341E-10</v>
      </c>
      <c r="AG98" s="9">
        <f t="shared" si="101"/>
        <v>7.4301482682324166E-12</v>
      </c>
      <c r="AH98" s="9">
        <f t="shared" si="102"/>
        <v>6.9474017632355678E-6</v>
      </c>
      <c r="AI98" s="9">
        <f t="shared" si="103"/>
        <v>3.7656592997485455E-7</v>
      </c>
      <c r="AJ98" s="9">
        <f t="shared" si="104"/>
        <v>8.8829672510116878E-7</v>
      </c>
      <c r="AK98" s="9">
        <f t="shared" si="105"/>
        <v>2.6556950645298065E-6</v>
      </c>
      <c r="AL98" s="9">
        <f t="shared" si="106"/>
        <v>2.0477762495467849E-7</v>
      </c>
      <c r="AM98" s="9">
        <f t="shared" si="107"/>
        <v>4.6644814659972144E-6</v>
      </c>
      <c r="AN98" s="9">
        <f t="shared" si="108"/>
        <v>1.0713075405697835E-3</v>
      </c>
      <c r="AO98" s="9">
        <f t="shared" si="109"/>
        <v>9.0003174358493985E-4</v>
      </c>
      <c r="AP98" s="9">
        <f t="shared" si="110"/>
        <v>9.9775541644286686E-4</v>
      </c>
      <c r="AQ98" s="9">
        <f t="shared" si="111"/>
        <v>1.498420470484578E-9</v>
      </c>
      <c r="AR98" s="9">
        <f t="shared" si="112"/>
        <v>9.8193282036829741E-4</v>
      </c>
    </row>
    <row r="99" spans="1:44" ht="63.5" x14ac:dyDescent="0.35">
      <c r="A99" s="9" t="s">
        <v>150</v>
      </c>
      <c r="B99" s="9" t="s">
        <v>80</v>
      </c>
      <c r="C99" s="9" t="s">
        <v>168</v>
      </c>
      <c r="D99" s="9" t="s">
        <v>180</v>
      </c>
      <c r="E99" s="9" t="s">
        <v>134</v>
      </c>
      <c r="F99" s="9" t="s">
        <v>64</v>
      </c>
      <c r="G99" s="9" t="s">
        <v>172</v>
      </c>
      <c r="H99" s="9">
        <v>2.1350000000000002E-3</v>
      </c>
      <c r="I99" s="9" t="s">
        <v>188</v>
      </c>
      <c r="J99" s="9" t="b">
        <v>0</v>
      </c>
      <c r="L99" s="9">
        <v>6.4976975825310895E-2</v>
      </c>
      <c r="M99" s="9">
        <v>1.88167952045853E-8</v>
      </c>
      <c r="N99" s="9">
        <v>6.0236371123010269E-9</v>
      </c>
      <c r="O99" s="9">
        <v>3.9556354335357318E-8</v>
      </c>
      <c r="P99" s="9">
        <v>5.3369834210624228E-9</v>
      </c>
      <c r="Q99" s="9">
        <v>8.4433934315109968E-2</v>
      </c>
      <c r="R99" s="9">
        <v>5.016597225484062E-4</v>
      </c>
      <c r="S99" s="9">
        <v>5.0248543053991177E-4</v>
      </c>
      <c r="T99" s="9">
        <v>1.8498312758690361E-3</v>
      </c>
      <c r="U99" s="9">
        <v>3.9109431028866969E-6</v>
      </c>
      <c r="V99" s="9">
        <v>1.39010101612752E-4</v>
      </c>
      <c r="W99" s="9">
        <v>0.17314665931359649</v>
      </c>
      <c r="X99" s="9">
        <v>2.101253921996538</v>
      </c>
      <c r="Y99" s="9">
        <v>0.15811485130492209</v>
      </c>
      <c r="Z99" s="9">
        <v>4.2611104742012036E-6</v>
      </c>
      <c r="AA99" s="9">
        <v>6.7283494472038399</v>
      </c>
      <c r="AB99" s="9">
        <f t="shared" si="95"/>
        <v>2.1350000000000002E-3</v>
      </c>
      <c r="AC99" s="9">
        <f t="shared" si="97"/>
        <v>1.3872584338703878E-4</v>
      </c>
      <c r="AD99" s="9">
        <f t="shared" si="98"/>
        <v>4.0173857761789619E-11</v>
      </c>
      <c r="AE99" s="9">
        <f t="shared" si="99"/>
        <v>1.2860465234762693E-11</v>
      </c>
      <c r="AF99" s="9">
        <f t="shared" si="100"/>
        <v>8.445281650598788E-11</v>
      </c>
      <c r="AG99" s="9">
        <f t="shared" si="101"/>
        <v>1.1394459603968274E-11</v>
      </c>
      <c r="AH99" s="9">
        <f t="shared" si="102"/>
        <v>1.802664497627598E-4</v>
      </c>
      <c r="AI99" s="9">
        <f t="shared" si="103"/>
        <v>1.0710435076408473E-6</v>
      </c>
      <c r="AJ99" s="9">
        <f t="shared" si="104"/>
        <v>1.0728063942027117E-6</v>
      </c>
      <c r="AK99" s="9">
        <f t="shared" si="105"/>
        <v>3.9493897739803922E-6</v>
      </c>
      <c r="AL99" s="9">
        <f t="shared" si="106"/>
        <v>8.3498635246630979E-9</v>
      </c>
      <c r="AM99" s="9">
        <f t="shared" si="107"/>
        <v>2.9678656694322554E-7</v>
      </c>
      <c r="AN99" s="9">
        <f t="shared" si="108"/>
        <v>3.6966811763452855E-4</v>
      </c>
      <c r="AO99" s="9">
        <f t="shared" si="109"/>
        <v>4.4861771234626091E-3</v>
      </c>
      <c r="AP99" s="9">
        <f t="shared" si="110"/>
        <v>3.3757520753600868E-4</v>
      </c>
      <c r="AQ99" s="9">
        <f t="shared" si="111"/>
        <v>9.09747086241957E-9</v>
      </c>
      <c r="AR99" s="9">
        <f t="shared" si="112"/>
        <v>1.4365026069780198E-2</v>
      </c>
    </row>
    <row r="100" spans="1:44" ht="113.5" x14ac:dyDescent="0.35">
      <c r="A100" s="9" t="s">
        <v>154</v>
      </c>
      <c r="B100" s="9" t="s">
        <v>85</v>
      </c>
      <c r="C100" s="9" t="s">
        <v>170</v>
      </c>
      <c r="D100" s="9" t="s">
        <v>180</v>
      </c>
      <c r="E100" s="9" t="s">
        <v>134</v>
      </c>
      <c r="F100" s="9" t="s">
        <v>64</v>
      </c>
      <c r="G100" s="9" t="s">
        <v>172</v>
      </c>
      <c r="H100" s="9">
        <v>0.24160000000000001</v>
      </c>
      <c r="I100" s="9" t="s">
        <v>188</v>
      </c>
      <c r="J100" s="9" t="b">
        <v>0</v>
      </c>
      <c r="L100" s="9">
        <v>5.1279898539865088E-2</v>
      </c>
      <c r="M100" s="9">
        <v>1.1007602719688259E-8</v>
      </c>
      <c r="N100" s="9">
        <v>5.7696860825062699E-10</v>
      </c>
      <c r="O100" s="9">
        <v>1.8605427441203789E-8</v>
      </c>
      <c r="P100" s="9">
        <v>1.3718650040644421E-8</v>
      </c>
      <c r="Q100" s="9">
        <v>3.6984981138069432E-3</v>
      </c>
      <c r="R100" s="9">
        <v>2.124073033404352E-4</v>
      </c>
      <c r="S100" s="9">
        <v>2.1488431374030081E-4</v>
      </c>
      <c r="T100" s="9">
        <v>6.897330186099777E-4</v>
      </c>
      <c r="U100" s="9">
        <v>2.244221508969386E-7</v>
      </c>
      <c r="V100" s="9">
        <v>6.1402041427933193E-5</v>
      </c>
      <c r="W100" s="9">
        <v>4.056174219050012E-2</v>
      </c>
      <c r="X100" s="9">
        <v>1.076334289898053</v>
      </c>
      <c r="Y100" s="9">
        <v>3.5500079466324499E-3</v>
      </c>
      <c r="Z100" s="9">
        <v>1.759353194953826E-7</v>
      </c>
      <c r="AA100" s="9">
        <v>0.71958765812671266</v>
      </c>
      <c r="AB100" s="9">
        <f t="shared" si="95"/>
        <v>0.24160000000000001</v>
      </c>
      <c r="AC100" s="9">
        <f t="shared" si="97"/>
        <v>1.2389223487231406E-2</v>
      </c>
      <c r="AD100" s="9">
        <f t="shared" si="98"/>
        <v>2.6594368170766837E-9</v>
      </c>
      <c r="AE100" s="9">
        <f t="shared" si="99"/>
        <v>1.3939561575335147E-10</v>
      </c>
      <c r="AF100" s="9">
        <f t="shared" si="100"/>
        <v>4.495071269794836E-9</v>
      </c>
      <c r="AG100" s="9">
        <f t="shared" si="101"/>
        <v>3.314425849819692E-9</v>
      </c>
      <c r="AH100" s="9">
        <f t="shared" si="102"/>
        <v>8.9355714429575754E-4</v>
      </c>
      <c r="AI100" s="9">
        <f t="shared" si="103"/>
        <v>5.1317604487049144E-5</v>
      </c>
      <c r="AJ100" s="9">
        <f t="shared" si="104"/>
        <v>5.1916050199656676E-5</v>
      </c>
      <c r="AK100" s="9">
        <f t="shared" si="105"/>
        <v>1.6663949729617061E-4</v>
      </c>
      <c r="AL100" s="9">
        <f t="shared" si="106"/>
        <v>5.422039165670037E-8</v>
      </c>
      <c r="AM100" s="9">
        <f t="shared" si="107"/>
        <v>1.483473320898866E-5</v>
      </c>
      <c r="AN100" s="9">
        <f t="shared" si="108"/>
        <v>9.7997169132248291E-3</v>
      </c>
      <c r="AO100" s="9">
        <f t="shared" si="109"/>
        <v>0.26004236443936962</v>
      </c>
      <c r="AP100" s="9">
        <f t="shared" si="110"/>
        <v>8.5768191990639997E-4</v>
      </c>
      <c r="AQ100" s="9">
        <f t="shared" si="111"/>
        <v>4.2505973190084435E-8</v>
      </c>
      <c r="AR100" s="9">
        <f t="shared" si="112"/>
        <v>0.17385237820341379</v>
      </c>
    </row>
    <row r="101" spans="1:44" ht="63.5" x14ac:dyDescent="0.35">
      <c r="A101" s="9" t="s">
        <v>155</v>
      </c>
      <c r="B101" s="9" t="s">
        <v>86</v>
      </c>
      <c r="C101" s="9" t="s">
        <v>110</v>
      </c>
      <c r="D101" s="9" t="s">
        <v>180</v>
      </c>
      <c r="E101" s="9" t="s">
        <v>134</v>
      </c>
      <c r="F101" s="9" t="s">
        <v>64</v>
      </c>
      <c r="G101" s="9" t="s">
        <v>172</v>
      </c>
      <c r="H101" s="9">
        <v>0.22500000000000001</v>
      </c>
      <c r="I101" s="9" t="s">
        <v>188</v>
      </c>
      <c r="J101" s="9" t="b">
        <v>0</v>
      </c>
      <c r="L101" s="9">
        <v>6.7716567107798954E-5</v>
      </c>
      <c r="M101" s="9">
        <v>1.5723761414637489E-11</v>
      </c>
      <c r="N101" s="9">
        <v>2.6353440325022379E-11</v>
      </c>
      <c r="O101" s="9">
        <v>5.6714296695081312E-11</v>
      </c>
      <c r="P101" s="9">
        <v>8.0298788342731218E-12</v>
      </c>
      <c r="Q101" s="9">
        <v>4.3907010471279183E-5</v>
      </c>
      <c r="R101" s="9">
        <v>4.8969948140872343E-7</v>
      </c>
      <c r="S101" s="9">
        <v>5.5355271100400082E-7</v>
      </c>
      <c r="T101" s="9">
        <v>1.5698875920655979E-6</v>
      </c>
      <c r="U101" s="9">
        <v>2.9151234580866521E-9</v>
      </c>
      <c r="V101" s="9">
        <v>1.2989006942466761E-7</v>
      </c>
      <c r="W101" s="9">
        <v>3.652182987512194E-4</v>
      </c>
      <c r="X101" s="9">
        <v>1.8621291164108279E-3</v>
      </c>
      <c r="Y101" s="9">
        <v>1.8352797200254411E-4</v>
      </c>
      <c r="Z101" s="9">
        <v>1.535286196742344E-9</v>
      </c>
      <c r="AA101" s="9">
        <v>3.9595658266984943E-3</v>
      </c>
      <c r="AB101" s="9">
        <f t="shared" si="95"/>
        <v>0.22500000000000001</v>
      </c>
      <c r="AC101" s="9">
        <f t="shared" si="97"/>
        <v>1.5236227599254765E-5</v>
      </c>
      <c r="AD101" s="9">
        <f t="shared" si="98"/>
        <v>3.5378463182934351E-12</v>
      </c>
      <c r="AE101" s="9">
        <f t="shared" si="99"/>
        <v>5.9295240731300353E-12</v>
      </c>
      <c r="AF101" s="9">
        <f t="shared" si="100"/>
        <v>1.2760716756393295E-11</v>
      </c>
      <c r="AG101" s="9">
        <f t="shared" si="101"/>
        <v>1.8067227377114525E-12</v>
      </c>
      <c r="AH101" s="9">
        <f t="shared" si="102"/>
        <v>9.8790773560378162E-6</v>
      </c>
      <c r="AI101" s="9">
        <f t="shared" si="103"/>
        <v>1.1018238331696277E-7</v>
      </c>
      <c r="AJ101" s="9">
        <f t="shared" si="104"/>
        <v>1.2454935997590019E-7</v>
      </c>
      <c r="AK101" s="9">
        <f t="shared" si="105"/>
        <v>3.5322470821475955E-7</v>
      </c>
      <c r="AL101" s="9">
        <f t="shared" si="106"/>
        <v>6.5590277806949679E-10</v>
      </c>
      <c r="AM101" s="9">
        <f t="shared" si="107"/>
        <v>2.9225265620550214E-8</v>
      </c>
      <c r="AN101" s="9">
        <f t="shared" si="108"/>
        <v>8.2174117219024366E-5</v>
      </c>
      <c r="AO101" s="9">
        <f t="shared" si="109"/>
        <v>4.1897905119243629E-4</v>
      </c>
      <c r="AP101" s="9">
        <f t="shared" si="110"/>
        <v>4.1293793700572428E-5</v>
      </c>
      <c r="AQ101" s="9">
        <f t="shared" si="111"/>
        <v>3.4543939426702739E-10</v>
      </c>
      <c r="AR101" s="9">
        <f t="shared" si="112"/>
        <v>8.9090231100716127E-4</v>
      </c>
    </row>
    <row r="102" spans="1:44" ht="63.5" x14ac:dyDescent="0.35">
      <c r="A102" s="9" t="s">
        <v>156</v>
      </c>
      <c r="B102" s="9" t="s">
        <v>87</v>
      </c>
      <c r="C102" s="9" t="s">
        <v>110</v>
      </c>
      <c r="D102" s="9" t="s">
        <v>173</v>
      </c>
      <c r="E102" s="9" t="s">
        <v>134</v>
      </c>
      <c r="F102" s="9" t="s">
        <v>64</v>
      </c>
      <c r="G102" s="9" t="s">
        <v>172</v>
      </c>
      <c r="H102" s="9">
        <v>-0.62</v>
      </c>
      <c r="I102" s="9" t="s">
        <v>188</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157</v>
      </c>
      <c r="B103" s="9" t="s">
        <v>88</v>
      </c>
      <c r="C103" s="9" t="s">
        <v>166</v>
      </c>
      <c r="D103" s="9" t="s">
        <v>180</v>
      </c>
      <c r="E103" s="9" t="s">
        <v>134</v>
      </c>
      <c r="F103" s="9" t="s">
        <v>64</v>
      </c>
      <c r="G103" s="9" t="s">
        <v>172</v>
      </c>
      <c r="H103" s="9">
        <v>-0.1</v>
      </c>
      <c r="I103" s="9" t="s">
        <v>188</v>
      </c>
      <c r="J103" s="9" t="b">
        <v>0</v>
      </c>
      <c r="L103" s="9">
        <v>0.48603354741133747</v>
      </c>
      <c r="M103" s="9">
        <v>2.273477829679557E-8</v>
      </c>
      <c r="N103" s="9">
        <v>3.633107774585785E-9</v>
      </c>
      <c r="O103" s="9">
        <v>4.1201308636524407E-8</v>
      </c>
      <c r="P103" s="9">
        <v>4.5803967708103441E-8</v>
      </c>
      <c r="Q103" s="9">
        <v>1.4329627246808351E-2</v>
      </c>
      <c r="R103" s="9">
        <v>5.9127903148860361E-4</v>
      </c>
      <c r="S103" s="9">
        <v>3.1606727708718952E-3</v>
      </c>
      <c r="T103" s="9">
        <v>1.3507982480921761E-2</v>
      </c>
      <c r="U103" s="9">
        <v>1.1940752647772679E-6</v>
      </c>
      <c r="V103" s="9">
        <v>2.1991409382669211E-4</v>
      </c>
      <c r="W103" s="9">
        <v>0.17412098704400589</v>
      </c>
      <c r="X103" s="9">
        <v>4.196930560558334</v>
      </c>
      <c r="Y103" s="9">
        <v>2.372735112757194E-2</v>
      </c>
      <c r="Z103" s="9">
        <v>1.395173551060081E-6</v>
      </c>
      <c r="AA103" s="9">
        <v>2.0156916994832321</v>
      </c>
      <c r="AB103" s="9">
        <f t="shared" si="95"/>
        <v>-0.1</v>
      </c>
      <c r="AC103" s="9">
        <f t="shared" si="97"/>
        <v>-4.8603354741133753E-2</v>
      </c>
      <c r="AD103" s="9">
        <f t="shared" si="98"/>
        <v>-2.2734778296795572E-9</v>
      </c>
      <c r="AE103" s="9">
        <f t="shared" si="99"/>
        <v>-3.6331077745857853E-10</v>
      </c>
      <c r="AF103" s="9">
        <f t="shared" si="100"/>
        <v>-4.1201308636524408E-9</v>
      </c>
      <c r="AG103" s="9">
        <f t="shared" si="101"/>
        <v>-4.5803967708103441E-9</v>
      </c>
      <c r="AH103" s="9">
        <f t="shared" si="102"/>
        <v>-1.4329627246808352E-3</v>
      </c>
      <c r="AI103" s="9">
        <f t="shared" si="103"/>
        <v>-5.9127903148860364E-5</v>
      </c>
      <c r="AJ103" s="9">
        <f t="shared" si="104"/>
        <v>-3.1606727708718952E-4</v>
      </c>
      <c r="AK103" s="9">
        <f t="shared" si="105"/>
        <v>-1.3507982480921762E-3</v>
      </c>
      <c r="AL103" s="9">
        <f t="shared" si="106"/>
        <v>-1.194075264777268E-7</v>
      </c>
      <c r="AM103" s="9">
        <f t="shared" si="107"/>
        <v>-2.1991409382669213E-5</v>
      </c>
      <c r="AN103" s="9">
        <f t="shared" si="108"/>
        <v>-1.7412098704400591E-2</v>
      </c>
      <c r="AO103" s="9">
        <f t="shared" si="109"/>
        <v>-0.4196930560558334</v>
      </c>
      <c r="AP103" s="9">
        <f t="shared" si="110"/>
        <v>-2.3727351127571942E-3</v>
      </c>
      <c r="AQ103" s="9">
        <f t="shared" si="111"/>
        <v>-1.3951735510600811E-7</v>
      </c>
      <c r="AR103" s="9">
        <f t="shared" si="112"/>
        <v>-0.20156916994832322</v>
      </c>
    </row>
    <row r="104" spans="1:44" ht="63.5" x14ac:dyDescent="0.35">
      <c r="A104" s="9" t="s">
        <v>144</v>
      </c>
      <c r="B104" s="9" t="s">
        <v>74</v>
      </c>
      <c r="C104" s="9" t="s">
        <v>110</v>
      </c>
      <c r="D104" s="9" t="s">
        <v>177</v>
      </c>
      <c r="E104" s="9" t="s">
        <v>134</v>
      </c>
      <c r="F104" s="9" t="s">
        <v>64</v>
      </c>
      <c r="G104" s="9" t="s">
        <v>172</v>
      </c>
      <c r="H104" s="9">
        <v>2.3999999999999998E-3</v>
      </c>
      <c r="I104" s="9" t="s">
        <v>189</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158</v>
      </c>
      <c r="B105" s="9" t="s">
        <v>89</v>
      </c>
      <c r="C105" s="9" t="s">
        <v>110</v>
      </c>
      <c r="D105" s="9" t="s">
        <v>182</v>
      </c>
      <c r="E105" s="9" t="s">
        <v>134</v>
      </c>
      <c r="F105" s="9" t="s">
        <v>64</v>
      </c>
      <c r="G105" s="9" t="s">
        <v>172</v>
      </c>
      <c r="H105" s="9">
        <v>9.2799999999999997E-8</v>
      </c>
      <c r="I105" s="9" t="s">
        <v>189</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159</v>
      </c>
      <c r="B106" s="9" t="s">
        <v>90</v>
      </c>
      <c r="C106" s="9" t="s">
        <v>110</v>
      </c>
      <c r="D106" s="9" t="s">
        <v>182</v>
      </c>
      <c r="E106" s="9" t="s">
        <v>134</v>
      </c>
      <c r="F106" s="9" t="s">
        <v>64</v>
      </c>
      <c r="G106" s="9" t="s">
        <v>172</v>
      </c>
      <c r="H106" s="9">
        <v>7.0399999999999995E-8</v>
      </c>
      <c r="I106" s="9" t="s">
        <v>189</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152</v>
      </c>
      <c r="B107" s="9" t="s">
        <v>82</v>
      </c>
      <c r="C107" s="9" t="s">
        <v>110</v>
      </c>
      <c r="D107" s="9" t="s">
        <v>177</v>
      </c>
      <c r="E107" s="9" t="s">
        <v>134</v>
      </c>
      <c r="F107" s="9" t="s">
        <v>64</v>
      </c>
      <c r="G107" s="9" t="s">
        <v>172</v>
      </c>
      <c r="H107" s="9">
        <v>8.9599999999999996E-5</v>
      </c>
      <c r="I107" s="9" t="s">
        <v>189</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140</v>
      </c>
      <c r="B108" s="9" t="s">
        <v>70</v>
      </c>
      <c r="C108" s="9" t="s">
        <v>110</v>
      </c>
      <c r="D108" s="9" t="s">
        <v>177</v>
      </c>
      <c r="E108" s="9" t="s">
        <v>134</v>
      </c>
      <c r="F108" s="9" t="s">
        <v>64</v>
      </c>
      <c r="G108" s="9" t="s">
        <v>172</v>
      </c>
      <c r="H108" s="9">
        <v>0.21</v>
      </c>
      <c r="I108" s="9" t="s">
        <v>189</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139</v>
      </c>
      <c r="B109" s="9" t="s">
        <v>69</v>
      </c>
      <c r="C109" s="9" t="s">
        <v>110</v>
      </c>
      <c r="D109" s="9" t="s">
        <v>177</v>
      </c>
      <c r="E109" s="9" t="s">
        <v>134</v>
      </c>
      <c r="F109" s="9" t="s">
        <v>64</v>
      </c>
      <c r="G109" s="9" t="s">
        <v>172</v>
      </c>
      <c r="H109" s="9">
        <v>3.3000000000000003E-5</v>
      </c>
      <c r="I109" s="9" t="s">
        <v>189</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160</v>
      </c>
      <c r="B110" s="9" t="s">
        <v>91</v>
      </c>
      <c r="C110" s="9" t="s">
        <v>110</v>
      </c>
      <c r="D110" s="9" t="s">
        <v>182</v>
      </c>
      <c r="E110" s="9" t="s">
        <v>134</v>
      </c>
      <c r="F110" s="9" t="s">
        <v>64</v>
      </c>
      <c r="G110" s="9" t="s">
        <v>172</v>
      </c>
      <c r="H110" s="9">
        <v>1.09E-7</v>
      </c>
      <c r="I110" s="9" t="s">
        <v>189</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161</v>
      </c>
      <c r="B111" s="9" t="s">
        <v>92</v>
      </c>
      <c r="C111" s="9" t="s">
        <v>110</v>
      </c>
      <c r="D111" s="9" t="s">
        <v>182</v>
      </c>
      <c r="E111" s="9" t="s">
        <v>134</v>
      </c>
      <c r="F111" s="9" t="s">
        <v>64</v>
      </c>
      <c r="G111" s="9" t="s">
        <v>172</v>
      </c>
      <c r="H111" s="9">
        <v>2.9699999999999999E-6</v>
      </c>
      <c r="I111" s="9" t="s">
        <v>189</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162</v>
      </c>
      <c r="B112" s="9" t="s">
        <v>93</v>
      </c>
      <c r="C112" s="9" t="s">
        <v>110</v>
      </c>
      <c r="D112" s="9" t="s">
        <v>182</v>
      </c>
      <c r="E112" s="9" t="s">
        <v>134</v>
      </c>
      <c r="F112" s="9" t="s">
        <v>64</v>
      </c>
      <c r="G112" s="9" t="s">
        <v>172</v>
      </c>
      <c r="H112" s="9">
        <v>9.2799999999999997E-8</v>
      </c>
      <c r="I112" s="9" t="s">
        <v>189</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119</v>
      </c>
      <c r="B1" s="5" t="s">
        <v>163</v>
      </c>
      <c r="C1" s="5" t="s">
        <v>164</v>
      </c>
      <c r="D1" s="5" t="s">
        <v>171</v>
      </c>
      <c r="E1" s="5" t="s">
        <v>183</v>
      </c>
      <c r="F1" s="5" t="s">
        <v>184</v>
      </c>
      <c r="G1" s="5" t="s">
        <v>185</v>
      </c>
      <c r="H1" s="5" t="s">
        <v>51</v>
      </c>
      <c r="I1" s="5" t="s">
        <v>186</v>
      </c>
      <c r="J1" s="5" t="s">
        <v>190</v>
      </c>
      <c r="K1" s="5" t="s">
        <v>191</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196</v>
      </c>
      <c r="AC1" s="5" t="s">
        <v>197</v>
      </c>
      <c r="AD1" s="5" t="s">
        <v>198</v>
      </c>
      <c r="AE1" s="5" t="s">
        <v>199</v>
      </c>
      <c r="AF1" s="5" t="s">
        <v>200</v>
      </c>
      <c r="AG1" s="5" t="s">
        <v>201</v>
      </c>
      <c r="AH1" s="5" t="s">
        <v>202</v>
      </c>
      <c r="AI1" s="5" t="s">
        <v>203</v>
      </c>
      <c r="AJ1" s="5" t="s">
        <v>204</v>
      </c>
      <c r="AK1" s="5" t="s">
        <v>205</v>
      </c>
      <c r="AL1" s="5" t="s">
        <v>206</v>
      </c>
      <c r="AM1" s="5" t="s">
        <v>207</v>
      </c>
      <c r="AN1" s="5" t="s">
        <v>208</v>
      </c>
      <c r="AO1" s="5" t="s">
        <v>209</v>
      </c>
      <c r="AP1" s="5" t="s">
        <v>210</v>
      </c>
      <c r="AQ1" s="5" t="s">
        <v>211</v>
      </c>
      <c r="AR1" s="5" t="s">
        <v>212</v>
      </c>
    </row>
    <row r="2" spans="1:44" ht="38.5" x14ac:dyDescent="0.35">
      <c r="A2" s="9" t="s">
        <v>120</v>
      </c>
      <c r="B2" s="9" t="s">
        <v>52</v>
      </c>
      <c r="C2" s="9" t="s">
        <v>110</v>
      </c>
      <c r="D2" s="9" t="s">
        <v>172</v>
      </c>
      <c r="E2" s="9" t="s">
        <v>120</v>
      </c>
      <c r="F2" s="9" t="s">
        <v>52</v>
      </c>
      <c r="G2" s="9" t="s">
        <v>172</v>
      </c>
      <c r="H2" s="9">
        <v>-1</v>
      </c>
      <c r="I2" s="9" t="s">
        <v>187</v>
      </c>
      <c r="J2" s="9" t="b">
        <v>0</v>
      </c>
      <c r="AB2" s="9">
        <f>H2</f>
        <v>-1</v>
      </c>
      <c r="AC2" s="9">
        <f t="shared" ref="AC2:AR2" si="0">+AC3+AC4</f>
        <v>7.3352800612591113E-2</v>
      </c>
      <c r="AD2" s="9">
        <f t="shared" si="0"/>
        <v>7.608863169881563E-9</v>
      </c>
      <c r="AE2" s="9">
        <f t="shared" si="0"/>
        <v>1.000557112591802E-9</v>
      </c>
      <c r="AF2" s="9">
        <f t="shared" si="0"/>
        <v>4.3424008997764334E-9</v>
      </c>
      <c r="AG2" s="9">
        <f t="shared" si="0"/>
        <v>6.935843475432413E-9</v>
      </c>
      <c r="AH2" s="9">
        <f t="shared" si="0"/>
        <v>2.573017215331846E-3</v>
      </c>
      <c r="AI2" s="9">
        <f t="shared" si="0"/>
        <v>3.2184772426357444E-3</v>
      </c>
      <c r="AJ2" s="9">
        <f t="shared" si="0"/>
        <v>8.5139914363317249E-4</v>
      </c>
      <c r="AK2" s="9">
        <f t="shared" si="0"/>
        <v>3.7391336148211909E-3</v>
      </c>
      <c r="AL2" s="9">
        <f t="shared" si="0"/>
        <v>3.1741043214288399E-7</v>
      </c>
      <c r="AM2" s="9">
        <f t="shared" si="0"/>
        <v>9.2796885138365812E-5</v>
      </c>
      <c r="AN2" s="9">
        <f t="shared" si="0"/>
        <v>4.4227560651591523E-2</v>
      </c>
      <c r="AO2" s="9">
        <f t="shared" si="0"/>
        <v>0.87964637617931396</v>
      </c>
      <c r="AP2" s="9">
        <f t="shared" si="0"/>
        <v>1.3131631544650312E-2</v>
      </c>
      <c r="AQ2" s="9">
        <f t="shared" si="0"/>
        <v>1.1086750620083299E-7</v>
      </c>
      <c r="AR2" s="9">
        <f t="shared" si="0"/>
        <v>0.53299360043571997</v>
      </c>
    </row>
    <row r="3" spans="1:44" ht="38.5" x14ac:dyDescent="0.35">
      <c r="A3" s="9" t="s">
        <v>121</v>
      </c>
      <c r="B3" s="9" t="s">
        <v>2</v>
      </c>
      <c r="C3" s="9" t="s">
        <v>110</v>
      </c>
      <c r="D3" s="9" t="s">
        <v>172</v>
      </c>
      <c r="E3" s="9" t="s">
        <v>120</v>
      </c>
      <c r="F3" s="9" t="s">
        <v>52</v>
      </c>
      <c r="G3" s="9" t="s">
        <v>172</v>
      </c>
      <c r="H3" s="9">
        <v>-0.2</v>
      </c>
      <c r="I3" s="9" t="s">
        <v>188</v>
      </c>
      <c r="J3" s="9" t="b">
        <v>1</v>
      </c>
      <c r="K3" s="9" t="s">
        <v>192</v>
      </c>
      <c r="L3" s="9">
        <f>AC5*AB5</f>
        <v>-2.3763548982280915E-2</v>
      </c>
      <c r="M3" s="9">
        <f>AD5*AB5</f>
        <v>-1.6201036407601735E-11</v>
      </c>
      <c r="N3" s="9">
        <f>AE5*AB5</f>
        <v>-3.1986682202043487E-11</v>
      </c>
      <c r="O3" s="9">
        <f>AF5*AB5</f>
        <v>5.5304129637523722E-11</v>
      </c>
      <c r="P3" s="9">
        <f>AG5*AB5</f>
        <v>-2.5703062394485822E-10</v>
      </c>
      <c r="Q3" s="9">
        <f>AH5*AB5</f>
        <v>-1.8215300590521019E-4</v>
      </c>
      <c r="R3" s="9">
        <f>AI5*AB5</f>
        <v>-9.8467964601073998E-3</v>
      </c>
      <c r="S3" s="9">
        <f>AJ5*AB5</f>
        <v>-7.70989465912184E-5</v>
      </c>
      <c r="T3" s="9">
        <f>AK5*AB5</f>
        <v>-3.2626935710867446E-4</v>
      </c>
      <c r="U3" s="9">
        <f>AL5*AB5</f>
        <v>-2.7217905357984372E-8</v>
      </c>
      <c r="V3" s="9">
        <f>AM5*AB5</f>
        <v>-3.0713817213277662E-6</v>
      </c>
      <c r="W3" s="9">
        <f>AN5*AB5</f>
        <v>3.1066329985215586E-3</v>
      </c>
      <c r="X3" s="9">
        <f>AO5*AB5</f>
        <v>5.9214284497486058E-3</v>
      </c>
      <c r="Y3" s="9">
        <f>AP5*AB5</f>
        <v>-2.5585338559043012E-2</v>
      </c>
      <c r="Z3" s="9">
        <f>AQ5*AB5</f>
        <v>-2.5242744636742445E-9</v>
      </c>
      <c r="AA3" s="9">
        <f>AR5*AB5</f>
        <v>-8.9267166527744246E-2</v>
      </c>
      <c r="AB3" s="9">
        <f>-Parameter!C3</f>
        <v>-0.3</v>
      </c>
      <c r="AC3" s="9">
        <f>AB3*L3</f>
        <v>7.1290646946842746E-3</v>
      </c>
      <c r="AD3" s="9">
        <f>AB3*M3</f>
        <v>4.8603109222805202E-12</v>
      </c>
      <c r="AE3" s="9">
        <f>AB3*N3</f>
        <v>9.5960046606130457E-12</v>
      </c>
      <c r="AF3" s="9">
        <f>AB3*O3</f>
        <v>-1.6591238891257117E-11</v>
      </c>
      <c r="AG3" s="9">
        <f>AB3*P3</f>
        <v>7.7109187183457462E-11</v>
      </c>
      <c r="AH3" s="9">
        <f>AB3*Q3</f>
        <v>5.4645901771563058E-5</v>
      </c>
      <c r="AI3" s="9">
        <f>AB3*R3</f>
        <v>2.95403893803222E-3</v>
      </c>
      <c r="AJ3" s="9">
        <f>AB3*S3</f>
        <v>2.3129683977365521E-5</v>
      </c>
      <c r="AK3" s="9">
        <f>AB3*T3</f>
        <v>9.7880807132602336E-5</v>
      </c>
      <c r="AL3" s="9">
        <f>AB3*U3</f>
        <v>8.1653716073953107E-9</v>
      </c>
      <c r="AM3" s="9">
        <f>AB3*V3</f>
        <v>9.2141451639832986E-7</v>
      </c>
      <c r="AN3" s="9">
        <f>AB3*W3</f>
        <v>-9.3198989955646755E-4</v>
      </c>
      <c r="AO3" s="9">
        <f>AB3*X3</f>
        <v>-1.7764285349245817E-3</v>
      </c>
      <c r="AP3" s="9">
        <f>AB3*Y3</f>
        <v>7.6756015677129034E-3</v>
      </c>
      <c r="AQ3" s="9">
        <f>AB3*Z3</f>
        <v>7.5728233910227337E-10</v>
      </c>
      <c r="AR3" s="9">
        <f>AB3*AA3</f>
        <v>2.6780149958323275E-2</v>
      </c>
    </row>
    <row r="4" spans="1:44" ht="38.5" x14ac:dyDescent="0.35">
      <c r="A4" s="9" t="s">
        <v>122</v>
      </c>
      <c r="B4" s="9" t="s">
        <v>3</v>
      </c>
      <c r="C4" s="9" t="s">
        <v>110</v>
      </c>
      <c r="D4" s="9" t="s">
        <v>172</v>
      </c>
      <c r="E4" s="9" t="s">
        <v>120</v>
      </c>
      <c r="F4" s="9" t="s">
        <v>52</v>
      </c>
      <c r="G4" s="9" t="s">
        <v>172</v>
      </c>
      <c r="H4" s="9">
        <v>-0.8</v>
      </c>
      <c r="I4" s="9" t="s">
        <v>188</v>
      </c>
      <c r="J4" s="9" t="b">
        <v>1</v>
      </c>
      <c r="K4" s="9" t="s">
        <v>193</v>
      </c>
      <c r="L4" s="9">
        <f>AC12*AB12</f>
        <v>-9.4605337025581202E-2</v>
      </c>
      <c r="M4" s="9">
        <f>AD12*AB12</f>
        <v>-1.0862861227084691E-8</v>
      </c>
      <c r="N4" s="9">
        <f>AE12*AB12</f>
        <v>-1.4156587256159841E-9</v>
      </c>
      <c r="O4" s="9">
        <f>AF12*AB12</f>
        <v>-6.2271316266681299E-9</v>
      </c>
      <c r="P4" s="9">
        <f>AG12*AB12</f>
        <v>-9.7981918403556517E-9</v>
      </c>
      <c r="Q4" s="9">
        <f>AH12*AB12</f>
        <v>-3.5976733050861187E-3</v>
      </c>
      <c r="R4" s="9">
        <f>AI12*AB12</f>
        <v>-3.7776900657646357E-4</v>
      </c>
      <c r="S4" s="9">
        <f>AJ12*AB12</f>
        <v>-1.1832420852225815E-3</v>
      </c>
      <c r="T4" s="9">
        <f>AK12*AB12</f>
        <v>-5.2017897252694123E-3</v>
      </c>
      <c r="U4" s="9">
        <f>AL12*AB12</f>
        <v>-4.4177865790784105E-7</v>
      </c>
      <c r="V4" s="9">
        <f>AM12*AB12</f>
        <v>-1.3125067231709641E-4</v>
      </c>
      <c r="W4" s="9">
        <f>AN12*AB12</f>
        <v>-6.4513643644497132E-2</v>
      </c>
      <c r="X4" s="9">
        <f>AO12*AB12</f>
        <v>-1.2591754353060551</v>
      </c>
      <c r="Y4" s="9">
        <f>AP12*AB12</f>
        <v>-7.7943285384820121E-3</v>
      </c>
      <c r="Z4" s="9">
        <f>AQ12*AB12</f>
        <v>-1.5730031980247245E-7</v>
      </c>
      <c r="AA4" s="9">
        <f>AR12*AB12</f>
        <v>-0.72316207211056682</v>
      </c>
      <c r="AB4" s="9">
        <f>-1+Parameter!C3</f>
        <v>-0.7</v>
      </c>
      <c r="AC4" s="9">
        <f>AB4*L4</f>
        <v>6.622373591790684E-2</v>
      </c>
      <c r="AD4" s="9">
        <f>AB4*M4</f>
        <v>7.6040028589592824E-9</v>
      </c>
      <c r="AE4" s="9">
        <f>AB4*N4</f>
        <v>9.9096110793118886E-10</v>
      </c>
      <c r="AF4" s="9">
        <f>AB4*O4</f>
        <v>4.3589921386676905E-9</v>
      </c>
      <c r="AG4" s="9">
        <f>AB4*P4</f>
        <v>6.8587342882489557E-9</v>
      </c>
      <c r="AH4" s="9">
        <f>AB4*Q4</f>
        <v>2.5183713135602829E-3</v>
      </c>
      <c r="AI4" s="9">
        <f>AB4*R4</f>
        <v>2.6443830460352446E-4</v>
      </c>
      <c r="AJ4" s="9">
        <f>AB4*S4</f>
        <v>8.2826945965580698E-4</v>
      </c>
      <c r="AK4" s="9">
        <f>AB4*T4</f>
        <v>3.6412528076885885E-3</v>
      </c>
      <c r="AL4" s="9">
        <f>AB4*U4</f>
        <v>3.0924506053548869E-7</v>
      </c>
      <c r="AM4" s="9">
        <f>AB4*V4</f>
        <v>9.1875470621967487E-5</v>
      </c>
      <c r="AN4" s="9">
        <f>AB4*W4</f>
        <v>4.5159550551147988E-2</v>
      </c>
      <c r="AO4" s="9">
        <f>AB4*X4</f>
        <v>0.88142280471423851</v>
      </c>
      <c r="AP4" s="9">
        <f>AB4*Y4</f>
        <v>5.456029976937408E-3</v>
      </c>
      <c r="AQ4" s="9">
        <f>AB4*Z4</f>
        <v>1.1011022386173072E-7</v>
      </c>
      <c r="AR4" s="9">
        <f>AB4*AA4</f>
        <v>0.50621345047739674</v>
      </c>
    </row>
    <row r="5" spans="1:44" ht="38.5" x14ac:dyDescent="0.35">
      <c r="A5" s="9" t="s">
        <v>121</v>
      </c>
      <c r="B5" s="9" t="s">
        <v>2</v>
      </c>
      <c r="C5" s="9" t="s">
        <v>110</v>
      </c>
      <c r="D5" s="9" t="s">
        <v>172</v>
      </c>
      <c r="E5" s="9" t="s">
        <v>121</v>
      </c>
      <c r="F5" s="9" t="s">
        <v>2</v>
      </c>
      <c r="G5" s="9" t="s">
        <v>172</v>
      </c>
      <c r="H5" s="9">
        <v>-1</v>
      </c>
      <c r="I5" s="9" t="s">
        <v>187</v>
      </c>
      <c r="J5" s="9" t="b">
        <v>0</v>
      </c>
      <c r="AB5" s="9">
        <f t="shared" ref="AB5:AB15" si="1">H5</f>
        <v>-1</v>
      </c>
      <c r="AC5" s="9">
        <f t="shared" ref="AC5:AR5" si="2">+AC6+AC7</f>
        <v>2.3763548982280915E-2</v>
      </c>
      <c r="AD5" s="9">
        <f t="shared" si="2"/>
        <v>1.6201036407601735E-11</v>
      </c>
      <c r="AE5" s="9">
        <f t="shared" si="2"/>
        <v>3.1986682202043487E-11</v>
      </c>
      <c r="AF5" s="9">
        <f t="shared" si="2"/>
        <v>-5.5304129637523722E-11</v>
      </c>
      <c r="AG5" s="9">
        <f t="shared" si="2"/>
        <v>2.5703062394485822E-10</v>
      </c>
      <c r="AH5" s="9">
        <f t="shared" si="2"/>
        <v>1.8215300590521019E-4</v>
      </c>
      <c r="AI5" s="9">
        <f t="shared" si="2"/>
        <v>9.8467964601073998E-3</v>
      </c>
      <c r="AJ5" s="9">
        <f t="shared" si="2"/>
        <v>7.70989465912184E-5</v>
      </c>
      <c r="AK5" s="9">
        <f t="shared" si="2"/>
        <v>3.2626935710867446E-4</v>
      </c>
      <c r="AL5" s="9">
        <f t="shared" si="2"/>
        <v>2.7217905357984372E-8</v>
      </c>
      <c r="AM5" s="9">
        <f t="shared" si="2"/>
        <v>3.0713817213277662E-6</v>
      </c>
      <c r="AN5" s="9">
        <f t="shared" si="2"/>
        <v>-3.1066329985215586E-3</v>
      </c>
      <c r="AO5" s="9">
        <f t="shared" si="2"/>
        <v>-5.9214284497486058E-3</v>
      </c>
      <c r="AP5" s="9">
        <f t="shared" si="2"/>
        <v>2.5585338559043012E-2</v>
      </c>
      <c r="AQ5" s="9">
        <f t="shared" si="2"/>
        <v>2.5242744636742445E-9</v>
      </c>
      <c r="AR5" s="9">
        <f t="shared" si="2"/>
        <v>8.9267166527744246E-2</v>
      </c>
    </row>
    <row r="6" spans="1:44" ht="51" x14ac:dyDescent="0.35">
      <c r="A6" s="9" t="s">
        <v>123</v>
      </c>
      <c r="B6" s="9" t="s">
        <v>53</v>
      </c>
      <c r="C6" s="9" t="s">
        <v>110</v>
      </c>
      <c r="D6" s="9" t="s">
        <v>172</v>
      </c>
      <c r="E6" s="9" t="s">
        <v>121</v>
      </c>
      <c r="F6" s="9" t="s">
        <v>2</v>
      </c>
      <c r="G6" s="9" t="s">
        <v>172</v>
      </c>
      <c r="H6" s="9">
        <v>-0.8</v>
      </c>
      <c r="I6" s="9" t="s">
        <v>188</v>
      </c>
      <c r="J6" s="9" t="b">
        <v>1</v>
      </c>
      <c r="L6" s="9">
        <f>AC8*AB8</f>
        <v>-2.3763548982280912E-2</v>
      </c>
      <c r="M6" s="9">
        <f>AD8*AB8</f>
        <v>-1.6201036407601735E-11</v>
      </c>
      <c r="N6" s="9">
        <f>AE8*AB8</f>
        <v>-3.1986682202043487E-11</v>
      </c>
      <c r="O6" s="9">
        <f>AF8*AB8</f>
        <v>5.5304129637523716E-11</v>
      </c>
      <c r="P6" s="9">
        <f>AG8*AB8</f>
        <v>-2.5703062394485822E-10</v>
      </c>
      <c r="Q6" s="9">
        <f>AH8*AB8</f>
        <v>-1.8215300590521019E-4</v>
      </c>
      <c r="R6" s="9">
        <f>AI8*AB8</f>
        <v>-9.846796460107398E-3</v>
      </c>
      <c r="S6" s="9">
        <f>AJ8*AB8</f>
        <v>-7.70989465912184E-5</v>
      </c>
      <c r="T6" s="9">
        <f>AK8*AB8</f>
        <v>-3.2626935710867446E-4</v>
      </c>
      <c r="U6" s="9">
        <f>AL8*AB8</f>
        <v>-2.7217905357984372E-8</v>
      </c>
      <c r="V6" s="9">
        <f>AM8*AB8</f>
        <v>-3.0713817213277662E-6</v>
      </c>
      <c r="W6" s="9">
        <f>AN8*AB8</f>
        <v>3.1066329985215586E-3</v>
      </c>
      <c r="X6" s="9">
        <f>AO8*AB8</f>
        <v>5.9214284497486058E-3</v>
      </c>
      <c r="Y6" s="9">
        <f>AP8*AB8</f>
        <v>-2.5585338559043012E-2</v>
      </c>
      <c r="Z6" s="9">
        <f>AQ8*AB8</f>
        <v>-2.5242744636742441E-9</v>
      </c>
      <c r="AA6" s="9">
        <f>AR8*AB8</f>
        <v>-8.9267166527744232E-2</v>
      </c>
      <c r="AB6" s="9">
        <f t="shared" si="1"/>
        <v>-0.8</v>
      </c>
      <c r="AC6" s="9">
        <f>AB6*L6</f>
        <v>1.9010839185824732E-2</v>
      </c>
      <c r="AD6" s="9">
        <f>AB6*M6</f>
        <v>1.2960829126081389E-11</v>
      </c>
      <c r="AE6" s="9">
        <f>AB6*N6</f>
        <v>2.5589345761634791E-11</v>
      </c>
      <c r="AF6" s="9">
        <f>AB6*O6</f>
        <v>-4.4243303710018978E-11</v>
      </c>
      <c r="AG6" s="9">
        <f>AB6*P6</f>
        <v>2.0562449915588658E-10</v>
      </c>
      <c r="AH6" s="9">
        <f>AB6*Q6</f>
        <v>1.4572240472416815E-4</v>
      </c>
      <c r="AI6" s="9">
        <f>AB6*R6</f>
        <v>7.8774371680859195E-3</v>
      </c>
      <c r="AJ6" s="9">
        <f>AB6*S6</f>
        <v>6.1679157272974717E-5</v>
      </c>
      <c r="AK6" s="9">
        <f>AB6*T6</f>
        <v>2.6101548568693958E-4</v>
      </c>
      <c r="AL6" s="9">
        <f>AB6*U6</f>
        <v>2.1774324286387498E-8</v>
      </c>
      <c r="AM6" s="9">
        <f>AB6*V6</f>
        <v>2.457105377062213E-6</v>
      </c>
      <c r="AN6" s="9">
        <f>AB6*W6</f>
        <v>-2.4853063988172471E-3</v>
      </c>
      <c r="AO6" s="9">
        <f>AB6*X6</f>
        <v>-4.737142759798885E-3</v>
      </c>
      <c r="AP6" s="9">
        <f>AB6*Y6</f>
        <v>2.0468270847234411E-2</v>
      </c>
      <c r="AQ6" s="9">
        <f>AB6*Z6</f>
        <v>2.0194195709393955E-9</v>
      </c>
      <c r="AR6" s="9">
        <f>AB6*AA6</f>
        <v>7.1413733222195394E-2</v>
      </c>
    </row>
    <row r="7" spans="1:44" ht="51" x14ac:dyDescent="0.35">
      <c r="A7" s="9" t="s">
        <v>124</v>
      </c>
      <c r="B7" s="9" t="s">
        <v>54</v>
      </c>
      <c r="C7" s="9" t="s">
        <v>110</v>
      </c>
      <c r="D7" s="9" t="s">
        <v>172</v>
      </c>
      <c r="E7" s="9" t="s">
        <v>121</v>
      </c>
      <c r="F7" s="9" t="s">
        <v>2</v>
      </c>
      <c r="G7" s="9" t="s">
        <v>172</v>
      </c>
      <c r="H7" s="9">
        <v>-0.2</v>
      </c>
      <c r="I7" s="9" t="s">
        <v>188</v>
      </c>
      <c r="J7" s="9" t="b">
        <v>1</v>
      </c>
      <c r="L7" s="9">
        <f>AC10*AB10</f>
        <v>-2.3763548982280912E-2</v>
      </c>
      <c r="M7" s="9">
        <f>AD10*AB10</f>
        <v>-1.6201036407601735E-11</v>
      </c>
      <c r="N7" s="9">
        <f>AE10*AB10</f>
        <v>-3.1986682202043487E-11</v>
      </c>
      <c r="O7" s="9">
        <f>AF10*AB10</f>
        <v>5.5304129637523716E-11</v>
      </c>
      <c r="P7" s="9">
        <f>AG10*AB10</f>
        <v>-2.5703062394485822E-10</v>
      </c>
      <c r="Q7" s="9">
        <f>AH10*AB10</f>
        <v>-1.8215300590521019E-4</v>
      </c>
      <c r="R7" s="9">
        <f>AI10*AB10</f>
        <v>-9.846796460107398E-3</v>
      </c>
      <c r="S7" s="9">
        <f>AJ10*AB10</f>
        <v>-7.70989465912184E-5</v>
      </c>
      <c r="T7" s="9">
        <f>AK10*AB10</f>
        <v>-3.2626935710867446E-4</v>
      </c>
      <c r="U7" s="9">
        <f>AL10*AB10</f>
        <v>-2.7217905357984372E-8</v>
      </c>
      <c r="V7" s="9">
        <f>AM10*AB10</f>
        <v>-3.0713817213277662E-6</v>
      </c>
      <c r="W7" s="9">
        <f>AN10*AB10</f>
        <v>3.1066329985215586E-3</v>
      </c>
      <c r="X7" s="9">
        <f>AO10*AB10</f>
        <v>5.9214284497486058E-3</v>
      </c>
      <c r="Y7" s="9">
        <f>AP10*AB10</f>
        <v>-2.5585338559043012E-2</v>
      </c>
      <c r="Z7" s="9">
        <f>AQ10*AB10</f>
        <v>-2.5242744636742441E-9</v>
      </c>
      <c r="AA7" s="9">
        <f>AR10*AB10</f>
        <v>-8.9267166527744232E-2</v>
      </c>
      <c r="AB7" s="9">
        <f t="shared" si="1"/>
        <v>-0.2</v>
      </c>
      <c r="AC7" s="9">
        <f>AB7*L7</f>
        <v>4.7527097964561831E-3</v>
      </c>
      <c r="AD7" s="9">
        <f>AB7*M7</f>
        <v>3.2402072815203473E-12</v>
      </c>
      <c r="AE7" s="9">
        <f>AB7*N7</f>
        <v>6.3973364404086977E-12</v>
      </c>
      <c r="AF7" s="9">
        <f>AB7*O7</f>
        <v>-1.1060825927504744E-11</v>
      </c>
      <c r="AG7" s="9">
        <f>AB7*P7</f>
        <v>5.1406124788971646E-11</v>
      </c>
      <c r="AH7" s="9">
        <f>AB7*Q7</f>
        <v>3.6430601181042036E-5</v>
      </c>
      <c r="AI7" s="9">
        <f>AB7*R7</f>
        <v>1.9693592920214799E-3</v>
      </c>
      <c r="AJ7" s="9">
        <f>AB7*S7</f>
        <v>1.5419789318243679E-5</v>
      </c>
      <c r="AK7" s="9">
        <f>AB7*T7</f>
        <v>6.5253871421734895E-5</v>
      </c>
      <c r="AL7" s="9">
        <f>AB7*U7</f>
        <v>5.4435810715968746E-9</v>
      </c>
      <c r="AM7" s="9">
        <f>AB7*V7</f>
        <v>6.1427634426555324E-7</v>
      </c>
      <c r="AN7" s="9">
        <f>AB7*W7</f>
        <v>-6.2132659970431177E-4</v>
      </c>
      <c r="AO7" s="9">
        <f>AB7*X7</f>
        <v>-1.1842856899497213E-3</v>
      </c>
      <c r="AP7" s="9">
        <f>AB7*Y7</f>
        <v>5.1170677118086028E-3</v>
      </c>
      <c r="AQ7" s="9">
        <f>AB7*Z7</f>
        <v>5.0485489273484888E-10</v>
      </c>
      <c r="AR7" s="9">
        <f>AB7*AA7</f>
        <v>1.7853433305548849E-2</v>
      </c>
    </row>
    <row r="8" spans="1:44" ht="51" x14ac:dyDescent="0.35">
      <c r="A8" s="9" t="s">
        <v>123</v>
      </c>
      <c r="B8" s="9" t="s">
        <v>53</v>
      </c>
      <c r="C8" s="9" t="s">
        <v>110</v>
      </c>
      <c r="D8" s="9" t="s">
        <v>172</v>
      </c>
      <c r="E8" s="9" t="s">
        <v>123</v>
      </c>
      <c r="F8" s="9" t="s">
        <v>53</v>
      </c>
      <c r="G8" s="9" t="s">
        <v>172</v>
      </c>
      <c r="H8" s="9">
        <v>-1</v>
      </c>
      <c r="I8" s="9" t="s">
        <v>187</v>
      </c>
      <c r="J8" s="9" t="b">
        <v>0</v>
      </c>
      <c r="AB8" s="9">
        <f t="shared" si="1"/>
        <v>-1</v>
      </c>
      <c r="AC8" s="9">
        <f t="shared" ref="AC8:AR8" si="3">+AC9</f>
        <v>2.3763548982280912E-2</v>
      </c>
      <c r="AD8" s="9">
        <f t="shared" si="3"/>
        <v>1.6201036407601735E-11</v>
      </c>
      <c r="AE8" s="9">
        <f t="shared" si="3"/>
        <v>3.1986682202043487E-11</v>
      </c>
      <c r="AF8" s="9">
        <f t="shared" si="3"/>
        <v>-5.5304129637523716E-11</v>
      </c>
      <c r="AG8" s="9">
        <f t="shared" si="3"/>
        <v>2.5703062394485822E-10</v>
      </c>
      <c r="AH8" s="9">
        <f t="shared" si="3"/>
        <v>1.8215300590521019E-4</v>
      </c>
      <c r="AI8" s="9">
        <f t="shared" si="3"/>
        <v>9.846796460107398E-3</v>
      </c>
      <c r="AJ8" s="9">
        <f t="shared" si="3"/>
        <v>7.70989465912184E-5</v>
      </c>
      <c r="AK8" s="9">
        <f t="shared" si="3"/>
        <v>3.2626935710867446E-4</v>
      </c>
      <c r="AL8" s="9">
        <f t="shared" si="3"/>
        <v>2.7217905357984372E-8</v>
      </c>
      <c r="AM8" s="9">
        <f t="shared" si="3"/>
        <v>3.0713817213277662E-6</v>
      </c>
      <c r="AN8" s="9">
        <f t="shared" si="3"/>
        <v>-3.1066329985215586E-3</v>
      </c>
      <c r="AO8" s="9">
        <f t="shared" si="3"/>
        <v>-5.9214284497486058E-3</v>
      </c>
      <c r="AP8" s="9">
        <f t="shared" si="3"/>
        <v>2.5585338559043012E-2</v>
      </c>
      <c r="AQ8" s="9">
        <f t="shared" si="3"/>
        <v>2.5242744636742441E-9</v>
      </c>
      <c r="AR8" s="9">
        <f t="shared" si="3"/>
        <v>8.9267166527744232E-2</v>
      </c>
    </row>
    <row r="9" spans="1:44" ht="88.5" x14ac:dyDescent="0.35">
      <c r="A9" s="9" t="s">
        <v>125</v>
      </c>
      <c r="B9" s="9" t="s">
        <v>55</v>
      </c>
      <c r="C9" s="9" t="s">
        <v>110</v>
      </c>
      <c r="D9" s="9" t="s">
        <v>172</v>
      </c>
      <c r="E9" s="9" t="s">
        <v>123</v>
      </c>
      <c r="F9" s="9" t="s">
        <v>53</v>
      </c>
      <c r="G9" s="9" t="s">
        <v>172</v>
      </c>
      <c r="H9" s="9">
        <v>-1</v>
      </c>
      <c r="I9" s="9" t="s">
        <v>188</v>
      </c>
      <c r="J9" s="9" t="b">
        <v>1</v>
      </c>
      <c r="L9" s="9">
        <f>AC25*AB25</f>
        <v>-2.3763548982280912E-2</v>
      </c>
      <c r="M9" s="9">
        <f>AD25*AB25</f>
        <v>-1.6201036407601735E-11</v>
      </c>
      <c r="N9" s="9">
        <f>AE25*AB25</f>
        <v>-3.1986682202043487E-11</v>
      </c>
      <c r="O9" s="9">
        <f>AF25*AB25</f>
        <v>5.5304129637523716E-11</v>
      </c>
      <c r="P9" s="9">
        <f>AG25*AB25</f>
        <v>-2.5703062394485822E-10</v>
      </c>
      <c r="Q9" s="9">
        <f>AH25*AB25</f>
        <v>-1.8215300590521019E-4</v>
      </c>
      <c r="R9" s="9">
        <f>AI25*AB25</f>
        <v>-9.846796460107398E-3</v>
      </c>
      <c r="S9" s="9">
        <f>AJ25*AB25</f>
        <v>-7.70989465912184E-5</v>
      </c>
      <c r="T9" s="9">
        <f>AK25*AB25</f>
        <v>-3.2626935710867446E-4</v>
      </c>
      <c r="U9" s="9">
        <f>AL25*AB25</f>
        <v>-2.7217905357984372E-8</v>
      </c>
      <c r="V9" s="9">
        <f>AM25*AB25</f>
        <v>-3.0713817213277662E-6</v>
      </c>
      <c r="W9" s="9">
        <f>AN25*AB25</f>
        <v>3.1066329985215586E-3</v>
      </c>
      <c r="X9" s="9">
        <f>AO25*AB25</f>
        <v>5.9214284497486058E-3</v>
      </c>
      <c r="Y9" s="9">
        <f>AP25*AB25</f>
        <v>-2.5585338559043012E-2</v>
      </c>
      <c r="Z9" s="9">
        <f>AQ25*AB25</f>
        <v>-2.5242744636742441E-9</v>
      </c>
      <c r="AA9" s="9">
        <f>AR25*AB25</f>
        <v>-8.9267166527744232E-2</v>
      </c>
      <c r="AB9" s="9">
        <f t="shared" si="1"/>
        <v>-1</v>
      </c>
      <c r="AC9" s="9">
        <f>AB9*L9</f>
        <v>2.3763548982280912E-2</v>
      </c>
      <c r="AD9" s="9">
        <f>AB9*M9</f>
        <v>1.6201036407601735E-11</v>
      </c>
      <c r="AE9" s="9">
        <f>AB9*N9</f>
        <v>3.1986682202043487E-11</v>
      </c>
      <c r="AF9" s="9">
        <f>AB9*O9</f>
        <v>-5.5304129637523716E-11</v>
      </c>
      <c r="AG9" s="9">
        <f>AB9*P9</f>
        <v>2.5703062394485822E-10</v>
      </c>
      <c r="AH9" s="9">
        <f>AB9*Q9</f>
        <v>1.8215300590521019E-4</v>
      </c>
      <c r="AI9" s="9">
        <f>AB9*R9</f>
        <v>9.846796460107398E-3</v>
      </c>
      <c r="AJ9" s="9">
        <f>AB9*S9</f>
        <v>7.70989465912184E-5</v>
      </c>
      <c r="AK9" s="9">
        <f>AB9*T9</f>
        <v>3.2626935710867446E-4</v>
      </c>
      <c r="AL9" s="9">
        <f>AB9*U9</f>
        <v>2.7217905357984372E-8</v>
      </c>
      <c r="AM9" s="9">
        <f>AB9*V9</f>
        <v>3.0713817213277662E-6</v>
      </c>
      <c r="AN9" s="9">
        <f>AB9*W9</f>
        <v>-3.1066329985215586E-3</v>
      </c>
      <c r="AO9" s="9">
        <f>AB9*X9</f>
        <v>-5.9214284497486058E-3</v>
      </c>
      <c r="AP9" s="9">
        <f>AB9*Y9</f>
        <v>2.5585338559043012E-2</v>
      </c>
      <c r="AQ9" s="9">
        <f>AB9*Z9</f>
        <v>2.5242744636742441E-9</v>
      </c>
      <c r="AR9" s="9">
        <f>AB9*AA9</f>
        <v>8.9267166527744232E-2</v>
      </c>
    </row>
    <row r="10" spans="1:44" ht="51" x14ac:dyDescent="0.35">
      <c r="A10" s="9" t="s">
        <v>124</v>
      </c>
      <c r="B10" s="9" t="s">
        <v>54</v>
      </c>
      <c r="C10" s="9" t="s">
        <v>110</v>
      </c>
      <c r="D10" s="9" t="s">
        <v>172</v>
      </c>
      <c r="E10" s="9" t="s">
        <v>124</v>
      </c>
      <c r="F10" s="9" t="s">
        <v>54</v>
      </c>
      <c r="G10" s="9" t="s">
        <v>172</v>
      </c>
      <c r="H10" s="9">
        <v>-1</v>
      </c>
      <c r="I10" s="9" t="s">
        <v>187</v>
      </c>
      <c r="J10" s="9" t="b">
        <v>0</v>
      </c>
      <c r="AB10" s="9">
        <f t="shared" si="1"/>
        <v>-1</v>
      </c>
      <c r="AC10" s="9">
        <f t="shared" ref="AC10:AR10" si="4">+AC11</f>
        <v>2.3763548982280912E-2</v>
      </c>
      <c r="AD10" s="9">
        <f t="shared" si="4"/>
        <v>1.6201036407601735E-11</v>
      </c>
      <c r="AE10" s="9">
        <f t="shared" si="4"/>
        <v>3.1986682202043487E-11</v>
      </c>
      <c r="AF10" s="9">
        <f t="shared" si="4"/>
        <v>-5.5304129637523716E-11</v>
      </c>
      <c r="AG10" s="9">
        <f t="shared" si="4"/>
        <v>2.5703062394485822E-10</v>
      </c>
      <c r="AH10" s="9">
        <f t="shared" si="4"/>
        <v>1.8215300590521019E-4</v>
      </c>
      <c r="AI10" s="9">
        <f t="shared" si="4"/>
        <v>9.846796460107398E-3</v>
      </c>
      <c r="AJ10" s="9">
        <f t="shared" si="4"/>
        <v>7.70989465912184E-5</v>
      </c>
      <c r="AK10" s="9">
        <f t="shared" si="4"/>
        <v>3.2626935710867446E-4</v>
      </c>
      <c r="AL10" s="9">
        <f t="shared" si="4"/>
        <v>2.7217905357984372E-8</v>
      </c>
      <c r="AM10" s="9">
        <f t="shared" si="4"/>
        <v>3.0713817213277662E-6</v>
      </c>
      <c r="AN10" s="9">
        <f t="shared" si="4"/>
        <v>-3.1066329985215586E-3</v>
      </c>
      <c r="AO10" s="9">
        <f t="shared" si="4"/>
        <v>-5.9214284497486058E-3</v>
      </c>
      <c r="AP10" s="9">
        <f t="shared" si="4"/>
        <v>2.5585338559043012E-2</v>
      </c>
      <c r="AQ10" s="9">
        <f t="shared" si="4"/>
        <v>2.5242744636742441E-9</v>
      </c>
      <c r="AR10" s="9">
        <f t="shared" si="4"/>
        <v>8.9267166527744232E-2</v>
      </c>
    </row>
    <row r="11" spans="1:44" ht="88.5" x14ac:dyDescent="0.35">
      <c r="A11" s="9" t="s">
        <v>126</v>
      </c>
      <c r="B11" s="9" t="s">
        <v>56</v>
      </c>
      <c r="C11" s="9" t="s">
        <v>110</v>
      </c>
      <c r="D11" s="9" t="s">
        <v>172</v>
      </c>
      <c r="E11" s="9" t="s">
        <v>124</v>
      </c>
      <c r="F11" s="9" t="s">
        <v>54</v>
      </c>
      <c r="G11" s="9" t="s">
        <v>172</v>
      </c>
      <c r="H11" s="9">
        <v>-1</v>
      </c>
      <c r="I11" s="9" t="s">
        <v>188</v>
      </c>
      <c r="J11" s="9" t="b">
        <v>1</v>
      </c>
      <c r="L11" s="9">
        <f>AC69*AB69</f>
        <v>-2.3763548982280912E-2</v>
      </c>
      <c r="M11" s="9">
        <f>AD69*AB69</f>
        <v>-1.6201036407601735E-11</v>
      </c>
      <c r="N11" s="9">
        <f>AE69*AB69</f>
        <v>-3.1986682202043487E-11</v>
      </c>
      <c r="O11" s="9">
        <f>AF69*AB69</f>
        <v>5.5304129637523716E-11</v>
      </c>
      <c r="P11" s="9">
        <f>AG69*AB69</f>
        <v>-2.5703062394485822E-10</v>
      </c>
      <c r="Q11" s="9">
        <f>AH69*AB69</f>
        <v>-1.8215300590521019E-4</v>
      </c>
      <c r="R11" s="9">
        <f>AI69*AB69</f>
        <v>-9.846796460107398E-3</v>
      </c>
      <c r="S11" s="9">
        <f>AJ69*AB69</f>
        <v>-7.70989465912184E-5</v>
      </c>
      <c r="T11" s="9">
        <f>AK69*AB69</f>
        <v>-3.2626935710867446E-4</v>
      </c>
      <c r="U11" s="9">
        <f>AL69*AB69</f>
        <v>-2.7217905357984372E-8</v>
      </c>
      <c r="V11" s="9">
        <f>AM69*AB69</f>
        <v>-3.0713817213277662E-6</v>
      </c>
      <c r="W11" s="9">
        <f>AN69*AB69</f>
        <v>3.1066329985215586E-3</v>
      </c>
      <c r="X11" s="9">
        <f>AO69*AB69</f>
        <v>5.9214284497486058E-3</v>
      </c>
      <c r="Y11" s="9">
        <f>AP69*AB69</f>
        <v>-2.5585338559043012E-2</v>
      </c>
      <c r="Z11" s="9">
        <f>AQ69*AB69</f>
        <v>-2.5242744636742441E-9</v>
      </c>
      <c r="AA11" s="9">
        <f>AR69*AB69</f>
        <v>-8.9267166527744232E-2</v>
      </c>
      <c r="AB11" s="9">
        <f t="shared" si="1"/>
        <v>-1</v>
      </c>
      <c r="AC11" s="9">
        <f>AB11*L11</f>
        <v>2.3763548982280912E-2</v>
      </c>
      <c r="AD11" s="9">
        <f>AB11*M11</f>
        <v>1.6201036407601735E-11</v>
      </c>
      <c r="AE11" s="9">
        <f>AB11*N11</f>
        <v>3.1986682202043487E-11</v>
      </c>
      <c r="AF11" s="9">
        <f>AB11*O11</f>
        <v>-5.5304129637523716E-11</v>
      </c>
      <c r="AG11" s="9">
        <f>AB11*P11</f>
        <v>2.5703062394485822E-10</v>
      </c>
      <c r="AH11" s="9">
        <f>AB11*Q11</f>
        <v>1.8215300590521019E-4</v>
      </c>
      <c r="AI11" s="9">
        <f>AB11*R11</f>
        <v>9.846796460107398E-3</v>
      </c>
      <c r="AJ11" s="9">
        <f>AB11*S11</f>
        <v>7.70989465912184E-5</v>
      </c>
      <c r="AK11" s="9">
        <f>AB11*T11</f>
        <v>3.2626935710867446E-4</v>
      </c>
      <c r="AL11" s="9">
        <f>AB11*U11</f>
        <v>2.7217905357984372E-8</v>
      </c>
      <c r="AM11" s="9">
        <f>AB11*V11</f>
        <v>3.0713817213277662E-6</v>
      </c>
      <c r="AN11" s="9">
        <f>AB11*W11</f>
        <v>-3.1066329985215586E-3</v>
      </c>
      <c r="AO11" s="9">
        <f>AB11*X11</f>
        <v>-5.9214284497486058E-3</v>
      </c>
      <c r="AP11" s="9">
        <f>AB11*Y11</f>
        <v>2.5585338559043012E-2</v>
      </c>
      <c r="AQ11" s="9">
        <f>AB11*Z11</f>
        <v>2.5242744636742441E-9</v>
      </c>
      <c r="AR11" s="9">
        <f>AB11*AA11</f>
        <v>8.9267166527744232E-2</v>
      </c>
    </row>
    <row r="12" spans="1:44" ht="38.5" x14ac:dyDescent="0.35">
      <c r="A12" s="9" t="s">
        <v>122</v>
      </c>
      <c r="B12" s="9" t="s">
        <v>3</v>
      </c>
      <c r="C12" s="9" t="s">
        <v>110</v>
      </c>
      <c r="D12" s="9" t="s">
        <v>172</v>
      </c>
      <c r="E12" s="9" t="s">
        <v>122</v>
      </c>
      <c r="F12" s="9" t="s">
        <v>3</v>
      </c>
      <c r="G12" s="9" t="s">
        <v>172</v>
      </c>
      <c r="H12" s="9">
        <v>-1</v>
      </c>
      <c r="I12" s="9" t="s">
        <v>187</v>
      </c>
      <c r="J12" s="9" t="b">
        <v>0</v>
      </c>
      <c r="AB12" s="9">
        <f t="shared" si="1"/>
        <v>-1</v>
      </c>
      <c r="AC12" s="9">
        <f t="shared" ref="AC12:AR12" si="5">+AC13+AC14</f>
        <v>9.4605337025581202E-2</v>
      </c>
      <c r="AD12" s="9">
        <f t="shared" si="5"/>
        <v>1.0862861227084691E-8</v>
      </c>
      <c r="AE12" s="9">
        <f t="shared" si="5"/>
        <v>1.4156587256159841E-9</v>
      </c>
      <c r="AF12" s="9">
        <f t="shared" si="5"/>
        <v>6.2271316266681299E-9</v>
      </c>
      <c r="AG12" s="9">
        <f t="shared" si="5"/>
        <v>9.7981918403556517E-9</v>
      </c>
      <c r="AH12" s="9">
        <f t="shared" si="5"/>
        <v>3.5976733050861187E-3</v>
      </c>
      <c r="AI12" s="9">
        <f t="shared" si="5"/>
        <v>3.7776900657646357E-4</v>
      </c>
      <c r="AJ12" s="9">
        <f t="shared" si="5"/>
        <v>1.1832420852225815E-3</v>
      </c>
      <c r="AK12" s="9">
        <f t="shared" si="5"/>
        <v>5.2017897252694123E-3</v>
      </c>
      <c r="AL12" s="9">
        <f t="shared" si="5"/>
        <v>4.4177865790784105E-7</v>
      </c>
      <c r="AM12" s="9">
        <f t="shared" si="5"/>
        <v>1.3125067231709641E-4</v>
      </c>
      <c r="AN12" s="9">
        <f t="shared" si="5"/>
        <v>6.4513643644497132E-2</v>
      </c>
      <c r="AO12" s="9">
        <f t="shared" si="5"/>
        <v>1.2591754353060551</v>
      </c>
      <c r="AP12" s="9">
        <f t="shared" si="5"/>
        <v>7.7943285384820121E-3</v>
      </c>
      <c r="AQ12" s="9">
        <f t="shared" si="5"/>
        <v>1.5730031980247245E-7</v>
      </c>
      <c r="AR12" s="9">
        <f t="shared" si="5"/>
        <v>0.72316207211056682</v>
      </c>
    </row>
    <row r="13" spans="1:44" ht="51" x14ac:dyDescent="0.35">
      <c r="A13" s="9" t="s">
        <v>127</v>
      </c>
      <c r="B13" s="9" t="s">
        <v>57</v>
      </c>
      <c r="C13" s="9" t="s">
        <v>110</v>
      </c>
      <c r="D13" s="9" t="s">
        <v>172</v>
      </c>
      <c r="E13" s="9" t="s">
        <v>122</v>
      </c>
      <c r="F13" s="9" t="s">
        <v>3</v>
      </c>
      <c r="G13" s="9" t="s">
        <v>172</v>
      </c>
      <c r="H13" s="9">
        <v>-0.6</v>
      </c>
      <c r="I13" s="9" t="s">
        <v>188</v>
      </c>
      <c r="J13" s="9" t="b">
        <v>1</v>
      </c>
      <c r="L13" s="9">
        <f>AC15*AB15</f>
        <v>-9.4605337025581202E-2</v>
      </c>
      <c r="M13" s="9">
        <f>AD15*AB15</f>
        <v>-1.0862861227084691E-8</v>
      </c>
      <c r="N13" s="9">
        <f>AE15*AB15</f>
        <v>-1.4156587256159841E-9</v>
      </c>
      <c r="O13" s="9">
        <f>AF15*AB15</f>
        <v>-6.2271316266681299E-9</v>
      </c>
      <c r="P13" s="9">
        <f>AG15*AB15</f>
        <v>-9.7981918403556517E-9</v>
      </c>
      <c r="Q13" s="9">
        <f>AH15*AB15</f>
        <v>-3.5976733050861187E-3</v>
      </c>
      <c r="R13" s="9">
        <f>AI15*AB15</f>
        <v>-3.7776900657646357E-4</v>
      </c>
      <c r="S13" s="9">
        <f>AJ15*AB15</f>
        <v>-1.1832420852225815E-3</v>
      </c>
      <c r="T13" s="9">
        <f>AK15*AB15</f>
        <v>-5.2017897252694123E-3</v>
      </c>
      <c r="U13" s="9">
        <f>AL15*AB15</f>
        <v>-4.4177865790784105E-7</v>
      </c>
      <c r="V13" s="9">
        <f>AM15*AB15</f>
        <v>-1.3125067231709641E-4</v>
      </c>
      <c r="W13" s="9">
        <f>AN15*AB15</f>
        <v>-6.4513643644497132E-2</v>
      </c>
      <c r="X13" s="9">
        <f>AO15*AB15</f>
        <v>-1.2591754353060551</v>
      </c>
      <c r="Y13" s="9">
        <f>AP15*AB15</f>
        <v>-7.7943285384820121E-3</v>
      </c>
      <c r="Z13" s="9">
        <f>AQ15*AB15</f>
        <v>-1.5730031980247245E-7</v>
      </c>
      <c r="AA13" s="9">
        <f>AR15*AB15</f>
        <v>-0.72316207211056682</v>
      </c>
      <c r="AB13" s="9">
        <f t="shared" si="1"/>
        <v>-0.6</v>
      </c>
      <c r="AC13" s="9">
        <f>AB13*L13</f>
        <v>5.6763202215348717E-2</v>
      </c>
      <c r="AD13" s="9">
        <f>AB13*M13</f>
        <v>6.5177167362508139E-9</v>
      </c>
      <c r="AE13" s="9">
        <f>AB13*N13</f>
        <v>8.4939523536959045E-10</v>
      </c>
      <c r="AF13" s="9">
        <f>AB13*O13</f>
        <v>3.7362789760008781E-9</v>
      </c>
      <c r="AG13" s="9">
        <f>AB13*P13</f>
        <v>5.8789151042133912E-9</v>
      </c>
      <c r="AH13" s="9">
        <f>AB13*Q13</f>
        <v>2.1586039830516711E-3</v>
      </c>
      <c r="AI13" s="9">
        <f>AB13*R13</f>
        <v>2.2666140394587812E-4</v>
      </c>
      <c r="AJ13" s="9">
        <f>AB13*S13</f>
        <v>7.0994525113354887E-4</v>
      </c>
      <c r="AK13" s="9">
        <f>AB13*T13</f>
        <v>3.1210738351616471E-3</v>
      </c>
      <c r="AL13" s="9">
        <f>AB13*U13</f>
        <v>2.6506719474470461E-7</v>
      </c>
      <c r="AM13" s="9">
        <f>AB13*V13</f>
        <v>7.8750403390257846E-5</v>
      </c>
      <c r="AN13" s="9">
        <f>AB13*W13</f>
        <v>3.870818618669828E-2</v>
      </c>
      <c r="AO13" s="9">
        <f>AB13*X13</f>
        <v>0.75550526118363304</v>
      </c>
      <c r="AP13" s="9">
        <f>AB13*Y13</f>
        <v>4.6765971230892074E-3</v>
      </c>
      <c r="AQ13" s="9">
        <f>AB13*Z13</f>
        <v>9.4380191881483465E-8</v>
      </c>
      <c r="AR13" s="9">
        <f>AB13*AA13</f>
        <v>0.4338972432663401</v>
      </c>
    </row>
    <row r="14" spans="1:44" ht="51" x14ac:dyDescent="0.35">
      <c r="A14" s="9" t="s">
        <v>128</v>
      </c>
      <c r="B14" s="9" t="s">
        <v>58</v>
      </c>
      <c r="C14" s="9" t="s">
        <v>110</v>
      </c>
      <c r="D14" s="9" t="s">
        <v>172</v>
      </c>
      <c r="E14" s="9" t="s">
        <v>122</v>
      </c>
      <c r="F14" s="9" t="s">
        <v>3</v>
      </c>
      <c r="G14" s="9" t="s">
        <v>172</v>
      </c>
      <c r="H14" s="9">
        <v>-0.4</v>
      </c>
      <c r="I14" s="9" t="s">
        <v>188</v>
      </c>
      <c r="J14" s="9" t="b">
        <v>1</v>
      </c>
      <c r="L14" s="9">
        <f>AC20*AB20</f>
        <v>-9.4605337025581202E-2</v>
      </c>
      <c r="M14" s="9">
        <f>AD20*AB20</f>
        <v>-1.0862861227084691E-8</v>
      </c>
      <c r="N14" s="9">
        <f>AE20*AB20</f>
        <v>-1.4156587256159841E-9</v>
      </c>
      <c r="O14" s="9">
        <f>AF20*AB20</f>
        <v>-6.2271316266681299E-9</v>
      </c>
      <c r="P14" s="9">
        <f>AG20*AB20</f>
        <v>-9.7981918403556517E-9</v>
      </c>
      <c r="Q14" s="9">
        <f>AH20*AB20</f>
        <v>-3.5976733050861187E-3</v>
      </c>
      <c r="R14" s="9">
        <f>AI20*AB20</f>
        <v>-3.7776900657646357E-4</v>
      </c>
      <c r="S14" s="9">
        <f>AJ20*AB20</f>
        <v>-1.1832420852225815E-3</v>
      </c>
      <c r="T14" s="9">
        <f>AK20*AB20</f>
        <v>-5.2017897252694123E-3</v>
      </c>
      <c r="U14" s="9">
        <f>AL20*AB20</f>
        <v>-4.4177865790784105E-7</v>
      </c>
      <c r="V14" s="9">
        <f>AM20*AB20</f>
        <v>-1.3125067231709641E-4</v>
      </c>
      <c r="W14" s="9">
        <f>AN20*AB20</f>
        <v>-6.4513643644497132E-2</v>
      </c>
      <c r="X14" s="9">
        <f>AO20*AB20</f>
        <v>-1.2591754353060551</v>
      </c>
      <c r="Y14" s="9">
        <f>AP20*AB20</f>
        <v>-7.7943285384820121E-3</v>
      </c>
      <c r="Z14" s="9">
        <f>AQ20*AB20</f>
        <v>-1.5730031980247245E-7</v>
      </c>
      <c r="AA14" s="9">
        <f>AR20*AB20</f>
        <v>-0.72316207211056682</v>
      </c>
      <c r="AB14" s="9">
        <f t="shared" si="1"/>
        <v>-0.4</v>
      </c>
      <c r="AC14" s="9">
        <f>AB14*L14</f>
        <v>3.7842134810232485E-2</v>
      </c>
      <c r="AD14" s="9">
        <f>AB14*M14</f>
        <v>4.3451444908338767E-9</v>
      </c>
      <c r="AE14" s="9">
        <f>AB14*N14</f>
        <v>5.6626349024639364E-10</v>
      </c>
      <c r="AF14" s="9">
        <f>AB14*O14</f>
        <v>2.4908526506672522E-9</v>
      </c>
      <c r="AG14" s="9">
        <f>AB14*P14</f>
        <v>3.9192767361422605E-9</v>
      </c>
      <c r="AH14" s="9">
        <f>AB14*Q14</f>
        <v>1.4390693220344476E-3</v>
      </c>
      <c r="AI14" s="9">
        <f>AB14*R14</f>
        <v>1.5110760263058545E-4</v>
      </c>
      <c r="AJ14" s="9">
        <f>AB14*S14</f>
        <v>4.7329683408903265E-4</v>
      </c>
      <c r="AK14" s="9">
        <f>AB14*T14</f>
        <v>2.0807158901077652E-3</v>
      </c>
      <c r="AL14" s="9">
        <f>AB14*U14</f>
        <v>1.7671146316313644E-7</v>
      </c>
      <c r="AM14" s="9">
        <f>AB14*V14</f>
        <v>5.2500268926838564E-5</v>
      </c>
      <c r="AN14" s="9">
        <f>AB14*W14</f>
        <v>2.5805457457798855E-2</v>
      </c>
      <c r="AO14" s="9">
        <f>AB14*X14</f>
        <v>0.5036701741224221</v>
      </c>
      <c r="AP14" s="9">
        <f>AB14*Y14</f>
        <v>3.1177314153928051E-3</v>
      </c>
      <c r="AQ14" s="9">
        <f>AB14*Z14</f>
        <v>6.292012792098899E-8</v>
      </c>
      <c r="AR14" s="9">
        <f>AB14*AA14</f>
        <v>0.28926482884422672</v>
      </c>
    </row>
    <row r="15" spans="1:44" ht="51" x14ac:dyDescent="0.35">
      <c r="A15" s="9" t="s">
        <v>127</v>
      </c>
      <c r="B15" s="9" t="s">
        <v>57</v>
      </c>
      <c r="C15" s="9" t="s">
        <v>110</v>
      </c>
      <c r="D15" s="9" t="s">
        <v>172</v>
      </c>
      <c r="E15" s="9" t="s">
        <v>127</v>
      </c>
      <c r="F15" s="9" t="s">
        <v>57</v>
      </c>
      <c r="G15" s="9" t="s">
        <v>172</v>
      </c>
      <c r="H15" s="9">
        <v>-1</v>
      </c>
      <c r="I15" s="9" t="s">
        <v>187</v>
      </c>
      <c r="J15" s="9" t="b">
        <v>0</v>
      </c>
      <c r="AB15" s="9">
        <f t="shared" si="1"/>
        <v>-1</v>
      </c>
      <c r="AC15" s="9">
        <f t="shared" ref="AC15:AR15" si="6">+AC16+AC17+AC18+AC19</f>
        <v>9.4605337025581202E-2</v>
      </c>
      <c r="AD15" s="9">
        <f t="shared" si="6"/>
        <v>1.0862861227084691E-8</v>
      </c>
      <c r="AE15" s="9">
        <f t="shared" si="6"/>
        <v>1.4156587256159841E-9</v>
      </c>
      <c r="AF15" s="9">
        <f t="shared" si="6"/>
        <v>6.2271316266681299E-9</v>
      </c>
      <c r="AG15" s="9">
        <f t="shared" si="6"/>
        <v>9.7981918403556517E-9</v>
      </c>
      <c r="AH15" s="9">
        <f t="shared" si="6"/>
        <v>3.5976733050861187E-3</v>
      </c>
      <c r="AI15" s="9">
        <f t="shared" si="6"/>
        <v>3.7776900657646357E-4</v>
      </c>
      <c r="AJ15" s="9">
        <f t="shared" si="6"/>
        <v>1.1832420852225815E-3</v>
      </c>
      <c r="AK15" s="9">
        <f t="shared" si="6"/>
        <v>5.2017897252694123E-3</v>
      </c>
      <c r="AL15" s="9">
        <f t="shared" si="6"/>
        <v>4.4177865790784105E-7</v>
      </c>
      <c r="AM15" s="9">
        <f t="shared" si="6"/>
        <v>1.3125067231709641E-4</v>
      </c>
      <c r="AN15" s="9">
        <f t="shared" si="6"/>
        <v>6.4513643644497132E-2</v>
      </c>
      <c r="AO15" s="9">
        <f t="shared" si="6"/>
        <v>1.2591754353060551</v>
      </c>
      <c r="AP15" s="9">
        <f t="shared" si="6"/>
        <v>7.7943285384820121E-3</v>
      </c>
      <c r="AQ15" s="9">
        <f t="shared" si="6"/>
        <v>1.5730031980247245E-7</v>
      </c>
      <c r="AR15" s="9">
        <f t="shared" si="6"/>
        <v>0.72316207211056682</v>
      </c>
    </row>
    <row r="16" spans="1:44" ht="88.5" x14ac:dyDescent="0.35">
      <c r="A16" s="9" t="s">
        <v>129</v>
      </c>
      <c r="B16" s="9" t="s">
        <v>59</v>
      </c>
      <c r="C16" s="9" t="s">
        <v>110</v>
      </c>
      <c r="D16" s="9" t="s">
        <v>172</v>
      </c>
      <c r="E16" s="9" t="s">
        <v>127</v>
      </c>
      <c r="F16" s="9" t="s">
        <v>57</v>
      </c>
      <c r="G16" s="9" t="s">
        <v>172</v>
      </c>
      <c r="H16" s="9">
        <v>-0.5</v>
      </c>
      <c r="I16" s="9" t="s">
        <v>188</v>
      </c>
      <c r="J16" s="9" t="b">
        <v>1</v>
      </c>
      <c r="K16" s="9" t="s">
        <v>194</v>
      </c>
      <c r="L16" s="9">
        <f>AC38*AB38</f>
        <v>-5.1902148057455584E-2</v>
      </c>
      <c r="M16" s="9">
        <f>AD38*AB38</f>
        <v>-2.9631161922865247E-9</v>
      </c>
      <c r="N16" s="9">
        <f>AE38*AB38</f>
        <v>-1.505032708367435E-9</v>
      </c>
      <c r="O16" s="9">
        <f>AF38*AB38</f>
        <v>-2.5670544272338876E-9</v>
      </c>
      <c r="P16" s="9">
        <f>AG38*AB38</f>
        <v>-1.0935378100008095E-8</v>
      </c>
      <c r="Q16" s="9">
        <f>AH38*AB38</f>
        <v>-1.9588166580128026E-3</v>
      </c>
      <c r="R16" s="9">
        <f>AI38*AB38</f>
        <v>-7.1927436849041171E-5</v>
      </c>
      <c r="S16" s="9">
        <f>AJ38*AB38</f>
        <v>-2.1689098136162058E-3</v>
      </c>
      <c r="T16" s="9">
        <f>AK38*AB38</f>
        <v>-9.6286163502397708E-3</v>
      </c>
      <c r="U16" s="9">
        <f>AL38*AB38</f>
        <v>-3.8220756400944562E-7</v>
      </c>
      <c r="V16" s="9">
        <f>AM38*AB38</f>
        <v>-8.6336785509601342E-5</v>
      </c>
      <c r="W16" s="9">
        <f>AN38*AB38</f>
        <v>-2.0821992102691859E-2</v>
      </c>
      <c r="X16" s="9">
        <f>AO38*AB38</f>
        <v>-0.58901897080924814</v>
      </c>
      <c r="Y16" s="9">
        <f>AP38*AB38</f>
        <v>-1.1813854293390241E-2</v>
      </c>
      <c r="Z16" s="9">
        <f>AQ38*AB38</f>
        <v>-1.2528994163134821E-7</v>
      </c>
      <c r="AA16" s="9">
        <f>AR38*AB38</f>
        <v>-0.27798189257859174</v>
      </c>
      <c r="AB16" s="9">
        <f>-1+Parameter!C4</f>
        <v>-0.5</v>
      </c>
      <c r="AC16" s="9">
        <f>AB16*L16</f>
        <v>2.5951074028727792E-2</v>
      </c>
      <c r="AD16" s="9">
        <f>AB16*M16</f>
        <v>1.4815580961432623E-9</v>
      </c>
      <c r="AE16" s="9">
        <f>AB16*N16</f>
        <v>7.5251635418371749E-10</v>
      </c>
      <c r="AF16" s="9">
        <f>AB16*O16</f>
        <v>1.2835272136169438E-9</v>
      </c>
      <c r="AG16" s="9">
        <f>AB16*P16</f>
        <v>5.4676890500040473E-9</v>
      </c>
      <c r="AH16" s="9">
        <f>AB16*Q16</f>
        <v>9.794083290064013E-4</v>
      </c>
      <c r="AI16" s="9">
        <f>AB16*R16</f>
        <v>3.5963718424520586E-5</v>
      </c>
      <c r="AJ16" s="9">
        <f>AB16*S16</f>
        <v>1.0844549068081029E-3</v>
      </c>
      <c r="AK16" s="9">
        <f>AB16*T16</f>
        <v>4.8143081751198854E-3</v>
      </c>
      <c r="AL16" s="9">
        <f>AB16*U16</f>
        <v>1.9110378200472281E-7</v>
      </c>
      <c r="AM16" s="9">
        <f>AB16*V16</f>
        <v>4.3168392754800671E-5</v>
      </c>
      <c r="AN16" s="9">
        <f>AB16*W16</f>
        <v>1.041099605134593E-2</v>
      </c>
      <c r="AO16" s="9">
        <f>AB16*X16</f>
        <v>0.29450948540462407</v>
      </c>
      <c r="AP16" s="9">
        <f>AB16*Y16</f>
        <v>5.9069271466951206E-3</v>
      </c>
      <c r="AQ16" s="9">
        <f>AB16*Z16</f>
        <v>6.2644970815674107E-8</v>
      </c>
      <c r="AR16" s="9">
        <f>AB16*AA16</f>
        <v>0.13899094628929587</v>
      </c>
    </row>
    <row r="17" spans="1:44" ht="88.5" x14ac:dyDescent="0.35">
      <c r="A17" s="9" t="s">
        <v>130</v>
      </c>
      <c r="B17" s="9" t="s">
        <v>60</v>
      </c>
      <c r="C17" s="9" t="s">
        <v>110</v>
      </c>
      <c r="D17" s="9" t="s">
        <v>172</v>
      </c>
      <c r="E17" s="9" t="s">
        <v>127</v>
      </c>
      <c r="F17" s="9" t="s">
        <v>57</v>
      </c>
      <c r="G17" s="9" t="s">
        <v>172</v>
      </c>
      <c r="H17" s="9">
        <v>-0.5</v>
      </c>
      <c r="I17" s="9" t="s">
        <v>188</v>
      </c>
      <c r="J17" s="9" t="b">
        <v>1</v>
      </c>
      <c r="K17" s="9" t="s">
        <v>195</v>
      </c>
      <c r="L17" s="9">
        <f>AC51*AB51</f>
        <v>-6.3631291606058196E-2</v>
      </c>
      <c r="M17" s="9">
        <f>AD51*AB51</f>
        <v>-2.1461117401745045E-9</v>
      </c>
      <c r="N17" s="9">
        <f>AE51*AB51</f>
        <v>-5.9932898772369975E-10</v>
      </c>
      <c r="O17" s="9">
        <f>AF51*AB51</f>
        <v>-2.1648111306459408E-9</v>
      </c>
      <c r="P17" s="9">
        <f>AG51*AB51</f>
        <v>5.1574816115097723E-10</v>
      </c>
      <c r="Q17" s="9">
        <f>AH51*AB51</f>
        <v>-2.1236309091165724E-4</v>
      </c>
      <c r="R17" s="9">
        <f>AI51*AB51</f>
        <v>-5.7021824543464168E-5</v>
      </c>
      <c r="S17" s="9">
        <f>AJ51*AB51</f>
        <v>2.287819116289003E-4</v>
      </c>
      <c r="T17" s="9">
        <f>AK51*AB51</f>
        <v>1.0539745436972097E-3</v>
      </c>
      <c r="U17" s="9">
        <f>AL51*AB51</f>
        <v>-2.8696702001424669E-7</v>
      </c>
      <c r="V17" s="9">
        <f>AM51*AB51</f>
        <v>-9.7586895528990404E-6</v>
      </c>
      <c r="W17" s="9">
        <f>AN51*AB51</f>
        <v>-5.348048751002827E-3</v>
      </c>
      <c r="X17" s="9">
        <f>AO51*AB51</f>
        <v>-3.2308317082828386E-2</v>
      </c>
      <c r="Y17" s="9">
        <f>AP51*AB51</f>
        <v>-5.9156225282669785E-4</v>
      </c>
      <c r="Z17" s="9">
        <f>AQ51*AB51</f>
        <v>5.5873030923603101E-10</v>
      </c>
      <c r="AA17" s="9">
        <f>AR51*AB51</f>
        <v>-0.10916730139212347</v>
      </c>
      <c r="AB17" s="9">
        <f>-Parameter!C4</f>
        <v>-0.5</v>
      </c>
      <c r="AC17" s="9">
        <f>AB17*L17</f>
        <v>3.1815645803029098E-2</v>
      </c>
      <c r="AD17" s="9">
        <f>AB17*M17</f>
        <v>1.0730558700872523E-9</v>
      </c>
      <c r="AE17" s="9">
        <f>AB17*N17</f>
        <v>2.9966449386184988E-10</v>
      </c>
      <c r="AF17" s="9">
        <f>AB17*O17</f>
        <v>1.0824055653229704E-9</v>
      </c>
      <c r="AG17" s="9">
        <f>AB17*P17</f>
        <v>-2.5787408057548862E-10</v>
      </c>
      <c r="AH17" s="9">
        <f>AB17*Q17</f>
        <v>1.0618154545582862E-4</v>
      </c>
      <c r="AI17" s="9">
        <f>AB17*R17</f>
        <v>2.8510912271732084E-5</v>
      </c>
      <c r="AJ17" s="9">
        <f>AB17*S17</f>
        <v>-1.1439095581445015E-4</v>
      </c>
      <c r="AK17" s="9">
        <f>AB17*T17</f>
        <v>-5.2698727184860485E-4</v>
      </c>
      <c r="AL17" s="9">
        <f>AB17*U17</f>
        <v>1.4348351000712335E-7</v>
      </c>
      <c r="AM17" s="9">
        <f>AB17*V17</f>
        <v>4.8793447764495202E-6</v>
      </c>
      <c r="AN17" s="9">
        <f>AB17*W17</f>
        <v>2.6740243755014135E-3</v>
      </c>
      <c r="AO17" s="9">
        <f>AB17*X17</f>
        <v>1.6154158541414193E-2</v>
      </c>
      <c r="AP17" s="9">
        <f>AB17*Y17</f>
        <v>2.9578112641334892E-4</v>
      </c>
      <c r="AQ17" s="9">
        <f>AB17*Z17</f>
        <v>-2.793651546180155E-10</v>
      </c>
      <c r="AR17" s="9">
        <f>AB17*AA17</f>
        <v>5.4583650696061733E-2</v>
      </c>
    </row>
    <row r="18" spans="1:44" ht="113.5" x14ac:dyDescent="0.35">
      <c r="A18" s="9" t="s">
        <v>131</v>
      </c>
      <c r="B18" s="9" t="s">
        <v>61</v>
      </c>
      <c r="C18" s="9" t="s">
        <v>112</v>
      </c>
      <c r="D18" s="9" t="s">
        <v>173</v>
      </c>
      <c r="E18" s="9" t="s">
        <v>127</v>
      </c>
      <c r="F18" s="9" t="s">
        <v>57</v>
      </c>
      <c r="G18" s="9" t="s">
        <v>172</v>
      </c>
      <c r="H18" s="9">
        <v>0.02</v>
      </c>
      <c r="I18" s="9" t="s">
        <v>188</v>
      </c>
      <c r="J18" s="9" t="b">
        <v>0</v>
      </c>
      <c r="L18" s="9">
        <v>1.1416556053677691</v>
      </c>
      <c r="M18" s="9">
        <v>2.5177310202026199E-7</v>
      </c>
      <c r="N18" s="9">
        <v>6.155909701083705E-9</v>
      </c>
      <c r="O18" s="9">
        <v>7.159852308890141E-8</v>
      </c>
      <c r="P18" s="9">
        <v>1.725633233871712E-7</v>
      </c>
      <c r="Q18" s="9">
        <v>7.3407314850234481E-2</v>
      </c>
      <c r="R18" s="9">
        <v>1.245021295780843E-2</v>
      </c>
      <c r="S18" s="9">
        <v>7.7904272794997141E-3</v>
      </c>
      <c r="T18" s="9">
        <v>3.5264014321464657E-2</v>
      </c>
      <c r="U18" s="9">
        <v>2.1998683080268879E-6</v>
      </c>
      <c r="V18" s="9">
        <v>3.211687831045936E-3</v>
      </c>
      <c r="W18" s="9">
        <v>0.35608594822572021</v>
      </c>
      <c r="X18" s="9">
        <v>22.58645068742775</v>
      </c>
      <c r="Y18" s="9">
        <v>3.1655681380533089E-2</v>
      </c>
      <c r="Z18" s="9">
        <v>1.4114103255198771E-6</v>
      </c>
      <c r="AA18" s="9">
        <v>15.625377207649979</v>
      </c>
      <c r="AB18" s="9">
        <f>H18</f>
        <v>0.02</v>
      </c>
      <c r="AC18" s="9">
        <f>AB18*L18</f>
        <v>2.2833112107355384E-2</v>
      </c>
      <c r="AD18" s="9">
        <f>AB18*M18</f>
        <v>5.0354620404052402E-9</v>
      </c>
      <c r="AE18" s="9">
        <f>AB18*N18</f>
        <v>1.2311819402167411E-10</v>
      </c>
      <c r="AF18" s="9">
        <f>AB18*O18</f>
        <v>1.4319704617780282E-9</v>
      </c>
      <c r="AG18" s="9">
        <f>AB18*P18</f>
        <v>3.451266467743424E-9</v>
      </c>
      <c r="AH18" s="9">
        <f>AB18*Q18</f>
        <v>1.4681462970046898E-3</v>
      </c>
      <c r="AI18" s="9">
        <f>AB18*R18</f>
        <v>2.4900425915616863E-4</v>
      </c>
      <c r="AJ18" s="9">
        <f>AB18*S18</f>
        <v>1.5580854558999428E-4</v>
      </c>
      <c r="AK18" s="9">
        <f>AB18*T18</f>
        <v>7.0528028642929312E-4</v>
      </c>
      <c r="AL18" s="9">
        <f>AB18*U18</f>
        <v>4.3997366160537762E-8</v>
      </c>
      <c r="AM18" s="9">
        <f>AB18*V18</f>
        <v>6.4233756620918716E-5</v>
      </c>
      <c r="AN18" s="9">
        <f>AB18*W18</f>
        <v>7.1217189645144041E-3</v>
      </c>
      <c r="AO18" s="9">
        <f>AB18*X18</f>
        <v>0.45172901374855501</v>
      </c>
      <c r="AP18" s="9">
        <f>AB18*Y18</f>
        <v>6.3311362761066183E-4</v>
      </c>
      <c r="AQ18" s="9">
        <f>AB18*Z18</f>
        <v>2.8228206510397542E-8</v>
      </c>
      <c r="AR18" s="9">
        <f>AB18*AA18</f>
        <v>0.31250754415299958</v>
      </c>
    </row>
    <row r="19" spans="1:44" ht="101" x14ac:dyDescent="0.35">
      <c r="A19" s="9" t="s">
        <v>132</v>
      </c>
      <c r="B19" s="9" t="s">
        <v>62</v>
      </c>
      <c r="C19" s="9" t="s">
        <v>112</v>
      </c>
      <c r="D19" s="9" t="s">
        <v>174</v>
      </c>
      <c r="E19" s="9" t="s">
        <v>127</v>
      </c>
      <c r="F19" s="9" t="s">
        <v>57</v>
      </c>
      <c r="G19" s="9" t="s">
        <v>172</v>
      </c>
      <c r="H19" s="9">
        <v>0.1</v>
      </c>
      <c r="I19" s="9" t="s">
        <v>188</v>
      </c>
      <c r="J19" s="9" t="b">
        <v>0</v>
      </c>
      <c r="K19" s="9" t="s">
        <v>101</v>
      </c>
      <c r="L19" s="9">
        <v>0.14005505086468931</v>
      </c>
      <c r="M19" s="9">
        <v>3.2727852204489357E-8</v>
      </c>
      <c r="N19" s="9">
        <v>2.4035968354874268E-9</v>
      </c>
      <c r="O19" s="9">
        <v>2.4292283859501869E-8</v>
      </c>
      <c r="P19" s="9">
        <v>1.1371104031836699E-8</v>
      </c>
      <c r="Q19" s="9">
        <v>1.043937133619199E-2</v>
      </c>
      <c r="R19" s="9">
        <v>6.4290116724042255E-4</v>
      </c>
      <c r="S19" s="9">
        <v>5.7369588638934565E-4</v>
      </c>
      <c r="T19" s="9">
        <v>2.0918853556883858E-3</v>
      </c>
      <c r="U19" s="9">
        <v>6.319399973545705E-7</v>
      </c>
      <c r="V19" s="9">
        <v>1.8969178164927501E-4</v>
      </c>
      <c r="W19" s="9">
        <v>0.44306904253135382</v>
      </c>
      <c r="X19" s="9">
        <v>4.9678277761146186</v>
      </c>
      <c r="Y19" s="9">
        <v>9.5850663776288134E-3</v>
      </c>
      <c r="Z19" s="9">
        <v>6.6706507631018821E-7</v>
      </c>
      <c r="AA19" s="9">
        <v>2.170799309722097</v>
      </c>
      <c r="AB19" s="9">
        <f>Parameter!C5</f>
        <v>0.1</v>
      </c>
      <c r="AC19" s="9">
        <f>AB19*L19</f>
        <v>1.4005505086468931E-2</v>
      </c>
      <c r="AD19" s="9">
        <f>AB19*M19</f>
        <v>3.2727852204489358E-9</v>
      </c>
      <c r="AE19" s="9">
        <f>AB19*N19</f>
        <v>2.4035968354874272E-10</v>
      </c>
      <c r="AF19" s="9">
        <f>AB19*O19</f>
        <v>2.429228385950187E-9</v>
      </c>
      <c r="AG19" s="9">
        <f>AB19*P19</f>
        <v>1.13711040318367E-9</v>
      </c>
      <c r="AH19" s="9">
        <f>AB19*Q19</f>
        <v>1.043937133619199E-3</v>
      </c>
      <c r="AI19" s="9">
        <f>AB19*R19</f>
        <v>6.4290116724042252E-5</v>
      </c>
      <c r="AJ19" s="9">
        <f>AB19*S19</f>
        <v>5.7369588638934565E-5</v>
      </c>
      <c r="AK19" s="9">
        <f>AB19*T19</f>
        <v>2.0918853556883859E-4</v>
      </c>
      <c r="AL19" s="9">
        <f>AB19*U19</f>
        <v>6.3193999735457055E-8</v>
      </c>
      <c r="AM19" s="9">
        <f>AB19*V19</f>
        <v>1.8969178164927501E-5</v>
      </c>
      <c r="AN19" s="9">
        <f>AB19*W19</f>
        <v>4.4306904253135382E-2</v>
      </c>
      <c r="AO19" s="9">
        <f>AB19*X19</f>
        <v>0.49678277761146189</v>
      </c>
      <c r="AP19" s="9">
        <f>AB19*Y19</f>
        <v>9.5850663776288138E-4</v>
      </c>
      <c r="AQ19" s="9">
        <f>AB19*Z19</f>
        <v>6.6706507631018821E-8</v>
      </c>
      <c r="AR19" s="9">
        <f>AB19*AA19</f>
        <v>0.21707993097220971</v>
      </c>
    </row>
    <row r="20" spans="1:44" ht="51" x14ac:dyDescent="0.35">
      <c r="A20" s="9" t="s">
        <v>128</v>
      </c>
      <c r="B20" s="9" t="s">
        <v>58</v>
      </c>
      <c r="C20" s="9" t="s">
        <v>110</v>
      </c>
      <c r="D20" s="9" t="s">
        <v>172</v>
      </c>
      <c r="E20" s="9" t="s">
        <v>128</v>
      </c>
      <c r="F20" s="9" t="s">
        <v>58</v>
      </c>
      <c r="G20" s="9" t="s">
        <v>172</v>
      </c>
      <c r="H20" s="9">
        <v>-1</v>
      </c>
      <c r="I20" s="9" t="s">
        <v>187</v>
      </c>
      <c r="J20" s="9" t="b">
        <v>0</v>
      </c>
      <c r="AB20" s="9">
        <f>H20</f>
        <v>-1</v>
      </c>
      <c r="AC20" s="9">
        <f t="shared" ref="AC20:AR20" si="7">+AC21+AC22+AC23+AC24</f>
        <v>9.4605337025581202E-2</v>
      </c>
      <c r="AD20" s="9">
        <f t="shared" si="7"/>
        <v>1.0862861227084691E-8</v>
      </c>
      <c r="AE20" s="9">
        <f t="shared" si="7"/>
        <v>1.4156587256159841E-9</v>
      </c>
      <c r="AF20" s="9">
        <f t="shared" si="7"/>
        <v>6.2271316266681299E-9</v>
      </c>
      <c r="AG20" s="9">
        <f t="shared" si="7"/>
        <v>9.7981918403556517E-9</v>
      </c>
      <c r="AH20" s="9">
        <f t="shared" si="7"/>
        <v>3.5976733050861187E-3</v>
      </c>
      <c r="AI20" s="9">
        <f t="shared" si="7"/>
        <v>3.7776900657646357E-4</v>
      </c>
      <c r="AJ20" s="9">
        <f t="shared" si="7"/>
        <v>1.1832420852225815E-3</v>
      </c>
      <c r="AK20" s="9">
        <f t="shared" si="7"/>
        <v>5.2017897252694123E-3</v>
      </c>
      <c r="AL20" s="9">
        <f t="shared" si="7"/>
        <v>4.4177865790784105E-7</v>
      </c>
      <c r="AM20" s="9">
        <f t="shared" si="7"/>
        <v>1.3125067231709641E-4</v>
      </c>
      <c r="AN20" s="9">
        <f t="shared" si="7"/>
        <v>6.4513643644497132E-2</v>
      </c>
      <c r="AO20" s="9">
        <f t="shared" si="7"/>
        <v>1.2591754353060551</v>
      </c>
      <c r="AP20" s="9">
        <f t="shared" si="7"/>
        <v>7.7943285384820121E-3</v>
      </c>
      <c r="AQ20" s="9">
        <f t="shared" si="7"/>
        <v>1.5730031980247245E-7</v>
      </c>
      <c r="AR20" s="9">
        <f t="shared" si="7"/>
        <v>0.72316207211056682</v>
      </c>
    </row>
    <row r="21" spans="1:44" ht="88.5" x14ac:dyDescent="0.35">
      <c r="A21" s="9" t="s">
        <v>133</v>
      </c>
      <c r="B21" s="9" t="s">
        <v>63</v>
      </c>
      <c r="C21" s="9" t="s">
        <v>110</v>
      </c>
      <c r="D21" s="9" t="s">
        <v>172</v>
      </c>
      <c r="E21" s="9" t="s">
        <v>128</v>
      </c>
      <c r="F21" s="9" t="s">
        <v>58</v>
      </c>
      <c r="G21" s="9" t="s">
        <v>172</v>
      </c>
      <c r="H21" s="9">
        <v>-0.5</v>
      </c>
      <c r="I21" s="9" t="s">
        <v>188</v>
      </c>
      <c r="J21" s="9" t="b">
        <v>1</v>
      </c>
      <c r="K21" s="9" t="s">
        <v>194</v>
      </c>
      <c r="L21" s="9">
        <f>AC82*AB82</f>
        <v>-5.1902148057455584E-2</v>
      </c>
      <c r="M21" s="9">
        <f>AD82*AB82</f>
        <v>-2.9631161922865247E-9</v>
      </c>
      <c r="N21" s="9">
        <f>AE82*AB82</f>
        <v>-1.505032708367435E-9</v>
      </c>
      <c r="O21" s="9">
        <f>AF82*AB82</f>
        <v>-2.5670544272338876E-9</v>
      </c>
      <c r="P21" s="9">
        <f>AG82*AB82</f>
        <v>-1.0935378100008095E-8</v>
      </c>
      <c r="Q21" s="9">
        <f>AH82*AB82</f>
        <v>-1.9588166580128026E-3</v>
      </c>
      <c r="R21" s="9">
        <f>AI82*AB82</f>
        <v>-7.1927436849041171E-5</v>
      </c>
      <c r="S21" s="9">
        <f>AJ82*AB82</f>
        <v>-2.1689098136162058E-3</v>
      </c>
      <c r="T21" s="9">
        <f>AK82*AB82</f>
        <v>-9.6286163502397708E-3</v>
      </c>
      <c r="U21" s="9">
        <f>AL82*AB82</f>
        <v>-3.8220756400944562E-7</v>
      </c>
      <c r="V21" s="9">
        <f>AM82*AB82</f>
        <v>-8.6336785509601342E-5</v>
      </c>
      <c r="W21" s="9">
        <f>AN82*AB82</f>
        <v>-2.0821992102691859E-2</v>
      </c>
      <c r="X21" s="9">
        <f>AO82*AB82</f>
        <v>-0.58901897080924814</v>
      </c>
      <c r="Y21" s="9">
        <f>AP82*AB82</f>
        <v>-1.1813854293390241E-2</v>
      </c>
      <c r="Z21" s="9">
        <f>AQ82*AB82</f>
        <v>-1.2528994163134821E-7</v>
      </c>
      <c r="AA21" s="9">
        <f>AR82*AB82</f>
        <v>-0.27798189257859174</v>
      </c>
      <c r="AB21" s="9">
        <f>-1+Parameter!C4</f>
        <v>-0.5</v>
      </c>
      <c r="AC21" s="9">
        <f>AB21*L21</f>
        <v>2.5951074028727792E-2</v>
      </c>
      <c r="AD21" s="9">
        <f>AB21*M21</f>
        <v>1.4815580961432623E-9</v>
      </c>
      <c r="AE21" s="9">
        <f>AB21*N21</f>
        <v>7.5251635418371749E-10</v>
      </c>
      <c r="AF21" s="9">
        <f>AB21*O21</f>
        <v>1.2835272136169438E-9</v>
      </c>
      <c r="AG21" s="9">
        <f>AB21*P21</f>
        <v>5.4676890500040473E-9</v>
      </c>
      <c r="AH21" s="9">
        <f>AB21*Q21</f>
        <v>9.794083290064013E-4</v>
      </c>
      <c r="AI21" s="9">
        <f>AB21*R21</f>
        <v>3.5963718424520586E-5</v>
      </c>
      <c r="AJ21" s="9">
        <f>AB21*S21</f>
        <v>1.0844549068081029E-3</v>
      </c>
      <c r="AK21" s="9">
        <f>AB21*T21</f>
        <v>4.8143081751198854E-3</v>
      </c>
      <c r="AL21" s="9">
        <f>AB21*U21</f>
        <v>1.9110378200472281E-7</v>
      </c>
      <c r="AM21" s="9">
        <f>AB21*V21</f>
        <v>4.3168392754800671E-5</v>
      </c>
      <c r="AN21" s="9">
        <f>AB21*W21</f>
        <v>1.041099605134593E-2</v>
      </c>
      <c r="AO21" s="9">
        <f>AB21*X21</f>
        <v>0.29450948540462407</v>
      </c>
      <c r="AP21" s="9">
        <f>AB21*Y21</f>
        <v>5.9069271466951206E-3</v>
      </c>
      <c r="AQ21" s="9">
        <f>AB21*Z21</f>
        <v>6.2644970815674107E-8</v>
      </c>
      <c r="AR21" s="9">
        <f>AB21*AA21</f>
        <v>0.13899094628929587</v>
      </c>
    </row>
    <row r="22" spans="1:44" ht="88.5" x14ac:dyDescent="0.35">
      <c r="A22" s="9" t="s">
        <v>134</v>
      </c>
      <c r="B22" s="9" t="s">
        <v>64</v>
      </c>
      <c r="C22" s="9" t="s">
        <v>110</v>
      </c>
      <c r="D22" s="9" t="s">
        <v>172</v>
      </c>
      <c r="E22" s="9" t="s">
        <v>128</v>
      </c>
      <c r="F22" s="9" t="s">
        <v>58</v>
      </c>
      <c r="G22" s="9" t="s">
        <v>172</v>
      </c>
      <c r="H22" s="9">
        <v>-0.5</v>
      </c>
      <c r="I22" s="9" t="s">
        <v>188</v>
      </c>
      <c r="J22" s="9" t="b">
        <v>1</v>
      </c>
      <c r="K22" s="9" t="s">
        <v>195</v>
      </c>
      <c r="L22" s="9">
        <f>AC95*AB95</f>
        <v>-6.3631291606058196E-2</v>
      </c>
      <c r="M22" s="9">
        <f>AD95*AB95</f>
        <v>-2.1461117401745045E-9</v>
      </c>
      <c r="N22" s="9">
        <f>AE95*AB95</f>
        <v>-5.9932898772369975E-10</v>
      </c>
      <c r="O22" s="9">
        <f>AF95*AB95</f>
        <v>-2.1648111306459408E-9</v>
      </c>
      <c r="P22" s="9">
        <f>AG95*AB95</f>
        <v>5.1574816115097723E-10</v>
      </c>
      <c r="Q22" s="9">
        <f>AH95*AB95</f>
        <v>-2.1236309091165724E-4</v>
      </c>
      <c r="R22" s="9">
        <f>AI95*AB95</f>
        <v>-5.7021824543464168E-5</v>
      </c>
      <c r="S22" s="9">
        <f>AJ95*AB95</f>
        <v>2.287819116289003E-4</v>
      </c>
      <c r="T22" s="9">
        <f>AK95*AB95</f>
        <v>1.0539745436972097E-3</v>
      </c>
      <c r="U22" s="9">
        <f>AL95*AB95</f>
        <v>-2.8696702001424669E-7</v>
      </c>
      <c r="V22" s="9">
        <f>AM95*AB95</f>
        <v>-9.7586895528990404E-6</v>
      </c>
      <c r="W22" s="9">
        <f>AN95*AB95</f>
        <v>-5.348048751002827E-3</v>
      </c>
      <c r="X22" s="9">
        <f>AO95*AB95</f>
        <v>-3.2308317082828386E-2</v>
      </c>
      <c r="Y22" s="9">
        <f>AP95*AB95</f>
        <v>-5.9156225282669785E-4</v>
      </c>
      <c r="Z22" s="9">
        <f>AQ95*AB95</f>
        <v>5.5873030923603101E-10</v>
      </c>
      <c r="AA22" s="9">
        <f>AR95*AB95</f>
        <v>-0.10916730139212347</v>
      </c>
      <c r="AB22" s="9">
        <f>-Parameter!C4</f>
        <v>-0.5</v>
      </c>
      <c r="AC22" s="9">
        <f>AB22*L22</f>
        <v>3.1815645803029098E-2</v>
      </c>
      <c r="AD22" s="9">
        <f>AB22*M22</f>
        <v>1.0730558700872523E-9</v>
      </c>
      <c r="AE22" s="9">
        <f>AB22*N22</f>
        <v>2.9966449386184988E-10</v>
      </c>
      <c r="AF22" s="9">
        <f>AB22*O22</f>
        <v>1.0824055653229704E-9</v>
      </c>
      <c r="AG22" s="9">
        <f>AB22*P22</f>
        <v>-2.5787408057548862E-10</v>
      </c>
      <c r="AH22" s="9">
        <f>AB22*Q22</f>
        <v>1.0618154545582862E-4</v>
      </c>
      <c r="AI22" s="9">
        <f>AB22*R22</f>
        <v>2.8510912271732084E-5</v>
      </c>
      <c r="AJ22" s="9">
        <f>AB22*S22</f>
        <v>-1.1439095581445015E-4</v>
      </c>
      <c r="AK22" s="9">
        <f>AB22*T22</f>
        <v>-5.2698727184860485E-4</v>
      </c>
      <c r="AL22" s="9">
        <f>AB22*U22</f>
        <v>1.4348351000712335E-7</v>
      </c>
      <c r="AM22" s="9">
        <f>AB22*V22</f>
        <v>4.8793447764495202E-6</v>
      </c>
      <c r="AN22" s="9">
        <f>AB22*W22</f>
        <v>2.6740243755014135E-3</v>
      </c>
      <c r="AO22" s="9">
        <f>AB22*X22</f>
        <v>1.6154158541414193E-2</v>
      </c>
      <c r="AP22" s="9">
        <f>AB22*Y22</f>
        <v>2.9578112641334892E-4</v>
      </c>
      <c r="AQ22" s="9">
        <f>AB22*Z22</f>
        <v>-2.793651546180155E-10</v>
      </c>
      <c r="AR22" s="9">
        <f>AB22*AA22</f>
        <v>5.4583650696061733E-2</v>
      </c>
    </row>
    <row r="23" spans="1:44" ht="113.5" x14ac:dyDescent="0.35">
      <c r="A23" s="9" t="s">
        <v>131</v>
      </c>
      <c r="B23" s="9" t="s">
        <v>61</v>
      </c>
      <c r="C23" s="9" t="s">
        <v>112</v>
      </c>
      <c r="D23" s="9" t="s">
        <v>173</v>
      </c>
      <c r="E23" s="9" t="s">
        <v>128</v>
      </c>
      <c r="F23" s="9" t="s">
        <v>58</v>
      </c>
      <c r="G23" s="9" t="s">
        <v>172</v>
      </c>
      <c r="H23" s="9">
        <v>0.02</v>
      </c>
      <c r="I23" s="9" t="s">
        <v>188</v>
      </c>
      <c r="J23" s="9" t="b">
        <v>0</v>
      </c>
      <c r="L23" s="9">
        <v>1.1416556053677691</v>
      </c>
      <c r="M23" s="9">
        <v>2.5177310202026199E-7</v>
      </c>
      <c r="N23" s="9">
        <v>6.155909701083705E-9</v>
      </c>
      <c r="O23" s="9">
        <v>7.159852308890141E-8</v>
      </c>
      <c r="P23" s="9">
        <v>1.725633233871712E-7</v>
      </c>
      <c r="Q23" s="9">
        <v>7.3407314850234481E-2</v>
      </c>
      <c r="R23" s="9">
        <v>1.245021295780843E-2</v>
      </c>
      <c r="S23" s="9">
        <v>7.7904272794997141E-3</v>
      </c>
      <c r="T23" s="9">
        <v>3.5264014321464657E-2</v>
      </c>
      <c r="U23" s="9">
        <v>2.1998683080268879E-6</v>
      </c>
      <c r="V23" s="9">
        <v>3.211687831045936E-3</v>
      </c>
      <c r="W23" s="9">
        <v>0.35608594822572021</v>
      </c>
      <c r="X23" s="9">
        <v>22.58645068742775</v>
      </c>
      <c r="Y23" s="9">
        <v>3.1655681380533089E-2</v>
      </c>
      <c r="Z23" s="9">
        <v>1.4114103255198771E-6</v>
      </c>
      <c r="AA23" s="9">
        <v>15.625377207649979</v>
      </c>
      <c r="AB23" s="9">
        <f>H23</f>
        <v>0.02</v>
      </c>
      <c r="AC23" s="9">
        <f>AB23*L23</f>
        <v>2.2833112107355384E-2</v>
      </c>
      <c r="AD23" s="9">
        <f>AB23*M23</f>
        <v>5.0354620404052402E-9</v>
      </c>
      <c r="AE23" s="9">
        <f>AB23*N23</f>
        <v>1.2311819402167411E-10</v>
      </c>
      <c r="AF23" s="9">
        <f>AB23*O23</f>
        <v>1.4319704617780282E-9</v>
      </c>
      <c r="AG23" s="9">
        <f>AB23*P23</f>
        <v>3.451266467743424E-9</v>
      </c>
      <c r="AH23" s="9">
        <f>AB23*Q23</f>
        <v>1.4681462970046898E-3</v>
      </c>
      <c r="AI23" s="9">
        <f>AB23*R23</f>
        <v>2.4900425915616863E-4</v>
      </c>
      <c r="AJ23" s="9">
        <f>AB23*S23</f>
        <v>1.5580854558999428E-4</v>
      </c>
      <c r="AK23" s="9">
        <f>AB23*T23</f>
        <v>7.0528028642929312E-4</v>
      </c>
      <c r="AL23" s="9">
        <f>AB23*U23</f>
        <v>4.3997366160537762E-8</v>
      </c>
      <c r="AM23" s="9">
        <f>AB23*V23</f>
        <v>6.4233756620918716E-5</v>
      </c>
      <c r="AN23" s="9">
        <f>AB23*W23</f>
        <v>7.1217189645144041E-3</v>
      </c>
      <c r="AO23" s="9">
        <f>AB23*X23</f>
        <v>0.45172901374855501</v>
      </c>
      <c r="AP23" s="9">
        <f>AB23*Y23</f>
        <v>6.3311362761066183E-4</v>
      </c>
      <c r="AQ23" s="9">
        <f>AB23*Z23</f>
        <v>2.8228206510397542E-8</v>
      </c>
      <c r="AR23" s="9">
        <f>AB23*AA23</f>
        <v>0.31250754415299958</v>
      </c>
    </row>
    <row r="24" spans="1:44" ht="101" x14ac:dyDescent="0.35">
      <c r="A24" s="9" t="s">
        <v>132</v>
      </c>
      <c r="B24" s="9" t="s">
        <v>62</v>
      </c>
      <c r="C24" s="9" t="s">
        <v>112</v>
      </c>
      <c r="D24" s="9" t="s">
        <v>174</v>
      </c>
      <c r="E24" s="9" t="s">
        <v>128</v>
      </c>
      <c r="F24" s="9" t="s">
        <v>58</v>
      </c>
      <c r="G24" s="9" t="s">
        <v>172</v>
      </c>
      <c r="H24" s="9">
        <v>0.1</v>
      </c>
      <c r="I24" s="9" t="s">
        <v>188</v>
      </c>
      <c r="J24" s="9" t="b">
        <v>0</v>
      </c>
      <c r="K24" s="9" t="s">
        <v>101</v>
      </c>
      <c r="L24" s="9">
        <v>0.14005505086468931</v>
      </c>
      <c r="M24" s="9">
        <v>3.2727852204489357E-8</v>
      </c>
      <c r="N24" s="9">
        <v>2.4035968354874268E-9</v>
      </c>
      <c r="O24" s="9">
        <v>2.4292283859501869E-8</v>
      </c>
      <c r="P24" s="9">
        <v>1.1371104031836699E-8</v>
      </c>
      <c r="Q24" s="9">
        <v>1.043937133619199E-2</v>
      </c>
      <c r="R24" s="9">
        <v>6.4290116724042255E-4</v>
      </c>
      <c r="S24" s="9">
        <v>5.7369588638934565E-4</v>
      </c>
      <c r="T24" s="9">
        <v>2.0918853556883858E-3</v>
      </c>
      <c r="U24" s="9">
        <v>6.319399973545705E-7</v>
      </c>
      <c r="V24" s="9">
        <v>1.8969178164927501E-4</v>
      </c>
      <c r="W24" s="9">
        <v>0.44306904253135382</v>
      </c>
      <c r="X24" s="9">
        <v>4.9678277761146186</v>
      </c>
      <c r="Y24" s="9">
        <v>9.5850663776288134E-3</v>
      </c>
      <c r="Z24" s="9">
        <v>6.6706507631018821E-7</v>
      </c>
      <c r="AA24" s="9">
        <v>2.170799309722097</v>
      </c>
      <c r="AB24" s="9">
        <f>Parameter!C5</f>
        <v>0.1</v>
      </c>
      <c r="AC24" s="9">
        <f>AB24*L24</f>
        <v>1.4005505086468931E-2</v>
      </c>
      <c r="AD24" s="9">
        <f>AB24*M24</f>
        <v>3.2727852204489358E-9</v>
      </c>
      <c r="AE24" s="9">
        <f>AB24*N24</f>
        <v>2.4035968354874272E-10</v>
      </c>
      <c r="AF24" s="9">
        <f>AB24*O24</f>
        <v>2.429228385950187E-9</v>
      </c>
      <c r="AG24" s="9">
        <f>AB24*P24</f>
        <v>1.13711040318367E-9</v>
      </c>
      <c r="AH24" s="9">
        <f>AB24*Q24</f>
        <v>1.043937133619199E-3</v>
      </c>
      <c r="AI24" s="9">
        <f>AB24*R24</f>
        <v>6.4290116724042252E-5</v>
      </c>
      <c r="AJ24" s="9">
        <f>AB24*S24</f>
        <v>5.7369588638934565E-5</v>
      </c>
      <c r="AK24" s="9">
        <f>AB24*T24</f>
        <v>2.0918853556883859E-4</v>
      </c>
      <c r="AL24" s="9">
        <f>AB24*U24</f>
        <v>6.3193999735457055E-8</v>
      </c>
      <c r="AM24" s="9">
        <f>AB24*V24</f>
        <v>1.8969178164927501E-5</v>
      </c>
      <c r="AN24" s="9">
        <f>AB24*W24</f>
        <v>4.4306904253135382E-2</v>
      </c>
      <c r="AO24" s="9">
        <f>AB24*X24</f>
        <v>0.49678277761146189</v>
      </c>
      <c r="AP24" s="9">
        <f>AB24*Y24</f>
        <v>9.5850663776288138E-4</v>
      </c>
      <c r="AQ24" s="9">
        <f>AB24*Z24</f>
        <v>6.6706507631018821E-8</v>
      </c>
      <c r="AR24" s="9">
        <f>AB24*AA24</f>
        <v>0.21707993097220971</v>
      </c>
    </row>
    <row r="25" spans="1:44" ht="88.5" x14ac:dyDescent="0.35">
      <c r="A25" s="9" t="s">
        <v>125</v>
      </c>
      <c r="B25" s="9" t="s">
        <v>55</v>
      </c>
      <c r="C25" s="9" t="s">
        <v>110</v>
      </c>
      <c r="D25" s="9" t="s">
        <v>172</v>
      </c>
      <c r="E25" s="9" t="s">
        <v>125</v>
      </c>
      <c r="F25" s="9" t="s">
        <v>55</v>
      </c>
      <c r="G25" s="9" t="s">
        <v>172</v>
      </c>
      <c r="H25" s="9">
        <v>-1</v>
      </c>
      <c r="I25" s="9" t="s">
        <v>187</v>
      </c>
      <c r="J25" s="9" t="b">
        <v>0</v>
      </c>
      <c r="AB25" s="9">
        <f t="shared" ref="AB25:AB56" si="8">H25</f>
        <v>-1</v>
      </c>
      <c r="AC25" s="9">
        <f t="shared" ref="AC25:AR25" si="9">+AC26+AC27+AC28+AC29+AC30+AC31+AC32+AC33+AC34+AC35+AC36+AC37</f>
        <v>2.3763548982280912E-2</v>
      </c>
      <c r="AD25" s="9">
        <f t="shared" si="9"/>
        <v>1.6201036407601735E-11</v>
      </c>
      <c r="AE25" s="9">
        <f t="shared" si="9"/>
        <v>3.1986682202043487E-11</v>
      </c>
      <c r="AF25" s="9">
        <f t="shared" si="9"/>
        <v>-5.5304129637523716E-11</v>
      </c>
      <c r="AG25" s="9">
        <f t="shared" si="9"/>
        <v>2.5703062394485822E-10</v>
      </c>
      <c r="AH25" s="9">
        <f t="shared" si="9"/>
        <v>1.8215300590521019E-4</v>
      </c>
      <c r="AI25" s="9">
        <f t="shared" si="9"/>
        <v>9.846796460107398E-3</v>
      </c>
      <c r="AJ25" s="9">
        <f t="shared" si="9"/>
        <v>7.70989465912184E-5</v>
      </c>
      <c r="AK25" s="9">
        <f t="shared" si="9"/>
        <v>3.2626935710867446E-4</v>
      </c>
      <c r="AL25" s="9">
        <f t="shared" si="9"/>
        <v>2.7217905357984372E-8</v>
      </c>
      <c r="AM25" s="9">
        <f t="shared" si="9"/>
        <v>3.0713817213277662E-6</v>
      </c>
      <c r="AN25" s="9">
        <f t="shared" si="9"/>
        <v>-3.1066329985215586E-3</v>
      </c>
      <c r="AO25" s="9">
        <f t="shared" si="9"/>
        <v>-5.9214284497486058E-3</v>
      </c>
      <c r="AP25" s="9">
        <f t="shared" si="9"/>
        <v>2.5585338559043012E-2</v>
      </c>
      <c r="AQ25" s="9">
        <f t="shared" si="9"/>
        <v>2.5242744636742441E-9</v>
      </c>
      <c r="AR25" s="9">
        <f t="shared" si="9"/>
        <v>8.9267166527744232E-2</v>
      </c>
    </row>
    <row r="26" spans="1:44" ht="51" x14ac:dyDescent="0.35">
      <c r="A26" s="9" t="s">
        <v>135</v>
      </c>
      <c r="B26" s="9" t="s">
        <v>65</v>
      </c>
      <c r="C26" s="9" t="s">
        <v>110</v>
      </c>
      <c r="D26" s="9" t="s">
        <v>175</v>
      </c>
      <c r="E26" s="9" t="s">
        <v>125</v>
      </c>
      <c r="F26" s="9" t="s">
        <v>55</v>
      </c>
      <c r="G26" s="9" t="s">
        <v>172</v>
      </c>
      <c r="H26" s="9">
        <v>-1.1199999999999999E-3</v>
      </c>
      <c r="I26" s="9" t="s">
        <v>188</v>
      </c>
      <c r="J26" s="9" t="b">
        <v>0</v>
      </c>
      <c r="L26" s="9">
        <v>-1.932704476494864</v>
      </c>
      <c r="M26" s="9">
        <v>-3.8380411238212631E-9</v>
      </c>
      <c r="N26" s="9">
        <v>-3.7858486360111017E-9</v>
      </c>
      <c r="O26" s="9">
        <v>-3.587092684114454E-8</v>
      </c>
      <c r="P26" s="9">
        <v>-4.3287654796739058E-9</v>
      </c>
      <c r="Q26" s="9">
        <v>-1.8268041908074621E-3</v>
      </c>
      <c r="R26" s="9">
        <v>-3.9681035637393767E-4</v>
      </c>
      <c r="S26" s="9">
        <v>-2.9452041874189749E-4</v>
      </c>
      <c r="T26" s="9">
        <v>-1.450062851984937E-3</v>
      </c>
      <c r="U26" s="9">
        <v>-2.5604153392914671E-7</v>
      </c>
      <c r="V26" s="9">
        <v>-1.4323241037077569E-4</v>
      </c>
      <c r="W26" s="9">
        <v>-2.7671302755050049</v>
      </c>
      <c r="X26" s="9">
        <v>-0.83313206034268983</v>
      </c>
      <c r="Y26" s="9">
        <v>-5.5704955132963439E-2</v>
      </c>
      <c r="Z26" s="9">
        <v>-2.9165446010883799E-7</v>
      </c>
      <c r="AA26" s="9">
        <v>-0.37941338603548669</v>
      </c>
      <c r="AB26" s="9">
        <f t="shared" si="8"/>
        <v>-1.1199999999999999E-3</v>
      </c>
      <c r="AC26" s="9">
        <f t="shared" ref="AC26:AC37" si="10">AB26*L26</f>
        <v>2.1646290136742474E-3</v>
      </c>
      <c r="AD26" s="9">
        <f t="shared" ref="AD26:AD37" si="11">AB26*M26</f>
        <v>4.2986060586798143E-12</v>
      </c>
      <c r="AE26" s="9">
        <f t="shared" ref="AE26:AE37" si="12">AB26*N26</f>
        <v>4.2401504723324331E-12</v>
      </c>
      <c r="AF26" s="9">
        <f t="shared" ref="AF26:AF37" si="13">AB26*O26</f>
        <v>4.0175438062081883E-11</v>
      </c>
      <c r="AG26" s="9">
        <f t="shared" ref="AG26:AG37" si="14">AB26*P26</f>
        <v>4.8482173372347741E-12</v>
      </c>
      <c r="AH26" s="9">
        <f t="shared" ref="AH26:AH37" si="15">AB26*Q26</f>
        <v>2.0460206937043574E-6</v>
      </c>
      <c r="AI26" s="9">
        <f t="shared" ref="AI26:AI37" si="16">AB26*R26</f>
        <v>4.4442759913881016E-7</v>
      </c>
      <c r="AJ26" s="9">
        <f t="shared" ref="AJ26:AJ37" si="17">AB26*S26</f>
        <v>3.2986286899092515E-7</v>
      </c>
      <c r="AK26" s="9">
        <f t="shared" ref="AK26:AK37" si="18">AB26*T26</f>
        <v>1.6240703942231292E-6</v>
      </c>
      <c r="AL26" s="9">
        <f t="shared" ref="AL26:AL37" si="19">AB26*U26</f>
        <v>2.8676651800064427E-10</v>
      </c>
      <c r="AM26" s="9">
        <f t="shared" ref="AM26:AM37" si="20">AB26*V26</f>
        <v>1.6042029961526875E-7</v>
      </c>
      <c r="AN26" s="9">
        <f t="shared" ref="AN26:AN37" si="21">AB26*W26</f>
        <v>3.0991859085656051E-3</v>
      </c>
      <c r="AO26" s="9">
        <f t="shared" ref="AO26:AO37" si="22">AB26*X26</f>
        <v>9.3310790758381254E-4</v>
      </c>
      <c r="AP26" s="9">
        <f t="shared" ref="AP26:AP37" si="23">AB26*Y26</f>
        <v>6.2389549748919051E-5</v>
      </c>
      <c r="AQ26" s="9">
        <f t="shared" ref="AQ26:AQ37" si="24">AB26*Z26</f>
        <v>3.2665299532189853E-10</v>
      </c>
      <c r="AR26" s="9">
        <f t="shared" ref="AR26:AR37" si="25">AB26*AA26</f>
        <v>4.2494299235974504E-4</v>
      </c>
    </row>
    <row r="27" spans="1:44" ht="76" x14ac:dyDescent="0.35">
      <c r="A27" s="9" t="s">
        <v>136</v>
      </c>
      <c r="B27" s="9" t="s">
        <v>66</v>
      </c>
      <c r="C27" s="9" t="s">
        <v>110</v>
      </c>
      <c r="D27" s="9" t="s">
        <v>173</v>
      </c>
      <c r="E27" s="9" t="s">
        <v>125</v>
      </c>
      <c r="F27" s="9" t="s">
        <v>55</v>
      </c>
      <c r="G27" s="9" t="s">
        <v>172</v>
      </c>
      <c r="H27" s="9">
        <v>1.1199999999999999E-3</v>
      </c>
      <c r="I27" s="9" t="s">
        <v>188</v>
      </c>
      <c r="J27" s="9" t="b">
        <v>0</v>
      </c>
      <c r="L27" s="9">
        <v>1.97030378618235</v>
      </c>
      <c r="M27" s="9">
        <v>5.1654825265096268E-8</v>
      </c>
      <c r="N27" s="9">
        <v>3.2974474766742013E-8</v>
      </c>
      <c r="O27" s="9">
        <v>1.093241902166538E-7</v>
      </c>
      <c r="P27" s="9">
        <v>7.2738363030827188E-8</v>
      </c>
      <c r="Q27" s="9">
        <v>5.5953674049662117E-2</v>
      </c>
      <c r="R27" s="9">
        <v>7.1950951237124373E-3</v>
      </c>
      <c r="S27" s="9">
        <v>7.1114992311900084E-3</v>
      </c>
      <c r="T27" s="9">
        <v>1.546008185536547E-2</v>
      </c>
      <c r="U27" s="9">
        <v>2.3749875567245621E-5</v>
      </c>
      <c r="V27" s="9">
        <v>1.3818885647163099E-3</v>
      </c>
      <c r="W27" s="9">
        <v>1.364450238815077</v>
      </c>
      <c r="X27" s="9">
        <v>9.2418035672855332</v>
      </c>
      <c r="Y27" s="9">
        <v>0.91599575973219793</v>
      </c>
      <c r="Z27" s="9">
        <v>1.613199101177122E-5</v>
      </c>
      <c r="AA27" s="9">
        <v>72.507479414421795</v>
      </c>
      <c r="AB27" s="9">
        <f t="shared" si="8"/>
        <v>1.1199999999999999E-3</v>
      </c>
      <c r="AC27" s="9">
        <f t="shared" si="10"/>
        <v>2.206740240524232E-3</v>
      </c>
      <c r="AD27" s="9">
        <f t="shared" si="11"/>
        <v>5.7853404296907815E-11</v>
      </c>
      <c r="AE27" s="9">
        <f t="shared" si="12"/>
        <v>3.6931411738751052E-11</v>
      </c>
      <c r="AF27" s="9">
        <f t="shared" si="13"/>
        <v>1.2244309304265224E-10</v>
      </c>
      <c r="AG27" s="9">
        <f t="shared" si="14"/>
        <v>8.1466966594526447E-11</v>
      </c>
      <c r="AH27" s="9">
        <f t="shared" si="15"/>
        <v>6.2668114935621571E-5</v>
      </c>
      <c r="AI27" s="9">
        <f t="shared" si="16"/>
        <v>8.0585065385579294E-6</v>
      </c>
      <c r="AJ27" s="9">
        <f t="shared" si="17"/>
        <v>7.9648791389328087E-6</v>
      </c>
      <c r="AK27" s="9">
        <f t="shared" si="18"/>
        <v>1.7315291678009324E-5</v>
      </c>
      <c r="AL27" s="9">
        <f t="shared" si="19"/>
        <v>2.6599860635315092E-8</v>
      </c>
      <c r="AM27" s="9">
        <f t="shared" si="20"/>
        <v>1.547715192482267E-6</v>
      </c>
      <c r="AN27" s="9">
        <f t="shared" si="21"/>
        <v>1.528184267472886E-3</v>
      </c>
      <c r="AO27" s="9">
        <f t="shared" si="22"/>
        <v>1.0350819995359797E-2</v>
      </c>
      <c r="AP27" s="9">
        <f t="shared" si="23"/>
        <v>1.0259152509000617E-3</v>
      </c>
      <c r="AQ27" s="9">
        <f t="shared" si="24"/>
        <v>1.8067829933183764E-8</v>
      </c>
      <c r="AR27" s="9">
        <f t="shared" si="25"/>
        <v>8.1208376944152408E-2</v>
      </c>
    </row>
    <row r="28" spans="1:44" ht="51" x14ac:dyDescent="0.35">
      <c r="A28" s="9" t="s">
        <v>137</v>
      </c>
      <c r="B28" s="9" t="s">
        <v>67</v>
      </c>
      <c r="C28" s="9" t="s">
        <v>110</v>
      </c>
      <c r="D28" s="9" t="s">
        <v>176</v>
      </c>
      <c r="E28" s="9" t="s">
        <v>125</v>
      </c>
      <c r="F28" s="9" t="s">
        <v>55</v>
      </c>
      <c r="G28" s="9" t="s">
        <v>172</v>
      </c>
      <c r="H28" s="9">
        <v>1.1199999999999999E-3</v>
      </c>
      <c r="I28" s="9" t="s">
        <v>188</v>
      </c>
      <c r="J28" s="9" t="b">
        <v>0</v>
      </c>
      <c r="L28" s="9">
        <v>0.43117503259464668</v>
      </c>
      <c r="M28" s="9">
        <v>1.014264818111637E-7</v>
      </c>
      <c r="N28" s="9">
        <v>1.491790554120449E-8</v>
      </c>
      <c r="O28" s="9">
        <v>6.6756049912904461E-8</v>
      </c>
      <c r="P28" s="9">
        <v>1.5596932623808239E-8</v>
      </c>
      <c r="Q28" s="9">
        <v>0.16377509947980659</v>
      </c>
      <c r="R28" s="9">
        <v>1.8258502417614871E-3</v>
      </c>
      <c r="S28" s="9">
        <v>1.687489471122672E-3</v>
      </c>
      <c r="T28" s="9">
        <v>4.6524759350009401E-3</v>
      </c>
      <c r="U28" s="9">
        <v>7.7307620985585396E-6</v>
      </c>
      <c r="V28" s="9">
        <v>3.7161499410601591E-4</v>
      </c>
      <c r="W28" s="9">
        <v>0.46666773746531481</v>
      </c>
      <c r="X28" s="9">
        <v>14.286603072423141</v>
      </c>
      <c r="Y28" s="9">
        <v>0.49601156427883131</v>
      </c>
      <c r="Z28" s="9">
        <v>3.3957907928383782E-6</v>
      </c>
      <c r="AA28" s="9">
        <v>17.778890598936702</v>
      </c>
      <c r="AB28" s="9">
        <f t="shared" si="8"/>
        <v>1.1199999999999999E-3</v>
      </c>
      <c r="AC28" s="9">
        <f t="shared" si="10"/>
        <v>4.8291603650600423E-4</v>
      </c>
      <c r="AD28" s="9">
        <f t="shared" si="11"/>
        <v>1.1359765962850335E-10</v>
      </c>
      <c r="AE28" s="9">
        <f t="shared" si="12"/>
        <v>1.6708054206149026E-11</v>
      </c>
      <c r="AF28" s="9">
        <f t="shared" si="13"/>
        <v>7.4766775902452985E-11</v>
      </c>
      <c r="AG28" s="9">
        <f t="shared" si="14"/>
        <v>1.7468564538665227E-11</v>
      </c>
      <c r="AH28" s="9">
        <f t="shared" si="15"/>
        <v>1.8342811141738337E-4</v>
      </c>
      <c r="AI28" s="9">
        <f t="shared" si="16"/>
        <v>2.0449522707728652E-6</v>
      </c>
      <c r="AJ28" s="9">
        <f t="shared" si="17"/>
        <v>1.8899882076573924E-6</v>
      </c>
      <c r="AK28" s="9">
        <f t="shared" si="18"/>
        <v>5.2107730472010521E-6</v>
      </c>
      <c r="AL28" s="9">
        <f t="shared" si="19"/>
        <v>8.6584535503855641E-9</v>
      </c>
      <c r="AM28" s="9">
        <f t="shared" si="20"/>
        <v>4.162087933987378E-7</v>
      </c>
      <c r="AN28" s="9">
        <f t="shared" si="21"/>
        <v>5.2266786596115249E-4</v>
      </c>
      <c r="AO28" s="9">
        <f t="shared" si="22"/>
        <v>1.6000995441113917E-2</v>
      </c>
      <c r="AP28" s="9">
        <f t="shared" si="23"/>
        <v>5.5553295199229106E-4</v>
      </c>
      <c r="AQ28" s="9">
        <f t="shared" si="24"/>
        <v>3.8032856879789831E-9</v>
      </c>
      <c r="AR28" s="9">
        <f t="shared" si="25"/>
        <v>1.9912357470809106E-2</v>
      </c>
    </row>
    <row r="29" spans="1:44" ht="51" x14ac:dyDescent="0.35">
      <c r="A29" s="9" t="s">
        <v>138</v>
      </c>
      <c r="B29" s="9" t="s">
        <v>68</v>
      </c>
      <c r="C29" s="9" t="s">
        <v>110</v>
      </c>
      <c r="D29" s="9" t="s">
        <v>173</v>
      </c>
      <c r="E29" s="9" t="s">
        <v>125</v>
      </c>
      <c r="F29" s="9" t="s">
        <v>55</v>
      </c>
      <c r="G29" s="9" t="s">
        <v>172</v>
      </c>
      <c r="H29" s="9">
        <v>-0.35</v>
      </c>
      <c r="I29" s="9" t="s">
        <v>188</v>
      </c>
      <c r="J29" s="9" t="b">
        <v>0</v>
      </c>
      <c r="L29" s="9">
        <v>1.9762523097816322E-3</v>
      </c>
      <c r="M29" s="9">
        <v>4.5585323878996922E-10</v>
      </c>
      <c r="N29" s="9">
        <v>7.3979812043397198E-11</v>
      </c>
      <c r="O29" s="9">
        <v>8.3625553327060225E-10</v>
      </c>
      <c r="P29" s="9">
        <v>4.9935178435876641E-10</v>
      </c>
      <c r="Q29" s="9">
        <v>1.8854068897571169E-4</v>
      </c>
      <c r="R29" s="9">
        <v>1.2071760860206691E-5</v>
      </c>
      <c r="S29" s="9">
        <v>1.098395321246494E-5</v>
      </c>
      <c r="T29" s="9">
        <v>3.8522508602168832E-5</v>
      </c>
      <c r="U29" s="9">
        <v>2.3791929559191239E-8</v>
      </c>
      <c r="V29" s="9">
        <v>3.4529216119100202E-6</v>
      </c>
      <c r="W29" s="9">
        <v>2.359048868720344E-2</v>
      </c>
      <c r="X29" s="9">
        <v>9.4875290839446111E-2</v>
      </c>
      <c r="Y29" s="9">
        <v>3.4761769599503579E-4</v>
      </c>
      <c r="Z29" s="9">
        <v>5.6209983293744008E-8</v>
      </c>
      <c r="AA29" s="9">
        <v>3.5081459655934379E-2</v>
      </c>
      <c r="AB29" s="9">
        <f t="shared" si="8"/>
        <v>-0.35</v>
      </c>
      <c r="AC29" s="9">
        <f t="shared" si="10"/>
        <v>-6.9168830842357117E-4</v>
      </c>
      <c r="AD29" s="9">
        <f t="shared" si="11"/>
        <v>-1.5954863357648922E-10</v>
      </c>
      <c r="AE29" s="9">
        <f t="shared" si="12"/>
        <v>-2.5892934215189018E-11</v>
      </c>
      <c r="AF29" s="9">
        <f t="shared" si="13"/>
        <v>-2.9268943664471078E-10</v>
      </c>
      <c r="AG29" s="9">
        <f t="shared" si="14"/>
        <v>-1.7477312452556823E-10</v>
      </c>
      <c r="AH29" s="9">
        <f t="shared" si="15"/>
        <v>-6.5989241141499084E-5</v>
      </c>
      <c r="AI29" s="9">
        <f t="shared" si="16"/>
        <v>-4.225116301072341E-6</v>
      </c>
      <c r="AJ29" s="9">
        <f t="shared" si="17"/>
        <v>-3.844383624362729E-6</v>
      </c>
      <c r="AK29" s="9">
        <f t="shared" si="18"/>
        <v>-1.348287801075909E-5</v>
      </c>
      <c r="AL29" s="9">
        <f t="shared" si="19"/>
        <v>-8.3271753457169328E-9</v>
      </c>
      <c r="AM29" s="9">
        <f t="shared" si="20"/>
        <v>-1.2085225641685069E-6</v>
      </c>
      <c r="AN29" s="9">
        <f t="shared" si="21"/>
        <v>-8.2566710405212029E-3</v>
      </c>
      <c r="AO29" s="9">
        <f t="shared" si="22"/>
        <v>-3.3206351793806134E-2</v>
      </c>
      <c r="AP29" s="9">
        <f t="shared" si="23"/>
        <v>-1.2166619359826251E-4</v>
      </c>
      <c r="AQ29" s="9">
        <f t="shared" si="24"/>
        <v>-1.96734941528104E-8</v>
      </c>
      <c r="AR29" s="9">
        <f t="shared" si="25"/>
        <v>-1.2278510879577032E-2</v>
      </c>
    </row>
    <row r="30" spans="1:44" ht="51" x14ac:dyDescent="0.35">
      <c r="A30" s="9" t="s">
        <v>139</v>
      </c>
      <c r="B30" s="9" t="s">
        <v>69</v>
      </c>
      <c r="C30" s="9" t="s">
        <v>110</v>
      </c>
      <c r="D30" s="9" t="s">
        <v>177</v>
      </c>
      <c r="E30" s="9" t="s">
        <v>125</v>
      </c>
      <c r="F30" s="9" t="s">
        <v>55</v>
      </c>
      <c r="G30" s="9" t="s">
        <v>172</v>
      </c>
      <c r="H30" s="9">
        <v>6.0424000000000003E-5</v>
      </c>
      <c r="I30" s="9" t="s">
        <v>189</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140</v>
      </c>
      <c r="B31" s="9" t="s">
        <v>70</v>
      </c>
      <c r="C31" s="9" t="s">
        <v>110</v>
      </c>
      <c r="D31" s="9" t="s">
        <v>177</v>
      </c>
      <c r="E31" s="9" t="s">
        <v>125</v>
      </c>
      <c r="F31" s="9" t="s">
        <v>55</v>
      </c>
      <c r="G31" s="9" t="s">
        <v>172</v>
      </c>
      <c r="H31" s="9">
        <v>0.14660000000000001</v>
      </c>
      <c r="I31" s="9" t="s">
        <v>189</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141</v>
      </c>
      <c r="B32" s="9" t="s">
        <v>71</v>
      </c>
      <c r="C32" s="9" t="s">
        <v>110</v>
      </c>
      <c r="D32" s="9" t="s">
        <v>178</v>
      </c>
      <c r="E32" s="9" t="s">
        <v>125</v>
      </c>
      <c r="F32" s="9" t="s">
        <v>55</v>
      </c>
      <c r="G32" s="9" t="s">
        <v>172</v>
      </c>
      <c r="H32" s="9">
        <v>0.15379999999999999</v>
      </c>
      <c r="I32" s="9" t="s">
        <v>189</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142</v>
      </c>
      <c r="B33" s="9" t="s">
        <v>72</v>
      </c>
      <c r="C33" s="9" t="s">
        <v>165</v>
      </c>
      <c r="D33" s="9" t="s">
        <v>179</v>
      </c>
      <c r="E33" s="9" t="s">
        <v>125</v>
      </c>
      <c r="F33" s="9" t="s">
        <v>55</v>
      </c>
      <c r="G33" s="9" t="s">
        <v>172</v>
      </c>
      <c r="H33" s="9">
        <v>0</v>
      </c>
      <c r="I33" s="9" t="s">
        <v>189</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143</v>
      </c>
      <c r="B34" s="9" t="s">
        <v>73</v>
      </c>
      <c r="C34" s="9" t="s">
        <v>110</v>
      </c>
      <c r="D34" s="9" t="s">
        <v>177</v>
      </c>
      <c r="E34" s="9" t="s">
        <v>125</v>
      </c>
      <c r="F34" s="9" t="s">
        <v>55</v>
      </c>
      <c r="G34" s="9" t="s">
        <v>172</v>
      </c>
      <c r="H34" s="9">
        <v>9.8399999999999998E-3</v>
      </c>
      <c r="I34" s="9" t="s">
        <v>189</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144</v>
      </c>
      <c r="B35" s="9" t="s">
        <v>74</v>
      </c>
      <c r="C35" s="9" t="s">
        <v>110</v>
      </c>
      <c r="D35" s="9" t="s">
        <v>177</v>
      </c>
      <c r="E35" s="9" t="s">
        <v>125</v>
      </c>
      <c r="F35" s="9" t="s">
        <v>55</v>
      </c>
      <c r="G35" s="9" t="s">
        <v>172</v>
      </c>
      <c r="H35" s="9">
        <v>4.6900000000000002E-5</v>
      </c>
      <c r="I35" s="9" t="s">
        <v>189</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145</v>
      </c>
      <c r="B36" s="9" t="s">
        <v>75</v>
      </c>
      <c r="C36" s="9" t="s">
        <v>166</v>
      </c>
      <c r="D36" s="9" t="s">
        <v>177</v>
      </c>
      <c r="E36" s="9" t="s">
        <v>125</v>
      </c>
      <c r="F36" s="9" t="s">
        <v>55</v>
      </c>
      <c r="G36" s="9" t="s">
        <v>172</v>
      </c>
      <c r="H36" s="9">
        <v>5.6026000000000003E-4</v>
      </c>
      <c r="I36" s="9" t="s">
        <v>189</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146</v>
      </c>
      <c r="B37" s="9" t="s">
        <v>76</v>
      </c>
      <c r="C37" s="9" t="s">
        <v>110</v>
      </c>
      <c r="D37" s="9" t="s">
        <v>177</v>
      </c>
      <c r="E37" s="9" t="s">
        <v>125</v>
      </c>
      <c r="F37" s="9" t="s">
        <v>55</v>
      </c>
      <c r="G37" s="9" t="s">
        <v>172</v>
      </c>
      <c r="H37" s="9">
        <v>2.3430000000000001E-5</v>
      </c>
      <c r="I37" s="9" t="s">
        <v>189</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129</v>
      </c>
      <c r="B38" s="9" t="s">
        <v>59</v>
      </c>
      <c r="C38" s="9" t="s">
        <v>110</v>
      </c>
      <c r="D38" s="9" t="s">
        <v>172</v>
      </c>
      <c r="E38" s="9" t="s">
        <v>129</v>
      </c>
      <c r="F38" s="9" t="s">
        <v>59</v>
      </c>
      <c r="G38" s="9" t="s">
        <v>172</v>
      </c>
      <c r="H38" s="9">
        <v>-1</v>
      </c>
      <c r="I38" s="9" t="s">
        <v>187</v>
      </c>
      <c r="J38" s="9" t="b">
        <v>0</v>
      </c>
      <c r="AB38" s="9">
        <f t="shared" si="8"/>
        <v>-1</v>
      </c>
      <c r="AC38" s="9">
        <f t="shared" ref="AC38:AR38" si="26">+AC39+AC40+AC41+AC42+AC43+AC44+AC45+AC46+AC47+AC48+AC49+AC50</f>
        <v>5.1902148057455584E-2</v>
      </c>
      <c r="AD38" s="9">
        <f t="shared" si="26"/>
        <v>2.9631161922865247E-9</v>
      </c>
      <c r="AE38" s="9">
        <f t="shared" si="26"/>
        <v>1.505032708367435E-9</v>
      </c>
      <c r="AF38" s="9">
        <f t="shared" si="26"/>
        <v>2.5670544272338876E-9</v>
      </c>
      <c r="AG38" s="9">
        <f t="shared" si="26"/>
        <v>1.0935378100008095E-8</v>
      </c>
      <c r="AH38" s="9">
        <f t="shared" si="26"/>
        <v>1.9588166580128026E-3</v>
      </c>
      <c r="AI38" s="9">
        <f t="shared" si="26"/>
        <v>7.1927436849041171E-5</v>
      </c>
      <c r="AJ38" s="9">
        <f t="shared" si="26"/>
        <v>2.1689098136162058E-3</v>
      </c>
      <c r="AK38" s="9">
        <f t="shared" si="26"/>
        <v>9.6286163502397708E-3</v>
      </c>
      <c r="AL38" s="9">
        <f t="shared" si="26"/>
        <v>3.8220756400944562E-7</v>
      </c>
      <c r="AM38" s="9">
        <f t="shared" si="26"/>
        <v>8.6336785509601342E-5</v>
      </c>
      <c r="AN38" s="9">
        <f t="shared" si="26"/>
        <v>2.0821992102691859E-2</v>
      </c>
      <c r="AO38" s="9">
        <f t="shared" si="26"/>
        <v>0.58901897080924814</v>
      </c>
      <c r="AP38" s="9">
        <f t="shared" si="26"/>
        <v>1.1813854293390241E-2</v>
      </c>
      <c r="AQ38" s="9">
        <f t="shared" si="26"/>
        <v>1.2528994163134821E-7</v>
      </c>
      <c r="AR38" s="9">
        <f t="shared" si="26"/>
        <v>0.27798189257859174</v>
      </c>
    </row>
    <row r="39" spans="1:44" ht="63.5" x14ac:dyDescent="0.35">
      <c r="A39" s="9" t="s">
        <v>147</v>
      </c>
      <c r="B39" s="9" t="s">
        <v>77</v>
      </c>
      <c r="C39" s="9" t="s">
        <v>110</v>
      </c>
      <c r="D39" s="9" t="s">
        <v>180</v>
      </c>
      <c r="E39" s="9" t="s">
        <v>129</v>
      </c>
      <c r="F39" s="9" t="s">
        <v>59</v>
      </c>
      <c r="G39" s="9" t="s">
        <v>172</v>
      </c>
      <c r="H39" s="9">
        <v>-1.8499999999999999E-5</v>
      </c>
      <c r="I39" s="9" t="s">
        <v>188</v>
      </c>
      <c r="J39" s="9" t="b">
        <v>0</v>
      </c>
      <c r="L39" s="9">
        <v>-0.51940192584175338</v>
      </c>
      <c r="M39" s="9">
        <v>-4.6051919264734213E-9</v>
      </c>
      <c r="N39" s="9">
        <v>-6.2243072063220781E-9</v>
      </c>
      <c r="O39" s="9">
        <v>-4.288719512531037E-8</v>
      </c>
      <c r="P39" s="9">
        <v>-4.1565817284655442E-9</v>
      </c>
      <c r="Q39" s="9">
        <v>-1.9986873841216142E-3</v>
      </c>
      <c r="R39" s="9">
        <v>-3.9306171721655128E-4</v>
      </c>
      <c r="S39" s="9">
        <v>-3.126136520155667E-4</v>
      </c>
      <c r="T39" s="9">
        <v>-1.468644351305413E-3</v>
      </c>
      <c r="U39" s="9">
        <v>-7.4459604740602693E-7</v>
      </c>
      <c r="V39" s="9">
        <v>-1.469849444047435E-4</v>
      </c>
      <c r="W39" s="9">
        <v>-1.3996924973071929</v>
      </c>
      <c r="X39" s="9">
        <v>-0.59690606778180233</v>
      </c>
      <c r="Y39" s="9">
        <v>-7.2207398976455228E-2</v>
      </c>
      <c r="Z39" s="9">
        <v>-1.9787340231942811E-7</v>
      </c>
      <c r="AA39" s="9">
        <v>-0.36422215309220052</v>
      </c>
      <c r="AB39" s="9">
        <f t="shared" si="8"/>
        <v>-1.8499999999999999E-5</v>
      </c>
      <c r="AC39" s="9">
        <f t="shared" ref="AC39:AC50" si="27">AB39*L39</f>
        <v>9.6089356280724362E-6</v>
      </c>
      <c r="AD39" s="9">
        <f t="shared" ref="AD39:AD50" si="28">AB39*M39</f>
        <v>8.519605063975829E-14</v>
      </c>
      <c r="AE39" s="9">
        <f t="shared" ref="AE39:AE50" si="29">AB39*N39</f>
        <v>1.1514968331695844E-13</v>
      </c>
      <c r="AF39" s="9">
        <f t="shared" ref="AF39:AF50" si="30">AB39*O39</f>
        <v>7.9341310981824181E-13</v>
      </c>
      <c r="AG39" s="9">
        <f t="shared" ref="AG39:AG50" si="31">AB39*P39</f>
        <v>7.6896761976612567E-14</v>
      </c>
      <c r="AH39" s="9">
        <f t="shared" ref="AH39:AH50" si="32">AB39*Q39</f>
        <v>3.6975716606249858E-8</v>
      </c>
      <c r="AI39" s="9">
        <f t="shared" ref="AI39:AI50" si="33">AB39*R39</f>
        <v>7.271641768506198E-9</v>
      </c>
      <c r="AJ39" s="9">
        <f t="shared" ref="AJ39:AJ50" si="34">AB39*S39</f>
        <v>5.7833525622879834E-9</v>
      </c>
      <c r="AK39" s="9">
        <f t="shared" ref="AK39:AK50" si="35">AB39*T39</f>
        <v>2.7169920499150139E-8</v>
      </c>
      <c r="AL39" s="9">
        <f t="shared" ref="AL39:AL50" si="36">AB39*U39</f>
        <v>1.3775026877011497E-11</v>
      </c>
      <c r="AM39" s="9">
        <f t="shared" ref="AM39:AM50" si="37">AB39*V39</f>
        <v>2.7192214714877544E-9</v>
      </c>
      <c r="AN39" s="9">
        <f t="shared" ref="AN39:AN50" si="38">AB39*W39</f>
        <v>2.5894311200183068E-5</v>
      </c>
      <c r="AO39" s="9">
        <f t="shared" ref="AO39:AO50" si="39">AB39*X39</f>
        <v>1.1042762253963342E-5</v>
      </c>
      <c r="AP39" s="9">
        <f t="shared" ref="AP39:AP50" si="40">AB39*Y39</f>
        <v>1.3358368810644216E-6</v>
      </c>
      <c r="AQ39" s="9">
        <f t="shared" ref="AQ39:AQ50" si="41">AB39*Z39</f>
        <v>3.6606579429094194E-12</v>
      </c>
      <c r="AR39" s="9">
        <f t="shared" ref="AR39:AR50" si="42">AB39*AA39</f>
        <v>6.7381098322057096E-6</v>
      </c>
    </row>
    <row r="40" spans="1:44" ht="63.5" x14ac:dyDescent="0.35">
      <c r="A40" s="9" t="s">
        <v>148</v>
      </c>
      <c r="B40" s="9" t="s">
        <v>78</v>
      </c>
      <c r="C40" s="9" t="s">
        <v>166</v>
      </c>
      <c r="D40" s="9" t="s">
        <v>180</v>
      </c>
      <c r="E40" s="9" t="s">
        <v>129</v>
      </c>
      <c r="F40" s="9" t="s">
        <v>59</v>
      </c>
      <c r="G40" s="9" t="s">
        <v>172</v>
      </c>
      <c r="H40" s="9">
        <v>-2.2499999999999999E-4</v>
      </c>
      <c r="I40" s="9" t="s">
        <v>188</v>
      </c>
      <c r="J40" s="9" t="b">
        <v>0</v>
      </c>
      <c r="L40" s="9">
        <v>-0.2495987735369119</v>
      </c>
      <c r="M40" s="9">
        <v>-2.298440280271461E-8</v>
      </c>
      <c r="N40" s="9">
        <v>-1.2730318481443419E-7</v>
      </c>
      <c r="O40" s="9">
        <v>-2.1089556431940152E-6</v>
      </c>
      <c r="P40" s="9">
        <v>-3.3022881192144073E-8</v>
      </c>
      <c r="Q40" s="9">
        <v>-3.087734116993586E-2</v>
      </c>
      <c r="R40" s="9">
        <v>-1.673626355443798E-3</v>
      </c>
      <c r="S40" s="9">
        <v>-3.9479854448940836E-3</v>
      </c>
      <c r="T40" s="9">
        <v>-1.1803089175688029E-2</v>
      </c>
      <c r="U40" s="9">
        <v>-9.1012277757634887E-4</v>
      </c>
      <c r="V40" s="9">
        <v>-2.0731028737765399E-2</v>
      </c>
      <c r="W40" s="9">
        <v>-4.7613668469768156</v>
      </c>
      <c r="X40" s="9">
        <v>-4.0001410825997326</v>
      </c>
      <c r="Y40" s="9">
        <v>-4.434468517523853</v>
      </c>
      <c r="Z40" s="9">
        <v>-6.659646535487014E-6</v>
      </c>
      <c r="AA40" s="9">
        <v>-4.3641458683035443</v>
      </c>
      <c r="AB40" s="9">
        <f t="shared" si="8"/>
        <v>-2.2499999999999999E-4</v>
      </c>
      <c r="AC40" s="9">
        <f t="shared" si="27"/>
        <v>5.6159724045805173E-5</v>
      </c>
      <c r="AD40" s="9">
        <f t="shared" si="28"/>
        <v>5.1714906306107873E-12</v>
      </c>
      <c r="AE40" s="9">
        <f t="shared" si="29"/>
        <v>2.8643216583247692E-11</v>
      </c>
      <c r="AF40" s="9">
        <f t="shared" si="30"/>
        <v>4.7451501971865341E-10</v>
      </c>
      <c r="AG40" s="9">
        <f t="shared" si="31"/>
        <v>7.4301482682324166E-12</v>
      </c>
      <c r="AH40" s="9">
        <f t="shared" si="32"/>
        <v>6.9474017632355678E-6</v>
      </c>
      <c r="AI40" s="9">
        <f t="shared" si="33"/>
        <v>3.7656592997485455E-7</v>
      </c>
      <c r="AJ40" s="9">
        <f t="shared" si="34"/>
        <v>8.8829672510116878E-7</v>
      </c>
      <c r="AK40" s="9">
        <f t="shared" si="35"/>
        <v>2.6556950645298065E-6</v>
      </c>
      <c r="AL40" s="9">
        <f t="shared" si="36"/>
        <v>2.0477762495467849E-7</v>
      </c>
      <c r="AM40" s="9">
        <f t="shared" si="37"/>
        <v>4.6644814659972144E-6</v>
      </c>
      <c r="AN40" s="9">
        <f t="shared" si="38"/>
        <v>1.0713075405697835E-3</v>
      </c>
      <c r="AO40" s="9">
        <f t="shared" si="39"/>
        <v>9.0003174358493985E-4</v>
      </c>
      <c r="AP40" s="9">
        <f t="shared" si="40"/>
        <v>9.9775541644286686E-4</v>
      </c>
      <c r="AQ40" s="9">
        <f t="shared" si="41"/>
        <v>1.498420470484578E-9</v>
      </c>
      <c r="AR40" s="9">
        <f t="shared" si="42"/>
        <v>9.8193282036829741E-4</v>
      </c>
    </row>
    <row r="41" spans="1:44" ht="63.5" x14ac:dyDescent="0.35">
      <c r="A41" s="9" t="s">
        <v>149</v>
      </c>
      <c r="B41" s="9" t="s">
        <v>79</v>
      </c>
      <c r="C41" s="9" t="s">
        <v>167</v>
      </c>
      <c r="D41" s="9" t="s">
        <v>180</v>
      </c>
      <c r="E41" s="9" t="s">
        <v>129</v>
      </c>
      <c r="F41" s="9" t="s">
        <v>59</v>
      </c>
      <c r="G41" s="9" t="s">
        <v>172</v>
      </c>
      <c r="H41" s="9">
        <v>7.4099999999999998E-9</v>
      </c>
      <c r="I41" s="9" t="s">
        <v>188</v>
      </c>
      <c r="J41" s="9" t="b">
        <v>0</v>
      </c>
      <c r="L41" s="9">
        <v>431230.28845620091</v>
      </c>
      <c r="M41" s="9">
        <v>0.1812057905421523</v>
      </c>
      <c r="N41" s="9">
        <v>0.17818369209175161</v>
      </c>
      <c r="O41" s="9">
        <v>0.24646226323935019</v>
      </c>
      <c r="P41" s="9">
        <v>9.5402912601042889E-2</v>
      </c>
      <c r="Q41" s="9">
        <v>75861.433288755667</v>
      </c>
      <c r="R41" s="9">
        <v>3780.796048065733</v>
      </c>
      <c r="S41" s="9">
        <v>3420.1765630243522</v>
      </c>
      <c r="T41" s="9">
        <v>11503.54919853773</v>
      </c>
      <c r="U41" s="9">
        <v>16.70792456510156</v>
      </c>
      <c r="V41" s="9">
        <v>1003.613908752983</v>
      </c>
      <c r="W41" s="9">
        <v>3436396.434692875</v>
      </c>
      <c r="X41" s="9">
        <v>63525200.067814529</v>
      </c>
      <c r="Y41" s="9">
        <v>464514.47825360479</v>
      </c>
      <c r="Z41" s="9">
        <v>12.573692906766761</v>
      </c>
      <c r="AA41" s="9">
        <v>15117124.67547882</v>
      </c>
      <c r="AB41" s="9">
        <f t="shared" si="8"/>
        <v>7.4099999999999998E-9</v>
      </c>
      <c r="AC41" s="9">
        <f t="shared" si="27"/>
        <v>3.1954164374604489E-3</v>
      </c>
      <c r="AD41" s="9">
        <f t="shared" si="28"/>
        <v>1.3427349079173486E-9</v>
      </c>
      <c r="AE41" s="9">
        <f t="shared" si="29"/>
        <v>1.3203411583998795E-9</v>
      </c>
      <c r="AF41" s="9">
        <f t="shared" si="30"/>
        <v>1.826285370603585E-9</v>
      </c>
      <c r="AG41" s="9">
        <f t="shared" si="31"/>
        <v>7.0693558237372784E-10</v>
      </c>
      <c r="AH41" s="9">
        <f t="shared" si="32"/>
        <v>5.621332206696795E-4</v>
      </c>
      <c r="AI41" s="9">
        <f t="shared" si="33"/>
        <v>2.801569871616708E-5</v>
      </c>
      <c r="AJ41" s="9">
        <f t="shared" si="34"/>
        <v>2.5343508332010448E-5</v>
      </c>
      <c r="AK41" s="9">
        <f t="shared" si="35"/>
        <v>8.5241299561164576E-5</v>
      </c>
      <c r="AL41" s="9">
        <f t="shared" si="36"/>
        <v>1.2380572102740256E-7</v>
      </c>
      <c r="AM41" s="9">
        <f t="shared" si="37"/>
        <v>7.4367790638596034E-6</v>
      </c>
      <c r="AN41" s="9">
        <f t="shared" si="38"/>
        <v>2.5463697581074203E-2</v>
      </c>
      <c r="AO41" s="9">
        <f t="shared" si="39"/>
        <v>0.47072173250250565</v>
      </c>
      <c r="AP41" s="9">
        <f t="shared" si="40"/>
        <v>3.4420522838592114E-3</v>
      </c>
      <c r="AQ41" s="9">
        <f t="shared" si="41"/>
        <v>9.3171064439141692E-8</v>
      </c>
      <c r="AR41" s="9">
        <f t="shared" si="42"/>
        <v>0.11201789384529805</v>
      </c>
    </row>
    <row r="42" spans="1:44" ht="63.5" x14ac:dyDescent="0.35">
      <c r="A42" s="9" t="s">
        <v>150</v>
      </c>
      <c r="B42" s="9" t="s">
        <v>80</v>
      </c>
      <c r="C42" s="9" t="s">
        <v>168</v>
      </c>
      <c r="D42" s="9" t="s">
        <v>180</v>
      </c>
      <c r="E42" s="9" t="s">
        <v>129</v>
      </c>
      <c r="F42" s="9" t="s">
        <v>59</v>
      </c>
      <c r="G42" s="9" t="s">
        <v>172</v>
      </c>
      <c r="H42" s="9">
        <v>1.18E-2</v>
      </c>
      <c r="I42" s="9" t="s">
        <v>188</v>
      </c>
      <c r="J42" s="9" t="b">
        <v>0</v>
      </c>
      <c r="L42" s="9">
        <v>6.4976975825310895E-2</v>
      </c>
      <c r="M42" s="9">
        <v>1.88167952045853E-8</v>
      </c>
      <c r="N42" s="9">
        <v>6.0236371123010269E-9</v>
      </c>
      <c r="O42" s="9">
        <v>3.9556354335357318E-8</v>
      </c>
      <c r="P42" s="9">
        <v>5.3369834210624228E-9</v>
      </c>
      <c r="Q42" s="9">
        <v>8.4433934315109968E-2</v>
      </c>
      <c r="R42" s="9">
        <v>5.016597225484062E-4</v>
      </c>
      <c r="S42" s="9">
        <v>5.0248543053991177E-4</v>
      </c>
      <c r="T42" s="9">
        <v>1.8498312758690361E-3</v>
      </c>
      <c r="U42" s="9">
        <v>3.9109431028866969E-6</v>
      </c>
      <c r="V42" s="9">
        <v>1.39010101612752E-4</v>
      </c>
      <c r="W42" s="9">
        <v>0.17314665931359649</v>
      </c>
      <c r="X42" s="9">
        <v>2.101253921996538</v>
      </c>
      <c r="Y42" s="9">
        <v>0.15811485130492209</v>
      </c>
      <c r="Z42" s="9">
        <v>4.2611104742012036E-6</v>
      </c>
      <c r="AA42" s="9">
        <v>6.7283494472038399</v>
      </c>
      <c r="AB42" s="9">
        <f t="shared" si="8"/>
        <v>1.18E-2</v>
      </c>
      <c r="AC42" s="9">
        <f t="shared" si="27"/>
        <v>7.6672831473866855E-4</v>
      </c>
      <c r="AD42" s="9">
        <f t="shared" si="28"/>
        <v>2.2203818341410653E-10</v>
      </c>
      <c r="AE42" s="9">
        <f t="shared" si="29"/>
        <v>7.107891792515212E-11</v>
      </c>
      <c r="AF42" s="9">
        <f t="shared" si="30"/>
        <v>4.6676498115721638E-10</v>
      </c>
      <c r="AG42" s="9">
        <f t="shared" si="31"/>
        <v>6.2976404368536587E-11</v>
      </c>
      <c r="AH42" s="9">
        <f t="shared" si="32"/>
        <v>9.9632042491829757E-4</v>
      </c>
      <c r="AI42" s="9">
        <f t="shared" si="33"/>
        <v>5.919584726071193E-6</v>
      </c>
      <c r="AJ42" s="9">
        <f t="shared" si="34"/>
        <v>5.9293280803709584E-6</v>
      </c>
      <c r="AK42" s="9">
        <f t="shared" si="35"/>
        <v>2.1828009055254625E-5</v>
      </c>
      <c r="AL42" s="9">
        <f t="shared" si="36"/>
        <v>4.614912861406302E-8</v>
      </c>
      <c r="AM42" s="9">
        <f t="shared" si="37"/>
        <v>1.6403191990304736E-6</v>
      </c>
      <c r="AN42" s="9">
        <f t="shared" si="38"/>
        <v>2.0431305799004386E-3</v>
      </c>
      <c r="AO42" s="9">
        <f t="shared" si="39"/>
        <v>2.4794796279559148E-2</v>
      </c>
      <c r="AP42" s="9">
        <f t="shared" si="40"/>
        <v>1.8657552453980805E-3</v>
      </c>
      <c r="AQ42" s="9">
        <f t="shared" si="41"/>
        <v>5.0281103595574199E-8</v>
      </c>
      <c r="AR42" s="9">
        <f t="shared" si="42"/>
        <v>7.9394523477005305E-2</v>
      </c>
    </row>
    <row r="43" spans="1:44" ht="113.5" x14ac:dyDescent="0.35">
      <c r="A43" s="9" t="s">
        <v>151</v>
      </c>
      <c r="B43" s="9" t="s">
        <v>81</v>
      </c>
      <c r="C43" s="9" t="s">
        <v>169</v>
      </c>
      <c r="D43" s="9" t="s">
        <v>173</v>
      </c>
      <c r="E43" s="9" t="s">
        <v>129</v>
      </c>
      <c r="F43" s="9" t="s">
        <v>59</v>
      </c>
      <c r="G43" s="9" t="s">
        <v>172</v>
      </c>
      <c r="H43" s="9">
        <v>3.5211267605633799E-4</v>
      </c>
      <c r="I43" s="9" t="s">
        <v>188</v>
      </c>
      <c r="J43" s="9" t="b">
        <v>0</v>
      </c>
      <c r="L43" s="9">
        <v>20.770476845355471</v>
      </c>
      <c r="M43" s="9">
        <v>4.538945855711228E-6</v>
      </c>
      <c r="N43" s="9">
        <v>3.3553231459484399E-7</v>
      </c>
      <c r="O43" s="9">
        <v>4.9703019663053336E-7</v>
      </c>
      <c r="P43" s="9">
        <v>1.654775334199667E-6</v>
      </c>
      <c r="Q43" s="9">
        <v>1.358150323754713</v>
      </c>
      <c r="R43" s="9">
        <v>9.3551327350913246E-2</v>
      </c>
      <c r="S43" s="9">
        <v>7.8627320043827789E-2</v>
      </c>
      <c r="T43" s="9">
        <v>0.30444602764641082</v>
      </c>
      <c r="U43" s="9">
        <v>5.1596218834091912E-5</v>
      </c>
      <c r="V43" s="9">
        <v>2.7679495648269901E-2</v>
      </c>
      <c r="W43" s="9">
        <v>8.0476568776961841</v>
      </c>
      <c r="X43" s="9">
        <v>384.2101054534304</v>
      </c>
      <c r="Y43" s="9">
        <v>0.83675906617926499</v>
      </c>
      <c r="Z43" s="9">
        <v>1.5989725259106591E-5</v>
      </c>
      <c r="AA43" s="9">
        <v>287.88358972637371</v>
      </c>
      <c r="AB43" s="9">
        <f t="shared" si="8"/>
        <v>3.5211267605633799E-4</v>
      </c>
      <c r="AC43" s="9">
        <f t="shared" si="27"/>
        <v>7.31354818498432E-3</v>
      </c>
      <c r="AD43" s="9">
        <f t="shared" si="28"/>
        <v>1.5982203717293055E-9</v>
      </c>
      <c r="AE43" s="9">
        <f t="shared" si="29"/>
        <v>1.1814518119536758E-10</v>
      </c>
      <c r="AF43" s="9">
        <f t="shared" si="30"/>
        <v>1.7501063261638496E-10</v>
      </c>
      <c r="AG43" s="9">
        <f t="shared" si="31"/>
        <v>5.8266737119706578E-10</v>
      </c>
      <c r="AH43" s="9">
        <f t="shared" si="32"/>
        <v>4.7822194498405382E-4</v>
      </c>
      <c r="AI43" s="9">
        <f t="shared" si="33"/>
        <v>3.2940608222152547E-5</v>
      </c>
      <c r="AJ43" s="9">
        <f t="shared" si="34"/>
        <v>2.7685676071770344E-5</v>
      </c>
      <c r="AK43" s="9">
        <f t="shared" si="35"/>
        <v>1.0719930550929957E-4</v>
      </c>
      <c r="AL43" s="9">
        <f t="shared" si="36"/>
        <v>1.8167682688060532E-8</v>
      </c>
      <c r="AM43" s="9">
        <f t="shared" si="37"/>
        <v>9.7463012846020771E-6</v>
      </c>
      <c r="AN43" s="9">
        <f t="shared" si="38"/>
        <v>2.833681999188797E-3</v>
      </c>
      <c r="AO43" s="9">
        <f t="shared" si="39"/>
        <v>0.1352852483990952</v>
      </c>
      <c r="AP43" s="9">
        <f t="shared" si="40"/>
        <v>2.9463347400678341E-4</v>
      </c>
      <c r="AQ43" s="9">
        <f t="shared" si="41"/>
        <v>5.6301849503896443E-9</v>
      </c>
      <c r="AR43" s="9">
        <f t="shared" si="42"/>
        <v>0.10136746117125833</v>
      </c>
    </row>
    <row r="44" spans="1:44" ht="63.5" x14ac:dyDescent="0.35">
      <c r="A44" s="9" t="s">
        <v>138</v>
      </c>
      <c r="B44" s="9" t="s">
        <v>68</v>
      </c>
      <c r="C44" s="9" t="s">
        <v>110</v>
      </c>
      <c r="D44" s="9" t="s">
        <v>173</v>
      </c>
      <c r="E44" s="9" t="s">
        <v>129</v>
      </c>
      <c r="F44" s="9" t="s">
        <v>59</v>
      </c>
      <c r="G44" s="9" t="s">
        <v>172</v>
      </c>
      <c r="H44" s="9">
        <v>-0.45</v>
      </c>
      <c r="I44" s="9" t="s">
        <v>188</v>
      </c>
      <c r="J44" s="9" t="b">
        <v>0</v>
      </c>
      <c r="L44" s="9">
        <v>1.9762523097816322E-3</v>
      </c>
      <c r="M44" s="9">
        <v>4.5585323878996922E-10</v>
      </c>
      <c r="N44" s="9">
        <v>7.3979812043397198E-11</v>
      </c>
      <c r="O44" s="9">
        <v>8.3625553327060225E-10</v>
      </c>
      <c r="P44" s="9">
        <v>4.9935178435876641E-10</v>
      </c>
      <c r="Q44" s="9">
        <v>1.8854068897571169E-4</v>
      </c>
      <c r="R44" s="9">
        <v>1.2071760860206691E-5</v>
      </c>
      <c r="S44" s="9">
        <v>1.098395321246494E-5</v>
      </c>
      <c r="T44" s="9">
        <v>3.8522508602168832E-5</v>
      </c>
      <c r="U44" s="9">
        <v>2.3791929559191239E-8</v>
      </c>
      <c r="V44" s="9">
        <v>3.4529216119100202E-6</v>
      </c>
      <c r="W44" s="9">
        <v>2.359048868720344E-2</v>
      </c>
      <c r="X44" s="9">
        <v>9.4875290839446111E-2</v>
      </c>
      <c r="Y44" s="9">
        <v>3.4761769599503579E-4</v>
      </c>
      <c r="Z44" s="9">
        <v>5.6209983293744008E-8</v>
      </c>
      <c r="AA44" s="9">
        <v>3.5081459655934379E-2</v>
      </c>
      <c r="AB44" s="9">
        <f t="shared" si="8"/>
        <v>-0.45</v>
      </c>
      <c r="AC44" s="9">
        <f t="shared" si="27"/>
        <v>-8.8931353940173452E-4</v>
      </c>
      <c r="AD44" s="9">
        <f t="shared" si="28"/>
        <v>-2.0513395745548615E-10</v>
      </c>
      <c r="AE44" s="9">
        <f t="shared" si="29"/>
        <v>-3.329091541952874E-11</v>
      </c>
      <c r="AF44" s="9">
        <f t="shared" si="30"/>
        <v>-3.7631498997177103E-10</v>
      </c>
      <c r="AG44" s="9">
        <f t="shared" si="31"/>
        <v>-2.2470830296144488E-10</v>
      </c>
      <c r="AH44" s="9">
        <f t="shared" si="32"/>
        <v>-8.4843310039070264E-5</v>
      </c>
      <c r="AI44" s="9">
        <f t="shared" si="33"/>
        <v>-5.4322923870930111E-6</v>
      </c>
      <c r="AJ44" s="9">
        <f t="shared" si="34"/>
        <v>-4.942778945609223E-6</v>
      </c>
      <c r="AK44" s="9">
        <f t="shared" si="35"/>
        <v>-1.7335128870975976E-5</v>
      </c>
      <c r="AL44" s="9">
        <f t="shared" si="36"/>
        <v>-1.0706368301636057E-8</v>
      </c>
      <c r="AM44" s="9">
        <f t="shared" si="37"/>
        <v>-1.5538147253595092E-6</v>
      </c>
      <c r="AN44" s="9">
        <f t="shared" si="38"/>
        <v>-1.0615719909241548E-2</v>
      </c>
      <c r="AO44" s="9">
        <f t="shared" si="39"/>
        <v>-4.2693880877750751E-2</v>
      </c>
      <c r="AP44" s="9">
        <f t="shared" si="40"/>
        <v>-1.5642796319776612E-4</v>
      </c>
      <c r="AQ44" s="9">
        <f t="shared" si="41"/>
        <v>-2.5294492482184804E-8</v>
      </c>
      <c r="AR44" s="9">
        <f t="shared" si="42"/>
        <v>-1.5786656845170471E-2</v>
      </c>
    </row>
    <row r="45" spans="1:44" ht="63.5" x14ac:dyDescent="0.35">
      <c r="A45" s="9" t="s">
        <v>139</v>
      </c>
      <c r="B45" s="9" t="s">
        <v>69</v>
      </c>
      <c r="C45" s="9" t="s">
        <v>110</v>
      </c>
      <c r="D45" s="9" t="s">
        <v>177</v>
      </c>
      <c r="E45" s="9" t="s">
        <v>129</v>
      </c>
      <c r="F45" s="9" t="s">
        <v>59</v>
      </c>
      <c r="G45" s="9" t="s">
        <v>172</v>
      </c>
      <c r="H45" s="9">
        <v>2.5000000000000001E-5</v>
      </c>
      <c r="I45" s="9" t="s">
        <v>189</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140</v>
      </c>
      <c r="B46" s="9" t="s">
        <v>70</v>
      </c>
      <c r="C46" s="9" t="s">
        <v>110</v>
      </c>
      <c r="D46" s="9" t="s">
        <v>177</v>
      </c>
      <c r="E46" s="9" t="s">
        <v>129</v>
      </c>
      <c r="F46" s="9" t="s">
        <v>59</v>
      </c>
      <c r="G46" s="9" t="s">
        <v>172</v>
      </c>
      <c r="H46" s="9">
        <v>0.22</v>
      </c>
      <c r="I46" s="9" t="s">
        <v>189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152</v>
      </c>
      <c r="B47" s="9" t="s">
        <v>82</v>
      </c>
      <c r="C47" s="9" t="s">
        <v>110</v>
      </c>
      <c r="D47" s="9" t="s">
        <v>177</v>
      </c>
      <c r="E47" s="9" t="s">
        <v>129</v>
      </c>
      <c r="F47" s="9" t="s">
        <v>59</v>
      </c>
      <c r="G47" s="9" t="s">
        <v>172</v>
      </c>
      <c r="H47" s="9">
        <v>5.2599999999999999E-4</v>
      </c>
      <c r="I47" s="9" t="s">
        <v>189</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144</v>
      </c>
      <c r="B48" s="9" t="s">
        <v>74</v>
      </c>
      <c r="C48" s="9" t="s">
        <v>110</v>
      </c>
      <c r="D48" s="9" t="s">
        <v>177</v>
      </c>
      <c r="E48" s="9" t="s">
        <v>129</v>
      </c>
      <c r="F48" s="9" t="s">
        <v>59</v>
      </c>
      <c r="G48" s="9" t="s">
        <v>172</v>
      </c>
      <c r="H48" s="9">
        <v>1E-3</v>
      </c>
      <c r="I48" s="9" t="s">
        <v>189</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145</v>
      </c>
      <c r="B49" s="9" t="s">
        <v>83</v>
      </c>
      <c r="C49" s="9" t="s">
        <v>166</v>
      </c>
      <c r="D49" s="9" t="s">
        <v>181</v>
      </c>
      <c r="E49" s="9" t="s">
        <v>129</v>
      </c>
      <c r="F49" s="9" t="s">
        <v>59</v>
      </c>
      <c r="G49" s="9" t="s">
        <v>172</v>
      </c>
      <c r="H49" s="9">
        <v>1.25E-4</v>
      </c>
      <c r="I49" s="9" t="s">
        <v>189</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146</v>
      </c>
      <c r="B50" s="9" t="s">
        <v>76</v>
      </c>
      <c r="C50" s="9" t="s">
        <v>110</v>
      </c>
      <c r="D50" s="9" t="s">
        <v>177</v>
      </c>
      <c r="E50" s="9" t="s">
        <v>129</v>
      </c>
      <c r="F50" s="9" t="s">
        <v>59</v>
      </c>
      <c r="G50" s="9" t="s">
        <v>172</v>
      </c>
      <c r="H50" s="9">
        <v>6.9999999999999999E-4</v>
      </c>
      <c r="I50" s="9" t="s">
        <v>189</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130</v>
      </c>
      <c r="B51" s="9" t="s">
        <v>60</v>
      </c>
      <c r="C51" s="9" t="s">
        <v>110</v>
      </c>
      <c r="D51" s="9" t="s">
        <v>172</v>
      </c>
      <c r="E51" s="9" t="s">
        <v>130</v>
      </c>
      <c r="F51" s="9" t="s">
        <v>60</v>
      </c>
      <c r="G51" s="9" t="s">
        <v>172</v>
      </c>
      <c r="H51" s="9">
        <v>-1</v>
      </c>
      <c r="I51" s="9" t="s">
        <v>187</v>
      </c>
      <c r="J51" s="9" t="b">
        <v>0</v>
      </c>
      <c r="AB51" s="9">
        <f t="shared" si="8"/>
        <v>-1</v>
      </c>
      <c r="AC51" s="9">
        <f t="shared" ref="AC51:AR51" si="43">+AC52+AC53+AC54+AC55+AC56+AC57+AC58+AC59+AC60+AC61+AC62+AC63+AC64+AC65+AC66+AC67+AC68</f>
        <v>6.3631291606058196E-2</v>
      </c>
      <c r="AD51" s="9">
        <f t="shared" si="43"/>
        <v>2.1461117401745045E-9</v>
      </c>
      <c r="AE51" s="9">
        <f t="shared" si="43"/>
        <v>5.9932898772369975E-10</v>
      </c>
      <c r="AF51" s="9">
        <f t="shared" si="43"/>
        <v>2.1648111306459408E-9</v>
      </c>
      <c r="AG51" s="9">
        <f t="shared" si="43"/>
        <v>-5.1574816115097723E-10</v>
      </c>
      <c r="AH51" s="9">
        <f t="shared" si="43"/>
        <v>2.1236309091165724E-4</v>
      </c>
      <c r="AI51" s="9">
        <f t="shared" si="43"/>
        <v>5.7021824543464168E-5</v>
      </c>
      <c r="AJ51" s="9">
        <f t="shared" si="43"/>
        <v>-2.287819116289003E-4</v>
      </c>
      <c r="AK51" s="9">
        <f t="shared" si="43"/>
        <v>-1.0539745436972097E-3</v>
      </c>
      <c r="AL51" s="9">
        <f t="shared" si="43"/>
        <v>2.8696702001424669E-7</v>
      </c>
      <c r="AM51" s="9">
        <f t="shared" si="43"/>
        <v>9.7586895528990404E-6</v>
      </c>
      <c r="AN51" s="9">
        <f t="shared" si="43"/>
        <v>5.348048751002827E-3</v>
      </c>
      <c r="AO51" s="9">
        <f t="shared" si="43"/>
        <v>3.2308317082828386E-2</v>
      </c>
      <c r="AP51" s="9">
        <f t="shared" si="43"/>
        <v>5.9156225282669785E-4</v>
      </c>
      <c r="AQ51" s="9">
        <f t="shared" si="43"/>
        <v>-5.5873030923603101E-10</v>
      </c>
      <c r="AR51" s="9">
        <f t="shared" si="43"/>
        <v>0.10916730139212347</v>
      </c>
    </row>
    <row r="52" spans="1:44" ht="76" x14ac:dyDescent="0.35">
      <c r="A52" s="9" t="s">
        <v>153</v>
      </c>
      <c r="B52" s="9" t="s">
        <v>84</v>
      </c>
      <c r="C52" s="9" t="s">
        <v>167</v>
      </c>
      <c r="D52" s="9" t="s">
        <v>180</v>
      </c>
      <c r="E52" s="9" t="s">
        <v>130</v>
      </c>
      <c r="F52" s="9" t="s">
        <v>60</v>
      </c>
      <c r="G52" s="9" t="s">
        <v>172</v>
      </c>
      <c r="H52" s="9">
        <v>1.67E-9</v>
      </c>
      <c r="I52" s="9" t="s">
        <v>188</v>
      </c>
      <c r="J52" s="9" t="b">
        <v>0</v>
      </c>
      <c r="L52" s="9">
        <v>531588.55086475215</v>
      </c>
      <c r="M52" s="9">
        <v>6.7694123555316815E-2</v>
      </c>
      <c r="N52" s="9">
        <v>0.3938118337379754</v>
      </c>
      <c r="O52" s="9">
        <v>0.62462966401564413</v>
      </c>
      <c r="P52" s="9">
        <v>8.7978477863890459E-2</v>
      </c>
      <c r="Q52" s="9">
        <v>45780.717024340091</v>
      </c>
      <c r="R52" s="9">
        <v>3648.9360252635761</v>
      </c>
      <c r="S52" s="9">
        <v>3352.0878488517392</v>
      </c>
      <c r="T52" s="9">
        <v>9596.7617022583654</v>
      </c>
      <c r="U52" s="9">
        <v>29.822204125629671</v>
      </c>
      <c r="V52" s="9">
        <v>842.47996611767769</v>
      </c>
      <c r="W52" s="9">
        <v>5151855.5494409902</v>
      </c>
      <c r="X52" s="9">
        <v>30460222.983207799</v>
      </c>
      <c r="Y52" s="9">
        <v>260693.1461025514</v>
      </c>
      <c r="Z52" s="9">
        <v>47.833015526423253</v>
      </c>
      <c r="AA52" s="9">
        <v>11544174.11055026</v>
      </c>
      <c r="AB52" s="9">
        <f t="shared" si="8"/>
        <v>1.67E-9</v>
      </c>
      <c r="AC52" s="9">
        <f t="shared" ref="AC52:AC68" si="44">AB52*L52</f>
        <v>8.8775287994413612E-4</v>
      </c>
      <c r="AD52" s="9">
        <f t="shared" ref="AD52:AD68" si="45">AB52*M52</f>
        <v>1.1304918633737909E-10</v>
      </c>
      <c r="AE52" s="9">
        <f t="shared" ref="AE52:AE68" si="46">AB52*N52</f>
        <v>6.5766576234241895E-10</v>
      </c>
      <c r="AF52" s="9">
        <f t="shared" ref="AF52:AF68" si="47">AB52*O52</f>
        <v>1.0431315389061257E-9</v>
      </c>
      <c r="AG52" s="9">
        <f t="shared" ref="AG52:AG68" si="48">AB52*P52</f>
        <v>1.4692405803269708E-10</v>
      </c>
      <c r="AH52" s="9">
        <f t="shared" ref="AH52:AH68" si="49">AB52*Q52</f>
        <v>7.6453797430647957E-5</v>
      </c>
      <c r="AI52" s="9">
        <f t="shared" ref="AI52:AI68" si="50">AB52*R52</f>
        <v>6.0937231621901722E-6</v>
      </c>
      <c r="AJ52" s="9">
        <f t="shared" ref="AJ52:AJ68" si="51">AB52*S52</f>
        <v>5.5979867075824044E-6</v>
      </c>
      <c r="AK52" s="9">
        <f t="shared" ref="AK52:AK68" si="52">AB52*T52</f>
        <v>1.6026592042771469E-5</v>
      </c>
      <c r="AL52" s="9">
        <f t="shared" ref="AL52:AL68" si="53">AB52*U52</f>
        <v>4.9803080889801552E-8</v>
      </c>
      <c r="AM52" s="9">
        <f t="shared" ref="AM52:AM68" si="54">AB52*V52</f>
        <v>1.4069415434165217E-6</v>
      </c>
      <c r="AN52" s="9">
        <f t="shared" ref="AN52:AN68" si="55">AB52*W52</f>
        <v>8.6035987675664536E-3</v>
      </c>
      <c r="AO52" s="9">
        <f t="shared" ref="AO52:AO68" si="56">AB52*X52</f>
        <v>5.0868572381957029E-2</v>
      </c>
      <c r="AP52" s="9">
        <f t="shared" ref="AP52:AP68" si="57">AB52*Y52</f>
        <v>4.3535755399126084E-4</v>
      </c>
      <c r="AQ52" s="9">
        <f t="shared" ref="AQ52:AQ68" si="58">AB52*Z52</f>
        <v>7.9881135929126837E-8</v>
      </c>
      <c r="AR52" s="9">
        <f t="shared" ref="AR52:AR68" si="59">AB52*AA52</f>
        <v>1.9278770764618935E-2</v>
      </c>
    </row>
    <row r="53" spans="1:44" ht="113.5" x14ac:dyDescent="0.35">
      <c r="A53" s="9" t="s">
        <v>151</v>
      </c>
      <c r="B53" s="9" t="s">
        <v>81</v>
      </c>
      <c r="C53" s="9" t="s">
        <v>169</v>
      </c>
      <c r="D53" s="9" t="s">
        <v>173</v>
      </c>
      <c r="E53" s="9" t="s">
        <v>130</v>
      </c>
      <c r="F53" s="9" t="s">
        <v>60</v>
      </c>
      <c r="G53" s="9" t="s">
        <v>172</v>
      </c>
      <c r="H53" s="9">
        <v>3.5211267605633799E-4</v>
      </c>
      <c r="I53" s="9" t="s">
        <v>188</v>
      </c>
      <c r="J53" s="9" t="b">
        <v>0</v>
      </c>
      <c r="L53" s="9">
        <v>20.770476845355471</v>
      </c>
      <c r="M53" s="9">
        <v>4.538945855711228E-6</v>
      </c>
      <c r="N53" s="9">
        <v>3.3553231459484399E-7</v>
      </c>
      <c r="O53" s="9">
        <v>4.9703019663053336E-7</v>
      </c>
      <c r="P53" s="9">
        <v>1.654775334199667E-6</v>
      </c>
      <c r="Q53" s="9">
        <v>1.358150323754713</v>
      </c>
      <c r="R53" s="9">
        <v>9.3551327350913246E-2</v>
      </c>
      <c r="S53" s="9">
        <v>7.8627320043827789E-2</v>
      </c>
      <c r="T53" s="9">
        <v>0.30444602764641082</v>
      </c>
      <c r="U53" s="9">
        <v>5.1596218834091912E-5</v>
      </c>
      <c r="V53" s="9">
        <v>2.7679495648269901E-2</v>
      </c>
      <c r="W53" s="9">
        <v>8.0476568776961841</v>
      </c>
      <c r="X53" s="9">
        <v>384.2101054534304</v>
      </c>
      <c r="Y53" s="9">
        <v>0.83675906617926499</v>
      </c>
      <c r="Z53" s="9">
        <v>1.5989725259106591E-5</v>
      </c>
      <c r="AA53" s="9">
        <v>287.88358972637371</v>
      </c>
      <c r="AB53" s="9">
        <f t="shared" si="8"/>
        <v>3.5211267605633799E-4</v>
      </c>
      <c r="AC53" s="9">
        <f t="shared" si="44"/>
        <v>7.31354818498432E-3</v>
      </c>
      <c r="AD53" s="9">
        <f t="shared" si="45"/>
        <v>1.5982203717293055E-9</v>
      </c>
      <c r="AE53" s="9">
        <f t="shared" si="46"/>
        <v>1.1814518119536758E-10</v>
      </c>
      <c r="AF53" s="9">
        <f t="shared" si="47"/>
        <v>1.7501063261638496E-10</v>
      </c>
      <c r="AG53" s="9">
        <f t="shared" si="48"/>
        <v>5.8266737119706578E-10</v>
      </c>
      <c r="AH53" s="9">
        <f t="shared" si="49"/>
        <v>4.7822194498405382E-4</v>
      </c>
      <c r="AI53" s="9">
        <f t="shared" si="50"/>
        <v>3.2940608222152547E-5</v>
      </c>
      <c r="AJ53" s="9">
        <f t="shared" si="51"/>
        <v>2.7685676071770344E-5</v>
      </c>
      <c r="AK53" s="9">
        <f t="shared" si="52"/>
        <v>1.0719930550929957E-4</v>
      </c>
      <c r="AL53" s="9">
        <f t="shared" si="53"/>
        <v>1.8167682688060532E-8</v>
      </c>
      <c r="AM53" s="9">
        <f t="shared" si="54"/>
        <v>9.7463012846020771E-6</v>
      </c>
      <c r="AN53" s="9">
        <f t="shared" si="55"/>
        <v>2.833681999188797E-3</v>
      </c>
      <c r="AO53" s="9">
        <f t="shared" si="56"/>
        <v>0.1352852483990952</v>
      </c>
      <c r="AP53" s="9">
        <f t="shared" si="57"/>
        <v>2.9463347400678341E-4</v>
      </c>
      <c r="AQ53" s="9">
        <f t="shared" si="58"/>
        <v>5.6301849503896443E-9</v>
      </c>
      <c r="AR53" s="9">
        <f t="shared" si="59"/>
        <v>0.10136746117125833</v>
      </c>
    </row>
    <row r="54" spans="1:44" ht="63.5" x14ac:dyDescent="0.35">
      <c r="A54" s="9" t="s">
        <v>148</v>
      </c>
      <c r="B54" s="9" t="s">
        <v>78</v>
      </c>
      <c r="C54" s="9" t="s">
        <v>166</v>
      </c>
      <c r="D54" s="9" t="s">
        <v>180</v>
      </c>
      <c r="E54" s="9" t="s">
        <v>130</v>
      </c>
      <c r="F54" s="9" t="s">
        <v>60</v>
      </c>
      <c r="G54" s="9" t="s">
        <v>172</v>
      </c>
      <c r="H54" s="9">
        <v>-2.2499999999999999E-4</v>
      </c>
      <c r="I54" s="9" t="s">
        <v>188</v>
      </c>
      <c r="J54" s="9" t="b">
        <v>0</v>
      </c>
      <c r="L54" s="9">
        <v>-0.2495987735369119</v>
      </c>
      <c r="M54" s="9">
        <v>-2.298440280271461E-8</v>
      </c>
      <c r="N54" s="9">
        <v>-1.2730318481443419E-7</v>
      </c>
      <c r="O54" s="9">
        <v>-2.1089556431940152E-6</v>
      </c>
      <c r="P54" s="9">
        <v>-3.3022881192144073E-8</v>
      </c>
      <c r="Q54" s="9">
        <v>-3.087734116993586E-2</v>
      </c>
      <c r="R54" s="9">
        <v>-1.673626355443798E-3</v>
      </c>
      <c r="S54" s="9">
        <v>-3.9479854448940836E-3</v>
      </c>
      <c r="T54" s="9">
        <v>-1.1803089175688029E-2</v>
      </c>
      <c r="U54" s="9">
        <v>-9.1012277757634887E-4</v>
      </c>
      <c r="V54" s="9">
        <v>-2.0731028737765399E-2</v>
      </c>
      <c r="W54" s="9">
        <v>-4.7613668469768156</v>
      </c>
      <c r="X54" s="9">
        <v>-4.0001410825997326</v>
      </c>
      <c r="Y54" s="9">
        <v>-4.434468517523853</v>
      </c>
      <c r="Z54" s="9">
        <v>-6.659646535487014E-6</v>
      </c>
      <c r="AA54" s="9">
        <v>-4.3641458683035443</v>
      </c>
      <c r="AB54" s="9">
        <f t="shared" si="8"/>
        <v>-2.2499999999999999E-4</v>
      </c>
      <c r="AC54" s="9">
        <f t="shared" si="44"/>
        <v>5.6159724045805173E-5</v>
      </c>
      <c r="AD54" s="9">
        <f t="shared" si="45"/>
        <v>5.1714906306107873E-12</v>
      </c>
      <c r="AE54" s="9">
        <f t="shared" si="46"/>
        <v>2.8643216583247692E-11</v>
      </c>
      <c r="AF54" s="9">
        <f t="shared" si="47"/>
        <v>4.7451501971865341E-10</v>
      </c>
      <c r="AG54" s="9">
        <f t="shared" si="48"/>
        <v>7.4301482682324166E-12</v>
      </c>
      <c r="AH54" s="9">
        <f t="shared" si="49"/>
        <v>6.9474017632355678E-6</v>
      </c>
      <c r="AI54" s="9">
        <f t="shared" si="50"/>
        <v>3.7656592997485455E-7</v>
      </c>
      <c r="AJ54" s="9">
        <f t="shared" si="51"/>
        <v>8.8829672510116878E-7</v>
      </c>
      <c r="AK54" s="9">
        <f t="shared" si="52"/>
        <v>2.6556950645298065E-6</v>
      </c>
      <c r="AL54" s="9">
        <f t="shared" si="53"/>
        <v>2.0477762495467849E-7</v>
      </c>
      <c r="AM54" s="9">
        <f t="shared" si="54"/>
        <v>4.6644814659972144E-6</v>
      </c>
      <c r="AN54" s="9">
        <f t="shared" si="55"/>
        <v>1.0713075405697835E-3</v>
      </c>
      <c r="AO54" s="9">
        <f t="shared" si="56"/>
        <v>9.0003174358493985E-4</v>
      </c>
      <c r="AP54" s="9">
        <f t="shared" si="57"/>
        <v>9.9775541644286686E-4</v>
      </c>
      <c r="AQ54" s="9">
        <f t="shared" si="58"/>
        <v>1.498420470484578E-9</v>
      </c>
      <c r="AR54" s="9">
        <f t="shared" si="59"/>
        <v>9.8193282036829741E-4</v>
      </c>
    </row>
    <row r="55" spans="1:44" ht="63.5" x14ac:dyDescent="0.35">
      <c r="A55" s="9" t="s">
        <v>150</v>
      </c>
      <c r="B55" s="9" t="s">
        <v>80</v>
      </c>
      <c r="C55" s="9" t="s">
        <v>168</v>
      </c>
      <c r="D55" s="9" t="s">
        <v>180</v>
      </c>
      <c r="E55" s="9" t="s">
        <v>130</v>
      </c>
      <c r="F55" s="9" t="s">
        <v>60</v>
      </c>
      <c r="G55" s="9" t="s">
        <v>172</v>
      </c>
      <c r="H55" s="9">
        <v>2.1350000000000002E-3</v>
      </c>
      <c r="I55" s="9" t="s">
        <v>188</v>
      </c>
      <c r="J55" s="9" t="b">
        <v>0</v>
      </c>
      <c r="L55" s="9">
        <v>6.4976975825310895E-2</v>
      </c>
      <c r="M55" s="9">
        <v>1.88167952045853E-8</v>
      </c>
      <c r="N55" s="9">
        <v>6.0236371123010269E-9</v>
      </c>
      <c r="O55" s="9">
        <v>3.9556354335357318E-8</v>
      </c>
      <c r="P55" s="9">
        <v>5.3369834210624228E-9</v>
      </c>
      <c r="Q55" s="9">
        <v>8.4433934315109968E-2</v>
      </c>
      <c r="R55" s="9">
        <v>5.016597225484062E-4</v>
      </c>
      <c r="S55" s="9">
        <v>5.0248543053991177E-4</v>
      </c>
      <c r="T55" s="9">
        <v>1.8498312758690361E-3</v>
      </c>
      <c r="U55" s="9">
        <v>3.9109431028866969E-6</v>
      </c>
      <c r="V55" s="9">
        <v>1.39010101612752E-4</v>
      </c>
      <c r="W55" s="9">
        <v>0.17314665931359649</v>
      </c>
      <c r="X55" s="9">
        <v>2.101253921996538</v>
      </c>
      <c r="Y55" s="9">
        <v>0.15811485130492209</v>
      </c>
      <c r="Z55" s="9">
        <v>4.2611104742012036E-6</v>
      </c>
      <c r="AA55" s="9">
        <v>6.7283494472038399</v>
      </c>
      <c r="AB55" s="9">
        <f t="shared" si="8"/>
        <v>2.1350000000000002E-3</v>
      </c>
      <c r="AC55" s="9">
        <f t="shared" si="44"/>
        <v>1.3872584338703878E-4</v>
      </c>
      <c r="AD55" s="9">
        <f t="shared" si="45"/>
        <v>4.0173857761789619E-11</v>
      </c>
      <c r="AE55" s="9">
        <f t="shared" si="46"/>
        <v>1.2860465234762693E-11</v>
      </c>
      <c r="AF55" s="9">
        <f t="shared" si="47"/>
        <v>8.445281650598788E-11</v>
      </c>
      <c r="AG55" s="9">
        <f t="shared" si="48"/>
        <v>1.1394459603968274E-11</v>
      </c>
      <c r="AH55" s="9">
        <f t="shared" si="49"/>
        <v>1.802664497627598E-4</v>
      </c>
      <c r="AI55" s="9">
        <f t="shared" si="50"/>
        <v>1.0710435076408473E-6</v>
      </c>
      <c r="AJ55" s="9">
        <f t="shared" si="51"/>
        <v>1.0728063942027117E-6</v>
      </c>
      <c r="AK55" s="9">
        <f t="shared" si="52"/>
        <v>3.9493897739803922E-6</v>
      </c>
      <c r="AL55" s="9">
        <f t="shared" si="53"/>
        <v>8.3498635246630979E-9</v>
      </c>
      <c r="AM55" s="9">
        <f t="shared" si="54"/>
        <v>2.9678656694322554E-7</v>
      </c>
      <c r="AN55" s="9">
        <f t="shared" si="55"/>
        <v>3.6966811763452855E-4</v>
      </c>
      <c r="AO55" s="9">
        <f t="shared" si="56"/>
        <v>4.4861771234626091E-3</v>
      </c>
      <c r="AP55" s="9">
        <f t="shared" si="57"/>
        <v>3.3757520753600868E-4</v>
      </c>
      <c r="AQ55" s="9">
        <f t="shared" si="58"/>
        <v>9.09747086241957E-9</v>
      </c>
      <c r="AR55" s="9">
        <f t="shared" si="59"/>
        <v>1.4365026069780198E-2</v>
      </c>
    </row>
    <row r="56" spans="1:44" ht="113.5" x14ac:dyDescent="0.35">
      <c r="A56" s="9" t="s">
        <v>154</v>
      </c>
      <c r="B56" s="9" t="s">
        <v>85</v>
      </c>
      <c r="C56" s="9" t="s">
        <v>170</v>
      </c>
      <c r="D56" s="9" t="s">
        <v>180</v>
      </c>
      <c r="E56" s="9" t="s">
        <v>130</v>
      </c>
      <c r="F56" s="9" t="s">
        <v>60</v>
      </c>
      <c r="G56" s="9" t="s">
        <v>172</v>
      </c>
      <c r="H56" s="9">
        <v>0.24160000000000001</v>
      </c>
      <c r="I56" s="9" t="s">
        <v>188</v>
      </c>
      <c r="J56" s="9" t="b">
        <v>0</v>
      </c>
      <c r="L56" s="9">
        <v>5.1279898539865088E-2</v>
      </c>
      <c r="M56" s="9">
        <v>1.1007602719688259E-8</v>
      </c>
      <c r="N56" s="9">
        <v>5.7696860825062699E-10</v>
      </c>
      <c r="O56" s="9">
        <v>1.8605427441203789E-8</v>
      </c>
      <c r="P56" s="9">
        <v>1.3718650040644421E-8</v>
      </c>
      <c r="Q56" s="9">
        <v>3.6984981138069432E-3</v>
      </c>
      <c r="R56" s="9">
        <v>2.124073033404352E-4</v>
      </c>
      <c r="S56" s="9">
        <v>2.1488431374030081E-4</v>
      </c>
      <c r="T56" s="9">
        <v>6.897330186099777E-4</v>
      </c>
      <c r="U56" s="9">
        <v>2.244221508969386E-7</v>
      </c>
      <c r="V56" s="9">
        <v>6.1402041427933193E-5</v>
      </c>
      <c r="W56" s="9">
        <v>4.056174219050012E-2</v>
      </c>
      <c r="X56" s="9">
        <v>1.076334289898053</v>
      </c>
      <c r="Y56" s="9">
        <v>3.5500079466324499E-3</v>
      </c>
      <c r="Z56" s="9">
        <v>1.759353194953826E-7</v>
      </c>
      <c r="AA56" s="9">
        <v>0.71958765812671266</v>
      </c>
      <c r="AB56" s="9">
        <f t="shared" si="8"/>
        <v>0.24160000000000001</v>
      </c>
      <c r="AC56" s="9">
        <f t="shared" si="44"/>
        <v>1.2389223487231406E-2</v>
      </c>
      <c r="AD56" s="9">
        <f t="shared" si="45"/>
        <v>2.6594368170766837E-9</v>
      </c>
      <c r="AE56" s="9">
        <f t="shared" si="46"/>
        <v>1.3939561575335147E-10</v>
      </c>
      <c r="AF56" s="9">
        <f t="shared" si="47"/>
        <v>4.495071269794836E-9</v>
      </c>
      <c r="AG56" s="9">
        <f t="shared" si="48"/>
        <v>3.314425849819692E-9</v>
      </c>
      <c r="AH56" s="9">
        <f t="shared" si="49"/>
        <v>8.9355714429575754E-4</v>
      </c>
      <c r="AI56" s="9">
        <f t="shared" si="50"/>
        <v>5.1317604487049144E-5</v>
      </c>
      <c r="AJ56" s="9">
        <f t="shared" si="51"/>
        <v>5.1916050199656676E-5</v>
      </c>
      <c r="AK56" s="9">
        <f t="shared" si="52"/>
        <v>1.6663949729617061E-4</v>
      </c>
      <c r="AL56" s="9">
        <f t="shared" si="53"/>
        <v>5.422039165670037E-8</v>
      </c>
      <c r="AM56" s="9">
        <f t="shared" si="54"/>
        <v>1.483473320898866E-5</v>
      </c>
      <c r="AN56" s="9">
        <f t="shared" si="55"/>
        <v>9.7997169132248291E-3</v>
      </c>
      <c r="AO56" s="9">
        <f t="shared" si="56"/>
        <v>0.26004236443936962</v>
      </c>
      <c r="AP56" s="9">
        <f t="shared" si="57"/>
        <v>8.5768191990639997E-4</v>
      </c>
      <c r="AQ56" s="9">
        <f t="shared" si="58"/>
        <v>4.2505973190084435E-8</v>
      </c>
      <c r="AR56" s="9">
        <f t="shared" si="59"/>
        <v>0.17385237820341379</v>
      </c>
    </row>
    <row r="57" spans="1:44" ht="51" x14ac:dyDescent="0.35">
      <c r="A57" s="9" t="s">
        <v>155</v>
      </c>
      <c r="B57" s="9" t="s">
        <v>86</v>
      </c>
      <c r="C57" s="9" t="s">
        <v>110</v>
      </c>
      <c r="D57" s="9" t="s">
        <v>180</v>
      </c>
      <c r="E57" s="9" t="s">
        <v>130</v>
      </c>
      <c r="F57" s="9" t="s">
        <v>60</v>
      </c>
      <c r="G57" s="9" t="s">
        <v>172</v>
      </c>
      <c r="H57" s="9">
        <v>0.22500000000000001</v>
      </c>
      <c r="I57" s="9" t="s">
        <v>188</v>
      </c>
      <c r="J57" s="9" t="b">
        <v>0</v>
      </c>
      <c r="L57" s="9">
        <v>6.7716567107798954E-5</v>
      </c>
      <c r="M57" s="9">
        <v>1.5723761414637489E-11</v>
      </c>
      <c r="N57" s="9">
        <v>2.6353440325022379E-11</v>
      </c>
      <c r="O57" s="9">
        <v>5.6714296695081312E-11</v>
      </c>
      <c r="P57" s="9">
        <v>8.0298788342731218E-12</v>
      </c>
      <c r="Q57" s="9">
        <v>4.3907010471279183E-5</v>
      </c>
      <c r="R57" s="9">
        <v>4.8969948140872343E-7</v>
      </c>
      <c r="S57" s="9">
        <v>5.5355271100400082E-7</v>
      </c>
      <c r="T57" s="9">
        <v>1.5698875920655979E-6</v>
      </c>
      <c r="U57" s="9">
        <v>2.9151234580866521E-9</v>
      </c>
      <c r="V57" s="9">
        <v>1.2989006942466761E-7</v>
      </c>
      <c r="W57" s="9">
        <v>3.652182987512194E-4</v>
      </c>
      <c r="X57" s="9">
        <v>1.8621291164108279E-3</v>
      </c>
      <c r="Y57" s="9">
        <v>1.8352797200254411E-4</v>
      </c>
      <c r="Z57" s="9">
        <v>1.535286196742344E-9</v>
      </c>
      <c r="AA57" s="9">
        <v>3.9595658266984943E-3</v>
      </c>
      <c r="AB57" s="9">
        <f t="shared" ref="AB57:AB88" si="60">H57</f>
        <v>0.22500000000000001</v>
      </c>
      <c r="AC57" s="9">
        <f t="shared" si="44"/>
        <v>1.5236227599254765E-5</v>
      </c>
      <c r="AD57" s="9">
        <f t="shared" si="45"/>
        <v>3.5378463182934351E-12</v>
      </c>
      <c r="AE57" s="9">
        <f t="shared" si="46"/>
        <v>5.9295240731300353E-12</v>
      </c>
      <c r="AF57" s="9">
        <f t="shared" si="47"/>
        <v>1.2760716756393295E-11</v>
      </c>
      <c r="AG57" s="9">
        <f t="shared" si="48"/>
        <v>1.8067227377114525E-12</v>
      </c>
      <c r="AH57" s="9">
        <f t="shared" si="49"/>
        <v>9.8790773560378162E-6</v>
      </c>
      <c r="AI57" s="9">
        <f t="shared" si="50"/>
        <v>1.1018238331696277E-7</v>
      </c>
      <c r="AJ57" s="9">
        <f t="shared" si="51"/>
        <v>1.2454935997590019E-7</v>
      </c>
      <c r="AK57" s="9">
        <f t="shared" si="52"/>
        <v>3.5322470821475955E-7</v>
      </c>
      <c r="AL57" s="9">
        <f t="shared" si="53"/>
        <v>6.5590277806949679E-10</v>
      </c>
      <c r="AM57" s="9">
        <f t="shared" si="54"/>
        <v>2.9225265620550214E-8</v>
      </c>
      <c r="AN57" s="9">
        <f t="shared" si="55"/>
        <v>8.2174117219024366E-5</v>
      </c>
      <c r="AO57" s="9">
        <f t="shared" si="56"/>
        <v>4.1897905119243629E-4</v>
      </c>
      <c r="AP57" s="9">
        <f t="shared" si="57"/>
        <v>4.1293793700572428E-5</v>
      </c>
      <c r="AQ57" s="9">
        <f t="shared" si="58"/>
        <v>3.4543939426702739E-10</v>
      </c>
      <c r="AR57" s="9">
        <f t="shared" si="59"/>
        <v>8.9090231100716127E-4</v>
      </c>
    </row>
    <row r="58" spans="1:44" ht="63.5" x14ac:dyDescent="0.35">
      <c r="A58" s="9" t="s">
        <v>156</v>
      </c>
      <c r="B58" s="9" t="s">
        <v>87</v>
      </c>
      <c r="C58" s="9" t="s">
        <v>110</v>
      </c>
      <c r="D58" s="9" t="s">
        <v>173</v>
      </c>
      <c r="E58" s="9" t="s">
        <v>130</v>
      </c>
      <c r="F58" s="9" t="s">
        <v>60</v>
      </c>
      <c r="G58" s="9" t="s">
        <v>172</v>
      </c>
      <c r="H58" s="9">
        <v>-0.62</v>
      </c>
      <c r="I58" s="9" t="s">
        <v>188</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157</v>
      </c>
      <c r="B59" s="9" t="s">
        <v>88</v>
      </c>
      <c r="C59" s="9" t="s">
        <v>166</v>
      </c>
      <c r="D59" s="9" t="s">
        <v>180</v>
      </c>
      <c r="E59" s="9" t="s">
        <v>130</v>
      </c>
      <c r="F59" s="9" t="s">
        <v>60</v>
      </c>
      <c r="G59" s="9" t="s">
        <v>172</v>
      </c>
      <c r="H59" s="9">
        <v>-0.1</v>
      </c>
      <c r="I59" s="9" t="s">
        <v>188</v>
      </c>
      <c r="J59" s="9" t="b">
        <v>0</v>
      </c>
      <c r="L59" s="9">
        <v>0.48603354741133747</v>
      </c>
      <c r="M59" s="9">
        <v>2.273477829679557E-8</v>
      </c>
      <c r="N59" s="9">
        <v>3.633107774585785E-9</v>
      </c>
      <c r="O59" s="9">
        <v>4.1201308636524407E-8</v>
      </c>
      <c r="P59" s="9">
        <v>4.5803967708103441E-8</v>
      </c>
      <c r="Q59" s="9">
        <v>1.4329627246808351E-2</v>
      </c>
      <c r="R59" s="9">
        <v>5.9127903148860361E-4</v>
      </c>
      <c r="S59" s="9">
        <v>3.1606727708718952E-3</v>
      </c>
      <c r="T59" s="9">
        <v>1.3507982480921761E-2</v>
      </c>
      <c r="U59" s="9">
        <v>1.1940752647772679E-6</v>
      </c>
      <c r="V59" s="9">
        <v>2.1991409382669211E-4</v>
      </c>
      <c r="W59" s="9">
        <v>0.17412098704400589</v>
      </c>
      <c r="X59" s="9">
        <v>4.196930560558334</v>
      </c>
      <c r="Y59" s="9">
        <v>2.372735112757194E-2</v>
      </c>
      <c r="Z59" s="9">
        <v>1.395173551060081E-6</v>
      </c>
      <c r="AA59" s="9">
        <v>2.0156916994832321</v>
      </c>
      <c r="AB59" s="9">
        <f t="shared" si="60"/>
        <v>-0.1</v>
      </c>
      <c r="AC59" s="9">
        <f t="shared" si="44"/>
        <v>-4.8603354741133753E-2</v>
      </c>
      <c r="AD59" s="9">
        <f t="shared" si="45"/>
        <v>-2.2734778296795572E-9</v>
      </c>
      <c r="AE59" s="9">
        <f t="shared" si="46"/>
        <v>-3.6331077745857853E-10</v>
      </c>
      <c r="AF59" s="9">
        <f t="shared" si="47"/>
        <v>-4.1201308636524408E-9</v>
      </c>
      <c r="AG59" s="9">
        <f t="shared" si="48"/>
        <v>-4.5803967708103441E-9</v>
      </c>
      <c r="AH59" s="9">
        <f t="shared" si="49"/>
        <v>-1.4329627246808352E-3</v>
      </c>
      <c r="AI59" s="9">
        <f t="shared" si="50"/>
        <v>-5.9127903148860364E-5</v>
      </c>
      <c r="AJ59" s="9">
        <f t="shared" si="51"/>
        <v>-3.1606727708718952E-4</v>
      </c>
      <c r="AK59" s="9">
        <f t="shared" si="52"/>
        <v>-1.3507982480921762E-3</v>
      </c>
      <c r="AL59" s="9">
        <f t="shared" si="53"/>
        <v>-1.194075264777268E-7</v>
      </c>
      <c r="AM59" s="9">
        <f t="shared" si="54"/>
        <v>-2.1991409382669213E-5</v>
      </c>
      <c r="AN59" s="9">
        <f t="shared" si="55"/>
        <v>-1.7412098704400591E-2</v>
      </c>
      <c r="AO59" s="9">
        <f t="shared" si="56"/>
        <v>-0.4196930560558334</v>
      </c>
      <c r="AP59" s="9">
        <f t="shared" si="57"/>
        <v>-2.3727351127571942E-3</v>
      </c>
      <c r="AQ59" s="9">
        <f t="shared" si="58"/>
        <v>-1.3951735510600811E-7</v>
      </c>
      <c r="AR59" s="9">
        <f t="shared" si="59"/>
        <v>-0.20156916994832322</v>
      </c>
    </row>
    <row r="60" spans="1:44" ht="51" x14ac:dyDescent="0.35">
      <c r="A60" s="9" t="s">
        <v>144</v>
      </c>
      <c r="B60" s="9" t="s">
        <v>74</v>
      </c>
      <c r="C60" s="9" t="s">
        <v>110</v>
      </c>
      <c r="D60" s="9" t="s">
        <v>177</v>
      </c>
      <c r="E60" s="9" t="s">
        <v>130</v>
      </c>
      <c r="F60" s="9" t="s">
        <v>60</v>
      </c>
      <c r="G60" s="9" t="s">
        <v>172</v>
      </c>
      <c r="H60" s="9">
        <v>2.3999999999999998E-3</v>
      </c>
      <c r="I60" s="9" t="s">
        <v>189</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158</v>
      </c>
      <c r="B61" s="9" t="s">
        <v>89</v>
      </c>
      <c r="C61" s="9" t="s">
        <v>110</v>
      </c>
      <c r="D61" s="9" t="s">
        <v>182</v>
      </c>
      <c r="E61" s="9" t="s">
        <v>130</v>
      </c>
      <c r="F61" s="9" t="s">
        <v>60</v>
      </c>
      <c r="G61" s="9" t="s">
        <v>172</v>
      </c>
      <c r="H61" s="9">
        <v>9.2799999999999997E-8</v>
      </c>
      <c r="I61" s="9" t="s">
        <v>189</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159</v>
      </c>
      <c r="B62" s="9" t="s">
        <v>90</v>
      </c>
      <c r="C62" s="9" t="s">
        <v>110</v>
      </c>
      <c r="D62" s="9" t="s">
        <v>182</v>
      </c>
      <c r="E62" s="9" t="s">
        <v>130</v>
      </c>
      <c r="F62" s="9" t="s">
        <v>60</v>
      </c>
      <c r="G62" s="9" t="s">
        <v>172</v>
      </c>
      <c r="H62" s="9">
        <v>7.0399999999999995E-8</v>
      </c>
      <c r="I62" s="9" t="s">
        <v>189</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152</v>
      </c>
      <c r="B63" s="9" t="s">
        <v>82</v>
      </c>
      <c r="C63" s="9" t="s">
        <v>110</v>
      </c>
      <c r="D63" s="9" t="s">
        <v>177</v>
      </c>
      <c r="E63" s="9" t="s">
        <v>130</v>
      </c>
      <c r="F63" s="9" t="s">
        <v>60</v>
      </c>
      <c r="G63" s="9" t="s">
        <v>172</v>
      </c>
      <c r="H63" s="9">
        <v>8.9599999999999996E-5</v>
      </c>
      <c r="I63" s="9" t="s">
        <v>189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140</v>
      </c>
      <c r="B64" s="9" t="s">
        <v>70</v>
      </c>
      <c r="C64" s="9" t="s">
        <v>110</v>
      </c>
      <c r="D64" s="9" t="s">
        <v>177</v>
      </c>
      <c r="E64" s="9" t="s">
        <v>130</v>
      </c>
      <c r="F64" s="9" t="s">
        <v>60</v>
      </c>
      <c r="G64" s="9" t="s">
        <v>172</v>
      </c>
      <c r="H64" s="9">
        <v>0.21</v>
      </c>
      <c r="I64" s="9" t="s">
        <v>189</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139</v>
      </c>
      <c r="B65" s="9" t="s">
        <v>69</v>
      </c>
      <c r="C65" s="9" t="s">
        <v>110</v>
      </c>
      <c r="D65" s="9" t="s">
        <v>177</v>
      </c>
      <c r="E65" s="9" t="s">
        <v>130</v>
      </c>
      <c r="F65" s="9" t="s">
        <v>60</v>
      </c>
      <c r="G65" s="9" t="s">
        <v>172</v>
      </c>
      <c r="H65" s="9">
        <v>3.3000000000000003E-5</v>
      </c>
      <c r="I65" s="9" t="s">
        <v>189</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160</v>
      </c>
      <c r="B66" s="9" t="s">
        <v>91</v>
      </c>
      <c r="C66" s="9" t="s">
        <v>110</v>
      </c>
      <c r="D66" s="9" t="s">
        <v>182</v>
      </c>
      <c r="E66" s="9" t="s">
        <v>130</v>
      </c>
      <c r="F66" s="9" t="s">
        <v>60</v>
      </c>
      <c r="G66" s="9" t="s">
        <v>172</v>
      </c>
      <c r="H66" s="9">
        <v>1.09E-7</v>
      </c>
      <c r="I66" s="9" t="s">
        <v>189</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161</v>
      </c>
      <c r="B67" s="9" t="s">
        <v>92</v>
      </c>
      <c r="C67" s="9" t="s">
        <v>110</v>
      </c>
      <c r="D67" s="9" t="s">
        <v>182</v>
      </c>
      <c r="E67" s="9" t="s">
        <v>130</v>
      </c>
      <c r="F67" s="9" t="s">
        <v>60</v>
      </c>
      <c r="G67" s="9" t="s">
        <v>172</v>
      </c>
      <c r="H67" s="9">
        <v>2.9699999999999999E-6</v>
      </c>
      <c r="I67" s="9" t="s">
        <v>189</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162</v>
      </c>
      <c r="B68" s="9" t="s">
        <v>93</v>
      </c>
      <c r="C68" s="9" t="s">
        <v>110</v>
      </c>
      <c r="D68" s="9" t="s">
        <v>182</v>
      </c>
      <c r="E68" s="9" t="s">
        <v>130</v>
      </c>
      <c r="F68" s="9" t="s">
        <v>60</v>
      </c>
      <c r="G68" s="9" t="s">
        <v>172</v>
      </c>
      <c r="H68" s="9">
        <v>9.2799999999999997E-8</v>
      </c>
      <c r="I68" s="9" t="s">
        <v>189</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126</v>
      </c>
      <c r="B69" s="9" t="s">
        <v>56</v>
      </c>
      <c r="C69" s="9" t="s">
        <v>110</v>
      </c>
      <c r="D69" s="9" t="s">
        <v>172</v>
      </c>
      <c r="E69" s="9" t="s">
        <v>126</v>
      </c>
      <c r="F69" s="9" t="s">
        <v>56</v>
      </c>
      <c r="G69" s="9" t="s">
        <v>172</v>
      </c>
      <c r="H69" s="9">
        <v>-1</v>
      </c>
      <c r="I69" s="9" t="s">
        <v>187</v>
      </c>
      <c r="J69" s="9" t="b">
        <v>0</v>
      </c>
      <c r="AB69" s="9">
        <f t="shared" si="60"/>
        <v>-1</v>
      </c>
      <c r="AC69" s="9">
        <f t="shared" ref="AC69:AR69" si="61">+AC70+AC71+AC72+AC73+AC74+AC75+AC76+AC77+AC78+AC79+AC80+AC81</f>
        <v>2.3763548982280912E-2</v>
      </c>
      <c r="AD69" s="9">
        <f t="shared" si="61"/>
        <v>1.6201036407601735E-11</v>
      </c>
      <c r="AE69" s="9">
        <f t="shared" si="61"/>
        <v>3.1986682202043487E-11</v>
      </c>
      <c r="AF69" s="9">
        <f t="shared" si="61"/>
        <v>-5.5304129637523716E-11</v>
      </c>
      <c r="AG69" s="9">
        <f t="shared" si="61"/>
        <v>2.5703062394485822E-10</v>
      </c>
      <c r="AH69" s="9">
        <f t="shared" si="61"/>
        <v>1.8215300590521019E-4</v>
      </c>
      <c r="AI69" s="9">
        <f t="shared" si="61"/>
        <v>9.846796460107398E-3</v>
      </c>
      <c r="AJ69" s="9">
        <f t="shared" si="61"/>
        <v>7.70989465912184E-5</v>
      </c>
      <c r="AK69" s="9">
        <f t="shared" si="61"/>
        <v>3.2626935710867446E-4</v>
      </c>
      <c r="AL69" s="9">
        <f t="shared" si="61"/>
        <v>2.7217905357984372E-8</v>
      </c>
      <c r="AM69" s="9">
        <f t="shared" si="61"/>
        <v>3.0713817213277662E-6</v>
      </c>
      <c r="AN69" s="9">
        <f t="shared" si="61"/>
        <v>-3.1066329985215586E-3</v>
      </c>
      <c r="AO69" s="9">
        <f t="shared" si="61"/>
        <v>-5.9214284497486058E-3</v>
      </c>
      <c r="AP69" s="9">
        <f t="shared" si="61"/>
        <v>2.5585338559043012E-2</v>
      </c>
      <c r="AQ69" s="9">
        <f t="shared" si="61"/>
        <v>2.5242744636742441E-9</v>
      </c>
      <c r="AR69" s="9">
        <f t="shared" si="61"/>
        <v>8.9267166527744232E-2</v>
      </c>
    </row>
    <row r="70" spans="1:44" ht="51" x14ac:dyDescent="0.35">
      <c r="A70" s="9" t="s">
        <v>135</v>
      </c>
      <c r="B70" s="9" t="s">
        <v>65</v>
      </c>
      <c r="C70" s="9" t="s">
        <v>110</v>
      </c>
      <c r="D70" s="9" t="s">
        <v>175</v>
      </c>
      <c r="E70" s="9" t="s">
        <v>126</v>
      </c>
      <c r="F70" s="9" t="s">
        <v>56</v>
      </c>
      <c r="G70" s="9" t="s">
        <v>172</v>
      </c>
      <c r="H70" s="9">
        <v>-1.1199999999999999E-3</v>
      </c>
      <c r="I70" s="9" t="s">
        <v>188</v>
      </c>
      <c r="J70" s="9" t="b">
        <v>0</v>
      </c>
      <c r="L70" s="9">
        <v>-1.932704476494864</v>
      </c>
      <c r="M70" s="9">
        <v>-3.8380411238212631E-9</v>
      </c>
      <c r="N70" s="9">
        <v>-3.7858486360111017E-9</v>
      </c>
      <c r="O70" s="9">
        <v>-3.587092684114454E-8</v>
      </c>
      <c r="P70" s="9">
        <v>-4.3287654796739058E-9</v>
      </c>
      <c r="Q70" s="9">
        <v>-1.8268041908074621E-3</v>
      </c>
      <c r="R70" s="9">
        <v>-3.9681035637393767E-4</v>
      </c>
      <c r="S70" s="9">
        <v>-2.9452041874189749E-4</v>
      </c>
      <c r="T70" s="9">
        <v>-1.450062851984937E-3</v>
      </c>
      <c r="U70" s="9">
        <v>-2.5604153392914671E-7</v>
      </c>
      <c r="V70" s="9">
        <v>-1.4323241037077569E-4</v>
      </c>
      <c r="W70" s="9">
        <v>-2.7671302755050049</v>
      </c>
      <c r="X70" s="9">
        <v>-0.83313206034268983</v>
      </c>
      <c r="Y70" s="9">
        <v>-5.5704955132963439E-2</v>
      </c>
      <c r="Z70" s="9">
        <v>-2.9165446010883799E-7</v>
      </c>
      <c r="AA70" s="9">
        <v>-0.37941338603548669</v>
      </c>
      <c r="AB70" s="9">
        <f t="shared" si="60"/>
        <v>-1.1199999999999999E-3</v>
      </c>
      <c r="AC70" s="9">
        <f t="shared" ref="AC70:AC81" si="62">AB70*L70</f>
        <v>2.1646290136742474E-3</v>
      </c>
      <c r="AD70" s="9">
        <f t="shared" ref="AD70:AD81" si="63">AB70*M70</f>
        <v>4.2986060586798143E-12</v>
      </c>
      <c r="AE70" s="9">
        <f t="shared" ref="AE70:AE81" si="64">AB70*N70</f>
        <v>4.2401504723324331E-12</v>
      </c>
      <c r="AF70" s="9">
        <f t="shared" ref="AF70:AF81" si="65">AB70*O70</f>
        <v>4.0175438062081883E-11</v>
      </c>
      <c r="AG70" s="9">
        <f t="shared" ref="AG70:AG81" si="66">AB70*P70</f>
        <v>4.8482173372347741E-12</v>
      </c>
      <c r="AH70" s="9">
        <f t="shared" ref="AH70:AH81" si="67">AB70*Q70</f>
        <v>2.0460206937043574E-6</v>
      </c>
      <c r="AI70" s="9">
        <f t="shared" ref="AI70:AI81" si="68">AB70*R70</f>
        <v>4.4442759913881016E-7</v>
      </c>
      <c r="AJ70" s="9">
        <f t="shared" ref="AJ70:AJ81" si="69">AB70*S70</f>
        <v>3.2986286899092515E-7</v>
      </c>
      <c r="AK70" s="9">
        <f t="shared" ref="AK70:AK81" si="70">AB70*T70</f>
        <v>1.6240703942231292E-6</v>
      </c>
      <c r="AL70" s="9">
        <f t="shared" ref="AL70:AL81" si="71">AB70*U70</f>
        <v>2.8676651800064427E-10</v>
      </c>
      <c r="AM70" s="9">
        <f t="shared" ref="AM70:AM81" si="72">AB70*V70</f>
        <v>1.6042029961526875E-7</v>
      </c>
      <c r="AN70" s="9">
        <f t="shared" ref="AN70:AN81" si="73">AB70*W70</f>
        <v>3.0991859085656051E-3</v>
      </c>
      <c r="AO70" s="9">
        <f t="shared" ref="AO70:AO81" si="74">AB70*X70</f>
        <v>9.3310790758381254E-4</v>
      </c>
      <c r="AP70" s="9">
        <f t="shared" ref="AP70:AP81" si="75">AB70*Y70</f>
        <v>6.2389549748919051E-5</v>
      </c>
      <c r="AQ70" s="9">
        <f t="shared" ref="AQ70:AQ81" si="76">AB70*Z70</f>
        <v>3.2665299532189853E-10</v>
      </c>
      <c r="AR70" s="9">
        <f t="shared" ref="AR70:AR81" si="77">AB70*AA70</f>
        <v>4.2494299235974504E-4</v>
      </c>
    </row>
    <row r="71" spans="1:44" ht="76" x14ac:dyDescent="0.35">
      <c r="A71" s="9" t="s">
        <v>136</v>
      </c>
      <c r="B71" s="9" t="s">
        <v>66</v>
      </c>
      <c r="C71" s="9" t="s">
        <v>110</v>
      </c>
      <c r="D71" s="9" t="s">
        <v>173</v>
      </c>
      <c r="E71" s="9" t="s">
        <v>126</v>
      </c>
      <c r="F71" s="9" t="s">
        <v>56</v>
      </c>
      <c r="G71" s="9" t="s">
        <v>172</v>
      </c>
      <c r="H71" s="9">
        <v>1.1199999999999999E-3</v>
      </c>
      <c r="I71" s="9" t="s">
        <v>188</v>
      </c>
      <c r="J71" s="9" t="b">
        <v>0</v>
      </c>
      <c r="L71" s="9">
        <v>1.97030378618235</v>
      </c>
      <c r="M71" s="9">
        <v>5.1654825265096268E-8</v>
      </c>
      <c r="N71" s="9">
        <v>3.2974474766742013E-8</v>
      </c>
      <c r="O71" s="9">
        <v>1.093241902166538E-7</v>
      </c>
      <c r="P71" s="9">
        <v>7.2738363030827188E-8</v>
      </c>
      <c r="Q71" s="9">
        <v>5.5953674049662117E-2</v>
      </c>
      <c r="R71" s="9">
        <v>7.1950951237124373E-3</v>
      </c>
      <c r="S71" s="9">
        <v>7.1114992311900084E-3</v>
      </c>
      <c r="T71" s="9">
        <v>1.546008185536547E-2</v>
      </c>
      <c r="U71" s="9">
        <v>2.3749875567245621E-5</v>
      </c>
      <c r="V71" s="9">
        <v>1.3818885647163099E-3</v>
      </c>
      <c r="W71" s="9">
        <v>1.364450238815077</v>
      </c>
      <c r="X71" s="9">
        <v>9.2418035672855332</v>
      </c>
      <c r="Y71" s="9">
        <v>0.91599575973219793</v>
      </c>
      <c r="Z71" s="9">
        <v>1.613199101177122E-5</v>
      </c>
      <c r="AA71" s="9">
        <v>72.507479414421795</v>
      </c>
      <c r="AB71" s="9">
        <f t="shared" si="60"/>
        <v>1.1199999999999999E-3</v>
      </c>
      <c r="AC71" s="9">
        <f t="shared" si="62"/>
        <v>2.206740240524232E-3</v>
      </c>
      <c r="AD71" s="9">
        <f t="shared" si="63"/>
        <v>5.7853404296907815E-11</v>
      </c>
      <c r="AE71" s="9">
        <f t="shared" si="64"/>
        <v>3.6931411738751052E-11</v>
      </c>
      <c r="AF71" s="9">
        <f t="shared" si="65"/>
        <v>1.2244309304265224E-10</v>
      </c>
      <c r="AG71" s="9">
        <f t="shared" si="66"/>
        <v>8.1466966594526447E-11</v>
      </c>
      <c r="AH71" s="9">
        <f t="shared" si="67"/>
        <v>6.2668114935621571E-5</v>
      </c>
      <c r="AI71" s="9">
        <f t="shared" si="68"/>
        <v>8.0585065385579294E-6</v>
      </c>
      <c r="AJ71" s="9">
        <f t="shared" si="69"/>
        <v>7.9648791389328087E-6</v>
      </c>
      <c r="AK71" s="9">
        <f t="shared" si="70"/>
        <v>1.7315291678009324E-5</v>
      </c>
      <c r="AL71" s="9">
        <f t="shared" si="71"/>
        <v>2.6599860635315092E-8</v>
      </c>
      <c r="AM71" s="9">
        <f t="shared" si="72"/>
        <v>1.547715192482267E-6</v>
      </c>
      <c r="AN71" s="9">
        <f t="shared" si="73"/>
        <v>1.528184267472886E-3</v>
      </c>
      <c r="AO71" s="9">
        <f t="shared" si="74"/>
        <v>1.0350819995359797E-2</v>
      </c>
      <c r="AP71" s="9">
        <f t="shared" si="75"/>
        <v>1.0259152509000617E-3</v>
      </c>
      <c r="AQ71" s="9">
        <f t="shared" si="76"/>
        <v>1.8067829933183764E-8</v>
      </c>
      <c r="AR71" s="9">
        <f t="shared" si="77"/>
        <v>8.1208376944152408E-2</v>
      </c>
    </row>
    <row r="72" spans="1:44" ht="51" x14ac:dyDescent="0.35">
      <c r="A72" s="9" t="s">
        <v>137</v>
      </c>
      <c r="B72" s="9" t="s">
        <v>67</v>
      </c>
      <c r="C72" s="9" t="s">
        <v>110</v>
      </c>
      <c r="D72" s="9" t="s">
        <v>176</v>
      </c>
      <c r="E72" s="9" t="s">
        <v>126</v>
      </c>
      <c r="F72" s="9" t="s">
        <v>56</v>
      </c>
      <c r="G72" s="9" t="s">
        <v>172</v>
      </c>
      <c r="H72" s="9">
        <v>1.1199999999999999E-3</v>
      </c>
      <c r="I72" s="9" t="s">
        <v>188</v>
      </c>
      <c r="J72" s="9" t="b">
        <v>0</v>
      </c>
      <c r="L72" s="9">
        <v>0.43117503259464668</v>
      </c>
      <c r="M72" s="9">
        <v>1.014264818111637E-7</v>
      </c>
      <c r="N72" s="9">
        <v>1.491790554120449E-8</v>
      </c>
      <c r="O72" s="9">
        <v>6.6756049912904461E-8</v>
      </c>
      <c r="P72" s="9">
        <v>1.5596932623808239E-8</v>
      </c>
      <c r="Q72" s="9">
        <v>0.16377509947980659</v>
      </c>
      <c r="R72" s="9">
        <v>1.8258502417614871E-3</v>
      </c>
      <c r="S72" s="9">
        <v>1.687489471122672E-3</v>
      </c>
      <c r="T72" s="9">
        <v>4.6524759350009401E-3</v>
      </c>
      <c r="U72" s="9">
        <v>7.7307620985585396E-6</v>
      </c>
      <c r="V72" s="9">
        <v>3.7161499410601591E-4</v>
      </c>
      <c r="W72" s="9">
        <v>0.46666773746531481</v>
      </c>
      <c r="X72" s="9">
        <v>14.286603072423141</v>
      </c>
      <c r="Y72" s="9">
        <v>0.49601156427883131</v>
      </c>
      <c r="Z72" s="9">
        <v>3.3957907928383782E-6</v>
      </c>
      <c r="AA72" s="9">
        <v>17.778890598936702</v>
      </c>
      <c r="AB72" s="9">
        <f t="shared" si="60"/>
        <v>1.1199999999999999E-3</v>
      </c>
      <c r="AC72" s="9">
        <f t="shared" si="62"/>
        <v>4.8291603650600423E-4</v>
      </c>
      <c r="AD72" s="9">
        <f t="shared" si="63"/>
        <v>1.1359765962850335E-10</v>
      </c>
      <c r="AE72" s="9">
        <f t="shared" si="64"/>
        <v>1.6708054206149026E-11</v>
      </c>
      <c r="AF72" s="9">
        <f t="shared" si="65"/>
        <v>7.4766775902452985E-11</v>
      </c>
      <c r="AG72" s="9">
        <f t="shared" si="66"/>
        <v>1.7468564538665227E-11</v>
      </c>
      <c r="AH72" s="9">
        <f t="shared" si="67"/>
        <v>1.8342811141738337E-4</v>
      </c>
      <c r="AI72" s="9">
        <f t="shared" si="68"/>
        <v>2.0449522707728652E-6</v>
      </c>
      <c r="AJ72" s="9">
        <f t="shared" si="69"/>
        <v>1.8899882076573924E-6</v>
      </c>
      <c r="AK72" s="9">
        <f t="shared" si="70"/>
        <v>5.2107730472010521E-6</v>
      </c>
      <c r="AL72" s="9">
        <f t="shared" si="71"/>
        <v>8.6584535503855641E-9</v>
      </c>
      <c r="AM72" s="9">
        <f t="shared" si="72"/>
        <v>4.162087933987378E-7</v>
      </c>
      <c r="AN72" s="9">
        <f t="shared" si="73"/>
        <v>5.2266786596115249E-4</v>
      </c>
      <c r="AO72" s="9">
        <f t="shared" si="74"/>
        <v>1.6000995441113917E-2</v>
      </c>
      <c r="AP72" s="9">
        <f t="shared" si="75"/>
        <v>5.5553295199229106E-4</v>
      </c>
      <c r="AQ72" s="9">
        <f t="shared" si="76"/>
        <v>3.8032856879789831E-9</v>
      </c>
      <c r="AR72" s="9">
        <f t="shared" si="77"/>
        <v>1.9912357470809106E-2</v>
      </c>
    </row>
    <row r="73" spans="1:44" ht="51" x14ac:dyDescent="0.35">
      <c r="A73" s="9" t="s">
        <v>138</v>
      </c>
      <c r="B73" s="9" t="s">
        <v>68</v>
      </c>
      <c r="C73" s="9" t="s">
        <v>110</v>
      </c>
      <c r="D73" s="9" t="s">
        <v>173</v>
      </c>
      <c r="E73" s="9" t="s">
        <v>126</v>
      </c>
      <c r="F73" s="9" t="s">
        <v>56</v>
      </c>
      <c r="G73" s="9" t="s">
        <v>172</v>
      </c>
      <c r="H73" s="9">
        <v>-0.35</v>
      </c>
      <c r="I73" s="9" t="s">
        <v>188</v>
      </c>
      <c r="J73" s="9" t="b">
        <v>0</v>
      </c>
      <c r="L73" s="9">
        <v>1.9762523097816322E-3</v>
      </c>
      <c r="M73" s="9">
        <v>4.5585323878996922E-10</v>
      </c>
      <c r="N73" s="9">
        <v>7.3979812043397198E-11</v>
      </c>
      <c r="O73" s="9">
        <v>8.3625553327060225E-10</v>
      </c>
      <c r="P73" s="9">
        <v>4.9935178435876641E-10</v>
      </c>
      <c r="Q73" s="9">
        <v>1.8854068897571169E-4</v>
      </c>
      <c r="R73" s="9">
        <v>1.2071760860206691E-5</v>
      </c>
      <c r="S73" s="9">
        <v>1.098395321246494E-5</v>
      </c>
      <c r="T73" s="9">
        <v>3.8522508602168832E-5</v>
      </c>
      <c r="U73" s="9">
        <v>2.3791929559191239E-8</v>
      </c>
      <c r="V73" s="9">
        <v>3.4529216119100202E-6</v>
      </c>
      <c r="W73" s="9">
        <v>2.359048868720344E-2</v>
      </c>
      <c r="X73" s="9">
        <v>9.4875290839446111E-2</v>
      </c>
      <c r="Y73" s="9">
        <v>3.4761769599503579E-4</v>
      </c>
      <c r="Z73" s="9">
        <v>5.6209983293744008E-8</v>
      </c>
      <c r="AA73" s="9">
        <v>3.5081459655934379E-2</v>
      </c>
      <c r="AB73" s="9">
        <f t="shared" si="60"/>
        <v>-0.35</v>
      </c>
      <c r="AC73" s="9">
        <f t="shared" si="62"/>
        <v>-6.9168830842357117E-4</v>
      </c>
      <c r="AD73" s="9">
        <f t="shared" si="63"/>
        <v>-1.5954863357648922E-10</v>
      </c>
      <c r="AE73" s="9">
        <f t="shared" si="64"/>
        <v>-2.5892934215189018E-11</v>
      </c>
      <c r="AF73" s="9">
        <f t="shared" si="65"/>
        <v>-2.9268943664471078E-10</v>
      </c>
      <c r="AG73" s="9">
        <f t="shared" si="66"/>
        <v>-1.7477312452556823E-10</v>
      </c>
      <c r="AH73" s="9">
        <f t="shared" si="67"/>
        <v>-6.5989241141499084E-5</v>
      </c>
      <c r="AI73" s="9">
        <f t="shared" si="68"/>
        <v>-4.225116301072341E-6</v>
      </c>
      <c r="AJ73" s="9">
        <f t="shared" si="69"/>
        <v>-3.844383624362729E-6</v>
      </c>
      <c r="AK73" s="9">
        <f t="shared" si="70"/>
        <v>-1.348287801075909E-5</v>
      </c>
      <c r="AL73" s="9">
        <f t="shared" si="71"/>
        <v>-8.3271753457169328E-9</v>
      </c>
      <c r="AM73" s="9">
        <f t="shared" si="72"/>
        <v>-1.2085225641685069E-6</v>
      </c>
      <c r="AN73" s="9">
        <f t="shared" si="73"/>
        <v>-8.2566710405212029E-3</v>
      </c>
      <c r="AO73" s="9">
        <f t="shared" si="74"/>
        <v>-3.3206351793806134E-2</v>
      </c>
      <c r="AP73" s="9">
        <f t="shared" si="75"/>
        <v>-1.2166619359826251E-4</v>
      </c>
      <c r="AQ73" s="9">
        <f t="shared" si="76"/>
        <v>-1.96734941528104E-8</v>
      </c>
      <c r="AR73" s="9">
        <f t="shared" si="77"/>
        <v>-1.2278510879577032E-2</v>
      </c>
    </row>
    <row r="74" spans="1:44" ht="51" x14ac:dyDescent="0.35">
      <c r="A74" s="9" t="s">
        <v>139</v>
      </c>
      <c r="B74" s="9" t="s">
        <v>69</v>
      </c>
      <c r="C74" s="9" t="s">
        <v>110</v>
      </c>
      <c r="D74" s="9" t="s">
        <v>177</v>
      </c>
      <c r="E74" s="9" t="s">
        <v>126</v>
      </c>
      <c r="F74" s="9" t="s">
        <v>56</v>
      </c>
      <c r="G74" s="9" t="s">
        <v>172</v>
      </c>
      <c r="H74" s="9">
        <v>6.0424000000000003E-5</v>
      </c>
      <c r="I74" s="9" t="s">
        <v>189</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140</v>
      </c>
      <c r="B75" s="9" t="s">
        <v>70</v>
      </c>
      <c r="C75" s="9" t="s">
        <v>110</v>
      </c>
      <c r="D75" s="9" t="s">
        <v>177</v>
      </c>
      <c r="E75" s="9" t="s">
        <v>126</v>
      </c>
      <c r="F75" s="9" t="s">
        <v>56</v>
      </c>
      <c r="G75" s="9" t="s">
        <v>172</v>
      </c>
      <c r="H75" s="9">
        <v>0.14660000000000001</v>
      </c>
      <c r="I75" s="9" t="s">
        <v>189</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141</v>
      </c>
      <c r="B76" s="9" t="s">
        <v>71</v>
      </c>
      <c r="C76" s="9" t="s">
        <v>110</v>
      </c>
      <c r="D76" s="9" t="s">
        <v>178</v>
      </c>
      <c r="E76" s="9" t="s">
        <v>126</v>
      </c>
      <c r="F76" s="9" t="s">
        <v>56</v>
      </c>
      <c r="G76" s="9" t="s">
        <v>172</v>
      </c>
      <c r="H76" s="9">
        <v>0.15379999999999999</v>
      </c>
      <c r="I76" s="9" t="s">
        <v>189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142</v>
      </c>
      <c r="B77" s="9" t="s">
        <v>72</v>
      </c>
      <c r="C77" s="9" t="s">
        <v>165</v>
      </c>
      <c r="D77" s="9" t="s">
        <v>179</v>
      </c>
      <c r="E77" s="9" t="s">
        <v>126</v>
      </c>
      <c r="F77" s="9" t="s">
        <v>56</v>
      </c>
      <c r="G77" s="9" t="s">
        <v>172</v>
      </c>
      <c r="H77" s="9">
        <v>0</v>
      </c>
      <c r="I77" s="9" t="s">
        <v>189</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143</v>
      </c>
      <c r="B78" s="9" t="s">
        <v>73</v>
      </c>
      <c r="C78" s="9" t="s">
        <v>110</v>
      </c>
      <c r="D78" s="9" t="s">
        <v>177</v>
      </c>
      <c r="E78" s="9" t="s">
        <v>126</v>
      </c>
      <c r="F78" s="9" t="s">
        <v>56</v>
      </c>
      <c r="G78" s="9" t="s">
        <v>172</v>
      </c>
      <c r="H78" s="9">
        <v>9.8399999999999998E-3</v>
      </c>
      <c r="I78" s="9" t="s">
        <v>189</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144</v>
      </c>
      <c r="B79" s="9" t="s">
        <v>74</v>
      </c>
      <c r="C79" s="9" t="s">
        <v>110</v>
      </c>
      <c r="D79" s="9" t="s">
        <v>177</v>
      </c>
      <c r="E79" s="9" t="s">
        <v>126</v>
      </c>
      <c r="F79" s="9" t="s">
        <v>56</v>
      </c>
      <c r="G79" s="9" t="s">
        <v>172</v>
      </c>
      <c r="H79" s="9">
        <v>4.6900000000000002E-5</v>
      </c>
      <c r="I79" s="9" t="s">
        <v>189</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145</v>
      </c>
      <c r="B80" s="9" t="s">
        <v>75</v>
      </c>
      <c r="C80" s="9" t="s">
        <v>166</v>
      </c>
      <c r="D80" s="9" t="s">
        <v>177</v>
      </c>
      <c r="E80" s="9" t="s">
        <v>126</v>
      </c>
      <c r="F80" s="9" t="s">
        <v>56</v>
      </c>
      <c r="G80" s="9" t="s">
        <v>172</v>
      </c>
      <c r="H80" s="9">
        <v>5.6026000000000003E-4</v>
      </c>
      <c r="I80" s="9" t="s">
        <v>189</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146</v>
      </c>
      <c r="B81" s="9" t="s">
        <v>76</v>
      </c>
      <c r="C81" s="9" t="s">
        <v>110</v>
      </c>
      <c r="D81" s="9" t="s">
        <v>177</v>
      </c>
      <c r="E81" s="9" t="s">
        <v>126</v>
      </c>
      <c r="F81" s="9" t="s">
        <v>56</v>
      </c>
      <c r="G81" s="9" t="s">
        <v>172</v>
      </c>
      <c r="H81" s="9">
        <v>2.3430000000000001E-5</v>
      </c>
      <c r="I81" s="9" t="s">
        <v>189</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133</v>
      </c>
      <c r="B82" s="9" t="s">
        <v>63</v>
      </c>
      <c r="C82" s="9" t="s">
        <v>110</v>
      </c>
      <c r="D82" s="9" t="s">
        <v>172</v>
      </c>
      <c r="E82" s="9" t="s">
        <v>133</v>
      </c>
      <c r="F82" s="9" t="s">
        <v>63</v>
      </c>
      <c r="G82" s="9" t="s">
        <v>172</v>
      </c>
      <c r="H82" s="9">
        <v>-1</v>
      </c>
      <c r="I82" s="9" t="s">
        <v>187</v>
      </c>
      <c r="J82" s="9" t="b">
        <v>0</v>
      </c>
      <c r="AB82" s="9">
        <f t="shared" si="60"/>
        <v>-1</v>
      </c>
      <c r="AC82" s="9">
        <f t="shared" ref="AC82:AR82" si="78">+AC83+AC84+AC85+AC86+AC87+AC88+AC89+AC90+AC91+AC92+AC93+AC94</f>
        <v>5.1902148057455584E-2</v>
      </c>
      <c r="AD82" s="9">
        <f t="shared" si="78"/>
        <v>2.9631161922865247E-9</v>
      </c>
      <c r="AE82" s="9">
        <f t="shared" si="78"/>
        <v>1.505032708367435E-9</v>
      </c>
      <c r="AF82" s="9">
        <f t="shared" si="78"/>
        <v>2.5670544272338876E-9</v>
      </c>
      <c r="AG82" s="9">
        <f t="shared" si="78"/>
        <v>1.0935378100008095E-8</v>
      </c>
      <c r="AH82" s="9">
        <f t="shared" si="78"/>
        <v>1.9588166580128026E-3</v>
      </c>
      <c r="AI82" s="9">
        <f t="shared" si="78"/>
        <v>7.1927436849041171E-5</v>
      </c>
      <c r="AJ82" s="9">
        <f t="shared" si="78"/>
        <v>2.1689098136162058E-3</v>
      </c>
      <c r="AK82" s="9">
        <f t="shared" si="78"/>
        <v>9.6286163502397708E-3</v>
      </c>
      <c r="AL82" s="9">
        <f t="shared" si="78"/>
        <v>3.8220756400944562E-7</v>
      </c>
      <c r="AM82" s="9">
        <f t="shared" si="78"/>
        <v>8.6336785509601342E-5</v>
      </c>
      <c r="AN82" s="9">
        <f t="shared" si="78"/>
        <v>2.0821992102691859E-2</v>
      </c>
      <c r="AO82" s="9">
        <f t="shared" si="78"/>
        <v>0.58901897080924814</v>
      </c>
      <c r="AP82" s="9">
        <f t="shared" si="78"/>
        <v>1.1813854293390241E-2</v>
      </c>
      <c r="AQ82" s="9">
        <f t="shared" si="78"/>
        <v>1.2528994163134821E-7</v>
      </c>
      <c r="AR82" s="9">
        <f t="shared" si="78"/>
        <v>0.27798189257859174</v>
      </c>
    </row>
    <row r="83" spans="1:44" ht="63.5" x14ac:dyDescent="0.35">
      <c r="A83" s="9" t="s">
        <v>147</v>
      </c>
      <c r="B83" s="9" t="s">
        <v>77</v>
      </c>
      <c r="C83" s="9" t="s">
        <v>110</v>
      </c>
      <c r="D83" s="9" t="s">
        <v>180</v>
      </c>
      <c r="E83" s="9" t="s">
        <v>133</v>
      </c>
      <c r="F83" s="9" t="s">
        <v>63</v>
      </c>
      <c r="G83" s="9" t="s">
        <v>172</v>
      </c>
      <c r="H83" s="9">
        <v>-1.8499999999999999E-5</v>
      </c>
      <c r="I83" s="9" t="s">
        <v>188</v>
      </c>
      <c r="J83" s="9" t="b">
        <v>0</v>
      </c>
      <c r="L83" s="9">
        <v>-0.51940192584175338</v>
      </c>
      <c r="M83" s="9">
        <v>-4.6051919264734213E-9</v>
      </c>
      <c r="N83" s="9">
        <v>-6.2243072063220781E-9</v>
      </c>
      <c r="O83" s="9">
        <v>-4.288719512531037E-8</v>
      </c>
      <c r="P83" s="9">
        <v>-4.1565817284655442E-9</v>
      </c>
      <c r="Q83" s="9">
        <v>-1.9986873841216142E-3</v>
      </c>
      <c r="R83" s="9">
        <v>-3.9306171721655128E-4</v>
      </c>
      <c r="S83" s="9">
        <v>-3.126136520155667E-4</v>
      </c>
      <c r="T83" s="9">
        <v>-1.468644351305413E-3</v>
      </c>
      <c r="U83" s="9">
        <v>-7.4459604740602693E-7</v>
      </c>
      <c r="V83" s="9">
        <v>-1.469849444047435E-4</v>
      </c>
      <c r="W83" s="9">
        <v>-1.3996924973071929</v>
      </c>
      <c r="X83" s="9">
        <v>-0.59690606778180233</v>
      </c>
      <c r="Y83" s="9">
        <v>-7.2207398976455228E-2</v>
      </c>
      <c r="Z83" s="9">
        <v>-1.9787340231942811E-7</v>
      </c>
      <c r="AA83" s="9">
        <v>-0.36422215309220052</v>
      </c>
      <c r="AB83" s="9">
        <f t="shared" si="60"/>
        <v>-1.8499999999999999E-5</v>
      </c>
      <c r="AC83" s="9">
        <f t="shared" ref="AC83:AC94" si="79">AB83*L83</f>
        <v>9.6089356280724362E-6</v>
      </c>
      <c r="AD83" s="9">
        <f t="shared" ref="AD83:AD94" si="80">AB83*M83</f>
        <v>8.519605063975829E-14</v>
      </c>
      <c r="AE83" s="9">
        <f t="shared" ref="AE83:AE94" si="81">AB83*N83</f>
        <v>1.1514968331695844E-13</v>
      </c>
      <c r="AF83" s="9">
        <f t="shared" ref="AF83:AF94" si="82">AB83*O83</f>
        <v>7.9341310981824181E-13</v>
      </c>
      <c r="AG83" s="9">
        <f t="shared" ref="AG83:AG94" si="83">AB83*P83</f>
        <v>7.6896761976612567E-14</v>
      </c>
      <c r="AH83" s="9">
        <f t="shared" ref="AH83:AH94" si="84">AB83*Q83</f>
        <v>3.6975716606249858E-8</v>
      </c>
      <c r="AI83" s="9">
        <f t="shared" ref="AI83:AI94" si="85">AB83*R83</f>
        <v>7.271641768506198E-9</v>
      </c>
      <c r="AJ83" s="9">
        <f t="shared" ref="AJ83:AJ94" si="86">AB83*S83</f>
        <v>5.7833525622879834E-9</v>
      </c>
      <c r="AK83" s="9">
        <f t="shared" ref="AK83:AK94" si="87">AB83*T83</f>
        <v>2.7169920499150139E-8</v>
      </c>
      <c r="AL83" s="9">
        <f t="shared" ref="AL83:AL94" si="88">AB83*U83</f>
        <v>1.3775026877011497E-11</v>
      </c>
      <c r="AM83" s="9">
        <f t="shared" ref="AM83:AM94" si="89">AB83*V83</f>
        <v>2.7192214714877544E-9</v>
      </c>
      <c r="AN83" s="9">
        <f t="shared" ref="AN83:AN94" si="90">AB83*W83</f>
        <v>2.5894311200183068E-5</v>
      </c>
      <c r="AO83" s="9">
        <f t="shared" ref="AO83:AO94" si="91">AB83*X83</f>
        <v>1.1042762253963342E-5</v>
      </c>
      <c r="AP83" s="9">
        <f t="shared" ref="AP83:AP94" si="92">AB83*Y83</f>
        <v>1.3358368810644216E-6</v>
      </c>
      <c r="AQ83" s="9">
        <f t="shared" ref="AQ83:AQ94" si="93">AB83*Z83</f>
        <v>3.6606579429094194E-12</v>
      </c>
      <c r="AR83" s="9">
        <f t="shared" ref="AR83:AR94" si="94">AB83*AA83</f>
        <v>6.7381098322057096E-6</v>
      </c>
    </row>
    <row r="84" spans="1:44" ht="63.5" x14ac:dyDescent="0.35">
      <c r="A84" s="9" t="s">
        <v>148</v>
      </c>
      <c r="B84" s="9" t="s">
        <v>78</v>
      </c>
      <c r="C84" s="9" t="s">
        <v>166</v>
      </c>
      <c r="D84" s="9" t="s">
        <v>180</v>
      </c>
      <c r="E84" s="9" t="s">
        <v>133</v>
      </c>
      <c r="F84" s="9" t="s">
        <v>63</v>
      </c>
      <c r="G84" s="9" t="s">
        <v>172</v>
      </c>
      <c r="H84" s="9">
        <v>-2.2499999999999999E-4</v>
      </c>
      <c r="I84" s="9" t="s">
        <v>188</v>
      </c>
      <c r="J84" s="9" t="b">
        <v>0</v>
      </c>
      <c r="L84" s="9">
        <v>-0.2495987735369119</v>
      </c>
      <c r="M84" s="9">
        <v>-2.298440280271461E-8</v>
      </c>
      <c r="N84" s="9">
        <v>-1.2730318481443419E-7</v>
      </c>
      <c r="O84" s="9">
        <v>-2.1089556431940152E-6</v>
      </c>
      <c r="P84" s="9">
        <v>-3.3022881192144073E-8</v>
      </c>
      <c r="Q84" s="9">
        <v>-3.087734116993586E-2</v>
      </c>
      <c r="R84" s="9">
        <v>-1.673626355443798E-3</v>
      </c>
      <c r="S84" s="9">
        <v>-3.9479854448940836E-3</v>
      </c>
      <c r="T84" s="9">
        <v>-1.1803089175688029E-2</v>
      </c>
      <c r="U84" s="9">
        <v>-9.1012277757634887E-4</v>
      </c>
      <c r="V84" s="9">
        <v>-2.0731028737765399E-2</v>
      </c>
      <c r="W84" s="9">
        <v>-4.7613668469768156</v>
      </c>
      <c r="X84" s="9">
        <v>-4.0001410825997326</v>
      </c>
      <c r="Y84" s="9">
        <v>-4.434468517523853</v>
      </c>
      <c r="Z84" s="9">
        <v>-6.659646535487014E-6</v>
      </c>
      <c r="AA84" s="9">
        <v>-4.3641458683035443</v>
      </c>
      <c r="AB84" s="9">
        <f t="shared" si="60"/>
        <v>-2.2499999999999999E-4</v>
      </c>
      <c r="AC84" s="9">
        <f t="shared" si="79"/>
        <v>5.6159724045805173E-5</v>
      </c>
      <c r="AD84" s="9">
        <f t="shared" si="80"/>
        <v>5.1714906306107873E-12</v>
      </c>
      <c r="AE84" s="9">
        <f t="shared" si="81"/>
        <v>2.8643216583247692E-11</v>
      </c>
      <c r="AF84" s="9">
        <f t="shared" si="82"/>
        <v>4.7451501971865341E-10</v>
      </c>
      <c r="AG84" s="9">
        <f t="shared" si="83"/>
        <v>7.4301482682324166E-12</v>
      </c>
      <c r="AH84" s="9">
        <f t="shared" si="84"/>
        <v>6.9474017632355678E-6</v>
      </c>
      <c r="AI84" s="9">
        <f t="shared" si="85"/>
        <v>3.7656592997485455E-7</v>
      </c>
      <c r="AJ84" s="9">
        <f t="shared" si="86"/>
        <v>8.8829672510116878E-7</v>
      </c>
      <c r="AK84" s="9">
        <f t="shared" si="87"/>
        <v>2.6556950645298065E-6</v>
      </c>
      <c r="AL84" s="9">
        <f t="shared" si="88"/>
        <v>2.0477762495467849E-7</v>
      </c>
      <c r="AM84" s="9">
        <f t="shared" si="89"/>
        <v>4.6644814659972144E-6</v>
      </c>
      <c r="AN84" s="9">
        <f t="shared" si="90"/>
        <v>1.0713075405697835E-3</v>
      </c>
      <c r="AO84" s="9">
        <f t="shared" si="91"/>
        <v>9.0003174358493985E-4</v>
      </c>
      <c r="AP84" s="9">
        <f t="shared" si="92"/>
        <v>9.9775541644286686E-4</v>
      </c>
      <c r="AQ84" s="9">
        <f t="shared" si="93"/>
        <v>1.498420470484578E-9</v>
      </c>
      <c r="AR84" s="9">
        <f t="shared" si="94"/>
        <v>9.8193282036829741E-4</v>
      </c>
    </row>
    <row r="85" spans="1:44" ht="63.5" x14ac:dyDescent="0.35">
      <c r="A85" s="9" t="s">
        <v>149</v>
      </c>
      <c r="B85" s="9" t="s">
        <v>79</v>
      </c>
      <c r="C85" s="9" t="s">
        <v>167</v>
      </c>
      <c r="D85" s="9" t="s">
        <v>180</v>
      </c>
      <c r="E85" s="9" t="s">
        <v>133</v>
      </c>
      <c r="F85" s="9" t="s">
        <v>63</v>
      </c>
      <c r="G85" s="9" t="s">
        <v>172</v>
      </c>
      <c r="H85" s="9">
        <v>7.4099999999999998E-9</v>
      </c>
      <c r="I85" s="9" t="s">
        <v>188</v>
      </c>
      <c r="J85" s="9" t="b">
        <v>0</v>
      </c>
      <c r="L85" s="9">
        <v>431230.28845620091</v>
      </c>
      <c r="M85" s="9">
        <v>0.1812057905421523</v>
      </c>
      <c r="N85" s="9">
        <v>0.17818369209175161</v>
      </c>
      <c r="O85" s="9">
        <v>0.24646226323935019</v>
      </c>
      <c r="P85" s="9">
        <v>9.5402912601042889E-2</v>
      </c>
      <c r="Q85" s="9">
        <v>75861.433288755667</v>
      </c>
      <c r="R85" s="9">
        <v>3780.796048065733</v>
      </c>
      <c r="S85" s="9">
        <v>3420.1765630243522</v>
      </c>
      <c r="T85" s="9">
        <v>11503.54919853773</v>
      </c>
      <c r="U85" s="9">
        <v>16.70792456510156</v>
      </c>
      <c r="V85" s="9">
        <v>1003.613908752983</v>
      </c>
      <c r="W85" s="9">
        <v>3436396.434692875</v>
      </c>
      <c r="X85" s="9">
        <v>63525200.067814529</v>
      </c>
      <c r="Y85" s="9">
        <v>464514.47825360479</v>
      </c>
      <c r="Z85" s="9">
        <v>12.573692906766761</v>
      </c>
      <c r="AA85" s="9">
        <v>15117124.67547882</v>
      </c>
      <c r="AB85" s="9">
        <f t="shared" si="60"/>
        <v>7.4099999999999998E-9</v>
      </c>
      <c r="AC85" s="9">
        <f t="shared" si="79"/>
        <v>3.1954164374604489E-3</v>
      </c>
      <c r="AD85" s="9">
        <f t="shared" si="80"/>
        <v>1.3427349079173486E-9</v>
      </c>
      <c r="AE85" s="9">
        <f t="shared" si="81"/>
        <v>1.3203411583998795E-9</v>
      </c>
      <c r="AF85" s="9">
        <f t="shared" si="82"/>
        <v>1.826285370603585E-9</v>
      </c>
      <c r="AG85" s="9">
        <f t="shared" si="83"/>
        <v>7.0693558237372784E-10</v>
      </c>
      <c r="AH85" s="9">
        <f t="shared" si="84"/>
        <v>5.621332206696795E-4</v>
      </c>
      <c r="AI85" s="9">
        <f t="shared" si="85"/>
        <v>2.801569871616708E-5</v>
      </c>
      <c r="AJ85" s="9">
        <f t="shared" si="86"/>
        <v>2.5343508332010448E-5</v>
      </c>
      <c r="AK85" s="9">
        <f t="shared" si="87"/>
        <v>8.5241299561164576E-5</v>
      </c>
      <c r="AL85" s="9">
        <f t="shared" si="88"/>
        <v>1.2380572102740256E-7</v>
      </c>
      <c r="AM85" s="9">
        <f t="shared" si="89"/>
        <v>7.4367790638596034E-6</v>
      </c>
      <c r="AN85" s="9">
        <f t="shared" si="90"/>
        <v>2.5463697581074203E-2</v>
      </c>
      <c r="AO85" s="9">
        <f t="shared" si="91"/>
        <v>0.47072173250250565</v>
      </c>
      <c r="AP85" s="9">
        <f t="shared" si="92"/>
        <v>3.4420522838592114E-3</v>
      </c>
      <c r="AQ85" s="9">
        <f t="shared" si="93"/>
        <v>9.3171064439141692E-8</v>
      </c>
      <c r="AR85" s="9">
        <f t="shared" si="94"/>
        <v>0.11201789384529805</v>
      </c>
    </row>
    <row r="86" spans="1:44" ht="63.5" x14ac:dyDescent="0.35">
      <c r="A86" s="9" t="s">
        <v>150</v>
      </c>
      <c r="B86" s="9" t="s">
        <v>80</v>
      </c>
      <c r="C86" s="9" t="s">
        <v>168</v>
      </c>
      <c r="D86" s="9" t="s">
        <v>180</v>
      </c>
      <c r="E86" s="9" t="s">
        <v>133</v>
      </c>
      <c r="F86" s="9" t="s">
        <v>63</v>
      </c>
      <c r="G86" s="9" t="s">
        <v>172</v>
      </c>
      <c r="H86" s="9">
        <v>1.18E-2</v>
      </c>
      <c r="I86" s="9" t="s">
        <v>188</v>
      </c>
      <c r="J86" s="9" t="b">
        <v>0</v>
      </c>
      <c r="L86" s="9">
        <v>6.4976975825310895E-2</v>
      </c>
      <c r="M86" s="9">
        <v>1.88167952045853E-8</v>
      </c>
      <c r="N86" s="9">
        <v>6.0236371123010269E-9</v>
      </c>
      <c r="O86" s="9">
        <v>3.9556354335357318E-8</v>
      </c>
      <c r="P86" s="9">
        <v>5.3369834210624228E-9</v>
      </c>
      <c r="Q86" s="9">
        <v>8.4433934315109968E-2</v>
      </c>
      <c r="R86" s="9">
        <v>5.016597225484062E-4</v>
      </c>
      <c r="S86" s="9">
        <v>5.0248543053991177E-4</v>
      </c>
      <c r="T86" s="9">
        <v>1.8498312758690361E-3</v>
      </c>
      <c r="U86" s="9">
        <v>3.9109431028866969E-6</v>
      </c>
      <c r="V86" s="9">
        <v>1.39010101612752E-4</v>
      </c>
      <c r="W86" s="9">
        <v>0.17314665931359649</v>
      </c>
      <c r="X86" s="9">
        <v>2.101253921996538</v>
      </c>
      <c r="Y86" s="9">
        <v>0.15811485130492209</v>
      </c>
      <c r="Z86" s="9">
        <v>4.2611104742012036E-6</v>
      </c>
      <c r="AA86" s="9">
        <v>6.7283494472038399</v>
      </c>
      <c r="AB86" s="9">
        <f t="shared" si="60"/>
        <v>1.18E-2</v>
      </c>
      <c r="AC86" s="9">
        <f t="shared" si="79"/>
        <v>7.6672831473866855E-4</v>
      </c>
      <c r="AD86" s="9">
        <f t="shared" si="80"/>
        <v>2.2203818341410653E-10</v>
      </c>
      <c r="AE86" s="9">
        <f t="shared" si="81"/>
        <v>7.107891792515212E-11</v>
      </c>
      <c r="AF86" s="9">
        <f t="shared" si="82"/>
        <v>4.6676498115721638E-10</v>
      </c>
      <c r="AG86" s="9">
        <f t="shared" si="83"/>
        <v>6.2976404368536587E-11</v>
      </c>
      <c r="AH86" s="9">
        <f t="shared" si="84"/>
        <v>9.9632042491829757E-4</v>
      </c>
      <c r="AI86" s="9">
        <f t="shared" si="85"/>
        <v>5.919584726071193E-6</v>
      </c>
      <c r="AJ86" s="9">
        <f t="shared" si="86"/>
        <v>5.9293280803709584E-6</v>
      </c>
      <c r="AK86" s="9">
        <f t="shared" si="87"/>
        <v>2.1828009055254625E-5</v>
      </c>
      <c r="AL86" s="9">
        <f t="shared" si="88"/>
        <v>4.614912861406302E-8</v>
      </c>
      <c r="AM86" s="9">
        <f t="shared" si="89"/>
        <v>1.6403191990304736E-6</v>
      </c>
      <c r="AN86" s="9">
        <f t="shared" si="90"/>
        <v>2.0431305799004386E-3</v>
      </c>
      <c r="AO86" s="9">
        <f t="shared" si="91"/>
        <v>2.4794796279559148E-2</v>
      </c>
      <c r="AP86" s="9">
        <f t="shared" si="92"/>
        <v>1.8657552453980805E-3</v>
      </c>
      <c r="AQ86" s="9">
        <f t="shared" si="93"/>
        <v>5.0281103595574199E-8</v>
      </c>
      <c r="AR86" s="9">
        <f t="shared" si="94"/>
        <v>7.9394523477005305E-2</v>
      </c>
    </row>
    <row r="87" spans="1:44" ht="113.5" x14ac:dyDescent="0.35">
      <c r="A87" s="9" t="s">
        <v>151</v>
      </c>
      <c r="B87" s="9" t="s">
        <v>81</v>
      </c>
      <c r="C87" s="9" t="s">
        <v>169</v>
      </c>
      <c r="D87" s="9" t="s">
        <v>173</v>
      </c>
      <c r="E87" s="9" t="s">
        <v>133</v>
      </c>
      <c r="F87" s="9" t="s">
        <v>63</v>
      </c>
      <c r="G87" s="9" t="s">
        <v>172</v>
      </c>
      <c r="H87" s="9">
        <v>3.5211267605633799E-4</v>
      </c>
      <c r="I87" s="9" t="s">
        <v>188</v>
      </c>
      <c r="J87" s="9" t="b">
        <v>0</v>
      </c>
      <c r="L87" s="9">
        <v>20.770476845355471</v>
      </c>
      <c r="M87" s="9">
        <v>4.538945855711228E-6</v>
      </c>
      <c r="N87" s="9">
        <v>3.3553231459484399E-7</v>
      </c>
      <c r="O87" s="9">
        <v>4.9703019663053336E-7</v>
      </c>
      <c r="P87" s="9">
        <v>1.654775334199667E-6</v>
      </c>
      <c r="Q87" s="9">
        <v>1.358150323754713</v>
      </c>
      <c r="R87" s="9">
        <v>9.3551327350913246E-2</v>
      </c>
      <c r="S87" s="9">
        <v>7.8627320043827789E-2</v>
      </c>
      <c r="T87" s="9">
        <v>0.30444602764641082</v>
      </c>
      <c r="U87" s="9">
        <v>5.1596218834091912E-5</v>
      </c>
      <c r="V87" s="9">
        <v>2.7679495648269901E-2</v>
      </c>
      <c r="W87" s="9">
        <v>8.0476568776961841</v>
      </c>
      <c r="X87" s="9">
        <v>384.2101054534304</v>
      </c>
      <c r="Y87" s="9">
        <v>0.83675906617926499</v>
      </c>
      <c r="Z87" s="9">
        <v>1.5989725259106591E-5</v>
      </c>
      <c r="AA87" s="9">
        <v>287.88358972637371</v>
      </c>
      <c r="AB87" s="9">
        <f t="shared" si="60"/>
        <v>3.5211267605633799E-4</v>
      </c>
      <c r="AC87" s="9">
        <f t="shared" si="79"/>
        <v>7.31354818498432E-3</v>
      </c>
      <c r="AD87" s="9">
        <f t="shared" si="80"/>
        <v>1.5982203717293055E-9</v>
      </c>
      <c r="AE87" s="9">
        <f t="shared" si="81"/>
        <v>1.1814518119536758E-10</v>
      </c>
      <c r="AF87" s="9">
        <f t="shared" si="82"/>
        <v>1.7501063261638496E-10</v>
      </c>
      <c r="AG87" s="9">
        <f t="shared" si="83"/>
        <v>5.8266737119706578E-10</v>
      </c>
      <c r="AH87" s="9">
        <f t="shared" si="84"/>
        <v>4.7822194498405382E-4</v>
      </c>
      <c r="AI87" s="9">
        <f t="shared" si="85"/>
        <v>3.2940608222152547E-5</v>
      </c>
      <c r="AJ87" s="9">
        <f t="shared" si="86"/>
        <v>2.7685676071770344E-5</v>
      </c>
      <c r="AK87" s="9">
        <f t="shared" si="87"/>
        <v>1.0719930550929957E-4</v>
      </c>
      <c r="AL87" s="9">
        <f t="shared" si="88"/>
        <v>1.8167682688060532E-8</v>
      </c>
      <c r="AM87" s="9">
        <f t="shared" si="89"/>
        <v>9.7463012846020771E-6</v>
      </c>
      <c r="AN87" s="9">
        <f t="shared" si="90"/>
        <v>2.833681999188797E-3</v>
      </c>
      <c r="AO87" s="9">
        <f t="shared" si="91"/>
        <v>0.1352852483990952</v>
      </c>
      <c r="AP87" s="9">
        <f t="shared" si="92"/>
        <v>2.9463347400678341E-4</v>
      </c>
      <c r="AQ87" s="9">
        <f t="shared" si="93"/>
        <v>5.6301849503896443E-9</v>
      </c>
      <c r="AR87" s="9">
        <f t="shared" si="94"/>
        <v>0.10136746117125833</v>
      </c>
    </row>
    <row r="88" spans="1:44" ht="63.5" x14ac:dyDescent="0.35">
      <c r="A88" s="9" t="s">
        <v>138</v>
      </c>
      <c r="B88" s="9" t="s">
        <v>68</v>
      </c>
      <c r="C88" s="9" t="s">
        <v>110</v>
      </c>
      <c r="D88" s="9" t="s">
        <v>173</v>
      </c>
      <c r="E88" s="9" t="s">
        <v>133</v>
      </c>
      <c r="F88" s="9" t="s">
        <v>63</v>
      </c>
      <c r="G88" s="9" t="s">
        <v>172</v>
      </c>
      <c r="H88" s="9">
        <v>-0.45</v>
      </c>
      <c r="I88" s="9" t="s">
        <v>188</v>
      </c>
      <c r="J88" s="9" t="b">
        <v>0</v>
      </c>
      <c r="L88" s="9">
        <v>1.9762523097816322E-3</v>
      </c>
      <c r="M88" s="9">
        <v>4.5585323878996922E-10</v>
      </c>
      <c r="N88" s="9">
        <v>7.3979812043397198E-11</v>
      </c>
      <c r="O88" s="9">
        <v>8.3625553327060225E-10</v>
      </c>
      <c r="P88" s="9">
        <v>4.9935178435876641E-10</v>
      </c>
      <c r="Q88" s="9">
        <v>1.8854068897571169E-4</v>
      </c>
      <c r="R88" s="9">
        <v>1.2071760860206691E-5</v>
      </c>
      <c r="S88" s="9">
        <v>1.098395321246494E-5</v>
      </c>
      <c r="T88" s="9">
        <v>3.8522508602168832E-5</v>
      </c>
      <c r="U88" s="9">
        <v>2.3791929559191239E-8</v>
      </c>
      <c r="V88" s="9">
        <v>3.4529216119100202E-6</v>
      </c>
      <c r="W88" s="9">
        <v>2.359048868720344E-2</v>
      </c>
      <c r="X88" s="9">
        <v>9.4875290839446111E-2</v>
      </c>
      <c r="Y88" s="9">
        <v>3.4761769599503579E-4</v>
      </c>
      <c r="Z88" s="9">
        <v>5.6209983293744008E-8</v>
      </c>
      <c r="AA88" s="9">
        <v>3.5081459655934379E-2</v>
      </c>
      <c r="AB88" s="9">
        <f t="shared" si="60"/>
        <v>-0.45</v>
      </c>
      <c r="AC88" s="9">
        <f t="shared" si="79"/>
        <v>-8.8931353940173452E-4</v>
      </c>
      <c r="AD88" s="9">
        <f t="shared" si="80"/>
        <v>-2.0513395745548615E-10</v>
      </c>
      <c r="AE88" s="9">
        <f t="shared" si="81"/>
        <v>-3.329091541952874E-11</v>
      </c>
      <c r="AF88" s="9">
        <f t="shared" si="82"/>
        <v>-3.7631498997177103E-10</v>
      </c>
      <c r="AG88" s="9">
        <f t="shared" si="83"/>
        <v>-2.2470830296144488E-10</v>
      </c>
      <c r="AH88" s="9">
        <f t="shared" si="84"/>
        <v>-8.4843310039070264E-5</v>
      </c>
      <c r="AI88" s="9">
        <f t="shared" si="85"/>
        <v>-5.4322923870930111E-6</v>
      </c>
      <c r="AJ88" s="9">
        <f t="shared" si="86"/>
        <v>-4.942778945609223E-6</v>
      </c>
      <c r="AK88" s="9">
        <f t="shared" si="87"/>
        <v>-1.7335128870975976E-5</v>
      </c>
      <c r="AL88" s="9">
        <f t="shared" si="88"/>
        <v>-1.0706368301636057E-8</v>
      </c>
      <c r="AM88" s="9">
        <f t="shared" si="89"/>
        <v>-1.5538147253595092E-6</v>
      </c>
      <c r="AN88" s="9">
        <f t="shared" si="90"/>
        <v>-1.0615719909241548E-2</v>
      </c>
      <c r="AO88" s="9">
        <f t="shared" si="91"/>
        <v>-4.2693880877750751E-2</v>
      </c>
      <c r="AP88" s="9">
        <f t="shared" si="92"/>
        <v>-1.5642796319776612E-4</v>
      </c>
      <c r="AQ88" s="9">
        <f t="shared" si="93"/>
        <v>-2.5294492482184804E-8</v>
      </c>
      <c r="AR88" s="9">
        <f t="shared" si="94"/>
        <v>-1.5786656845170471E-2</v>
      </c>
    </row>
    <row r="89" spans="1:44" ht="63.5" x14ac:dyDescent="0.35">
      <c r="A89" s="9" t="s">
        <v>139</v>
      </c>
      <c r="B89" s="9" t="s">
        <v>69</v>
      </c>
      <c r="C89" s="9" t="s">
        <v>110</v>
      </c>
      <c r="D89" s="9" t="s">
        <v>177</v>
      </c>
      <c r="E89" s="9" t="s">
        <v>133</v>
      </c>
      <c r="F89" s="9" t="s">
        <v>63</v>
      </c>
      <c r="G89" s="9" t="s">
        <v>172</v>
      </c>
      <c r="H89" s="9">
        <v>2.5000000000000001E-5</v>
      </c>
      <c r="I89" s="9" t="s">
        <v>189</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140</v>
      </c>
      <c r="B90" s="9" t="s">
        <v>70</v>
      </c>
      <c r="C90" s="9" t="s">
        <v>110</v>
      </c>
      <c r="D90" s="9" t="s">
        <v>177</v>
      </c>
      <c r="E90" s="9" t="s">
        <v>133</v>
      </c>
      <c r="F90" s="9" t="s">
        <v>63</v>
      </c>
      <c r="G90" s="9" t="s">
        <v>172</v>
      </c>
      <c r="H90" s="9">
        <v>0.22</v>
      </c>
      <c r="I90" s="9" t="s">
        <v>189</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152</v>
      </c>
      <c r="B91" s="9" t="s">
        <v>82</v>
      </c>
      <c r="C91" s="9" t="s">
        <v>110</v>
      </c>
      <c r="D91" s="9" t="s">
        <v>177</v>
      </c>
      <c r="E91" s="9" t="s">
        <v>133</v>
      </c>
      <c r="F91" s="9" t="s">
        <v>63</v>
      </c>
      <c r="G91" s="9" t="s">
        <v>172</v>
      </c>
      <c r="H91" s="9">
        <v>5.2599999999999999E-4</v>
      </c>
      <c r="I91" s="9" t="s">
        <v>189</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144</v>
      </c>
      <c r="B92" s="9" t="s">
        <v>74</v>
      </c>
      <c r="C92" s="9" t="s">
        <v>110</v>
      </c>
      <c r="D92" s="9" t="s">
        <v>177</v>
      </c>
      <c r="E92" s="9" t="s">
        <v>133</v>
      </c>
      <c r="F92" s="9" t="s">
        <v>63</v>
      </c>
      <c r="G92" s="9" t="s">
        <v>172</v>
      </c>
      <c r="H92" s="9">
        <v>1E-3</v>
      </c>
      <c r="I92" s="9" t="s">
        <v>189</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145</v>
      </c>
      <c r="B93" s="9" t="s">
        <v>83</v>
      </c>
      <c r="C93" s="9" t="s">
        <v>166</v>
      </c>
      <c r="D93" s="9" t="s">
        <v>181</v>
      </c>
      <c r="E93" s="9" t="s">
        <v>133</v>
      </c>
      <c r="F93" s="9" t="s">
        <v>63</v>
      </c>
      <c r="G93" s="9" t="s">
        <v>172</v>
      </c>
      <c r="H93" s="9">
        <v>1.25E-4</v>
      </c>
      <c r="I93" s="9" t="s">
        <v>189</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146</v>
      </c>
      <c r="B94" s="9" t="s">
        <v>76</v>
      </c>
      <c r="C94" s="9" t="s">
        <v>110</v>
      </c>
      <c r="D94" s="9" t="s">
        <v>177</v>
      </c>
      <c r="E94" s="9" t="s">
        <v>133</v>
      </c>
      <c r="F94" s="9" t="s">
        <v>63</v>
      </c>
      <c r="G94" s="9" t="s">
        <v>172</v>
      </c>
      <c r="H94" s="9">
        <v>6.9999999999999999E-4</v>
      </c>
      <c r="I94" s="9" t="s">
        <v>189</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134</v>
      </c>
      <c r="B95" s="9" t="s">
        <v>64</v>
      </c>
      <c r="C95" s="9" t="s">
        <v>110</v>
      </c>
      <c r="D95" s="9" t="s">
        <v>172</v>
      </c>
      <c r="E95" s="9" t="s">
        <v>134</v>
      </c>
      <c r="F95" s="9" t="s">
        <v>64</v>
      </c>
      <c r="G95" s="9" t="s">
        <v>172</v>
      </c>
      <c r="H95" s="9">
        <v>-1</v>
      </c>
      <c r="I95" s="9" t="s">
        <v>187</v>
      </c>
      <c r="J95" s="9" t="b">
        <v>0</v>
      </c>
      <c r="AB95" s="9">
        <f t="shared" si="95"/>
        <v>-1</v>
      </c>
      <c r="AC95" s="9">
        <f t="shared" ref="AC95:AR95" si="96">+AC96+AC97+AC98+AC99+AC100+AC101+AC102+AC103+AC104+AC105+AC106+AC107+AC108+AC109+AC110+AC111+AC112</f>
        <v>6.3631291606058196E-2</v>
      </c>
      <c r="AD95" s="9">
        <f t="shared" si="96"/>
        <v>2.1461117401745045E-9</v>
      </c>
      <c r="AE95" s="9">
        <f t="shared" si="96"/>
        <v>5.9932898772369975E-10</v>
      </c>
      <c r="AF95" s="9">
        <f t="shared" si="96"/>
        <v>2.1648111306459408E-9</v>
      </c>
      <c r="AG95" s="9">
        <f t="shared" si="96"/>
        <v>-5.1574816115097723E-10</v>
      </c>
      <c r="AH95" s="9">
        <f t="shared" si="96"/>
        <v>2.1236309091165724E-4</v>
      </c>
      <c r="AI95" s="9">
        <f t="shared" si="96"/>
        <v>5.7021824543464168E-5</v>
      </c>
      <c r="AJ95" s="9">
        <f t="shared" si="96"/>
        <v>-2.287819116289003E-4</v>
      </c>
      <c r="AK95" s="9">
        <f t="shared" si="96"/>
        <v>-1.0539745436972097E-3</v>
      </c>
      <c r="AL95" s="9">
        <f t="shared" si="96"/>
        <v>2.8696702001424669E-7</v>
      </c>
      <c r="AM95" s="9">
        <f t="shared" si="96"/>
        <v>9.7586895528990404E-6</v>
      </c>
      <c r="AN95" s="9">
        <f t="shared" si="96"/>
        <v>5.348048751002827E-3</v>
      </c>
      <c r="AO95" s="9">
        <f t="shared" si="96"/>
        <v>3.2308317082828386E-2</v>
      </c>
      <c r="AP95" s="9">
        <f t="shared" si="96"/>
        <v>5.9156225282669785E-4</v>
      </c>
      <c r="AQ95" s="9">
        <f t="shared" si="96"/>
        <v>-5.5873030923603101E-10</v>
      </c>
      <c r="AR95" s="9">
        <f t="shared" si="96"/>
        <v>0.10916730139212347</v>
      </c>
    </row>
    <row r="96" spans="1:44" ht="76" x14ac:dyDescent="0.35">
      <c r="A96" s="9" t="s">
        <v>153</v>
      </c>
      <c r="B96" s="9" t="s">
        <v>84</v>
      </c>
      <c r="C96" s="9" t="s">
        <v>167</v>
      </c>
      <c r="D96" s="9" t="s">
        <v>180</v>
      </c>
      <c r="E96" s="9" t="s">
        <v>134</v>
      </c>
      <c r="F96" s="9" t="s">
        <v>64</v>
      </c>
      <c r="G96" s="9" t="s">
        <v>172</v>
      </c>
      <c r="H96" s="9">
        <v>1.67E-9</v>
      </c>
      <c r="I96" s="9" t="s">
        <v>188</v>
      </c>
      <c r="J96" s="9" t="b">
        <v>0</v>
      </c>
      <c r="L96" s="9">
        <v>531588.55086475215</v>
      </c>
      <c r="M96" s="9">
        <v>6.7694123555316815E-2</v>
      </c>
      <c r="N96" s="9">
        <v>0.3938118337379754</v>
      </c>
      <c r="O96" s="9">
        <v>0.62462966401564413</v>
      </c>
      <c r="P96" s="9">
        <v>8.7978477863890459E-2</v>
      </c>
      <c r="Q96" s="9">
        <v>45780.717024340091</v>
      </c>
      <c r="R96" s="9">
        <v>3648.9360252635761</v>
      </c>
      <c r="S96" s="9">
        <v>3352.0878488517392</v>
      </c>
      <c r="T96" s="9">
        <v>9596.7617022583654</v>
      </c>
      <c r="U96" s="9">
        <v>29.822204125629671</v>
      </c>
      <c r="V96" s="9">
        <v>842.47996611767769</v>
      </c>
      <c r="W96" s="9">
        <v>5151855.5494409902</v>
      </c>
      <c r="X96" s="9">
        <v>30460222.983207799</v>
      </c>
      <c r="Y96" s="9">
        <v>260693.1461025514</v>
      </c>
      <c r="Z96" s="9">
        <v>47.833015526423253</v>
      </c>
      <c r="AA96" s="9">
        <v>11544174.11055026</v>
      </c>
      <c r="AB96" s="9">
        <f t="shared" si="95"/>
        <v>1.67E-9</v>
      </c>
      <c r="AC96" s="9">
        <f t="shared" ref="AC96:AC112" si="97">AB96*L96</f>
        <v>8.8775287994413612E-4</v>
      </c>
      <c r="AD96" s="9">
        <f t="shared" ref="AD96:AD112" si="98">AB96*M96</f>
        <v>1.1304918633737909E-10</v>
      </c>
      <c r="AE96" s="9">
        <f t="shared" ref="AE96:AE112" si="99">AB96*N96</f>
        <v>6.5766576234241895E-10</v>
      </c>
      <c r="AF96" s="9">
        <f t="shared" ref="AF96:AF112" si="100">AB96*O96</f>
        <v>1.0431315389061257E-9</v>
      </c>
      <c r="AG96" s="9">
        <f t="shared" ref="AG96:AG112" si="101">AB96*P96</f>
        <v>1.4692405803269708E-10</v>
      </c>
      <c r="AH96" s="9">
        <f t="shared" ref="AH96:AH112" si="102">AB96*Q96</f>
        <v>7.6453797430647957E-5</v>
      </c>
      <c r="AI96" s="9">
        <f t="shared" ref="AI96:AI112" si="103">AB96*R96</f>
        <v>6.0937231621901722E-6</v>
      </c>
      <c r="AJ96" s="9">
        <f t="shared" ref="AJ96:AJ112" si="104">AB96*S96</f>
        <v>5.5979867075824044E-6</v>
      </c>
      <c r="AK96" s="9">
        <f t="shared" ref="AK96:AK112" si="105">AB96*T96</f>
        <v>1.6026592042771469E-5</v>
      </c>
      <c r="AL96" s="9">
        <f t="shared" ref="AL96:AL112" si="106">AB96*U96</f>
        <v>4.9803080889801552E-8</v>
      </c>
      <c r="AM96" s="9">
        <f t="shared" ref="AM96:AM112" si="107">AB96*V96</f>
        <v>1.4069415434165217E-6</v>
      </c>
      <c r="AN96" s="9">
        <f t="shared" ref="AN96:AN112" si="108">AB96*W96</f>
        <v>8.6035987675664536E-3</v>
      </c>
      <c r="AO96" s="9">
        <f t="shared" ref="AO96:AO112" si="109">AB96*X96</f>
        <v>5.0868572381957029E-2</v>
      </c>
      <c r="AP96" s="9">
        <f t="shared" ref="AP96:AP112" si="110">AB96*Y96</f>
        <v>4.3535755399126084E-4</v>
      </c>
      <c r="AQ96" s="9">
        <f t="shared" ref="AQ96:AQ112" si="111">AB96*Z96</f>
        <v>7.9881135929126837E-8</v>
      </c>
      <c r="AR96" s="9">
        <f t="shared" ref="AR96:AR112" si="112">AB96*AA96</f>
        <v>1.9278770764618935E-2</v>
      </c>
    </row>
    <row r="97" spans="1:44" ht="113.5" x14ac:dyDescent="0.35">
      <c r="A97" s="9" t="s">
        <v>151</v>
      </c>
      <c r="B97" s="9" t="s">
        <v>81</v>
      </c>
      <c r="C97" s="9" t="s">
        <v>169</v>
      </c>
      <c r="D97" s="9" t="s">
        <v>173</v>
      </c>
      <c r="E97" s="9" t="s">
        <v>134</v>
      </c>
      <c r="F97" s="9" t="s">
        <v>64</v>
      </c>
      <c r="G97" s="9" t="s">
        <v>172</v>
      </c>
      <c r="H97" s="9">
        <v>3.5211267605633799E-4</v>
      </c>
      <c r="I97" s="9" t="s">
        <v>188</v>
      </c>
      <c r="J97" s="9" t="b">
        <v>0</v>
      </c>
      <c r="L97" s="9">
        <v>20.770476845355471</v>
      </c>
      <c r="M97" s="9">
        <v>4.538945855711228E-6</v>
      </c>
      <c r="N97" s="9">
        <v>3.3553231459484399E-7</v>
      </c>
      <c r="O97" s="9">
        <v>4.9703019663053336E-7</v>
      </c>
      <c r="P97" s="9">
        <v>1.654775334199667E-6</v>
      </c>
      <c r="Q97" s="9">
        <v>1.358150323754713</v>
      </c>
      <c r="R97" s="9">
        <v>9.3551327350913246E-2</v>
      </c>
      <c r="S97" s="9">
        <v>7.8627320043827789E-2</v>
      </c>
      <c r="T97" s="9">
        <v>0.30444602764641082</v>
      </c>
      <c r="U97" s="9">
        <v>5.1596218834091912E-5</v>
      </c>
      <c r="V97" s="9">
        <v>2.7679495648269901E-2</v>
      </c>
      <c r="W97" s="9">
        <v>8.0476568776961841</v>
      </c>
      <c r="X97" s="9">
        <v>384.2101054534304</v>
      </c>
      <c r="Y97" s="9">
        <v>0.83675906617926499</v>
      </c>
      <c r="Z97" s="9">
        <v>1.5989725259106591E-5</v>
      </c>
      <c r="AA97" s="9">
        <v>287.88358972637371</v>
      </c>
      <c r="AB97" s="9">
        <f t="shared" si="95"/>
        <v>3.5211267605633799E-4</v>
      </c>
      <c r="AC97" s="9">
        <f t="shared" si="97"/>
        <v>7.31354818498432E-3</v>
      </c>
      <c r="AD97" s="9">
        <f t="shared" si="98"/>
        <v>1.5982203717293055E-9</v>
      </c>
      <c r="AE97" s="9">
        <f t="shared" si="99"/>
        <v>1.1814518119536758E-10</v>
      </c>
      <c r="AF97" s="9">
        <f t="shared" si="100"/>
        <v>1.7501063261638496E-10</v>
      </c>
      <c r="AG97" s="9">
        <f t="shared" si="101"/>
        <v>5.8266737119706578E-10</v>
      </c>
      <c r="AH97" s="9">
        <f t="shared" si="102"/>
        <v>4.7822194498405382E-4</v>
      </c>
      <c r="AI97" s="9">
        <f t="shared" si="103"/>
        <v>3.2940608222152547E-5</v>
      </c>
      <c r="AJ97" s="9">
        <f t="shared" si="104"/>
        <v>2.7685676071770344E-5</v>
      </c>
      <c r="AK97" s="9">
        <f t="shared" si="105"/>
        <v>1.0719930550929957E-4</v>
      </c>
      <c r="AL97" s="9">
        <f t="shared" si="106"/>
        <v>1.8167682688060532E-8</v>
      </c>
      <c r="AM97" s="9">
        <f t="shared" si="107"/>
        <v>9.7463012846020771E-6</v>
      </c>
      <c r="AN97" s="9">
        <f t="shared" si="108"/>
        <v>2.833681999188797E-3</v>
      </c>
      <c r="AO97" s="9">
        <f t="shared" si="109"/>
        <v>0.1352852483990952</v>
      </c>
      <c r="AP97" s="9">
        <f t="shared" si="110"/>
        <v>2.9463347400678341E-4</v>
      </c>
      <c r="AQ97" s="9">
        <f t="shared" si="111"/>
        <v>5.6301849503896443E-9</v>
      </c>
      <c r="AR97" s="9">
        <f t="shared" si="112"/>
        <v>0.10136746117125833</v>
      </c>
    </row>
    <row r="98" spans="1:44" ht="63.5" x14ac:dyDescent="0.35">
      <c r="A98" s="9" t="s">
        <v>148</v>
      </c>
      <c r="B98" s="9" t="s">
        <v>78</v>
      </c>
      <c r="C98" s="9" t="s">
        <v>166</v>
      </c>
      <c r="D98" s="9" t="s">
        <v>180</v>
      </c>
      <c r="E98" s="9" t="s">
        <v>134</v>
      </c>
      <c r="F98" s="9" t="s">
        <v>64</v>
      </c>
      <c r="G98" s="9" t="s">
        <v>172</v>
      </c>
      <c r="H98" s="9">
        <v>-2.2499999999999999E-4</v>
      </c>
      <c r="I98" s="9" t="s">
        <v>188</v>
      </c>
      <c r="J98" s="9" t="b">
        <v>0</v>
      </c>
      <c r="L98" s="9">
        <v>-0.2495987735369119</v>
      </c>
      <c r="M98" s="9">
        <v>-2.298440280271461E-8</v>
      </c>
      <c r="N98" s="9">
        <v>-1.2730318481443419E-7</v>
      </c>
      <c r="O98" s="9">
        <v>-2.1089556431940152E-6</v>
      </c>
      <c r="P98" s="9">
        <v>-3.3022881192144073E-8</v>
      </c>
      <c r="Q98" s="9">
        <v>-3.087734116993586E-2</v>
      </c>
      <c r="R98" s="9">
        <v>-1.673626355443798E-3</v>
      </c>
      <c r="S98" s="9">
        <v>-3.9479854448940836E-3</v>
      </c>
      <c r="T98" s="9">
        <v>-1.1803089175688029E-2</v>
      </c>
      <c r="U98" s="9">
        <v>-9.1012277757634887E-4</v>
      </c>
      <c r="V98" s="9">
        <v>-2.0731028737765399E-2</v>
      </c>
      <c r="W98" s="9">
        <v>-4.7613668469768156</v>
      </c>
      <c r="X98" s="9">
        <v>-4.0001410825997326</v>
      </c>
      <c r="Y98" s="9">
        <v>-4.434468517523853</v>
      </c>
      <c r="Z98" s="9">
        <v>-6.659646535487014E-6</v>
      </c>
      <c r="AA98" s="9">
        <v>-4.3641458683035443</v>
      </c>
      <c r="AB98" s="9">
        <f t="shared" si="95"/>
        <v>-2.2499999999999999E-4</v>
      </c>
      <c r="AC98" s="9">
        <f t="shared" si="97"/>
        <v>5.6159724045805173E-5</v>
      </c>
      <c r="AD98" s="9">
        <f t="shared" si="98"/>
        <v>5.1714906306107873E-12</v>
      </c>
      <c r="AE98" s="9">
        <f t="shared" si="99"/>
        <v>2.8643216583247692E-11</v>
      </c>
      <c r="AF98" s="9">
        <f t="shared" si="100"/>
        <v>4.7451501971865341E-10</v>
      </c>
      <c r="AG98" s="9">
        <f t="shared" si="101"/>
        <v>7.4301482682324166E-12</v>
      </c>
      <c r="AH98" s="9">
        <f t="shared" si="102"/>
        <v>6.9474017632355678E-6</v>
      </c>
      <c r="AI98" s="9">
        <f t="shared" si="103"/>
        <v>3.7656592997485455E-7</v>
      </c>
      <c r="AJ98" s="9">
        <f t="shared" si="104"/>
        <v>8.8829672510116878E-7</v>
      </c>
      <c r="AK98" s="9">
        <f t="shared" si="105"/>
        <v>2.6556950645298065E-6</v>
      </c>
      <c r="AL98" s="9">
        <f t="shared" si="106"/>
        <v>2.0477762495467849E-7</v>
      </c>
      <c r="AM98" s="9">
        <f t="shared" si="107"/>
        <v>4.6644814659972144E-6</v>
      </c>
      <c r="AN98" s="9">
        <f t="shared" si="108"/>
        <v>1.0713075405697835E-3</v>
      </c>
      <c r="AO98" s="9">
        <f t="shared" si="109"/>
        <v>9.0003174358493985E-4</v>
      </c>
      <c r="AP98" s="9">
        <f t="shared" si="110"/>
        <v>9.9775541644286686E-4</v>
      </c>
      <c r="AQ98" s="9">
        <f t="shared" si="111"/>
        <v>1.498420470484578E-9</v>
      </c>
      <c r="AR98" s="9">
        <f t="shared" si="112"/>
        <v>9.8193282036829741E-4</v>
      </c>
    </row>
    <row r="99" spans="1:44" ht="63.5" x14ac:dyDescent="0.35">
      <c r="A99" s="9" t="s">
        <v>150</v>
      </c>
      <c r="B99" s="9" t="s">
        <v>80</v>
      </c>
      <c r="C99" s="9" t="s">
        <v>168</v>
      </c>
      <c r="D99" s="9" t="s">
        <v>180</v>
      </c>
      <c r="E99" s="9" t="s">
        <v>134</v>
      </c>
      <c r="F99" s="9" t="s">
        <v>64</v>
      </c>
      <c r="G99" s="9" t="s">
        <v>172</v>
      </c>
      <c r="H99" s="9">
        <v>2.1350000000000002E-3</v>
      </c>
      <c r="I99" s="9" t="s">
        <v>188</v>
      </c>
      <c r="J99" s="9" t="b">
        <v>0</v>
      </c>
      <c r="L99" s="9">
        <v>6.4976975825310895E-2</v>
      </c>
      <c r="M99" s="9">
        <v>1.88167952045853E-8</v>
      </c>
      <c r="N99" s="9">
        <v>6.0236371123010269E-9</v>
      </c>
      <c r="O99" s="9">
        <v>3.9556354335357318E-8</v>
      </c>
      <c r="P99" s="9">
        <v>5.3369834210624228E-9</v>
      </c>
      <c r="Q99" s="9">
        <v>8.4433934315109968E-2</v>
      </c>
      <c r="R99" s="9">
        <v>5.016597225484062E-4</v>
      </c>
      <c r="S99" s="9">
        <v>5.0248543053991177E-4</v>
      </c>
      <c r="T99" s="9">
        <v>1.8498312758690361E-3</v>
      </c>
      <c r="U99" s="9">
        <v>3.9109431028866969E-6</v>
      </c>
      <c r="V99" s="9">
        <v>1.39010101612752E-4</v>
      </c>
      <c r="W99" s="9">
        <v>0.17314665931359649</v>
      </c>
      <c r="X99" s="9">
        <v>2.101253921996538</v>
      </c>
      <c r="Y99" s="9">
        <v>0.15811485130492209</v>
      </c>
      <c r="Z99" s="9">
        <v>4.2611104742012036E-6</v>
      </c>
      <c r="AA99" s="9">
        <v>6.7283494472038399</v>
      </c>
      <c r="AB99" s="9">
        <f t="shared" si="95"/>
        <v>2.1350000000000002E-3</v>
      </c>
      <c r="AC99" s="9">
        <f t="shared" si="97"/>
        <v>1.3872584338703878E-4</v>
      </c>
      <c r="AD99" s="9">
        <f t="shared" si="98"/>
        <v>4.0173857761789619E-11</v>
      </c>
      <c r="AE99" s="9">
        <f t="shared" si="99"/>
        <v>1.2860465234762693E-11</v>
      </c>
      <c r="AF99" s="9">
        <f t="shared" si="100"/>
        <v>8.445281650598788E-11</v>
      </c>
      <c r="AG99" s="9">
        <f t="shared" si="101"/>
        <v>1.1394459603968274E-11</v>
      </c>
      <c r="AH99" s="9">
        <f t="shared" si="102"/>
        <v>1.802664497627598E-4</v>
      </c>
      <c r="AI99" s="9">
        <f t="shared" si="103"/>
        <v>1.0710435076408473E-6</v>
      </c>
      <c r="AJ99" s="9">
        <f t="shared" si="104"/>
        <v>1.0728063942027117E-6</v>
      </c>
      <c r="AK99" s="9">
        <f t="shared" si="105"/>
        <v>3.9493897739803922E-6</v>
      </c>
      <c r="AL99" s="9">
        <f t="shared" si="106"/>
        <v>8.3498635246630979E-9</v>
      </c>
      <c r="AM99" s="9">
        <f t="shared" si="107"/>
        <v>2.9678656694322554E-7</v>
      </c>
      <c r="AN99" s="9">
        <f t="shared" si="108"/>
        <v>3.6966811763452855E-4</v>
      </c>
      <c r="AO99" s="9">
        <f t="shared" si="109"/>
        <v>4.4861771234626091E-3</v>
      </c>
      <c r="AP99" s="9">
        <f t="shared" si="110"/>
        <v>3.3757520753600868E-4</v>
      </c>
      <c r="AQ99" s="9">
        <f t="shared" si="111"/>
        <v>9.09747086241957E-9</v>
      </c>
      <c r="AR99" s="9">
        <f t="shared" si="112"/>
        <v>1.4365026069780198E-2</v>
      </c>
    </row>
    <row r="100" spans="1:44" ht="113.5" x14ac:dyDescent="0.35">
      <c r="A100" s="9" t="s">
        <v>154</v>
      </c>
      <c r="B100" s="9" t="s">
        <v>85</v>
      </c>
      <c r="C100" s="9" t="s">
        <v>170</v>
      </c>
      <c r="D100" s="9" t="s">
        <v>180</v>
      </c>
      <c r="E100" s="9" t="s">
        <v>134</v>
      </c>
      <c r="F100" s="9" t="s">
        <v>64</v>
      </c>
      <c r="G100" s="9" t="s">
        <v>172</v>
      </c>
      <c r="H100" s="9">
        <v>0.24160000000000001</v>
      </c>
      <c r="I100" s="9" t="s">
        <v>188</v>
      </c>
      <c r="J100" s="9" t="b">
        <v>0</v>
      </c>
      <c r="L100" s="9">
        <v>5.1279898539865088E-2</v>
      </c>
      <c r="M100" s="9">
        <v>1.1007602719688259E-8</v>
      </c>
      <c r="N100" s="9">
        <v>5.7696860825062699E-10</v>
      </c>
      <c r="O100" s="9">
        <v>1.8605427441203789E-8</v>
      </c>
      <c r="P100" s="9">
        <v>1.3718650040644421E-8</v>
      </c>
      <c r="Q100" s="9">
        <v>3.6984981138069432E-3</v>
      </c>
      <c r="R100" s="9">
        <v>2.124073033404352E-4</v>
      </c>
      <c r="S100" s="9">
        <v>2.1488431374030081E-4</v>
      </c>
      <c r="T100" s="9">
        <v>6.897330186099777E-4</v>
      </c>
      <c r="U100" s="9">
        <v>2.244221508969386E-7</v>
      </c>
      <c r="V100" s="9">
        <v>6.1402041427933193E-5</v>
      </c>
      <c r="W100" s="9">
        <v>4.056174219050012E-2</v>
      </c>
      <c r="X100" s="9">
        <v>1.076334289898053</v>
      </c>
      <c r="Y100" s="9">
        <v>3.5500079466324499E-3</v>
      </c>
      <c r="Z100" s="9">
        <v>1.759353194953826E-7</v>
      </c>
      <c r="AA100" s="9">
        <v>0.71958765812671266</v>
      </c>
      <c r="AB100" s="9">
        <f t="shared" si="95"/>
        <v>0.24160000000000001</v>
      </c>
      <c r="AC100" s="9">
        <f t="shared" si="97"/>
        <v>1.2389223487231406E-2</v>
      </c>
      <c r="AD100" s="9">
        <f t="shared" si="98"/>
        <v>2.6594368170766837E-9</v>
      </c>
      <c r="AE100" s="9">
        <f t="shared" si="99"/>
        <v>1.3939561575335147E-10</v>
      </c>
      <c r="AF100" s="9">
        <f t="shared" si="100"/>
        <v>4.495071269794836E-9</v>
      </c>
      <c r="AG100" s="9">
        <f t="shared" si="101"/>
        <v>3.314425849819692E-9</v>
      </c>
      <c r="AH100" s="9">
        <f t="shared" si="102"/>
        <v>8.9355714429575754E-4</v>
      </c>
      <c r="AI100" s="9">
        <f t="shared" si="103"/>
        <v>5.1317604487049144E-5</v>
      </c>
      <c r="AJ100" s="9">
        <f t="shared" si="104"/>
        <v>5.1916050199656676E-5</v>
      </c>
      <c r="AK100" s="9">
        <f t="shared" si="105"/>
        <v>1.6663949729617061E-4</v>
      </c>
      <c r="AL100" s="9">
        <f t="shared" si="106"/>
        <v>5.422039165670037E-8</v>
      </c>
      <c r="AM100" s="9">
        <f t="shared" si="107"/>
        <v>1.483473320898866E-5</v>
      </c>
      <c r="AN100" s="9">
        <f t="shared" si="108"/>
        <v>9.7997169132248291E-3</v>
      </c>
      <c r="AO100" s="9">
        <f t="shared" si="109"/>
        <v>0.26004236443936962</v>
      </c>
      <c r="AP100" s="9">
        <f t="shared" si="110"/>
        <v>8.5768191990639997E-4</v>
      </c>
      <c r="AQ100" s="9">
        <f t="shared" si="111"/>
        <v>4.2505973190084435E-8</v>
      </c>
      <c r="AR100" s="9">
        <f t="shared" si="112"/>
        <v>0.17385237820341379</v>
      </c>
    </row>
    <row r="101" spans="1:44" ht="63.5" x14ac:dyDescent="0.35">
      <c r="A101" s="9" t="s">
        <v>155</v>
      </c>
      <c r="B101" s="9" t="s">
        <v>86</v>
      </c>
      <c r="C101" s="9" t="s">
        <v>110</v>
      </c>
      <c r="D101" s="9" t="s">
        <v>180</v>
      </c>
      <c r="E101" s="9" t="s">
        <v>134</v>
      </c>
      <c r="F101" s="9" t="s">
        <v>64</v>
      </c>
      <c r="G101" s="9" t="s">
        <v>172</v>
      </c>
      <c r="H101" s="9">
        <v>0.22500000000000001</v>
      </c>
      <c r="I101" s="9" t="s">
        <v>188</v>
      </c>
      <c r="J101" s="9" t="b">
        <v>0</v>
      </c>
      <c r="L101" s="9">
        <v>6.7716567107798954E-5</v>
      </c>
      <c r="M101" s="9">
        <v>1.5723761414637489E-11</v>
      </c>
      <c r="N101" s="9">
        <v>2.6353440325022379E-11</v>
      </c>
      <c r="O101" s="9">
        <v>5.6714296695081312E-11</v>
      </c>
      <c r="P101" s="9">
        <v>8.0298788342731218E-12</v>
      </c>
      <c r="Q101" s="9">
        <v>4.3907010471279183E-5</v>
      </c>
      <c r="R101" s="9">
        <v>4.8969948140872343E-7</v>
      </c>
      <c r="S101" s="9">
        <v>5.5355271100400082E-7</v>
      </c>
      <c r="T101" s="9">
        <v>1.5698875920655979E-6</v>
      </c>
      <c r="U101" s="9">
        <v>2.9151234580866521E-9</v>
      </c>
      <c r="V101" s="9">
        <v>1.2989006942466761E-7</v>
      </c>
      <c r="W101" s="9">
        <v>3.652182987512194E-4</v>
      </c>
      <c r="X101" s="9">
        <v>1.8621291164108279E-3</v>
      </c>
      <c r="Y101" s="9">
        <v>1.8352797200254411E-4</v>
      </c>
      <c r="Z101" s="9">
        <v>1.535286196742344E-9</v>
      </c>
      <c r="AA101" s="9">
        <v>3.9595658266984943E-3</v>
      </c>
      <c r="AB101" s="9">
        <f t="shared" si="95"/>
        <v>0.22500000000000001</v>
      </c>
      <c r="AC101" s="9">
        <f t="shared" si="97"/>
        <v>1.5236227599254765E-5</v>
      </c>
      <c r="AD101" s="9">
        <f t="shared" si="98"/>
        <v>3.5378463182934351E-12</v>
      </c>
      <c r="AE101" s="9">
        <f t="shared" si="99"/>
        <v>5.9295240731300353E-12</v>
      </c>
      <c r="AF101" s="9">
        <f t="shared" si="100"/>
        <v>1.2760716756393295E-11</v>
      </c>
      <c r="AG101" s="9">
        <f t="shared" si="101"/>
        <v>1.8067227377114525E-12</v>
      </c>
      <c r="AH101" s="9">
        <f t="shared" si="102"/>
        <v>9.8790773560378162E-6</v>
      </c>
      <c r="AI101" s="9">
        <f t="shared" si="103"/>
        <v>1.1018238331696277E-7</v>
      </c>
      <c r="AJ101" s="9">
        <f t="shared" si="104"/>
        <v>1.2454935997590019E-7</v>
      </c>
      <c r="AK101" s="9">
        <f t="shared" si="105"/>
        <v>3.5322470821475955E-7</v>
      </c>
      <c r="AL101" s="9">
        <f t="shared" si="106"/>
        <v>6.5590277806949679E-10</v>
      </c>
      <c r="AM101" s="9">
        <f t="shared" si="107"/>
        <v>2.9225265620550214E-8</v>
      </c>
      <c r="AN101" s="9">
        <f t="shared" si="108"/>
        <v>8.2174117219024366E-5</v>
      </c>
      <c r="AO101" s="9">
        <f t="shared" si="109"/>
        <v>4.1897905119243629E-4</v>
      </c>
      <c r="AP101" s="9">
        <f t="shared" si="110"/>
        <v>4.1293793700572428E-5</v>
      </c>
      <c r="AQ101" s="9">
        <f t="shared" si="111"/>
        <v>3.4543939426702739E-10</v>
      </c>
      <c r="AR101" s="9">
        <f t="shared" si="112"/>
        <v>8.9090231100716127E-4</v>
      </c>
    </row>
    <row r="102" spans="1:44" ht="63.5" x14ac:dyDescent="0.35">
      <c r="A102" s="9" t="s">
        <v>156</v>
      </c>
      <c r="B102" s="9" t="s">
        <v>87</v>
      </c>
      <c r="C102" s="9" t="s">
        <v>110</v>
      </c>
      <c r="D102" s="9" t="s">
        <v>173</v>
      </c>
      <c r="E102" s="9" t="s">
        <v>134</v>
      </c>
      <c r="F102" s="9" t="s">
        <v>64</v>
      </c>
      <c r="G102" s="9" t="s">
        <v>172</v>
      </c>
      <c r="H102" s="9">
        <v>-0.62</v>
      </c>
      <c r="I102" s="9" t="s">
        <v>188</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157</v>
      </c>
      <c r="B103" s="9" t="s">
        <v>88</v>
      </c>
      <c r="C103" s="9" t="s">
        <v>166</v>
      </c>
      <c r="D103" s="9" t="s">
        <v>180</v>
      </c>
      <c r="E103" s="9" t="s">
        <v>134</v>
      </c>
      <c r="F103" s="9" t="s">
        <v>64</v>
      </c>
      <c r="G103" s="9" t="s">
        <v>172</v>
      </c>
      <c r="H103" s="9">
        <v>-0.1</v>
      </c>
      <c r="I103" s="9" t="s">
        <v>188</v>
      </c>
      <c r="J103" s="9" t="b">
        <v>0</v>
      </c>
      <c r="L103" s="9">
        <v>0.48603354741133747</v>
      </c>
      <c r="M103" s="9">
        <v>2.273477829679557E-8</v>
      </c>
      <c r="N103" s="9">
        <v>3.633107774585785E-9</v>
      </c>
      <c r="O103" s="9">
        <v>4.1201308636524407E-8</v>
      </c>
      <c r="P103" s="9">
        <v>4.5803967708103441E-8</v>
      </c>
      <c r="Q103" s="9">
        <v>1.4329627246808351E-2</v>
      </c>
      <c r="R103" s="9">
        <v>5.9127903148860361E-4</v>
      </c>
      <c r="S103" s="9">
        <v>3.1606727708718952E-3</v>
      </c>
      <c r="T103" s="9">
        <v>1.3507982480921761E-2</v>
      </c>
      <c r="U103" s="9">
        <v>1.1940752647772679E-6</v>
      </c>
      <c r="V103" s="9">
        <v>2.1991409382669211E-4</v>
      </c>
      <c r="W103" s="9">
        <v>0.17412098704400589</v>
      </c>
      <c r="X103" s="9">
        <v>4.196930560558334</v>
      </c>
      <c r="Y103" s="9">
        <v>2.372735112757194E-2</v>
      </c>
      <c r="Z103" s="9">
        <v>1.395173551060081E-6</v>
      </c>
      <c r="AA103" s="9">
        <v>2.0156916994832321</v>
      </c>
      <c r="AB103" s="9">
        <f t="shared" si="95"/>
        <v>-0.1</v>
      </c>
      <c r="AC103" s="9">
        <f t="shared" si="97"/>
        <v>-4.8603354741133753E-2</v>
      </c>
      <c r="AD103" s="9">
        <f t="shared" si="98"/>
        <v>-2.2734778296795572E-9</v>
      </c>
      <c r="AE103" s="9">
        <f t="shared" si="99"/>
        <v>-3.6331077745857853E-10</v>
      </c>
      <c r="AF103" s="9">
        <f t="shared" si="100"/>
        <v>-4.1201308636524408E-9</v>
      </c>
      <c r="AG103" s="9">
        <f t="shared" si="101"/>
        <v>-4.5803967708103441E-9</v>
      </c>
      <c r="AH103" s="9">
        <f t="shared" si="102"/>
        <v>-1.4329627246808352E-3</v>
      </c>
      <c r="AI103" s="9">
        <f t="shared" si="103"/>
        <v>-5.9127903148860364E-5</v>
      </c>
      <c r="AJ103" s="9">
        <f t="shared" si="104"/>
        <v>-3.1606727708718952E-4</v>
      </c>
      <c r="AK103" s="9">
        <f t="shared" si="105"/>
        <v>-1.3507982480921762E-3</v>
      </c>
      <c r="AL103" s="9">
        <f t="shared" si="106"/>
        <v>-1.194075264777268E-7</v>
      </c>
      <c r="AM103" s="9">
        <f t="shared" si="107"/>
        <v>-2.1991409382669213E-5</v>
      </c>
      <c r="AN103" s="9">
        <f t="shared" si="108"/>
        <v>-1.7412098704400591E-2</v>
      </c>
      <c r="AO103" s="9">
        <f t="shared" si="109"/>
        <v>-0.4196930560558334</v>
      </c>
      <c r="AP103" s="9">
        <f t="shared" si="110"/>
        <v>-2.3727351127571942E-3</v>
      </c>
      <c r="AQ103" s="9">
        <f t="shared" si="111"/>
        <v>-1.3951735510600811E-7</v>
      </c>
      <c r="AR103" s="9">
        <f t="shared" si="112"/>
        <v>-0.20156916994832322</v>
      </c>
    </row>
    <row r="104" spans="1:44" ht="63.5" x14ac:dyDescent="0.35">
      <c r="A104" s="9" t="s">
        <v>144</v>
      </c>
      <c r="B104" s="9" t="s">
        <v>74</v>
      </c>
      <c r="C104" s="9" t="s">
        <v>110</v>
      </c>
      <c r="D104" s="9" t="s">
        <v>177</v>
      </c>
      <c r="E104" s="9" t="s">
        <v>134</v>
      </c>
      <c r="F104" s="9" t="s">
        <v>64</v>
      </c>
      <c r="G104" s="9" t="s">
        <v>172</v>
      </c>
      <c r="H104" s="9">
        <v>2.3999999999999998E-3</v>
      </c>
      <c r="I104" s="9" t="s">
        <v>189</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158</v>
      </c>
      <c r="B105" s="9" t="s">
        <v>89</v>
      </c>
      <c r="C105" s="9" t="s">
        <v>110</v>
      </c>
      <c r="D105" s="9" t="s">
        <v>182</v>
      </c>
      <c r="E105" s="9" t="s">
        <v>134</v>
      </c>
      <c r="F105" s="9" t="s">
        <v>64</v>
      </c>
      <c r="G105" s="9" t="s">
        <v>172</v>
      </c>
      <c r="H105" s="9">
        <v>9.2799999999999997E-8</v>
      </c>
      <c r="I105" s="9" t="s">
        <v>189</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159</v>
      </c>
      <c r="B106" s="9" t="s">
        <v>90</v>
      </c>
      <c r="C106" s="9" t="s">
        <v>110</v>
      </c>
      <c r="D106" s="9" t="s">
        <v>182</v>
      </c>
      <c r="E106" s="9" t="s">
        <v>134</v>
      </c>
      <c r="F106" s="9" t="s">
        <v>64</v>
      </c>
      <c r="G106" s="9" t="s">
        <v>172</v>
      </c>
      <c r="H106" s="9">
        <v>7.0399999999999995E-8</v>
      </c>
      <c r="I106" s="9" t="s">
        <v>189</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152</v>
      </c>
      <c r="B107" s="9" t="s">
        <v>82</v>
      </c>
      <c r="C107" s="9" t="s">
        <v>110</v>
      </c>
      <c r="D107" s="9" t="s">
        <v>177</v>
      </c>
      <c r="E107" s="9" t="s">
        <v>134</v>
      </c>
      <c r="F107" s="9" t="s">
        <v>64</v>
      </c>
      <c r="G107" s="9" t="s">
        <v>172</v>
      </c>
      <c r="H107" s="9">
        <v>8.9599999999999996E-5</v>
      </c>
      <c r="I107" s="9" t="s">
        <v>189</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140</v>
      </c>
      <c r="B108" s="9" t="s">
        <v>70</v>
      </c>
      <c r="C108" s="9" t="s">
        <v>110</v>
      </c>
      <c r="D108" s="9" t="s">
        <v>177</v>
      </c>
      <c r="E108" s="9" t="s">
        <v>134</v>
      </c>
      <c r="F108" s="9" t="s">
        <v>64</v>
      </c>
      <c r="G108" s="9" t="s">
        <v>172</v>
      </c>
      <c r="H108" s="9">
        <v>0.21</v>
      </c>
      <c r="I108" s="9" t="s">
        <v>189</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139</v>
      </c>
      <c r="B109" s="9" t="s">
        <v>69</v>
      </c>
      <c r="C109" s="9" t="s">
        <v>110</v>
      </c>
      <c r="D109" s="9" t="s">
        <v>177</v>
      </c>
      <c r="E109" s="9" t="s">
        <v>134</v>
      </c>
      <c r="F109" s="9" t="s">
        <v>64</v>
      </c>
      <c r="G109" s="9" t="s">
        <v>172</v>
      </c>
      <c r="H109" s="9">
        <v>3.3000000000000003E-5</v>
      </c>
      <c r="I109" s="9" t="s">
        <v>189</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160</v>
      </c>
      <c r="B110" s="9" t="s">
        <v>91</v>
      </c>
      <c r="C110" s="9" t="s">
        <v>110</v>
      </c>
      <c r="D110" s="9" t="s">
        <v>182</v>
      </c>
      <c r="E110" s="9" t="s">
        <v>134</v>
      </c>
      <c r="F110" s="9" t="s">
        <v>64</v>
      </c>
      <c r="G110" s="9" t="s">
        <v>172</v>
      </c>
      <c r="H110" s="9">
        <v>1.09E-7</v>
      </c>
      <c r="I110" s="9" t="s">
        <v>189</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161</v>
      </c>
      <c r="B111" s="9" t="s">
        <v>92</v>
      </c>
      <c r="C111" s="9" t="s">
        <v>110</v>
      </c>
      <c r="D111" s="9" t="s">
        <v>182</v>
      </c>
      <c r="E111" s="9" t="s">
        <v>134</v>
      </c>
      <c r="F111" s="9" t="s">
        <v>64</v>
      </c>
      <c r="G111" s="9" t="s">
        <v>172</v>
      </c>
      <c r="H111" s="9">
        <v>2.9699999999999999E-6</v>
      </c>
      <c r="I111" s="9" t="s">
        <v>189</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162</v>
      </c>
      <c r="B112" s="9" t="s">
        <v>93</v>
      </c>
      <c r="C112" s="9" t="s">
        <v>110</v>
      </c>
      <c r="D112" s="9" t="s">
        <v>182</v>
      </c>
      <c r="E112" s="9" t="s">
        <v>134</v>
      </c>
      <c r="F112" s="9" t="s">
        <v>64</v>
      </c>
      <c r="G112" s="9" t="s">
        <v>172</v>
      </c>
      <c r="H112" s="9">
        <v>9.2799999999999997E-8</v>
      </c>
      <c r="I112" s="9" t="s">
        <v>189</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119</v>
      </c>
      <c r="B1" s="5" t="s">
        <v>163</v>
      </c>
      <c r="C1" s="5" t="s">
        <v>164</v>
      </c>
      <c r="D1" s="5" t="s">
        <v>171</v>
      </c>
      <c r="E1" s="5" t="s">
        <v>183</v>
      </c>
      <c r="F1" s="5" t="s">
        <v>184</v>
      </c>
      <c r="G1" s="5" t="s">
        <v>185</v>
      </c>
      <c r="H1" s="5" t="s">
        <v>51</v>
      </c>
      <c r="I1" s="5" t="s">
        <v>186</v>
      </c>
      <c r="J1" s="5" t="s">
        <v>190</v>
      </c>
      <c r="K1" s="5" t="s">
        <v>191</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196</v>
      </c>
      <c r="AC1" s="5" t="s">
        <v>197</v>
      </c>
      <c r="AD1" s="5" t="s">
        <v>198</v>
      </c>
      <c r="AE1" s="5" t="s">
        <v>199</v>
      </c>
      <c r="AF1" s="5" t="s">
        <v>200</v>
      </c>
      <c r="AG1" s="5" t="s">
        <v>201</v>
      </c>
      <c r="AH1" s="5" t="s">
        <v>202</v>
      </c>
      <c r="AI1" s="5" t="s">
        <v>203</v>
      </c>
      <c r="AJ1" s="5" t="s">
        <v>204</v>
      </c>
      <c r="AK1" s="5" t="s">
        <v>205</v>
      </c>
      <c r="AL1" s="5" t="s">
        <v>206</v>
      </c>
      <c r="AM1" s="5" t="s">
        <v>207</v>
      </c>
      <c r="AN1" s="5" t="s">
        <v>208</v>
      </c>
      <c r="AO1" s="5" t="s">
        <v>209</v>
      </c>
      <c r="AP1" s="5" t="s">
        <v>210</v>
      </c>
      <c r="AQ1" s="5" t="s">
        <v>211</v>
      </c>
      <c r="AR1" s="5" t="s">
        <v>212</v>
      </c>
    </row>
    <row r="2" spans="1:44" ht="38.5" x14ac:dyDescent="0.35">
      <c r="A2" s="9" t="s">
        <v>120</v>
      </c>
      <c r="B2" s="9" t="s">
        <v>52</v>
      </c>
      <c r="C2" s="9" t="s">
        <v>110</v>
      </c>
      <c r="D2" s="9" t="s">
        <v>172</v>
      </c>
      <c r="E2" s="9" t="s">
        <v>120</v>
      </c>
      <c r="F2" s="9" t="s">
        <v>52</v>
      </c>
      <c r="G2" s="9" t="s">
        <v>172</v>
      </c>
      <c r="H2" s="9">
        <v>-1</v>
      </c>
      <c r="I2" s="9" t="s">
        <v>187</v>
      </c>
      <c r="J2" s="9" t="b">
        <v>0</v>
      </c>
      <c r="AB2" s="9">
        <f>H2</f>
        <v>-1</v>
      </c>
      <c r="AC2" s="9">
        <f t="shared" ref="AC2:AR2" si="0">+AC3+AC4</f>
        <v>9.4605337025581202E-2</v>
      </c>
      <c r="AD2" s="9">
        <f t="shared" si="0"/>
        <v>1.0862861227084691E-8</v>
      </c>
      <c r="AE2" s="9">
        <f t="shared" si="0"/>
        <v>1.4156587256159841E-9</v>
      </c>
      <c r="AF2" s="9">
        <f t="shared" si="0"/>
        <v>6.2271316266681299E-9</v>
      </c>
      <c r="AG2" s="9">
        <f t="shared" si="0"/>
        <v>9.7981918403556517E-9</v>
      </c>
      <c r="AH2" s="9">
        <f t="shared" si="0"/>
        <v>3.5976733050861187E-3</v>
      </c>
      <c r="AI2" s="9">
        <f t="shared" si="0"/>
        <v>3.7776900657646357E-4</v>
      </c>
      <c r="AJ2" s="9">
        <f t="shared" si="0"/>
        <v>1.1832420852225815E-3</v>
      </c>
      <c r="AK2" s="9">
        <f t="shared" si="0"/>
        <v>5.2017897252694123E-3</v>
      </c>
      <c r="AL2" s="9">
        <f t="shared" si="0"/>
        <v>4.4177865790784105E-7</v>
      </c>
      <c r="AM2" s="9">
        <f t="shared" si="0"/>
        <v>1.3125067231709641E-4</v>
      </c>
      <c r="AN2" s="9">
        <f t="shared" si="0"/>
        <v>6.4513643644497132E-2</v>
      </c>
      <c r="AO2" s="9">
        <f t="shared" si="0"/>
        <v>1.2591754353060551</v>
      </c>
      <c r="AP2" s="9">
        <f t="shared" si="0"/>
        <v>7.7943285384820121E-3</v>
      </c>
      <c r="AQ2" s="9">
        <f t="shared" si="0"/>
        <v>1.5730031980247245E-7</v>
      </c>
      <c r="AR2" s="9">
        <f t="shared" si="0"/>
        <v>0.72316207211056682</v>
      </c>
    </row>
    <row r="3" spans="1:44" ht="38.5" x14ac:dyDescent="0.35">
      <c r="A3" s="9" t="s">
        <v>121</v>
      </c>
      <c r="B3" s="9" t="s">
        <v>2</v>
      </c>
      <c r="C3" s="9" t="s">
        <v>110</v>
      </c>
      <c r="D3" s="9" t="s">
        <v>172</v>
      </c>
      <c r="E3" s="9" t="s">
        <v>120</v>
      </c>
      <c r="F3" s="9" t="s">
        <v>52</v>
      </c>
      <c r="G3" s="9" t="s">
        <v>172</v>
      </c>
      <c r="H3" s="9">
        <v>-0.2</v>
      </c>
      <c r="I3" s="9" t="s">
        <v>188</v>
      </c>
      <c r="J3" s="9" t="b">
        <v>1</v>
      </c>
      <c r="K3" s="9" t="s">
        <v>192</v>
      </c>
      <c r="L3" s="9">
        <f>AC5*AB5</f>
        <v>-2.3763548982280915E-2</v>
      </c>
      <c r="M3" s="9">
        <f>AD5*AB5</f>
        <v>-1.6201036407601735E-11</v>
      </c>
      <c r="N3" s="9">
        <f>AE5*AB5</f>
        <v>-3.1986682202043487E-11</v>
      </c>
      <c r="O3" s="9">
        <f>AF5*AB5</f>
        <v>5.5304129637523722E-11</v>
      </c>
      <c r="P3" s="9">
        <f>AG5*AB5</f>
        <v>-2.5703062394485822E-10</v>
      </c>
      <c r="Q3" s="9">
        <f>AH5*AB5</f>
        <v>-1.8215300590521019E-4</v>
      </c>
      <c r="R3" s="9">
        <f>AI5*AB5</f>
        <v>-9.8467964601073998E-3</v>
      </c>
      <c r="S3" s="9">
        <f>AJ5*AB5</f>
        <v>-7.70989465912184E-5</v>
      </c>
      <c r="T3" s="9">
        <f>AK5*AB5</f>
        <v>-3.2626935710867446E-4</v>
      </c>
      <c r="U3" s="9">
        <f>AL5*AB5</f>
        <v>-2.7217905357984372E-8</v>
      </c>
      <c r="V3" s="9">
        <f>AM5*AB5</f>
        <v>-3.0713817213277662E-6</v>
      </c>
      <c r="W3" s="9">
        <f>AN5*AB5</f>
        <v>3.1066329985215586E-3</v>
      </c>
      <c r="X3" s="9">
        <f>AO5*AB5</f>
        <v>5.9214284497486058E-3</v>
      </c>
      <c r="Y3" s="9">
        <f>AP5*AB5</f>
        <v>-2.5585338559043012E-2</v>
      </c>
      <c r="Z3" s="9">
        <f>AQ5*AB5</f>
        <v>-2.5242744636742445E-9</v>
      </c>
      <c r="AA3" s="9">
        <f>AR5*AB5</f>
        <v>-8.9267166527744246E-2</v>
      </c>
      <c r="AB3" s="9">
        <f>-Parameter!D3</f>
        <v>0</v>
      </c>
      <c r="AC3" s="9">
        <f>AB3*L3</f>
        <v>0</v>
      </c>
      <c r="AD3" s="9">
        <f>AB3*M3</f>
        <v>0</v>
      </c>
      <c r="AE3" s="9">
        <f>AB3*N3</f>
        <v>0</v>
      </c>
      <c r="AF3" s="9">
        <f>AB3*O3</f>
        <v>0</v>
      </c>
      <c r="AG3" s="9">
        <f>AB3*P3</f>
        <v>0</v>
      </c>
      <c r="AH3" s="9">
        <f>AB3*Q3</f>
        <v>0</v>
      </c>
      <c r="AI3" s="9">
        <f>AB3*R3</f>
        <v>0</v>
      </c>
      <c r="AJ3" s="9">
        <f>AB3*S3</f>
        <v>0</v>
      </c>
      <c r="AK3" s="9">
        <f>AB3*T3</f>
        <v>0</v>
      </c>
      <c r="AL3" s="9">
        <f>AB3*U3</f>
        <v>0</v>
      </c>
      <c r="AM3" s="9">
        <f>AB3*V3</f>
        <v>0</v>
      </c>
      <c r="AN3" s="9">
        <f>AB3*W3</f>
        <v>0</v>
      </c>
      <c r="AO3" s="9">
        <f>AB3*X3</f>
        <v>0</v>
      </c>
      <c r="AP3" s="9">
        <f>AB3*Y3</f>
        <v>0</v>
      </c>
      <c r="AQ3" s="9">
        <f>AB3*Z3</f>
        <v>0</v>
      </c>
      <c r="AR3" s="9">
        <f>AB3*AA3</f>
        <v>0</v>
      </c>
    </row>
    <row r="4" spans="1:44" ht="38.5" x14ac:dyDescent="0.35">
      <c r="A4" s="9" t="s">
        <v>122</v>
      </c>
      <c r="B4" s="9" t="s">
        <v>3</v>
      </c>
      <c r="C4" s="9" t="s">
        <v>110</v>
      </c>
      <c r="D4" s="9" t="s">
        <v>172</v>
      </c>
      <c r="E4" s="9" t="s">
        <v>120</v>
      </c>
      <c r="F4" s="9" t="s">
        <v>52</v>
      </c>
      <c r="G4" s="9" t="s">
        <v>172</v>
      </c>
      <c r="H4" s="9">
        <v>-0.8</v>
      </c>
      <c r="I4" s="9" t="s">
        <v>188</v>
      </c>
      <c r="J4" s="9" t="b">
        <v>1</v>
      </c>
      <c r="K4" s="9" t="s">
        <v>193</v>
      </c>
      <c r="L4" s="9">
        <f>AC12*AB12</f>
        <v>-9.4605337025581202E-2</v>
      </c>
      <c r="M4" s="9">
        <f>AD12*AB12</f>
        <v>-1.0862861227084691E-8</v>
      </c>
      <c r="N4" s="9">
        <f>AE12*AB12</f>
        <v>-1.4156587256159841E-9</v>
      </c>
      <c r="O4" s="9">
        <f>AF12*AB12</f>
        <v>-6.2271316266681299E-9</v>
      </c>
      <c r="P4" s="9">
        <f>AG12*AB12</f>
        <v>-9.7981918403556517E-9</v>
      </c>
      <c r="Q4" s="9">
        <f>AH12*AB12</f>
        <v>-3.5976733050861187E-3</v>
      </c>
      <c r="R4" s="9">
        <f>AI12*AB12</f>
        <v>-3.7776900657646357E-4</v>
      </c>
      <c r="S4" s="9">
        <f>AJ12*AB12</f>
        <v>-1.1832420852225815E-3</v>
      </c>
      <c r="T4" s="9">
        <f>AK12*AB12</f>
        <v>-5.2017897252694123E-3</v>
      </c>
      <c r="U4" s="9">
        <f>AL12*AB12</f>
        <v>-4.4177865790784105E-7</v>
      </c>
      <c r="V4" s="9">
        <f>AM12*AB12</f>
        <v>-1.3125067231709641E-4</v>
      </c>
      <c r="W4" s="9">
        <f>AN12*AB12</f>
        <v>-6.4513643644497132E-2</v>
      </c>
      <c r="X4" s="9">
        <f>AO12*AB12</f>
        <v>-1.2591754353060551</v>
      </c>
      <c r="Y4" s="9">
        <f>AP12*AB12</f>
        <v>-7.7943285384820121E-3</v>
      </c>
      <c r="Z4" s="9">
        <f>AQ12*AB12</f>
        <v>-1.5730031980247245E-7</v>
      </c>
      <c r="AA4" s="9">
        <f>AR12*AB12</f>
        <v>-0.72316207211056682</v>
      </c>
      <c r="AB4" s="9">
        <f>-1+Parameter!D3</f>
        <v>-1</v>
      </c>
      <c r="AC4" s="9">
        <f>AB4*L4</f>
        <v>9.4605337025581202E-2</v>
      </c>
      <c r="AD4" s="9">
        <f>AB4*M4</f>
        <v>1.0862861227084691E-8</v>
      </c>
      <c r="AE4" s="9">
        <f>AB4*N4</f>
        <v>1.4156587256159841E-9</v>
      </c>
      <c r="AF4" s="9">
        <f>AB4*O4</f>
        <v>6.2271316266681299E-9</v>
      </c>
      <c r="AG4" s="9">
        <f>AB4*P4</f>
        <v>9.7981918403556517E-9</v>
      </c>
      <c r="AH4" s="9">
        <f>AB4*Q4</f>
        <v>3.5976733050861187E-3</v>
      </c>
      <c r="AI4" s="9">
        <f>AB4*R4</f>
        <v>3.7776900657646357E-4</v>
      </c>
      <c r="AJ4" s="9">
        <f>AB4*S4</f>
        <v>1.1832420852225815E-3</v>
      </c>
      <c r="AK4" s="9">
        <f>AB4*T4</f>
        <v>5.2017897252694123E-3</v>
      </c>
      <c r="AL4" s="9">
        <f>AB4*U4</f>
        <v>4.4177865790784105E-7</v>
      </c>
      <c r="AM4" s="9">
        <f>AB4*V4</f>
        <v>1.3125067231709641E-4</v>
      </c>
      <c r="AN4" s="9">
        <f>AB4*W4</f>
        <v>6.4513643644497132E-2</v>
      </c>
      <c r="AO4" s="9">
        <f>AB4*X4</f>
        <v>1.2591754353060551</v>
      </c>
      <c r="AP4" s="9">
        <f>AB4*Y4</f>
        <v>7.7943285384820121E-3</v>
      </c>
      <c r="AQ4" s="9">
        <f>AB4*Z4</f>
        <v>1.5730031980247245E-7</v>
      </c>
      <c r="AR4" s="9">
        <f>AB4*AA4</f>
        <v>0.72316207211056682</v>
      </c>
    </row>
    <row r="5" spans="1:44" ht="38.5" x14ac:dyDescent="0.35">
      <c r="A5" s="9" t="s">
        <v>121</v>
      </c>
      <c r="B5" s="9" t="s">
        <v>2</v>
      </c>
      <c r="C5" s="9" t="s">
        <v>110</v>
      </c>
      <c r="D5" s="9" t="s">
        <v>172</v>
      </c>
      <c r="E5" s="9" t="s">
        <v>121</v>
      </c>
      <c r="F5" s="9" t="s">
        <v>2</v>
      </c>
      <c r="G5" s="9" t="s">
        <v>172</v>
      </c>
      <c r="H5" s="9">
        <v>-1</v>
      </c>
      <c r="I5" s="9" t="s">
        <v>187</v>
      </c>
      <c r="J5" s="9" t="b">
        <v>0</v>
      </c>
      <c r="AB5" s="9">
        <f t="shared" ref="AB5:AB15" si="1">H5</f>
        <v>-1</v>
      </c>
      <c r="AC5" s="9">
        <f t="shared" ref="AC5:AR5" si="2">+AC6+AC7</f>
        <v>2.3763548982280915E-2</v>
      </c>
      <c r="AD5" s="9">
        <f t="shared" si="2"/>
        <v>1.6201036407601735E-11</v>
      </c>
      <c r="AE5" s="9">
        <f t="shared" si="2"/>
        <v>3.1986682202043487E-11</v>
      </c>
      <c r="AF5" s="9">
        <f t="shared" si="2"/>
        <v>-5.5304129637523722E-11</v>
      </c>
      <c r="AG5" s="9">
        <f t="shared" si="2"/>
        <v>2.5703062394485822E-10</v>
      </c>
      <c r="AH5" s="9">
        <f t="shared" si="2"/>
        <v>1.8215300590521019E-4</v>
      </c>
      <c r="AI5" s="9">
        <f t="shared" si="2"/>
        <v>9.8467964601073998E-3</v>
      </c>
      <c r="AJ5" s="9">
        <f t="shared" si="2"/>
        <v>7.70989465912184E-5</v>
      </c>
      <c r="AK5" s="9">
        <f t="shared" si="2"/>
        <v>3.2626935710867446E-4</v>
      </c>
      <c r="AL5" s="9">
        <f t="shared" si="2"/>
        <v>2.7217905357984372E-8</v>
      </c>
      <c r="AM5" s="9">
        <f t="shared" si="2"/>
        <v>3.0713817213277662E-6</v>
      </c>
      <c r="AN5" s="9">
        <f t="shared" si="2"/>
        <v>-3.1066329985215586E-3</v>
      </c>
      <c r="AO5" s="9">
        <f t="shared" si="2"/>
        <v>-5.9214284497486058E-3</v>
      </c>
      <c r="AP5" s="9">
        <f t="shared" si="2"/>
        <v>2.5585338559043012E-2</v>
      </c>
      <c r="AQ5" s="9">
        <f t="shared" si="2"/>
        <v>2.5242744636742445E-9</v>
      </c>
      <c r="AR5" s="9">
        <f t="shared" si="2"/>
        <v>8.9267166527744246E-2</v>
      </c>
    </row>
    <row r="6" spans="1:44" ht="51" x14ac:dyDescent="0.35">
      <c r="A6" s="9" t="s">
        <v>123</v>
      </c>
      <c r="B6" s="9" t="s">
        <v>53</v>
      </c>
      <c r="C6" s="9" t="s">
        <v>110</v>
      </c>
      <c r="D6" s="9" t="s">
        <v>172</v>
      </c>
      <c r="E6" s="9" t="s">
        <v>121</v>
      </c>
      <c r="F6" s="9" t="s">
        <v>2</v>
      </c>
      <c r="G6" s="9" t="s">
        <v>172</v>
      </c>
      <c r="H6" s="9">
        <v>-0.8</v>
      </c>
      <c r="I6" s="9" t="s">
        <v>188</v>
      </c>
      <c r="J6" s="9" t="b">
        <v>1</v>
      </c>
      <c r="L6" s="9">
        <f>AC8*AB8</f>
        <v>-2.3763548982280912E-2</v>
      </c>
      <c r="M6" s="9">
        <f>AD8*AB8</f>
        <v>-1.6201036407601735E-11</v>
      </c>
      <c r="N6" s="9">
        <f>AE8*AB8</f>
        <v>-3.1986682202043487E-11</v>
      </c>
      <c r="O6" s="9">
        <f>AF8*AB8</f>
        <v>5.5304129637523716E-11</v>
      </c>
      <c r="P6" s="9">
        <f>AG8*AB8</f>
        <v>-2.5703062394485822E-10</v>
      </c>
      <c r="Q6" s="9">
        <f>AH8*AB8</f>
        <v>-1.8215300590521019E-4</v>
      </c>
      <c r="R6" s="9">
        <f>AI8*AB8</f>
        <v>-9.846796460107398E-3</v>
      </c>
      <c r="S6" s="9">
        <f>AJ8*AB8</f>
        <v>-7.70989465912184E-5</v>
      </c>
      <c r="T6" s="9">
        <f>AK8*AB8</f>
        <v>-3.2626935710867446E-4</v>
      </c>
      <c r="U6" s="9">
        <f>AL8*AB8</f>
        <v>-2.7217905357984372E-8</v>
      </c>
      <c r="V6" s="9">
        <f>AM8*AB8</f>
        <v>-3.0713817213277662E-6</v>
      </c>
      <c r="W6" s="9">
        <f>AN8*AB8</f>
        <v>3.1066329985215586E-3</v>
      </c>
      <c r="X6" s="9">
        <f>AO8*AB8</f>
        <v>5.9214284497486058E-3</v>
      </c>
      <c r="Y6" s="9">
        <f>AP8*AB8</f>
        <v>-2.5585338559043012E-2</v>
      </c>
      <c r="Z6" s="9">
        <f>AQ8*AB8</f>
        <v>-2.5242744636742441E-9</v>
      </c>
      <c r="AA6" s="9">
        <f>AR8*AB8</f>
        <v>-8.9267166527744232E-2</v>
      </c>
      <c r="AB6" s="9">
        <f t="shared" si="1"/>
        <v>-0.8</v>
      </c>
      <c r="AC6" s="9">
        <f>AB6*L6</f>
        <v>1.9010839185824732E-2</v>
      </c>
      <c r="AD6" s="9">
        <f>AB6*M6</f>
        <v>1.2960829126081389E-11</v>
      </c>
      <c r="AE6" s="9">
        <f>AB6*N6</f>
        <v>2.5589345761634791E-11</v>
      </c>
      <c r="AF6" s="9">
        <f>AB6*O6</f>
        <v>-4.4243303710018978E-11</v>
      </c>
      <c r="AG6" s="9">
        <f>AB6*P6</f>
        <v>2.0562449915588658E-10</v>
      </c>
      <c r="AH6" s="9">
        <f>AB6*Q6</f>
        <v>1.4572240472416815E-4</v>
      </c>
      <c r="AI6" s="9">
        <f>AB6*R6</f>
        <v>7.8774371680859195E-3</v>
      </c>
      <c r="AJ6" s="9">
        <f>AB6*S6</f>
        <v>6.1679157272974717E-5</v>
      </c>
      <c r="AK6" s="9">
        <f>AB6*T6</f>
        <v>2.6101548568693958E-4</v>
      </c>
      <c r="AL6" s="9">
        <f>AB6*U6</f>
        <v>2.1774324286387498E-8</v>
      </c>
      <c r="AM6" s="9">
        <f>AB6*V6</f>
        <v>2.457105377062213E-6</v>
      </c>
      <c r="AN6" s="9">
        <f>AB6*W6</f>
        <v>-2.4853063988172471E-3</v>
      </c>
      <c r="AO6" s="9">
        <f>AB6*X6</f>
        <v>-4.737142759798885E-3</v>
      </c>
      <c r="AP6" s="9">
        <f>AB6*Y6</f>
        <v>2.0468270847234411E-2</v>
      </c>
      <c r="AQ6" s="9">
        <f>AB6*Z6</f>
        <v>2.0194195709393955E-9</v>
      </c>
      <c r="AR6" s="9">
        <f>AB6*AA6</f>
        <v>7.1413733222195394E-2</v>
      </c>
    </row>
    <row r="7" spans="1:44" ht="51" x14ac:dyDescent="0.35">
      <c r="A7" s="9" t="s">
        <v>124</v>
      </c>
      <c r="B7" s="9" t="s">
        <v>54</v>
      </c>
      <c r="C7" s="9" t="s">
        <v>110</v>
      </c>
      <c r="D7" s="9" t="s">
        <v>172</v>
      </c>
      <c r="E7" s="9" t="s">
        <v>121</v>
      </c>
      <c r="F7" s="9" t="s">
        <v>2</v>
      </c>
      <c r="G7" s="9" t="s">
        <v>172</v>
      </c>
      <c r="H7" s="9">
        <v>-0.2</v>
      </c>
      <c r="I7" s="9" t="s">
        <v>188</v>
      </c>
      <c r="J7" s="9" t="b">
        <v>1</v>
      </c>
      <c r="L7" s="9">
        <f>AC10*AB10</f>
        <v>-2.3763548982280912E-2</v>
      </c>
      <c r="M7" s="9">
        <f>AD10*AB10</f>
        <v>-1.6201036407601735E-11</v>
      </c>
      <c r="N7" s="9">
        <f>AE10*AB10</f>
        <v>-3.1986682202043487E-11</v>
      </c>
      <c r="O7" s="9">
        <f>AF10*AB10</f>
        <v>5.5304129637523716E-11</v>
      </c>
      <c r="P7" s="9">
        <f>AG10*AB10</f>
        <v>-2.5703062394485822E-10</v>
      </c>
      <c r="Q7" s="9">
        <f>AH10*AB10</f>
        <v>-1.8215300590521019E-4</v>
      </c>
      <c r="R7" s="9">
        <f>AI10*AB10</f>
        <v>-9.846796460107398E-3</v>
      </c>
      <c r="S7" s="9">
        <f>AJ10*AB10</f>
        <v>-7.70989465912184E-5</v>
      </c>
      <c r="T7" s="9">
        <f>AK10*AB10</f>
        <v>-3.2626935710867446E-4</v>
      </c>
      <c r="U7" s="9">
        <f>AL10*AB10</f>
        <v>-2.7217905357984372E-8</v>
      </c>
      <c r="V7" s="9">
        <f>AM10*AB10</f>
        <v>-3.0713817213277662E-6</v>
      </c>
      <c r="W7" s="9">
        <f>AN10*AB10</f>
        <v>3.1066329985215586E-3</v>
      </c>
      <c r="X7" s="9">
        <f>AO10*AB10</f>
        <v>5.9214284497486058E-3</v>
      </c>
      <c r="Y7" s="9">
        <f>AP10*AB10</f>
        <v>-2.5585338559043012E-2</v>
      </c>
      <c r="Z7" s="9">
        <f>AQ10*AB10</f>
        <v>-2.5242744636742441E-9</v>
      </c>
      <c r="AA7" s="9">
        <f>AR10*AB10</f>
        <v>-8.9267166527744232E-2</v>
      </c>
      <c r="AB7" s="9">
        <f t="shared" si="1"/>
        <v>-0.2</v>
      </c>
      <c r="AC7" s="9">
        <f>AB7*L7</f>
        <v>4.7527097964561831E-3</v>
      </c>
      <c r="AD7" s="9">
        <f>AB7*M7</f>
        <v>3.2402072815203473E-12</v>
      </c>
      <c r="AE7" s="9">
        <f>AB7*N7</f>
        <v>6.3973364404086977E-12</v>
      </c>
      <c r="AF7" s="9">
        <f>AB7*O7</f>
        <v>-1.1060825927504744E-11</v>
      </c>
      <c r="AG7" s="9">
        <f>AB7*P7</f>
        <v>5.1406124788971646E-11</v>
      </c>
      <c r="AH7" s="9">
        <f>AB7*Q7</f>
        <v>3.6430601181042036E-5</v>
      </c>
      <c r="AI7" s="9">
        <f>AB7*R7</f>
        <v>1.9693592920214799E-3</v>
      </c>
      <c r="AJ7" s="9">
        <f>AB7*S7</f>
        <v>1.5419789318243679E-5</v>
      </c>
      <c r="AK7" s="9">
        <f>AB7*T7</f>
        <v>6.5253871421734895E-5</v>
      </c>
      <c r="AL7" s="9">
        <f>AB7*U7</f>
        <v>5.4435810715968746E-9</v>
      </c>
      <c r="AM7" s="9">
        <f>AB7*V7</f>
        <v>6.1427634426555324E-7</v>
      </c>
      <c r="AN7" s="9">
        <f>AB7*W7</f>
        <v>-6.2132659970431177E-4</v>
      </c>
      <c r="AO7" s="9">
        <f>AB7*X7</f>
        <v>-1.1842856899497213E-3</v>
      </c>
      <c r="AP7" s="9">
        <f>AB7*Y7</f>
        <v>5.1170677118086028E-3</v>
      </c>
      <c r="AQ7" s="9">
        <f>AB7*Z7</f>
        <v>5.0485489273484888E-10</v>
      </c>
      <c r="AR7" s="9">
        <f>AB7*AA7</f>
        <v>1.7853433305548849E-2</v>
      </c>
    </row>
    <row r="8" spans="1:44" ht="51" x14ac:dyDescent="0.35">
      <c r="A8" s="9" t="s">
        <v>123</v>
      </c>
      <c r="B8" s="9" t="s">
        <v>53</v>
      </c>
      <c r="C8" s="9" t="s">
        <v>110</v>
      </c>
      <c r="D8" s="9" t="s">
        <v>172</v>
      </c>
      <c r="E8" s="9" t="s">
        <v>123</v>
      </c>
      <c r="F8" s="9" t="s">
        <v>53</v>
      </c>
      <c r="G8" s="9" t="s">
        <v>172</v>
      </c>
      <c r="H8" s="9">
        <v>-1</v>
      </c>
      <c r="I8" s="9" t="s">
        <v>187</v>
      </c>
      <c r="J8" s="9" t="b">
        <v>0</v>
      </c>
      <c r="AB8" s="9">
        <f t="shared" si="1"/>
        <v>-1</v>
      </c>
      <c r="AC8" s="9">
        <f t="shared" ref="AC8:AR8" si="3">+AC9</f>
        <v>2.3763548982280912E-2</v>
      </c>
      <c r="AD8" s="9">
        <f t="shared" si="3"/>
        <v>1.6201036407601735E-11</v>
      </c>
      <c r="AE8" s="9">
        <f t="shared" si="3"/>
        <v>3.1986682202043487E-11</v>
      </c>
      <c r="AF8" s="9">
        <f t="shared" si="3"/>
        <v>-5.5304129637523716E-11</v>
      </c>
      <c r="AG8" s="9">
        <f t="shared" si="3"/>
        <v>2.5703062394485822E-10</v>
      </c>
      <c r="AH8" s="9">
        <f t="shared" si="3"/>
        <v>1.8215300590521019E-4</v>
      </c>
      <c r="AI8" s="9">
        <f t="shared" si="3"/>
        <v>9.846796460107398E-3</v>
      </c>
      <c r="AJ8" s="9">
        <f t="shared" si="3"/>
        <v>7.70989465912184E-5</v>
      </c>
      <c r="AK8" s="9">
        <f t="shared" si="3"/>
        <v>3.2626935710867446E-4</v>
      </c>
      <c r="AL8" s="9">
        <f t="shared" si="3"/>
        <v>2.7217905357984372E-8</v>
      </c>
      <c r="AM8" s="9">
        <f t="shared" si="3"/>
        <v>3.0713817213277662E-6</v>
      </c>
      <c r="AN8" s="9">
        <f t="shared" si="3"/>
        <v>-3.1066329985215586E-3</v>
      </c>
      <c r="AO8" s="9">
        <f t="shared" si="3"/>
        <v>-5.9214284497486058E-3</v>
      </c>
      <c r="AP8" s="9">
        <f t="shared" si="3"/>
        <v>2.5585338559043012E-2</v>
      </c>
      <c r="AQ8" s="9">
        <f t="shared" si="3"/>
        <v>2.5242744636742441E-9</v>
      </c>
      <c r="AR8" s="9">
        <f t="shared" si="3"/>
        <v>8.9267166527744232E-2</v>
      </c>
    </row>
    <row r="9" spans="1:44" ht="88.5" x14ac:dyDescent="0.35">
      <c r="A9" s="9" t="s">
        <v>125</v>
      </c>
      <c r="B9" s="9" t="s">
        <v>55</v>
      </c>
      <c r="C9" s="9" t="s">
        <v>110</v>
      </c>
      <c r="D9" s="9" t="s">
        <v>172</v>
      </c>
      <c r="E9" s="9" t="s">
        <v>123</v>
      </c>
      <c r="F9" s="9" t="s">
        <v>53</v>
      </c>
      <c r="G9" s="9" t="s">
        <v>172</v>
      </c>
      <c r="H9" s="9">
        <v>-1</v>
      </c>
      <c r="I9" s="9" t="s">
        <v>188</v>
      </c>
      <c r="J9" s="9" t="b">
        <v>1</v>
      </c>
      <c r="L9" s="9">
        <f>AC25*AB25</f>
        <v>-2.3763548982280912E-2</v>
      </c>
      <c r="M9" s="9">
        <f>AD25*AB25</f>
        <v>-1.6201036407601735E-11</v>
      </c>
      <c r="N9" s="9">
        <f>AE25*AB25</f>
        <v>-3.1986682202043487E-11</v>
      </c>
      <c r="O9" s="9">
        <f>AF25*AB25</f>
        <v>5.5304129637523716E-11</v>
      </c>
      <c r="P9" s="9">
        <f>AG25*AB25</f>
        <v>-2.5703062394485822E-10</v>
      </c>
      <c r="Q9" s="9">
        <f>AH25*AB25</f>
        <v>-1.8215300590521019E-4</v>
      </c>
      <c r="R9" s="9">
        <f>AI25*AB25</f>
        <v>-9.846796460107398E-3</v>
      </c>
      <c r="S9" s="9">
        <f>AJ25*AB25</f>
        <v>-7.70989465912184E-5</v>
      </c>
      <c r="T9" s="9">
        <f>AK25*AB25</f>
        <v>-3.2626935710867446E-4</v>
      </c>
      <c r="U9" s="9">
        <f>AL25*AB25</f>
        <v>-2.7217905357984372E-8</v>
      </c>
      <c r="V9" s="9">
        <f>AM25*AB25</f>
        <v>-3.0713817213277662E-6</v>
      </c>
      <c r="W9" s="9">
        <f>AN25*AB25</f>
        <v>3.1066329985215586E-3</v>
      </c>
      <c r="X9" s="9">
        <f>AO25*AB25</f>
        <v>5.9214284497486058E-3</v>
      </c>
      <c r="Y9" s="9">
        <f>AP25*AB25</f>
        <v>-2.5585338559043012E-2</v>
      </c>
      <c r="Z9" s="9">
        <f>AQ25*AB25</f>
        <v>-2.5242744636742441E-9</v>
      </c>
      <c r="AA9" s="9">
        <f>AR25*AB25</f>
        <v>-8.9267166527744232E-2</v>
      </c>
      <c r="AB9" s="9">
        <f t="shared" si="1"/>
        <v>-1</v>
      </c>
      <c r="AC9" s="9">
        <f>AB9*L9</f>
        <v>2.3763548982280912E-2</v>
      </c>
      <c r="AD9" s="9">
        <f>AB9*M9</f>
        <v>1.6201036407601735E-11</v>
      </c>
      <c r="AE9" s="9">
        <f>AB9*N9</f>
        <v>3.1986682202043487E-11</v>
      </c>
      <c r="AF9" s="9">
        <f>AB9*O9</f>
        <v>-5.5304129637523716E-11</v>
      </c>
      <c r="AG9" s="9">
        <f>AB9*P9</f>
        <v>2.5703062394485822E-10</v>
      </c>
      <c r="AH9" s="9">
        <f>AB9*Q9</f>
        <v>1.8215300590521019E-4</v>
      </c>
      <c r="AI9" s="9">
        <f>AB9*R9</f>
        <v>9.846796460107398E-3</v>
      </c>
      <c r="AJ9" s="9">
        <f>AB9*S9</f>
        <v>7.70989465912184E-5</v>
      </c>
      <c r="AK9" s="9">
        <f>AB9*T9</f>
        <v>3.2626935710867446E-4</v>
      </c>
      <c r="AL9" s="9">
        <f>AB9*U9</f>
        <v>2.7217905357984372E-8</v>
      </c>
      <c r="AM9" s="9">
        <f>AB9*V9</f>
        <v>3.0713817213277662E-6</v>
      </c>
      <c r="AN9" s="9">
        <f>AB9*W9</f>
        <v>-3.1066329985215586E-3</v>
      </c>
      <c r="AO9" s="9">
        <f>AB9*X9</f>
        <v>-5.9214284497486058E-3</v>
      </c>
      <c r="AP9" s="9">
        <f>AB9*Y9</f>
        <v>2.5585338559043012E-2</v>
      </c>
      <c r="AQ9" s="9">
        <f>AB9*Z9</f>
        <v>2.5242744636742441E-9</v>
      </c>
      <c r="AR9" s="9">
        <f>AB9*AA9</f>
        <v>8.9267166527744232E-2</v>
      </c>
    </row>
    <row r="10" spans="1:44" ht="51" x14ac:dyDescent="0.35">
      <c r="A10" s="9" t="s">
        <v>124</v>
      </c>
      <c r="B10" s="9" t="s">
        <v>54</v>
      </c>
      <c r="C10" s="9" t="s">
        <v>110</v>
      </c>
      <c r="D10" s="9" t="s">
        <v>172</v>
      </c>
      <c r="E10" s="9" t="s">
        <v>124</v>
      </c>
      <c r="F10" s="9" t="s">
        <v>54</v>
      </c>
      <c r="G10" s="9" t="s">
        <v>172</v>
      </c>
      <c r="H10" s="9">
        <v>-1</v>
      </c>
      <c r="I10" s="9" t="s">
        <v>187</v>
      </c>
      <c r="J10" s="9" t="b">
        <v>0</v>
      </c>
      <c r="AB10" s="9">
        <f t="shared" si="1"/>
        <v>-1</v>
      </c>
      <c r="AC10" s="9">
        <f t="shared" ref="AC10:AR10" si="4">+AC11</f>
        <v>2.3763548982280912E-2</v>
      </c>
      <c r="AD10" s="9">
        <f t="shared" si="4"/>
        <v>1.6201036407601735E-11</v>
      </c>
      <c r="AE10" s="9">
        <f t="shared" si="4"/>
        <v>3.1986682202043487E-11</v>
      </c>
      <c r="AF10" s="9">
        <f t="shared" si="4"/>
        <v>-5.5304129637523716E-11</v>
      </c>
      <c r="AG10" s="9">
        <f t="shared" si="4"/>
        <v>2.5703062394485822E-10</v>
      </c>
      <c r="AH10" s="9">
        <f t="shared" si="4"/>
        <v>1.8215300590521019E-4</v>
      </c>
      <c r="AI10" s="9">
        <f t="shared" si="4"/>
        <v>9.846796460107398E-3</v>
      </c>
      <c r="AJ10" s="9">
        <f t="shared" si="4"/>
        <v>7.70989465912184E-5</v>
      </c>
      <c r="AK10" s="9">
        <f t="shared" si="4"/>
        <v>3.2626935710867446E-4</v>
      </c>
      <c r="AL10" s="9">
        <f t="shared" si="4"/>
        <v>2.7217905357984372E-8</v>
      </c>
      <c r="AM10" s="9">
        <f t="shared" si="4"/>
        <v>3.0713817213277662E-6</v>
      </c>
      <c r="AN10" s="9">
        <f t="shared" si="4"/>
        <v>-3.1066329985215586E-3</v>
      </c>
      <c r="AO10" s="9">
        <f t="shared" si="4"/>
        <v>-5.9214284497486058E-3</v>
      </c>
      <c r="AP10" s="9">
        <f t="shared" si="4"/>
        <v>2.5585338559043012E-2</v>
      </c>
      <c r="AQ10" s="9">
        <f t="shared" si="4"/>
        <v>2.5242744636742441E-9</v>
      </c>
      <c r="AR10" s="9">
        <f t="shared" si="4"/>
        <v>8.9267166527744232E-2</v>
      </c>
    </row>
    <row r="11" spans="1:44" ht="88.5" x14ac:dyDescent="0.35">
      <c r="A11" s="9" t="s">
        <v>126</v>
      </c>
      <c r="B11" s="9" t="s">
        <v>56</v>
      </c>
      <c r="C11" s="9" t="s">
        <v>110</v>
      </c>
      <c r="D11" s="9" t="s">
        <v>172</v>
      </c>
      <c r="E11" s="9" t="s">
        <v>124</v>
      </c>
      <c r="F11" s="9" t="s">
        <v>54</v>
      </c>
      <c r="G11" s="9" t="s">
        <v>172</v>
      </c>
      <c r="H11" s="9">
        <v>-1</v>
      </c>
      <c r="I11" s="9" t="s">
        <v>188</v>
      </c>
      <c r="J11" s="9" t="b">
        <v>1</v>
      </c>
      <c r="L11" s="9">
        <f>AC69*AB69</f>
        <v>-2.3763548982280912E-2</v>
      </c>
      <c r="M11" s="9">
        <f>AD69*AB69</f>
        <v>-1.6201036407601735E-11</v>
      </c>
      <c r="N11" s="9">
        <f>AE69*AB69</f>
        <v>-3.1986682202043487E-11</v>
      </c>
      <c r="O11" s="9">
        <f>AF69*AB69</f>
        <v>5.5304129637523716E-11</v>
      </c>
      <c r="P11" s="9">
        <f>AG69*AB69</f>
        <v>-2.5703062394485822E-10</v>
      </c>
      <c r="Q11" s="9">
        <f>AH69*AB69</f>
        <v>-1.8215300590521019E-4</v>
      </c>
      <c r="R11" s="9">
        <f>AI69*AB69</f>
        <v>-9.846796460107398E-3</v>
      </c>
      <c r="S11" s="9">
        <f>AJ69*AB69</f>
        <v>-7.70989465912184E-5</v>
      </c>
      <c r="T11" s="9">
        <f>AK69*AB69</f>
        <v>-3.2626935710867446E-4</v>
      </c>
      <c r="U11" s="9">
        <f>AL69*AB69</f>
        <v>-2.7217905357984372E-8</v>
      </c>
      <c r="V11" s="9">
        <f>AM69*AB69</f>
        <v>-3.0713817213277662E-6</v>
      </c>
      <c r="W11" s="9">
        <f>AN69*AB69</f>
        <v>3.1066329985215586E-3</v>
      </c>
      <c r="X11" s="9">
        <f>AO69*AB69</f>
        <v>5.9214284497486058E-3</v>
      </c>
      <c r="Y11" s="9">
        <f>AP69*AB69</f>
        <v>-2.5585338559043012E-2</v>
      </c>
      <c r="Z11" s="9">
        <f>AQ69*AB69</f>
        <v>-2.5242744636742441E-9</v>
      </c>
      <c r="AA11" s="9">
        <f>AR69*AB69</f>
        <v>-8.9267166527744232E-2</v>
      </c>
      <c r="AB11" s="9">
        <f t="shared" si="1"/>
        <v>-1</v>
      </c>
      <c r="AC11" s="9">
        <f>AB11*L11</f>
        <v>2.3763548982280912E-2</v>
      </c>
      <c r="AD11" s="9">
        <f>AB11*M11</f>
        <v>1.6201036407601735E-11</v>
      </c>
      <c r="AE11" s="9">
        <f>AB11*N11</f>
        <v>3.1986682202043487E-11</v>
      </c>
      <c r="AF11" s="9">
        <f>AB11*O11</f>
        <v>-5.5304129637523716E-11</v>
      </c>
      <c r="AG11" s="9">
        <f>AB11*P11</f>
        <v>2.5703062394485822E-10</v>
      </c>
      <c r="AH11" s="9">
        <f>AB11*Q11</f>
        <v>1.8215300590521019E-4</v>
      </c>
      <c r="AI11" s="9">
        <f>AB11*R11</f>
        <v>9.846796460107398E-3</v>
      </c>
      <c r="AJ11" s="9">
        <f>AB11*S11</f>
        <v>7.70989465912184E-5</v>
      </c>
      <c r="AK11" s="9">
        <f>AB11*T11</f>
        <v>3.2626935710867446E-4</v>
      </c>
      <c r="AL11" s="9">
        <f>AB11*U11</f>
        <v>2.7217905357984372E-8</v>
      </c>
      <c r="AM11" s="9">
        <f>AB11*V11</f>
        <v>3.0713817213277662E-6</v>
      </c>
      <c r="AN11" s="9">
        <f>AB11*W11</f>
        <v>-3.1066329985215586E-3</v>
      </c>
      <c r="AO11" s="9">
        <f>AB11*X11</f>
        <v>-5.9214284497486058E-3</v>
      </c>
      <c r="AP11" s="9">
        <f>AB11*Y11</f>
        <v>2.5585338559043012E-2</v>
      </c>
      <c r="AQ11" s="9">
        <f>AB11*Z11</f>
        <v>2.5242744636742441E-9</v>
      </c>
      <c r="AR11" s="9">
        <f>AB11*AA11</f>
        <v>8.9267166527744232E-2</v>
      </c>
    </row>
    <row r="12" spans="1:44" ht="38.5" x14ac:dyDescent="0.35">
      <c r="A12" s="9" t="s">
        <v>122</v>
      </c>
      <c r="B12" s="9" t="s">
        <v>3</v>
      </c>
      <c r="C12" s="9" t="s">
        <v>110</v>
      </c>
      <c r="D12" s="9" t="s">
        <v>172</v>
      </c>
      <c r="E12" s="9" t="s">
        <v>122</v>
      </c>
      <c r="F12" s="9" t="s">
        <v>3</v>
      </c>
      <c r="G12" s="9" t="s">
        <v>172</v>
      </c>
      <c r="H12" s="9">
        <v>-1</v>
      </c>
      <c r="I12" s="9" t="s">
        <v>187</v>
      </c>
      <c r="J12" s="9" t="b">
        <v>0</v>
      </c>
      <c r="AB12" s="9">
        <f t="shared" si="1"/>
        <v>-1</v>
      </c>
      <c r="AC12" s="9">
        <f t="shared" ref="AC12:AR12" si="5">+AC13+AC14</f>
        <v>9.4605337025581202E-2</v>
      </c>
      <c r="AD12" s="9">
        <f t="shared" si="5"/>
        <v>1.0862861227084691E-8</v>
      </c>
      <c r="AE12" s="9">
        <f t="shared" si="5"/>
        <v>1.4156587256159841E-9</v>
      </c>
      <c r="AF12" s="9">
        <f t="shared" si="5"/>
        <v>6.2271316266681299E-9</v>
      </c>
      <c r="AG12" s="9">
        <f t="shared" si="5"/>
        <v>9.7981918403556517E-9</v>
      </c>
      <c r="AH12" s="9">
        <f t="shared" si="5"/>
        <v>3.5976733050861187E-3</v>
      </c>
      <c r="AI12" s="9">
        <f t="shared" si="5"/>
        <v>3.7776900657646357E-4</v>
      </c>
      <c r="AJ12" s="9">
        <f t="shared" si="5"/>
        <v>1.1832420852225815E-3</v>
      </c>
      <c r="AK12" s="9">
        <f t="shared" si="5"/>
        <v>5.2017897252694123E-3</v>
      </c>
      <c r="AL12" s="9">
        <f t="shared" si="5"/>
        <v>4.4177865790784105E-7</v>
      </c>
      <c r="AM12" s="9">
        <f t="shared" si="5"/>
        <v>1.3125067231709641E-4</v>
      </c>
      <c r="AN12" s="9">
        <f t="shared" si="5"/>
        <v>6.4513643644497132E-2</v>
      </c>
      <c r="AO12" s="9">
        <f t="shared" si="5"/>
        <v>1.2591754353060551</v>
      </c>
      <c r="AP12" s="9">
        <f t="shared" si="5"/>
        <v>7.7943285384820121E-3</v>
      </c>
      <c r="AQ12" s="9">
        <f t="shared" si="5"/>
        <v>1.5730031980247245E-7</v>
      </c>
      <c r="AR12" s="9">
        <f t="shared" si="5"/>
        <v>0.72316207211056682</v>
      </c>
    </row>
    <row r="13" spans="1:44" ht="51" x14ac:dyDescent="0.35">
      <c r="A13" s="9" t="s">
        <v>127</v>
      </c>
      <c r="B13" s="9" t="s">
        <v>57</v>
      </c>
      <c r="C13" s="9" t="s">
        <v>110</v>
      </c>
      <c r="D13" s="9" t="s">
        <v>172</v>
      </c>
      <c r="E13" s="9" t="s">
        <v>122</v>
      </c>
      <c r="F13" s="9" t="s">
        <v>3</v>
      </c>
      <c r="G13" s="9" t="s">
        <v>172</v>
      </c>
      <c r="H13" s="9">
        <v>-0.6</v>
      </c>
      <c r="I13" s="9" t="s">
        <v>188</v>
      </c>
      <c r="J13" s="9" t="b">
        <v>1</v>
      </c>
      <c r="L13" s="9">
        <f>AC15*AB15</f>
        <v>-9.4605337025581202E-2</v>
      </c>
      <c r="M13" s="9">
        <f>AD15*AB15</f>
        <v>-1.0862861227084691E-8</v>
      </c>
      <c r="N13" s="9">
        <f>AE15*AB15</f>
        <v>-1.4156587256159841E-9</v>
      </c>
      <c r="O13" s="9">
        <f>AF15*AB15</f>
        <v>-6.2271316266681299E-9</v>
      </c>
      <c r="P13" s="9">
        <f>AG15*AB15</f>
        <v>-9.7981918403556517E-9</v>
      </c>
      <c r="Q13" s="9">
        <f>AH15*AB15</f>
        <v>-3.5976733050861187E-3</v>
      </c>
      <c r="R13" s="9">
        <f>AI15*AB15</f>
        <v>-3.7776900657646357E-4</v>
      </c>
      <c r="S13" s="9">
        <f>AJ15*AB15</f>
        <v>-1.1832420852225815E-3</v>
      </c>
      <c r="T13" s="9">
        <f>AK15*AB15</f>
        <v>-5.2017897252694123E-3</v>
      </c>
      <c r="U13" s="9">
        <f>AL15*AB15</f>
        <v>-4.4177865790784105E-7</v>
      </c>
      <c r="V13" s="9">
        <f>AM15*AB15</f>
        <v>-1.3125067231709641E-4</v>
      </c>
      <c r="W13" s="9">
        <f>AN15*AB15</f>
        <v>-6.4513643644497132E-2</v>
      </c>
      <c r="X13" s="9">
        <f>AO15*AB15</f>
        <v>-1.2591754353060551</v>
      </c>
      <c r="Y13" s="9">
        <f>AP15*AB15</f>
        <v>-7.7943285384820121E-3</v>
      </c>
      <c r="Z13" s="9">
        <f>AQ15*AB15</f>
        <v>-1.5730031980247245E-7</v>
      </c>
      <c r="AA13" s="9">
        <f>AR15*AB15</f>
        <v>-0.72316207211056682</v>
      </c>
      <c r="AB13" s="9">
        <f t="shared" si="1"/>
        <v>-0.6</v>
      </c>
      <c r="AC13" s="9">
        <f>AB13*L13</f>
        <v>5.6763202215348717E-2</v>
      </c>
      <c r="AD13" s="9">
        <f>AB13*M13</f>
        <v>6.5177167362508139E-9</v>
      </c>
      <c r="AE13" s="9">
        <f>AB13*N13</f>
        <v>8.4939523536959045E-10</v>
      </c>
      <c r="AF13" s="9">
        <f>AB13*O13</f>
        <v>3.7362789760008781E-9</v>
      </c>
      <c r="AG13" s="9">
        <f>AB13*P13</f>
        <v>5.8789151042133912E-9</v>
      </c>
      <c r="AH13" s="9">
        <f>AB13*Q13</f>
        <v>2.1586039830516711E-3</v>
      </c>
      <c r="AI13" s="9">
        <f>AB13*R13</f>
        <v>2.2666140394587812E-4</v>
      </c>
      <c r="AJ13" s="9">
        <f>AB13*S13</f>
        <v>7.0994525113354887E-4</v>
      </c>
      <c r="AK13" s="9">
        <f>AB13*T13</f>
        <v>3.1210738351616471E-3</v>
      </c>
      <c r="AL13" s="9">
        <f>AB13*U13</f>
        <v>2.6506719474470461E-7</v>
      </c>
      <c r="AM13" s="9">
        <f>AB13*V13</f>
        <v>7.8750403390257846E-5</v>
      </c>
      <c r="AN13" s="9">
        <f>AB13*W13</f>
        <v>3.870818618669828E-2</v>
      </c>
      <c r="AO13" s="9">
        <f>AB13*X13</f>
        <v>0.75550526118363304</v>
      </c>
      <c r="AP13" s="9">
        <f>AB13*Y13</f>
        <v>4.6765971230892074E-3</v>
      </c>
      <c r="AQ13" s="9">
        <f>AB13*Z13</f>
        <v>9.4380191881483465E-8</v>
      </c>
      <c r="AR13" s="9">
        <f>AB13*AA13</f>
        <v>0.4338972432663401</v>
      </c>
    </row>
    <row r="14" spans="1:44" ht="51" x14ac:dyDescent="0.35">
      <c r="A14" s="9" t="s">
        <v>128</v>
      </c>
      <c r="B14" s="9" t="s">
        <v>58</v>
      </c>
      <c r="C14" s="9" t="s">
        <v>110</v>
      </c>
      <c r="D14" s="9" t="s">
        <v>172</v>
      </c>
      <c r="E14" s="9" t="s">
        <v>122</v>
      </c>
      <c r="F14" s="9" t="s">
        <v>3</v>
      </c>
      <c r="G14" s="9" t="s">
        <v>172</v>
      </c>
      <c r="H14" s="9">
        <v>-0.4</v>
      </c>
      <c r="I14" s="9" t="s">
        <v>188</v>
      </c>
      <c r="J14" s="9" t="b">
        <v>1</v>
      </c>
      <c r="L14" s="9">
        <f>AC20*AB20</f>
        <v>-9.4605337025581202E-2</v>
      </c>
      <c r="M14" s="9">
        <f>AD20*AB20</f>
        <v>-1.0862861227084691E-8</v>
      </c>
      <c r="N14" s="9">
        <f>AE20*AB20</f>
        <v>-1.4156587256159841E-9</v>
      </c>
      <c r="O14" s="9">
        <f>AF20*AB20</f>
        <v>-6.2271316266681299E-9</v>
      </c>
      <c r="P14" s="9">
        <f>AG20*AB20</f>
        <v>-9.7981918403556517E-9</v>
      </c>
      <c r="Q14" s="9">
        <f>AH20*AB20</f>
        <v>-3.5976733050861187E-3</v>
      </c>
      <c r="R14" s="9">
        <f>AI20*AB20</f>
        <v>-3.7776900657646357E-4</v>
      </c>
      <c r="S14" s="9">
        <f>AJ20*AB20</f>
        <v>-1.1832420852225815E-3</v>
      </c>
      <c r="T14" s="9">
        <f>AK20*AB20</f>
        <v>-5.2017897252694123E-3</v>
      </c>
      <c r="U14" s="9">
        <f>AL20*AB20</f>
        <v>-4.4177865790784105E-7</v>
      </c>
      <c r="V14" s="9">
        <f>AM20*AB20</f>
        <v>-1.3125067231709641E-4</v>
      </c>
      <c r="W14" s="9">
        <f>AN20*AB20</f>
        <v>-6.4513643644497132E-2</v>
      </c>
      <c r="X14" s="9">
        <f>AO20*AB20</f>
        <v>-1.2591754353060551</v>
      </c>
      <c r="Y14" s="9">
        <f>AP20*AB20</f>
        <v>-7.7943285384820121E-3</v>
      </c>
      <c r="Z14" s="9">
        <f>AQ20*AB20</f>
        <v>-1.5730031980247245E-7</v>
      </c>
      <c r="AA14" s="9">
        <f>AR20*AB20</f>
        <v>-0.72316207211056682</v>
      </c>
      <c r="AB14" s="9">
        <f t="shared" si="1"/>
        <v>-0.4</v>
      </c>
      <c r="AC14" s="9">
        <f>AB14*L14</f>
        <v>3.7842134810232485E-2</v>
      </c>
      <c r="AD14" s="9">
        <f>AB14*M14</f>
        <v>4.3451444908338767E-9</v>
      </c>
      <c r="AE14" s="9">
        <f>AB14*N14</f>
        <v>5.6626349024639364E-10</v>
      </c>
      <c r="AF14" s="9">
        <f>AB14*O14</f>
        <v>2.4908526506672522E-9</v>
      </c>
      <c r="AG14" s="9">
        <f>AB14*P14</f>
        <v>3.9192767361422605E-9</v>
      </c>
      <c r="AH14" s="9">
        <f>AB14*Q14</f>
        <v>1.4390693220344476E-3</v>
      </c>
      <c r="AI14" s="9">
        <f>AB14*R14</f>
        <v>1.5110760263058545E-4</v>
      </c>
      <c r="AJ14" s="9">
        <f>AB14*S14</f>
        <v>4.7329683408903265E-4</v>
      </c>
      <c r="AK14" s="9">
        <f>AB14*T14</f>
        <v>2.0807158901077652E-3</v>
      </c>
      <c r="AL14" s="9">
        <f>AB14*U14</f>
        <v>1.7671146316313644E-7</v>
      </c>
      <c r="AM14" s="9">
        <f>AB14*V14</f>
        <v>5.2500268926838564E-5</v>
      </c>
      <c r="AN14" s="9">
        <f>AB14*W14</f>
        <v>2.5805457457798855E-2</v>
      </c>
      <c r="AO14" s="9">
        <f>AB14*X14</f>
        <v>0.5036701741224221</v>
      </c>
      <c r="AP14" s="9">
        <f>AB14*Y14</f>
        <v>3.1177314153928051E-3</v>
      </c>
      <c r="AQ14" s="9">
        <f>AB14*Z14</f>
        <v>6.292012792098899E-8</v>
      </c>
      <c r="AR14" s="9">
        <f>AB14*AA14</f>
        <v>0.28926482884422672</v>
      </c>
    </row>
    <row r="15" spans="1:44" ht="51" x14ac:dyDescent="0.35">
      <c r="A15" s="9" t="s">
        <v>127</v>
      </c>
      <c r="B15" s="9" t="s">
        <v>57</v>
      </c>
      <c r="C15" s="9" t="s">
        <v>110</v>
      </c>
      <c r="D15" s="9" t="s">
        <v>172</v>
      </c>
      <c r="E15" s="9" t="s">
        <v>127</v>
      </c>
      <c r="F15" s="9" t="s">
        <v>57</v>
      </c>
      <c r="G15" s="9" t="s">
        <v>172</v>
      </c>
      <c r="H15" s="9">
        <v>-1</v>
      </c>
      <c r="I15" s="9" t="s">
        <v>187</v>
      </c>
      <c r="J15" s="9" t="b">
        <v>0</v>
      </c>
      <c r="AB15" s="9">
        <f t="shared" si="1"/>
        <v>-1</v>
      </c>
      <c r="AC15" s="9">
        <f t="shared" ref="AC15:AR15" si="6">+AC16+AC17+AC18+AC19</f>
        <v>9.4605337025581202E-2</v>
      </c>
      <c r="AD15" s="9">
        <f t="shared" si="6"/>
        <v>1.0862861227084691E-8</v>
      </c>
      <c r="AE15" s="9">
        <f t="shared" si="6"/>
        <v>1.4156587256159841E-9</v>
      </c>
      <c r="AF15" s="9">
        <f t="shared" si="6"/>
        <v>6.2271316266681299E-9</v>
      </c>
      <c r="AG15" s="9">
        <f t="shared" si="6"/>
        <v>9.7981918403556517E-9</v>
      </c>
      <c r="AH15" s="9">
        <f t="shared" si="6"/>
        <v>3.5976733050861187E-3</v>
      </c>
      <c r="AI15" s="9">
        <f t="shared" si="6"/>
        <v>3.7776900657646357E-4</v>
      </c>
      <c r="AJ15" s="9">
        <f t="shared" si="6"/>
        <v>1.1832420852225815E-3</v>
      </c>
      <c r="AK15" s="9">
        <f t="shared" si="6"/>
        <v>5.2017897252694123E-3</v>
      </c>
      <c r="AL15" s="9">
        <f t="shared" si="6"/>
        <v>4.4177865790784105E-7</v>
      </c>
      <c r="AM15" s="9">
        <f t="shared" si="6"/>
        <v>1.3125067231709641E-4</v>
      </c>
      <c r="AN15" s="9">
        <f t="shared" si="6"/>
        <v>6.4513643644497132E-2</v>
      </c>
      <c r="AO15" s="9">
        <f t="shared" si="6"/>
        <v>1.2591754353060551</v>
      </c>
      <c r="AP15" s="9">
        <f t="shared" si="6"/>
        <v>7.7943285384820121E-3</v>
      </c>
      <c r="AQ15" s="9">
        <f t="shared" si="6"/>
        <v>1.5730031980247245E-7</v>
      </c>
      <c r="AR15" s="9">
        <f t="shared" si="6"/>
        <v>0.72316207211056682</v>
      </c>
    </row>
    <row r="16" spans="1:44" ht="88.5" x14ac:dyDescent="0.35">
      <c r="A16" s="9" t="s">
        <v>129</v>
      </c>
      <c r="B16" s="9" t="s">
        <v>59</v>
      </c>
      <c r="C16" s="9" t="s">
        <v>110</v>
      </c>
      <c r="D16" s="9" t="s">
        <v>172</v>
      </c>
      <c r="E16" s="9" t="s">
        <v>127</v>
      </c>
      <c r="F16" s="9" t="s">
        <v>57</v>
      </c>
      <c r="G16" s="9" t="s">
        <v>172</v>
      </c>
      <c r="H16" s="9">
        <v>-0.5</v>
      </c>
      <c r="I16" s="9" t="s">
        <v>188</v>
      </c>
      <c r="J16" s="9" t="b">
        <v>1</v>
      </c>
      <c r="K16" s="9" t="s">
        <v>194</v>
      </c>
      <c r="L16" s="9">
        <f>AC38*AB38</f>
        <v>-5.1902148057455584E-2</v>
      </c>
      <c r="M16" s="9">
        <f>AD38*AB38</f>
        <v>-2.9631161922865247E-9</v>
      </c>
      <c r="N16" s="9">
        <f>AE38*AB38</f>
        <v>-1.505032708367435E-9</v>
      </c>
      <c r="O16" s="9">
        <f>AF38*AB38</f>
        <v>-2.5670544272338876E-9</v>
      </c>
      <c r="P16" s="9">
        <f>AG38*AB38</f>
        <v>-1.0935378100008095E-8</v>
      </c>
      <c r="Q16" s="9">
        <f>AH38*AB38</f>
        <v>-1.9588166580128026E-3</v>
      </c>
      <c r="R16" s="9">
        <f>AI38*AB38</f>
        <v>-7.1927436849041171E-5</v>
      </c>
      <c r="S16" s="9">
        <f>AJ38*AB38</f>
        <v>-2.1689098136162058E-3</v>
      </c>
      <c r="T16" s="9">
        <f>AK38*AB38</f>
        <v>-9.6286163502397708E-3</v>
      </c>
      <c r="U16" s="9">
        <f>AL38*AB38</f>
        <v>-3.8220756400944562E-7</v>
      </c>
      <c r="V16" s="9">
        <f>AM38*AB38</f>
        <v>-8.6336785509601342E-5</v>
      </c>
      <c r="W16" s="9">
        <f>AN38*AB38</f>
        <v>-2.0821992102691859E-2</v>
      </c>
      <c r="X16" s="9">
        <f>AO38*AB38</f>
        <v>-0.58901897080924814</v>
      </c>
      <c r="Y16" s="9">
        <f>AP38*AB38</f>
        <v>-1.1813854293390241E-2</v>
      </c>
      <c r="Z16" s="9">
        <f>AQ38*AB38</f>
        <v>-1.2528994163134821E-7</v>
      </c>
      <c r="AA16" s="9">
        <f>AR38*AB38</f>
        <v>-0.27798189257859174</v>
      </c>
      <c r="AB16" s="9">
        <f>-1+Parameter!D4</f>
        <v>-0.5</v>
      </c>
      <c r="AC16" s="9">
        <f>AB16*L16</f>
        <v>2.5951074028727792E-2</v>
      </c>
      <c r="AD16" s="9">
        <f>AB16*M16</f>
        <v>1.4815580961432623E-9</v>
      </c>
      <c r="AE16" s="9">
        <f>AB16*N16</f>
        <v>7.5251635418371749E-10</v>
      </c>
      <c r="AF16" s="9">
        <f>AB16*O16</f>
        <v>1.2835272136169438E-9</v>
      </c>
      <c r="AG16" s="9">
        <f>AB16*P16</f>
        <v>5.4676890500040473E-9</v>
      </c>
      <c r="AH16" s="9">
        <f>AB16*Q16</f>
        <v>9.794083290064013E-4</v>
      </c>
      <c r="AI16" s="9">
        <f>AB16*R16</f>
        <v>3.5963718424520586E-5</v>
      </c>
      <c r="AJ16" s="9">
        <f>AB16*S16</f>
        <v>1.0844549068081029E-3</v>
      </c>
      <c r="AK16" s="9">
        <f>AB16*T16</f>
        <v>4.8143081751198854E-3</v>
      </c>
      <c r="AL16" s="9">
        <f>AB16*U16</f>
        <v>1.9110378200472281E-7</v>
      </c>
      <c r="AM16" s="9">
        <f>AB16*V16</f>
        <v>4.3168392754800671E-5</v>
      </c>
      <c r="AN16" s="9">
        <f>AB16*W16</f>
        <v>1.041099605134593E-2</v>
      </c>
      <c r="AO16" s="9">
        <f>AB16*X16</f>
        <v>0.29450948540462407</v>
      </c>
      <c r="AP16" s="9">
        <f>AB16*Y16</f>
        <v>5.9069271466951206E-3</v>
      </c>
      <c r="AQ16" s="9">
        <f>AB16*Z16</f>
        <v>6.2644970815674107E-8</v>
      </c>
      <c r="AR16" s="9">
        <f>AB16*AA16</f>
        <v>0.13899094628929587</v>
      </c>
    </row>
    <row r="17" spans="1:44" ht="88.5" x14ac:dyDescent="0.35">
      <c r="A17" s="9" t="s">
        <v>130</v>
      </c>
      <c r="B17" s="9" t="s">
        <v>60</v>
      </c>
      <c r="C17" s="9" t="s">
        <v>110</v>
      </c>
      <c r="D17" s="9" t="s">
        <v>172</v>
      </c>
      <c r="E17" s="9" t="s">
        <v>127</v>
      </c>
      <c r="F17" s="9" t="s">
        <v>57</v>
      </c>
      <c r="G17" s="9" t="s">
        <v>172</v>
      </c>
      <c r="H17" s="9">
        <v>-0.5</v>
      </c>
      <c r="I17" s="9" t="s">
        <v>188</v>
      </c>
      <c r="J17" s="9" t="b">
        <v>1</v>
      </c>
      <c r="K17" s="9" t="s">
        <v>195</v>
      </c>
      <c r="L17" s="9">
        <f>AC51*AB51</f>
        <v>-6.3631291606058196E-2</v>
      </c>
      <c r="M17" s="9">
        <f>AD51*AB51</f>
        <v>-2.1461117401745045E-9</v>
      </c>
      <c r="N17" s="9">
        <f>AE51*AB51</f>
        <v>-5.9932898772369975E-10</v>
      </c>
      <c r="O17" s="9">
        <f>AF51*AB51</f>
        <v>-2.1648111306459408E-9</v>
      </c>
      <c r="P17" s="9">
        <f>AG51*AB51</f>
        <v>5.1574816115097723E-10</v>
      </c>
      <c r="Q17" s="9">
        <f>AH51*AB51</f>
        <v>-2.1236309091165724E-4</v>
      </c>
      <c r="R17" s="9">
        <f>AI51*AB51</f>
        <v>-5.7021824543464168E-5</v>
      </c>
      <c r="S17" s="9">
        <f>AJ51*AB51</f>
        <v>2.287819116289003E-4</v>
      </c>
      <c r="T17" s="9">
        <f>AK51*AB51</f>
        <v>1.0539745436972097E-3</v>
      </c>
      <c r="U17" s="9">
        <f>AL51*AB51</f>
        <v>-2.8696702001424669E-7</v>
      </c>
      <c r="V17" s="9">
        <f>AM51*AB51</f>
        <v>-9.7586895528990404E-6</v>
      </c>
      <c r="W17" s="9">
        <f>AN51*AB51</f>
        <v>-5.348048751002827E-3</v>
      </c>
      <c r="X17" s="9">
        <f>AO51*AB51</f>
        <v>-3.2308317082828386E-2</v>
      </c>
      <c r="Y17" s="9">
        <f>AP51*AB51</f>
        <v>-5.9156225282669785E-4</v>
      </c>
      <c r="Z17" s="9">
        <f>AQ51*AB51</f>
        <v>5.5873030923603101E-10</v>
      </c>
      <c r="AA17" s="9">
        <f>AR51*AB51</f>
        <v>-0.10916730139212347</v>
      </c>
      <c r="AB17" s="9">
        <f>-Parameter!D4</f>
        <v>-0.5</v>
      </c>
      <c r="AC17" s="9">
        <f>AB17*L17</f>
        <v>3.1815645803029098E-2</v>
      </c>
      <c r="AD17" s="9">
        <f>AB17*M17</f>
        <v>1.0730558700872523E-9</v>
      </c>
      <c r="AE17" s="9">
        <f>AB17*N17</f>
        <v>2.9966449386184988E-10</v>
      </c>
      <c r="AF17" s="9">
        <f>AB17*O17</f>
        <v>1.0824055653229704E-9</v>
      </c>
      <c r="AG17" s="9">
        <f>AB17*P17</f>
        <v>-2.5787408057548862E-10</v>
      </c>
      <c r="AH17" s="9">
        <f>AB17*Q17</f>
        <v>1.0618154545582862E-4</v>
      </c>
      <c r="AI17" s="9">
        <f>AB17*R17</f>
        <v>2.8510912271732084E-5</v>
      </c>
      <c r="AJ17" s="9">
        <f>AB17*S17</f>
        <v>-1.1439095581445015E-4</v>
      </c>
      <c r="AK17" s="9">
        <f>AB17*T17</f>
        <v>-5.2698727184860485E-4</v>
      </c>
      <c r="AL17" s="9">
        <f>AB17*U17</f>
        <v>1.4348351000712335E-7</v>
      </c>
      <c r="AM17" s="9">
        <f>AB17*V17</f>
        <v>4.8793447764495202E-6</v>
      </c>
      <c r="AN17" s="9">
        <f>AB17*W17</f>
        <v>2.6740243755014135E-3</v>
      </c>
      <c r="AO17" s="9">
        <f>AB17*X17</f>
        <v>1.6154158541414193E-2</v>
      </c>
      <c r="AP17" s="9">
        <f>AB17*Y17</f>
        <v>2.9578112641334892E-4</v>
      </c>
      <c r="AQ17" s="9">
        <f>AB17*Z17</f>
        <v>-2.793651546180155E-10</v>
      </c>
      <c r="AR17" s="9">
        <f>AB17*AA17</f>
        <v>5.4583650696061733E-2</v>
      </c>
    </row>
    <row r="18" spans="1:44" ht="113.5" x14ac:dyDescent="0.35">
      <c r="A18" s="9" t="s">
        <v>131</v>
      </c>
      <c r="B18" s="9" t="s">
        <v>61</v>
      </c>
      <c r="C18" s="9" t="s">
        <v>112</v>
      </c>
      <c r="D18" s="9" t="s">
        <v>173</v>
      </c>
      <c r="E18" s="9" t="s">
        <v>127</v>
      </c>
      <c r="F18" s="9" t="s">
        <v>57</v>
      </c>
      <c r="G18" s="9" t="s">
        <v>172</v>
      </c>
      <c r="H18" s="9">
        <v>0.02</v>
      </c>
      <c r="I18" s="9" t="s">
        <v>188</v>
      </c>
      <c r="J18" s="9" t="b">
        <v>0</v>
      </c>
      <c r="L18" s="9">
        <v>1.1416556053677691</v>
      </c>
      <c r="M18" s="9">
        <v>2.5177310202026199E-7</v>
      </c>
      <c r="N18" s="9">
        <v>6.155909701083705E-9</v>
      </c>
      <c r="O18" s="9">
        <v>7.159852308890141E-8</v>
      </c>
      <c r="P18" s="9">
        <v>1.725633233871712E-7</v>
      </c>
      <c r="Q18" s="9">
        <v>7.3407314850234481E-2</v>
      </c>
      <c r="R18" s="9">
        <v>1.245021295780843E-2</v>
      </c>
      <c r="S18" s="9">
        <v>7.7904272794997141E-3</v>
      </c>
      <c r="T18" s="9">
        <v>3.5264014321464657E-2</v>
      </c>
      <c r="U18" s="9">
        <v>2.1998683080268879E-6</v>
      </c>
      <c r="V18" s="9">
        <v>3.211687831045936E-3</v>
      </c>
      <c r="W18" s="9">
        <v>0.35608594822572021</v>
      </c>
      <c r="X18" s="9">
        <v>22.58645068742775</v>
      </c>
      <c r="Y18" s="9">
        <v>3.1655681380533089E-2</v>
      </c>
      <c r="Z18" s="9">
        <v>1.4114103255198771E-6</v>
      </c>
      <c r="AA18" s="9">
        <v>15.625377207649979</v>
      </c>
      <c r="AB18" s="9">
        <f>H18</f>
        <v>0.02</v>
      </c>
      <c r="AC18" s="9">
        <f>AB18*L18</f>
        <v>2.2833112107355384E-2</v>
      </c>
      <c r="AD18" s="9">
        <f>AB18*M18</f>
        <v>5.0354620404052402E-9</v>
      </c>
      <c r="AE18" s="9">
        <f>AB18*N18</f>
        <v>1.2311819402167411E-10</v>
      </c>
      <c r="AF18" s="9">
        <f>AB18*O18</f>
        <v>1.4319704617780282E-9</v>
      </c>
      <c r="AG18" s="9">
        <f>AB18*P18</f>
        <v>3.451266467743424E-9</v>
      </c>
      <c r="AH18" s="9">
        <f>AB18*Q18</f>
        <v>1.4681462970046898E-3</v>
      </c>
      <c r="AI18" s="9">
        <f>AB18*R18</f>
        <v>2.4900425915616863E-4</v>
      </c>
      <c r="AJ18" s="9">
        <f>AB18*S18</f>
        <v>1.5580854558999428E-4</v>
      </c>
      <c r="AK18" s="9">
        <f>AB18*T18</f>
        <v>7.0528028642929312E-4</v>
      </c>
      <c r="AL18" s="9">
        <f>AB18*U18</f>
        <v>4.3997366160537762E-8</v>
      </c>
      <c r="AM18" s="9">
        <f>AB18*V18</f>
        <v>6.4233756620918716E-5</v>
      </c>
      <c r="AN18" s="9">
        <f>AB18*W18</f>
        <v>7.1217189645144041E-3</v>
      </c>
      <c r="AO18" s="9">
        <f>AB18*X18</f>
        <v>0.45172901374855501</v>
      </c>
      <c r="AP18" s="9">
        <f>AB18*Y18</f>
        <v>6.3311362761066183E-4</v>
      </c>
      <c r="AQ18" s="9">
        <f>AB18*Z18</f>
        <v>2.8228206510397542E-8</v>
      </c>
      <c r="AR18" s="9">
        <f>AB18*AA18</f>
        <v>0.31250754415299958</v>
      </c>
    </row>
    <row r="19" spans="1:44" ht="101" x14ac:dyDescent="0.35">
      <c r="A19" s="9" t="s">
        <v>132</v>
      </c>
      <c r="B19" s="9" t="s">
        <v>62</v>
      </c>
      <c r="C19" s="9" t="s">
        <v>112</v>
      </c>
      <c r="D19" s="9" t="s">
        <v>174</v>
      </c>
      <c r="E19" s="9" t="s">
        <v>127</v>
      </c>
      <c r="F19" s="9" t="s">
        <v>57</v>
      </c>
      <c r="G19" s="9" t="s">
        <v>172</v>
      </c>
      <c r="H19" s="9">
        <v>0.1</v>
      </c>
      <c r="I19" s="9" t="s">
        <v>188</v>
      </c>
      <c r="J19" s="9" t="b">
        <v>0</v>
      </c>
      <c r="K19" s="9" t="s">
        <v>101</v>
      </c>
      <c r="L19" s="9">
        <v>0.14005505086468931</v>
      </c>
      <c r="M19" s="9">
        <v>3.2727852204489357E-8</v>
      </c>
      <c r="N19" s="9">
        <v>2.4035968354874268E-9</v>
      </c>
      <c r="O19" s="9">
        <v>2.4292283859501869E-8</v>
      </c>
      <c r="P19" s="9">
        <v>1.1371104031836699E-8</v>
      </c>
      <c r="Q19" s="9">
        <v>1.043937133619199E-2</v>
      </c>
      <c r="R19" s="9">
        <v>6.4290116724042255E-4</v>
      </c>
      <c r="S19" s="9">
        <v>5.7369588638934565E-4</v>
      </c>
      <c r="T19" s="9">
        <v>2.0918853556883858E-3</v>
      </c>
      <c r="U19" s="9">
        <v>6.319399973545705E-7</v>
      </c>
      <c r="V19" s="9">
        <v>1.8969178164927501E-4</v>
      </c>
      <c r="W19" s="9">
        <v>0.44306904253135382</v>
      </c>
      <c r="X19" s="9">
        <v>4.9678277761146186</v>
      </c>
      <c r="Y19" s="9">
        <v>9.5850663776288134E-3</v>
      </c>
      <c r="Z19" s="9">
        <v>6.6706507631018821E-7</v>
      </c>
      <c r="AA19" s="9">
        <v>2.170799309722097</v>
      </c>
      <c r="AB19" s="9">
        <f>Parameter!D5</f>
        <v>0.1</v>
      </c>
      <c r="AC19" s="9">
        <f>AB19*L19</f>
        <v>1.4005505086468931E-2</v>
      </c>
      <c r="AD19" s="9">
        <f>AB19*M19</f>
        <v>3.2727852204489358E-9</v>
      </c>
      <c r="AE19" s="9">
        <f>AB19*N19</f>
        <v>2.4035968354874272E-10</v>
      </c>
      <c r="AF19" s="9">
        <f>AB19*O19</f>
        <v>2.429228385950187E-9</v>
      </c>
      <c r="AG19" s="9">
        <f>AB19*P19</f>
        <v>1.13711040318367E-9</v>
      </c>
      <c r="AH19" s="9">
        <f>AB19*Q19</f>
        <v>1.043937133619199E-3</v>
      </c>
      <c r="AI19" s="9">
        <f>AB19*R19</f>
        <v>6.4290116724042252E-5</v>
      </c>
      <c r="AJ19" s="9">
        <f>AB19*S19</f>
        <v>5.7369588638934565E-5</v>
      </c>
      <c r="AK19" s="9">
        <f>AB19*T19</f>
        <v>2.0918853556883859E-4</v>
      </c>
      <c r="AL19" s="9">
        <f>AB19*U19</f>
        <v>6.3193999735457055E-8</v>
      </c>
      <c r="AM19" s="9">
        <f>AB19*V19</f>
        <v>1.8969178164927501E-5</v>
      </c>
      <c r="AN19" s="9">
        <f>AB19*W19</f>
        <v>4.4306904253135382E-2</v>
      </c>
      <c r="AO19" s="9">
        <f>AB19*X19</f>
        <v>0.49678277761146189</v>
      </c>
      <c r="AP19" s="9">
        <f>AB19*Y19</f>
        <v>9.5850663776288138E-4</v>
      </c>
      <c r="AQ19" s="9">
        <f>AB19*Z19</f>
        <v>6.6706507631018821E-8</v>
      </c>
      <c r="AR19" s="9">
        <f>AB19*AA19</f>
        <v>0.21707993097220971</v>
      </c>
    </row>
    <row r="20" spans="1:44" ht="51" x14ac:dyDescent="0.35">
      <c r="A20" s="9" t="s">
        <v>128</v>
      </c>
      <c r="B20" s="9" t="s">
        <v>58</v>
      </c>
      <c r="C20" s="9" t="s">
        <v>110</v>
      </c>
      <c r="D20" s="9" t="s">
        <v>172</v>
      </c>
      <c r="E20" s="9" t="s">
        <v>128</v>
      </c>
      <c r="F20" s="9" t="s">
        <v>58</v>
      </c>
      <c r="G20" s="9" t="s">
        <v>172</v>
      </c>
      <c r="H20" s="9">
        <v>-1</v>
      </c>
      <c r="I20" s="9" t="s">
        <v>187</v>
      </c>
      <c r="J20" s="9" t="b">
        <v>0</v>
      </c>
      <c r="AB20" s="9">
        <f>H20</f>
        <v>-1</v>
      </c>
      <c r="AC20" s="9">
        <f t="shared" ref="AC20:AR20" si="7">+AC21+AC22+AC23+AC24</f>
        <v>9.4605337025581202E-2</v>
      </c>
      <c r="AD20" s="9">
        <f t="shared" si="7"/>
        <v>1.0862861227084691E-8</v>
      </c>
      <c r="AE20" s="9">
        <f t="shared" si="7"/>
        <v>1.4156587256159841E-9</v>
      </c>
      <c r="AF20" s="9">
        <f t="shared" si="7"/>
        <v>6.2271316266681299E-9</v>
      </c>
      <c r="AG20" s="9">
        <f t="shared" si="7"/>
        <v>9.7981918403556517E-9</v>
      </c>
      <c r="AH20" s="9">
        <f t="shared" si="7"/>
        <v>3.5976733050861187E-3</v>
      </c>
      <c r="AI20" s="9">
        <f t="shared" si="7"/>
        <v>3.7776900657646357E-4</v>
      </c>
      <c r="AJ20" s="9">
        <f t="shared" si="7"/>
        <v>1.1832420852225815E-3</v>
      </c>
      <c r="AK20" s="9">
        <f t="shared" si="7"/>
        <v>5.2017897252694123E-3</v>
      </c>
      <c r="AL20" s="9">
        <f t="shared" si="7"/>
        <v>4.4177865790784105E-7</v>
      </c>
      <c r="AM20" s="9">
        <f t="shared" si="7"/>
        <v>1.3125067231709641E-4</v>
      </c>
      <c r="AN20" s="9">
        <f t="shared" si="7"/>
        <v>6.4513643644497132E-2</v>
      </c>
      <c r="AO20" s="9">
        <f t="shared" si="7"/>
        <v>1.2591754353060551</v>
      </c>
      <c r="AP20" s="9">
        <f t="shared" si="7"/>
        <v>7.7943285384820121E-3</v>
      </c>
      <c r="AQ20" s="9">
        <f t="shared" si="7"/>
        <v>1.5730031980247245E-7</v>
      </c>
      <c r="AR20" s="9">
        <f t="shared" si="7"/>
        <v>0.72316207211056682</v>
      </c>
    </row>
    <row r="21" spans="1:44" ht="88.5" x14ac:dyDescent="0.35">
      <c r="A21" s="9" t="s">
        <v>133</v>
      </c>
      <c r="B21" s="9" t="s">
        <v>63</v>
      </c>
      <c r="C21" s="9" t="s">
        <v>110</v>
      </c>
      <c r="D21" s="9" t="s">
        <v>172</v>
      </c>
      <c r="E21" s="9" t="s">
        <v>128</v>
      </c>
      <c r="F21" s="9" t="s">
        <v>58</v>
      </c>
      <c r="G21" s="9" t="s">
        <v>172</v>
      </c>
      <c r="H21" s="9">
        <v>-0.5</v>
      </c>
      <c r="I21" s="9" t="s">
        <v>188</v>
      </c>
      <c r="J21" s="9" t="b">
        <v>1</v>
      </c>
      <c r="K21" s="9" t="s">
        <v>194</v>
      </c>
      <c r="L21" s="9">
        <f>AC82*AB82</f>
        <v>-5.1902148057455584E-2</v>
      </c>
      <c r="M21" s="9">
        <f>AD82*AB82</f>
        <v>-2.9631161922865247E-9</v>
      </c>
      <c r="N21" s="9">
        <f>AE82*AB82</f>
        <v>-1.505032708367435E-9</v>
      </c>
      <c r="O21" s="9">
        <f>AF82*AB82</f>
        <v>-2.5670544272338876E-9</v>
      </c>
      <c r="P21" s="9">
        <f>AG82*AB82</f>
        <v>-1.0935378100008095E-8</v>
      </c>
      <c r="Q21" s="9">
        <f>AH82*AB82</f>
        <v>-1.9588166580128026E-3</v>
      </c>
      <c r="R21" s="9">
        <f>AI82*AB82</f>
        <v>-7.1927436849041171E-5</v>
      </c>
      <c r="S21" s="9">
        <f>AJ82*AB82</f>
        <v>-2.1689098136162058E-3</v>
      </c>
      <c r="T21" s="9">
        <f>AK82*AB82</f>
        <v>-9.6286163502397708E-3</v>
      </c>
      <c r="U21" s="9">
        <f>AL82*AB82</f>
        <v>-3.8220756400944562E-7</v>
      </c>
      <c r="V21" s="9">
        <f>AM82*AB82</f>
        <v>-8.6336785509601342E-5</v>
      </c>
      <c r="W21" s="9">
        <f>AN82*AB82</f>
        <v>-2.0821992102691859E-2</v>
      </c>
      <c r="X21" s="9">
        <f>AO82*AB82</f>
        <v>-0.58901897080924814</v>
      </c>
      <c r="Y21" s="9">
        <f>AP82*AB82</f>
        <v>-1.1813854293390241E-2</v>
      </c>
      <c r="Z21" s="9">
        <f>AQ82*AB82</f>
        <v>-1.2528994163134821E-7</v>
      </c>
      <c r="AA21" s="9">
        <f>AR82*AB82</f>
        <v>-0.27798189257859174</v>
      </c>
      <c r="AB21" s="9">
        <f>-1+Parameter!D4</f>
        <v>-0.5</v>
      </c>
      <c r="AC21" s="9">
        <f>AB21*L21</f>
        <v>2.5951074028727792E-2</v>
      </c>
      <c r="AD21" s="9">
        <f>AB21*M21</f>
        <v>1.4815580961432623E-9</v>
      </c>
      <c r="AE21" s="9">
        <f>AB21*N21</f>
        <v>7.5251635418371749E-10</v>
      </c>
      <c r="AF21" s="9">
        <f>AB21*O21</f>
        <v>1.2835272136169438E-9</v>
      </c>
      <c r="AG21" s="9">
        <f>AB21*P21</f>
        <v>5.4676890500040473E-9</v>
      </c>
      <c r="AH21" s="9">
        <f>AB21*Q21</f>
        <v>9.794083290064013E-4</v>
      </c>
      <c r="AI21" s="9">
        <f>AB21*R21</f>
        <v>3.5963718424520586E-5</v>
      </c>
      <c r="AJ21" s="9">
        <f>AB21*S21</f>
        <v>1.0844549068081029E-3</v>
      </c>
      <c r="AK21" s="9">
        <f>AB21*T21</f>
        <v>4.8143081751198854E-3</v>
      </c>
      <c r="AL21" s="9">
        <f>AB21*U21</f>
        <v>1.9110378200472281E-7</v>
      </c>
      <c r="AM21" s="9">
        <f>AB21*V21</f>
        <v>4.3168392754800671E-5</v>
      </c>
      <c r="AN21" s="9">
        <f>AB21*W21</f>
        <v>1.041099605134593E-2</v>
      </c>
      <c r="AO21" s="9">
        <f>AB21*X21</f>
        <v>0.29450948540462407</v>
      </c>
      <c r="AP21" s="9">
        <f>AB21*Y21</f>
        <v>5.9069271466951206E-3</v>
      </c>
      <c r="AQ21" s="9">
        <f>AB21*Z21</f>
        <v>6.2644970815674107E-8</v>
      </c>
      <c r="AR21" s="9">
        <f>AB21*AA21</f>
        <v>0.13899094628929587</v>
      </c>
    </row>
    <row r="22" spans="1:44" ht="88.5" x14ac:dyDescent="0.35">
      <c r="A22" s="9" t="s">
        <v>134</v>
      </c>
      <c r="B22" s="9" t="s">
        <v>64</v>
      </c>
      <c r="C22" s="9" t="s">
        <v>110</v>
      </c>
      <c r="D22" s="9" t="s">
        <v>172</v>
      </c>
      <c r="E22" s="9" t="s">
        <v>128</v>
      </c>
      <c r="F22" s="9" t="s">
        <v>58</v>
      </c>
      <c r="G22" s="9" t="s">
        <v>172</v>
      </c>
      <c r="H22" s="9">
        <v>-0.5</v>
      </c>
      <c r="I22" s="9" t="s">
        <v>188</v>
      </c>
      <c r="J22" s="9" t="b">
        <v>1</v>
      </c>
      <c r="K22" s="9" t="s">
        <v>195</v>
      </c>
      <c r="L22" s="9">
        <f>AC95*AB95</f>
        <v>-6.3631291606058196E-2</v>
      </c>
      <c r="M22" s="9">
        <f>AD95*AB95</f>
        <v>-2.1461117401745045E-9</v>
      </c>
      <c r="N22" s="9">
        <f>AE95*AB95</f>
        <v>-5.9932898772369975E-10</v>
      </c>
      <c r="O22" s="9">
        <f>AF95*AB95</f>
        <v>-2.1648111306459408E-9</v>
      </c>
      <c r="P22" s="9">
        <f>AG95*AB95</f>
        <v>5.1574816115097723E-10</v>
      </c>
      <c r="Q22" s="9">
        <f>AH95*AB95</f>
        <v>-2.1236309091165724E-4</v>
      </c>
      <c r="R22" s="9">
        <f>AI95*AB95</f>
        <v>-5.7021824543464168E-5</v>
      </c>
      <c r="S22" s="9">
        <f>AJ95*AB95</f>
        <v>2.287819116289003E-4</v>
      </c>
      <c r="T22" s="9">
        <f>AK95*AB95</f>
        <v>1.0539745436972097E-3</v>
      </c>
      <c r="U22" s="9">
        <f>AL95*AB95</f>
        <v>-2.8696702001424669E-7</v>
      </c>
      <c r="V22" s="9">
        <f>AM95*AB95</f>
        <v>-9.7586895528990404E-6</v>
      </c>
      <c r="W22" s="9">
        <f>AN95*AB95</f>
        <v>-5.348048751002827E-3</v>
      </c>
      <c r="X22" s="9">
        <f>AO95*AB95</f>
        <v>-3.2308317082828386E-2</v>
      </c>
      <c r="Y22" s="9">
        <f>AP95*AB95</f>
        <v>-5.9156225282669785E-4</v>
      </c>
      <c r="Z22" s="9">
        <f>AQ95*AB95</f>
        <v>5.5873030923603101E-10</v>
      </c>
      <c r="AA22" s="9">
        <f>AR95*AB95</f>
        <v>-0.10916730139212347</v>
      </c>
      <c r="AB22" s="9">
        <f>-Parameter!D4</f>
        <v>-0.5</v>
      </c>
      <c r="AC22" s="9">
        <f>AB22*L22</f>
        <v>3.1815645803029098E-2</v>
      </c>
      <c r="AD22" s="9">
        <f>AB22*M22</f>
        <v>1.0730558700872523E-9</v>
      </c>
      <c r="AE22" s="9">
        <f>AB22*N22</f>
        <v>2.9966449386184988E-10</v>
      </c>
      <c r="AF22" s="9">
        <f>AB22*O22</f>
        <v>1.0824055653229704E-9</v>
      </c>
      <c r="AG22" s="9">
        <f>AB22*P22</f>
        <v>-2.5787408057548862E-10</v>
      </c>
      <c r="AH22" s="9">
        <f>AB22*Q22</f>
        <v>1.0618154545582862E-4</v>
      </c>
      <c r="AI22" s="9">
        <f>AB22*R22</f>
        <v>2.8510912271732084E-5</v>
      </c>
      <c r="AJ22" s="9">
        <f>AB22*S22</f>
        <v>-1.1439095581445015E-4</v>
      </c>
      <c r="AK22" s="9">
        <f>AB22*T22</f>
        <v>-5.2698727184860485E-4</v>
      </c>
      <c r="AL22" s="9">
        <f>AB22*U22</f>
        <v>1.4348351000712335E-7</v>
      </c>
      <c r="AM22" s="9">
        <f>AB22*V22</f>
        <v>4.8793447764495202E-6</v>
      </c>
      <c r="AN22" s="9">
        <f>AB22*W22</f>
        <v>2.6740243755014135E-3</v>
      </c>
      <c r="AO22" s="9">
        <f>AB22*X22</f>
        <v>1.6154158541414193E-2</v>
      </c>
      <c r="AP22" s="9">
        <f>AB22*Y22</f>
        <v>2.9578112641334892E-4</v>
      </c>
      <c r="AQ22" s="9">
        <f>AB22*Z22</f>
        <v>-2.793651546180155E-10</v>
      </c>
      <c r="AR22" s="9">
        <f>AB22*AA22</f>
        <v>5.4583650696061733E-2</v>
      </c>
    </row>
    <row r="23" spans="1:44" ht="113.5" x14ac:dyDescent="0.35">
      <c r="A23" s="9" t="s">
        <v>131</v>
      </c>
      <c r="B23" s="9" t="s">
        <v>61</v>
      </c>
      <c r="C23" s="9" t="s">
        <v>112</v>
      </c>
      <c r="D23" s="9" t="s">
        <v>173</v>
      </c>
      <c r="E23" s="9" t="s">
        <v>128</v>
      </c>
      <c r="F23" s="9" t="s">
        <v>58</v>
      </c>
      <c r="G23" s="9" t="s">
        <v>172</v>
      </c>
      <c r="H23" s="9">
        <v>0.02</v>
      </c>
      <c r="I23" s="9" t="s">
        <v>188</v>
      </c>
      <c r="J23" s="9" t="b">
        <v>0</v>
      </c>
      <c r="L23" s="9">
        <v>1.1416556053677691</v>
      </c>
      <c r="M23" s="9">
        <v>2.5177310202026199E-7</v>
      </c>
      <c r="N23" s="9">
        <v>6.155909701083705E-9</v>
      </c>
      <c r="O23" s="9">
        <v>7.159852308890141E-8</v>
      </c>
      <c r="P23" s="9">
        <v>1.725633233871712E-7</v>
      </c>
      <c r="Q23" s="9">
        <v>7.3407314850234481E-2</v>
      </c>
      <c r="R23" s="9">
        <v>1.245021295780843E-2</v>
      </c>
      <c r="S23" s="9">
        <v>7.7904272794997141E-3</v>
      </c>
      <c r="T23" s="9">
        <v>3.5264014321464657E-2</v>
      </c>
      <c r="U23" s="9">
        <v>2.1998683080268879E-6</v>
      </c>
      <c r="V23" s="9">
        <v>3.211687831045936E-3</v>
      </c>
      <c r="W23" s="9">
        <v>0.35608594822572021</v>
      </c>
      <c r="X23" s="9">
        <v>22.58645068742775</v>
      </c>
      <c r="Y23" s="9">
        <v>3.1655681380533089E-2</v>
      </c>
      <c r="Z23" s="9">
        <v>1.4114103255198771E-6</v>
      </c>
      <c r="AA23" s="9">
        <v>15.625377207649979</v>
      </c>
      <c r="AB23" s="9">
        <f>H23</f>
        <v>0.02</v>
      </c>
      <c r="AC23" s="9">
        <f>AB23*L23</f>
        <v>2.2833112107355384E-2</v>
      </c>
      <c r="AD23" s="9">
        <f>AB23*M23</f>
        <v>5.0354620404052402E-9</v>
      </c>
      <c r="AE23" s="9">
        <f>AB23*N23</f>
        <v>1.2311819402167411E-10</v>
      </c>
      <c r="AF23" s="9">
        <f>AB23*O23</f>
        <v>1.4319704617780282E-9</v>
      </c>
      <c r="AG23" s="9">
        <f>AB23*P23</f>
        <v>3.451266467743424E-9</v>
      </c>
      <c r="AH23" s="9">
        <f>AB23*Q23</f>
        <v>1.4681462970046898E-3</v>
      </c>
      <c r="AI23" s="9">
        <f>AB23*R23</f>
        <v>2.4900425915616863E-4</v>
      </c>
      <c r="AJ23" s="9">
        <f>AB23*S23</f>
        <v>1.5580854558999428E-4</v>
      </c>
      <c r="AK23" s="9">
        <f>AB23*T23</f>
        <v>7.0528028642929312E-4</v>
      </c>
      <c r="AL23" s="9">
        <f>AB23*U23</f>
        <v>4.3997366160537762E-8</v>
      </c>
      <c r="AM23" s="9">
        <f>AB23*V23</f>
        <v>6.4233756620918716E-5</v>
      </c>
      <c r="AN23" s="9">
        <f>AB23*W23</f>
        <v>7.1217189645144041E-3</v>
      </c>
      <c r="AO23" s="9">
        <f>AB23*X23</f>
        <v>0.45172901374855501</v>
      </c>
      <c r="AP23" s="9">
        <f>AB23*Y23</f>
        <v>6.3311362761066183E-4</v>
      </c>
      <c r="AQ23" s="9">
        <f>AB23*Z23</f>
        <v>2.8228206510397542E-8</v>
      </c>
      <c r="AR23" s="9">
        <f>AB23*AA23</f>
        <v>0.31250754415299958</v>
      </c>
    </row>
    <row r="24" spans="1:44" ht="101" x14ac:dyDescent="0.35">
      <c r="A24" s="9" t="s">
        <v>132</v>
      </c>
      <c r="B24" s="9" t="s">
        <v>62</v>
      </c>
      <c r="C24" s="9" t="s">
        <v>112</v>
      </c>
      <c r="D24" s="9" t="s">
        <v>174</v>
      </c>
      <c r="E24" s="9" t="s">
        <v>128</v>
      </c>
      <c r="F24" s="9" t="s">
        <v>58</v>
      </c>
      <c r="G24" s="9" t="s">
        <v>172</v>
      </c>
      <c r="H24" s="9">
        <v>0.1</v>
      </c>
      <c r="I24" s="9" t="s">
        <v>188</v>
      </c>
      <c r="J24" s="9" t="b">
        <v>0</v>
      </c>
      <c r="K24" s="9" t="s">
        <v>101</v>
      </c>
      <c r="L24" s="9">
        <v>0.14005505086468931</v>
      </c>
      <c r="M24" s="9">
        <v>3.2727852204489357E-8</v>
      </c>
      <c r="N24" s="9">
        <v>2.4035968354874268E-9</v>
      </c>
      <c r="O24" s="9">
        <v>2.4292283859501869E-8</v>
      </c>
      <c r="P24" s="9">
        <v>1.1371104031836699E-8</v>
      </c>
      <c r="Q24" s="9">
        <v>1.043937133619199E-2</v>
      </c>
      <c r="R24" s="9">
        <v>6.4290116724042255E-4</v>
      </c>
      <c r="S24" s="9">
        <v>5.7369588638934565E-4</v>
      </c>
      <c r="T24" s="9">
        <v>2.0918853556883858E-3</v>
      </c>
      <c r="U24" s="9">
        <v>6.319399973545705E-7</v>
      </c>
      <c r="V24" s="9">
        <v>1.8969178164927501E-4</v>
      </c>
      <c r="W24" s="9">
        <v>0.44306904253135382</v>
      </c>
      <c r="X24" s="9">
        <v>4.9678277761146186</v>
      </c>
      <c r="Y24" s="9">
        <v>9.5850663776288134E-3</v>
      </c>
      <c r="Z24" s="9">
        <v>6.6706507631018821E-7</v>
      </c>
      <c r="AA24" s="9">
        <v>2.170799309722097</v>
      </c>
      <c r="AB24" s="9">
        <f>Parameter!D5</f>
        <v>0.1</v>
      </c>
      <c r="AC24" s="9">
        <f>AB24*L24</f>
        <v>1.4005505086468931E-2</v>
      </c>
      <c r="AD24" s="9">
        <f>AB24*M24</f>
        <v>3.2727852204489358E-9</v>
      </c>
      <c r="AE24" s="9">
        <f>AB24*N24</f>
        <v>2.4035968354874272E-10</v>
      </c>
      <c r="AF24" s="9">
        <f>AB24*O24</f>
        <v>2.429228385950187E-9</v>
      </c>
      <c r="AG24" s="9">
        <f>AB24*P24</f>
        <v>1.13711040318367E-9</v>
      </c>
      <c r="AH24" s="9">
        <f>AB24*Q24</f>
        <v>1.043937133619199E-3</v>
      </c>
      <c r="AI24" s="9">
        <f>AB24*R24</f>
        <v>6.4290116724042252E-5</v>
      </c>
      <c r="AJ24" s="9">
        <f>AB24*S24</f>
        <v>5.7369588638934565E-5</v>
      </c>
      <c r="AK24" s="9">
        <f>AB24*T24</f>
        <v>2.0918853556883859E-4</v>
      </c>
      <c r="AL24" s="9">
        <f>AB24*U24</f>
        <v>6.3193999735457055E-8</v>
      </c>
      <c r="AM24" s="9">
        <f>AB24*V24</f>
        <v>1.8969178164927501E-5</v>
      </c>
      <c r="AN24" s="9">
        <f>AB24*W24</f>
        <v>4.4306904253135382E-2</v>
      </c>
      <c r="AO24" s="9">
        <f>AB24*X24</f>
        <v>0.49678277761146189</v>
      </c>
      <c r="AP24" s="9">
        <f>AB24*Y24</f>
        <v>9.5850663776288138E-4</v>
      </c>
      <c r="AQ24" s="9">
        <f>AB24*Z24</f>
        <v>6.6706507631018821E-8</v>
      </c>
      <c r="AR24" s="9">
        <f>AB24*AA24</f>
        <v>0.21707993097220971</v>
      </c>
    </row>
    <row r="25" spans="1:44" ht="88.5" x14ac:dyDescent="0.35">
      <c r="A25" s="9" t="s">
        <v>125</v>
      </c>
      <c r="B25" s="9" t="s">
        <v>55</v>
      </c>
      <c r="C25" s="9" t="s">
        <v>110</v>
      </c>
      <c r="D25" s="9" t="s">
        <v>172</v>
      </c>
      <c r="E25" s="9" t="s">
        <v>125</v>
      </c>
      <c r="F25" s="9" t="s">
        <v>55</v>
      </c>
      <c r="G25" s="9" t="s">
        <v>172</v>
      </c>
      <c r="H25" s="9">
        <v>-1</v>
      </c>
      <c r="I25" s="9" t="s">
        <v>187</v>
      </c>
      <c r="J25" s="9" t="b">
        <v>0</v>
      </c>
      <c r="AB25" s="9">
        <f t="shared" ref="AB25:AB56" si="8">H25</f>
        <v>-1</v>
      </c>
      <c r="AC25" s="9">
        <f t="shared" ref="AC25:AR25" si="9">+AC26+AC27+AC28+AC29+AC30+AC31+AC32+AC33+AC34+AC35+AC36+AC37</f>
        <v>2.3763548982280912E-2</v>
      </c>
      <c r="AD25" s="9">
        <f t="shared" si="9"/>
        <v>1.6201036407601735E-11</v>
      </c>
      <c r="AE25" s="9">
        <f t="shared" si="9"/>
        <v>3.1986682202043487E-11</v>
      </c>
      <c r="AF25" s="9">
        <f t="shared" si="9"/>
        <v>-5.5304129637523716E-11</v>
      </c>
      <c r="AG25" s="9">
        <f t="shared" si="9"/>
        <v>2.5703062394485822E-10</v>
      </c>
      <c r="AH25" s="9">
        <f t="shared" si="9"/>
        <v>1.8215300590521019E-4</v>
      </c>
      <c r="AI25" s="9">
        <f t="shared" si="9"/>
        <v>9.846796460107398E-3</v>
      </c>
      <c r="AJ25" s="9">
        <f t="shared" si="9"/>
        <v>7.70989465912184E-5</v>
      </c>
      <c r="AK25" s="9">
        <f t="shared" si="9"/>
        <v>3.2626935710867446E-4</v>
      </c>
      <c r="AL25" s="9">
        <f t="shared" si="9"/>
        <v>2.7217905357984372E-8</v>
      </c>
      <c r="AM25" s="9">
        <f t="shared" si="9"/>
        <v>3.0713817213277662E-6</v>
      </c>
      <c r="AN25" s="9">
        <f t="shared" si="9"/>
        <v>-3.1066329985215586E-3</v>
      </c>
      <c r="AO25" s="9">
        <f t="shared" si="9"/>
        <v>-5.9214284497486058E-3</v>
      </c>
      <c r="AP25" s="9">
        <f t="shared" si="9"/>
        <v>2.5585338559043012E-2</v>
      </c>
      <c r="AQ25" s="9">
        <f t="shared" si="9"/>
        <v>2.5242744636742441E-9</v>
      </c>
      <c r="AR25" s="9">
        <f t="shared" si="9"/>
        <v>8.9267166527744232E-2</v>
      </c>
    </row>
    <row r="26" spans="1:44" ht="51" x14ac:dyDescent="0.35">
      <c r="A26" s="9" t="s">
        <v>135</v>
      </c>
      <c r="B26" s="9" t="s">
        <v>65</v>
      </c>
      <c r="C26" s="9" t="s">
        <v>110</v>
      </c>
      <c r="D26" s="9" t="s">
        <v>175</v>
      </c>
      <c r="E26" s="9" t="s">
        <v>125</v>
      </c>
      <c r="F26" s="9" t="s">
        <v>55</v>
      </c>
      <c r="G26" s="9" t="s">
        <v>172</v>
      </c>
      <c r="H26" s="9">
        <v>-1.1199999999999999E-3</v>
      </c>
      <c r="I26" s="9" t="s">
        <v>188</v>
      </c>
      <c r="J26" s="9" t="b">
        <v>0</v>
      </c>
      <c r="L26" s="9">
        <v>-1.932704476494864</v>
      </c>
      <c r="M26" s="9">
        <v>-3.8380411238212631E-9</v>
      </c>
      <c r="N26" s="9">
        <v>-3.7858486360111017E-9</v>
      </c>
      <c r="O26" s="9">
        <v>-3.587092684114454E-8</v>
      </c>
      <c r="P26" s="9">
        <v>-4.3287654796739058E-9</v>
      </c>
      <c r="Q26" s="9">
        <v>-1.8268041908074621E-3</v>
      </c>
      <c r="R26" s="9">
        <v>-3.9681035637393767E-4</v>
      </c>
      <c r="S26" s="9">
        <v>-2.9452041874189749E-4</v>
      </c>
      <c r="T26" s="9">
        <v>-1.450062851984937E-3</v>
      </c>
      <c r="U26" s="9">
        <v>-2.5604153392914671E-7</v>
      </c>
      <c r="V26" s="9">
        <v>-1.4323241037077569E-4</v>
      </c>
      <c r="W26" s="9">
        <v>-2.7671302755050049</v>
      </c>
      <c r="X26" s="9">
        <v>-0.83313206034268983</v>
      </c>
      <c r="Y26" s="9">
        <v>-5.5704955132963439E-2</v>
      </c>
      <c r="Z26" s="9">
        <v>-2.9165446010883799E-7</v>
      </c>
      <c r="AA26" s="9">
        <v>-0.37941338603548669</v>
      </c>
      <c r="AB26" s="9">
        <f t="shared" si="8"/>
        <v>-1.1199999999999999E-3</v>
      </c>
      <c r="AC26" s="9">
        <f t="shared" ref="AC26:AC37" si="10">AB26*L26</f>
        <v>2.1646290136742474E-3</v>
      </c>
      <c r="AD26" s="9">
        <f t="shared" ref="AD26:AD37" si="11">AB26*M26</f>
        <v>4.2986060586798143E-12</v>
      </c>
      <c r="AE26" s="9">
        <f t="shared" ref="AE26:AE37" si="12">AB26*N26</f>
        <v>4.2401504723324331E-12</v>
      </c>
      <c r="AF26" s="9">
        <f t="shared" ref="AF26:AF37" si="13">AB26*O26</f>
        <v>4.0175438062081883E-11</v>
      </c>
      <c r="AG26" s="9">
        <f t="shared" ref="AG26:AG37" si="14">AB26*P26</f>
        <v>4.8482173372347741E-12</v>
      </c>
      <c r="AH26" s="9">
        <f t="shared" ref="AH26:AH37" si="15">AB26*Q26</f>
        <v>2.0460206937043574E-6</v>
      </c>
      <c r="AI26" s="9">
        <f t="shared" ref="AI26:AI37" si="16">AB26*R26</f>
        <v>4.4442759913881016E-7</v>
      </c>
      <c r="AJ26" s="9">
        <f t="shared" ref="AJ26:AJ37" si="17">AB26*S26</f>
        <v>3.2986286899092515E-7</v>
      </c>
      <c r="AK26" s="9">
        <f t="shared" ref="AK26:AK37" si="18">AB26*T26</f>
        <v>1.6240703942231292E-6</v>
      </c>
      <c r="AL26" s="9">
        <f t="shared" ref="AL26:AL37" si="19">AB26*U26</f>
        <v>2.8676651800064427E-10</v>
      </c>
      <c r="AM26" s="9">
        <f t="shared" ref="AM26:AM37" si="20">AB26*V26</f>
        <v>1.6042029961526875E-7</v>
      </c>
      <c r="AN26" s="9">
        <f t="shared" ref="AN26:AN37" si="21">AB26*W26</f>
        <v>3.0991859085656051E-3</v>
      </c>
      <c r="AO26" s="9">
        <f t="shared" ref="AO26:AO37" si="22">AB26*X26</f>
        <v>9.3310790758381254E-4</v>
      </c>
      <c r="AP26" s="9">
        <f t="shared" ref="AP26:AP37" si="23">AB26*Y26</f>
        <v>6.2389549748919051E-5</v>
      </c>
      <c r="AQ26" s="9">
        <f t="shared" ref="AQ26:AQ37" si="24">AB26*Z26</f>
        <v>3.2665299532189853E-10</v>
      </c>
      <c r="AR26" s="9">
        <f t="shared" ref="AR26:AR37" si="25">AB26*AA26</f>
        <v>4.2494299235974504E-4</v>
      </c>
    </row>
    <row r="27" spans="1:44" ht="76" x14ac:dyDescent="0.35">
      <c r="A27" s="9" t="s">
        <v>136</v>
      </c>
      <c r="B27" s="9" t="s">
        <v>66</v>
      </c>
      <c r="C27" s="9" t="s">
        <v>110</v>
      </c>
      <c r="D27" s="9" t="s">
        <v>173</v>
      </c>
      <c r="E27" s="9" t="s">
        <v>125</v>
      </c>
      <c r="F27" s="9" t="s">
        <v>55</v>
      </c>
      <c r="G27" s="9" t="s">
        <v>172</v>
      </c>
      <c r="H27" s="9">
        <v>1.1199999999999999E-3</v>
      </c>
      <c r="I27" s="9" t="s">
        <v>188</v>
      </c>
      <c r="J27" s="9" t="b">
        <v>0</v>
      </c>
      <c r="L27" s="9">
        <v>1.97030378618235</v>
      </c>
      <c r="M27" s="9">
        <v>5.1654825265096268E-8</v>
      </c>
      <c r="N27" s="9">
        <v>3.2974474766742013E-8</v>
      </c>
      <c r="O27" s="9">
        <v>1.093241902166538E-7</v>
      </c>
      <c r="P27" s="9">
        <v>7.2738363030827188E-8</v>
      </c>
      <c r="Q27" s="9">
        <v>5.5953674049662117E-2</v>
      </c>
      <c r="R27" s="9">
        <v>7.1950951237124373E-3</v>
      </c>
      <c r="S27" s="9">
        <v>7.1114992311900084E-3</v>
      </c>
      <c r="T27" s="9">
        <v>1.546008185536547E-2</v>
      </c>
      <c r="U27" s="9">
        <v>2.3749875567245621E-5</v>
      </c>
      <c r="V27" s="9">
        <v>1.3818885647163099E-3</v>
      </c>
      <c r="W27" s="9">
        <v>1.364450238815077</v>
      </c>
      <c r="X27" s="9">
        <v>9.2418035672855332</v>
      </c>
      <c r="Y27" s="9">
        <v>0.91599575973219793</v>
      </c>
      <c r="Z27" s="9">
        <v>1.613199101177122E-5</v>
      </c>
      <c r="AA27" s="9">
        <v>72.507479414421795</v>
      </c>
      <c r="AB27" s="9">
        <f t="shared" si="8"/>
        <v>1.1199999999999999E-3</v>
      </c>
      <c r="AC27" s="9">
        <f t="shared" si="10"/>
        <v>2.206740240524232E-3</v>
      </c>
      <c r="AD27" s="9">
        <f t="shared" si="11"/>
        <v>5.7853404296907815E-11</v>
      </c>
      <c r="AE27" s="9">
        <f t="shared" si="12"/>
        <v>3.6931411738751052E-11</v>
      </c>
      <c r="AF27" s="9">
        <f t="shared" si="13"/>
        <v>1.2244309304265224E-10</v>
      </c>
      <c r="AG27" s="9">
        <f t="shared" si="14"/>
        <v>8.1466966594526447E-11</v>
      </c>
      <c r="AH27" s="9">
        <f t="shared" si="15"/>
        <v>6.2668114935621571E-5</v>
      </c>
      <c r="AI27" s="9">
        <f t="shared" si="16"/>
        <v>8.0585065385579294E-6</v>
      </c>
      <c r="AJ27" s="9">
        <f t="shared" si="17"/>
        <v>7.9648791389328087E-6</v>
      </c>
      <c r="AK27" s="9">
        <f t="shared" si="18"/>
        <v>1.7315291678009324E-5</v>
      </c>
      <c r="AL27" s="9">
        <f t="shared" si="19"/>
        <v>2.6599860635315092E-8</v>
      </c>
      <c r="AM27" s="9">
        <f t="shared" si="20"/>
        <v>1.547715192482267E-6</v>
      </c>
      <c r="AN27" s="9">
        <f t="shared" si="21"/>
        <v>1.528184267472886E-3</v>
      </c>
      <c r="AO27" s="9">
        <f t="shared" si="22"/>
        <v>1.0350819995359797E-2</v>
      </c>
      <c r="AP27" s="9">
        <f t="shared" si="23"/>
        <v>1.0259152509000617E-3</v>
      </c>
      <c r="AQ27" s="9">
        <f t="shared" si="24"/>
        <v>1.8067829933183764E-8</v>
      </c>
      <c r="AR27" s="9">
        <f t="shared" si="25"/>
        <v>8.1208376944152408E-2</v>
      </c>
    </row>
    <row r="28" spans="1:44" ht="51" x14ac:dyDescent="0.35">
      <c r="A28" s="9" t="s">
        <v>137</v>
      </c>
      <c r="B28" s="9" t="s">
        <v>67</v>
      </c>
      <c r="C28" s="9" t="s">
        <v>110</v>
      </c>
      <c r="D28" s="9" t="s">
        <v>176</v>
      </c>
      <c r="E28" s="9" t="s">
        <v>125</v>
      </c>
      <c r="F28" s="9" t="s">
        <v>55</v>
      </c>
      <c r="G28" s="9" t="s">
        <v>172</v>
      </c>
      <c r="H28" s="9">
        <v>1.1199999999999999E-3</v>
      </c>
      <c r="I28" s="9" t="s">
        <v>188</v>
      </c>
      <c r="J28" s="9" t="b">
        <v>0</v>
      </c>
      <c r="L28" s="9">
        <v>0.43117503259464668</v>
      </c>
      <c r="M28" s="9">
        <v>1.014264818111637E-7</v>
      </c>
      <c r="N28" s="9">
        <v>1.491790554120449E-8</v>
      </c>
      <c r="O28" s="9">
        <v>6.6756049912904461E-8</v>
      </c>
      <c r="P28" s="9">
        <v>1.5596932623808239E-8</v>
      </c>
      <c r="Q28" s="9">
        <v>0.16377509947980659</v>
      </c>
      <c r="R28" s="9">
        <v>1.8258502417614871E-3</v>
      </c>
      <c r="S28" s="9">
        <v>1.687489471122672E-3</v>
      </c>
      <c r="T28" s="9">
        <v>4.6524759350009401E-3</v>
      </c>
      <c r="U28" s="9">
        <v>7.7307620985585396E-6</v>
      </c>
      <c r="V28" s="9">
        <v>3.7161499410601591E-4</v>
      </c>
      <c r="W28" s="9">
        <v>0.46666773746531481</v>
      </c>
      <c r="X28" s="9">
        <v>14.286603072423141</v>
      </c>
      <c r="Y28" s="9">
        <v>0.49601156427883131</v>
      </c>
      <c r="Z28" s="9">
        <v>3.3957907928383782E-6</v>
      </c>
      <c r="AA28" s="9">
        <v>17.778890598936702</v>
      </c>
      <c r="AB28" s="9">
        <f t="shared" si="8"/>
        <v>1.1199999999999999E-3</v>
      </c>
      <c r="AC28" s="9">
        <f t="shared" si="10"/>
        <v>4.8291603650600423E-4</v>
      </c>
      <c r="AD28" s="9">
        <f t="shared" si="11"/>
        <v>1.1359765962850335E-10</v>
      </c>
      <c r="AE28" s="9">
        <f t="shared" si="12"/>
        <v>1.6708054206149026E-11</v>
      </c>
      <c r="AF28" s="9">
        <f t="shared" si="13"/>
        <v>7.4766775902452985E-11</v>
      </c>
      <c r="AG28" s="9">
        <f t="shared" si="14"/>
        <v>1.7468564538665227E-11</v>
      </c>
      <c r="AH28" s="9">
        <f t="shared" si="15"/>
        <v>1.8342811141738337E-4</v>
      </c>
      <c r="AI28" s="9">
        <f t="shared" si="16"/>
        <v>2.0449522707728652E-6</v>
      </c>
      <c r="AJ28" s="9">
        <f t="shared" si="17"/>
        <v>1.8899882076573924E-6</v>
      </c>
      <c r="AK28" s="9">
        <f t="shared" si="18"/>
        <v>5.2107730472010521E-6</v>
      </c>
      <c r="AL28" s="9">
        <f t="shared" si="19"/>
        <v>8.6584535503855641E-9</v>
      </c>
      <c r="AM28" s="9">
        <f t="shared" si="20"/>
        <v>4.162087933987378E-7</v>
      </c>
      <c r="AN28" s="9">
        <f t="shared" si="21"/>
        <v>5.2266786596115249E-4</v>
      </c>
      <c r="AO28" s="9">
        <f t="shared" si="22"/>
        <v>1.6000995441113917E-2</v>
      </c>
      <c r="AP28" s="9">
        <f t="shared" si="23"/>
        <v>5.5553295199229106E-4</v>
      </c>
      <c r="AQ28" s="9">
        <f t="shared" si="24"/>
        <v>3.8032856879789831E-9</v>
      </c>
      <c r="AR28" s="9">
        <f t="shared" si="25"/>
        <v>1.9912357470809106E-2</v>
      </c>
    </row>
    <row r="29" spans="1:44" ht="51" x14ac:dyDescent="0.35">
      <c r="A29" s="9" t="s">
        <v>138</v>
      </c>
      <c r="B29" s="9" t="s">
        <v>68</v>
      </c>
      <c r="C29" s="9" t="s">
        <v>110</v>
      </c>
      <c r="D29" s="9" t="s">
        <v>173</v>
      </c>
      <c r="E29" s="9" t="s">
        <v>125</v>
      </c>
      <c r="F29" s="9" t="s">
        <v>55</v>
      </c>
      <c r="G29" s="9" t="s">
        <v>172</v>
      </c>
      <c r="H29" s="9">
        <v>-0.35</v>
      </c>
      <c r="I29" s="9" t="s">
        <v>188</v>
      </c>
      <c r="J29" s="9" t="b">
        <v>0</v>
      </c>
      <c r="L29" s="9">
        <v>1.9762523097816322E-3</v>
      </c>
      <c r="M29" s="9">
        <v>4.5585323878996922E-10</v>
      </c>
      <c r="N29" s="9">
        <v>7.3979812043397198E-11</v>
      </c>
      <c r="O29" s="9">
        <v>8.3625553327060225E-10</v>
      </c>
      <c r="P29" s="9">
        <v>4.9935178435876641E-10</v>
      </c>
      <c r="Q29" s="9">
        <v>1.8854068897571169E-4</v>
      </c>
      <c r="R29" s="9">
        <v>1.2071760860206691E-5</v>
      </c>
      <c r="S29" s="9">
        <v>1.098395321246494E-5</v>
      </c>
      <c r="T29" s="9">
        <v>3.8522508602168832E-5</v>
      </c>
      <c r="U29" s="9">
        <v>2.3791929559191239E-8</v>
      </c>
      <c r="V29" s="9">
        <v>3.4529216119100202E-6</v>
      </c>
      <c r="W29" s="9">
        <v>2.359048868720344E-2</v>
      </c>
      <c r="X29" s="9">
        <v>9.4875290839446111E-2</v>
      </c>
      <c r="Y29" s="9">
        <v>3.4761769599503579E-4</v>
      </c>
      <c r="Z29" s="9">
        <v>5.6209983293744008E-8</v>
      </c>
      <c r="AA29" s="9">
        <v>3.5081459655934379E-2</v>
      </c>
      <c r="AB29" s="9">
        <f t="shared" si="8"/>
        <v>-0.35</v>
      </c>
      <c r="AC29" s="9">
        <f t="shared" si="10"/>
        <v>-6.9168830842357117E-4</v>
      </c>
      <c r="AD29" s="9">
        <f t="shared" si="11"/>
        <v>-1.5954863357648922E-10</v>
      </c>
      <c r="AE29" s="9">
        <f t="shared" si="12"/>
        <v>-2.5892934215189018E-11</v>
      </c>
      <c r="AF29" s="9">
        <f t="shared" si="13"/>
        <v>-2.9268943664471078E-10</v>
      </c>
      <c r="AG29" s="9">
        <f t="shared" si="14"/>
        <v>-1.7477312452556823E-10</v>
      </c>
      <c r="AH29" s="9">
        <f t="shared" si="15"/>
        <v>-6.5989241141499084E-5</v>
      </c>
      <c r="AI29" s="9">
        <f t="shared" si="16"/>
        <v>-4.225116301072341E-6</v>
      </c>
      <c r="AJ29" s="9">
        <f t="shared" si="17"/>
        <v>-3.844383624362729E-6</v>
      </c>
      <c r="AK29" s="9">
        <f t="shared" si="18"/>
        <v>-1.348287801075909E-5</v>
      </c>
      <c r="AL29" s="9">
        <f t="shared" si="19"/>
        <v>-8.3271753457169328E-9</v>
      </c>
      <c r="AM29" s="9">
        <f t="shared" si="20"/>
        <v>-1.2085225641685069E-6</v>
      </c>
      <c r="AN29" s="9">
        <f t="shared" si="21"/>
        <v>-8.2566710405212029E-3</v>
      </c>
      <c r="AO29" s="9">
        <f t="shared" si="22"/>
        <v>-3.3206351793806134E-2</v>
      </c>
      <c r="AP29" s="9">
        <f t="shared" si="23"/>
        <v>-1.2166619359826251E-4</v>
      </c>
      <c r="AQ29" s="9">
        <f t="shared" si="24"/>
        <v>-1.96734941528104E-8</v>
      </c>
      <c r="AR29" s="9">
        <f t="shared" si="25"/>
        <v>-1.2278510879577032E-2</v>
      </c>
    </row>
    <row r="30" spans="1:44" ht="51" x14ac:dyDescent="0.35">
      <c r="A30" s="9" t="s">
        <v>139</v>
      </c>
      <c r="B30" s="9" t="s">
        <v>69</v>
      </c>
      <c r="C30" s="9" t="s">
        <v>110</v>
      </c>
      <c r="D30" s="9" t="s">
        <v>177</v>
      </c>
      <c r="E30" s="9" t="s">
        <v>125</v>
      </c>
      <c r="F30" s="9" t="s">
        <v>55</v>
      </c>
      <c r="G30" s="9" t="s">
        <v>172</v>
      </c>
      <c r="H30" s="9">
        <v>6.0424000000000003E-5</v>
      </c>
      <c r="I30" s="9" t="s">
        <v>189</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140</v>
      </c>
      <c r="B31" s="9" t="s">
        <v>70</v>
      </c>
      <c r="C31" s="9" t="s">
        <v>110</v>
      </c>
      <c r="D31" s="9" t="s">
        <v>177</v>
      </c>
      <c r="E31" s="9" t="s">
        <v>125</v>
      </c>
      <c r="F31" s="9" t="s">
        <v>55</v>
      </c>
      <c r="G31" s="9" t="s">
        <v>172</v>
      </c>
      <c r="H31" s="9">
        <v>0.14660000000000001</v>
      </c>
      <c r="I31" s="9" t="s">
        <v>189</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141</v>
      </c>
      <c r="B32" s="9" t="s">
        <v>71</v>
      </c>
      <c r="C32" s="9" t="s">
        <v>110</v>
      </c>
      <c r="D32" s="9" t="s">
        <v>178</v>
      </c>
      <c r="E32" s="9" t="s">
        <v>125</v>
      </c>
      <c r="F32" s="9" t="s">
        <v>55</v>
      </c>
      <c r="G32" s="9" t="s">
        <v>172</v>
      </c>
      <c r="H32" s="9">
        <v>0.15379999999999999</v>
      </c>
      <c r="I32" s="9" t="s">
        <v>189</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142</v>
      </c>
      <c r="B33" s="9" t="s">
        <v>72</v>
      </c>
      <c r="C33" s="9" t="s">
        <v>165</v>
      </c>
      <c r="D33" s="9" t="s">
        <v>179</v>
      </c>
      <c r="E33" s="9" t="s">
        <v>125</v>
      </c>
      <c r="F33" s="9" t="s">
        <v>55</v>
      </c>
      <c r="G33" s="9" t="s">
        <v>172</v>
      </c>
      <c r="H33" s="9">
        <v>0</v>
      </c>
      <c r="I33" s="9" t="s">
        <v>189</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143</v>
      </c>
      <c r="B34" s="9" t="s">
        <v>73</v>
      </c>
      <c r="C34" s="9" t="s">
        <v>110</v>
      </c>
      <c r="D34" s="9" t="s">
        <v>177</v>
      </c>
      <c r="E34" s="9" t="s">
        <v>125</v>
      </c>
      <c r="F34" s="9" t="s">
        <v>55</v>
      </c>
      <c r="G34" s="9" t="s">
        <v>172</v>
      </c>
      <c r="H34" s="9">
        <v>9.8399999999999998E-3</v>
      </c>
      <c r="I34" s="9" t="s">
        <v>189</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144</v>
      </c>
      <c r="B35" s="9" t="s">
        <v>74</v>
      </c>
      <c r="C35" s="9" t="s">
        <v>110</v>
      </c>
      <c r="D35" s="9" t="s">
        <v>177</v>
      </c>
      <c r="E35" s="9" t="s">
        <v>125</v>
      </c>
      <c r="F35" s="9" t="s">
        <v>55</v>
      </c>
      <c r="G35" s="9" t="s">
        <v>172</v>
      </c>
      <c r="H35" s="9">
        <v>4.6900000000000002E-5</v>
      </c>
      <c r="I35" s="9" t="s">
        <v>189</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145</v>
      </c>
      <c r="B36" s="9" t="s">
        <v>75</v>
      </c>
      <c r="C36" s="9" t="s">
        <v>166</v>
      </c>
      <c r="D36" s="9" t="s">
        <v>177</v>
      </c>
      <c r="E36" s="9" t="s">
        <v>125</v>
      </c>
      <c r="F36" s="9" t="s">
        <v>55</v>
      </c>
      <c r="G36" s="9" t="s">
        <v>172</v>
      </c>
      <c r="H36" s="9">
        <v>5.6026000000000003E-4</v>
      </c>
      <c r="I36" s="9" t="s">
        <v>189</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146</v>
      </c>
      <c r="B37" s="9" t="s">
        <v>76</v>
      </c>
      <c r="C37" s="9" t="s">
        <v>110</v>
      </c>
      <c r="D37" s="9" t="s">
        <v>177</v>
      </c>
      <c r="E37" s="9" t="s">
        <v>125</v>
      </c>
      <c r="F37" s="9" t="s">
        <v>55</v>
      </c>
      <c r="G37" s="9" t="s">
        <v>172</v>
      </c>
      <c r="H37" s="9">
        <v>2.3430000000000001E-5</v>
      </c>
      <c r="I37" s="9" t="s">
        <v>189</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129</v>
      </c>
      <c r="B38" s="9" t="s">
        <v>59</v>
      </c>
      <c r="C38" s="9" t="s">
        <v>110</v>
      </c>
      <c r="D38" s="9" t="s">
        <v>172</v>
      </c>
      <c r="E38" s="9" t="s">
        <v>129</v>
      </c>
      <c r="F38" s="9" t="s">
        <v>59</v>
      </c>
      <c r="G38" s="9" t="s">
        <v>172</v>
      </c>
      <c r="H38" s="9">
        <v>-1</v>
      </c>
      <c r="I38" s="9" t="s">
        <v>187</v>
      </c>
      <c r="J38" s="9" t="b">
        <v>0</v>
      </c>
      <c r="AB38" s="9">
        <f t="shared" si="8"/>
        <v>-1</v>
      </c>
      <c r="AC38" s="9">
        <f t="shared" ref="AC38:AR38" si="26">+AC39+AC40+AC41+AC42+AC43+AC44+AC45+AC46+AC47+AC48+AC49+AC50</f>
        <v>5.1902148057455584E-2</v>
      </c>
      <c r="AD38" s="9">
        <f t="shared" si="26"/>
        <v>2.9631161922865247E-9</v>
      </c>
      <c r="AE38" s="9">
        <f t="shared" si="26"/>
        <v>1.505032708367435E-9</v>
      </c>
      <c r="AF38" s="9">
        <f t="shared" si="26"/>
        <v>2.5670544272338876E-9</v>
      </c>
      <c r="AG38" s="9">
        <f t="shared" si="26"/>
        <v>1.0935378100008095E-8</v>
      </c>
      <c r="AH38" s="9">
        <f t="shared" si="26"/>
        <v>1.9588166580128026E-3</v>
      </c>
      <c r="AI38" s="9">
        <f t="shared" si="26"/>
        <v>7.1927436849041171E-5</v>
      </c>
      <c r="AJ38" s="9">
        <f t="shared" si="26"/>
        <v>2.1689098136162058E-3</v>
      </c>
      <c r="AK38" s="9">
        <f t="shared" si="26"/>
        <v>9.6286163502397708E-3</v>
      </c>
      <c r="AL38" s="9">
        <f t="shared" si="26"/>
        <v>3.8220756400944562E-7</v>
      </c>
      <c r="AM38" s="9">
        <f t="shared" si="26"/>
        <v>8.6336785509601342E-5</v>
      </c>
      <c r="AN38" s="9">
        <f t="shared" si="26"/>
        <v>2.0821992102691859E-2</v>
      </c>
      <c r="AO38" s="9">
        <f t="shared" si="26"/>
        <v>0.58901897080924814</v>
      </c>
      <c r="AP38" s="9">
        <f t="shared" si="26"/>
        <v>1.1813854293390241E-2</v>
      </c>
      <c r="AQ38" s="9">
        <f t="shared" si="26"/>
        <v>1.2528994163134821E-7</v>
      </c>
      <c r="AR38" s="9">
        <f t="shared" si="26"/>
        <v>0.27798189257859174</v>
      </c>
    </row>
    <row r="39" spans="1:44" ht="63.5" x14ac:dyDescent="0.35">
      <c r="A39" s="9" t="s">
        <v>147</v>
      </c>
      <c r="B39" s="9" t="s">
        <v>77</v>
      </c>
      <c r="C39" s="9" t="s">
        <v>110</v>
      </c>
      <c r="D39" s="9" t="s">
        <v>180</v>
      </c>
      <c r="E39" s="9" t="s">
        <v>129</v>
      </c>
      <c r="F39" s="9" t="s">
        <v>59</v>
      </c>
      <c r="G39" s="9" t="s">
        <v>172</v>
      </c>
      <c r="H39" s="9">
        <v>-1.8499999999999999E-5</v>
      </c>
      <c r="I39" s="9" t="s">
        <v>188</v>
      </c>
      <c r="J39" s="9" t="b">
        <v>0</v>
      </c>
      <c r="L39" s="9">
        <v>-0.51940192584175338</v>
      </c>
      <c r="M39" s="9">
        <v>-4.6051919264734213E-9</v>
      </c>
      <c r="N39" s="9">
        <v>-6.2243072063220781E-9</v>
      </c>
      <c r="O39" s="9">
        <v>-4.288719512531037E-8</v>
      </c>
      <c r="P39" s="9">
        <v>-4.1565817284655442E-9</v>
      </c>
      <c r="Q39" s="9">
        <v>-1.9986873841216142E-3</v>
      </c>
      <c r="R39" s="9">
        <v>-3.9306171721655128E-4</v>
      </c>
      <c r="S39" s="9">
        <v>-3.126136520155667E-4</v>
      </c>
      <c r="T39" s="9">
        <v>-1.468644351305413E-3</v>
      </c>
      <c r="U39" s="9">
        <v>-7.4459604740602693E-7</v>
      </c>
      <c r="V39" s="9">
        <v>-1.469849444047435E-4</v>
      </c>
      <c r="W39" s="9">
        <v>-1.3996924973071929</v>
      </c>
      <c r="X39" s="9">
        <v>-0.59690606778180233</v>
      </c>
      <c r="Y39" s="9">
        <v>-7.2207398976455228E-2</v>
      </c>
      <c r="Z39" s="9">
        <v>-1.9787340231942811E-7</v>
      </c>
      <c r="AA39" s="9">
        <v>-0.36422215309220052</v>
      </c>
      <c r="AB39" s="9">
        <f t="shared" si="8"/>
        <v>-1.8499999999999999E-5</v>
      </c>
      <c r="AC39" s="9">
        <f t="shared" ref="AC39:AC50" si="27">AB39*L39</f>
        <v>9.6089356280724362E-6</v>
      </c>
      <c r="AD39" s="9">
        <f t="shared" ref="AD39:AD50" si="28">AB39*M39</f>
        <v>8.519605063975829E-14</v>
      </c>
      <c r="AE39" s="9">
        <f t="shared" ref="AE39:AE50" si="29">AB39*N39</f>
        <v>1.1514968331695844E-13</v>
      </c>
      <c r="AF39" s="9">
        <f t="shared" ref="AF39:AF50" si="30">AB39*O39</f>
        <v>7.9341310981824181E-13</v>
      </c>
      <c r="AG39" s="9">
        <f t="shared" ref="AG39:AG50" si="31">AB39*P39</f>
        <v>7.6896761976612567E-14</v>
      </c>
      <c r="AH39" s="9">
        <f t="shared" ref="AH39:AH50" si="32">AB39*Q39</f>
        <v>3.6975716606249858E-8</v>
      </c>
      <c r="AI39" s="9">
        <f t="shared" ref="AI39:AI50" si="33">AB39*R39</f>
        <v>7.271641768506198E-9</v>
      </c>
      <c r="AJ39" s="9">
        <f t="shared" ref="AJ39:AJ50" si="34">AB39*S39</f>
        <v>5.7833525622879834E-9</v>
      </c>
      <c r="AK39" s="9">
        <f t="shared" ref="AK39:AK50" si="35">AB39*T39</f>
        <v>2.7169920499150139E-8</v>
      </c>
      <c r="AL39" s="9">
        <f t="shared" ref="AL39:AL50" si="36">AB39*U39</f>
        <v>1.3775026877011497E-11</v>
      </c>
      <c r="AM39" s="9">
        <f t="shared" ref="AM39:AM50" si="37">AB39*V39</f>
        <v>2.7192214714877544E-9</v>
      </c>
      <c r="AN39" s="9">
        <f t="shared" ref="AN39:AN50" si="38">AB39*W39</f>
        <v>2.5894311200183068E-5</v>
      </c>
      <c r="AO39" s="9">
        <f t="shared" ref="AO39:AO50" si="39">AB39*X39</f>
        <v>1.1042762253963342E-5</v>
      </c>
      <c r="AP39" s="9">
        <f t="shared" ref="AP39:AP50" si="40">AB39*Y39</f>
        <v>1.3358368810644216E-6</v>
      </c>
      <c r="AQ39" s="9">
        <f t="shared" ref="AQ39:AQ50" si="41">AB39*Z39</f>
        <v>3.6606579429094194E-12</v>
      </c>
      <c r="AR39" s="9">
        <f t="shared" ref="AR39:AR50" si="42">AB39*AA39</f>
        <v>6.7381098322057096E-6</v>
      </c>
    </row>
    <row r="40" spans="1:44" ht="63.5" x14ac:dyDescent="0.35">
      <c r="A40" s="9" t="s">
        <v>148</v>
      </c>
      <c r="B40" s="9" t="s">
        <v>78</v>
      </c>
      <c r="C40" s="9" t="s">
        <v>166</v>
      </c>
      <c r="D40" s="9" t="s">
        <v>180</v>
      </c>
      <c r="E40" s="9" t="s">
        <v>129</v>
      </c>
      <c r="F40" s="9" t="s">
        <v>59</v>
      </c>
      <c r="G40" s="9" t="s">
        <v>172</v>
      </c>
      <c r="H40" s="9">
        <v>-2.2499999999999999E-4</v>
      </c>
      <c r="I40" s="9" t="s">
        <v>188</v>
      </c>
      <c r="J40" s="9" t="b">
        <v>0</v>
      </c>
      <c r="L40" s="9">
        <v>-0.2495987735369119</v>
      </c>
      <c r="M40" s="9">
        <v>-2.298440280271461E-8</v>
      </c>
      <c r="N40" s="9">
        <v>-1.2730318481443419E-7</v>
      </c>
      <c r="O40" s="9">
        <v>-2.1089556431940152E-6</v>
      </c>
      <c r="P40" s="9">
        <v>-3.3022881192144073E-8</v>
      </c>
      <c r="Q40" s="9">
        <v>-3.087734116993586E-2</v>
      </c>
      <c r="R40" s="9">
        <v>-1.673626355443798E-3</v>
      </c>
      <c r="S40" s="9">
        <v>-3.9479854448940836E-3</v>
      </c>
      <c r="T40" s="9">
        <v>-1.1803089175688029E-2</v>
      </c>
      <c r="U40" s="9">
        <v>-9.1012277757634887E-4</v>
      </c>
      <c r="V40" s="9">
        <v>-2.0731028737765399E-2</v>
      </c>
      <c r="W40" s="9">
        <v>-4.7613668469768156</v>
      </c>
      <c r="X40" s="9">
        <v>-4.0001410825997326</v>
      </c>
      <c r="Y40" s="9">
        <v>-4.434468517523853</v>
      </c>
      <c r="Z40" s="9">
        <v>-6.659646535487014E-6</v>
      </c>
      <c r="AA40" s="9">
        <v>-4.3641458683035443</v>
      </c>
      <c r="AB40" s="9">
        <f t="shared" si="8"/>
        <v>-2.2499999999999999E-4</v>
      </c>
      <c r="AC40" s="9">
        <f t="shared" si="27"/>
        <v>5.6159724045805173E-5</v>
      </c>
      <c r="AD40" s="9">
        <f t="shared" si="28"/>
        <v>5.1714906306107873E-12</v>
      </c>
      <c r="AE40" s="9">
        <f t="shared" si="29"/>
        <v>2.8643216583247692E-11</v>
      </c>
      <c r="AF40" s="9">
        <f t="shared" si="30"/>
        <v>4.7451501971865341E-10</v>
      </c>
      <c r="AG40" s="9">
        <f t="shared" si="31"/>
        <v>7.4301482682324166E-12</v>
      </c>
      <c r="AH40" s="9">
        <f t="shared" si="32"/>
        <v>6.9474017632355678E-6</v>
      </c>
      <c r="AI40" s="9">
        <f t="shared" si="33"/>
        <v>3.7656592997485455E-7</v>
      </c>
      <c r="AJ40" s="9">
        <f t="shared" si="34"/>
        <v>8.8829672510116878E-7</v>
      </c>
      <c r="AK40" s="9">
        <f t="shared" si="35"/>
        <v>2.6556950645298065E-6</v>
      </c>
      <c r="AL40" s="9">
        <f t="shared" si="36"/>
        <v>2.0477762495467849E-7</v>
      </c>
      <c r="AM40" s="9">
        <f t="shared" si="37"/>
        <v>4.6644814659972144E-6</v>
      </c>
      <c r="AN40" s="9">
        <f t="shared" si="38"/>
        <v>1.0713075405697835E-3</v>
      </c>
      <c r="AO40" s="9">
        <f t="shared" si="39"/>
        <v>9.0003174358493985E-4</v>
      </c>
      <c r="AP40" s="9">
        <f t="shared" si="40"/>
        <v>9.9775541644286686E-4</v>
      </c>
      <c r="AQ40" s="9">
        <f t="shared" si="41"/>
        <v>1.498420470484578E-9</v>
      </c>
      <c r="AR40" s="9">
        <f t="shared" si="42"/>
        <v>9.8193282036829741E-4</v>
      </c>
    </row>
    <row r="41" spans="1:44" ht="63.5" x14ac:dyDescent="0.35">
      <c r="A41" s="9" t="s">
        <v>149</v>
      </c>
      <c r="B41" s="9" t="s">
        <v>79</v>
      </c>
      <c r="C41" s="9" t="s">
        <v>167</v>
      </c>
      <c r="D41" s="9" t="s">
        <v>180</v>
      </c>
      <c r="E41" s="9" t="s">
        <v>129</v>
      </c>
      <c r="F41" s="9" t="s">
        <v>59</v>
      </c>
      <c r="G41" s="9" t="s">
        <v>172</v>
      </c>
      <c r="H41" s="9">
        <v>7.4099999999999998E-9</v>
      </c>
      <c r="I41" s="9" t="s">
        <v>188</v>
      </c>
      <c r="J41" s="9" t="b">
        <v>0</v>
      </c>
      <c r="L41" s="9">
        <v>431230.28845620091</v>
      </c>
      <c r="M41" s="9">
        <v>0.1812057905421523</v>
      </c>
      <c r="N41" s="9">
        <v>0.17818369209175161</v>
      </c>
      <c r="O41" s="9">
        <v>0.24646226323935019</v>
      </c>
      <c r="P41" s="9">
        <v>9.5402912601042889E-2</v>
      </c>
      <c r="Q41" s="9">
        <v>75861.433288755667</v>
      </c>
      <c r="R41" s="9">
        <v>3780.796048065733</v>
      </c>
      <c r="S41" s="9">
        <v>3420.1765630243522</v>
      </c>
      <c r="T41" s="9">
        <v>11503.54919853773</v>
      </c>
      <c r="U41" s="9">
        <v>16.70792456510156</v>
      </c>
      <c r="V41" s="9">
        <v>1003.613908752983</v>
      </c>
      <c r="W41" s="9">
        <v>3436396.434692875</v>
      </c>
      <c r="X41" s="9">
        <v>63525200.067814529</v>
      </c>
      <c r="Y41" s="9">
        <v>464514.47825360479</v>
      </c>
      <c r="Z41" s="9">
        <v>12.573692906766761</v>
      </c>
      <c r="AA41" s="9">
        <v>15117124.67547882</v>
      </c>
      <c r="AB41" s="9">
        <f t="shared" si="8"/>
        <v>7.4099999999999998E-9</v>
      </c>
      <c r="AC41" s="9">
        <f t="shared" si="27"/>
        <v>3.1954164374604489E-3</v>
      </c>
      <c r="AD41" s="9">
        <f t="shared" si="28"/>
        <v>1.3427349079173486E-9</v>
      </c>
      <c r="AE41" s="9">
        <f t="shared" si="29"/>
        <v>1.3203411583998795E-9</v>
      </c>
      <c r="AF41" s="9">
        <f t="shared" si="30"/>
        <v>1.826285370603585E-9</v>
      </c>
      <c r="AG41" s="9">
        <f t="shared" si="31"/>
        <v>7.0693558237372784E-10</v>
      </c>
      <c r="AH41" s="9">
        <f t="shared" si="32"/>
        <v>5.621332206696795E-4</v>
      </c>
      <c r="AI41" s="9">
        <f t="shared" si="33"/>
        <v>2.801569871616708E-5</v>
      </c>
      <c r="AJ41" s="9">
        <f t="shared" si="34"/>
        <v>2.5343508332010448E-5</v>
      </c>
      <c r="AK41" s="9">
        <f t="shared" si="35"/>
        <v>8.5241299561164576E-5</v>
      </c>
      <c r="AL41" s="9">
        <f t="shared" si="36"/>
        <v>1.2380572102740256E-7</v>
      </c>
      <c r="AM41" s="9">
        <f t="shared" si="37"/>
        <v>7.4367790638596034E-6</v>
      </c>
      <c r="AN41" s="9">
        <f t="shared" si="38"/>
        <v>2.5463697581074203E-2</v>
      </c>
      <c r="AO41" s="9">
        <f t="shared" si="39"/>
        <v>0.47072173250250565</v>
      </c>
      <c r="AP41" s="9">
        <f t="shared" si="40"/>
        <v>3.4420522838592114E-3</v>
      </c>
      <c r="AQ41" s="9">
        <f t="shared" si="41"/>
        <v>9.3171064439141692E-8</v>
      </c>
      <c r="AR41" s="9">
        <f t="shared" si="42"/>
        <v>0.11201789384529805</v>
      </c>
    </row>
    <row r="42" spans="1:44" ht="63.5" x14ac:dyDescent="0.35">
      <c r="A42" s="9" t="s">
        <v>150</v>
      </c>
      <c r="B42" s="9" t="s">
        <v>80</v>
      </c>
      <c r="C42" s="9" t="s">
        <v>168</v>
      </c>
      <c r="D42" s="9" t="s">
        <v>180</v>
      </c>
      <c r="E42" s="9" t="s">
        <v>129</v>
      </c>
      <c r="F42" s="9" t="s">
        <v>59</v>
      </c>
      <c r="G42" s="9" t="s">
        <v>172</v>
      </c>
      <c r="H42" s="9">
        <v>1.18E-2</v>
      </c>
      <c r="I42" s="9" t="s">
        <v>188</v>
      </c>
      <c r="J42" s="9" t="b">
        <v>0</v>
      </c>
      <c r="L42" s="9">
        <v>6.4976975825310895E-2</v>
      </c>
      <c r="M42" s="9">
        <v>1.88167952045853E-8</v>
      </c>
      <c r="N42" s="9">
        <v>6.0236371123010269E-9</v>
      </c>
      <c r="O42" s="9">
        <v>3.9556354335357318E-8</v>
      </c>
      <c r="P42" s="9">
        <v>5.3369834210624228E-9</v>
      </c>
      <c r="Q42" s="9">
        <v>8.4433934315109968E-2</v>
      </c>
      <c r="R42" s="9">
        <v>5.016597225484062E-4</v>
      </c>
      <c r="S42" s="9">
        <v>5.0248543053991177E-4</v>
      </c>
      <c r="T42" s="9">
        <v>1.8498312758690361E-3</v>
      </c>
      <c r="U42" s="9">
        <v>3.9109431028866969E-6</v>
      </c>
      <c r="V42" s="9">
        <v>1.39010101612752E-4</v>
      </c>
      <c r="W42" s="9">
        <v>0.17314665931359649</v>
      </c>
      <c r="X42" s="9">
        <v>2.101253921996538</v>
      </c>
      <c r="Y42" s="9">
        <v>0.15811485130492209</v>
      </c>
      <c r="Z42" s="9">
        <v>4.2611104742012036E-6</v>
      </c>
      <c r="AA42" s="9">
        <v>6.7283494472038399</v>
      </c>
      <c r="AB42" s="9">
        <f t="shared" si="8"/>
        <v>1.18E-2</v>
      </c>
      <c r="AC42" s="9">
        <f t="shared" si="27"/>
        <v>7.6672831473866855E-4</v>
      </c>
      <c r="AD42" s="9">
        <f t="shared" si="28"/>
        <v>2.2203818341410653E-10</v>
      </c>
      <c r="AE42" s="9">
        <f t="shared" si="29"/>
        <v>7.107891792515212E-11</v>
      </c>
      <c r="AF42" s="9">
        <f t="shared" si="30"/>
        <v>4.6676498115721638E-10</v>
      </c>
      <c r="AG42" s="9">
        <f t="shared" si="31"/>
        <v>6.2976404368536587E-11</v>
      </c>
      <c r="AH42" s="9">
        <f t="shared" si="32"/>
        <v>9.9632042491829757E-4</v>
      </c>
      <c r="AI42" s="9">
        <f t="shared" si="33"/>
        <v>5.919584726071193E-6</v>
      </c>
      <c r="AJ42" s="9">
        <f t="shared" si="34"/>
        <v>5.9293280803709584E-6</v>
      </c>
      <c r="AK42" s="9">
        <f t="shared" si="35"/>
        <v>2.1828009055254625E-5</v>
      </c>
      <c r="AL42" s="9">
        <f t="shared" si="36"/>
        <v>4.614912861406302E-8</v>
      </c>
      <c r="AM42" s="9">
        <f t="shared" si="37"/>
        <v>1.6403191990304736E-6</v>
      </c>
      <c r="AN42" s="9">
        <f t="shared" si="38"/>
        <v>2.0431305799004386E-3</v>
      </c>
      <c r="AO42" s="9">
        <f t="shared" si="39"/>
        <v>2.4794796279559148E-2</v>
      </c>
      <c r="AP42" s="9">
        <f t="shared" si="40"/>
        <v>1.8657552453980805E-3</v>
      </c>
      <c r="AQ42" s="9">
        <f t="shared" si="41"/>
        <v>5.0281103595574199E-8</v>
      </c>
      <c r="AR42" s="9">
        <f t="shared" si="42"/>
        <v>7.9394523477005305E-2</v>
      </c>
    </row>
    <row r="43" spans="1:44" ht="113.5" x14ac:dyDescent="0.35">
      <c r="A43" s="9" t="s">
        <v>151</v>
      </c>
      <c r="B43" s="9" t="s">
        <v>81</v>
      </c>
      <c r="C43" s="9" t="s">
        <v>169</v>
      </c>
      <c r="D43" s="9" t="s">
        <v>173</v>
      </c>
      <c r="E43" s="9" t="s">
        <v>129</v>
      </c>
      <c r="F43" s="9" t="s">
        <v>59</v>
      </c>
      <c r="G43" s="9" t="s">
        <v>172</v>
      </c>
      <c r="H43" s="9">
        <v>3.5211267605633799E-4</v>
      </c>
      <c r="I43" s="9" t="s">
        <v>188</v>
      </c>
      <c r="J43" s="9" t="b">
        <v>0</v>
      </c>
      <c r="L43" s="9">
        <v>20.770476845355471</v>
      </c>
      <c r="M43" s="9">
        <v>4.538945855711228E-6</v>
      </c>
      <c r="N43" s="9">
        <v>3.3553231459484399E-7</v>
      </c>
      <c r="O43" s="9">
        <v>4.9703019663053336E-7</v>
      </c>
      <c r="P43" s="9">
        <v>1.654775334199667E-6</v>
      </c>
      <c r="Q43" s="9">
        <v>1.358150323754713</v>
      </c>
      <c r="R43" s="9">
        <v>9.3551327350913246E-2</v>
      </c>
      <c r="S43" s="9">
        <v>7.8627320043827789E-2</v>
      </c>
      <c r="T43" s="9">
        <v>0.30444602764641082</v>
      </c>
      <c r="U43" s="9">
        <v>5.1596218834091912E-5</v>
      </c>
      <c r="V43" s="9">
        <v>2.7679495648269901E-2</v>
      </c>
      <c r="W43" s="9">
        <v>8.0476568776961841</v>
      </c>
      <c r="X43" s="9">
        <v>384.2101054534304</v>
      </c>
      <c r="Y43" s="9">
        <v>0.83675906617926499</v>
      </c>
      <c r="Z43" s="9">
        <v>1.5989725259106591E-5</v>
      </c>
      <c r="AA43" s="9">
        <v>287.88358972637371</v>
      </c>
      <c r="AB43" s="9">
        <f t="shared" si="8"/>
        <v>3.5211267605633799E-4</v>
      </c>
      <c r="AC43" s="9">
        <f t="shared" si="27"/>
        <v>7.31354818498432E-3</v>
      </c>
      <c r="AD43" s="9">
        <f t="shared" si="28"/>
        <v>1.5982203717293055E-9</v>
      </c>
      <c r="AE43" s="9">
        <f t="shared" si="29"/>
        <v>1.1814518119536758E-10</v>
      </c>
      <c r="AF43" s="9">
        <f t="shared" si="30"/>
        <v>1.7501063261638496E-10</v>
      </c>
      <c r="AG43" s="9">
        <f t="shared" si="31"/>
        <v>5.8266737119706578E-10</v>
      </c>
      <c r="AH43" s="9">
        <f t="shared" si="32"/>
        <v>4.7822194498405382E-4</v>
      </c>
      <c r="AI43" s="9">
        <f t="shared" si="33"/>
        <v>3.2940608222152547E-5</v>
      </c>
      <c r="AJ43" s="9">
        <f t="shared" si="34"/>
        <v>2.7685676071770344E-5</v>
      </c>
      <c r="AK43" s="9">
        <f t="shared" si="35"/>
        <v>1.0719930550929957E-4</v>
      </c>
      <c r="AL43" s="9">
        <f t="shared" si="36"/>
        <v>1.8167682688060532E-8</v>
      </c>
      <c r="AM43" s="9">
        <f t="shared" si="37"/>
        <v>9.7463012846020771E-6</v>
      </c>
      <c r="AN43" s="9">
        <f t="shared" si="38"/>
        <v>2.833681999188797E-3</v>
      </c>
      <c r="AO43" s="9">
        <f t="shared" si="39"/>
        <v>0.1352852483990952</v>
      </c>
      <c r="AP43" s="9">
        <f t="shared" si="40"/>
        <v>2.9463347400678341E-4</v>
      </c>
      <c r="AQ43" s="9">
        <f t="shared" si="41"/>
        <v>5.6301849503896443E-9</v>
      </c>
      <c r="AR43" s="9">
        <f t="shared" si="42"/>
        <v>0.10136746117125833</v>
      </c>
    </row>
    <row r="44" spans="1:44" ht="63.5" x14ac:dyDescent="0.35">
      <c r="A44" s="9" t="s">
        <v>138</v>
      </c>
      <c r="B44" s="9" t="s">
        <v>68</v>
      </c>
      <c r="C44" s="9" t="s">
        <v>110</v>
      </c>
      <c r="D44" s="9" t="s">
        <v>173</v>
      </c>
      <c r="E44" s="9" t="s">
        <v>129</v>
      </c>
      <c r="F44" s="9" t="s">
        <v>59</v>
      </c>
      <c r="G44" s="9" t="s">
        <v>172</v>
      </c>
      <c r="H44" s="9">
        <v>-0.45</v>
      </c>
      <c r="I44" s="9" t="s">
        <v>188</v>
      </c>
      <c r="J44" s="9" t="b">
        <v>0</v>
      </c>
      <c r="L44" s="9">
        <v>1.9762523097816322E-3</v>
      </c>
      <c r="M44" s="9">
        <v>4.5585323878996922E-10</v>
      </c>
      <c r="N44" s="9">
        <v>7.3979812043397198E-11</v>
      </c>
      <c r="O44" s="9">
        <v>8.3625553327060225E-10</v>
      </c>
      <c r="P44" s="9">
        <v>4.9935178435876641E-10</v>
      </c>
      <c r="Q44" s="9">
        <v>1.8854068897571169E-4</v>
      </c>
      <c r="R44" s="9">
        <v>1.2071760860206691E-5</v>
      </c>
      <c r="S44" s="9">
        <v>1.098395321246494E-5</v>
      </c>
      <c r="T44" s="9">
        <v>3.8522508602168832E-5</v>
      </c>
      <c r="U44" s="9">
        <v>2.3791929559191239E-8</v>
      </c>
      <c r="V44" s="9">
        <v>3.4529216119100202E-6</v>
      </c>
      <c r="W44" s="9">
        <v>2.359048868720344E-2</v>
      </c>
      <c r="X44" s="9">
        <v>9.4875290839446111E-2</v>
      </c>
      <c r="Y44" s="9">
        <v>3.4761769599503579E-4</v>
      </c>
      <c r="Z44" s="9">
        <v>5.6209983293744008E-8</v>
      </c>
      <c r="AA44" s="9">
        <v>3.5081459655934379E-2</v>
      </c>
      <c r="AB44" s="9">
        <f t="shared" si="8"/>
        <v>-0.45</v>
      </c>
      <c r="AC44" s="9">
        <f t="shared" si="27"/>
        <v>-8.8931353940173452E-4</v>
      </c>
      <c r="AD44" s="9">
        <f t="shared" si="28"/>
        <v>-2.0513395745548615E-10</v>
      </c>
      <c r="AE44" s="9">
        <f t="shared" si="29"/>
        <v>-3.329091541952874E-11</v>
      </c>
      <c r="AF44" s="9">
        <f t="shared" si="30"/>
        <v>-3.7631498997177103E-10</v>
      </c>
      <c r="AG44" s="9">
        <f t="shared" si="31"/>
        <v>-2.2470830296144488E-10</v>
      </c>
      <c r="AH44" s="9">
        <f t="shared" si="32"/>
        <v>-8.4843310039070264E-5</v>
      </c>
      <c r="AI44" s="9">
        <f t="shared" si="33"/>
        <v>-5.4322923870930111E-6</v>
      </c>
      <c r="AJ44" s="9">
        <f t="shared" si="34"/>
        <v>-4.942778945609223E-6</v>
      </c>
      <c r="AK44" s="9">
        <f t="shared" si="35"/>
        <v>-1.7335128870975976E-5</v>
      </c>
      <c r="AL44" s="9">
        <f t="shared" si="36"/>
        <v>-1.0706368301636057E-8</v>
      </c>
      <c r="AM44" s="9">
        <f t="shared" si="37"/>
        <v>-1.5538147253595092E-6</v>
      </c>
      <c r="AN44" s="9">
        <f t="shared" si="38"/>
        <v>-1.0615719909241548E-2</v>
      </c>
      <c r="AO44" s="9">
        <f t="shared" si="39"/>
        <v>-4.2693880877750751E-2</v>
      </c>
      <c r="AP44" s="9">
        <f t="shared" si="40"/>
        <v>-1.5642796319776612E-4</v>
      </c>
      <c r="AQ44" s="9">
        <f t="shared" si="41"/>
        <v>-2.5294492482184804E-8</v>
      </c>
      <c r="AR44" s="9">
        <f t="shared" si="42"/>
        <v>-1.5786656845170471E-2</v>
      </c>
    </row>
    <row r="45" spans="1:44" ht="63.5" x14ac:dyDescent="0.35">
      <c r="A45" s="9" t="s">
        <v>139</v>
      </c>
      <c r="B45" s="9" t="s">
        <v>69</v>
      </c>
      <c r="C45" s="9" t="s">
        <v>110</v>
      </c>
      <c r="D45" s="9" t="s">
        <v>177</v>
      </c>
      <c r="E45" s="9" t="s">
        <v>129</v>
      </c>
      <c r="F45" s="9" t="s">
        <v>59</v>
      </c>
      <c r="G45" s="9" t="s">
        <v>172</v>
      </c>
      <c r="H45" s="9">
        <v>2.5000000000000001E-5</v>
      </c>
      <c r="I45" s="9" t="s">
        <v>189</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140</v>
      </c>
      <c r="B46" s="9" t="s">
        <v>70</v>
      </c>
      <c r="C46" s="9" t="s">
        <v>110</v>
      </c>
      <c r="D46" s="9" t="s">
        <v>177</v>
      </c>
      <c r="E46" s="9" t="s">
        <v>129</v>
      </c>
      <c r="F46" s="9" t="s">
        <v>59</v>
      </c>
      <c r="G46" s="9" t="s">
        <v>172</v>
      </c>
      <c r="H46" s="9">
        <v>0.22</v>
      </c>
      <c r="I46" s="9" t="s">
        <v>189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152</v>
      </c>
      <c r="B47" s="9" t="s">
        <v>82</v>
      </c>
      <c r="C47" s="9" t="s">
        <v>110</v>
      </c>
      <c r="D47" s="9" t="s">
        <v>177</v>
      </c>
      <c r="E47" s="9" t="s">
        <v>129</v>
      </c>
      <c r="F47" s="9" t="s">
        <v>59</v>
      </c>
      <c r="G47" s="9" t="s">
        <v>172</v>
      </c>
      <c r="H47" s="9">
        <v>5.2599999999999999E-4</v>
      </c>
      <c r="I47" s="9" t="s">
        <v>189</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144</v>
      </c>
      <c r="B48" s="9" t="s">
        <v>74</v>
      </c>
      <c r="C48" s="9" t="s">
        <v>110</v>
      </c>
      <c r="D48" s="9" t="s">
        <v>177</v>
      </c>
      <c r="E48" s="9" t="s">
        <v>129</v>
      </c>
      <c r="F48" s="9" t="s">
        <v>59</v>
      </c>
      <c r="G48" s="9" t="s">
        <v>172</v>
      </c>
      <c r="H48" s="9">
        <v>1E-3</v>
      </c>
      <c r="I48" s="9" t="s">
        <v>189</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145</v>
      </c>
      <c r="B49" s="9" t="s">
        <v>83</v>
      </c>
      <c r="C49" s="9" t="s">
        <v>166</v>
      </c>
      <c r="D49" s="9" t="s">
        <v>181</v>
      </c>
      <c r="E49" s="9" t="s">
        <v>129</v>
      </c>
      <c r="F49" s="9" t="s">
        <v>59</v>
      </c>
      <c r="G49" s="9" t="s">
        <v>172</v>
      </c>
      <c r="H49" s="9">
        <v>1.25E-4</v>
      </c>
      <c r="I49" s="9" t="s">
        <v>189</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146</v>
      </c>
      <c r="B50" s="9" t="s">
        <v>76</v>
      </c>
      <c r="C50" s="9" t="s">
        <v>110</v>
      </c>
      <c r="D50" s="9" t="s">
        <v>177</v>
      </c>
      <c r="E50" s="9" t="s">
        <v>129</v>
      </c>
      <c r="F50" s="9" t="s">
        <v>59</v>
      </c>
      <c r="G50" s="9" t="s">
        <v>172</v>
      </c>
      <c r="H50" s="9">
        <v>6.9999999999999999E-4</v>
      </c>
      <c r="I50" s="9" t="s">
        <v>189</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130</v>
      </c>
      <c r="B51" s="9" t="s">
        <v>60</v>
      </c>
      <c r="C51" s="9" t="s">
        <v>110</v>
      </c>
      <c r="D51" s="9" t="s">
        <v>172</v>
      </c>
      <c r="E51" s="9" t="s">
        <v>130</v>
      </c>
      <c r="F51" s="9" t="s">
        <v>60</v>
      </c>
      <c r="G51" s="9" t="s">
        <v>172</v>
      </c>
      <c r="H51" s="9">
        <v>-1</v>
      </c>
      <c r="I51" s="9" t="s">
        <v>187</v>
      </c>
      <c r="J51" s="9" t="b">
        <v>0</v>
      </c>
      <c r="AB51" s="9">
        <f t="shared" si="8"/>
        <v>-1</v>
      </c>
      <c r="AC51" s="9">
        <f t="shared" ref="AC51:AR51" si="43">+AC52+AC53+AC54+AC55+AC56+AC57+AC58+AC59+AC60+AC61+AC62+AC63+AC64+AC65+AC66+AC67+AC68</f>
        <v>6.3631291606058196E-2</v>
      </c>
      <c r="AD51" s="9">
        <f t="shared" si="43"/>
        <v>2.1461117401745045E-9</v>
      </c>
      <c r="AE51" s="9">
        <f t="shared" si="43"/>
        <v>5.9932898772369975E-10</v>
      </c>
      <c r="AF51" s="9">
        <f t="shared" si="43"/>
        <v>2.1648111306459408E-9</v>
      </c>
      <c r="AG51" s="9">
        <f t="shared" si="43"/>
        <v>-5.1574816115097723E-10</v>
      </c>
      <c r="AH51" s="9">
        <f t="shared" si="43"/>
        <v>2.1236309091165724E-4</v>
      </c>
      <c r="AI51" s="9">
        <f t="shared" si="43"/>
        <v>5.7021824543464168E-5</v>
      </c>
      <c r="AJ51" s="9">
        <f t="shared" si="43"/>
        <v>-2.287819116289003E-4</v>
      </c>
      <c r="AK51" s="9">
        <f t="shared" si="43"/>
        <v>-1.0539745436972097E-3</v>
      </c>
      <c r="AL51" s="9">
        <f t="shared" si="43"/>
        <v>2.8696702001424669E-7</v>
      </c>
      <c r="AM51" s="9">
        <f t="shared" si="43"/>
        <v>9.7586895528990404E-6</v>
      </c>
      <c r="AN51" s="9">
        <f t="shared" si="43"/>
        <v>5.348048751002827E-3</v>
      </c>
      <c r="AO51" s="9">
        <f t="shared" si="43"/>
        <v>3.2308317082828386E-2</v>
      </c>
      <c r="AP51" s="9">
        <f t="shared" si="43"/>
        <v>5.9156225282669785E-4</v>
      </c>
      <c r="AQ51" s="9">
        <f t="shared" si="43"/>
        <v>-5.5873030923603101E-10</v>
      </c>
      <c r="AR51" s="9">
        <f t="shared" si="43"/>
        <v>0.10916730139212347</v>
      </c>
    </row>
    <row r="52" spans="1:44" ht="76" x14ac:dyDescent="0.35">
      <c r="A52" s="9" t="s">
        <v>153</v>
      </c>
      <c r="B52" s="9" t="s">
        <v>84</v>
      </c>
      <c r="C52" s="9" t="s">
        <v>167</v>
      </c>
      <c r="D52" s="9" t="s">
        <v>180</v>
      </c>
      <c r="E52" s="9" t="s">
        <v>130</v>
      </c>
      <c r="F52" s="9" t="s">
        <v>60</v>
      </c>
      <c r="G52" s="9" t="s">
        <v>172</v>
      </c>
      <c r="H52" s="9">
        <v>1.67E-9</v>
      </c>
      <c r="I52" s="9" t="s">
        <v>188</v>
      </c>
      <c r="J52" s="9" t="b">
        <v>0</v>
      </c>
      <c r="L52" s="9">
        <v>531588.55086475215</v>
      </c>
      <c r="M52" s="9">
        <v>6.7694123555316815E-2</v>
      </c>
      <c r="N52" s="9">
        <v>0.3938118337379754</v>
      </c>
      <c r="O52" s="9">
        <v>0.62462966401564413</v>
      </c>
      <c r="P52" s="9">
        <v>8.7978477863890459E-2</v>
      </c>
      <c r="Q52" s="9">
        <v>45780.717024340091</v>
      </c>
      <c r="R52" s="9">
        <v>3648.9360252635761</v>
      </c>
      <c r="S52" s="9">
        <v>3352.0878488517392</v>
      </c>
      <c r="T52" s="9">
        <v>9596.7617022583654</v>
      </c>
      <c r="U52" s="9">
        <v>29.822204125629671</v>
      </c>
      <c r="V52" s="9">
        <v>842.47996611767769</v>
      </c>
      <c r="W52" s="9">
        <v>5151855.5494409902</v>
      </c>
      <c r="X52" s="9">
        <v>30460222.983207799</v>
      </c>
      <c r="Y52" s="9">
        <v>260693.1461025514</v>
      </c>
      <c r="Z52" s="9">
        <v>47.833015526423253</v>
      </c>
      <c r="AA52" s="9">
        <v>11544174.11055026</v>
      </c>
      <c r="AB52" s="9">
        <f t="shared" si="8"/>
        <v>1.67E-9</v>
      </c>
      <c r="AC52" s="9">
        <f t="shared" ref="AC52:AC68" si="44">AB52*L52</f>
        <v>8.8775287994413612E-4</v>
      </c>
      <c r="AD52" s="9">
        <f t="shared" ref="AD52:AD68" si="45">AB52*M52</f>
        <v>1.1304918633737909E-10</v>
      </c>
      <c r="AE52" s="9">
        <f t="shared" ref="AE52:AE68" si="46">AB52*N52</f>
        <v>6.5766576234241895E-10</v>
      </c>
      <c r="AF52" s="9">
        <f t="shared" ref="AF52:AF68" si="47">AB52*O52</f>
        <v>1.0431315389061257E-9</v>
      </c>
      <c r="AG52" s="9">
        <f t="shared" ref="AG52:AG68" si="48">AB52*P52</f>
        <v>1.4692405803269708E-10</v>
      </c>
      <c r="AH52" s="9">
        <f t="shared" ref="AH52:AH68" si="49">AB52*Q52</f>
        <v>7.6453797430647957E-5</v>
      </c>
      <c r="AI52" s="9">
        <f t="shared" ref="AI52:AI68" si="50">AB52*R52</f>
        <v>6.0937231621901722E-6</v>
      </c>
      <c r="AJ52" s="9">
        <f t="shared" ref="AJ52:AJ68" si="51">AB52*S52</f>
        <v>5.5979867075824044E-6</v>
      </c>
      <c r="AK52" s="9">
        <f t="shared" ref="AK52:AK68" si="52">AB52*T52</f>
        <v>1.6026592042771469E-5</v>
      </c>
      <c r="AL52" s="9">
        <f t="shared" ref="AL52:AL68" si="53">AB52*U52</f>
        <v>4.9803080889801552E-8</v>
      </c>
      <c r="AM52" s="9">
        <f t="shared" ref="AM52:AM68" si="54">AB52*V52</f>
        <v>1.4069415434165217E-6</v>
      </c>
      <c r="AN52" s="9">
        <f t="shared" ref="AN52:AN68" si="55">AB52*W52</f>
        <v>8.6035987675664536E-3</v>
      </c>
      <c r="AO52" s="9">
        <f t="shared" ref="AO52:AO68" si="56">AB52*X52</f>
        <v>5.0868572381957029E-2</v>
      </c>
      <c r="AP52" s="9">
        <f t="shared" ref="AP52:AP68" si="57">AB52*Y52</f>
        <v>4.3535755399126084E-4</v>
      </c>
      <c r="AQ52" s="9">
        <f t="shared" ref="AQ52:AQ68" si="58">AB52*Z52</f>
        <v>7.9881135929126837E-8</v>
      </c>
      <c r="AR52" s="9">
        <f t="shared" ref="AR52:AR68" si="59">AB52*AA52</f>
        <v>1.9278770764618935E-2</v>
      </c>
    </row>
    <row r="53" spans="1:44" ht="113.5" x14ac:dyDescent="0.35">
      <c r="A53" s="9" t="s">
        <v>151</v>
      </c>
      <c r="B53" s="9" t="s">
        <v>81</v>
      </c>
      <c r="C53" s="9" t="s">
        <v>169</v>
      </c>
      <c r="D53" s="9" t="s">
        <v>173</v>
      </c>
      <c r="E53" s="9" t="s">
        <v>130</v>
      </c>
      <c r="F53" s="9" t="s">
        <v>60</v>
      </c>
      <c r="G53" s="9" t="s">
        <v>172</v>
      </c>
      <c r="H53" s="9">
        <v>3.5211267605633799E-4</v>
      </c>
      <c r="I53" s="9" t="s">
        <v>188</v>
      </c>
      <c r="J53" s="9" t="b">
        <v>0</v>
      </c>
      <c r="L53" s="9">
        <v>20.770476845355471</v>
      </c>
      <c r="M53" s="9">
        <v>4.538945855711228E-6</v>
      </c>
      <c r="N53" s="9">
        <v>3.3553231459484399E-7</v>
      </c>
      <c r="O53" s="9">
        <v>4.9703019663053336E-7</v>
      </c>
      <c r="P53" s="9">
        <v>1.654775334199667E-6</v>
      </c>
      <c r="Q53" s="9">
        <v>1.358150323754713</v>
      </c>
      <c r="R53" s="9">
        <v>9.3551327350913246E-2</v>
      </c>
      <c r="S53" s="9">
        <v>7.8627320043827789E-2</v>
      </c>
      <c r="T53" s="9">
        <v>0.30444602764641082</v>
      </c>
      <c r="U53" s="9">
        <v>5.1596218834091912E-5</v>
      </c>
      <c r="V53" s="9">
        <v>2.7679495648269901E-2</v>
      </c>
      <c r="W53" s="9">
        <v>8.0476568776961841</v>
      </c>
      <c r="X53" s="9">
        <v>384.2101054534304</v>
      </c>
      <c r="Y53" s="9">
        <v>0.83675906617926499</v>
      </c>
      <c r="Z53" s="9">
        <v>1.5989725259106591E-5</v>
      </c>
      <c r="AA53" s="9">
        <v>287.88358972637371</v>
      </c>
      <c r="AB53" s="9">
        <f t="shared" si="8"/>
        <v>3.5211267605633799E-4</v>
      </c>
      <c r="AC53" s="9">
        <f t="shared" si="44"/>
        <v>7.31354818498432E-3</v>
      </c>
      <c r="AD53" s="9">
        <f t="shared" si="45"/>
        <v>1.5982203717293055E-9</v>
      </c>
      <c r="AE53" s="9">
        <f t="shared" si="46"/>
        <v>1.1814518119536758E-10</v>
      </c>
      <c r="AF53" s="9">
        <f t="shared" si="47"/>
        <v>1.7501063261638496E-10</v>
      </c>
      <c r="AG53" s="9">
        <f t="shared" si="48"/>
        <v>5.8266737119706578E-10</v>
      </c>
      <c r="AH53" s="9">
        <f t="shared" si="49"/>
        <v>4.7822194498405382E-4</v>
      </c>
      <c r="AI53" s="9">
        <f t="shared" si="50"/>
        <v>3.2940608222152547E-5</v>
      </c>
      <c r="AJ53" s="9">
        <f t="shared" si="51"/>
        <v>2.7685676071770344E-5</v>
      </c>
      <c r="AK53" s="9">
        <f t="shared" si="52"/>
        <v>1.0719930550929957E-4</v>
      </c>
      <c r="AL53" s="9">
        <f t="shared" si="53"/>
        <v>1.8167682688060532E-8</v>
      </c>
      <c r="AM53" s="9">
        <f t="shared" si="54"/>
        <v>9.7463012846020771E-6</v>
      </c>
      <c r="AN53" s="9">
        <f t="shared" si="55"/>
        <v>2.833681999188797E-3</v>
      </c>
      <c r="AO53" s="9">
        <f t="shared" si="56"/>
        <v>0.1352852483990952</v>
      </c>
      <c r="AP53" s="9">
        <f t="shared" si="57"/>
        <v>2.9463347400678341E-4</v>
      </c>
      <c r="AQ53" s="9">
        <f t="shared" si="58"/>
        <v>5.6301849503896443E-9</v>
      </c>
      <c r="AR53" s="9">
        <f t="shared" si="59"/>
        <v>0.10136746117125833</v>
      </c>
    </row>
    <row r="54" spans="1:44" ht="63.5" x14ac:dyDescent="0.35">
      <c r="A54" s="9" t="s">
        <v>148</v>
      </c>
      <c r="B54" s="9" t="s">
        <v>78</v>
      </c>
      <c r="C54" s="9" t="s">
        <v>166</v>
      </c>
      <c r="D54" s="9" t="s">
        <v>180</v>
      </c>
      <c r="E54" s="9" t="s">
        <v>130</v>
      </c>
      <c r="F54" s="9" t="s">
        <v>60</v>
      </c>
      <c r="G54" s="9" t="s">
        <v>172</v>
      </c>
      <c r="H54" s="9">
        <v>-2.2499999999999999E-4</v>
      </c>
      <c r="I54" s="9" t="s">
        <v>188</v>
      </c>
      <c r="J54" s="9" t="b">
        <v>0</v>
      </c>
      <c r="L54" s="9">
        <v>-0.2495987735369119</v>
      </c>
      <c r="M54" s="9">
        <v>-2.298440280271461E-8</v>
      </c>
      <c r="N54" s="9">
        <v>-1.2730318481443419E-7</v>
      </c>
      <c r="O54" s="9">
        <v>-2.1089556431940152E-6</v>
      </c>
      <c r="P54" s="9">
        <v>-3.3022881192144073E-8</v>
      </c>
      <c r="Q54" s="9">
        <v>-3.087734116993586E-2</v>
      </c>
      <c r="R54" s="9">
        <v>-1.673626355443798E-3</v>
      </c>
      <c r="S54" s="9">
        <v>-3.9479854448940836E-3</v>
      </c>
      <c r="T54" s="9">
        <v>-1.1803089175688029E-2</v>
      </c>
      <c r="U54" s="9">
        <v>-9.1012277757634887E-4</v>
      </c>
      <c r="V54" s="9">
        <v>-2.0731028737765399E-2</v>
      </c>
      <c r="W54" s="9">
        <v>-4.7613668469768156</v>
      </c>
      <c r="X54" s="9">
        <v>-4.0001410825997326</v>
      </c>
      <c r="Y54" s="9">
        <v>-4.434468517523853</v>
      </c>
      <c r="Z54" s="9">
        <v>-6.659646535487014E-6</v>
      </c>
      <c r="AA54" s="9">
        <v>-4.3641458683035443</v>
      </c>
      <c r="AB54" s="9">
        <f t="shared" si="8"/>
        <v>-2.2499999999999999E-4</v>
      </c>
      <c r="AC54" s="9">
        <f t="shared" si="44"/>
        <v>5.6159724045805173E-5</v>
      </c>
      <c r="AD54" s="9">
        <f t="shared" si="45"/>
        <v>5.1714906306107873E-12</v>
      </c>
      <c r="AE54" s="9">
        <f t="shared" si="46"/>
        <v>2.8643216583247692E-11</v>
      </c>
      <c r="AF54" s="9">
        <f t="shared" si="47"/>
        <v>4.7451501971865341E-10</v>
      </c>
      <c r="AG54" s="9">
        <f t="shared" si="48"/>
        <v>7.4301482682324166E-12</v>
      </c>
      <c r="AH54" s="9">
        <f t="shared" si="49"/>
        <v>6.9474017632355678E-6</v>
      </c>
      <c r="AI54" s="9">
        <f t="shared" si="50"/>
        <v>3.7656592997485455E-7</v>
      </c>
      <c r="AJ54" s="9">
        <f t="shared" si="51"/>
        <v>8.8829672510116878E-7</v>
      </c>
      <c r="AK54" s="9">
        <f t="shared" si="52"/>
        <v>2.6556950645298065E-6</v>
      </c>
      <c r="AL54" s="9">
        <f t="shared" si="53"/>
        <v>2.0477762495467849E-7</v>
      </c>
      <c r="AM54" s="9">
        <f t="shared" si="54"/>
        <v>4.6644814659972144E-6</v>
      </c>
      <c r="AN54" s="9">
        <f t="shared" si="55"/>
        <v>1.0713075405697835E-3</v>
      </c>
      <c r="AO54" s="9">
        <f t="shared" si="56"/>
        <v>9.0003174358493985E-4</v>
      </c>
      <c r="AP54" s="9">
        <f t="shared" si="57"/>
        <v>9.9775541644286686E-4</v>
      </c>
      <c r="AQ54" s="9">
        <f t="shared" si="58"/>
        <v>1.498420470484578E-9</v>
      </c>
      <c r="AR54" s="9">
        <f t="shared" si="59"/>
        <v>9.8193282036829741E-4</v>
      </c>
    </row>
    <row r="55" spans="1:44" ht="63.5" x14ac:dyDescent="0.35">
      <c r="A55" s="9" t="s">
        <v>150</v>
      </c>
      <c r="B55" s="9" t="s">
        <v>80</v>
      </c>
      <c r="C55" s="9" t="s">
        <v>168</v>
      </c>
      <c r="D55" s="9" t="s">
        <v>180</v>
      </c>
      <c r="E55" s="9" t="s">
        <v>130</v>
      </c>
      <c r="F55" s="9" t="s">
        <v>60</v>
      </c>
      <c r="G55" s="9" t="s">
        <v>172</v>
      </c>
      <c r="H55" s="9">
        <v>2.1350000000000002E-3</v>
      </c>
      <c r="I55" s="9" t="s">
        <v>188</v>
      </c>
      <c r="J55" s="9" t="b">
        <v>0</v>
      </c>
      <c r="L55" s="9">
        <v>6.4976975825310895E-2</v>
      </c>
      <c r="M55" s="9">
        <v>1.88167952045853E-8</v>
      </c>
      <c r="N55" s="9">
        <v>6.0236371123010269E-9</v>
      </c>
      <c r="O55" s="9">
        <v>3.9556354335357318E-8</v>
      </c>
      <c r="P55" s="9">
        <v>5.3369834210624228E-9</v>
      </c>
      <c r="Q55" s="9">
        <v>8.4433934315109968E-2</v>
      </c>
      <c r="R55" s="9">
        <v>5.016597225484062E-4</v>
      </c>
      <c r="S55" s="9">
        <v>5.0248543053991177E-4</v>
      </c>
      <c r="T55" s="9">
        <v>1.8498312758690361E-3</v>
      </c>
      <c r="U55" s="9">
        <v>3.9109431028866969E-6</v>
      </c>
      <c r="V55" s="9">
        <v>1.39010101612752E-4</v>
      </c>
      <c r="W55" s="9">
        <v>0.17314665931359649</v>
      </c>
      <c r="X55" s="9">
        <v>2.101253921996538</v>
      </c>
      <c r="Y55" s="9">
        <v>0.15811485130492209</v>
      </c>
      <c r="Z55" s="9">
        <v>4.2611104742012036E-6</v>
      </c>
      <c r="AA55" s="9">
        <v>6.7283494472038399</v>
      </c>
      <c r="AB55" s="9">
        <f t="shared" si="8"/>
        <v>2.1350000000000002E-3</v>
      </c>
      <c r="AC55" s="9">
        <f t="shared" si="44"/>
        <v>1.3872584338703878E-4</v>
      </c>
      <c r="AD55" s="9">
        <f t="shared" si="45"/>
        <v>4.0173857761789619E-11</v>
      </c>
      <c r="AE55" s="9">
        <f t="shared" si="46"/>
        <v>1.2860465234762693E-11</v>
      </c>
      <c r="AF55" s="9">
        <f t="shared" si="47"/>
        <v>8.445281650598788E-11</v>
      </c>
      <c r="AG55" s="9">
        <f t="shared" si="48"/>
        <v>1.1394459603968274E-11</v>
      </c>
      <c r="AH55" s="9">
        <f t="shared" si="49"/>
        <v>1.802664497627598E-4</v>
      </c>
      <c r="AI55" s="9">
        <f t="shared" si="50"/>
        <v>1.0710435076408473E-6</v>
      </c>
      <c r="AJ55" s="9">
        <f t="shared" si="51"/>
        <v>1.0728063942027117E-6</v>
      </c>
      <c r="AK55" s="9">
        <f t="shared" si="52"/>
        <v>3.9493897739803922E-6</v>
      </c>
      <c r="AL55" s="9">
        <f t="shared" si="53"/>
        <v>8.3498635246630979E-9</v>
      </c>
      <c r="AM55" s="9">
        <f t="shared" si="54"/>
        <v>2.9678656694322554E-7</v>
      </c>
      <c r="AN55" s="9">
        <f t="shared" si="55"/>
        <v>3.6966811763452855E-4</v>
      </c>
      <c r="AO55" s="9">
        <f t="shared" si="56"/>
        <v>4.4861771234626091E-3</v>
      </c>
      <c r="AP55" s="9">
        <f t="shared" si="57"/>
        <v>3.3757520753600868E-4</v>
      </c>
      <c r="AQ55" s="9">
        <f t="shared" si="58"/>
        <v>9.09747086241957E-9</v>
      </c>
      <c r="AR55" s="9">
        <f t="shared" si="59"/>
        <v>1.4365026069780198E-2</v>
      </c>
    </row>
    <row r="56" spans="1:44" ht="113.5" x14ac:dyDescent="0.35">
      <c r="A56" s="9" t="s">
        <v>154</v>
      </c>
      <c r="B56" s="9" t="s">
        <v>85</v>
      </c>
      <c r="C56" s="9" t="s">
        <v>170</v>
      </c>
      <c r="D56" s="9" t="s">
        <v>180</v>
      </c>
      <c r="E56" s="9" t="s">
        <v>130</v>
      </c>
      <c r="F56" s="9" t="s">
        <v>60</v>
      </c>
      <c r="G56" s="9" t="s">
        <v>172</v>
      </c>
      <c r="H56" s="9">
        <v>0.24160000000000001</v>
      </c>
      <c r="I56" s="9" t="s">
        <v>188</v>
      </c>
      <c r="J56" s="9" t="b">
        <v>0</v>
      </c>
      <c r="L56" s="9">
        <v>5.1279898539865088E-2</v>
      </c>
      <c r="M56" s="9">
        <v>1.1007602719688259E-8</v>
      </c>
      <c r="N56" s="9">
        <v>5.7696860825062699E-10</v>
      </c>
      <c r="O56" s="9">
        <v>1.8605427441203789E-8</v>
      </c>
      <c r="P56" s="9">
        <v>1.3718650040644421E-8</v>
      </c>
      <c r="Q56" s="9">
        <v>3.6984981138069432E-3</v>
      </c>
      <c r="R56" s="9">
        <v>2.124073033404352E-4</v>
      </c>
      <c r="S56" s="9">
        <v>2.1488431374030081E-4</v>
      </c>
      <c r="T56" s="9">
        <v>6.897330186099777E-4</v>
      </c>
      <c r="U56" s="9">
        <v>2.244221508969386E-7</v>
      </c>
      <c r="V56" s="9">
        <v>6.1402041427933193E-5</v>
      </c>
      <c r="W56" s="9">
        <v>4.056174219050012E-2</v>
      </c>
      <c r="X56" s="9">
        <v>1.076334289898053</v>
      </c>
      <c r="Y56" s="9">
        <v>3.5500079466324499E-3</v>
      </c>
      <c r="Z56" s="9">
        <v>1.759353194953826E-7</v>
      </c>
      <c r="AA56" s="9">
        <v>0.71958765812671266</v>
      </c>
      <c r="AB56" s="9">
        <f t="shared" si="8"/>
        <v>0.24160000000000001</v>
      </c>
      <c r="AC56" s="9">
        <f t="shared" si="44"/>
        <v>1.2389223487231406E-2</v>
      </c>
      <c r="AD56" s="9">
        <f t="shared" si="45"/>
        <v>2.6594368170766837E-9</v>
      </c>
      <c r="AE56" s="9">
        <f t="shared" si="46"/>
        <v>1.3939561575335147E-10</v>
      </c>
      <c r="AF56" s="9">
        <f t="shared" si="47"/>
        <v>4.495071269794836E-9</v>
      </c>
      <c r="AG56" s="9">
        <f t="shared" si="48"/>
        <v>3.314425849819692E-9</v>
      </c>
      <c r="AH56" s="9">
        <f t="shared" si="49"/>
        <v>8.9355714429575754E-4</v>
      </c>
      <c r="AI56" s="9">
        <f t="shared" si="50"/>
        <v>5.1317604487049144E-5</v>
      </c>
      <c r="AJ56" s="9">
        <f t="shared" si="51"/>
        <v>5.1916050199656676E-5</v>
      </c>
      <c r="AK56" s="9">
        <f t="shared" si="52"/>
        <v>1.6663949729617061E-4</v>
      </c>
      <c r="AL56" s="9">
        <f t="shared" si="53"/>
        <v>5.422039165670037E-8</v>
      </c>
      <c r="AM56" s="9">
        <f t="shared" si="54"/>
        <v>1.483473320898866E-5</v>
      </c>
      <c r="AN56" s="9">
        <f t="shared" si="55"/>
        <v>9.7997169132248291E-3</v>
      </c>
      <c r="AO56" s="9">
        <f t="shared" si="56"/>
        <v>0.26004236443936962</v>
      </c>
      <c r="AP56" s="9">
        <f t="shared" si="57"/>
        <v>8.5768191990639997E-4</v>
      </c>
      <c r="AQ56" s="9">
        <f t="shared" si="58"/>
        <v>4.2505973190084435E-8</v>
      </c>
      <c r="AR56" s="9">
        <f t="shared" si="59"/>
        <v>0.17385237820341379</v>
      </c>
    </row>
    <row r="57" spans="1:44" ht="51" x14ac:dyDescent="0.35">
      <c r="A57" s="9" t="s">
        <v>155</v>
      </c>
      <c r="B57" s="9" t="s">
        <v>86</v>
      </c>
      <c r="C57" s="9" t="s">
        <v>110</v>
      </c>
      <c r="D57" s="9" t="s">
        <v>180</v>
      </c>
      <c r="E57" s="9" t="s">
        <v>130</v>
      </c>
      <c r="F57" s="9" t="s">
        <v>60</v>
      </c>
      <c r="G57" s="9" t="s">
        <v>172</v>
      </c>
      <c r="H57" s="9">
        <v>0.22500000000000001</v>
      </c>
      <c r="I57" s="9" t="s">
        <v>188</v>
      </c>
      <c r="J57" s="9" t="b">
        <v>0</v>
      </c>
      <c r="L57" s="9">
        <v>6.7716567107798954E-5</v>
      </c>
      <c r="M57" s="9">
        <v>1.5723761414637489E-11</v>
      </c>
      <c r="N57" s="9">
        <v>2.6353440325022379E-11</v>
      </c>
      <c r="O57" s="9">
        <v>5.6714296695081312E-11</v>
      </c>
      <c r="P57" s="9">
        <v>8.0298788342731218E-12</v>
      </c>
      <c r="Q57" s="9">
        <v>4.3907010471279183E-5</v>
      </c>
      <c r="R57" s="9">
        <v>4.8969948140872343E-7</v>
      </c>
      <c r="S57" s="9">
        <v>5.5355271100400082E-7</v>
      </c>
      <c r="T57" s="9">
        <v>1.5698875920655979E-6</v>
      </c>
      <c r="U57" s="9">
        <v>2.9151234580866521E-9</v>
      </c>
      <c r="V57" s="9">
        <v>1.2989006942466761E-7</v>
      </c>
      <c r="W57" s="9">
        <v>3.652182987512194E-4</v>
      </c>
      <c r="X57" s="9">
        <v>1.8621291164108279E-3</v>
      </c>
      <c r="Y57" s="9">
        <v>1.8352797200254411E-4</v>
      </c>
      <c r="Z57" s="9">
        <v>1.535286196742344E-9</v>
      </c>
      <c r="AA57" s="9">
        <v>3.9595658266984943E-3</v>
      </c>
      <c r="AB57" s="9">
        <f t="shared" ref="AB57:AB88" si="60">H57</f>
        <v>0.22500000000000001</v>
      </c>
      <c r="AC57" s="9">
        <f t="shared" si="44"/>
        <v>1.5236227599254765E-5</v>
      </c>
      <c r="AD57" s="9">
        <f t="shared" si="45"/>
        <v>3.5378463182934351E-12</v>
      </c>
      <c r="AE57" s="9">
        <f t="shared" si="46"/>
        <v>5.9295240731300353E-12</v>
      </c>
      <c r="AF57" s="9">
        <f t="shared" si="47"/>
        <v>1.2760716756393295E-11</v>
      </c>
      <c r="AG57" s="9">
        <f t="shared" si="48"/>
        <v>1.8067227377114525E-12</v>
      </c>
      <c r="AH57" s="9">
        <f t="shared" si="49"/>
        <v>9.8790773560378162E-6</v>
      </c>
      <c r="AI57" s="9">
        <f t="shared" si="50"/>
        <v>1.1018238331696277E-7</v>
      </c>
      <c r="AJ57" s="9">
        <f t="shared" si="51"/>
        <v>1.2454935997590019E-7</v>
      </c>
      <c r="AK57" s="9">
        <f t="shared" si="52"/>
        <v>3.5322470821475955E-7</v>
      </c>
      <c r="AL57" s="9">
        <f t="shared" si="53"/>
        <v>6.5590277806949679E-10</v>
      </c>
      <c r="AM57" s="9">
        <f t="shared" si="54"/>
        <v>2.9225265620550214E-8</v>
      </c>
      <c r="AN57" s="9">
        <f t="shared" si="55"/>
        <v>8.2174117219024366E-5</v>
      </c>
      <c r="AO57" s="9">
        <f t="shared" si="56"/>
        <v>4.1897905119243629E-4</v>
      </c>
      <c r="AP57" s="9">
        <f t="shared" si="57"/>
        <v>4.1293793700572428E-5</v>
      </c>
      <c r="AQ57" s="9">
        <f t="shared" si="58"/>
        <v>3.4543939426702739E-10</v>
      </c>
      <c r="AR57" s="9">
        <f t="shared" si="59"/>
        <v>8.9090231100716127E-4</v>
      </c>
    </row>
    <row r="58" spans="1:44" ht="63.5" x14ac:dyDescent="0.35">
      <c r="A58" s="9" t="s">
        <v>156</v>
      </c>
      <c r="B58" s="9" t="s">
        <v>87</v>
      </c>
      <c r="C58" s="9" t="s">
        <v>110</v>
      </c>
      <c r="D58" s="9" t="s">
        <v>173</v>
      </c>
      <c r="E58" s="9" t="s">
        <v>130</v>
      </c>
      <c r="F58" s="9" t="s">
        <v>60</v>
      </c>
      <c r="G58" s="9" t="s">
        <v>172</v>
      </c>
      <c r="H58" s="9">
        <v>-0.62</v>
      </c>
      <c r="I58" s="9" t="s">
        <v>188</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157</v>
      </c>
      <c r="B59" s="9" t="s">
        <v>88</v>
      </c>
      <c r="C59" s="9" t="s">
        <v>166</v>
      </c>
      <c r="D59" s="9" t="s">
        <v>180</v>
      </c>
      <c r="E59" s="9" t="s">
        <v>130</v>
      </c>
      <c r="F59" s="9" t="s">
        <v>60</v>
      </c>
      <c r="G59" s="9" t="s">
        <v>172</v>
      </c>
      <c r="H59" s="9">
        <v>-0.1</v>
      </c>
      <c r="I59" s="9" t="s">
        <v>188</v>
      </c>
      <c r="J59" s="9" t="b">
        <v>0</v>
      </c>
      <c r="L59" s="9">
        <v>0.48603354741133747</v>
      </c>
      <c r="M59" s="9">
        <v>2.273477829679557E-8</v>
      </c>
      <c r="N59" s="9">
        <v>3.633107774585785E-9</v>
      </c>
      <c r="O59" s="9">
        <v>4.1201308636524407E-8</v>
      </c>
      <c r="P59" s="9">
        <v>4.5803967708103441E-8</v>
      </c>
      <c r="Q59" s="9">
        <v>1.4329627246808351E-2</v>
      </c>
      <c r="R59" s="9">
        <v>5.9127903148860361E-4</v>
      </c>
      <c r="S59" s="9">
        <v>3.1606727708718952E-3</v>
      </c>
      <c r="T59" s="9">
        <v>1.3507982480921761E-2</v>
      </c>
      <c r="U59" s="9">
        <v>1.1940752647772679E-6</v>
      </c>
      <c r="V59" s="9">
        <v>2.1991409382669211E-4</v>
      </c>
      <c r="W59" s="9">
        <v>0.17412098704400589</v>
      </c>
      <c r="X59" s="9">
        <v>4.196930560558334</v>
      </c>
      <c r="Y59" s="9">
        <v>2.372735112757194E-2</v>
      </c>
      <c r="Z59" s="9">
        <v>1.395173551060081E-6</v>
      </c>
      <c r="AA59" s="9">
        <v>2.0156916994832321</v>
      </c>
      <c r="AB59" s="9">
        <f t="shared" si="60"/>
        <v>-0.1</v>
      </c>
      <c r="AC59" s="9">
        <f t="shared" si="44"/>
        <v>-4.8603354741133753E-2</v>
      </c>
      <c r="AD59" s="9">
        <f t="shared" si="45"/>
        <v>-2.2734778296795572E-9</v>
      </c>
      <c r="AE59" s="9">
        <f t="shared" si="46"/>
        <v>-3.6331077745857853E-10</v>
      </c>
      <c r="AF59" s="9">
        <f t="shared" si="47"/>
        <v>-4.1201308636524408E-9</v>
      </c>
      <c r="AG59" s="9">
        <f t="shared" si="48"/>
        <v>-4.5803967708103441E-9</v>
      </c>
      <c r="AH59" s="9">
        <f t="shared" si="49"/>
        <v>-1.4329627246808352E-3</v>
      </c>
      <c r="AI59" s="9">
        <f t="shared" si="50"/>
        <v>-5.9127903148860364E-5</v>
      </c>
      <c r="AJ59" s="9">
        <f t="shared" si="51"/>
        <v>-3.1606727708718952E-4</v>
      </c>
      <c r="AK59" s="9">
        <f t="shared" si="52"/>
        <v>-1.3507982480921762E-3</v>
      </c>
      <c r="AL59" s="9">
        <f t="shared" si="53"/>
        <v>-1.194075264777268E-7</v>
      </c>
      <c r="AM59" s="9">
        <f t="shared" si="54"/>
        <v>-2.1991409382669213E-5</v>
      </c>
      <c r="AN59" s="9">
        <f t="shared" si="55"/>
        <v>-1.7412098704400591E-2</v>
      </c>
      <c r="AO59" s="9">
        <f t="shared" si="56"/>
        <v>-0.4196930560558334</v>
      </c>
      <c r="AP59" s="9">
        <f t="shared" si="57"/>
        <v>-2.3727351127571942E-3</v>
      </c>
      <c r="AQ59" s="9">
        <f t="shared" si="58"/>
        <v>-1.3951735510600811E-7</v>
      </c>
      <c r="AR59" s="9">
        <f t="shared" si="59"/>
        <v>-0.20156916994832322</v>
      </c>
    </row>
    <row r="60" spans="1:44" ht="51" x14ac:dyDescent="0.35">
      <c r="A60" s="9" t="s">
        <v>144</v>
      </c>
      <c r="B60" s="9" t="s">
        <v>74</v>
      </c>
      <c r="C60" s="9" t="s">
        <v>110</v>
      </c>
      <c r="D60" s="9" t="s">
        <v>177</v>
      </c>
      <c r="E60" s="9" t="s">
        <v>130</v>
      </c>
      <c r="F60" s="9" t="s">
        <v>60</v>
      </c>
      <c r="G60" s="9" t="s">
        <v>172</v>
      </c>
      <c r="H60" s="9">
        <v>2.3999999999999998E-3</v>
      </c>
      <c r="I60" s="9" t="s">
        <v>189</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158</v>
      </c>
      <c r="B61" s="9" t="s">
        <v>89</v>
      </c>
      <c r="C61" s="9" t="s">
        <v>110</v>
      </c>
      <c r="D61" s="9" t="s">
        <v>182</v>
      </c>
      <c r="E61" s="9" t="s">
        <v>130</v>
      </c>
      <c r="F61" s="9" t="s">
        <v>60</v>
      </c>
      <c r="G61" s="9" t="s">
        <v>172</v>
      </c>
      <c r="H61" s="9">
        <v>9.2799999999999997E-8</v>
      </c>
      <c r="I61" s="9" t="s">
        <v>189</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159</v>
      </c>
      <c r="B62" s="9" t="s">
        <v>90</v>
      </c>
      <c r="C62" s="9" t="s">
        <v>110</v>
      </c>
      <c r="D62" s="9" t="s">
        <v>182</v>
      </c>
      <c r="E62" s="9" t="s">
        <v>130</v>
      </c>
      <c r="F62" s="9" t="s">
        <v>60</v>
      </c>
      <c r="G62" s="9" t="s">
        <v>172</v>
      </c>
      <c r="H62" s="9">
        <v>7.0399999999999995E-8</v>
      </c>
      <c r="I62" s="9" t="s">
        <v>189</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152</v>
      </c>
      <c r="B63" s="9" t="s">
        <v>82</v>
      </c>
      <c r="C63" s="9" t="s">
        <v>110</v>
      </c>
      <c r="D63" s="9" t="s">
        <v>177</v>
      </c>
      <c r="E63" s="9" t="s">
        <v>130</v>
      </c>
      <c r="F63" s="9" t="s">
        <v>60</v>
      </c>
      <c r="G63" s="9" t="s">
        <v>172</v>
      </c>
      <c r="H63" s="9">
        <v>8.9599999999999996E-5</v>
      </c>
      <c r="I63" s="9" t="s">
        <v>189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140</v>
      </c>
      <c r="B64" s="9" t="s">
        <v>70</v>
      </c>
      <c r="C64" s="9" t="s">
        <v>110</v>
      </c>
      <c r="D64" s="9" t="s">
        <v>177</v>
      </c>
      <c r="E64" s="9" t="s">
        <v>130</v>
      </c>
      <c r="F64" s="9" t="s">
        <v>60</v>
      </c>
      <c r="G64" s="9" t="s">
        <v>172</v>
      </c>
      <c r="H64" s="9">
        <v>0.21</v>
      </c>
      <c r="I64" s="9" t="s">
        <v>189</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139</v>
      </c>
      <c r="B65" s="9" t="s">
        <v>69</v>
      </c>
      <c r="C65" s="9" t="s">
        <v>110</v>
      </c>
      <c r="D65" s="9" t="s">
        <v>177</v>
      </c>
      <c r="E65" s="9" t="s">
        <v>130</v>
      </c>
      <c r="F65" s="9" t="s">
        <v>60</v>
      </c>
      <c r="G65" s="9" t="s">
        <v>172</v>
      </c>
      <c r="H65" s="9">
        <v>3.3000000000000003E-5</v>
      </c>
      <c r="I65" s="9" t="s">
        <v>189</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160</v>
      </c>
      <c r="B66" s="9" t="s">
        <v>91</v>
      </c>
      <c r="C66" s="9" t="s">
        <v>110</v>
      </c>
      <c r="D66" s="9" t="s">
        <v>182</v>
      </c>
      <c r="E66" s="9" t="s">
        <v>130</v>
      </c>
      <c r="F66" s="9" t="s">
        <v>60</v>
      </c>
      <c r="G66" s="9" t="s">
        <v>172</v>
      </c>
      <c r="H66" s="9">
        <v>1.09E-7</v>
      </c>
      <c r="I66" s="9" t="s">
        <v>189</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161</v>
      </c>
      <c r="B67" s="9" t="s">
        <v>92</v>
      </c>
      <c r="C67" s="9" t="s">
        <v>110</v>
      </c>
      <c r="D67" s="9" t="s">
        <v>182</v>
      </c>
      <c r="E67" s="9" t="s">
        <v>130</v>
      </c>
      <c r="F67" s="9" t="s">
        <v>60</v>
      </c>
      <c r="G67" s="9" t="s">
        <v>172</v>
      </c>
      <c r="H67" s="9">
        <v>2.9699999999999999E-6</v>
      </c>
      <c r="I67" s="9" t="s">
        <v>189</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162</v>
      </c>
      <c r="B68" s="9" t="s">
        <v>93</v>
      </c>
      <c r="C68" s="9" t="s">
        <v>110</v>
      </c>
      <c r="D68" s="9" t="s">
        <v>182</v>
      </c>
      <c r="E68" s="9" t="s">
        <v>130</v>
      </c>
      <c r="F68" s="9" t="s">
        <v>60</v>
      </c>
      <c r="G68" s="9" t="s">
        <v>172</v>
      </c>
      <c r="H68" s="9">
        <v>9.2799999999999997E-8</v>
      </c>
      <c r="I68" s="9" t="s">
        <v>189</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126</v>
      </c>
      <c r="B69" s="9" t="s">
        <v>56</v>
      </c>
      <c r="C69" s="9" t="s">
        <v>110</v>
      </c>
      <c r="D69" s="9" t="s">
        <v>172</v>
      </c>
      <c r="E69" s="9" t="s">
        <v>126</v>
      </c>
      <c r="F69" s="9" t="s">
        <v>56</v>
      </c>
      <c r="G69" s="9" t="s">
        <v>172</v>
      </c>
      <c r="H69" s="9">
        <v>-1</v>
      </c>
      <c r="I69" s="9" t="s">
        <v>187</v>
      </c>
      <c r="J69" s="9" t="b">
        <v>0</v>
      </c>
      <c r="AB69" s="9">
        <f t="shared" si="60"/>
        <v>-1</v>
      </c>
      <c r="AC69" s="9">
        <f t="shared" ref="AC69:AR69" si="61">+AC70+AC71+AC72+AC73+AC74+AC75+AC76+AC77+AC78+AC79+AC80+AC81</f>
        <v>2.3763548982280912E-2</v>
      </c>
      <c r="AD69" s="9">
        <f t="shared" si="61"/>
        <v>1.6201036407601735E-11</v>
      </c>
      <c r="AE69" s="9">
        <f t="shared" si="61"/>
        <v>3.1986682202043487E-11</v>
      </c>
      <c r="AF69" s="9">
        <f t="shared" si="61"/>
        <v>-5.5304129637523716E-11</v>
      </c>
      <c r="AG69" s="9">
        <f t="shared" si="61"/>
        <v>2.5703062394485822E-10</v>
      </c>
      <c r="AH69" s="9">
        <f t="shared" si="61"/>
        <v>1.8215300590521019E-4</v>
      </c>
      <c r="AI69" s="9">
        <f t="shared" si="61"/>
        <v>9.846796460107398E-3</v>
      </c>
      <c r="AJ69" s="9">
        <f t="shared" si="61"/>
        <v>7.70989465912184E-5</v>
      </c>
      <c r="AK69" s="9">
        <f t="shared" si="61"/>
        <v>3.2626935710867446E-4</v>
      </c>
      <c r="AL69" s="9">
        <f t="shared" si="61"/>
        <v>2.7217905357984372E-8</v>
      </c>
      <c r="AM69" s="9">
        <f t="shared" si="61"/>
        <v>3.0713817213277662E-6</v>
      </c>
      <c r="AN69" s="9">
        <f t="shared" si="61"/>
        <v>-3.1066329985215586E-3</v>
      </c>
      <c r="AO69" s="9">
        <f t="shared" si="61"/>
        <v>-5.9214284497486058E-3</v>
      </c>
      <c r="AP69" s="9">
        <f t="shared" si="61"/>
        <v>2.5585338559043012E-2</v>
      </c>
      <c r="AQ69" s="9">
        <f t="shared" si="61"/>
        <v>2.5242744636742441E-9</v>
      </c>
      <c r="AR69" s="9">
        <f t="shared" si="61"/>
        <v>8.9267166527744232E-2</v>
      </c>
    </row>
    <row r="70" spans="1:44" ht="51" x14ac:dyDescent="0.35">
      <c r="A70" s="9" t="s">
        <v>135</v>
      </c>
      <c r="B70" s="9" t="s">
        <v>65</v>
      </c>
      <c r="C70" s="9" t="s">
        <v>110</v>
      </c>
      <c r="D70" s="9" t="s">
        <v>175</v>
      </c>
      <c r="E70" s="9" t="s">
        <v>126</v>
      </c>
      <c r="F70" s="9" t="s">
        <v>56</v>
      </c>
      <c r="G70" s="9" t="s">
        <v>172</v>
      </c>
      <c r="H70" s="9">
        <v>-1.1199999999999999E-3</v>
      </c>
      <c r="I70" s="9" t="s">
        <v>188</v>
      </c>
      <c r="J70" s="9" t="b">
        <v>0</v>
      </c>
      <c r="L70" s="9">
        <v>-1.932704476494864</v>
      </c>
      <c r="M70" s="9">
        <v>-3.8380411238212631E-9</v>
      </c>
      <c r="N70" s="9">
        <v>-3.7858486360111017E-9</v>
      </c>
      <c r="O70" s="9">
        <v>-3.587092684114454E-8</v>
      </c>
      <c r="P70" s="9">
        <v>-4.3287654796739058E-9</v>
      </c>
      <c r="Q70" s="9">
        <v>-1.8268041908074621E-3</v>
      </c>
      <c r="R70" s="9">
        <v>-3.9681035637393767E-4</v>
      </c>
      <c r="S70" s="9">
        <v>-2.9452041874189749E-4</v>
      </c>
      <c r="T70" s="9">
        <v>-1.450062851984937E-3</v>
      </c>
      <c r="U70" s="9">
        <v>-2.5604153392914671E-7</v>
      </c>
      <c r="V70" s="9">
        <v>-1.4323241037077569E-4</v>
      </c>
      <c r="W70" s="9">
        <v>-2.7671302755050049</v>
      </c>
      <c r="X70" s="9">
        <v>-0.83313206034268983</v>
      </c>
      <c r="Y70" s="9">
        <v>-5.5704955132963439E-2</v>
      </c>
      <c r="Z70" s="9">
        <v>-2.9165446010883799E-7</v>
      </c>
      <c r="AA70" s="9">
        <v>-0.37941338603548669</v>
      </c>
      <c r="AB70" s="9">
        <f t="shared" si="60"/>
        <v>-1.1199999999999999E-3</v>
      </c>
      <c r="AC70" s="9">
        <f t="shared" ref="AC70:AC81" si="62">AB70*L70</f>
        <v>2.1646290136742474E-3</v>
      </c>
      <c r="AD70" s="9">
        <f t="shared" ref="AD70:AD81" si="63">AB70*M70</f>
        <v>4.2986060586798143E-12</v>
      </c>
      <c r="AE70" s="9">
        <f t="shared" ref="AE70:AE81" si="64">AB70*N70</f>
        <v>4.2401504723324331E-12</v>
      </c>
      <c r="AF70" s="9">
        <f t="shared" ref="AF70:AF81" si="65">AB70*O70</f>
        <v>4.0175438062081883E-11</v>
      </c>
      <c r="AG70" s="9">
        <f t="shared" ref="AG70:AG81" si="66">AB70*P70</f>
        <v>4.8482173372347741E-12</v>
      </c>
      <c r="AH70" s="9">
        <f t="shared" ref="AH70:AH81" si="67">AB70*Q70</f>
        <v>2.0460206937043574E-6</v>
      </c>
      <c r="AI70" s="9">
        <f t="shared" ref="AI70:AI81" si="68">AB70*R70</f>
        <v>4.4442759913881016E-7</v>
      </c>
      <c r="AJ70" s="9">
        <f t="shared" ref="AJ70:AJ81" si="69">AB70*S70</f>
        <v>3.2986286899092515E-7</v>
      </c>
      <c r="AK70" s="9">
        <f t="shared" ref="AK70:AK81" si="70">AB70*T70</f>
        <v>1.6240703942231292E-6</v>
      </c>
      <c r="AL70" s="9">
        <f t="shared" ref="AL70:AL81" si="71">AB70*U70</f>
        <v>2.8676651800064427E-10</v>
      </c>
      <c r="AM70" s="9">
        <f t="shared" ref="AM70:AM81" si="72">AB70*V70</f>
        <v>1.6042029961526875E-7</v>
      </c>
      <c r="AN70" s="9">
        <f t="shared" ref="AN70:AN81" si="73">AB70*W70</f>
        <v>3.0991859085656051E-3</v>
      </c>
      <c r="AO70" s="9">
        <f t="shared" ref="AO70:AO81" si="74">AB70*X70</f>
        <v>9.3310790758381254E-4</v>
      </c>
      <c r="AP70" s="9">
        <f t="shared" ref="AP70:AP81" si="75">AB70*Y70</f>
        <v>6.2389549748919051E-5</v>
      </c>
      <c r="AQ70" s="9">
        <f t="shared" ref="AQ70:AQ81" si="76">AB70*Z70</f>
        <v>3.2665299532189853E-10</v>
      </c>
      <c r="AR70" s="9">
        <f t="shared" ref="AR70:AR81" si="77">AB70*AA70</f>
        <v>4.2494299235974504E-4</v>
      </c>
    </row>
    <row r="71" spans="1:44" ht="76" x14ac:dyDescent="0.35">
      <c r="A71" s="9" t="s">
        <v>136</v>
      </c>
      <c r="B71" s="9" t="s">
        <v>66</v>
      </c>
      <c r="C71" s="9" t="s">
        <v>110</v>
      </c>
      <c r="D71" s="9" t="s">
        <v>173</v>
      </c>
      <c r="E71" s="9" t="s">
        <v>126</v>
      </c>
      <c r="F71" s="9" t="s">
        <v>56</v>
      </c>
      <c r="G71" s="9" t="s">
        <v>172</v>
      </c>
      <c r="H71" s="9">
        <v>1.1199999999999999E-3</v>
      </c>
      <c r="I71" s="9" t="s">
        <v>188</v>
      </c>
      <c r="J71" s="9" t="b">
        <v>0</v>
      </c>
      <c r="L71" s="9">
        <v>1.97030378618235</v>
      </c>
      <c r="M71" s="9">
        <v>5.1654825265096268E-8</v>
      </c>
      <c r="N71" s="9">
        <v>3.2974474766742013E-8</v>
      </c>
      <c r="O71" s="9">
        <v>1.093241902166538E-7</v>
      </c>
      <c r="P71" s="9">
        <v>7.2738363030827188E-8</v>
      </c>
      <c r="Q71" s="9">
        <v>5.5953674049662117E-2</v>
      </c>
      <c r="R71" s="9">
        <v>7.1950951237124373E-3</v>
      </c>
      <c r="S71" s="9">
        <v>7.1114992311900084E-3</v>
      </c>
      <c r="T71" s="9">
        <v>1.546008185536547E-2</v>
      </c>
      <c r="U71" s="9">
        <v>2.3749875567245621E-5</v>
      </c>
      <c r="V71" s="9">
        <v>1.3818885647163099E-3</v>
      </c>
      <c r="W71" s="9">
        <v>1.364450238815077</v>
      </c>
      <c r="X71" s="9">
        <v>9.2418035672855332</v>
      </c>
      <c r="Y71" s="9">
        <v>0.91599575973219793</v>
      </c>
      <c r="Z71" s="9">
        <v>1.613199101177122E-5</v>
      </c>
      <c r="AA71" s="9">
        <v>72.507479414421795</v>
      </c>
      <c r="AB71" s="9">
        <f t="shared" si="60"/>
        <v>1.1199999999999999E-3</v>
      </c>
      <c r="AC71" s="9">
        <f t="shared" si="62"/>
        <v>2.206740240524232E-3</v>
      </c>
      <c r="AD71" s="9">
        <f t="shared" si="63"/>
        <v>5.7853404296907815E-11</v>
      </c>
      <c r="AE71" s="9">
        <f t="shared" si="64"/>
        <v>3.6931411738751052E-11</v>
      </c>
      <c r="AF71" s="9">
        <f t="shared" si="65"/>
        <v>1.2244309304265224E-10</v>
      </c>
      <c r="AG71" s="9">
        <f t="shared" si="66"/>
        <v>8.1466966594526447E-11</v>
      </c>
      <c r="AH71" s="9">
        <f t="shared" si="67"/>
        <v>6.2668114935621571E-5</v>
      </c>
      <c r="AI71" s="9">
        <f t="shared" si="68"/>
        <v>8.0585065385579294E-6</v>
      </c>
      <c r="AJ71" s="9">
        <f t="shared" si="69"/>
        <v>7.9648791389328087E-6</v>
      </c>
      <c r="AK71" s="9">
        <f t="shared" si="70"/>
        <v>1.7315291678009324E-5</v>
      </c>
      <c r="AL71" s="9">
        <f t="shared" si="71"/>
        <v>2.6599860635315092E-8</v>
      </c>
      <c r="AM71" s="9">
        <f t="shared" si="72"/>
        <v>1.547715192482267E-6</v>
      </c>
      <c r="AN71" s="9">
        <f t="shared" si="73"/>
        <v>1.528184267472886E-3</v>
      </c>
      <c r="AO71" s="9">
        <f t="shared" si="74"/>
        <v>1.0350819995359797E-2</v>
      </c>
      <c r="AP71" s="9">
        <f t="shared" si="75"/>
        <v>1.0259152509000617E-3</v>
      </c>
      <c r="AQ71" s="9">
        <f t="shared" si="76"/>
        <v>1.8067829933183764E-8</v>
      </c>
      <c r="AR71" s="9">
        <f t="shared" si="77"/>
        <v>8.1208376944152408E-2</v>
      </c>
    </row>
    <row r="72" spans="1:44" ht="51" x14ac:dyDescent="0.35">
      <c r="A72" s="9" t="s">
        <v>137</v>
      </c>
      <c r="B72" s="9" t="s">
        <v>67</v>
      </c>
      <c r="C72" s="9" t="s">
        <v>110</v>
      </c>
      <c r="D72" s="9" t="s">
        <v>176</v>
      </c>
      <c r="E72" s="9" t="s">
        <v>126</v>
      </c>
      <c r="F72" s="9" t="s">
        <v>56</v>
      </c>
      <c r="G72" s="9" t="s">
        <v>172</v>
      </c>
      <c r="H72" s="9">
        <v>1.1199999999999999E-3</v>
      </c>
      <c r="I72" s="9" t="s">
        <v>188</v>
      </c>
      <c r="J72" s="9" t="b">
        <v>0</v>
      </c>
      <c r="L72" s="9">
        <v>0.43117503259464668</v>
      </c>
      <c r="M72" s="9">
        <v>1.014264818111637E-7</v>
      </c>
      <c r="N72" s="9">
        <v>1.491790554120449E-8</v>
      </c>
      <c r="O72" s="9">
        <v>6.6756049912904461E-8</v>
      </c>
      <c r="P72" s="9">
        <v>1.5596932623808239E-8</v>
      </c>
      <c r="Q72" s="9">
        <v>0.16377509947980659</v>
      </c>
      <c r="R72" s="9">
        <v>1.8258502417614871E-3</v>
      </c>
      <c r="S72" s="9">
        <v>1.687489471122672E-3</v>
      </c>
      <c r="T72" s="9">
        <v>4.6524759350009401E-3</v>
      </c>
      <c r="U72" s="9">
        <v>7.7307620985585396E-6</v>
      </c>
      <c r="V72" s="9">
        <v>3.7161499410601591E-4</v>
      </c>
      <c r="W72" s="9">
        <v>0.46666773746531481</v>
      </c>
      <c r="X72" s="9">
        <v>14.286603072423141</v>
      </c>
      <c r="Y72" s="9">
        <v>0.49601156427883131</v>
      </c>
      <c r="Z72" s="9">
        <v>3.3957907928383782E-6</v>
      </c>
      <c r="AA72" s="9">
        <v>17.778890598936702</v>
      </c>
      <c r="AB72" s="9">
        <f t="shared" si="60"/>
        <v>1.1199999999999999E-3</v>
      </c>
      <c r="AC72" s="9">
        <f t="shared" si="62"/>
        <v>4.8291603650600423E-4</v>
      </c>
      <c r="AD72" s="9">
        <f t="shared" si="63"/>
        <v>1.1359765962850335E-10</v>
      </c>
      <c r="AE72" s="9">
        <f t="shared" si="64"/>
        <v>1.6708054206149026E-11</v>
      </c>
      <c r="AF72" s="9">
        <f t="shared" si="65"/>
        <v>7.4766775902452985E-11</v>
      </c>
      <c r="AG72" s="9">
        <f t="shared" si="66"/>
        <v>1.7468564538665227E-11</v>
      </c>
      <c r="AH72" s="9">
        <f t="shared" si="67"/>
        <v>1.8342811141738337E-4</v>
      </c>
      <c r="AI72" s="9">
        <f t="shared" si="68"/>
        <v>2.0449522707728652E-6</v>
      </c>
      <c r="AJ72" s="9">
        <f t="shared" si="69"/>
        <v>1.8899882076573924E-6</v>
      </c>
      <c r="AK72" s="9">
        <f t="shared" si="70"/>
        <v>5.2107730472010521E-6</v>
      </c>
      <c r="AL72" s="9">
        <f t="shared" si="71"/>
        <v>8.6584535503855641E-9</v>
      </c>
      <c r="AM72" s="9">
        <f t="shared" si="72"/>
        <v>4.162087933987378E-7</v>
      </c>
      <c r="AN72" s="9">
        <f t="shared" si="73"/>
        <v>5.2266786596115249E-4</v>
      </c>
      <c r="AO72" s="9">
        <f t="shared" si="74"/>
        <v>1.6000995441113917E-2</v>
      </c>
      <c r="AP72" s="9">
        <f t="shared" si="75"/>
        <v>5.5553295199229106E-4</v>
      </c>
      <c r="AQ72" s="9">
        <f t="shared" si="76"/>
        <v>3.8032856879789831E-9</v>
      </c>
      <c r="AR72" s="9">
        <f t="shared" si="77"/>
        <v>1.9912357470809106E-2</v>
      </c>
    </row>
    <row r="73" spans="1:44" ht="51" x14ac:dyDescent="0.35">
      <c r="A73" s="9" t="s">
        <v>138</v>
      </c>
      <c r="B73" s="9" t="s">
        <v>68</v>
      </c>
      <c r="C73" s="9" t="s">
        <v>110</v>
      </c>
      <c r="D73" s="9" t="s">
        <v>173</v>
      </c>
      <c r="E73" s="9" t="s">
        <v>126</v>
      </c>
      <c r="F73" s="9" t="s">
        <v>56</v>
      </c>
      <c r="G73" s="9" t="s">
        <v>172</v>
      </c>
      <c r="H73" s="9">
        <v>-0.35</v>
      </c>
      <c r="I73" s="9" t="s">
        <v>188</v>
      </c>
      <c r="J73" s="9" t="b">
        <v>0</v>
      </c>
      <c r="L73" s="9">
        <v>1.9762523097816322E-3</v>
      </c>
      <c r="M73" s="9">
        <v>4.5585323878996922E-10</v>
      </c>
      <c r="N73" s="9">
        <v>7.3979812043397198E-11</v>
      </c>
      <c r="O73" s="9">
        <v>8.3625553327060225E-10</v>
      </c>
      <c r="P73" s="9">
        <v>4.9935178435876641E-10</v>
      </c>
      <c r="Q73" s="9">
        <v>1.8854068897571169E-4</v>
      </c>
      <c r="R73" s="9">
        <v>1.2071760860206691E-5</v>
      </c>
      <c r="S73" s="9">
        <v>1.098395321246494E-5</v>
      </c>
      <c r="T73" s="9">
        <v>3.8522508602168832E-5</v>
      </c>
      <c r="U73" s="9">
        <v>2.3791929559191239E-8</v>
      </c>
      <c r="V73" s="9">
        <v>3.4529216119100202E-6</v>
      </c>
      <c r="W73" s="9">
        <v>2.359048868720344E-2</v>
      </c>
      <c r="X73" s="9">
        <v>9.4875290839446111E-2</v>
      </c>
      <c r="Y73" s="9">
        <v>3.4761769599503579E-4</v>
      </c>
      <c r="Z73" s="9">
        <v>5.6209983293744008E-8</v>
      </c>
      <c r="AA73" s="9">
        <v>3.5081459655934379E-2</v>
      </c>
      <c r="AB73" s="9">
        <f t="shared" si="60"/>
        <v>-0.35</v>
      </c>
      <c r="AC73" s="9">
        <f t="shared" si="62"/>
        <v>-6.9168830842357117E-4</v>
      </c>
      <c r="AD73" s="9">
        <f t="shared" si="63"/>
        <v>-1.5954863357648922E-10</v>
      </c>
      <c r="AE73" s="9">
        <f t="shared" si="64"/>
        <v>-2.5892934215189018E-11</v>
      </c>
      <c r="AF73" s="9">
        <f t="shared" si="65"/>
        <v>-2.9268943664471078E-10</v>
      </c>
      <c r="AG73" s="9">
        <f t="shared" si="66"/>
        <v>-1.7477312452556823E-10</v>
      </c>
      <c r="AH73" s="9">
        <f t="shared" si="67"/>
        <v>-6.5989241141499084E-5</v>
      </c>
      <c r="AI73" s="9">
        <f t="shared" si="68"/>
        <v>-4.225116301072341E-6</v>
      </c>
      <c r="AJ73" s="9">
        <f t="shared" si="69"/>
        <v>-3.844383624362729E-6</v>
      </c>
      <c r="AK73" s="9">
        <f t="shared" si="70"/>
        <v>-1.348287801075909E-5</v>
      </c>
      <c r="AL73" s="9">
        <f t="shared" si="71"/>
        <v>-8.3271753457169328E-9</v>
      </c>
      <c r="AM73" s="9">
        <f t="shared" si="72"/>
        <v>-1.2085225641685069E-6</v>
      </c>
      <c r="AN73" s="9">
        <f t="shared" si="73"/>
        <v>-8.2566710405212029E-3</v>
      </c>
      <c r="AO73" s="9">
        <f t="shared" si="74"/>
        <v>-3.3206351793806134E-2</v>
      </c>
      <c r="AP73" s="9">
        <f t="shared" si="75"/>
        <v>-1.2166619359826251E-4</v>
      </c>
      <c r="AQ73" s="9">
        <f t="shared" si="76"/>
        <v>-1.96734941528104E-8</v>
      </c>
      <c r="AR73" s="9">
        <f t="shared" si="77"/>
        <v>-1.2278510879577032E-2</v>
      </c>
    </row>
    <row r="74" spans="1:44" ht="51" x14ac:dyDescent="0.35">
      <c r="A74" s="9" t="s">
        <v>139</v>
      </c>
      <c r="B74" s="9" t="s">
        <v>69</v>
      </c>
      <c r="C74" s="9" t="s">
        <v>110</v>
      </c>
      <c r="D74" s="9" t="s">
        <v>177</v>
      </c>
      <c r="E74" s="9" t="s">
        <v>126</v>
      </c>
      <c r="F74" s="9" t="s">
        <v>56</v>
      </c>
      <c r="G74" s="9" t="s">
        <v>172</v>
      </c>
      <c r="H74" s="9">
        <v>6.0424000000000003E-5</v>
      </c>
      <c r="I74" s="9" t="s">
        <v>189</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140</v>
      </c>
      <c r="B75" s="9" t="s">
        <v>70</v>
      </c>
      <c r="C75" s="9" t="s">
        <v>110</v>
      </c>
      <c r="D75" s="9" t="s">
        <v>177</v>
      </c>
      <c r="E75" s="9" t="s">
        <v>126</v>
      </c>
      <c r="F75" s="9" t="s">
        <v>56</v>
      </c>
      <c r="G75" s="9" t="s">
        <v>172</v>
      </c>
      <c r="H75" s="9">
        <v>0.14660000000000001</v>
      </c>
      <c r="I75" s="9" t="s">
        <v>189</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141</v>
      </c>
      <c r="B76" s="9" t="s">
        <v>71</v>
      </c>
      <c r="C76" s="9" t="s">
        <v>110</v>
      </c>
      <c r="D76" s="9" t="s">
        <v>178</v>
      </c>
      <c r="E76" s="9" t="s">
        <v>126</v>
      </c>
      <c r="F76" s="9" t="s">
        <v>56</v>
      </c>
      <c r="G76" s="9" t="s">
        <v>172</v>
      </c>
      <c r="H76" s="9">
        <v>0.15379999999999999</v>
      </c>
      <c r="I76" s="9" t="s">
        <v>189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142</v>
      </c>
      <c r="B77" s="9" t="s">
        <v>72</v>
      </c>
      <c r="C77" s="9" t="s">
        <v>165</v>
      </c>
      <c r="D77" s="9" t="s">
        <v>179</v>
      </c>
      <c r="E77" s="9" t="s">
        <v>126</v>
      </c>
      <c r="F77" s="9" t="s">
        <v>56</v>
      </c>
      <c r="G77" s="9" t="s">
        <v>172</v>
      </c>
      <c r="H77" s="9">
        <v>0</v>
      </c>
      <c r="I77" s="9" t="s">
        <v>189</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143</v>
      </c>
      <c r="B78" s="9" t="s">
        <v>73</v>
      </c>
      <c r="C78" s="9" t="s">
        <v>110</v>
      </c>
      <c r="D78" s="9" t="s">
        <v>177</v>
      </c>
      <c r="E78" s="9" t="s">
        <v>126</v>
      </c>
      <c r="F78" s="9" t="s">
        <v>56</v>
      </c>
      <c r="G78" s="9" t="s">
        <v>172</v>
      </c>
      <c r="H78" s="9">
        <v>9.8399999999999998E-3</v>
      </c>
      <c r="I78" s="9" t="s">
        <v>189</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144</v>
      </c>
      <c r="B79" s="9" t="s">
        <v>74</v>
      </c>
      <c r="C79" s="9" t="s">
        <v>110</v>
      </c>
      <c r="D79" s="9" t="s">
        <v>177</v>
      </c>
      <c r="E79" s="9" t="s">
        <v>126</v>
      </c>
      <c r="F79" s="9" t="s">
        <v>56</v>
      </c>
      <c r="G79" s="9" t="s">
        <v>172</v>
      </c>
      <c r="H79" s="9">
        <v>4.6900000000000002E-5</v>
      </c>
      <c r="I79" s="9" t="s">
        <v>189</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145</v>
      </c>
      <c r="B80" s="9" t="s">
        <v>75</v>
      </c>
      <c r="C80" s="9" t="s">
        <v>166</v>
      </c>
      <c r="D80" s="9" t="s">
        <v>177</v>
      </c>
      <c r="E80" s="9" t="s">
        <v>126</v>
      </c>
      <c r="F80" s="9" t="s">
        <v>56</v>
      </c>
      <c r="G80" s="9" t="s">
        <v>172</v>
      </c>
      <c r="H80" s="9">
        <v>5.6026000000000003E-4</v>
      </c>
      <c r="I80" s="9" t="s">
        <v>189</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146</v>
      </c>
      <c r="B81" s="9" t="s">
        <v>76</v>
      </c>
      <c r="C81" s="9" t="s">
        <v>110</v>
      </c>
      <c r="D81" s="9" t="s">
        <v>177</v>
      </c>
      <c r="E81" s="9" t="s">
        <v>126</v>
      </c>
      <c r="F81" s="9" t="s">
        <v>56</v>
      </c>
      <c r="G81" s="9" t="s">
        <v>172</v>
      </c>
      <c r="H81" s="9">
        <v>2.3430000000000001E-5</v>
      </c>
      <c r="I81" s="9" t="s">
        <v>189</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133</v>
      </c>
      <c r="B82" s="9" t="s">
        <v>63</v>
      </c>
      <c r="C82" s="9" t="s">
        <v>110</v>
      </c>
      <c r="D82" s="9" t="s">
        <v>172</v>
      </c>
      <c r="E82" s="9" t="s">
        <v>133</v>
      </c>
      <c r="F82" s="9" t="s">
        <v>63</v>
      </c>
      <c r="G82" s="9" t="s">
        <v>172</v>
      </c>
      <c r="H82" s="9">
        <v>-1</v>
      </c>
      <c r="I82" s="9" t="s">
        <v>187</v>
      </c>
      <c r="J82" s="9" t="b">
        <v>0</v>
      </c>
      <c r="AB82" s="9">
        <f t="shared" si="60"/>
        <v>-1</v>
      </c>
      <c r="AC82" s="9">
        <f t="shared" ref="AC82:AR82" si="78">+AC83+AC84+AC85+AC86+AC87+AC88+AC89+AC90+AC91+AC92+AC93+AC94</f>
        <v>5.1902148057455584E-2</v>
      </c>
      <c r="AD82" s="9">
        <f t="shared" si="78"/>
        <v>2.9631161922865247E-9</v>
      </c>
      <c r="AE82" s="9">
        <f t="shared" si="78"/>
        <v>1.505032708367435E-9</v>
      </c>
      <c r="AF82" s="9">
        <f t="shared" si="78"/>
        <v>2.5670544272338876E-9</v>
      </c>
      <c r="AG82" s="9">
        <f t="shared" si="78"/>
        <v>1.0935378100008095E-8</v>
      </c>
      <c r="AH82" s="9">
        <f t="shared" si="78"/>
        <v>1.9588166580128026E-3</v>
      </c>
      <c r="AI82" s="9">
        <f t="shared" si="78"/>
        <v>7.1927436849041171E-5</v>
      </c>
      <c r="AJ82" s="9">
        <f t="shared" si="78"/>
        <v>2.1689098136162058E-3</v>
      </c>
      <c r="AK82" s="9">
        <f t="shared" si="78"/>
        <v>9.6286163502397708E-3</v>
      </c>
      <c r="AL82" s="9">
        <f t="shared" si="78"/>
        <v>3.8220756400944562E-7</v>
      </c>
      <c r="AM82" s="9">
        <f t="shared" si="78"/>
        <v>8.6336785509601342E-5</v>
      </c>
      <c r="AN82" s="9">
        <f t="shared" si="78"/>
        <v>2.0821992102691859E-2</v>
      </c>
      <c r="AO82" s="9">
        <f t="shared" si="78"/>
        <v>0.58901897080924814</v>
      </c>
      <c r="AP82" s="9">
        <f t="shared" si="78"/>
        <v>1.1813854293390241E-2</v>
      </c>
      <c r="AQ82" s="9">
        <f t="shared" si="78"/>
        <v>1.2528994163134821E-7</v>
      </c>
      <c r="AR82" s="9">
        <f t="shared" si="78"/>
        <v>0.27798189257859174</v>
      </c>
    </row>
    <row r="83" spans="1:44" ht="63.5" x14ac:dyDescent="0.35">
      <c r="A83" s="9" t="s">
        <v>147</v>
      </c>
      <c r="B83" s="9" t="s">
        <v>77</v>
      </c>
      <c r="C83" s="9" t="s">
        <v>110</v>
      </c>
      <c r="D83" s="9" t="s">
        <v>180</v>
      </c>
      <c r="E83" s="9" t="s">
        <v>133</v>
      </c>
      <c r="F83" s="9" t="s">
        <v>63</v>
      </c>
      <c r="G83" s="9" t="s">
        <v>172</v>
      </c>
      <c r="H83" s="9">
        <v>-1.8499999999999999E-5</v>
      </c>
      <c r="I83" s="9" t="s">
        <v>188</v>
      </c>
      <c r="J83" s="9" t="b">
        <v>0</v>
      </c>
      <c r="L83" s="9">
        <v>-0.51940192584175338</v>
      </c>
      <c r="M83" s="9">
        <v>-4.6051919264734213E-9</v>
      </c>
      <c r="N83" s="9">
        <v>-6.2243072063220781E-9</v>
      </c>
      <c r="O83" s="9">
        <v>-4.288719512531037E-8</v>
      </c>
      <c r="P83" s="9">
        <v>-4.1565817284655442E-9</v>
      </c>
      <c r="Q83" s="9">
        <v>-1.9986873841216142E-3</v>
      </c>
      <c r="R83" s="9">
        <v>-3.9306171721655128E-4</v>
      </c>
      <c r="S83" s="9">
        <v>-3.126136520155667E-4</v>
      </c>
      <c r="T83" s="9">
        <v>-1.468644351305413E-3</v>
      </c>
      <c r="U83" s="9">
        <v>-7.4459604740602693E-7</v>
      </c>
      <c r="V83" s="9">
        <v>-1.469849444047435E-4</v>
      </c>
      <c r="W83" s="9">
        <v>-1.3996924973071929</v>
      </c>
      <c r="X83" s="9">
        <v>-0.59690606778180233</v>
      </c>
      <c r="Y83" s="9">
        <v>-7.2207398976455228E-2</v>
      </c>
      <c r="Z83" s="9">
        <v>-1.9787340231942811E-7</v>
      </c>
      <c r="AA83" s="9">
        <v>-0.36422215309220052</v>
      </c>
      <c r="AB83" s="9">
        <f t="shared" si="60"/>
        <v>-1.8499999999999999E-5</v>
      </c>
      <c r="AC83" s="9">
        <f t="shared" ref="AC83:AC94" si="79">AB83*L83</f>
        <v>9.6089356280724362E-6</v>
      </c>
      <c r="AD83" s="9">
        <f t="shared" ref="AD83:AD94" si="80">AB83*M83</f>
        <v>8.519605063975829E-14</v>
      </c>
      <c r="AE83" s="9">
        <f t="shared" ref="AE83:AE94" si="81">AB83*N83</f>
        <v>1.1514968331695844E-13</v>
      </c>
      <c r="AF83" s="9">
        <f t="shared" ref="AF83:AF94" si="82">AB83*O83</f>
        <v>7.9341310981824181E-13</v>
      </c>
      <c r="AG83" s="9">
        <f t="shared" ref="AG83:AG94" si="83">AB83*P83</f>
        <v>7.6896761976612567E-14</v>
      </c>
      <c r="AH83" s="9">
        <f t="shared" ref="AH83:AH94" si="84">AB83*Q83</f>
        <v>3.6975716606249858E-8</v>
      </c>
      <c r="AI83" s="9">
        <f t="shared" ref="AI83:AI94" si="85">AB83*R83</f>
        <v>7.271641768506198E-9</v>
      </c>
      <c r="AJ83" s="9">
        <f t="shared" ref="AJ83:AJ94" si="86">AB83*S83</f>
        <v>5.7833525622879834E-9</v>
      </c>
      <c r="AK83" s="9">
        <f t="shared" ref="AK83:AK94" si="87">AB83*T83</f>
        <v>2.7169920499150139E-8</v>
      </c>
      <c r="AL83" s="9">
        <f t="shared" ref="AL83:AL94" si="88">AB83*U83</f>
        <v>1.3775026877011497E-11</v>
      </c>
      <c r="AM83" s="9">
        <f t="shared" ref="AM83:AM94" si="89">AB83*V83</f>
        <v>2.7192214714877544E-9</v>
      </c>
      <c r="AN83" s="9">
        <f t="shared" ref="AN83:AN94" si="90">AB83*W83</f>
        <v>2.5894311200183068E-5</v>
      </c>
      <c r="AO83" s="9">
        <f t="shared" ref="AO83:AO94" si="91">AB83*X83</f>
        <v>1.1042762253963342E-5</v>
      </c>
      <c r="AP83" s="9">
        <f t="shared" ref="AP83:AP94" si="92">AB83*Y83</f>
        <v>1.3358368810644216E-6</v>
      </c>
      <c r="AQ83" s="9">
        <f t="shared" ref="AQ83:AQ94" si="93">AB83*Z83</f>
        <v>3.6606579429094194E-12</v>
      </c>
      <c r="AR83" s="9">
        <f t="shared" ref="AR83:AR94" si="94">AB83*AA83</f>
        <v>6.7381098322057096E-6</v>
      </c>
    </row>
    <row r="84" spans="1:44" ht="63.5" x14ac:dyDescent="0.35">
      <c r="A84" s="9" t="s">
        <v>148</v>
      </c>
      <c r="B84" s="9" t="s">
        <v>78</v>
      </c>
      <c r="C84" s="9" t="s">
        <v>166</v>
      </c>
      <c r="D84" s="9" t="s">
        <v>180</v>
      </c>
      <c r="E84" s="9" t="s">
        <v>133</v>
      </c>
      <c r="F84" s="9" t="s">
        <v>63</v>
      </c>
      <c r="G84" s="9" t="s">
        <v>172</v>
      </c>
      <c r="H84" s="9">
        <v>-2.2499999999999999E-4</v>
      </c>
      <c r="I84" s="9" t="s">
        <v>188</v>
      </c>
      <c r="J84" s="9" t="b">
        <v>0</v>
      </c>
      <c r="L84" s="9">
        <v>-0.2495987735369119</v>
      </c>
      <c r="M84" s="9">
        <v>-2.298440280271461E-8</v>
      </c>
      <c r="N84" s="9">
        <v>-1.2730318481443419E-7</v>
      </c>
      <c r="O84" s="9">
        <v>-2.1089556431940152E-6</v>
      </c>
      <c r="P84" s="9">
        <v>-3.3022881192144073E-8</v>
      </c>
      <c r="Q84" s="9">
        <v>-3.087734116993586E-2</v>
      </c>
      <c r="R84" s="9">
        <v>-1.673626355443798E-3</v>
      </c>
      <c r="S84" s="9">
        <v>-3.9479854448940836E-3</v>
      </c>
      <c r="T84" s="9">
        <v>-1.1803089175688029E-2</v>
      </c>
      <c r="U84" s="9">
        <v>-9.1012277757634887E-4</v>
      </c>
      <c r="V84" s="9">
        <v>-2.0731028737765399E-2</v>
      </c>
      <c r="W84" s="9">
        <v>-4.7613668469768156</v>
      </c>
      <c r="X84" s="9">
        <v>-4.0001410825997326</v>
      </c>
      <c r="Y84" s="9">
        <v>-4.434468517523853</v>
      </c>
      <c r="Z84" s="9">
        <v>-6.659646535487014E-6</v>
      </c>
      <c r="AA84" s="9">
        <v>-4.3641458683035443</v>
      </c>
      <c r="AB84" s="9">
        <f t="shared" si="60"/>
        <v>-2.2499999999999999E-4</v>
      </c>
      <c r="AC84" s="9">
        <f t="shared" si="79"/>
        <v>5.6159724045805173E-5</v>
      </c>
      <c r="AD84" s="9">
        <f t="shared" si="80"/>
        <v>5.1714906306107873E-12</v>
      </c>
      <c r="AE84" s="9">
        <f t="shared" si="81"/>
        <v>2.8643216583247692E-11</v>
      </c>
      <c r="AF84" s="9">
        <f t="shared" si="82"/>
        <v>4.7451501971865341E-10</v>
      </c>
      <c r="AG84" s="9">
        <f t="shared" si="83"/>
        <v>7.4301482682324166E-12</v>
      </c>
      <c r="AH84" s="9">
        <f t="shared" si="84"/>
        <v>6.9474017632355678E-6</v>
      </c>
      <c r="AI84" s="9">
        <f t="shared" si="85"/>
        <v>3.7656592997485455E-7</v>
      </c>
      <c r="AJ84" s="9">
        <f t="shared" si="86"/>
        <v>8.8829672510116878E-7</v>
      </c>
      <c r="AK84" s="9">
        <f t="shared" si="87"/>
        <v>2.6556950645298065E-6</v>
      </c>
      <c r="AL84" s="9">
        <f t="shared" si="88"/>
        <v>2.0477762495467849E-7</v>
      </c>
      <c r="AM84" s="9">
        <f t="shared" si="89"/>
        <v>4.6644814659972144E-6</v>
      </c>
      <c r="AN84" s="9">
        <f t="shared" si="90"/>
        <v>1.0713075405697835E-3</v>
      </c>
      <c r="AO84" s="9">
        <f t="shared" si="91"/>
        <v>9.0003174358493985E-4</v>
      </c>
      <c r="AP84" s="9">
        <f t="shared" si="92"/>
        <v>9.9775541644286686E-4</v>
      </c>
      <c r="AQ84" s="9">
        <f t="shared" si="93"/>
        <v>1.498420470484578E-9</v>
      </c>
      <c r="AR84" s="9">
        <f t="shared" si="94"/>
        <v>9.8193282036829741E-4</v>
      </c>
    </row>
    <row r="85" spans="1:44" ht="63.5" x14ac:dyDescent="0.35">
      <c r="A85" s="9" t="s">
        <v>149</v>
      </c>
      <c r="B85" s="9" t="s">
        <v>79</v>
      </c>
      <c r="C85" s="9" t="s">
        <v>167</v>
      </c>
      <c r="D85" s="9" t="s">
        <v>180</v>
      </c>
      <c r="E85" s="9" t="s">
        <v>133</v>
      </c>
      <c r="F85" s="9" t="s">
        <v>63</v>
      </c>
      <c r="G85" s="9" t="s">
        <v>172</v>
      </c>
      <c r="H85" s="9">
        <v>7.4099999999999998E-9</v>
      </c>
      <c r="I85" s="9" t="s">
        <v>188</v>
      </c>
      <c r="J85" s="9" t="b">
        <v>0</v>
      </c>
      <c r="L85" s="9">
        <v>431230.28845620091</v>
      </c>
      <c r="M85" s="9">
        <v>0.1812057905421523</v>
      </c>
      <c r="N85" s="9">
        <v>0.17818369209175161</v>
      </c>
      <c r="O85" s="9">
        <v>0.24646226323935019</v>
      </c>
      <c r="P85" s="9">
        <v>9.5402912601042889E-2</v>
      </c>
      <c r="Q85" s="9">
        <v>75861.433288755667</v>
      </c>
      <c r="R85" s="9">
        <v>3780.796048065733</v>
      </c>
      <c r="S85" s="9">
        <v>3420.1765630243522</v>
      </c>
      <c r="T85" s="9">
        <v>11503.54919853773</v>
      </c>
      <c r="U85" s="9">
        <v>16.70792456510156</v>
      </c>
      <c r="V85" s="9">
        <v>1003.613908752983</v>
      </c>
      <c r="W85" s="9">
        <v>3436396.434692875</v>
      </c>
      <c r="X85" s="9">
        <v>63525200.067814529</v>
      </c>
      <c r="Y85" s="9">
        <v>464514.47825360479</v>
      </c>
      <c r="Z85" s="9">
        <v>12.573692906766761</v>
      </c>
      <c r="AA85" s="9">
        <v>15117124.67547882</v>
      </c>
      <c r="AB85" s="9">
        <f t="shared" si="60"/>
        <v>7.4099999999999998E-9</v>
      </c>
      <c r="AC85" s="9">
        <f t="shared" si="79"/>
        <v>3.1954164374604489E-3</v>
      </c>
      <c r="AD85" s="9">
        <f t="shared" si="80"/>
        <v>1.3427349079173486E-9</v>
      </c>
      <c r="AE85" s="9">
        <f t="shared" si="81"/>
        <v>1.3203411583998795E-9</v>
      </c>
      <c r="AF85" s="9">
        <f t="shared" si="82"/>
        <v>1.826285370603585E-9</v>
      </c>
      <c r="AG85" s="9">
        <f t="shared" si="83"/>
        <v>7.0693558237372784E-10</v>
      </c>
      <c r="AH85" s="9">
        <f t="shared" si="84"/>
        <v>5.621332206696795E-4</v>
      </c>
      <c r="AI85" s="9">
        <f t="shared" si="85"/>
        <v>2.801569871616708E-5</v>
      </c>
      <c r="AJ85" s="9">
        <f t="shared" si="86"/>
        <v>2.5343508332010448E-5</v>
      </c>
      <c r="AK85" s="9">
        <f t="shared" si="87"/>
        <v>8.5241299561164576E-5</v>
      </c>
      <c r="AL85" s="9">
        <f t="shared" si="88"/>
        <v>1.2380572102740256E-7</v>
      </c>
      <c r="AM85" s="9">
        <f t="shared" si="89"/>
        <v>7.4367790638596034E-6</v>
      </c>
      <c r="AN85" s="9">
        <f t="shared" si="90"/>
        <v>2.5463697581074203E-2</v>
      </c>
      <c r="AO85" s="9">
        <f t="shared" si="91"/>
        <v>0.47072173250250565</v>
      </c>
      <c r="AP85" s="9">
        <f t="shared" si="92"/>
        <v>3.4420522838592114E-3</v>
      </c>
      <c r="AQ85" s="9">
        <f t="shared" si="93"/>
        <v>9.3171064439141692E-8</v>
      </c>
      <c r="AR85" s="9">
        <f t="shared" si="94"/>
        <v>0.11201789384529805</v>
      </c>
    </row>
    <row r="86" spans="1:44" ht="63.5" x14ac:dyDescent="0.35">
      <c r="A86" s="9" t="s">
        <v>150</v>
      </c>
      <c r="B86" s="9" t="s">
        <v>80</v>
      </c>
      <c r="C86" s="9" t="s">
        <v>168</v>
      </c>
      <c r="D86" s="9" t="s">
        <v>180</v>
      </c>
      <c r="E86" s="9" t="s">
        <v>133</v>
      </c>
      <c r="F86" s="9" t="s">
        <v>63</v>
      </c>
      <c r="G86" s="9" t="s">
        <v>172</v>
      </c>
      <c r="H86" s="9">
        <v>1.18E-2</v>
      </c>
      <c r="I86" s="9" t="s">
        <v>188</v>
      </c>
      <c r="J86" s="9" t="b">
        <v>0</v>
      </c>
      <c r="L86" s="9">
        <v>6.4976975825310895E-2</v>
      </c>
      <c r="M86" s="9">
        <v>1.88167952045853E-8</v>
      </c>
      <c r="N86" s="9">
        <v>6.0236371123010269E-9</v>
      </c>
      <c r="O86" s="9">
        <v>3.9556354335357318E-8</v>
      </c>
      <c r="P86" s="9">
        <v>5.3369834210624228E-9</v>
      </c>
      <c r="Q86" s="9">
        <v>8.4433934315109968E-2</v>
      </c>
      <c r="R86" s="9">
        <v>5.016597225484062E-4</v>
      </c>
      <c r="S86" s="9">
        <v>5.0248543053991177E-4</v>
      </c>
      <c r="T86" s="9">
        <v>1.8498312758690361E-3</v>
      </c>
      <c r="U86" s="9">
        <v>3.9109431028866969E-6</v>
      </c>
      <c r="V86" s="9">
        <v>1.39010101612752E-4</v>
      </c>
      <c r="W86" s="9">
        <v>0.17314665931359649</v>
      </c>
      <c r="X86" s="9">
        <v>2.101253921996538</v>
      </c>
      <c r="Y86" s="9">
        <v>0.15811485130492209</v>
      </c>
      <c r="Z86" s="9">
        <v>4.2611104742012036E-6</v>
      </c>
      <c r="AA86" s="9">
        <v>6.7283494472038399</v>
      </c>
      <c r="AB86" s="9">
        <f t="shared" si="60"/>
        <v>1.18E-2</v>
      </c>
      <c r="AC86" s="9">
        <f t="shared" si="79"/>
        <v>7.6672831473866855E-4</v>
      </c>
      <c r="AD86" s="9">
        <f t="shared" si="80"/>
        <v>2.2203818341410653E-10</v>
      </c>
      <c r="AE86" s="9">
        <f t="shared" si="81"/>
        <v>7.107891792515212E-11</v>
      </c>
      <c r="AF86" s="9">
        <f t="shared" si="82"/>
        <v>4.6676498115721638E-10</v>
      </c>
      <c r="AG86" s="9">
        <f t="shared" si="83"/>
        <v>6.2976404368536587E-11</v>
      </c>
      <c r="AH86" s="9">
        <f t="shared" si="84"/>
        <v>9.9632042491829757E-4</v>
      </c>
      <c r="AI86" s="9">
        <f t="shared" si="85"/>
        <v>5.919584726071193E-6</v>
      </c>
      <c r="AJ86" s="9">
        <f t="shared" si="86"/>
        <v>5.9293280803709584E-6</v>
      </c>
      <c r="AK86" s="9">
        <f t="shared" si="87"/>
        <v>2.1828009055254625E-5</v>
      </c>
      <c r="AL86" s="9">
        <f t="shared" si="88"/>
        <v>4.614912861406302E-8</v>
      </c>
      <c r="AM86" s="9">
        <f t="shared" si="89"/>
        <v>1.6403191990304736E-6</v>
      </c>
      <c r="AN86" s="9">
        <f t="shared" si="90"/>
        <v>2.0431305799004386E-3</v>
      </c>
      <c r="AO86" s="9">
        <f t="shared" si="91"/>
        <v>2.4794796279559148E-2</v>
      </c>
      <c r="AP86" s="9">
        <f t="shared" si="92"/>
        <v>1.8657552453980805E-3</v>
      </c>
      <c r="AQ86" s="9">
        <f t="shared" si="93"/>
        <v>5.0281103595574199E-8</v>
      </c>
      <c r="AR86" s="9">
        <f t="shared" si="94"/>
        <v>7.9394523477005305E-2</v>
      </c>
    </row>
    <row r="87" spans="1:44" ht="113.5" x14ac:dyDescent="0.35">
      <c r="A87" s="9" t="s">
        <v>151</v>
      </c>
      <c r="B87" s="9" t="s">
        <v>81</v>
      </c>
      <c r="C87" s="9" t="s">
        <v>169</v>
      </c>
      <c r="D87" s="9" t="s">
        <v>173</v>
      </c>
      <c r="E87" s="9" t="s">
        <v>133</v>
      </c>
      <c r="F87" s="9" t="s">
        <v>63</v>
      </c>
      <c r="G87" s="9" t="s">
        <v>172</v>
      </c>
      <c r="H87" s="9">
        <v>3.5211267605633799E-4</v>
      </c>
      <c r="I87" s="9" t="s">
        <v>188</v>
      </c>
      <c r="J87" s="9" t="b">
        <v>0</v>
      </c>
      <c r="L87" s="9">
        <v>20.770476845355471</v>
      </c>
      <c r="M87" s="9">
        <v>4.538945855711228E-6</v>
      </c>
      <c r="N87" s="9">
        <v>3.3553231459484399E-7</v>
      </c>
      <c r="O87" s="9">
        <v>4.9703019663053336E-7</v>
      </c>
      <c r="P87" s="9">
        <v>1.654775334199667E-6</v>
      </c>
      <c r="Q87" s="9">
        <v>1.358150323754713</v>
      </c>
      <c r="R87" s="9">
        <v>9.3551327350913246E-2</v>
      </c>
      <c r="S87" s="9">
        <v>7.8627320043827789E-2</v>
      </c>
      <c r="T87" s="9">
        <v>0.30444602764641082</v>
      </c>
      <c r="U87" s="9">
        <v>5.1596218834091912E-5</v>
      </c>
      <c r="V87" s="9">
        <v>2.7679495648269901E-2</v>
      </c>
      <c r="W87" s="9">
        <v>8.0476568776961841</v>
      </c>
      <c r="X87" s="9">
        <v>384.2101054534304</v>
      </c>
      <c r="Y87" s="9">
        <v>0.83675906617926499</v>
      </c>
      <c r="Z87" s="9">
        <v>1.5989725259106591E-5</v>
      </c>
      <c r="AA87" s="9">
        <v>287.88358972637371</v>
      </c>
      <c r="AB87" s="9">
        <f t="shared" si="60"/>
        <v>3.5211267605633799E-4</v>
      </c>
      <c r="AC87" s="9">
        <f t="shared" si="79"/>
        <v>7.31354818498432E-3</v>
      </c>
      <c r="AD87" s="9">
        <f t="shared" si="80"/>
        <v>1.5982203717293055E-9</v>
      </c>
      <c r="AE87" s="9">
        <f t="shared" si="81"/>
        <v>1.1814518119536758E-10</v>
      </c>
      <c r="AF87" s="9">
        <f t="shared" si="82"/>
        <v>1.7501063261638496E-10</v>
      </c>
      <c r="AG87" s="9">
        <f t="shared" si="83"/>
        <v>5.8266737119706578E-10</v>
      </c>
      <c r="AH87" s="9">
        <f t="shared" si="84"/>
        <v>4.7822194498405382E-4</v>
      </c>
      <c r="AI87" s="9">
        <f t="shared" si="85"/>
        <v>3.2940608222152547E-5</v>
      </c>
      <c r="AJ87" s="9">
        <f t="shared" si="86"/>
        <v>2.7685676071770344E-5</v>
      </c>
      <c r="AK87" s="9">
        <f t="shared" si="87"/>
        <v>1.0719930550929957E-4</v>
      </c>
      <c r="AL87" s="9">
        <f t="shared" si="88"/>
        <v>1.8167682688060532E-8</v>
      </c>
      <c r="AM87" s="9">
        <f t="shared" si="89"/>
        <v>9.7463012846020771E-6</v>
      </c>
      <c r="AN87" s="9">
        <f t="shared" si="90"/>
        <v>2.833681999188797E-3</v>
      </c>
      <c r="AO87" s="9">
        <f t="shared" si="91"/>
        <v>0.1352852483990952</v>
      </c>
      <c r="AP87" s="9">
        <f t="shared" si="92"/>
        <v>2.9463347400678341E-4</v>
      </c>
      <c r="AQ87" s="9">
        <f t="shared" si="93"/>
        <v>5.6301849503896443E-9</v>
      </c>
      <c r="AR87" s="9">
        <f t="shared" si="94"/>
        <v>0.10136746117125833</v>
      </c>
    </row>
    <row r="88" spans="1:44" ht="63.5" x14ac:dyDescent="0.35">
      <c r="A88" s="9" t="s">
        <v>138</v>
      </c>
      <c r="B88" s="9" t="s">
        <v>68</v>
      </c>
      <c r="C88" s="9" t="s">
        <v>110</v>
      </c>
      <c r="D88" s="9" t="s">
        <v>173</v>
      </c>
      <c r="E88" s="9" t="s">
        <v>133</v>
      </c>
      <c r="F88" s="9" t="s">
        <v>63</v>
      </c>
      <c r="G88" s="9" t="s">
        <v>172</v>
      </c>
      <c r="H88" s="9">
        <v>-0.45</v>
      </c>
      <c r="I88" s="9" t="s">
        <v>188</v>
      </c>
      <c r="J88" s="9" t="b">
        <v>0</v>
      </c>
      <c r="L88" s="9">
        <v>1.9762523097816322E-3</v>
      </c>
      <c r="M88" s="9">
        <v>4.5585323878996922E-10</v>
      </c>
      <c r="N88" s="9">
        <v>7.3979812043397198E-11</v>
      </c>
      <c r="O88" s="9">
        <v>8.3625553327060225E-10</v>
      </c>
      <c r="P88" s="9">
        <v>4.9935178435876641E-10</v>
      </c>
      <c r="Q88" s="9">
        <v>1.8854068897571169E-4</v>
      </c>
      <c r="R88" s="9">
        <v>1.2071760860206691E-5</v>
      </c>
      <c r="S88" s="9">
        <v>1.098395321246494E-5</v>
      </c>
      <c r="T88" s="9">
        <v>3.8522508602168832E-5</v>
      </c>
      <c r="U88" s="9">
        <v>2.3791929559191239E-8</v>
      </c>
      <c r="V88" s="9">
        <v>3.4529216119100202E-6</v>
      </c>
      <c r="W88" s="9">
        <v>2.359048868720344E-2</v>
      </c>
      <c r="X88" s="9">
        <v>9.4875290839446111E-2</v>
      </c>
      <c r="Y88" s="9">
        <v>3.4761769599503579E-4</v>
      </c>
      <c r="Z88" s="9">
        <v>5.6209983293744008E-8</v>
      </c>
      <c r="AA88" s="9">
        <v>3.5081459655934379E-2</v>
      </c>
      <c r="AB88" s="9">
        <f t="shared" si="60"/>
        <v>-0.45</v>
      </c>
      <c r="AC88" s="9">
        <f t="shared" si="79"/>
        <v>-8.8931353940173452E-4</v>
      </c>
      <c r="AD88" s="9">
        <f t="shared" si="80"/>
        <v>-2.0513395745548615E-10</v>
      </c>
      <c r="AE88" s="9">
        <f t="shared" si="81"/>
        <v>-3.329091541952874E-11</v>
      </c>
      <c r="AF88" s="9">
        <f t="shared" si="82"/>
        <v>-3.7631498997177103E-10</v>
      </c>
      <c r="AG88" s="9">
        <f t="shared" si="83"/>
        <v>-2.2470830296144488E-10</v>
      </c>
      <c r="AH88" s="9">
        <f t="shared" si="84"/>
        <v>-8.4843310039070264E-5</v>
      </c>
      <c r="AI88" s="9">
        <f t="shared" si="85"/>
        <v>-5.4322923870930111E-6</v>
      </c>
      <c r="AJ88" s="9">
        <f t="shared" si="86"/>
        <v>-4.942778945609223E-6</v>
      </c>
      <c r="AK88" s="9">
        <f t="shared" si="87"/>
        <v>-1.7335128870975976E-5</v>
      </c>
      <c r="AL88" s="9">
        <f t="shared" si="88"/>
        <v>-1.0706368301636057E-8</v>
      </c>
      <c r="AM88" s="9">
        <f t="shared" si="89"/>
        <v>-1.5538147253595092E-6</v>
      </c>
      <c r="AN88" s="9">
        <f t="shared" si="90"/>
        <v>-1.0615719909241548E-2</v>
      </c>
      <c r="AO88" s="9">
        <f t="shared" si="91"/>
        <v>-4.2693880877750751E-2</v>
      </c>
      <c r="AP88" s="9">
        <f t="shared" si="92"/>
        <v>-1.5642796319776612E-4</v>
      </c>
      <c r="AQ88" s="9">
        <f t="shared" si="93"/>
        <v>-2.5294492482184804E-8</v>
      </c>
      <c r="AR88" s="9">
        <f t="shared" si="94"/>
        <v>-1.5786656845170471E-2</v>
      </c>
    </row>
    <row r="89" spans="1:44" ht="63.5" x14ac:dyDescent="0.35">
      <c r="A89" s="9" t="s">
        <v>139</v>
      </c>
      <c r="B89" s="9" t="s">
        <v>69</v>
      </c>
      <c r="C89" s="9" t="s">
        <v>110</v>
      </c>
      <c r="D89" s="9" t="s">
        <v>177</v>
      </c>
      <c r="E89" s="9" t="s">
        <v>133</v>
      </c>
      <c r="F89" s="9" t="s">
        <v>63</v>
      </c>
      <c r="G89" s="9" t="s">
        <v>172</v>
      </c>
      <c r="H89" s="9">
        <v>2.5000000000000001E-5</v>
      </c>
      <c r="I89" s="9" t="s">
        <v>189</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140</v>
      </c>
      <c r="B90" s="9" t="s">
        <v>70</v>
      </c>
      <c r="C90" s="9" t="s">
        <v>110</v>
      </c>
      <c r="D90" s="9" t="s">
        <v>177</v>
      </c>
      <c r="E90" s="9" t="s">
        <v>133</v>
      </c>
      <c r="F90" s="9" t="s">
        <v>63</v>
      </c>
      <c r="G90" s="9" t="s">
        <v>172</v>
      </c>
      <c r="H90" s="9">
        <v>0.22</v>
      </c>
      <c r="I90" s="9" t="s">
        <v>189</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152</v>
      </c>
      <c r="B91" s="9" t="s">
        <v>82</v>
      </c>
      <c r="C91" s="9" t="s">
        <v>110</v>
      </c>
      <c r="D91" s="9" t="s">
        <v>177</v>
      </c>
      <c r="E91" s="9" t="s">
        <v>133</v>
      </c>
      <c r="F91" s="9" t="s">
        <v>63</v>
      </c>
      <c r="G91" s="9" t="s">
        <v>172</v>
      </c>
      <c r="H91" s="9">
        <v>5.2599999999999999E-4</v>
      </c>
      <c r="I91" s="9" t="s">
        <v>189</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144</v>
      </c>
      <c r="B92" s="9" t="s">
        <v>74</v>
      </c>
      <c r="C92" s="9" t="s">
        <v>110</v>
      </c>
      <c r="D92" s="9" t="s">
        <v>177</v>
      </c>
      <c r="E92" s="9" t="s">
        <v>133</v>
      </c>
      <c r="F92" s="9" t="s">
        <v>63</v>
      </c>
      <c r="G92" s="9" t="s">
        <v>172</v>
      </c>
      <c r="H92" s="9">
        <v>1E-3</v>
      </c>
      <c r="I92" s="9" t="s">
        <v>189</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145</v>
      </c>
      <c r="B93" s="9" t="s">
        <v>83</v>
      </c>
      <c r="C93" s="9" t="s">
        <v>166</v>
      </c>
      <c r="D93" s="9" t="s">
        <v>181</v>
      </c>
      <c r="E93" s="9" t="s">
        <v>133</v>
      </c>
      <c r="F93" s="9" t="s">
        <v>63</v>
      </c>
      <c r="G93" s="9" t="s">
        <v>172</v>
      </c>
      <c r="H93" s="9">
        <v>1.25E-4</v>
      </c>
      <c r="I93" s="9" t="s">
        <v>189</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146</v>
      </c>
      <c r="B94" s="9" t="s">
        <v>76</v>
      </c>
      <c r="C94" s="9" t="s">
        <v>110</v>
      </c>
      <c r="D94" s="9" t="s">
        <v>177</v>
      </c>
      <c r="E94" s="9" t="s">
        <v>133</v>
      </c>
      <c r="F94" s="9" t="s">
        <v>63</v>
      </c>
      <c r="G94" s="9" t="s">
        <v>172</v>
      </c>
      <c r="H94" s="9">
        <v>6.9999999999999999E-4</v>
      </c>
      <c r="I94" s="9" t="s">
        <v>189</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134</v>
      </c>
      <c r="B95" s="9" t="s">
        <v>64</v>
      </c>
      <c r="C95" s="9" t="s">
        <v>110</v>
      </c>
      <c r="D95" s="9" t="s">
        <v>172</v>
      </c>
      <c r="E95" s="9" t="s">
        <v>134</v>
      </c>
      <c r="F95" s="9" t="s">
        <v>64</v>
      </c>
      <c r="G95" s="9" t="s">
        <v>172</v>
      </c>
      <c r="H95" s="9">
        <v>-1</v>
      </c>
      <c r="I95" s="9" t="s">
        <v>187</v>
      </c>
      <c r="J95" s="9" t="b">
        <v>0</v>
      </c>
      <c r="AB95" s="9">
        <f t="shared" si="95"/>
        <v>-1</v>
      </c>
      <c r="AC95" s="9">
        <f t="shared" ref="AC95:AR95" si="96">+AC96+AC97+AC98+AC99+AC100+AC101+AC102+AC103+AC104+AC105+AC106+AC107+AC108+AC109+AC110+AC111+AC112</f>
        <v>6.3631291606058196E-2</v>
      </c>
      <c r="AD95" s="9">
        <f t="shared" si="96"/>
        <v>2.1461117401745045E-9</v>
      </c>
      <c r="AE95" s="9">
        <f t="shared" si="96"/>
        <v>5.9932898772369975E-10</v>
      </c>
      <c r="AF95" s="9">
        <f t="shared" si="96"/>
        <v>2.1648111306459408E-9</v>
      </c>
      <c r="AG95" s="9">
        <f t="shared" si="96"/>
        <v>-5.1574816115097723E-10</v>
      </c>
      <c r="AH95" s="9">
        <f t="shared" si="96"/>
        <v>2.1236309091165724E-4</v>
      </c>
      <c r="AI95" s="9">
        <f t="shared" si="96"/>
        <v>5.7021824543464168E-5</v>
      </c>
      <c r="AJ95" s="9">
        <f t="shared" si="96"/>
        <v>-2.287819116289003E-4</v>
      </c>
      <c r="AK95" s="9">
        <f t="shared" si="96"/>
        <v>-1.0539745436972097E-3</v>
      </c>
      <c r="AL95" s="9">
        <f t="shared" si="96"/>
        <v>2.8696702001424669E-7</v>
      </c>
      <c r="AM95" s="9">
        <f t="shared" si="96"/>
        <v>9.7586895528990404E-6</v>
      </c>
      <c r="AN95" s="9">
        <f t="shared" si="96"/>
        <v>5.348048751002827E-3</v>
      </c>
      <c r="AO95" s="9">
        <f t="shared" si="96"/>
        <v>3.2308317082828386E-2</v>
      </c>
      <c r="AP95" s="9">
        <f t="shared" si="96"/>
        <v>5.9156225282669785E-4</v>
      </c>
      <c r="AQ95" s="9">
        <f t="shared" si="96"/>
        <v>-5.5873030923603101E-10</v>
      </c>
      <c r="AR95" s="9">
        <f t="shared" si="96"/>
        <v>0.10916730139212347</v>
      </c>
    </row>
    <row r="96" spans="1:44" ht="76" x14ac:dyDescent="0.35">
      <c r="A96" s="9" t="s">
        <v>153</v>
      </c>
      <c r="B96" s="9" t="s">
        <v>84</v>
      </c>
      <c r="C96" s="9" t="s">
        <v>167</v>
      </c>
      <c r="D96" s="9" t="s">
        <v>180</v>
      </c>
      <c r="E96" s="9" t="s">
        <v>134</v>
      </c>
      <c r="F96" s="9" t="s">
        <v>64</v>
      </c>
      <c r="G96" s="9" t="s">
        <v>172</v>
      </c>
      <c r="H96" s="9">
        <v>1.67E-9</v>
      </c>
      <c r="I96" s="9" t="s">
        <v>188</v>
      </c>
      <c r="J96" s="9" t="b">
        <v>0</v>
      </c>
      <c r="L96" s="9">
        <v>531588.55086475215</v>
      </c>
      <c r="M96" s="9">
        <v>6.7694123555316815E-2</v>
      </c>
      <c r="N96" s="9">
        <v>0.3938118337379754</v>
      </c>
      <c r="O96" s="9">
        <v>0.62462966401564413</v>
      </c>
      <c r="P96" s="9">
        <v>8.7978477863890459E-2</v>
      </c>
      <c r="Q96" s="9">
        <v>45780.717024340091</v>
      </c>
      <c r="R96" s="9">
        <v>3648.9360252635761</v>
      </c>
      <c r="S96" s="9">
        <v>3352.0878488517392</v>
      </c>
      <c r="T96" s="9">
        <v>9596.7617022583654</v>
      </c>
      <c r="U96" s="9">
        <v>29.822204125629671</v>
      </c>
      <c r="V96" s="9">
        <v>842.47996611767769</v>
      </c>
      <c r="W96" s="9">
        <v>5151855.5494409902</v>
      </c>
      <c r="X96" s="9">
        <v>30460222.983207799</v>
      </c>
      <c r="Y96" s="9">
        <v>260693.1461025514</v>
      </c>
      <c r="Z96" s="9">
        <v>47.833015526423253</v>
      </c>
      <c r="AA96" s="9">
        <v>11544174.11055026</v>
      </c>
      <c r="AB96" s="9">
        <f t="shared" si="95"/>
        <v>1.67E-9</v>
      </c>
      <c r="AC96" s="9">
        <f t="shared" ref="AC96:AC112" si="97">AB96*L96</f>
        <v>8.8775287994413612E-4</v>
      </c>
      <c r="AD96" s="9">
        <f t="shared" ref="AD96:AD112" si="98">AB96*M96</f>
        <v>1.1304918633737909E-10</v>
      </c>
      <c r="AE96" s="9">
        <f t="shared" ref="AE96:AE112" si="99">AB96*N96</f>
        <v>6.5766576234241895E-10</v>
      </c>
      <c r="AF96" s="9">
        <f t="shared" ref="AF96:AF112" si="100">AB96*O96</f>
        <v>1.0431315389061257E-9</v>
      </c>
      <c r="AG96" s="9">
        <f t="shared" ref="AG96:AG112" si="101">AB96*P96</f>
        <v>1.4692405803269708E-10</v>
      </c>
      <c r="AH96" s="9">
        <f t="shared" ref="AH96:AH112" si="102">AB96*Q96</f>
        <v>7.6453797430647957E-5</v>
      </c>
      <c r="AI96" s="9">
        <f t="shared" ref="AI96:AI112" si="103">AB96*R96</f>
        <v>6.0937231621901722E-6</v>
      </c>
      <c r="AJ96" s="9">
        <f t="shared" ref="AJ96:AJ112" si="104">AB96*S96</f>
        <v>5.5979867075824044E-6</v>
      </c>
      <c r="AK96" s="9">
        <f t="shared" ref="AK96:AK112" si="105">AB96*T96</f>
        <v>1.6026592042771469E-5</v>
      </c>
      <c r="AL96" s="9">
        <f t="shared" ref="AL96:AL112" si="106">AB96*U96</f>
        <v>4.9803080889801552E-8</v>
      </c>
      <c r="AM96" s="9">
        <f t="shared" ref="AM96:AM112" si="107">AB96*V96</f>
        <v>1.4069415434165217E-6</v>
      </c>
      <c r="AN96" s="9">
        <f t="shared" ref="AN96:AN112" si="108">AB96*W96</f>
        <v>8.6035987675664536E-3</v>
      </c>
      <c r="AO96" s="9">
        <f t="shared" ref="AO96:AO112" si="109">AB96*X96</f>
        <v>5.0868572381957029E-2</v>
      </c>
      <c r="AP96" s="9">
        <f t="shared" ref="AP96:AP112" si="110">AB96*Y96</f>
        <v>4.3535755399126084E-4</v>
      </c>
      <c r="AQ96" s="9">
        <f t="shared" ref="AQ96:AQ112" si="111">AB96*Z96</f>
        <v>7.9881135929126837E-8</v>
      </c>
      <c r="AR96" s="9">
        <f t="shared" ref="AR96:AR112" si="112">AB96*AA96</f>
        <v>1.9278770764618935E-2</v>
      </c>
    </row>
    <row r="97" spans="1:44" ht="113.5" x14ac:dyDescent="0.35">
      <c r="A97" s="9" t="s">
        <v>151</v>
      </c>
      <c r="B97" s="9" t="s">
        <v>81</v>
      </c>
      <c r="C97" s="9" t="s">
        <v>169</v>
      </c>
      <c r="D97" s="9" t="s">
        <v>173</v>
      </c>
      <c r="E97" s="9" t="s">
        <v>134</v>
      </c>
      <c r="F97" s="9" t="s">
        <v>64</v>
      </c>
      <c r="G97" s="9" t="s">
        <v>172</v>
      </c>
      <c r="H97" s="9">
        <v>3.5211267605633799E-4</v>
      </c>
      <c r="I97" s="9" t="s">
        <v>188</v>
      </c>
      <c r="J97" s="9" t="b">
        <v>0</v>
      </c>
      <c r="L97" s="9">
        <v>20.770476845355471</v>
      </c>
      <c r="M97" s="9">
        <v>4.538945855711228E-6</v>
      </c>
      <c r="N97" s="9">
        <v>3.3553231459484399E-7</v>
      </c>
      <c r="O97" s="9">
        <v>4.9703019663053336E-7</v>
      </c>
      <c r="P97" s="9">
        <v>1.654775334199667E-6</v>
      </c>
      <c r="Q97" s="9">
        <v>1.358150323754713</v>
      </c>
      <c r="R97" s="9">
        <v>9.3551327350913246E-2</v>
      </c>
      <c r="S97" s="9">
        <v>7.8627320043827789E-2</v>
      </c>
      <c r="T97" s="9">
        <v>0.30444602764641082</v>
      </c>
      <c r="U97" s="9">
        <v>5.1596218834091912E-5</v>
      </c>
      <c r="V97" s="9">
        <v>2.7679495648269901E-2</v>
      </c>
      <c r="W97" s="9">
        <v>8.0476568776961841</v>
      </c>
      <c r="X97" s="9">
        <v>384.2101054534304</v>
      </c>
      <c r="Y97" s="9">
        <v>0.83675906617926499</v>
      </c>
      <c r="Z97" s="9">
        <v>1.5989725259106591E-5</v>
      </c>
      <c r="AA97" s="9">
        <v>287.88358972637371</v>
      </c>
      <c r="AB97" s="9">
        <f t="shared" si="95"/>
        <v>3.5211267605633799E-4</v>
      </c>
      <c r="AC97" s="9">
        <f t="shared" si="97"/>
        <v>7.31354818498432E-3</v>
      </c>
      <c r="AD97" s="9">
        <f t="shared" si="98"/>
        <v>1.5982203717293055E-9</v>
      </c>
      <c r="AE97" s="9">
        <f t="shared" si="99"/>
        <v>1.1814518119536758E-10</v>
      </c>
      <c r="AF97" s="9">
        <f t="shared" si="100"/>
        <v>1.7501063261638496E-10</v>
      </c>
      <c r="AG97" s="9">
        <f t="shared" si="101"/>
        <v>5.8266737119706578E-10</v>
      </c>
      <c r="AH97" s="9">
        <f t="shared" si="102"/>
        <v>4.7822194498405382E-4</v>
      </c>
      <c r="AI97" s="9">
        <f t="shared" si="103"/>
        <v>3.2940608222152547E-5</v>
      </c>
      <c r="AJ97" s="9">
        <f t="shared" si="104"/>
        <v>2.7685676071770344E-5</v>
      </c>
      <c r="AK97" s="9">
        <f t="shared" si="105"/>
        <v>1.0719930550929957E-4</v>
      </c>
      <c r="AL97" s="9">
        <f t="shared" si="106"/>
        <v>1.8167682688060532E-8</v>
      </c>
      <c r="AM97" s="9">
        <f t="shared" si="107"/>
        <v>9.7463012846020771E-6</v>
      </c>
      <c r="AN97" s="9">
        <f t="shared" si="108"/>
        <v>2.833681999188797E-3</v>
      </c>
      <c r="AO97" s="9">
        <f t="shared" si="109"/>
        <v>0.1352852483990952</v>
      </c>
      <c r="AP97" s="9">
        <f t="shared" si="110"/>
        <v>2.9463347400678341E-4</v>
      </c>
      <c r="AQ97" s="9">
        <f t="shared" si="111"/>
        <v>5.6301849503896443E-9</v>
      </c>
      <c r="AR97" s="9">
        <f t="shared" si="112"/>
        <v>0.10136746117125833</v>
      </c>
    </row>
    <row r="98" spans="1:44" ht="63.5" x14ac:dyDescent="0.35">
      <c r="A98" s="9" t="s">
        <v>148</v>
      </c>
      <c r="B98" s="9" t="s">
        <v>78</v>
      </c>
      <c r="C98" s="9" t="s">
        <v>166</v>
      </c>
      <c r="D98" s="9" t="s">
        <v>180</v>
      </c>
      <c r="E98" s="9" t="s">
        <v>134</v>
      </c>
      <c r="F98" s="9" t="s">
        <v>64</v>
      </c>
      <c r="G98" s="9" t="s">
        <v>172</v>
      </c>
      <c r="H98" s="9">
        <v>-2.2499999999999999E-4</v>
      </c>
      <c r="I98" s="9" t="s">
        <v>188</v>
      </c>
      <c r="J98" s="9" t="b">
        <v>0</v>
      </c>
      <c r="L98" s="9">
        <v>-0.2495987735369119</v>
      </c>
      <c r="M98" s="9">
        <v>-2.298440280271461E-8</v>
      </c>
      <c r="N98" s="9">
        <v>-1.2730318481443419E-7</v>
      </c>
      <c r="O98" s="9">
        <v>-2.1089556431940152E-6</v>
      </c>
      <c r="P98" s="9">
        <v>-3.3022881192144073E-8</v>
      </c>
      <c r="Q98" s="9">
        <v>-3.087734116993586E-2</v>
      </c>
      <c r="R98" s="9">
        <v>-1.673626355443798E-3</v>
      </c>
      <c r="S98" s="9">
        <v>-3.9479854448940836E-3</v>
      </c>
      <c r="T98" s="9">
        <v>-1.1803089175688029E-2</v>
      </c>
      <c r="U98" s="9">
        <v>-9.1012277757634887E-4</v>
      </c>
      <c r="V98" s="9">
        <v>-2.0731028737765399E-2</v>
      </c>
      <c r="W98" s="9">
        <v>-4.7613668469768156</v>
      </c>
      <c r="X98" s="9">
        <v>-4.0001410825997326</v>
      </c>
      <c r="Y98" s="9">
        <v>-4.434468517523853</v>
      </c>
      <c r="Z98" s="9">
        <v>-6.659646535487014E-6</v>
      </c>
      <c r="AA98" s="9">
        <v>-4.3641458683035443</v>
      </c>
      <c r="AB98" s="9">
        <f t="shared" si="95"/>
        <v>-2.2499999999999999E-4</v>
      </c>
      <c r="AC98" s="9">
        <f t="shared" si="97"/>
        <v>5.6159724045805173E-5</v>
      </c>
      <c r="AD98" s="9">
        <f t="shared" si="98"/>
        <v>5.1714906306107873E-12</v>
      </c>
      <c r="AE98" s="9">
        <f t="shared" si="99"/>
        <v>2.8643216583247692E-11</v>
      </c>
      <c r="AF98" s="9">
        <f t="shared" si="100"/>
        <v>4.7451501971865341E-10</v>
      </c>
      <c r="AG98" s="9">
        <f t="shared" si="101"/>
        <v>7.4301482682324166E-12</v>
      </c>
      <c r="AH98" s="9">
        <f t="shared" si="102"/>
        <v>6.9474017632355678E-6</v>
      </c>
      <c r="AI98" s="9">
        <f t="shared" si="103"/>
        <v>3.7656592997485455E-7</v>
      </c>
      <c r="AJ98" s="9">
        <f t="shared" si="104"/>
        <v>8.8829672510116878E-7</v>
      </c>
      <c r="AK98" s="9">
        <f t="shared" si="105"/>
        <v>2.6556950645298065E-6</v>
      </c>
      <c r="AL98" s="9">
        <f t="shared" si="106"/>
        <v>2.0477762495467849E-7</v>
      </c>
      <c r="AM98" s="9">
        <f t="shared" si="107"/>
        <v>4.6644814659972144E-6</v>
      </c>
      <c r="AN98" s="9">
        <f t="shared" si="108"/>
        <v>1.0713075405697835E-3</v>
      </c>
      <c r="AO98" s="9">
        <f t="shared" si="109"/>
        <v>9.0003174358493985E-4</v>
      </c>
      <c r="AP98" s="9">
        <f t="shared" si="110"/>
        <v>9.9775541644286686E-4</v>
      </c>
      <c r="AQ98" s="9">
        <f t="shared" si="111"/>
        <v>1.498420470484578E-9</v>
      </c>
      <c r="AR98" s="9">
        <f t="shared" si="112"/>
        <v>9.8193282036829741E-4</v>
      </c>
    </row>
    <row r="99" spans="1:44" ht="63.5" x14ac:dyDescent="0.35">
      <c r="A99" s="9" t="s">
        <v>150</v>
      </c>
      <c r="B99" s="9" t="s">
        <v>80</v>
      </c>
      <c r="C99" s="9" t="s">
        <v>168</v>
      </c>
      <c r="D99" s="9" t="s">
        <v>180</v>
      </c>
      <c r="E99" s="9" t="s">
        <v>134</v>
      </c>
      <c r="F99" s="9" t="s">
        <v>64</v>
      </c>
      <c r="G99" s="9" t="s">
        <v>172</v>
      </c>
      <c r="H99" s="9">
        <v>2.1350000000000002E-3</v>
      </c>
      <c r="I99" s="9" t="s">
        <v>188</v>
      </c>
      <c r="J99" s="9" t="b">
        <v>0</v>
      </c>
      <c r="L99" s="9">
        <v>6.4976975825310895E-2</v>
      </c>
      <c r="M99" s="9">
        <v>1.88167952045853E-8</v>
      </c>
      <c r="N99" s="9">
        <v>6.0236371123010269E-9</v>
      </c>
      <c r="O99" s="9">
        <v>3.9556354335357318E-8</v>
      </c>
      <c r="P99" s="9">
        <v>5.3369834210624228E-9</v>
      </c>
      <c r="Q99" s="9">
        <v>8.4433934315109968E-2</v>
      </c>
      <c r="R99" s="9">
        <v>5.016597225484062E-4</v>
      </c>
      <c r="S99" s="9">
        <v>5.0248543053991177E-4</v>
      </c>
      <c r="T99" s="9">
        <v>1.8498312758690361E-3</v>
      </c>
      <c r="U99" s="9">
        <v>3.9109431028866969E-6</v>
      </c>
      <c r="V99" s="9">
        <v>1.39010101612752E-4</v>
      </c>
      <c r="W99" s="9">
        <v>0.17314665931359649</v>
      </c>
      <c r="X99" s="9">
        <v>2.101253921996538</v>
      </c>
      <c r="Y99" s="9">
        <v>0.15811485130492209</v>
      </c>
      <c r="Z99" s="9">
        <v>4.2611104742012036E-6</v>
      </c>
      <c r="AA99" s="9">
        <v>6.7283494472038399</v>
      </c>
      <c r="AB99" s="9">
        <f t="shared" si="95"/>
        <v>2.1350000000000002E-3</v>
      </c>
      <c r="AC99" s="9">
        <f t="shared" si="97"/>
        <v>1.3872584338703878E-4</v>
      </c>
      <c r="AD99" s="9">
        <f t="shared" si="98"/>
        <v>4.0173857761789619E-11</v>
      </c>
      <c r="AE99" s="9">
        <f t="shared" si="99"/>
        <v>1.2860465234762693E-11</v>
      </c>
      <c r="AF99" s="9">
        <f t="shared" si="100"/>
        <v>8.445281650598788E-11</v>
      </c>
      <c r="AG99" s="9">
        <f t="shared" si="101"/>
        <v>1.1394459603968274E-11</v>
      </c>
      <c r="AH99" s="9">
        <f t="shared" si="102"/>
        <v>1.802664497627598E-4</v>
      </c>
      <c r="AI99" s="9">
        <f t="shared" si="103"/>
        <v>1.0710435076408473E-6</v>
      </c>
      <c r="AJ99" s="9">
        <f t="shared" si="104"/>
        <v>1.0728063942027117E-6</v>
      </c>
      <c r="AK99" s="9">
        <f t="shared" si="105"/>
        <v>3.9493897739803922E-6</v>
      </c>
      <c r="AL99" s="9">
        <f t="shared" si="106"/>
        <v>8.3498635246630979E-9</v>
      </c>
      <c r="AM99" s="9">
        <f t="shared" si="107"/>
        <v>2.9678656694322554E-7</v>
      </c>
      <c r="AN99" s="9">
        <f t="shared" si="108"/>
        <v>3.6966811763452855E-4</v>
      </c>
      <c r="AO99" s="9">
        <f t="shared" si="109"/>
        <v>4.4861771234626091E-3</v>
      </c>
      <c r="AP99" s="9">
        <f t="shared" si="110"/>
        <v>3.3757520753600868E-4</v>
      </c>
      <c r="AQ99" s="9">
        <f t="shared" si="111"/>
        <v>9.09747086241957E-9</v>
      </c>
      <c r="AR99" s="9">
        <f t="shared" si="112"/>
        <v>1.4365026069780198E-2</v>
      </c>
    </row>
    <row r="100" spans="1:44" ht="113.5" x14ac:dyDescent="0.35">
      <c r="A100" s="9" t="s">
        <v>154</v>
      </c>
      <c r="B100" s="9" t="s">
        <v>85</v>
      </c>
      <c r="C100" s="9" t="s">
        <v>170</v>
      </c>
      <c r="D100" s="9" t="s">
        <v>180</v>
      </c>
      <c r="E100" s="9" t="s">
        <v>134</v>
      </c>
      <c r="F100" s="9" t="s">
        <v>64</v>
      </c>
      <c r="G100" s="9" t="s">
        <v>172</v>
      </c>
      <c r="H100" s="9">
        <v>0.24160000000000001</v>
      </c>
      <c r="I100" s="9" t="s">
        <v>188</v>
      </c>
      <c r="J100" s="9" t="b">
        <v>0</v>
      </c>
      <c r="L100" s="9">
        <v>5.1279898539865088E-2</v>
      </c>
      <c r="M100" s="9">
        <v>1.1007602719688259E-8</v>
      </c>
      <c r="N100" s="9">
        <v>5.7696860825062699E-10</v>
      </c>
      <c r="O100" s="9">
        <v>1.8605427441203789E-8</v>
      </c>
      <c r="P100" s="9">
        <v>1.3718650040644421E-8</v>
      </c>
      <c r="Q100" s="9">
        <v>3.6984981138069432E-3</v>
      </c>
      <c r="R100" s="9">
        <v>2.124073033404352E-4</v>
      </c>
      <c r="S100" s="9">
        <v>2.1488431374030081E-4</v>
      </c>
      <c r="T100" s="9">
        <v>6.897330186099777E-4</v>
      </c>
      <c r="U100" s="9">
        <v>2.244221508969386E-7</v>
      </c>
      <c r="V100" s="9">
        <v>6.1402041427933193E-5</v>
      </c>
      <c r="W100" s="9">
        <v>4.056174219050012E-2</v>
      </c>
      <c r="X100" s="9">
        <v>1.076334289898053</v>
      </c>
      <c r="Y100" s="9">
        <v>3.5500079466324499E-3</v>
      </c>
      <c r="Z100" s="9">
        <v>1.759353194953826E-7</v>
      </c>
      <c r="AA100" s="9">
        <v>0.71958765812671266</v>
      </c>
      <c r="AB100" s="9">
        <f t="shared" si="95"/>
        <v>0.24160000000000001</v>
      </c>
      <c r="AC100" s="9">
        <f t="shared" si="97"/>
        <v>1.2389223487231406E-2</v>
      </c>
      <c r="AD100" s="9">
        <f t="shared" si="98"/>
        <v>2.6594368170766837E-9</v>
      </c>
      <c r="AE100" s="9">
        <f t="shared" si="99"/>
        <v>1.3939561575335147E-10</v>
      </c>
      <c r="AF100" s="9">
        <f t="shared" si="100"/>
        <v>4.495071269794836E-9</v>
      </c>
      <c r="AG100" s="9">
        <f t="shared" si="101"/>
        <v>3.314425849819692E-9</v>
      </c>
      <c r="AH100" s="9">
        <f t="shared" si="102"/>
        <v>8.9355714429575754E-4</v>
      </c>
      <c r="AI100" s="9">
        <f t="shared" si="103"/>
        <v>5.1317604487049144E-5</v>
      </c>
      <c r="AJ100" s="9">
        <f t="shared" si="104"/>
        <v>5.1916050199656676E-5</v>
      </c>
      <c r="AK100" s="9">
        <f t="shared" si="105"/>
        <v>1.6663949729617061E-4</v>
      </c>
      <c r="AL100" s="9">
        <f t="shared" si="106"/>
        <v>5.422039165670037E-8</v>
      </c>
      <c r="AM100" s="9">
        <f t="shared" si="107"/>
        <v>1.483473320898866E-5</v>
      </c>
      <c r="AN100" s="9">
        <f t="shared" si="108"/>
        <v>9.7997169132248291E-3</v>
      </c>
      <c r="AO100" s="9">
        <f t="shared" si="109"/>
        <v>0.26004236443936962</v>
      </c>
      <c r="AP100" s="9">
        <f t="shared" si="110"/>
        <v>8.5768191990639997E-4</v>
      </c>
      <c r="AQ100" s="9">
        <f t="shared" si="111"/>
        <v>4.2505973190084435E-8</v>
      </c>
      <c r="AR100" s="9">
        <f t="shared" si="112"/>
        <v>0.17385237820341379</v>
      </c>
    </row>
    <row r="101" spans="1:44" ht="63.5" x14ac:dyDescent="0.35">
      <c r="A101" s="9" t="s">
        <v>155</v>
      </c>
      <c r="B101" s="9" t="s">
        <v>86</v>
      </c>
      <c r="C101" s="9" t="s">
        <v>110</v>
      </c>
      <c r="D101" s="9" t="s">
        <v>180</v>
      </c>
      <c r="E101" s="9" t="s">
        <v>134</v>
      </c>
      <c r="F101" s="9" t="s">
        <v>64</v>
      </c>
      <c r="G101" s="9" t="s">
        <v>172</v>
      </c>
      <c r="H101" s="9">
        <v>0.22500000000000001</v>
      </c>
      <c r="I101" s="9" t="s">
        <v>188</v>
      </c>
      <c r="J101" s="9" t="b">
        <v>0</v>
      </c>
      <c r="L101" s="9">
        <v>6.7716567107798954E-5</v>
      </c>
      <c r="M101" s="9">
        <v>1.5723761414637489E-11</v>
      </c>
      <c r="N101" s="9">
        <v>2.6353440325022379E-11</v>
      </c>
      <c r="O101" s="9">
        <v>5.6714296695081312E-11</v>
      </c>
      <c r="P101" s="9">
        <v>8.0298788342731218E-12</v>
      </c>
      <c r="Q101" s="9">
        <v>4.3907010471279183E-5</v>
      </c>
      <c r="R101" s="9">
        <v>4.8969948140872343E-7</v>
      </c>
      <c r="S101" s="9">
        <v>5.5355271100400082E-7</v>
      </c>
      <c r="T101" s="9">
        <v>1.5698875920655979E-6</v>
      </c>
      <c r="U101" s="9">
        <v>2.9151234580866521E-9</v>
      </c>
      <c r="V101" s="9">
        <v>1.2989006942466761E-7</v>
      </c>
      <c r="W101" s="9">
        <v>3.652182987512194E-4</v>
      </c>
      <c r="X101" s="9">
        <v>1.8621291164108279E-3</v>
      </c>
      <c r="Y101" s="9">
        <v>1.8352797200254411E-4</v>
      </c>
      <c r="Z101" s="9">
        <v>1.535286196742344E-9</v>
      </c>
      <c r="AA101" s="9">
        <v>3.9595658266984943E-3</v>
      </c>
      <c r="AB101" s="9">
        <f t="shared" si="95"/>
        <v>0.22500000000000001</v>
      </c>
      <c r="AC101" s="9">
        <f t="shared" si="97"/>
        <v>1.5236227599254765E-5</v>
      </c>
      <c r="AD101" s="9">
        <f t="shared" si="98"/>
        <v>3.5378463182934351E-12</v>
      </c>
      <c r="AE101" s="9">
        <f t="shared" si="99"/>
        <v>5.9295240731300353E-12</v>
      </c>
      <c r="AF101" s="9">
        <f t="shared" si="100"/>
        <v>1.2760716756393295E-11</v>
      </c>
      <c r="AG101" s="9">
        <f t="shared" si="101"/>
        <v>1.8067227377114525E-12</v>
      </c>
      <c r="AH101" s="9">
        <f t="shared" si="102"/>
        <v>9.8790773560378162E-6</v>
      </c>
      <c r="AI101" s="9">
        <f t="shared" si="103"/>
        <v>1.1018238331696277E-7</v>
      </c>
      <c r="AJ101" s="9">
        <f t="shared" si="104"/>
        <v>1.2454935997590019E-7</v>
      </c>
      <c r="AK101" s="9">
        <f t="shared" si="105"/>
        <v>3.5322470821475955E-7</v>
      </c>
      <c r="AL101" s="9">
        <f t="shared" si="106"/>
        <v>6.5590277806949679E-10</v>
      </c>
      <c r="AM101" s="9">
        <f t="shared" si="107"/>
        <v>2.9225265620550214E-8</v>
      </c>
      <c r="AN101" s="9">
        <f t="shared" si="108"/>
        <v>8.2174117219024366E-5</v>
      </c>
      <c r="AO101" s="9">
        <f t="shared" si="109"/>
        <v>4.1897905119243629E-4</v>
      </c>
      <c r="AP101" s="9">
        <f t="shared" si="110"/>
        <v>4.1293793700572428E-5</v>
      </c>
      <c r="AQ101" s="9">
        <f t="shared" si="111"/>
        <v>3.4543939426702739E-10</v>
      </c>
      <c r="AR101" s="9">
        <f t="shared" si="112"/>
        <v>8.9090231100716127E-4</v>
      </c>
    </row>
    <row r="102" spans="1:44" ht="63.5" x14ac:dyDescent="0.35">
      <c r="A102" s="9" t="s">
        <v>156</v>
      </c>
      <c r="B102" s="9" t="s">
        <v>87</v>
      </c>
      <c r="C102" s="9" t="s">
        <v>110</v>
      </c>
      <c r="D102" s="9" t="s">
        <v>173</v>
      </c>
      <c r="E102" s="9" t="s">
        <v>134</v>
      </c>
      <c r="F102" s="9" t="s">
        <v>64</v>
      </c>
      <c r="G102" s="9" t="s">
        <v>172</v>
      </c>
      <c r="H102" s="9">
        <v>-0.62</v>
      </c>
      <c r="I102" s="9" t="s">
        <v>188</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157</v>
      </c>
      <c r="B103" s="9" t="s">
        <v>88</v>
      </c>
      <c r="C103" s="9" t="s">
        <v>166</v>
      </c>
      <c r="D103" s="9" t="s">
        <v>180</v>
      </c>
      <c r="E103" s="9" t="s">
        <v>134</v>
      </c>
      <c r="F103" s="9" t="s">
        <v>64</v>
      </c>
      <c r="G103" s="9" t="s">
        <v>172</v>
      </c>
      <c r="H103" s="9">
        <v>-0.1</v>
      </c>
      <c r="I103" s="9" t="s">
        <v>188</v>
      </c>
      <c r="J103" s="9" t="b">
        <v>0</v>
      </c>
      <c r="L103" s="9">
        <v>0.48603354741133747</v>
      </c>
      <c r="M103" s="9">
        <v>2.273477829679557E-8</v>
      </c>
      <c r="N103" s="9">
        <v>3.633107774585785E-9</v>
      </c>
      <c r="O103" s="9">
        <v>4.1201308636524407E-8</v>
      </c>
      <c r="P103" s="9">
        <v>4.5803967708103441E-8</v>
      </c>
      <c r="Q103" s="9">
        <v>1.4329627246808351E-2</v>
      </c>
      <c r="R103" s="9">
        <v>5.9127903148860361E-4</v>
      </c>
      <c r="S103" s="9">
        <v>3.1606727708718952E-3</v>
      </c>
      <c r="T103" s="9">
        <v>1.3507982480921761E-2</v>
      </c>
      <c r="U103" s="9">
        <v>1.1940752647772679E-6</v>
      </c>
      <c r="V103" s="9">
        <v>2.1991409382669211E-4</v>
      </c>
      <c r="W103" s="9">
        <v>0.17412098704400589</v>
      </c>
      <c r="X103" s="9">
        <v>4.196930560558334</v>
      </c>
      <c r="Y103" s="9">
        <v>2.372735112757194E-2</v>
      </c>
      <c r="Z103" s="9">
        <v>1.395173551060081E-6</v>
      </c>
      <c r="AA103" s="9">
        <v>2.0156916994832321</v>
      </c>
      <c r="AB103" s="9">
        <f t="shared" si="95"/>
        <v>-0.1</v>
      </c>
      <c r="AC103" s="9">
        <f t="shared" si="97"/>
        <v>-4.8603354741133753E-2</v>
      </c>
      <c r="AD103" s="9">
        <f t="shared" si="98"/>
        <v>-2.2734778296795572E-9</v>
      </c>
      <c r="AE103" s="9">
        <f t="shared" si="99"/>
        <v>-3.6331077745857853E-10</v>
      </c>
      <c r="AF103" s="9">
        <f t="shared" si="100"/>
        <v>-4.1201308636524408E-9</v>
      </c>
      <c r="AG103" s="9">
        <f t="shared" si="101"/>
        <v>-4.5803967708103441E-9</v>
      </c>
      <c r="AH103" s="9">
        <f t="shared" si="102"/>
        <v>-1.4329627246808352E-3</v>
      </c>
      <c r="AI103" s="9">
        <f t="shared" si="103"/>
        <v>-5.9127903148860364E-5</v>
      </c>
      <c r="AJ103" s="9">
        <f t="shared" si="104"/>
        <v>-3.1606727708718952E-4</v>
      </c>
      <c r="AK103" s="9">
        <f t="shared" si="105"/>
        <v>-1.3507982480921762E-3</v>
      </c>
      <c r="AL103" s="9">
        <f t="shared" si="106"/>
        <v>-1.194075264777268E-7</v>
      </c>
      <c r="AM103" s="9">
        <f t="shared" si="107"/>
        <v>-2.1991409382669213E-5</v>
      </c>
      <c r="AN103" s="9">
        <f t="shared" si="108"/>
        <v>-1.7412098704400591E-2</v>
      </c>
      <c r="AO103" s="9">
        <f t="shared" si="109"/>
        <v>-0.4196930560558334</v>
      </c>
      <c r="AP103" s="9">
        <f t="shared" si="110"/>
        <v>-2.3727351127571942E-3</v>
      </c>
      <c r="AQ103" s="9">
        <f t="shared" si="111"/>
        <v>-1.3951735510600811E-7</v>
      </c>
      <c r="AR103" s="9">
        <f t="shared" si="112"/>
        <v>-0.20156916994832322</v>
      </c>
    </row>
    <row r="104" spans="1:44" ht="63.5" x14ac:dyDescent="0.35">
      <c r="A104" s="9" t="s">
        <v>144</v>
      </c>
      <c r="B104" s="9" t="s">
        <v>74</v>
      </c>
      <c r="C104" s="9" t="s">
        <v>110</v>
      </c>
      <c r="D104" s="9" t="s">
        <v>177</v>
      </c>
      <c r="E104" s="9" t="s">
        <v>134</v>
      </c>
      <c r="F104" s="9" t="s">
        <v>64</v>
      </c>
      <c r="G104" s="9" t="s">
        <v>172</v>
      </c>
      <c r="H104" s="9">
        <v>2.3999999999999998E-3</v>
      </c>
      <c r="I104" s="9" t="s">
        <v>189</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158</v>
      </c>
      <c r="B105" s="9" t="s">
        <v>89</v>
      </c>
      <c r="C105" s="9" t="s">
        <v>110</v>
      </c>
      <c r="D105" s="9" t="s">
        <v>182</v>
      </c>
      <c r="E105" s="9" t="s">
        <v>134</v>
      </c>
      <c r="F105" s="9" t="s">
        <v>64</v>
      </c>
      <c r="G105" s="9" t="s">
        <v>172</v>
      </c>
      <c r="H105" s="9">
        <v>9.2799999999999997E-8</v>
      </c>
      <c r="I105" s="9" t="s">
        <v>189</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159</v>
      </c>
      <c r="B106" s="9" t="s">
        <v>90</v>
      </c>
      <c r="C106" s="9" t="s">
        <v>110</v>
      </c>
      <c r="D106" s="9" t="s">
        <v>182</v>
      </c>
      <c r="E106" s="9" t="s">
        <v>134</v>
      </c>
      <c r="F106" s="9" t="s">
        <v>64</v>
      </c>
      <c r="G106" s="9" t="s">
        <v>172</v>
      </c>
      <c r="H106" s="9">
        <v>7.0399999999999995E-8</v>
      </c>
      <c r="I106" s="9" t="s">
        <v>189</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152</v>
      </c>
      <c r="B107" s="9" t="s">
        <v>82</v>
      </c>
      <c r="C107" s="9" t="s">
        <v>110</v>
      </c>
      <c r="D107" s="9" t="s">
        <v>177</v>
      </c>
      <c r="E107" s="9" t="s">
        <v>134</v>
      </c>
      <c r="F107" s="9" t="s">
        <v>64</v>
      </c>
      <c r="G107" s="9" t="s">
        <v>172</v>
      </c>
      <c r="H107" s="9">
        <v>8.9599999999999996E-5</v>
      </c>
      <c r="I107" s="9" t="s">
        <v>189</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140</v>
      </c>
      <c r="B108" s="9" t="s">
        <v>70</v>
      </c>
      <c r="C108" s="9" t="s">
        <v>110</v>
      </c>
      <c r="D108" s="9" t="s">
        <v>177</v>
      </c>
      <c r="E108" s="9" t="s">
        <v>134</v>
      </c>
      <c r="F108" s="9" t="s">
        <v>64</v>
      </c>
      <c r="G108" s="9" t="s">
        <v>172</v>
      </c>
      <c r="H108" s="9">
        <v>0.21</v>
      </c>
      <c r="I108" s="9" t="s">
        <v>189</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139</v>
      </c>
      <c r="B109" s="9" t="s">
        <v>69</v>
      </c>
      <c r="C109" s="9" t="s">
        <v>110</v>
      </c>
      <c r="D109" s="9" t="s">
        <v>177</v>
      </c>
      <c r="E109" s="9" t="s">
        <v>134</v>
      </c>
      <c r="F109" s="9" t="s">
        <v>64</v>
      </c>
      <c r="G109" s="9" t="s">
        <v>172</v>
      </c>
      <c r="H109" s="9">
        <v>3.3000000000000003E-5</v>
      </c>
      <c r="I109" s="9" t="s">
        <v>189</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160</v>
      </c>
      <c r="B110" s="9" t="s">
        <v>91</v>
      </c>
      <c r="C110" s="9" t="s">
        <v>110</v>
      </c>
      <c r="D110" s="9" t="s">
        <v>182</v>
      </c>
      <c r="E110" s="9" t="s">
        <v>134</v>
      </c>
      <c r="F110" s="9" t="s">
        <v>64</v>
      </c>
      <c r="G110" s="9" t="s">
        <v>172</v>
      </c>
      <c r="H110" s="9">
        <v>1.09E-7</v>
      </c>
      <c r="I110" s="9" t="s">
        <v>189</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161</v>
      </c>
      <c r="B111" s="9" t="s">
        <v>92</v>
      </c>
      <c r="C111" s="9" t="s">
        <v>110</v>
      </c>
      <c r="D111" s="9" t="s">
        <v>182</v>
      </c>
      <c r="E111" s="9" t="s">
        <v>134</v>
      </c>
      <c r="F111" s="9" t="s">
        <v>64</v>
      </c>
      <c r="G111" s="9" t="s">
        <v>172</v>
      </c>
      <c r="H111" s="9">
        <v>2.9699999999999999E-6</v>
      </c>
      <c r="I111" s="9" t="s">
        <v>189</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162</v>
      </c>
      <c r="B112" s="9" t="s">
        <v>93</v>
      </c>
      <c r="C112" s="9" t="s">
        <v>110</v>
      </c>
      <c r="D112" s="9" t="s">
        <v>182</v>
      </c>
      <c r="E112" s="9" t="s">
        <v>134</v>
      </c>
      <c r="F112" s="9" t="s">
        <v>64</v>
      </c>
      <c r="G112" s="9" t="s">
        <v>172</v>
      </c>
      <c r="H112" s="9">
        <v>9.2799999999999997E-8</v>
      </c>
      <c r="I112" s="9" t="s">
        <v>189</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119</v>
      </c>
      <c r="B1" s="5" t="s">
        <v>163</v>
      </c>
      <c r="C1" s="5" t="s">
        <v>164</v>
      </c>
      <c r="D1" s="5" t="s">
        <v>171</v>
      </c>
      <c r="E1" s="5" t="s">
        <v>183</v>
      </c>
      <c r="F1" s="5" t="s">
        <v>184</v>
      </c>
      <c r="G1" s="5" t="s">
        <v>185</v>
      </c>
      <c r="H1" s="5" t="s">
        <v>51</v>
      </c>
      <c r="I1" s="5" t="s">
        <v>186</v>
      </c>
      <c r="J1" s="5" t="s">
        <v>190</v>
      </c>
      <c r="K1" s="5" t="s">
        <v>191</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196</v>
      </c>
      <c r="AC1" s="5" t="s">
        <v>197</v>
      </c>
      <c r="AD1" s="5" t="s">
        <v>198</v>
      </c>
      <c r="AE1" s="5" t="s">
        <v>199</v>
      </c>
      <c r="AF1" s="5" t="s">
        <v>200</v>
      </c>
      <c r="AG1" s="5" t="s">
        <v>201</v>
      </c>
      <c r="AH1" s="5" t="s">
        <v>202</v>
      </c>
      <c r="AI1" s="5" t="s">
        <v>203</v>
      </c>
      <c r="AJ1" s="5" t="s">
        <v>204</v>
      </c>
      <c r="AK1" s="5" t="s">
        <v>205</v>
      </c>
      <c r="AL1" s="5" t="s">
        <v>206</v>
      </c>
      <c r="AM1" s="5" t="s">
        <v>207</v>
      </c>
      <c r="AN1" s="5" t="s">
        <v>208</v>
      </c>
      <c r="AO1" s="5" t="s">
        <v>209</v>
      </c>
      <c r="AP1" s="5" t="s">
        <v>210</v>
      </c>
      <c r="AQ1" s="5" t="s">
        <v>211</v>
      </c>
      <c r="AR1" s="5" t="s">
        <v>212</v>
      </c>
    </row>
    <row r="2" spans="1:44" ht="38.5" x14ac:dyDescent="0.35">
      <c r="A2" s="9" t="s">
        <v>120</v>
      </c>
      <c r="B2" s="9" t="s">
        <v>52</v>
      </c>
      <c r="C2" s="9" t="s">
        <v>110</v>
      </c>
      <c r="D2" s="9" t="s">
        <v>172</v>
      </c>
      <c r="E2" s="9" t="s">
        <v>120</v>
      </c>
      <c r="F2" s="9" t="s">
        <v>52</v>
      </c>
      <c r="G2" s="9" t="s">
        <v>172</v>
      </c>
      <c r="H2" s="9">
        <v>-1</v>
      </c>
      <c r="I2" s="9" t="s">
        <v>187</v>
      </c>
      <c r="J2" s="9" t="b">
        <v>0</v>
      </c>
      <c r="AB2" s="9">
        <f>H2</f>
        <v>-1</v>
      </c>
      <c r="AC2" s="9">
        <f t="shared" ref="AC2:AR2" si="0">+AC3+AC4</f>
        <v>8.5128636836362195E-2</v>
      </c>
      <c r="AD2" s="9">
        <f t="shared" si="0"/>
        <v>8.3667274081044664E-9</v>
      </c>
      <c r="AE2" s="9">
        <f t="shared" si="0"/>
        <v>7.7664282867570205E-10</v>
      </c>
      <c r="AF2" s="9">
        <f t="shared" si="0"/>
        <v>4.8097471567718202E-9</v>
      </c>
      <c r="AG2" s="9">
        <f t="shared" si="0"/>
        <v>3.3095090926098656E-9</v>
      </c>
      <c r="AH2" s="9">
        <f t="shared" si="0"/>
        <v>2.2159878184094786E-3</v>
      </c>
      <c r="AI2" s="9">
        <f t="shared" si="0"/>
        <v>2.2656122523604201E-3</v>
      </c>
      <c r="AJ2" s="9">
        <f t="shared" si="0"/>
        <v>2.9367673982665131E-6</v>
      </c>
      <c r="AK2" s="9">
        <f t="shared" si="0"/>
        <v>-4.6350705937527512E-5</v>
      </c>
      <c r="AL2" s="9">
        <f t="shared" si="0"/>
        <v>3.2077028979979013E-7</v>
      </c>
      <c r="AM2" s="9">
        <f t="shared" si="0"/>
        <v>7.4983575815261761E-5</v>
      </c>
      <c r="AN2" s="9">
        <f t="shared" si="0"/>
        <v>4.4800010975217783E-2</v>
      </c>
      <c r="AO2" s="9">
        <f t="shared" si="0"/>
        <v>0.78347180106432646</v>
      </c>
      <c r="AP2" s="9">
        <f t="shared" si="0"/>
        <v>6.863613726368796E-3</v>
      </c>
      <c r="AQ2" s="9">
        <f t="shared" si="0"/>
        <v>7.6005641958479117E-8</v>
      </c>
      <c r="AR2" s="9">
        <f t="shared" si="0"/>
        <v>0.52885725451941512</v>
      </c>
    </row>
    <row r="3" spans="1:44" ht="38.5" x14ac:dyDescent="0.35">
      <c r="A3" s="9" t="s">
        <v>121</v>
      </c>
      <c r="B3" s="9" t="s">
        <v>2</v>
      </c>
      <c r="C3" s="9" t="s">
        <v>110</v>
      </c>
      <c r="D3" s="9" t="s">
        <v>172</v>
      </c>
      <c r="E3" s="9" t="s">
        <v>120</v>
      </c>
      <c r="F3" s="9" t="s">
        <v>52</v>
      </c>
      <c r="G3" s="9" t="s">
        <v>172</v>
      </c>
      <c r="H3" s="9">
        <v>-0.2</v>
      </c>
      <c r="I3" s="9" t="s">
        <v>188</v>
      </c>
      <c r="J3" s="9" t="b">
        <v>1</v>
      </c>
      <c r="K3" s="9" t="s">
        <v>192</v>
      </c>
      <c r="L3" s="9">
        <f>AC5*AB5</f>
        <v>-2.3763548982280915E-2</v>
      </c>
      <c r="M3" s="9">
        <f>AD5*AB5</f>
        <v>-1.6201036407601735E-11</v>
      </c>
      <c r="N3" s="9">
        <f>AE5*AB5</f>
        <v>-3.1986682202043487E-11</v>
      </c>
      <c r="O3" s="9">
        <f>AF5*AB5</f>
        <v>5.5304129637523722E-11</v>
      </c>
      <c r="P3" s="9">
        <f>AG5*AB5</f>
        <v>-2.5703062394485822E-10</v>
      </c>
      <c r="Q3" s="9">
        <f>AH5*AB5</f>
        <v>-1.8215300590521019E-4</v>
      </c>
      <c r="R3" s="9">
        <f>AI5*AB5</f>
        <v>-9.8467964601073998E-3</v>
      </c>
      <c r="S3" s="9">
        <f>AJ5*AB5</f>
        <v>-7.70989465912184E-5</v>
      </c>
      <c r="T3" s="9">
        <f>AK5*AB5</f>
        <v>-3.2626935710867446E-4</v>
      </c>
      <c r="U3" s="9">
        <f>AL5*AB5</f>
        <v>-2.7217905357984372E-8</v>
      </c>
      <c r="V3" s="9">
        <f>AM5*AB5</f>
        <v>-3.0713817213277662E-6</v>
      </c>
      <c r="W3" s="9">
        <f>AN5*AB5</f>
        <v>3.1066329985215586E-3</v>
      </c>
      <c r="X3" s="9">
        <f>AO5*AB5</f>
        <v>5.9214284497486058E-3</v>
      </c>
      <c r="Y3" s="9">
        <f>AP5*AB5</f>
        <v>-2.5585338559043012E-2</v>
      </c>
      <c r="Z3" s="9">
        <f>AQ5*AB5</f>
        <v>-2.5242744636742445E-9</v>
      </c>
      <c r="AA3" s="9">
        <f>AR5*AB5</f>
        <v>-8.9267166527744246E-2</v>
      </c>
      <c r="AB3" s="9">
        <f>-Parameter!E3</f>
        <v>-0.2</v>
      </c>
      <c r="AC3" s="9">
        <f>AB3*L3</f>
        <v>4.7527097964561831E-3</v>
      </c>
      <c r="AD3" s="9">
        <f>AB3*M3</f>
        <v>3.2402072815203473E-12</v>
      </c>
      <c r="AE3" s="9">
        <f>AB3*N3</f>
        <v>6.3973364404086977E-12</v>
      </c>
      <c r="AF3" s="9">
        <f>AB3*O3</f>
        <v>-1.1060825927504744E-11</v>
      </c>
      <c r="AG3" s="9">
        <f>AB3*P3</f>
        <v>5.1406124788971646E-11</v>
      </c>
      <c r="AH3" s="9">
        <f>AB3*Q3</f>
        <v>3.6430601181042036E-5</v>
      </c>
      <c r="AI3" s="9">
        <f>AB3*R3</f>
        <v>1.9693592920214799E-3</v>
      </c>
      <c r="AJ3" s="9">
        <f>AB3*S3</f>
        <v>1.5419789318243679E-5</v>
      </c>
      <c r="AK3" s="9">
        <f>AB3*T3</f>
        <v>6.5253871421734895E-5</v>
      </c>
      <c r="AL3" s="9">
        <f>AB3*U3</f>
        <v>5.4435810715968746E-9</v>
      </c>
      <c r="AM3" s="9">
        <f>AB3*V3</f>
        <v>6.1427634426555324E-7</v>
      </c>
      <c r="AN3" s="9">
        <f>AB3*W3</f>
        <v>-6.2132659970431177E-4</v>
      </c>
      <c r="AO3" s="9">
        <f>AB3*X3</f>
        <v>-1.1842856899497213E-3</v>
      </c>
      <c r="AP3" s="9">
        <f>AB3*Y3</f>
        <v>5.1170677118086028E-3</v>
      </c>
      <c r="AQ3" s="9">
        <f>AB3*Z3</f>
        <v>5.0485489273484888E-10</v>
      </c>
      <c r="AR3" s="9">
        <f>AB3*AA3</f>
        <v>1.7853433305548849E-2</v>
      </c>
    </row>
    <row r="4" spans="1:44" ht="38.5" x14ac:dyDescent="0.35">
      <c r="A4" s="9" t="s">
        <v>122</v>
      </c>
      <c r="B4" s="9" t="s">
        <v>3</v>
      </c>
      <c r="C4" s="9" t="s">
        <v>110</v>
      </c>
      <c r="D4" s="9" t="s">
        <v>172</v>
      </c>
      <c r="E4" s="9" t="s">
        <v>120</v>
      </c>
      <c r="F4" s="9" t="s">
        <v>52</v>
      </c>
      <c r="G4" s="9" t="s">
        <v>172</v>
      </c>
      <c r="H4" s="9">
        <v>-0.8</v>
      </c>
      <c r="I4" s="9" t="s">
        <v>188</v>
      </c>
      <c r="J4" s="9" t="b">
        <v>1</v>
      </c>
      <c r="K4" s="9" t="s">
        <v>193</v>
      </c>
      <c r="L4" s="9">
        <f>AC12*AB12</f>
        <v>-0.1004699087998825</v>
      </c>
      <c r="M4" s="9">
        <f>AD12*AB12</f>
        <v>-1.0454359001028681E-8</v>
      </c>
      <c r="N4" s="9">
        <f>AE12*AB12</f>
        <v>-9.6280686529411658E-10</v>
      </c>
      <c r="O4" s="9">
        <f>AF12*AB12</f>
        <v>-6.0260099783741557E-9</v>
      </c>
      <c r="P4" s="9">
        <f>AG12*AB12</f>
        <v>-4.072628709776117E-9</v>
      </c>
      <c r="Q4" s="9">
        <f>AH12*AB12</f>
        <v>-2.7244465215355458E-3</v>
      </c>
      <c r="R4" s="9">
        <f>AI12*AB12</f>
        <v>-3.7031620042367504E-4</v>
      </c>
      <c r="S4" s="9">
        <f>AJ12*AB12</f>
        <v>1.5603777399971456E-5</v>
      </c>
      <c r="T4" s="9">
        <f>AK12*AB12</f>
        <v>1.3950572169907799E-4</v>
      </c>
      <c r="U4" s="9">
        <f>AL12*AB12</f>
        <v>-3.9415838591024151E-7</v>
      </c>
      <c r="V4" s="9">
        <f>AM12*AB12</f>
        <v>-9.2961624338745261E-5</v>
      </c>
      <c r="W4" s="9">
        <f>AN12*AB12</f>
        <v>-5.6776671968652617E-2</v>
      </c>
      <c r="X4" s="9">
        <f>AO12*AB12</f>
        <v>-0.98082010844284528</v>
      </c>
      <c r="Y4" s="9">
        <f>AP12*AB12</f>
        <v>-2.1831825182002411E-3</v>
      </c>
      <c r="Z4" s="9">
        <f>AQ12*AB12</f>
        <v>-9.4375983832180332E-8</v>
      </c>
      <c r="AA4" s="9">
        <f>AR12*AB12</f>
        <v>-0.6387547765173327</v>
      </c>
      <c r="AB4" s="9">
        <f>-1+Parameter!E3</f>
        <v>-0.8</v>
      </c>
      <c r="AC4" s="9">
        <f>AB4*L4</f>
        <v>8.0375927039906009E-2</v>
      </c>
      <c r="AD4" s="9">
        <f>AB4*M4</f>
        <v>8.3634872008229454E-9</v>
      </c>
      <c r="AE4" s="9">
        <f>AB4*N4</f>
        <v>7.7024549223529335E-10</v>
      </c>
      <c r="AF4" s="9">
        <f>AB4*O4</f>
        <v>4.8208079826993246E-9</v>
      </c>
      <c r="AG4" s="9">
        <f>AB4*P4</f>
        <v>3.2581029678208939E-9</v>
      </c>
      <c r="AH4" s="9">
        <f>AB4*Q4</f>
        <v>2.1795572172284366E-3</v>
      </c>
      <c r="AI4" s="9">
        <f>AB4*R4</f>
        <v>2.9625296033894004E-4</v>
      </c>
      <c r="AJ4" s="9">
        <f>AB4*S4</f>
        <v>-1.2483021919977166E-5</v>
      </c>
      <c r="AK4" s="9">
        <f>AB4*T4</f>
        <v>-1.1160457735926241E-4</v>
      </c>
      <c r="AL4" s="9">
        <f>AB4*U4</f>
        <v>3.1532670872819325E-7</v>
      </c>
      <c r="AM4" s="9">
        <f>AB4*V4</f>
        <v>7.4369299470996211E-5</v>
      </c>
      <c r="AN4" s="9">
        <f>AB4*W4</f>
        <v>4.5421337574922095E-2</v>
      </c>
      <c r="AO4" s="9">
        <f>AB4*X4</f>
        <v>0.78465608675427623</v>
      </c>
      <c r="AP4" s="9">
        <f>AB4*Y4</f>
        <v>1.746546014560193E-3</v>
      </c>
      <c r="AQ4" s="9">
        <f>AB4*Z4</f>
        <v>7.5500787065744266E-8</v>
      </c>
      <c r="AR4" s="9">
        <f>AB4*AA4</f>
        <v>0.51100382121386623</v>
      </c>
    </row>
    <row r="5" spans="1:44" ht="38.5" x14ac:dyDescent="0.35">
      <c r="A5" s="9" t="s">
        <v>121</v>
      </c>
      <c r="B5" s="9" t="s">
        <v>2</v>
      </c>
      <c r="C5" s="9" t="s">
        <v>110</v>
      </c>
      <c r="D5" s="9" t="s">
        <v>172</v>
      </c>
      <c r="E5" s="9" t="s">
        <v>121</v>
      </c>
      <c r="F5" s="9" t="s">
        <v>2</v>
      </c>
      <c r="G5" s="9" t="s">
        <v>172</v>
      </c>
      <c r="H5" s="9">
        <v>-1</v>
      </c>
      <c r="I5" s="9" t="s">
        <v>187</v>
      </c>
      <c r="J5" s="9" t="b">
        <v>0</v>
      </c>
      <c r="AB5" s="9">
        <f t="shared" ref="AB5:AB15" si="1">H5</f>
        <v>-1</v>
      </c>
      <c r="AC5" s="9">
        <f t="shared" ref="AC5:AR5" si="2">+AC6+AC7</f>
        <v>2.3763548982280915E-2</v>
      </c>
      <c r="AD5" s="9">
        <f t="shared" si="2"/>
        <v>1.6201036407601735E-11</v>
      </c>
      <c r="AE5" s="9">
        <f t="shared" si="2"/>
        <v>3.1986682202043487E-11</v>
      </c>
      <c r="AF5" s="9">
        <f t="shared" si="2"/>
        <v>-5.5304129637523722E-11</v>
      </c>
      <c r="AG5" s="9">
        <f t="shared" si="2"/>
        <v>2.5703062394485822E-10</v>
      </c>
      <c r="AH5" s="9">
        <f t="shared" si="2"/>
        <v>1.8215300590521019E-4</v>
      </c>
      <c r="AI5" s="9">
        <f t="shared" si="2"/>
        <v>9.8467964601073998E-3</v>
      </c>
      <c r="AJ5" s="9">
        <f t="shared" si="2"/>
        <v>7.70989465912184E-5</v>
      </c>
      <c r="AK5" s="9">
        <f t="shared" si="2"/>
        <v>3.2626935710867446E-4</v>
      </c>
      <c r="AL5" s="9">
        <f t="shared" si="2"/>
        <v>2.7217905357984372E-8</v>
      </c>
      <c r="AM5" s="9">
        <f t="shared" si="2"/>
        <v>3.0713817213277662E-6</v>
      </c>
      <c r="AN5" s="9">
        <f t="shared" si="2"/>
        <v>-3.1066329985215586E-3</v>
      </c>
      <c r="AO5" s="9">
        <f t="shared" si="2"/>
        <v>-5.9214284497486058E-3</v>
      </c>
      <c r="AP5" s="9">
        <f t="shared" si="2"/>
        <v>2.5585338559043012E-2</v>
      </c>
      <c r="AQ5" s="9">
        <f t="shared" si="2"/>
        <v>2.5242744636742445E-9</v>
      </c>
      <c r="AR5" s="9">
        <f t="shared" si="2"/>
        <v>8.9267166527744246E-2</v>
      </c>
    </row>
    <row r="6" spans="1:44" ht="51" x14ac:dyDescent="0.35">
      <c r="A6" s="9" t="s">
        <v>123</v>
      </c>
      <c r="B6" s="9" t="s">
        <v>53</v>
      </c>
      <c r="C6" s="9" t="s">
        <v>110</v>
      </c>
      <c r="D6" s="9" t="s">
        <v>172</v>
      </c>
      <c r="E6" s="9" t="s">
        <v>121</v>
      </c>
      <c r="F6" s="9" t="s">
        <v>2</v>
      </c>
      <c r="G6" s="9" t="s">
        <v>172</v>
      </c>
      <c r="H6" s="9">
        <v>-0.8</v>
      </c>
      <c r="I6" s="9" t="s">
        <v>188</v>
      </c>
      <c r="J6" s="9" t="b">
        <v>1</v>
      </c>
      <c r="L6" s="9">
        <f>AC8*AB8</f>
        <v>-2.3763548982280912E-2</v>
      </c>
      <c r="M6" s="9">
        <f>AD8*AB8</f>
        <v>-1.6201036407601735E-11</v>
      </c>
      <c r="N6" s="9">
        <f>AE8*AB8</f>
        <v>-3.1986682202043487E-11</v>
      </c>
      <c r="O6" s="9">
        <f>AF8*AB8</f>
        <v>5.5304129637523716E-11</v>
      </c>
      <c r="P6" s="9">
        <f>AG8*AB8</f>
        <v>-2.5703062394485822E-10</v>
      </c>
      <c r="Q6" s="9">
        <f>AH8*AB8</f>
        <v>-1.8215300590521019E-4</v>
      </c>
      <c r="R6" s="9">
        <f>AI8*AB8</f>
        <v>-9.846796460107398E-3</v>
      </c>
      <c r="S6" s="9">
        <f>AJ8*AB8</f>
        <v>-7.70989465912184E-5</v>
      </c>
      <c r="T6" s="9">
        <f>AK8*AB8</f>
        <v>-3.2626935710867446E-4</v>
      </c>
      <c r="U6" s="9">
        <f>AL8*AB8</f>
        <v>-2.7217905357984372E-8</v>
      </c>
      <c r="V6" s="9">
        <f>AM8*AB8</f>
        <v>-3.0713817213277662E-6</v>
      </c>
      <c r="W6" s="9">
        <f>AN8*AB8</f>
        <v>3.1066329985215586E-3</v>
      </c>
      <c r="X6" s="9">
        <f>AO8*AB8</f>
        <v>5.9214284497486058E-3</v>
      </c>
      <c r="Y6" s="9">
        <f>AP8*AB8</f>
        <v>-2.5585338559043012E-2</v>
      </c>
      <c r="Z6" s="9">
        <f>AQ8*AB8</f>
        <v>-2.5242744636742441E-9</v>
      </c>
      <c r="AA6" s="9">
        <f>AR8*AB8</f>
        <v>-8.9267166527744232E-2</v>
      </c>
      <c r="AB6" s="9">
        <f t="shared" si="1"/>
        <v>-0.8</v>
      </c>
      <c r="AC6" s="9">
        <f>AB6*L6</f>
        <v>1.9010839185824732E-2</v>
      </c>
      <c r="AD6" s="9">
        <f>AB6*M6</f>
        <v>1.2960829126081389E-11</v>
      </c>
      <c r="AE6" s="9">
        <f>AB6*N6</f>
        <v>2.5589345761634791E-11</v>
      </c>
      <c r="AF6" s="9">
        <f>AB6*O6</f>
        <v>-4.4243303710018978E-11</v>
      </c>
      <c r="AG6" s="9">
        <f>AB6*P6</f>
        <v>2.0562449915588658E-10</v>
      </c>
      <c r="AH6" s="9">
        <f>AB6*Q6</f>
        <v>1.4572240472416815E-4</v>
      </c>
      <c r="AI6" s="9">
        <f>AB6*R6</f>
        <v>7.8774371680859195E-3</v>
      </c>
      <c r="AJ6" s="9">
        <f>AB6*S6</f>
        <v>6.1679157272974717E-5</v>
      </c>
      <c r="AK6" s="9">
        <f>AB6*T6</f>
        <v>2.6101548568693958E-4</v>
      </c>
      <c r="AL6" s="9">
        <f>AB6*U6</f>
        <v>2.1774324286387498E-8</v>
      </c>
      <c r="AM6" s="9">
        <f>AB6*V6</f>
        <v>2.457105377062213E-6</v>
      </c>
      <c r="AN6" s="9">
        <f>AB6*W6</f>
        <v>-2.4853063988172471E-3</v>
      </c>
      <c r="AO6" s="9">
        <f>AB6*X6</f>
        <v>-4.737142759798885E-3</v>
      </c>
      <c r="AP6" s="9">
        <f>AB6*Y6</f>
        <v>2.0468270847234411E-2</v>
      </c>
      <c r="AQ6" s="9">
        <f>AB6*Z6</f>
        <v>2.0194195709393955E-9</v>
      </c>
      <c r="AR6" s="9">
        <f>AB6*AA6</f>
        <v>7.1413733222195394E-2</v>
      </c>
    </row>
    <row r="7" spans="1:44" ht="51" x14ac:dyDescent="0.35">
      <c r="A7" s="9" t="s">
        <v>124</v>
      </c>
      <c r="B7" s="9" t="s">
        <v>54</v>
      </c>
      <c r="C7" s="9" t="s">
        <v>110</v>
      </c>
      <c r="D7" s="9" t="s">
        <v>172</v>
      </c>
      <c r="E7" s="9" t="s">
        <v>121</v>
      </c>
      <c r="F7" s="9" t="s">
        <v>2</v>
      </c>
      <c r="G7" s="9" t="s">
        <v>172</v>
      </c>
      <c r="H7" s="9">
        <v>-0.2</v>
      </c>
      <c r="I7" s="9" t="s">
        <v>188</v>
      </c>
      <c r="J7" s="9" t="b">
        <v>1</v>
      </c>
      <c r="L7" s="9">
        <f>AC10*AB10</f>
        <v>-2.3763548982280912E-2</v>
      </c>
      <c r="M7" s="9">
        <f>AD10*AB10</f>
        <v>-1.6201036407601735E-11</v>
      </c>
      <c r="N7" s="9">
        <f>AE10*AB10</f>
        <v>-3.1986682202043487E-11</v>
      </c>
      <c r="O7" s="9">
        <f>AF10*AB10</f>
        <v>5.5304129637523716E-11</v>
      </c>
      <c r="P7" s="9">
        <f>AG10*AB10</f>
        <v>-2.5703062394485822E-10</v>
      </c>
      <c r="Q7" s="9">
        <f>AH10*AB10</f>
        <v>-1.8215300590521019E-4</v>
      </c>
      <c r="R7" s="9">
        <f>AI10*AB10</f>
        <v>-9.846796460107398E-3</v>
      </c>
      <c r="S7" s="9">
        <f>AJ10*AB10</f>
        <v>-7.70989465912184E-5</v>
      </c>
      <c r="T7" s="9">
        <f>AK10*AB10</f>
        <v>-3.2626935710867446E-4</v>
      </c>
      <c r="U7" s="9">
        <f>AL10*AB10</f>
        <v>-2.7217905357984372E-8</v>
      </c>
      <c r="V7" s="9">
        <f>AM10*AB10</f>
        <v>-3.0713817213277662E-6</v>
      </c>
      <c r="W7" s="9">
        <f>AN10*AB10</f>
        <v>3.1066329985215586E-3</v>
      </c>
      <c r="X7" s="9">
        <f>AO10*AB10</f>
        <v>5.9214284497486058E-3</v>
      </c>
      <c r="Y7" s="9">
        <f>AP10*AB10</f>
        <v>-2.5585338559043012E-2</v>
      </c>
      <c r="Z7" s="9">
        <f>AQ10*AB10</f>
        <v>-2.5242744636742441E-9</v>
      </c>
      <c r="AA7" s="9">
        <f>AR10*AB10</f>
        <v>-8.9267166527744232E-2</v>
      </c>
      <c r="AB7" s="9">
        <f t="shared" si="1"/>
        <v>-0.2</v>
      </c>
      <c r="AC7" s="9">
        <f>AB7*L7</f>
        <v>4.7527097964561831E-3</v>
      </c>
      <c r="AD7" s="9">
        <f>AB7*M7</f>
        <v>3.2402072815203473E-12</v>
      </c>
      <c r="AE7" s="9">
        <f>AB7*N7</f>
        <v>6.3973364404086977E-12</v>
      </c>
      <c r="AF7" s="9">
        <f>AB7*O7</f>
        <v>-1.1060825927504744E-11</v>
      </c>
      <c r="AG7" s="9">
        <f>AB7*P7</f>
        <v>5.1406124788971646E-11</v>
      </c>
      <c r="AH7" s="9">
        <f>AB7*Q7</f>
        <v>3.6430601181042036E-5</v>
      </c>
      <c r="AI7" s="9">
        <f>AB7*R7</f>
        <v>1.9693592920214799E-3</v>
      </c>
      <c r="AJ7" s="9">
        <f>AB7*S7</f>
        <v>1.5419789318243679E-5</v>
      </c>
      <c r="AK7" s="9">
        <f>AB7*T7</f>
        <v>6.5253871421734895E-5</v>
      </c>
      <c r="AL7" s="9">
        <f>AB7*U7</f>
        <v>5.4435810715968746E-9</v>
      </c>
      <c r="AM7" s="9">
        <f>AB7*V7</f>
        <v>6.1427634426555324E-7</v>
      </c>
      <c r="AN7" s="9">
        <f>AB7*W7</f>
        <v>-6.2132659970431177E-4</v>
      </c>
      <c r="AO7" s="9">
        <f>AB7*X7</f>
        <v>-1.1842856899497213E-3</v>
      </c>
      <c r="AP7" s="9">
        <f>AB7*Y7</f>
        <v>5.1170677118086028E-3</v>
      </c>
      <c r="AQ7" s="9">
        <f>AB7*Z7</f>
        <v>5.0485489273484888E-10</v>
      </c>
      <c r="AR7" s="9">
        <f>AB7*AA7</f>
        <v>1.7853433305548849E-2</v>
      </c>
    </row>
    <row r="8" spans="1:44" ht="51" x14ac:dyDescent="0.35">
      <c r="A8" s="9" t="s">
        <v>123</v>
      </c>
      <c r="B8" s="9" t="s">
        <v>53</v>
      </c>
      <c r="C8" s="9" t="s">
        <v>110</v>
      </c>
      <c r="D8" s="9" t="s">
        <v>172</v>
      </c>
      <c r="E8" s="9" t="s">
        <v>123</v>
      </c>
      <c r="F8" s="9" t="s">
        <v>53</v>
      </c>
      <c r="G8" s="9" t="s">
        <v>172</v>
      </c>
      <c r="H8" s="9">
        <v>-1</v>
      </c>
      <c r="I8" s="9" t="s">
        <v>187</v>
      </c>
      <c r="J8" s="9" t="b">
        <v>0</v>
      </c>
      <c r="AB8" s="9">
        <f t="shared" si="1"/>
        <v>-1</v>
      </c>
      <c r="AC8" s="9">
        <f t="shared" ref="AC8:AR8" si="3">+AC9</f>
        <v>2.3763548982280912E-2</v>
      </c>
      <c r="AD8" s="9">
        <f t="shared" si="3"/>
        <v>1.6201036407601735E-11</v>
      </c>
      <c r="AE8" s="9">
        <f t="shared" si="3"/>
        <v>3.1986682202043487E-11</v>
      </c>
      <c r="AF8" s="9">
        <f t="shared" si="3"/>
        <v>-5.5304129637523716E-11</v>
      </c>
      <c r="AG8" s="9">
        <f t="shared" si="3"/>
        <v>2.5703062394485822E-10</v>
      </c>
      <c r="AH8" s="9">
        <f t="shared" si="3"/>
        <v>1.8215300590521019E-4</v>
      </c>
      <c r="AI8" s="9">
        <f t="shared" si="3"/>
        <v>9.846796460107398E-3</v>
      </c>
      <c r="AJ8" s="9">
        <f t="shared" si="3"/>
        <v>7.70989465912184E-5</v>
      </c>
      <c r="AK8" s="9">
        <f t="shared" si="3"/>
        <v>3.2626935710867446E-4</v>
      </c>
      <c r="AL8" s="9">
        <f t="shared" si="3"/>
        <v>2.7217905357984372E-8</v>
      </c>
      <c r="AM8" s="9">
        <f t="shared" si="3"/>
        <v>3.0713817213277662E-6</v>
      </c>
      <c r="AN8" s="9">
        <f t="shared" si="3"/>
        <v>-3.1066329985215586E-3</v>
      </c>
      <c r="AO8" s="9">
        <f t="shared" si="3"/>
        <v>-5.9214284497486058E-3</v>
      </c>
      <c r="AP8" s="9">
        <f t="shared" si="3"/>
        <v>2.5585338559043012E-2</v>
      </c>
      <c r="AQ8" s="9">
        <f t="shared" si="3"/>
        <v>2.5242744636742441E-9</v>
      </c>
      <c r="AR8" s="9">
        <f t="shared" si="3"/>
        <v>8.9267166527744232E-2</v>
      </c>
    </row>
    <row r="9" spans="1:44" ht="88.5" x14ac:dyDescent="0.35">
      <c r="A9" s="9" t="s">
        <v>125</v>
      </c>
      <c r="B9" s="9" t="s">
        <v>55</v>
      </c>
      <c r="C9" s="9" t="s">
        <v>110</v>
      </c>
      <c r="D9" s="9" t="s">
        <v>172</v>
      </c>
      <c r="E9" s="9" t="s">
        <v>123</v>
      </c>
      <c r="F9" s="9" t="s">
        <v>53</v>
      </c>
      <c r="G9" s="9" t="s">
        <v>172</v>
      </c>
      <c r="H9" s="9">
        <v>-1</v>
      </c>
      <c r="I9" s="9" t="s">
        <v>188</v>
      </c>
      <c r="J9" s="9" t="b">
        <v>1</v>
      </c>
      <c r="L9" s="9">
        <f>AC25*AB25</f>
        <v>-2.3763548982280912E-2</v>
      </c>
      <c r="M9" s="9">
        <f>AD25*AB25</f>
        <v>-1.6201036407601735E-11</v>
      </c>
      <c r="N9" s="9">
        <f>AE25*AB25</f>
        <v>-3.1986682202043487E-11</v>
      </c>
      <c r="O9" s="9">
        <f>AF25*AB25</f>
        <v>5.5304129637523716E-11</v>
      </c>
      <c r="P9" s="9">
        <f>AG25*AB25</f>
        <v>-2.5703062394485822E-10</v>
      </c>
      <c r="Q9" s="9">
        <f>AH25*AB25</f>
        <v>-1.8215300590521019E-4</v>
      </c>
      <c r="R9" s="9">
        <f>AI25*AB25</f>
        <v>-9.846796460107398E-3</v>
      </c>
      <c r="S9" s="9">
        <f>AJ25*AB25</f>
        <v>-7.70989465912184E-5</v>
      </c>
      <c r="T9" s="9">
        <f>AK25*AB25</f>
        <v>-3.2626935710867446E-4</v>
      </c>
      <c r="U9" s="9">
        <f>AL25*AB25</f>
        <v>-2.7217905357984372E-8</v>
      </c>
      <c r="V9" s="9">
        <f>AM25*AB25</f>
        <v>-3.0713817213277662E-6</v>
      </c>
      <c r="W9" s="9">
        <f>AN25*AB25</f>
        <v>3.1066329985215586E-3</v>
      </c>
      <c r="X9" s="9">
        <f>AO25*AB25</f>
        <v>5.9214284497486058E-3</v>
      </c>
      <c r="Y9" s="9">
        <f>AP25*AB25</f>
        <v>-2.5585338559043012E-2</v>
      </c>
      <c r="Z9" s="9">
        <f>AQ25*AB25</f>
        <v>-2.5242744636742441E-9</v>
      </c>
      <c r="AA9" s="9">
        <f>AR25*AB25</f>
        <v>-8.9267166527744232E-2</v>
      </c>
      <c r="AB9" s="9">
        <f t="shared" si="1"/>
        <v>-1</v>
      </c>
      <c r="AC9" s="9">
        <f>AB9*L9</f>
        <v>2.3763548982280912E-2</v>
      </c>
      <c r="AD9" s="9">
        <f>AB9*M9</f>
        <v>1.6201036407601735E-11</v>
      </c>
      <c r="AE9" s="9">
        <f>AB9*N9</f>
        <v>3.1986682202043487E-11</v>
      </c>
      <c r="AF9" s="9">
        <f>AB9*O9</f>
        <v>-5.5304129637523716E-11</v>
      </c>
      <c r="AG9" s="9">
        <f>AB9*P9</f>
        <v>2.5703062394485822E-10</v>
      </c>
      <c r="AH9" s="9">
        <f>AB9*Q9</f>
        <v>1.8215300590521019E-4</v>
      </c>
      <c r="AI9" s="9">
        <f>AB9*R9</f>
        <v>9.846796460107398E-3</v>
      </c>
      <c r="AJ9" s="9">
        <f>AB9*S9</f>
        <v>7.70989465912184E-5</v>
      </c>
      <c r="AK9" s="9">
        <f>AB9*T9</f>
        <v>3.2626935710867446E-4</v>
      </c>
      <c r="AL9" s="9">
        <f>AB9*U9</f>
        <v>2.7217905357984372E-8</v>
      </c>
      <c r="AM9" s="9">
        <f>AB9*V9</f>
        <v>3.0713817213277662E-6</v>
      </c>
      <c r="AN9" s="9">
        <f>AB9*W9</f>
        <v>-3.1066329985215586E-3</v>
      </c>
      <c r="AO9" s="9">
        <f>AB9*X9</f>
        <v>-5.9214284497486058E-3</v>
      </c>
      <c r="AP9" s="9">
        <f>AB9*Y9</f>
        <v>2.5585338559043012E-2</v>
      </c>
      <c r="AQ9" s="9">
        <f>AB9*Z9</f>
        <v>2.5242744636742441E-9</v>
      </c>
      <c r="AR9" s="9">
        <f>AB9*AA9</f>
        <v>8.9267166527744232E-2</v>
      </c>
    </row>
    <row r="10" spans="1:44" ht="51" x14ac:dyDescent="0.35">
      <c r="A10" s="9" t="s">
        <v>124</v>
      </c>
      <c r="B10" s="9" t="s">
        <v>54</v>
      </c>
      <c r="C10" s="9" t="s">
        <v>110</v>
      </c>
      <c r="D10" s="9" t="s">
        <v>172</v>
      </c>
      <c r="E10" s="9" t="s">
        <v>124</v>
      </c>
      <c r="F10" s="9" t="s">
        <v>54</v>
      </c>
      <c r="G10" s="9" t="s">
        <v>172</v>
      </c>
      <c r="H10" s="9">
        <v>-1</v>
      </c>
      <c r="I10" s="9" t="s">
        <v>187</v>
      </c>
      <c r="J10" s="9" t="b">
        <v>0</v>
      </c>
      <c r="AB10" s="9">
        <f t="shared" si="1"/>
        <v>-1</v>
      </c>
      <c r="AC10" s="9">
        <f t="shared" ref="AC10:AR10" si="4">+AC11</f>
        <v>2.3763548982280912E-2</v>
      </c>
      <c r="AD10" s="9">
        <f t="shared" si="4"/>
        <v>1.6201036407601735E-11</v>
      </c>
      <c r="AE10" s="9">
        <f t="shared" si="4"/>
        <v>3.1986682202043487E-11</v>
      </c>
      <c r="AF10" s="9">
        <f t="shared" si="4"/>
        <v>-5.5304129637523716E-11</v>
      </c>
      <c r="AG10" s="9">
        <f t="shared" si="4"/>
        <v>2.5703062394485822E-10</v>
      </c>
      <c r="AH10" s="9">
        <f t="shared" si="4"/>
        <v>1.8215300590521019E-4</v>
      </c>
      <c r="AI10" s="9">
        <f t="shared" si="4"/>
        <v>9.846796460107398E-3</v>
      </c>
      <c r="AJ10" s="9">
        <f t="shared" si="4"/>
        <v>7.70989465912184E-5</v>
      </c>
      <c r="AK10" s="9">
        <f t="shared" si="4"/>
        <v>3.2626935710867446E-4</v>
      </c>
      <c r="AL10" s="9">
        <f t="shared" si="4"/>
        <v>2.7217905357984372E-8</v>
      </c>
      <c r="AM10" s="9">
        <f t="shared" si="4"/>
        <v>3.0713817213277662E-6</v>
      </c>
      <c r="AN10" s="9">
        <f t="shared" si="4"/>
        <v>-3.1066329985215586E-3</v>
      </c>
      <c r="AO10" s="9">
        <f t="shared" si="4"/>
        <v>-5.9214284497486058E-3</v>
      </c>
      <c r="AP10" s="9">
        <f t="shared" si="4"/>
        <v>2.5585338559043012E-2</v>
      </c>
      <c r="AQ10" s="9">
        <f t="shared" si="4"/>
        <v>2.5242744636742441E-9</v>
      </c>
      <c r="AR10" s="9">
        <f t="shared" si="4"/>
        <v>8.9267166527744232E-2</v>
      </c>
    </row>
    <row r="11" spans="1:44" ht="88.5" x14ac:dyDescent="0.35">
      <c r="A11" s="9" t="s">
        <v>126</v>
      </c>
      <c r="B11" s="9" t="s">
        <v>56</v>
      </c>
      <c r="C11" s="9" t="s">
        <v>110</v>
      </c>
      <c r="D11" s="9" t="s">
        <v>172</v>
      </c>
      <c r="E11" s="9" t="s">
        <v>124</v>
      </c>
      <c r="F11" s="9" t="s">
        <v>54</v>
      </c>
      <c r="G11" s="9" t="s">
        <v>172</v>
      </c>
      <c r="H11" s="9">
        <v>-1</v>
      </c>
      <c r="I11" s="9" t="s">
        <v>188</v>
      </c>
      <c r="J11" s="9" t="b">
        <v>1</v>
      </c>
      <c r="L11" s="9">
        <f>AC69*AB69</f>
        <v>-2.3763548982280912E-2</v>
      </c>
      <c r="M11" s="9">
        <f>AD69*AB69</f>
        <v>-1.6201036407601735E-11</v>
      </c>
      <c r="N11" s="9">
        <f>AE69*AB69</f>
        <v>-3.1986682202043487E-11</v>
      </c>
      <c r="O11" s="9">
        <f>AF69*AB69</f>
        <v>5.5304129637523716E-11</v>
      </c>
      <c r="P11" s="9">
        <f>AG69*AB69</f>
        <v>-2.5703062394485822E-10</v>
      </c>
      <c r="Q11" s="9">
        <f>AH69*AB69</f>
        <v>-1.8215300590521019E-4</v>
      </c>
      <c r="R11" s="9">
        <f>AI69*AB69</f>
        <v>-9.846796460107398E-3</v>
      </c>
      <c r="S11" s="9">
        <f>AJ69*AB69</f>
        <v>-7.70989465912184E-5</v>
      </c>
      <c r="T11" s="9">
        <f>AK69*AB69</f>
        <v>-3.2626935710867446E-4</v>
      </c>
      <c r="U11" s="9">
        <f>AL69*AB69</f>
        <v>-2.7217905357984372E-8</v>
      </c>
      <c r="V11" s="9">
        <f>AM69*AB69</f>
        <v>-3.0713817213277662E-6</v>
      </c>
      <c r="W11" s="9">
        <f>AN69*AB69</f>
        <v>3.1066329985215586E-3</v>
      </c>
      <c r="X11" s="9">
        <f>AO69*AB69</f>
        <v>5.9214284497486058E-3</v>
      </c>
      <c r="Y11" s="9">
        <f>AP69*AB69</f>
        <v>-2.5585338559043012E-2</v>
      </c>
      <c r="Z11" s="9">
        <f>AQ69*AB69</f>
        <v>-2.5242744636742441E-9</v>
      </c>
      <c r="AA11" s="9">
        <f>AR69*AB69</f>
        <v>-8.9267166527744232E-2</v>
      </c>
      <c r="AB11" s="9">
        <f t="shared" si="1"/>
        <v>-1</v>
      </c>
      <c r="AC11" s="9">
        <f>AB11*L11</f>
        <v>2.3763548982280912E-2</v>
      </c>
      <c r="AD11" s="9">
        <f>AB11*M11</f>
        <v>1.6201036407601735E-11</v>
      </c>
      <c r="AE11" s="9">
        <f>AB11*N11</f>
        <v>3.1986682202043487E-11</v>
      </c>
      <c r="AF11" s="9">
        <f>AB11*O11</f>
        <v>-5.5304129637523716E-11</v>
      </c>
      <c r="AG11" s="9">
        <f>AB11*P11</f>
        <v>2.5703062394485822E-10</v>
      </c>
      <c r="AH11" s="9">
        <f>AB11*Q11</f>
        <v>1.8215300590521019E-4</v>
      </c>
      <c r="AI11" s="9">
        <f>AB11*R11</f>
        <v>9.846796460107398E-3</v>
      </c>
      <c r="AJ11" s="9">
        <f>AB11*S11</f>
        <v>7.70989465912184E-5</v>
      </c>
      <c r="AK11" s="9">
        <f>AB11*T11</f>
        <v>3.2626935710867446E-4</v>
      </c>
      <c r="AL11" s="9">
        <f>AB11*U11</f>
        <v>2.7217905357984372E-8</v>
      </c>
      <c r="AM11" s="9">
        <f>AB11*V11</f>
        <v>3.0713817213277662E-6</v>
      </c>
      <c r="AN11" s="9">
        <f>AB11*W11</f>
        <v>-3.1066329985215586E-3</v>
      </c>
      <c r="AO11" s="9">
        <f>AB11*X11</f>
        <v>-5.9214284497486058E-3</v>
      </c>
      <c r="AP11" s="9">
        <f>AB11*Y11</f>
        <v>2.5585338559043012E-2</v>
      </c>
      <c r="AQ11" s="9">
        <f>AB11*Z11</f>
        <v>2.5242744636742441E-9</v>
      </c>
      <c r="AR11" s="9">
        <f>AB11*AA11</f>
        <v>8.9267166527744232E-2</v>
      </c>
    </row>
    <row r="12" spans="1:44" ht="38.5" x14ac:dyDescent="0.35">
      <c r="A12" s="9" t="s">
        <v>122</v>
      </c>
      <c r="B12" s="9" t="s">
        <v>3</v>
      </c>
      <c r="C12" s="9" t="s">
        <v>110</v>
      </c>
      <c r="D12" s="9" t="s">
        <v>172</v>
      </c>
      <c r="E12" s="9" t="s">
        <v>122</v>
      </c>
      <c r="F12" s="9" t="s">
        <v>3</v>
      </c>
      <c r="G12" s="9" t="s">
        <v>172</v>
      </c>
      <c r="H12" s="9">
        <v>-1</v>
      </c>
      <c r="I12" s="9" t="s">
        <v>187</v>
      </c>
      <c r="J12" s="9" t="b">
        <v>0</v>
      </c>
      <c r="AB12" s="9">
        <f t="shared" si="1"/>
        <v>-1</v>
      </c>
      <c r="AC12" s="9">
        <f t="shared" ref="AC12:AR12" si="5">+AC13+AC14</f>
        <v>0.1004699087998825</v>
      </c>
      <c r="AD12" s="9">
        <f t="shared" si="5"/>
        <v>1.0454359001028681E-8</v>
      </c>
      <c r="AE12" s="9">
        <f t="shared" si="5"/>
        <v>9.6280686529411658E-10</v>
      </c>
      <c r="AF12" s="9">
        <f t="shared" si="5"/>
        <v>6.0260099783741557E-9</v>
      </c>
      <c r="AG12" s="9">
        <f t="shared" si="5"/>
        <v>4.072628709776117E-9</v>
      </c>
      <c r="AH12" s="9">
        <f t="shared" si="5"/>
        <v>2.7244465215355458E-3</v>
      </c>
      <c r="AI12" s="9">
        <f t="shared" si="5"/>
        <v>3.7031620042367504E-4</v>
      </c>
      <c r="AJ12" s="9">
        <f t="shared" si="5"/>
        <v>-1.5603777399971456E-5</v>
      </c>
      <c r="AK12" s="9">
        <f t="shared" si="5"/>
        <v>-1.3950572169907799E-4</v>
      </c>
      <c r="AL12" s="9">
        <f t="shared" si="5"/>
        <v>3.9415838591024151E-7</v>
      </c>
      <c r="AM12" s="9">
        <f t="shared" si="5"/>
        <v>9.2961624338745261E-5</v>
      </c>
      <c r="AN12" s="9">
        <f t="shared" si="5"/>
        <v>5.6776671968652617E-2</v>
      </c>
      <c r="AO12" s="9">
        <f t="shared" si="5"/>
        <v>0.98082010844284528</v>
      </c>
      <c r="AP12" s="9">
        <f t="shared" si="5"/>
        <v>2.1831825182002411E-3</v>
      </c>
      <c r="AQ12" s="9">
        <f t="shared" si="5"/>
        <v>9.4375983832180332E-8</v>
      </c>
      <c r="AR12" s="9">
        <f t="shared" si="5"/>
        <v>0.6387547765173327</v>
      </c>
    </row>
    <row r="13" spans="1:44" ht="51" x14ac:dyDescent="0.35">
      <c r="A13" s="9" t="s">
        <v>127</v>
      </c>
      <c r="B13" s="9" t="s">
        <v>57</v>
      </c>
      <c r="C13" s="9" t="s">
        <v>110</v>
      </c>
      <c r="D13" s="9" t="s">
        <v>172</v>
      </c>
      <c r="E13" s="9" t="s">
        <v>122</v>
      </c>
      <c r="F13" s="9" t="s">
        <v>3</v>
      </c>
      <c r="G13" s="9" t="s">
        <v>172</v>
      </c>
      <c r="H13" s="9">
        <v>-0.6</v>
      </c>
      <c r="I13" s="9" t="s">
        <v>188</v>
      </c>
      <c r="J13" s="9" t="b">
        <v>1</v>
      </c>
      <c r="L13" s="9">
        <f>AC15*AB15</f>
        <v>-0.1004699087998825</v>
      </c>
      <c r="M13" s="9">
        <f>AD15*AB15</f>
        <v>-1.0454359001028681E-8</v>
      </c>
      <c r="N13" s="9">
        <f>AE15*AB15</f>
        <v>-9.6280686529411658E-10</v>
      </c>
      <c r="O13" s="9">
        <f>AF15*AB15</f>
        <v>-6.0260099783741557E-9</v>
      </c>
      <c r="P13" s="9">
        <f>AG15*AB15</f>
        <v>-4.072628709776117E-9</v>
      </c>
      <c r="Q13" s="9">
        <f>AH15*AB15</f>
        <v>-2.7244465215355458E-3</v>
      </c>
      <c r="R13" s="9">
        <f>AI15*AB15</f>
        <v>-3.7031620042367504E-4</v>
      </c>
      <c r="S13" s="9">
        <f>AJ15*AB15</f>
        <v>1.5603777399971456E-5</v>
      </c>
      <c r="T13" s="9">
        <f>AK15*AB15</f>
        <v>1.3950572169907799E-4</v>
      </c>
      <c r="U13" s="9">
        <f>AL15*AB15</f>
        <v>-3.9415838591024151E-7</v>
      </c>
      <c r="V13" s="9">
        <f>AM15*AB15</f>
        <v>-9.2961624338745261E-5</v>
      </c>
      <c r="W13" s="9">
        <f>AN15*AB15</f>
        <v>-5.6776671968652617E-2</v>
      </c>
      <c r="X13" s="9">
        <f>AO15*AB15</f>
        <v>-0.98082010844284528</v>
      </c>
      <c r="Y13" s="9">
        <f>AP15*AB15</f>
        <v>-2.1831825182002411E-3</v>
      </c>
      <c r="Z13" s="9">
        <f>AQ15*AB15</f>
        <v>-9.4375983832180332E-8</v>
      </c>
      <c r="AA13" s="9">
        <f>AR15*AB15</f>
        <v>-0.6387547765173327</v>
      </c>
      <c r="AB13" s="9">
        <f t="shared" si="1"/>
        <v>-0.6</v>
      </c>
      <c r="AC13" s="9">
        <f>AB13*L13</f>
        <v>6.02819452799295E-2</v>
      </c>
      <c r="AD13" s="9">
        <f>AB13*M13</f>
        <v>6.2726154006172082E-9</v>
      </c>
      <c r="AE13" s="9">
        <f>AB13*N13</f>
        <v>5.7768411917646991E-10</v>
      </c>
      <c r="AF13" s="9">
        <f>AB13*O13</f>
        <v>3.6156059870244934E-9</v>
      </c>
      <c r="AG13" s="9">
        <f>AB13*P13</f>
        <v>2.44357722586567E-9</v>
      </c>
      <c r="AH13" s="9">
        <f>AB13*Q13</f>
        <v>1.6346679129213275E-3</v>
      </c>
      <c r="AI13" s="9">
        <f>AB13*R13</f>
        <v>2.2218972025420502E-4</v>
      </c>
      <c r="AJ13" s="9">
        <f>AB13*S13</f>
        <v>-9.3622664399828742E-6</v>
      </c>
      <c r="AK13" s="9">
        <f>AB13*T13</f>
        <v>-8.3703433019446791E-5</v>
      </c>
      <c r="AL13" s="9">
        <f>AB13*U13</f>
        <v>2.3649503154614488E-7</v>
      </c>
      <c r="AM13" s="9">
        <f>AB13*V13</f>
        <v>5.5776974603247155E-5</v>
      </c>
      <c r="AN13" s="9">
        <f>AB13*W13</f>
        <v>3.4066003181191566E-2</v>
      </c>
      <c r="AO13" s="9">
        <f>AB13*X13</f>
        <v>0.58849206506570717</v>
      </c>
      <c r="AP13" s="9">
        <f>AB13*Y13</f>
        <v>1.3099095109201447E-3</v>
      </c>
      <c r="AQ13" s="9">
        <f>AB13*Z13</f>
        <v>5.6625590299308199E-8</v>
      </c>
      <c r="AR13" s="9">
        <f>AB13*AA13</f>
        <v>0.38325286591039959</v>
      </c>
    </row>
    <row r="14" spans="1:44" ht="51" x14ac:dyDescent="0.35">
      <c r="A14" s="9" t="s">
        <v>128</v>
      </c>
      <c r="B14" s="9" t="s">
        <v>58</v>
      </c>
      <c r="C14" s="9" t="s">
        <v>110</v>
      </c>
      <c r="D14" s="9" t="s">
        <v>172</v>
      </c>
      <c r="E14" s="9" t="s">
        <v>122</v>
      </c>
      <c r="F14" s="9" t="s">
        <v>3</v>
      </c>
      <c r="G14" s="9" t="s">
        <v>172</v>
      </c>
      <c r="H14" s="9">
        <v>-0.4</v>
      </c>
      <c r="I14" s="9" t="s">
        <v>188</v>
      </c>
      <c r="J14" s="9" t="b">
        <v>1</v>
      </c>
      <c r="L14" s="9">
        <f>AC20*AB20</f>
        <v>-0.1004699087998825</v>
      </c>
      <c r="M14" s="9">
        <f>AD20*AB20</f>
        <v>-1.0454359001028681E-8</v>
      </c>
      <c r="N14" s="9">
        <f>AE20*AB20</f>
        <v>-9.6280686529411658E-10</v>
      </c>
      <c r="O14" s="9">
        <f>AF20*AB20</f>
        <v>-6.0260099783741557E-9</v>
      </c>
      <c r="P14" s="9">
        <f>AG20*AB20</f>
        <v>-4.072628709776117E-9</v>
      </c>
      <c r="Q14" s="9">
        <f>AH20*AB20</f>
        <v>-2.7244465215355458E-3</v>
      </c>
      <c r="R14" s="9">
        <f>AI20*AB20</f>
        <v>-3.7031620042367504E-4</v>
      </c>
      <c r="S14" s="9">
        <f>AJ20*AB20</f>
        <v>1.5603777399971456E-5</v>
      </c>
      <c r="T14" s="9">
        <f>AK20*AB20</f>
        <v>1.3950572169907799E-4</v>
      </c>
      <c r="U14" s="9">
        <f>AL20*AB20</f>
        <v>-3.9415838591024151E-7</v>
      </c>
      <c r="V14" s="9">
        <f>AM20*AB20</f>
        <v>-9.2961624338745261E-5</v>
      </c>
      <c r="W14" s="9">
        <f>AN20*AB20</f>
        <v>-5.6776671968652617E-2</v>
      </c>
      <c r="X14" s="9">
        <f>AO20*AB20</f>
        <v>-0.98082010844284528</v>
      </c>
      <c r="Y14" s="9">
        <f>AP20*AB20</f>
        <v>-2.1831825182002411E-3</v>
      </c>
      <c r="Z14" s="9">
        <f>AQ20*AB20</f>
        <v>-9.4375983832180332E-8</v>
      </c>
      <c r="AA14" s="9">
        <f>AR20*AB20</f>
        <v>-0.6387547765173327</v>
      </c>
      <c r="AB14" s="9">
        <f t="shared" si="1"/>
        <v>-0.4</v>
      </c>
      <c r="AC14" s="9">
        <f>AB14*L14</f>
        <v>4.0187963519953004E-2</v>
      </c>
      <c r="AD14" s="9">
        <f>AB14*M14</f>
        <v>4.1817436004114727E-9</v>
      </c>
      <c r="AE14" s="9">
        <f>AB14*N14</f>
        <v>3.8512274611764667E-10</v>
      </c>
      <c r="AF14" s="9">
        <f>AB14*O14</f>
        <v>2.4104039913496623E-9</v>
      </c>
      <c r="AG14" s="9">
        <f>AB14*P14</f>
        <v>1.629051483910447E-9</v>
      </c>
      <c r="AH14" s="9">
        <f>AB14*Q14</f>
        <v>1.0897786086142183E-3</v>
      </c>
      <c r="AI14" s="9">
        <f>AB14*R14</f>
        <v>1.4812648016947002E-4</v>
      </c>
      <c r="AJ14" s="9">
        <f>AB14*S14</f>
        <v>-6.2415109599885831E-6</v>
      </c>
      <c r="AK14" s="9">
        <f>AB14*T14</f>
        <v>-5.5802288679631203E-5</v>
      </c>
      <c r="AL14" s="9">
        <f>AB14*U14</f>
        <v>1.5766335436409662E-7</v>
      </c>
      <c r="AM14" s="9">
        <f>AB14*V14</f>
        <v>3.7184649735498106E-5</v>
      </c>
      <c r="AN14" s="9">
        <f>AB14*W14</f>
        <v>2.2710668787461048E-2</v>
      </c>
      <c r="AO14" s="9">
        <f>AB14*X14</f>
        <v>0.39232804337713811</v>
      </c>
      <c r="AP14" s="9">
        <f>AB14*Y14</f>
        <v>8.7327300728009649E-4</v>
      </c>
      <c r="AQ14" s="9">
        <f>AB14*Z14</f>
        <v>3.7750393532872133E-8</v>
      </c>
      <c r="AR14" s="9">
        <f>AB14*AA14</f>
        <v>0.25550191060693311</v>
      </c>
    </row>
    <row r="15" spans="1:44" ht="51" x14ac:dyDescent="0.35">
      <c r="A15" s="9" t="s">
        <v>127</v>
      </c>
      <c r="B15" s="9" t="s">
        <v>57</v>
      </c>
      <c r="C15" s="9" t="s">
        <v>110</v>
      </c>
      <c r="D15" s="9" t="s">
        <v>172</v>
      </c>
      <c r="E15" s="9" t="s">
        <v>127</v>
      </c>
      <c r="F15" s="9" t="s">
        <v>57</v>
      </c>
      <c r="G15" s="9" t="s">
        <v>172</v>
      </c>
      <c r="H15" s="9">
        <v>-1</v>
      </c>
      <c r="I15" s="9" t="s">
        <v>187</v>
      </c>
      <c r="J15" s="9" t="b">
        <v>0</v>
      </c>
      <c r="AB15" s="9">
        <f t="shared" si="1"/>
        <v>-1</v>
      </c>
      <c r="AC15" s="9">
        <f t="shared" ref="AC15:AR15" si="6">+AC16+AC17+AC18+AC19</f>
        <v>0.1004699087998825</v>
      </c>
      <c r="AD15" s="9">
        <f t="shared" si="6"/>
        <v>1.0454359001028681E-8</v>
      </c>
      <c r="AE15" s="9">
        <f t="shared" si="6"/>
        <v>9.6280686529411658E-10</v>
      </c>
      <c r="AF15" s="9">
        <f t="shared" si="6"/>
        <v>6.0260099783741557E-9</v>
      </c>
      <c r="AG15" s="9">
        <f t="shared" si="6"/>
        <v>4.072628709776117E-9</v>
      </c>
      <c r="AH15" s="9">
        <f t="shared" si="6"/>
        <v>2.7244465215355458E-3</v>
      </c>
      <c r="AI15" s="9">
        <f t="shared" si="6"/>
        <v>3.7031620042367504E-4</v>
      </c>
      <c r="AJ15" s="9">
        <f t="shared" si="6"/>
        <v>-1.5603777399971456E-5</v>
      </c>
      <c r="AK15" s="9">
        <f t="shared" si="6"/>
        <v>-1.3950572169907799E-4</v>
      </c>
      <c r="AL15" s="9">
        <f t="shared" si="6"/>
        <v>3.9415838591024151E-7</v>
      </c>
      <c r="AM15" s="9">
        <f t="shared" si="6"/>
        <v>9.2961624338745261E-5</v>
      </c>
      <c r="AN15" s="9">
        <f t="shared" si="6"/>
        <v>5.6776671968652617E-2</v>
      </c>
      <c r="AO15" s="9">
        <f t="shared" si="6"/>
        <v>0.98082010844284528</v>
      </c>
      <c r="AP15" s="9">
        <f t="shared" si="6"/>
        <v>2.1831825182002411E-3</v>
      </c>
      <c r="AQ15" s="9">
        <f t="shared" si="6"/>
        <v>9.4375983832180332E-8</v>
      </c>
      <c r="AR15" s="9">
        <f t="shared" si="6"/>
        <v>0.6387547765173327</v>
      </c>
    </row>
    <row r="16" spans="1:44" ht="88.5" x14ac:dyDescent="0.35">
      <c r="A16" s="9" t="s">
        <v>129</v>
      </c>
      <c r="B16" s="9" t="s">
        <v>59</v>
      </c>
      <c r="C16" s="9" t="s">
        <v>110</v>
      </c>
      <c r="D16" s="9" t="s">
        <v>172</v>
      </c>
      <c r="E16" s="9" t="s">
        <v>127</v>
      </c>
      <c r="F16" s="9" t="s">
        <v>57</v>
      </c>
      <c r="G16" s="9" t="s">
        <v>172</v>
      </c>
      <c r="H16" s="9">
        <v>-0.5</v>
      </c>
      <c r="I16" s="9" t="s">
        <v>188</v>
      </c>
      <c r="J16" s="9" t="b">
        <v>1</v>
      </c>
      <c r="K16" s="9" t="s">
        <v>194</v>
      </c>
      <c r="L16" s="9">
        <f>AC38*AB38</f>
        <v>-5.1902148057455584E-2</v>
      </c>
      <c r="M16" s="9">
        <f>AD38*AB38</f>
        <v>-2.9631161922865247E-9</v>
      </c>
      <c r="N16" s="9">
        <f>AE38*AB38</f>
        <v>-1.505032708367435E-9</v>
      </c>
      <c r="O16" s="9">
        <f>AF38*AB38</f>
        <v>-2.5670544272338876E-9</v>
      </c>
      <c r="P16" s="9">
        <f>AG38*AB38</f>
        <v>-1.0935378100008095E-8</v>
      </c>
      <c r="Q16" s="9">
        <f>AH38*AB38</f>
        <v>-1.9588166580128026E-3</v>
      </c>
      <c r="R16" s="9">
        <f>AI38*AB38</f>
        <v>-7.1927436849041171E-5</v>
      </c>
      <c r="S16" s="9">
        <f>AJ38*AB38</f>
        <v>-2.1689098136162058E-3</v>
      </c>
      <c r="T16" s="9">
        <f>AK38*AB38</f>
        <v>-9.6286163502397708E-3</v>
      </c>
      <c r="U16" s="9">
        <f>AL38*AB38</f>
        <v>-3.8220756400944562E-7</v>
      </c>
      <c r="V16" s="9">
        <f>AM38*AB38</f>
        <v>-8.6336785509601342E-5</v>
      </c>
      <c r="W16" s="9">
        <f>AN38*AB38</f>
        <v>-2.0821992102691859E-2</v>
      </c>
      <c r="X16" s="9">
        <f>AO38*AB38</f>
        <v>-0.58901897080924814</v>
      </c>
      <c r="Y16" s="9">
        <f>AP38*AB38</f>
        <v>-1.1813854293390241E-2</v>
      </c>
      <c r="Z16" s="9">
        <f>AQ38*AB38</f>
        <v>-1.2528994163134821E-7</v>
      </c>
      <c r="AA16" s="9">
        <f>AR38*AB38</f>
        <v>-0.27798189257859174</v>
      </c>
      <c r="AB16" s="9">
        <f>-1+Parameter!E4</f>
        <v>0</v>
      </c>
      <c r="AC16" s="9">
        <f>AB16*L16</f>
        <v>0</v>
      </c>
      <c r="AD16" s="9">
        <f>AB16*M16</f>
        <v>0</v>
      </c>
      <c r="AE16" s="9">
        <f>AB16*N16</f>
        <v>0</v>
      </c>
      <c r="AF16" s="9">
        <f>AB16*O16</f>
        <v>0</v>
      </c>
      <c r="AG16" s="9">
        <f>AB16*P16</f>
        <v>0</v>
      </c>
      <c r="AH16" s="9">
        <f>AB16*Q16</f>
        <v>0</v>
      </c>
      <c r="AI16" s="9">
        <f>AB16*R16</f>
        <v>0</v>
      </c>
      <c r="AJ16" s="9">
        <f>AB16*S16</f>
        <v>0</v>
      </c>
      <c r="AK16" s="9">
        <f>AB16*T16</f>
        <v>0</v>
      </c>
      <c r="AL16" s="9">
        <f>AB16*U16</f>
        <v>0</v>
      </c>
      <c r="AM16" s="9">
        <f>AB16*V16</f>
        <v>0</v>
      </c>
      <c r="AN16" s="9">
        <f>AB16*W16</f>
        <v>0</v>
      </c>
      <c r="AO16" s="9">
        <f>AB16*X16</f>
        <v>0</v>
      </c>
      <c r="AP16" s="9">
        <f>AB16*Y16</f>
        <v>0</v>
      </c>
      <c r="AQ16" s="9">
        <f>AB16*Z16</f>
        <v>0</v>
      </c>
      <c r="AR16" s="9">
        <f>AB16*AA16</f>
        <v>0</v>
      </c>
    </row>
    <row r="17" spans="1:44" ht="88.5" x14ac:dyDescent="0.35">
      <c r="A17" s="9" t="s">
        <v>130</v>
      </c>
      <c r="B17" s="9" t="s">
        <v>60</v>
      </c>
      <c r="C17" s="9" t="s">
        <v>110</v>
      </c>
      <c r="D17" s="9" t="s">
        <v>172</v>
      </c>
      <c r="E17" s="9" t="s">
        <v>127</v>
      </c>
      <c r="F17" s="9" t="s">
        <v>57</v>
      </c>
      <c r="G17" s="9" t="s">
        <v>172</v>
      </c>
      <c r="H17" s="9">
        <v>-0.5</v>
      </c>
      <c r="I17" s="9" t="s">
        <v>188</v>
      </c>
      <c r="J17" s="9" t="b">
        <v>1</v>
      </c>
      <c r="K17" s="9" t="s">
        <v>195</v>
      </c>
      <c r="L17" s="9">
        <f>AC51*AB51</f>
        <v>-6.3631291606058196E-2</v>
      </c>
      <c r="M17" s="9">
        <f>AD51*AB51</f>
        <v>-2.1461117401745045E-9</v>
      </c>
      <c r="N17" s="9">
        <f>AE51*AB51</f>
        <v>-5.9932898772369975E-10</v>
      </c>
      <c r="O17" s="9">
        <f>AF51*AB51</f>
        <v>-2.1648111306459408E-9</v>
      </c>
      <c r="P17" s="9">
        <f>AG51*AB51</f>
        <v>5.1574816115097723E-10</v>
      </c>
      <c r="Q17" s="9">
        <f>AH51*AB51</f>
        <v>-2.1236309091165724E-4</v>
      </c>
      <c r="R17" s="9">
        <f>AI51*AB51</f>
        <v>-5.7021824543464168E-5</v>
      </c>
      <c r="S17" s="9">
        <f>AJ51*AB51</f>
        <v>2.287819116289003E-4</v>
      </c>
      <c r="T17" s="9">
        <f>AK51*AB51</f>
        <v>1.0539745436972097E-3</v>
      </c>
      <c r="U17" s="9">
        <f>AL51*AB51</f>
        <v>-2.8696702001424669E-7</v>
      </c>
      <c r="V17" s="9">
        <f>AM51*AB51</f>
        <v>-9.7586895528990404E-6</v>
      </c>
      <c r="W17" s="9">
        <f>AN51*AB51</f>
        <v>-5.348048751002827E-3</v>
      </c>
      <c r="X17" s="9">
        <f>AO51*AB51</f>
        <v>-3.2308317082828386E-2</v>
      </c>
      <c r="Y17" s="9">
        <f>AP51*AB51</f>
        <v>-5.9156225282669785E-4</v>
      </c>
      <c r="Z17" s="9">
        <f>AQ51*AB51</f>
        <v>5.5873030923603101E-10</v>
      </c>
      <c r="AA17" s="9">
        <f>AR51*AB51</f>
        <v>-0.10916730139212347</v>
      </c>
      <c r="AB17" s="9">
        <f>-Parameter!E4</f>
        <v>-1</v>
      </c>
      <c r="AC17" s="9">
        <f>AB17*L17</f>
        <v>6.3631291606058196E-2</v>
      </c>
      <c r="AD17" s="9">
        <f>AB17*M17</f>
        <v>2.1461117401745045E-9</v>
      </c>
      <c r="AE17" s="9">
        <f>AB17*N17</f>
        <v>5.9932898772369975E-10</v>
      </c>
      <c r="AF17" s="9">
        <f>AB17*O17</f>
        <v>2.1648111306459408E-9</v>
      </c>
      <c r="AG17" s="9">
        <f>AB17*P17</f>
        <v>-5.1574816115097723E-10</v>
      </c>
      <c r="AH17" s="9">
        <f>AB17*Q17</f>
        <v>2.1236309091165724E-4</v>
      </c>
      <c r="AI17" s="9">
        <f>AB17*R17</f>
        <v>5.7021824543464168E-5</v>
      </c>
      <c r="AJ17" s="9">
        <f>AB17*S17</f>
        <v>-2.287819116289003E-4</v>
      </c>
      <c r="AK17" s="9">
        <f>AB17*T17</f>
        <v>-1.0539745436972097E-3</v>
      </c>
      <c r="AL17" s="9">
        <f>AB17*U17</f>
        <v>2.8696702001424669E-7</v>
      </c>
      <c r="AM17" s="9">
        <f>AB17*V17</f>
        <v>9.7586895528990404E-6</v>
      </c>
      <c r="AN17" s="9">
        <f>AB17*W17</f>
        <v>5.348048751002827E-3</v>
      </c>
      <c r="AO17" s="9">
        <f>AB17*X17</f>
        <v>3.2308317082828386E-2</v>
      </c>
      <c r="AP17" s="9">
        <f>AB17*Y17</f>
        <v>5.9156225282669785E-4</v>
      </c>
      <c r="AQ17" s="9">
        <f>AB17*Z17</f>
        <v>-5.5873030923603101E-10</v>
      </c>
      <c r="AR17" s="9">
        <f>AB17*AA17</f>
        <v>0.10916730139212347</v>
      </c>
    </row>
    <row r="18" spans="1:44" ht="113.5" x14ac:dyDescent="0.35">
      <c r="A18" s="9" t="s">
        <v>131</v>
      </c>
      <c r="B18" s="9" t="s">
        <v>61</v>
      </c>
      <c r="C18" s="9" t="s">
        <v>112</v>
      </c>
      <c r="D18" s="9" t="s">
        <v>173</v>
      </c>
      <c r="E18" s="9" t="s">
        <v>127</v>
      </c>
      <c r="F18" s="9" t="s">
        <v>57</v>
      </c>
      <c r="G18" s="9" t="s">
        <v>172</v>
      </c>
      <c r="H18" s="9">
        <v>0.02</v>
      </c>
      <c r="I18" s="9" t="s">
        <v>188</v>
      </c>
      <c r="J18" s="9" t="b">
        <v>0</v>
      </c>
      <c r="L18" s="9">
        <v>1.1416556053677691</v>
      </c>
      <c r="M18" s="9">
        <v>2.5177310202026199E-7</v>
      </c>
      <c r="N18" s="9">
        <v>6.155909701083705E-9</v>
      </c>
      <c r="O18" s="9">
        <v>7.159852308890141E-8</v>
      </c>
      <c r="P18" s="9">
        <v>1.725633233871712E-7</v>
      </c>
      <c r="Q18" s="9">
        <v>7.3407314850234481E-2</v>
      </c>
      <c r="R18" s="9">
        <v>1.245021295780843E-2</v>
      </c>
      <c r="S18" s="9">
        <v>7.7904272794997141E-3</v>
      </c>
      <c r="T18" s="9">
        <v>3.5264014321464657E-2</v>
      </c>
      <c r="U18" s="9">
        <v>2.1998683080268879E-6</v>
      </c>
      <c r="V18" s="9">
        <v>3.211687831045936E-3</v>
      </c>
      <c r="W18" s="9">
        <v>0.35608594822572021</v>
      </c>
      <c r="X18" s="9">
        <v>22.58645068742775</v>
      </c>
      <c r="Y18" s="9">
        <v>3.1655681380533089E-2</v>
      </c>
      <c r="Z18" s="9">
        <v>1.4114103255198771E-6</v>
      </c>
      <c r="AA18" s="9">
        <v>15.625377207649979</v>
      </c>
      <c r="AB18" s="9">
        <f>H18</f>
        <v>0.02</v>
      </c>
      <c r="AC18" s="9">
        <f>AB18*L18</f>
        <v>2.2833112107355384E-2</v>
      </c>
      <c r="AD18" s="9">
        <f>AB18*M18</f>
        <v>5.0354620404052402E-9</v>
      </c>
      <c r="AE18" s="9">
        <f>AB18*N18</f>
        <v>1.2311819402167411E-10</v>
      </c>
      <c r="AF18" s="9">
        <f>AB18*O18</f>
        <v>1.4319704617780282E-9</v>
      </c>
      <c r="AG18" s="9">
        <f>AB18*P18</f>
        <v>3.451266467743424E-9</v>
      </c>
      <c r="AH18" s="9">
        <f>AB18*Q18</f>
        <v>1.4681462970046898E-3</v>
      </c>
      <c r="AI18" s="9">
        <f>AB18*R18</f>
        <v>2.4900425915616863E-4</v>
      </c>
      <c r="AJ18" s="9">
        <f>AB18*S18</f>
        <v>1.5580854558999428E-4</v>
      </c>
      <c r="AK18" s="9">
        <f>AB18*T18</f>
        <v>7.0528028642929312E-4</v>
      </c>
      <c r="AL18" s="9">
        <f>AB18*U18</f>
        <v>4.3997366160537762E-8</v>
      </c>
      <c r="AM18" s="9">
        <f>AB18*V18</f>
        <v>6.4233756620918716E-5</v>
      </c>
      <c r="AN18" s="9">
        <f>AB18*W18</f>
        <v>7.1217189645144041E-3</v>
      </c>
      <c r="AO18" s="9">
        <f>AB18*X18</f>
        <v>0.45172901374855501</v>
      </c>
      <c r="AP18" s="9">
        <f>AB18*Y18</f>
        <v>6.3311362761066183E-4</v>
      </c>
      <c r="AQ18" s="9">
        <f>AB18*Z18</f>
        <v>2.8228206510397542E-8</v>
      </c>
      <c r="AR18" s="9">
        <f>AB18*AA18</f>
        <v>0.31250754415299958</v>
      </c>
    </row>
    <row r="19" spans="1:44" ht="101" x14ac:dyDescent="0.35">
      <c r="A19" s="9" t="s">
        <v>132</v>
      </c>
      <c r="B19" s="9" t="s">
        <v>62</v>
      </c>
      <c r="C19" s="9" t="s">
        <v>112</v>
      </c>
      <c r="D19" s="9" t="s">
        <v>174</v>
      </c>
      <c r="E19" s="9" t="s">
        <v>127</v>
      </c>
      <c r="F19" s="9" t="s">
        <v>57</v>
      </c>
      <c r="G19" s="9" t="s">
        <v>172</v>
      </c>
      <c r="H19" s="9">
        <v>0.1</v>
      </c>
      <c r="I19" s="9" t="s">
        <v>188</v>
      </c>
      <c r="J19" s="9" t="b">
        <v>0</v>
      </c>
      <c r="K19" s="9" t="s">
        <v>101</v>
      </c>
      <c r="L19" s="9">
        <v>0.14005505086468931</v>
      </c>
      <c r="M19" s="9">
        <v>3.2727852204489357E-8</v>
      </c>
      <c r="N19" s="9">
        <v>2.4035968354874268E-9</v>
      </c>
      <c r="O19" s="9">
        <v>2.4292283859501869E-8</v>
      </c>
      <c r="P19" s="9">
        <v>1.1371104031836699E-8</v>
      </c>
      <c r="Q19" s="9">
        <v>1.043937133619199E-2</v>
      </c>
      <c r="R19" s="9">
        <v>6.4290116724042255E-4</v>
      </c>
      <c r="S19" s="9">
        <v>5.7369588638934565E-4</v>
      </c>
      <c r="T19" s="9">
        <v>2.0918853556883858E-3</v>
      </c>
      <c r="U19" s="9">
        <v>6.319399973545705E-7</v>
      </c>
      <c r="V19" s="9">
        <v>1.8969178164927501E-4</v>
      </c>
      <c r="W19" s="9">
        <v>0.44306904253135382</v>
      </c>
      <c r="X19" s="9">
        <v>4.9678277761146186</v>
      </c>
      <c r="Y19" s="9">
        <v>9.5850663776288134E-3</v>
      </c>
      <c r="Z19" s="9">
        <v>6.6706507631018821E-7</v>
      </c>
      <c r="AA19" s="9">
        <v>2.170799309722097</v>
      </c>
      <c r="AB19" s="9">
        <f>Parameter!E5</f>
        <v>0.1</v>
      </c>
      <c r="AC19" s="9">
        <f>AB19*L19</f>
        <v>1.4005505086468931E-2</v>
      </c>
      <c r="AD19" s="9">
        <f>AB19*M19</f>
        <v>3.2727852204489358E-9</v>
      </c>
      <c r="AE19" s="9">
        <f>AB19*N19</f>
        <v>2.4035968354874272E-10</v>
      </c>
      <c r="AF19" s="9">
        <f>AB19*O19</f>
        <v>2.429228385950187E-9</v>
      </c>
      <c r="AG19" s="9">
        <f>AB19*P19</f>
        <v>1.13711040318367E-9</v>
      </c>
      <c r="AH19" s="9">
        <f>AB19*Q19</f>
        <v>1.043937133619199E-3</v>
      </c>
      <c r="AI19" s="9">
        <f>AB19*R19</f>
        <v>6.4290116724042252E-5</v>
      </c>
      <c r="AJ19" s="9">
        <f>AB19*S19</f>
        <v>5.7369588638934565E-5</v>
      </c>
      <c r="AK19" s="9">
        <f>AB19*T19</f>
        <v>2.0918853556883859E-4</v>
      </c>
      <c r="AL19" s="9">
        <f>AB19*U19</f>
        <v>6.3193999735457055E-8</v>
      </c>
      <c r="AM19" s="9">
        <f>AB19*V19</f>
        <v>1.8969178164927501E-5</v>
      </c>
      <c r="AN19" s="9">
        <f>AB19*W19</f>
        <v>4.4306904253135382E-2</v>
      </c>
      <c r="AO19" s="9">
        <f>AB19*X19</f>
        <v>0.49678277761146189</v>
      </c>
      <c r="AP19" s="9">
        <f>AB19*Y19</f>
        <v>9.5850663776288138E-4</v>
      </c>
      <c r="AQ19" s="9">
        <f>AB19*Z19</f>
        <v>6.6706507631018821E-8</v>
      </c>
      <c r="AR19" s="9">
        <f>AB19*AA19</f>
        <v>0.21707993097220971</v>
      </c>
    </row>
    <row r="20" spans="1:44" ht="51" x14ac:dyDescent="0.35">
      <c r="A20" s="9" t="s">
        <v>128</v>
      </c>
      <c r="B20" s="9" t="s">
        <v>58</v>
      </c>
      <c r="C20" s="9" t="s">
        <v>110</v>
      </c>
      <c r="D20" s="9" t="s">
        <v>172</v>
      </c>
      <c r="E20" s="9" t="s">
        <v>128</v>
      </c>
      <c r="F20" s="9" t="s">
        <v>58</v>
      </c>
      <c r="G20" s="9" t="s">
        <v>172</v>
      </c>
      <c r="H20" s="9">
        <v>-1</v>
      </c>
      <c r="I20" s="9" t="s">
        <v>187</v>
      </c>
      <c r="J20" s="9" t="b">
        <v>0</v>
      </c>
      <c r="AB20" s="9">
        <f>H20</f>
        <v>-1</v>
      </c>
      <c r="AC20" s="9">
        <f t="shared" ref="AC20:AR20" si="7">+AC21+AC22+AC23+AC24</f>
        <v>0.1004699087998825</v>
      </c>
      <c r="AD20" s="9">
        <f t="shared" si="7"/>
        <v>1.0454359001028681E-8</v>
      </c>
      <c r="AE20" s="9">
        <f t="shared" si="7"/>
        <v>9.6280686529411658E-10</v>
      </c>
      <c r="AF20" s="9">
        <f t="shared" si="7"/>
        <v>6.0260099783741557E-9</v>
      </c>
      <c r="AG20" s="9">
        <f t="shared" si="7"/>
        <v>4.072628709776117E-9</v>
      </c>
      <c r="AH20" s="9">
        <f t="shared" si="7"/>
        <v>2.7244465215355458E-3</v>
      </c>
      <c r="AI20" s="9">
        <f t="shared" si="7"/>
        <v>3.7031620042367504E-4</v>
      </c>
      <c r="AJ20" s="9">
        <f t="shared" si="7"/>
        <v>-1.5603777399971456E-5</v>
      </c>
      <c r="AK20" s="9">
        <f t="shared" si="7"/>
        <v>-1.3950572169907799E-4</v>
      </c>
      <c r="AL20" s="9">
        <f t="shared" si="7"/>
        <v>3.9415838591024151E-7</v>
      </c>
      <c r="AM20" s="9">
        <f t="shared" si="7"/>
        <v>9.2961624338745261E-5</v>
      </c>
      <c r="AN20" s="9">
        <f t="shared" si="7"/>
        <v>5.6776671968652617E-2</v>
      </c>
      <c r="AO20" s="9">
        <f t="shared" si="7"/>
        <v>0.98082010844284528</v>
      </c>
      <c r="AP20" s="9">
        <f t="shared" si="7"/>
        <v>2.1831825182002411E-3</v>
      </c>
      <c r="AQ20" s="9">
        <f t="shared" si="7"/>
        <v>9.4375983832180332E-8</v>
      </c>
      <c r="AR20" s="9">
        <f t="shared" si="7"/>
        <v>0.6387547765173327</v>
      </c>
    </row>
    <row r="21" spans="1:44" ht="88.5" x14ac:dyDescent="0.35">
      <c r="A21" s="9" t="s">
        <v>133</v>
      </c>
      <c r="B21" s="9" t="s">
        <v>63</v>
      </c>
      <c r="C21" s="9" t="s">
        <v>110</v>
      </c>
      <c r="D21" s="9" t="s">
        <v>172</v>
      </c>
      <c r="E21" s="9" t="s">
        <v>128</v>
      </c>
      <c r="F21" s="9" t="s">
        <v>58</v>
      </c>
      <c r="G21" s="9" t="s">
        <v>172</v>
      </c>
      <c r="H21" s="9">
        <v>-0.5</v>
      </c>
      <c r="I21" s="9" t="s">
        <v>188</v>
      </c>
      <c r="J21" s="9" t="b">
        <v>1</v>
      </c>
      <c r="K21" s="9" t="s">
        <v>194</v>
      </c>
      <c r="L21" s="9">
        <f>AC82*AB82</f>
        <v>-5.1902148057455584E-2</v>
      </c>
      <c r="M21" s="9">
        <f>AD82*AB82</f>
        <v>-2.9631161922865247E-9</v>
      </c>
      <c r="N21" s="9">
        <f>AE82*AB82</f>
        <v>-1.505032708367435E-9</v>
      </c>
      <c r="O21" s="9">
        <f>AF82*AB82</f>
        <v>-2.5670544272338876E-9</v>
      </c>
      <c r="P21" s="9">
        <f>AG82*AB82</f>
        <v>-1.0935378100008095E-8</v>
      </c>
      <c r="Q21" s="9">
        <f>AH82*AB82</f>
        <v>-1.9588166580128026E-3</v>
      </c>
      <c r="R21" s="9">
        <f>AI82*AB82</f>
        <v>-7.1927436849041171E-5</v>
      </c>
      <c r="S21" s="9">
        <f>AJ82*AB82</f>
        <v>-2.1689098136162058E-3</v>
      </c>
      <c r="T21" s="9">
        <f>AK82*AB82</f>
        <v>-9.6286163502397708E-3</v>
      </c>
      <c r="U21" s="9">
        <f>AL82*AB82</f>
        <v>-3.8220756400944562E-7</v>
      </c>
      <c r="V21" s="9">
        <f>AM82*AB82</f>
        <v>-8.6336785509601342E-5</v>
      </c>
      <c r="W21" s="9">
        <f>AN82*AB82</f>
        <v>-2.0821992102691859E-2</v>
      </c>
      <c r="X21" s="9">
        <f>AO82*AB82</f>
        <v>-0.58901897080924814</v>
      </c>
      <c r="Y21" s="9">
        <f>AP82*AB82</f>
        <v>-1.1813854293390241E-2</v>
      </c>
      <c r="Z21" s="9">
        <f>AQ82*AB82</f>
        <v>-1.2528994163134821E-7</v>
      </c>
      <c r="AA21" s="9">
        <f>AR82*AB82</f>
        <v>-0.27798189257859174</v>
      </c>
      <c r="AB21" s="9">
        <f>-1+Parameter!E4</f>
        <v>0</v>
      </c>
      <c r="AC21" s="9">
        <f>AB21*L21</f>
        <v>0</v>
      </c>
      <c r="AD21" s="9">
        <f>AB21*M21</f>
        <v>0</v>
      </c>
      <c r="AE21" s="9">
        <f>AB21*N21</f>
        <v>0</v>
      </c>
      <c r="AF21" s="9">
        <f>AB21*O21</f>
        <v>0</v>
      </c>
      <c r="AG21" s="9">
        <f>AB21*P21</f>
        <v>0</v>
      </c>
      <c r="AH21" s="9">
        <f>AB21*Q21</f>
        <v>0</v>
      </c>
      <c r="AI21" s="9">
        <f>AB21*R21</f>
        <v>0</v>
      </c>
      <c r="AJ21" s="9">
        <f>AB21*S21</f>
        <v>0</v>
      </c>
      <c r="AK21" s="9">
        <f>AB21*T21</f>
        <v>0</v>
      </c>
      <c r="AL21" s="9">
        <f>AB21*U21</f>
        <v>0</v>
      </c>
      <c r="AM21" s="9">
        <f>AB21*V21</f>
        <v>0</v>
      </c>
      <c r="AN21" s="9">
        <f>AB21*W21</f>
        <v>0</v>
      </c>
      <c r="AO21" s="9">
        <f>AB21*X21</f>
        <v>0</v>
      </c>
      <c r="AP21" s="9">
        <f>AB21*Y21</f>
        <v>0</v>
      </c>
      <c r="AQ21" s="9">
        <f>AB21*Z21</f>
        <v>0</v>
      </c>
      <c r="AR21" s="9">
        <f>AB21*AA21</f>
        <v>0</v>
      </c>
    </row>
    <row r="22" spans="1:44" ht="88.5" x14ac:dyDescent="0.35">
      <c r="A22" s="9" t="s">
        <v>134</v>
      </c>
      <c r="B22" s="9" t="s">
        <v>64</v>
      </c>
      <c r="C22" s="9" t="s">
        <v>110</v>
      </c>
      <c r="D22" s="9" t="s">
        <v>172</v>
      </c>
      <c r="E22" s="9" t="s">
        <v>128</v>
      </c>
      <c r="F22" s="9" t="s">
        <v>58</v>
      </c>
      <c r="G22" s="9" t="s">
        <v>172</v>
      </c>
      <c r="H22" s="9">
        <v>-0.5</v>
      </c>
      <c r="I22" s="9" t="s">
        <v>188</v>
      </c>
      <c r="J22" s="9" t="b">
        <v>1</v>
      </c>
      <c r="K22" s="9" t="s">
        <v>195</v>
      </c>
      <c r="L22" s="9">
        <f>AC95*AB95</f>
        <v>-6.3631291606058196E-2</v>
      </c>
      <c r="M22" s="9">
        <f>AD95*AB95</f>
        <v>-2.1461117401745045E-9</v>
      </c>
      <c r="N22" s="9">
        <f>AE95*AB95</f>
        <v>-5.9932898772369975E-10</v>
      </c>
      <c r="O22" s="9">
        <f>AF95*AB95</f>
        <v>-2.1648111306459408E-9</v>
      </c>
      <c r="P22" s="9">
        <f>AG95*AB95</f>
        <v>5.1574816115097723E-10</v>
      </c>
      <c r="Q22" s="9">
        <f>AH95*AB95</f>
        <v>-2.1236309091165724E-4</v>
      </c>
      <c r="R22" s="9">
        <f>AI95*AB95</f>
        <v>-5.7021824543464168E-5</v>
      </c>
      <c r="S22" s="9">
        <f>AJ95*AB95</f>
        <v>2.287819116289003E-4</v>
      </c>
      <c r="T22" s="9">
        <f>AK95*AB95</f>
        <v>1.0539745436972097E-3</v>
      </c>
      <c r="U22" s="9">
        <f>AL95*AB95</f>
        <v>-2.8696702001424669E-7</v>
      </c>
      <c r="V22" s="9">
        <f>AM95*AB95</f>
        <v>-9.7586895528990404E-6</v>
      </c>
      <c r="W22" s="9">
        <f>AN95*AB95</f>
        <v>-5.348048751002827E-3</v>
      </c>
      <c r="X22" s="9">
        <f>AO95*AB95</f>
        <v>-3.2308317082828386E-2</v>
      </c>
      <c r="Y22" s="9">
        <f>AP95*AB95</f>
        <v>-5.9156225282669785E-4</v>
      </c>
      <c r="Z22" s="9">
        <f>AQ95*AB95</f>
        <v>5.5873030923603101E-10</v>
      </c>
      <c r="AA22" s="9">
        <f>AR95*AB95</f>
        <v>-0.10916730139212347</v>
      </c>
      <c r="AB22" s="9">
        <f>-Parameter!E4</f>
        <v>-1</v>
      </c>
      <c r="AC22" s="9">
        <f>AB22*L22</f>
        <v>6.3631291606058196E-2</v>
      </c>
      <c r="AD22" s="9">
        <f>AB22*M22</f>
        <v>2.1461117401745045E-9</v>
      </c>
      <c r="AE22" s="9">
        <f>AB22*N22</f>
        <v>5.9932898772369975E-10</v>
      </c>
      <c r="AF22" s="9">
        <f>AB22*O22</f>
        <v>2.1648111306459408E-9</v>
      </c>
      <c r="AG22" s="9">
        <f>AB22*P22</f>
        <v>-5.1574816115097723E-10</v>
      </c>
      <c r="AH22" s="9">
        <f>AB22*Q22</f>
        <v>2.1236309091165724E-4</v>
      </c>
      <c r="AI22" s="9">
        <f>AB22*R22</f>
        <v>5.7021824543464168E-5</v>
      </c>
      <c r="AJ22" s="9">
        <f>AB22*S22</f>
        <v>-2.287819116289003E-4</v>
      </c>
      <c r="AK22" s="9">
        <f>AB22*T22</f>
        <v>-1.0539745436972097E-3</v>
      </c>
      <c r="AL22" s="9">
        <f>AB22*U22</f>
        <v>2.8696702001424669E-7</v>
      </c>
      <c r="AM22" s="9">
        <f>AB22*V22</f>
        <v>9.7586895528990404E-6</v>
      </c>
      <c r="AN22" s="9">
        <f>AB22*W22</f>
        <v>5.348048751002827E-3</v>
      </c>
      <c r="AO22" s="9">
        <f>AB22*X22</f>
        <v>3.2308317082828386E-2</v>
      </c>
      <c r="AP22" s="9">
        <f>AB22*Y22</f>
        <v>5.9156225282669785E-4</v>
      </c>
      <c r="AQ22" s="9">
        <f>AB22*Z22</f>
        <v>-5.5873030923603101E-10</v>
      </c>
      <c r="AR22" s="9">
        <f>AB22*AA22</f>
        <v>0.10916730139212347</v>
      </c>
    </row>
    <row r="23" spans="1:44" ht="113.5" x14ac:dyDescent="0.35">
      <c r="A23" s="9" t="s">
        <v>131</v>
      </c>
      <c r="B23" s="9" t="s">
        <v>61</v>
      </c>
      <c r="C23" s="9" t="s">
        <v>112</v>
      </c>
      <c r="D23" s="9" t="s">
        <v>173</v>
      </c>
      <c r="E23" s="9" t="s">
        <v>128</v>
      </c>
      <c r="F23" s="9" t="s">
        <v>58</v>
      </c>
      <c r="G23" s="9" t="s">
        <v>172</v>
      </c>
      <c r="H23" s="9">
        <v>0.02</v>
      </c>
      <c r="I23" s="9" t="s">
        <v>188</v>
      </c>
      <c r="J23" s="9" t="b">
        <v>0</v>
      </c>
      <c r="L23" s="9">
        <v>1.1416556053677691</v>
      </c>
      <c r="M23" s="9">
        <v>2.5177310202026199E-7</v>
      </c>
      <c r="N23" s="9">
        <v>6.155909701083705E-9</v>
      </c>
      <c r="O23" s="9">
        <v>7.159852308890141E-8</v>
      </c>
      <c r="P23" s="9">
        <v>1.725633233871712E-7</v>
      </c>
      <c r="Q23" s="9">
        <v>7.3407314850234481E-2</v>
      </c>
      <c r="R23" s="9">
        <v>1.245021295780843E-2</v>
      </c>
      <c r="S23" s="9">
        <v>7.7904272794997141E-3</v>
      </c>
      <c r="T23" s="9">
        <v>3.5264014321464657E-2</v>
      </c>
      <c r="U23" s="9">
        <v>2.1998683080268879E-6</v>
      </c>
      <c r="V23" s="9">
        <v>3.211687831045936E-3</v>
      </c>
      <c r="W23" s="9">
        <v>0.35608594822572021</v>
      </c>
      <c r="X23" s="9">
        <v>22.58645068742775</v>
      </c>
      <c r="Y23" s="9">
        <v>3.1655681380533089E-2</v>
      </c>
      <c r="Z23" s="9">
        <v>1.4114103255198771E-6</v>
      </c>
      <c r="AA23" s="9">
        <v>15.625377207649979</v>
      </c>
      <c r="AB23" s="9">
        <f>H23</f>
        <v>0.02</v>
      </c>
      <c r="AC23" s="9">
        <f>AB23*L23</f>
        <v>2.2833112107355384E-2</v>
      </c>
      <c r="AD23" s="9">
        <f>AB23*M23</f>
        <v>5.0354620404052402E-9</v>
      </c>
      <c r="AE23" s="9">
        <f>AB23*N23</f>
        <v>1.2311819402167411E-10</v>
      </c>
      <c r="AF23" s="9">
        <f>AB23*O23</f>
        <v>1.4319704617780282E-9</v>
      </c>
      <c r="AG23" s="9">
        <f>AB23*P23</f>
        <v>3.451266467743424E-9</v>
      </c>
      <c r="AH23" s="9">
        <f>AB23*Q23</f>
        <v>1.4681462970046898E-3</v>
      </c>
      <c r="AI23" s="9">
        <f>AB23*R23</f>
        <v>2.4900425915616863E-4</v>
      </c>
      <c r="AJ23" s="9">
        <f>AB23*S23</f>
        <v>1.5580854558999428E-4</v>
      </c>
      <c r="AK23" s="9">
        <f>AB23*T23</f>
        <v>7.0528028642929312E-4</v>
      </c>
      <c r="AL23" s="9">
        <f>AB23*U23</f>
        <v>4.3997366160537762E-8</v>
      </c>
      <c r="AM23" s="9">
        <f>AB23*V23</f>
        <v>6.4233756620918716E-5</v>
      </c>
      <c r="AN23" s="9">
        <f>AB23*W23</f>
        <v>7.1217189645144041E-3</v>
      </c>
      <c r="AO23" s="9">
        <f>AB23*X23</f>
        <v>0.45172901374855501</v>
      </c>
      <c r="AP23" s="9">
        <f>AB23*Y23</f>
        <v>6.3311362761066183E-4</v>
      </c>
      <c r="AQ23" s="9">
        <f>AB23*Z23</f>
        <v>2.8228206510397542E-8</v>
      </c>
      <c r="AR23" s="9">
        <f>AB23*AA23</f>
        <v>0.31250754415299958</v>
      </c>
    </row>
    <row r="24" spans="1:44" ht="101" x14ac:dyDescent="0.35">
      <c r="A24" s="9" t="s">
        <v>132</v>
      </c>
      <c r="B24" s="9" t="s">
        <v>62</v>
      </c>
      <c r="C24" s="9" t="s">
        <v>112</v>
      </c>
      <c r="D24" s="9" t="s">
        <v>174</v>
      </c>
      <c r="E24" s="9" t="s">
        <v>128</v>
      </c>
      <c r="F24" s="9" t="s">
        <v>58</v>
      </c>
      <c r="G24" s="9" t="s">
        <v>172</v>
      </c>
      <c r="H24" s="9">
        <v>0.1</v>
      </c>
      <c r="I24" s="9" t="s">
        <v>188</v>
      </c>
      <c r="J24" s="9" t="b">
        <v>0</v>
      </c>
      <c r="K24" s="9" t="s">
        <v>101</v>
      </c>
      <c r="L24" s="9">
        <v>0.14005505086468931</v>
      </c>
      <c r="M24" s="9">
        <v>3.2727852204489357E-8</v>
      </c>
      <c r="N24" s="9">
        <v>2.4035968354874268E-9</v>
      </c>
      <c r="O24" s="9">
        <v>2.4292283859501869E-8</v>
      </c>
      <c r="P24" s="9">
        <v>1.1371104031836699E-8</v>
      </c>
      <c r="Q24" s="9">
        <v>1.043937133619199E-2</v>
      </c>
      <c r="R24" s="9">
        <v>6.4290116724042255E-4</v>
      </c>
      <c r="S24" s="9">
        <v>5.7369588638934565E-4</v>
      </c>
      <c r="T24" s="9">
        <v>2.0918853556883858E-3</v>
      </c>
      <c r="U24" s="9">
        <v>6.319399973545705E-7</v>
      </c>
      <c r="V24" s="9">
        <v>1.8969178164927501E-4</v>
      </c>
      <c r="W24" s="9">
        <v>0.44306904253135382</v>
      </c>
      <c r="X24" s="9">
        <v>4.9678277761146186</v>
      </c>
      <c r="Y24" s="9">
        <v>9.5850663776288134E-3</v>
      </c>
      <c r="Z24" s="9">
        <v>6.6706507631018821E-7</v>
      </c>
      <c r="AA24" s="9">
        <v>2.170799309722097</v>
      </c>
      <c r="AB24" s="9">
        <f>Parameter!E5</f>
        <v>0.1</v>
      </c>
      <c r="AC24" s="9">
        <f>AB24*L24</f>
        <v>1.4005505086468931E-2</v>
      </c>
      <c r="AD24" s="9">
        <f>AB24*M24</f>
        <v>3.2727852204489358E-9</v>
      </c>
      <c r="AE24" s="9">
        <f>AB24*N24</f>
        <v>2.4035968354874272E-10</v>
      </c>
      <c r="AF24" s="9">
        <f>AB24*O24</f>
        <v>2.429228385950187E-9</v>
      </c>
      <c r="AG24" s="9">
        <f>AB24*P24</f>
        <v>1.13711040318367E-9</v>
      </c>
      <c r="AH24" s="9">
        <f>AB24*Q24</f>
        <v>1.043937133619199E-3</v>
      </c>
      <c r="AI24" s="9">
        <f>AB24*R24</f>
        <v>6.4290116724042252E-5</v>
      </c>
      <c r="AJ24" s="9">
        <f>AB24*S24</f>
        <v>5.7369588638934565E-5</v>
      </c>
      <c r="AK24" s="9">
        <f>AB24*T24</f>
        <v>2.0918853556883859E-4</v>
      </c>
      <c r="AL24" s="9">
        <f>AB24*U24</f>
        <v>6.3193999735457055E-8</v>
      </c>
      <c r="AM24" s="9">
        <f>AB24*V24</f>
        <v>1.8969178164927501E-5</v>
      </c>
      <c r="AN24" s="9">
        <f>AB24*W24</f>
        <v>4.4306904253135382E-2</v>
      </c>
      <c r="AO24" s="9">
        <f>AB24*X24</f>
        <v>0.49678277761146189</v>
      </c>
      <c r="AP24" s="9">
        <f>AB24*Y24</f>
        <v>9.5850663776288138E-4</v>
      </c>
      <c r="AQ24" s="9">
        <f>AB24*Z24</f>
        <v>6.6706507631018821E-8</v>
      </c>
      <c r="AR24" s="9">
        <f>AB24*AA24</f>
        <v>0.21707993097220971</v>
      </c>
    </row>
    <row r="25" spans="1:44" ht="88.5" x14ac:dyDescent="0.35">
      <c r="A25" s="9" t="s">
        <v>125</v>
      </c>
      <c r="B25" s="9" t="s">
        <v>55</v>
      </c>
      <c r="C25" s="9" t="s">
        <v>110</v>
      </c>
      <c r="D25" s="9" t="s">
        <v>172</v>
      </c>
      <c r="E25" s="9" t="s">
        <v>125</v>
      </c>
      <c r="F25" s="9" t="s">
        <v>55</v>
      </c>
      <c r="G25" s="9" t="s">
        <v>172</v>
      </c>
      <c r="H25" s="9">
        <v>-1</v>
      </c>
      <c r="I25" s="9" t="s">
        <v>187</v>
      </c>
      <c r="J25" s="9" t="b">
        <v>0</v>
      </c>
      <c r="AB25" s="9">
        <f t="shared" ref="AB25:AB56" si="8">H25</f>
        <v>-1</v>
      </c>
      <c r="AC25" s="9">
        <f t="shared" ref="AC25:AR25" si="9">+AC26+AC27+AC28+AC29+AC30+AC31+AC32+AC33+AC34+AC35+AC36+AC37</f>
        <v>2.3763548982280912E-2</v>
      </c>
      <c r="AD25" s="9">
        <f t="shared" si="9"/>
        <v>1.6201036407601735E-11</v>
      </c>
      <c r="AE25" s="9">
        <f t="shared" si="9"/>
        <v>3.1986682202043487E-11</v>
      </c>
      <c r="AF25" s="9">
        <f t="shared" si="9"/>
        <v>-5.5304129637523716E-11</v>
      </c>
      <c r="AG25" s="9">
        <f t="shared" si="9"/>
        <v>2.5703062394485822E-10</v>
      </c>
      <c r="AH25" s="9">
        <f t="shared" si="9"/>
        <v>1.8215300590521019E-4</v>
      </c>
      <c r="AI25" s="9">
        <f t="shared" si="9"/>
        <v>9.846796460107398E-3</v>
      </c>
      <c r="AJ25" s="9">
        <f t="shared" si="9"/>
        <v>7.70989465912184E-5</v>
      </c>
      <c r="AK25" s="9">
        <f t="shared" si="9"/>
        <v>3.2626935710867446E-4</v>
      </c>
      <c r="AL25" s="9">
        <f t="shared" si="9"/>
        <v>2.7217905357984372E-8</v>
      </c>
      <c r="AM25" s="9">
        <f t="shared" si="9"/>
        <v>3.0713817213277662E-6</v>
      </c>
      <c r="AN25" s="9">
        <f t="shared" si="9"/>
        <v>-3.1066329985215586E-3</v>
      </c>
      <c r="AO25" s="9">
        <f t="shared" si="9"/>
        <v>-5.9214284497486058E-3</v>
      </c>
      <c r="AP25" s="9">
        <f t="shared" si="9"/>
        <v>2.5585338559043012E-2</v>
      </c>
      <c r="AQ25" s="9">
        <f t="shared" si="9"/>
        <v>2.5242744636742441E-9</v>
      </c>
      <c r="AR25" s="9">
        <f t="shared" si="9"/>
        <v>8.9267166527744232E-2</v>
      </c>
    </row>
    <row r="26" spans="1:44" ht="51" x14ac:dyDescent="0.35">
      <c r="A26" s="9" t="s">
        <v>135</v>
      </c>
      <c r="B26" s="9" t="s">
        <v>65</v>
      </c>
      <c r="C26" s="9" t="s">
        <v>110</v>
      </c>
      <c r="D26" s="9" t="s">
        <v>175</v>
      </c>
      <c r="E26" s="9" t="s">
        <v>125</v>
      </c>
      <c r="F26" s="9" t="s">
        <v>55</v>
      </c>
      <c r="G26" s="9" t="s">
        <v>172</v>
      </c>
      <c r="H26" s="9">
        <v>-1.1199999999999999E-3</v>
      </c>
      <c r="I26" s="9" t="s">
        <v>188</v>
      </c>
      <c r="J26" s="9" t="b">
        <v>0</v>
      </c>
      <c r="L26" s="9">
        <v>-1.932704476494864</v>
      </c>
      <c r="M26" s="9">
        <v>-3.8380411238212631E-9</v>
      </c>
      <c r="N26" s="9">
        <v>-3.7858486360111017E-9</v>
      </c>
      <c r="O26" s="9">
        <v>-3.587092684114454E-8</v>
      </c>
      <c r="P26" s="9">
        <v>-4.3287654796739058E-9</v>
      </c>
      <c r="Q26" s="9">
        <v>-1.8268041908074621E-3</v>
      </c>
      <c r="R26" s="9">
        <v>-3.9681035637393767E-4</v>
      </c>
      <c r="S26" s="9">
        <v>-2.9452041874189749E-4</v>
      </c>
      <c r="T26" s="9">
        <v>-1.450062851984937E-3</v>
      </c>
      <c r="U26" s="9">
        <v>-2.5604153392914671E-7</v>
      </c>
      <c r="V26" s="9">
        <v>-1.4323241037077569E-4</v>
      </c>
      <c r="W26" s="9">
        <v>-2.7671302755050049</v>
      </c>
      <c r="X26" s="9">
        <v>-0.83313206034268983</v>
      </c>
      <c r="Y26" s="9">
        <v>-5.5704955132963439E-2</v>
      </c>
      <c r="Z26" s="9">
        <v>-2.9165446010883799E-7</v>
      </c>
      <c r="AA26" s="9">
        <v>-0.37941338603548669</v>
      </c>
      <c r="AB26" s="9">
        <f t="shared" si="8"/>
        <v>-1.1199999999999999E-3</v>
      </c>
      <c r="AC26" s="9">
        <f t="shared" ref="AC26:AC37" si="10">AB26*L26</f>
        <v>2.1646290136742474E-3</v>
      </c>
      <c r="AD26" s="9">
        <f t="shared" ref="AD26:AD37" si="11">AB26*M26</f>
        <v>4.2986060586798143E-12</v>
      </c>
      <c r="AE26" s="9">
        <f t="shared" ref="AE26:AE37" si="12">AB26*N26</f>
        <v>4.2401504723324331E-12</v>
      </c>
      <c r="AF26" s="9">
        <f t="shared" ref="AF26:AF37" si="13">AB26*O26</f>
        <v>4.0175438062081883E-11</v>
      </c>
      <c r="AG26" s="9">
        <f t="shared" ref="AG26:AG37" si="14">AB26*P26</f>
        <v>4.8482173372347741E-12</v>
      </c>
      <c r="AH26" s="9">
        <f t="shared" ref="AH26:AH37" si="15">AB26*Q26</f>
        <v>2.0460206937043574E-6</v>
      </c>
      <c r="AI26" s="9">
        <f t="shared" ref="AI26:AI37" si="16">AB26*R26</f>
        <v>4.4442759913881016E-7</v>
      </c>
      <c r="AJ26" s="9">
        <f t="shared" ref="AJ26:AJ37" si="17">AB26*S26</f>
        <v>3.2986286899092515E-7</v>
      </c>
      <c r="AK26" s="9">
        <f t="shared" ref="AK26:AK37" si="18">AB26*T26</f>
        <v>1.6240703942231292E-6</v>
      </c>
      <c r="AL26" s="9">
        <f t="shared" ref="AL26:AL37" si="19">AB26*U26</f>
        <v>2.8676651800064427E-10</v>
      </c>
      <c r="AM26" s="9">
        <f t="shared" ref="AM26:AM37" si="20">AB26*V26</f>
        <v>1.6042029961526875E-7</v>
      </c>
      <c r="AN26" s="9">
        <f t="shared" ref="AN26:AN37" si="21">AB26*W26</f>
        <v>3.0991859085656051E-3</v>
      </c>
      <c r="AO26" s="9">
        <f t="shared" ref="AO26:AO37" si="22">AB26*X26</f>
        <v>9.3310790758381254E-4</v>
      </c>
      <c r="AP26" s="9">
        <f t="shared" ref="AP26:AP37" si="23">AB26*Y26</f>
        <v>6.2389549748919051E-5</v>
      </c>
      <c r="AQ26" s="9">
        <f t="shared" ref="AQ26:AQ37" si="24">AB26*Z26</f>
        <v>3.2665299532189853E-10</v>
      </c>
      <c r="AR26" s="9">
        <f t="shared" ref="AR26:AR37" si="25">AB26*AA26</f>
        <v>4.2494299235974504E-4</v>
      </c>
    </row>
    <row r="27" spans="1:44" ht="76" x14ac:dyDescent="0.35">
      <c r="A27" s="9" t="s">
        <v>136</v>
      </c>
      <c r="B27" s="9" t="s">
        <v>66</v>
      </c>
      <c r="C27" s="9" t="s">
        <v>110</v>
      </c>
      <c r="D27" s="9" t="s">
        <v>173</v>
      </c>
      <c r="E27" s="9" t="s">
        <v>125</v>
      </c>
      <c r="F27" s="9" t="s">
        <v>55</v>
      </c>
      <c r="G27" s="9" t="s">
        <v>172</v>
      </c>
      <c r="H27" s="9">
        <v>1.1199999999999999E-3</v>
      </c>
      <c r="I27" s="9" t="s">
        <v>188</v>
      </c>
      <c r="J27" s="9" t="b">
        <v>0</v>
      </c>
      <c r="L27" s="9">
        <v>1.97030378618235</v>
      </c>
      <c r="M27" s="9">
        <v>5.1654825265096268E-8</v>
      </c>
      <c r="N27" s="9">
        <v>3.2974474766742013E-8</v>
      </c>
      <c r="O27" s="9">
        <v>1.093241902166538E-7</v>
      </c>
      <c r="P27" s="9">
        <v>7.2738363030827188E-8</v>
      </c>
      <c r="Q27" s="9">
        <v>5.5953674049662117E-2</v>
      </c>
      <c r="R27" s="9">
        <v>7.1950951237124373E-3</v>
      </c>
      <c r="S27" s="9">
        <v>7.1114992311900084E-3</v>
      </c>
      <c r="T27" s="9">
        <v>1.546008185536547E-2</v>
      </c>
      <c r="U27" s="9">
        <v>2.3749875567245621E-5</v>
      </c>
      <c r="V27" s="9">
        <v>1.3818885647163099E-3</v>
      </c>
      <c r="W27" s="9">
        <v>1.364450238815077</v>
      </c>
      <c r="X27" s="9">
        <v>9.2418035672855332</v>
      </c>
      <c r="Y27" s="9">
        <v>0.91599575973219793</v>
      </c>
      <c r="Z27" s="9">
        <v>1.613199101177122E-5</v>
      </c>
      <c r="AA27" s="9">
        <v>72.507479414421795</v>
      </c>
      <c r="AB27" s="9">
        <f t="shared" si="8"/>
        <v>1.1199999999999999E-3</v>
      </c>
      <c r="AC27" s="9">
        <f t="shared" si="10"/>
        <v>2.206740240524232E-3</v>
      </c>
      <c r="AD27" s="9">
        <f t="shared" si="11"/>
        <v>5.7853404296907815E-11</v>
      </c>
      <c r="AE27" s="9">
        <f t="shared" si="12"/>
        <v>3.6931411738751052E-11</v>
      </c>
      <c r="AF27" s="9">
        <f t="shared" si="13"/>
        <v>1.2244309304265224E-10</v>
      </c>
      <c r="AG27" s="9">
        <f t="shared" si="14"/>
        <v>8.1466966594526447E-11</v>
      </c>
      <c r="AH27" s="9">
        <f t="shared" si="15"/>
        <v>6.2668114935621571E-5</v>
      </c>
      <c r="AI27" s="9">
        <f t="shared" si="16"/>
        <v>8.0585065385579294E-6</v>
      </c>
      <c r="AJ27" s="9">
        <f t="shared" si="17"/>
        <v>7.9648791389328087E-6</v>
      </c>
      <c r="AK27" s="9">
        <f t="shared" si="18"/>
        <v>1.7315291678009324E-5</v>
      </c>
      <c r="AL27" s="9">
        <f t="shared" si="19"/>
        <v>2.6599860635315092E-8</v>
      </c>
      <c r="AM27" s="9">
        <f t="shared" si="20"/>
        <v>1.547715192482267E-6</v>
      </c>
      <c r="AN27" s="9">
        <f t="shared" si="21"/>
        <v>1.528184267472886E-3</v>
      </c>
      <c r="AO27" s="9">
        <f t="shared" si="22"/>
        <v>1.0350819995359797E-2</v>
      </c>
      <c r="AP27" s="9">
        <f t="shared" si="23"/>
        <v>1.0259152509000617E-3</v>
      </c>
      <c r="AQ27" s="9">
        <f t="shared" si="24"/>
        <v>1.8067829933183764E-8</v>
      </c>
      <c r="AR27" s="9">
        <f t="shared" si="25"/>
        <v>8.1208376944152408E-2</v>
      </c>
    </row>
    <row r="28" spans="1:44" ht="51" x14ac:dyDescent="0.35">
      <c r="A28" s="9" t="s">
        <v>137</v>
      </c>
      <c r="B28" s="9" t="s">
        <v>67</v>
      </c>
      <c r="C28" s="9" t="s">
        <v>110</v>
      </c>
      <c r="D28" s="9" t="s">
        <v>176</v>
      </c>
      <c r="E28" s="9" t="s">
        <v>125</v>
      </c>
      <c r="F28" s="9" t="s">
        <v>55</v>
      </c>
      <c r="G28" s="9" t="s">
        <v>172</v>
      </c>
      <c r="H28" s="9">
        <v>1.1199999999999999E-3</v>
      </c>
      <c r="I28" s="9" t="s">
        <v>188</v>
      </c>
      <c r="J28" s="9" t="b">
        <v>0</v>
      </c>
      <c r="L28" s="9">
        <v>0.43117503259464668</v>
      </c>
      <c r="M28" s="9">
        <v>1.014264818111637E-7</v>
      </c>
      <c r="N28" s="9">
        <v>1.491790554120449E-8</v>
      </c>
      <c r="O28" s="9">
        <v>6.6756049912904461E-8</v>
      </c>
      <c r="P28" s="9">
        <v>1.5596932623808239E-8</v>
      </c>
      <c r="Q28" s="9">
        <v>0.16377509947980659</v>
      </c>
      <c r="R28" s="9">
        <v>1.8258502417614871E-3</v>
      </c>
      <c r="S28" s="9">
        <v>1.687489471122672E-3</v>
      </c>
      <c r="T28" s="9">
        <v>4.6524759350009401E-3</v>
      </c>
      <c r="U28" s="9">
        <v>7.7307620985585396E-6</v>
      </c>
      <c r="V28" s="9">
        <v>3.7161499410601591E-4</v>
      </c>
      <c r="W28" s="9">
        <v>0.46666773746531481</v>
      </c>
      <c r="X28" s="9">
        <v>14.286603072423141</v>
      </c>
      <c r="Y28" s="9">
        <v>0.49601156427883131</v>
      </c>
      <c r="Z28" s="9">
        <v>3.3957907928383782E-6</v>
      </c>
      <c r="AA28" s="9">
        <v>17.778890598936702</v>
      </c>
      <c r="AB28" s="9">
        <f t="shared" si="8"/>
        <v>1.1199999999999999E-3</v>
      </c>
      <c r="AC28" s="9">
        <f t="shared" si="10"/>
        <v>4.8291603650600423E-4</v>
      </c>
      <c r="AD28" s="9">
        <f t="shared" si="11"/>
        <v>1.1359765962850335E-10</v>
      </c>
      <c r="AE28" s="9">
        <f t="shared" si="12"/>
        <v>1.6708054206149026E-11</v>
      </c>
      <c r="AF28" s="9">
        <f t="shared" si="13"/>
        <v>7.4766775902452985E-11</v>
      </c>
      <c r="AG28" s="9">
        <f t="shared" si="14"/>
        <v>1.7468564538665227E-11</v>
      </c>
      <c r="AH28" s="9">
        <f t="shared" si="15"/>
        <v>1.8342811141738337E-4</v>
      </c>
      <c r="AI28" s="9">
        <f t="shared" si="16"/>
        <v>2.0449522707728652E-6</v>
      </c>
      <c r="AJ28" s="9">
        <f t="shared" si="17"/>
        <v>1.8899882076573924E-6</v>
      </c>
      <c r="AK28" s="9">
        <f t="shared" si="18"/>
        <v>5.2107730472010521E-6</v>
      </c>
      <c r="AL28" s="9">
        <f t="shared" si="19"/>
        <v>8.6584535503855641E-9</v>
      </c>
      <c r="AM28" s="9">
        <f t="shared" si="20"/>
        <v>4.162087933987378E-7</v>
      </c>
      <c r="AN28" s="9">
        <f t="shared" si="21"/>
        <v>5.2266786596115249E-4</v>
      </c>
      <c r="AO28" s="9">
        <f t="shared" si="22"/>
        <v>1.6000995441113917E-2</v>
      </c>
      <c r="AP28" s="9">
        <f t="shared" si="23"/>
        <v>5.5553295199229106E-4</v>
      </c>
      <c r="AQ28" s="9">
        <f t="shared" si="24"/>
        <v>3.8032856879789831E-9</v>
      </c>
      <c r="AR28" s="9">
        <f t="shared" si="25"/>
        <v>1.9912357470809106E-2</v>
      </c>
    </row>
    <row r="29" spans="1:44" ht="51" x14ac:dyDescent="0.35">
      <c r="A29" s="9" t="s">
        <v>138</v>
      </c>
      <c r="B29" s="9" t="s">
        <v>68</v>
      </c>
      <c r="C29" s="9" t="s">
        <v>110</v>
      </c>
      <c r="D29" s="9" t="s">
        <v>173</v>
      </c>
      <c r="E29" s="9" t="s">
        <v>125</v>
      </c>
      <c r="F29" s="9" t="s">
        <v>55</v>
      </c>
      <c r="G29" s="9" t="s">
        <v>172</v>
      </c>
      <c r="H29" s="9">
        <v>-0.35</v>
      </c>
      <c r="I29" s="9" t="s">
        <v>188</v>
      </c>
      <c r="J29" s="9" t="b">
        <v>0</v>
      </c>
      <c r="L29" s="9">
        <v>1.9762523097816322E-3</v>
      </c>
      <c r="M29" s="9">
        <v>4.5585323878996922E-10</v>
      </c>
      <c r="N29" s="9">
        <v>7.3979812043397198E-11</v>
      </c>
      <c r="O29" s="9">
        <v>8.3625553327060225E-10</v>
      </c>
      <c r="P29" s="9">
        <v>4.9935178435876641E-10</v>
      </c>
      <c r="Q29" s="9">
        <v>1.8854068897571169E-4</v>
      </c>
      <c r="R29" s="9">
        <v>1.2071760860206691E-5</v>
      </c>
      <c r="S29" s="9">
        <v>1.098395321246494E-5</v>
      </c>
      <c r="T29" s="9">
        <v>3.8522508602168832E-5</v>
      </c>
      <c r="U29" s="9">
        <v>2.3791929559191239E-8</v>
      </c>
      <c r="V29" s="9">
        <v>3.4529216119100202E-6</v>
      </c>
      <c r="W29" s="9">
        <v>2.359048868720344E-2</v>
      </c>
      <c r="X29" s="9">
        <v>9.4875290839446111E-2</v>
      </c>
      <c r="Y29" s="9">
        <v>3.4761769599503579E-4</v>
      </c>
      <c r="Z29" s="9">
        <v>5.6209983293744008E-8</v>
      </c>
      <c r="AA29" s="9">
        <v>3.5081459655934379E-2</v>
      </c>
      <c r="AB29" s="9">
        <f t="shared" si="8"/>
        <v>-0.35</v>
      </c>
      <c r="AC29" s="9">
        <f t="shared" si="10"/>
        <v>-6.9168830842357117E-4</v>
      </c>
      <c r="AD29" s="9">
        <f t="shared" si="11"/>
        <v>-1.5954863357648922E-10</v>
      </c>
      <c r="AE29" s="9">
        <f t="shared" si="12"/>
        <v>-2.5892934215189018E-11</v>
      </c>
      <c r="AF29" s="9">
        <f t="shared" si="13"/>
        <v>-2.9268943664471078E-10</v>
      </c>
      <c r="AG29" s="9">
        <f t="shared" si="14"/>
        <v>-1.7477312452556823E-10</v>
      </c>
      <c r="AH29" s="9">
        <f t="shared" si="15"/>
        <v>-6.5989241141499084E-5</v>
      </c>
      <c r="AI29" s="9">
        <f t="shared" si="16"/>
        <v>-4.225116301072341E-6</v>
      </c>
      <c r="AJ29" s="9">
        <f t="shared" si="17"/>
        <v>-3.844383624362729E-6</v>
      </c>
      <c r="AK29" s="9">
        <f t="shared" si="18"/>
        <v>-1.348287801075909E-5</v>
      </c>
      <c r="AL29" s="9">
        <f t="shared" si="19"/>
        <v>-8.3271753457169328E-9</v>
      </c>
      <c r="AM29" s="9">
        <f t="shared" si="20"/>
        <v>-1.2085225641685069E-6</v>
      </c>
      <c r="AN29" s="9">
        <f t="shared" si="21"/>
        <v>-8.2566710405212029E-3</v>
      </c>
      <c r="AO29" s="9">
        <f t="shared" si="22"/>
        <v>-3.3206351793806134E-2</v>
      </c>
      <c r="AP29" s="9">
        <f t="shared" si="23"/>
        <v>-1.2166619359826251E-4</v>
      </c>
      <c r="AQ29" s="9">
        <f t="shared" si="24"/>
        <v>-1.96734941528104E-8</v>
      </c>
      <c r="AR29" s="9">
        <f t="shared" si="25"/>
        <v>-1.2278510879577032E-2</v>
      </c>
    </row>
    <row r="30" spans="1:44" ht="51" x14ac:dyDescent="0.35">
      <c r="A30" s="9" t="s">
        <v>139</v>
      </c>
      <c r="B30" s="9" t="s">
        <v>69</v>
      </c>
      <c r="C30" s="9" t="s">
        <v>110</v>
      </c>
      <c r="D30" s="9" t="s">
        <v>177</v>
      </c>
      <c r="E30" s="9" t="s">
        <v>125</v>
      </c>
      <c r="F30" s="9" t="s">
        <v>55</v>
      </c>
      <c r="G30" s="9" t="s">
        <v>172</v>
      </c>
      <c r="H30" s="9">
        <v>6.0424000000000003E-5</v>
      </c>
      <c r="I30" s="9" t="s">
        <v>189</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140</v>
      </c>
      <c r="B31" s="9" t="s">
        <v>70</v>
      </c>
      <c r="C31" s="9" t="s">
        <v>110</v>
      </c>
      <c r="D31" s="9" t="s">
        <v>177</v>
      </c>
      <c r="E31" s="9" t="s">
        <v>125</v>
      </c>
      <c r="F31" s="9" t="s">
        <v>55</v>
      </c>
      <c r="G31" s="9" t="s">
        <v>172</v>
      </c>
      <c r="H31" s="9">
        <v>0.14660000000000001</v>
      </c>
      <c r="I31" s="9" t="s">
        <v>189</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141</v>
      </c>
      <c r="B32" s="9" t="s">
        <v>71</v>
      </c>
      <c r="C32" s="9" t="s">
        <v>110</v>
      </c>
      <c r="D32" s="9" t="s">
        <v>178</v>
      </c>
      <c r="E32" s="9" t="s">
        <v>125</v>
      </c>
      <c r="F32" s="9" t="s">
        <v>55</v>
      </c>
      <c r="G32" s="9" t="s">
        <v>172</v>
      </c>
      <c r="H32" s="9">
        <v>0.15379999999999999</v>
      </c>
      <c r="I32" s="9" t="s">
        <v>189</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142</v>
      </c>
      <c r="B33" s="9" t="s">
        <v>72</v>
      </c>
      <c r="C33" s="9" t="s">
        <v>165</v>
      </c>
      <c r="D33" s="9" t="s">
        <v>179</v>
      </c>
      <c r="E33" s="9" t="s">
        <v>125</v>
      </c>
      <c r="F33" s="9" t="s">
        <v>55</v>
      </c>
      <c r="G33" s="9" t="s">
        <v>172</v>
      </c>
      <c r="H33" s="9">
        <v>0</v>
      </c>
      <c r="I33" s="9" t="s">
        <v>189</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143</v>
      </c>
      <c r="B34" s="9" t="s">
        <v>73</v>
      </c>
      <c r="C34" s="9" t="s">
        <v>110</v>
      </c>
      <c r="D34" s="9" t="s">
        <v>177</v>
      </c>
      <c r="E34" s="9" t="s">
        <v>125</v>
      </c>
      <c r="F34" s="9" t="s">
        <v>55</v>
      </c>
      <c r="G34" s="9" t="s">
        <v>172</v>
      </c>
      <c r="H34" s="9">
        <v>9.8399999999999998E-3</v>
      </c>
      <c r="I34" s="9" t="s">
        <v>189</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144</v>
      </c>
      <c r="B35" s="9" t="s">
        <v>74</v>
      </c>
      <c r="C35" s="9" t="s">
        <v>110</v>
      </c>
      <c r="D35" s="9" t="s">
        <v>177</v>
      </c>
      <c r="E35" s="9" t="s">
        <v>125</v>
      </c>
      <c r="F35" s="9" t="s">
        <v>55</v>
      </c>
      <c r="G35" s="9" t="s">
        <v>172</v>
      </c>
      <c r="H35" s="9">
        <v>4.6900000000000002E-5</v>
      </c>
      <c r="I35" s="9" t="s">
        <v>189</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145</v>
      </c>
      <c r="B36" s="9" t="s">
        <v>75</v>
      </c>
      <c r="C36" s="9" t="s">
        <v>166</v>
      </c>
      <c r="D36" s="9" t="s">
        <v>177</v>
      </c>
      <c r="E36" s="9" t="s">
        <v>125</v>
      </c>
      <c r="F36" s="9" t="s">
        <v>55</v>
      </c>
      <c r="G36" s="9" t="s">
        <v>172</v>
      </c>
      <c r="H36" s="9">
        <v>5.6026000000000003E-4</v>
      </c>
      <c r="I36" s="9" t="s">
        <v>189</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146</v>
      </c>
      <c r="B37" s="9" t="s">
        <v>76</v>
      </c>
      <c r="C37" s="9" t="s">
        <v>110</v>
      </c>
      <c r="D37" s="9" t="s">
        <v>177</v>
      </c>
      <c r="E37" s="9" t="s">
        <v>125</v>
      </c>
      <c r="F37" s="9" t="s">
        <v>55</v>
      </c>
      <c r="G37" s="9" t="s">
        <v>172</v>
      </c>
      <c r="H37" s="9">
        <v>2.3430000000000001E-5</v>
      </c>
      <c r="I37" s="9" t="s">
        <v>189</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129</v>
      </c>
      <c r="B38" s="9" t="s">
        <v>59</v>
      </c>
      <c r="C38" s="9" t="s">
        <v>110</v>
      </c>
      <c r="D38" s="9" t="s">
        <v>172</v>
      </c>
      <c r="E38" s="9" t="s">
        <v>129</v>
      </c>
      <c r="F38" s="9" t="s">
        <v>59</v>
      </c>
      <c r="G38" s="9" t="s">
        <v>172</v>
      </c>
      <c r="H38" s="9">
        <v>-1</v>
      </c>
      <c r="I38" s="9" t="s">
        <v>187</v>
      </c>
      <c r="J38" s="9" t="b">
        <v>0</v>
      </c>
      <c r="AB38" s="9">
        <f t="shared" si="8"/>
        <v>-1</v>
      </c>
      <c r="AC38" s="9">
        <f t="shared" ref="AC38:AR38" si="26">+AC39+AC40+AC41+AC42+AC43+AC44+AC45+AC46+AC47+AC48+AC49+AC50</f>
        <v>5.1902148057455584E-2</v>
      </c>
      <c r="AD38" s="9">
        <f t="shared" si="26"/>
        <v>2.9631161922865247E-9</v>
      </c>
      <c r="AE38" s="9">
        <f t="shared" si="26"/>
        <v>1.505032708367435E-9</v>
      </c>
      <c r="AF38" s="9">
        <f t="shared" si="26"/>
        <v>2.5670544272338876E-9</v>
      </c>
      <c r="AG38" s="9">
        <f t="shared" si="26"/>
        <v>1.0935378100008095E-8</v>
      </c>
      <c r="AH38" s="9">
        <f t="shared" si="26"/>
        <v>1.9588166580128026E-3</v>
      </c>
      <c r="AI38" s="9">
        <f t="shared" si="26"/>
        <v>7.1927436849041171E-5</v>
      </c>
      <c r="AJ38" s="9">
        <f t="shared" si="26"/>
        <v>2.1689098136162058E-3</v>
      </c>
      <c r="AK38" s="9">
        <f t="shared" si="26"/>
        <v>9.6286163502397708E-3</v>
      </c>
      <c r="AL38" s="9">
        <f t="shared" si="26"/>
        <v>3.8220756400944562E-7</v>
      </c>
      <c r="AM38" s="9">
        <f t="shared" si="26"/>
        <v>8.6336785509601342E-5</v>
      </c>
      <c r="AN38" s="9">
        <f t="shared" si="26"/>
        <v>2.0821992102691859E-2</v>
      </c>
      <c r="AO38" s="9">
        <f t="shared" si="26"/>
        <v>0.58901897080924814</v>
      </c>
      <c r="AP38" s="9">
        <f t="shared" si="26"/>
        <v>1.1813854293390241E-2</v>
      </c>
      <c r="AQ38" s="9">
        <f t="shared" si="26"/>
        <v>1.2528994163134821E-7</v>
      </c>
      <c r="AR38" s="9">
        <f t="shared" si="26"/>
        <v>0.27798189257859174</v>
      </c>
    </row>
    <row r="39" spans="1:44" ht="63.5" x14ac:dyDescent="0.35">
      <c r="A39" s="9" t="s">
        <v>147</v>
      </c>
      <c r="B39" s="9" t="s">
        <v>77</v>
      </c>
      <c r="C39" s="9" t="s">
        <v>110</v>
      </c>
      <c r="D39" s="9" t="s">
        <v>180</v>
      </c>
      <c r="E39" s="9" t="s">
        <v>129</v>
      </c>
      <c r="F39" s="9" t="s">
        <v>59</v>
      </c>
      <c r="G39" s="9" t="s">
        <v>172</v>
      </c>
      <c r="H39" s="9">
        <v>-1.8499999999999999E-5</v>
      </c>
      <c r="I39" s="9" t="s">
        <v>188</v>
      </c>
      <c r="J39" s="9" t="b">
        <v>0</v>
      </c>
      <c r="L39" s="9">
        <v>-0.51940192584175338</v>
      </c>
      <c r="M39" s="9">
        <v>-4.6051919264734213E-9</v>
      </c>
      <c r="N39" s="9">
        <v>-6.2243072063220781E-9</v>
      </c>
      <c r="O39" s="9">
        <v>-4.288719512531037E-8</v>
      </c>
      <c r="P39" s="9">
        <v>-4.1565817284655442E-9</v>
      </c>
      <c r="Q39" s="9">
        <v>-1.9986873841216142E-3</v>
      </c>
      <c r="R39" s="9">
        <v>-3.9306171721655128E-4</v>
      </c>
      <c r="S39" s="9">
        <v>-3.126136520155667E-4</v>
      </c>
      <c r="T39" s="9">
        <v>-1.468644351305413E-3</v>
      </c>
      <c r="U39" s="9">
        <v>-7.4459604740602693E-7</v>
      </c>
      <c r="V39" s="9">
        <v>-1.469849444047435E-4</v>
      </c>
      <c r="W39" s="9">
        <v>-1.3996924973071929</v>
      </c>
      <c r="X39" s="9">
        <v>-0.59690606778180233</v>
      </c>
      <c r="Y39" s="9">
        <v>-7.2207398976455228E-2</v>
      </c>
      <c r="Z39" s="9">
        <v>-1.9787340231942811E-7</v>
      </c>
      <c r="AA39" s="9">
        <v>-0.36422215309220052</v>
      </c>
      <c r="AB39" s="9">
        <f t="shared" si="8"/>
        <v>-1.8499999999999999E-5</v>
      </c>
      <c r="AC39" s="9">
        <f t="shared" ref="AC39:AC50" si="27">AB39*L39</f>
        <v>9.6089356280724362E-6</v>
      </c>
      <c r="AD39" s="9">
        <f t="shared" ref="AD39:AD50" si="28">AB39*M39</f>
        <v>8.519605063975829E-14</v>
      </c>
      <c r="AE39" s="9">
        <f t="shared" ref="AE39:AE50" si="29">AB39*N39</f>
        <v>1.1514968331695844E-13</v>
      </c>
      <c r="AF39" s="9">
        <f t="shared" ref="AF39:AF50" si="30">AB39*O39</f>
        <v>7.9341310981824181E-13</v>
      </c>
      <c r="AG39" s="9">
        <f t="shared" ref="AG39:AG50" si="31">AB39*P39</f>
        <v>7.6896761976612567E-14</v>
      </c>
      <c r="AH39" s="9">
        <f t="shared" ref="AH39:AH50" si="32">AB39*Q39</f>
        <v>3.6975716606249858E-8</v>
      </c>
      <c r="AI39" s="9">
        <f t="shared" ref="AI39:AI50" si="33">AB39*R39</f>
        <v>7.271641768506198E-9</v>
      </c>
      <c r="AJ39" s="9">
        <f t="shared" ref="AJ39:AJ50" si="34">AB39*S39</f>
        <v>5.7833525622879834E-9</v>
      </c>
      <c r="AK39" s="9">
        <f t="shared" ref="AK39:AK50" si="35">AB39*T39</f>
        <v>2.7169920499150139E-8</v>
      </c>
      <c r="AL39" s="9">
        <f t="shared" ref="AL39:AL50" si="36">AB39*U39</f>
        <v>1.3775026877011497E-11</v>
      </c>
      <c r="AM39" s="9">
        <f t="shared" ref="AM39:AM50" si="37">AB39*V39</f>
        <v>2.7192214714877544E-9</v>
      </c>
      <c r="AN39" s="9">
        <f t="shared" ref="AN39:AN50" si="38">AB39*W39</f>
        <v>2.5894311200183068E-5</v>
      </c>
      <c r="AO39" s="9">
        <f t="shared" ref="AO39:AO50" si="39">AB39*X39</f>
        <v>1.1042762253963342E-5</v>
      </c>
      <c r="AP39" s="9">
        <f t="shared" ref="AP39:AP50" si="40">AB39*Y39</f>
        <v>1.3358368810644216E-6</v>
      </c>
      <c r="AQ39" s="9">
        <f t="shared" ref="AQ39:AQ50" si="41">AB39*Z39</f>
        <v>3.6606579429094194E-12</v>
      </c>
      <c r="AR39" s="9">
        <f t="shared" ref="AR39:AR50" si="42">AB39*AA39</f>
        <v>6.7381098322057096E-6</v>
      </c>
    </row>
    <row r="40" spans="1:44" ht="63.5" x14ac:dyDescent="0.35">
      <c r="A40" s="9" t="s">
        <v>148</v>
      </c>
      <c r="B40" s="9" t="s">
        <v>78</v>
      </c>
      <c r="C40" s="9" t="s">
        <v>166</v>
      </c>
      <c r="D40" s="9" t="s">
        <v>180</v>
      </c>
      <c r="E40" s="9" t="s">
        <v>129</v>
      </c>
      <c r="F40" s="9" t="s">
        <v>59</v>
      </c>
      <c r="G40" s="9" t="s">
        <v>172</v>
      </c>
      <c r="H40" s="9">
        <v>-2.2499999999999999E-4</v>
      </c>
      <c r="I40" s="9" t="s">
        <v>188</v>
      </c>
      <c r="J40" s="9" t="b">
        <v>0</v>
      </c>
      <c r="L40" s="9">
        <v>-0.2495987735369119</v>
      </c>
      <c r="M40" s="9">
        <v>-2.298440280271461E-8</v>
      </c>
      <c r="N40" s="9">
        <v>-1.2730318481443419E-7</v>
      </c>
      <c r="O40" s="9">
        <v>-2.1089556431940152E-6</v>
      </c>
      <c r="P40" s="9">
        <v>-3.3022881192144073E-8</v>
      </c>
      <c r="Q40" s="9">
        <v>-3.087734116993586E-2</v>
      </c>
      <c r="R40" s="9">
        <v>-1.673626355443798E-3</v>
      </c>
      <c r="S40" s="9">
        <v>-3.9479854448940836E-3</v>
      </c>
      <c r="T40" s="9">
        <v>-1.1803089175688029E-2</v>
      </c>
      <c r="U40" s="9">
        <v>-9.1012277757634887E-4</v>
      </c>
      <c r="V40" s="9">
        <v>-2.0731028737765399E-2</v>
      </c>
      <c r="W40" s="9">
        <v>-4.7613668469768156</v>
      </c>
      <c r="X40" s="9">
        <v>-4.0001410825997326</v>
      </c>
      <c r="Y40" s="9">
        <v>-4.434468517523853</v>
      </c>
      <c r="Z40" s="9">
        <v>-6.659646535487014E-6</v>
      </c>
      <c r="AA40" s="9">
        <v>-4.3641458683035443</v>
      </c>
      <c r="AB40" s="9">
        <f t="shared" si="8"/>
        <v>-2.2499999999999999E-4</v>
      </c>
      <c r="AC40" s="9">
        <f t="shared" si="27"/>
        <v>5.6159724045805173E-5</v>
      </c>
      <c r="AD40" s="9">
        <f t="shared" si="28"/>
        <v>5.1714906306107873E-12</v>
      </c>
      <c r="AE40" s="9">
        <f t="shared" si="29"/>
        <v>2.8643216583247692E-11</v>
      </c>
      <c r="AF40" s="9">
        <f t="shared" si="30"/>
        <v>4.7451501971865341E-10</v>
      </c>
      <c r="AG40" s="9">
        <f t="shared" si="31"/>
        <v>7.4301482682324166E-12</v>
      </c>
      <c r="AH40" s="9">
        <f t="shared" si="32"/>
        <v>6.9474017632355678E-6</v>
      </c>
      <c r="AI40" s="9">
        <f t="shared" si="33"/>
        <v>3.7656592997485455E-7</v>
      </c>
      <c r="AJ40" s="9">
        <f t="shared" si="34"/>
        <v>8.8829672510116878E-7</v>
      </c>
      <c r="AK40" s="9">
        <f t="shared" si="35"/>
        <v>2.6556950645298065E-6</v>
      </c>
      <c r="AL40" s="9">
        <f t="shared" si="36"/>
        <v>2.0477762495467849E-7</v>
      </c>
      <c r="AM40" s="9">
        <f t="shared" si="37"/>
        <v>4.6644814659972144E-6</v>
      </c>
      <c r="AN40" s="9">
        <f t="shared" si="38"/>
        <v>1.0713075405697835E-3</v>
      </c>
      <c r="AO40" s="9">
        <f t="shared" si="39"/>
        <v>9.0003174358493985E-4</v>
      </c>
      <c r="AP40" s="9">
        <f t="shared" si="40"/>
        <v>9.9775541644286686E-4</v>
      </c>
      <c r="AQ40" s="9">
        <f t="shared" si="41"/>
        <v>1.498420470484578E-9</v>
      </c>
      <c r="AR40" s="9">
        <f t="shared" si="42"/>
        <v>9.8193282036829741E-4</v>
      </c>
    </row>
    <row r="41" spans="1:44" ht="63.5" x14ac:dyDescent="0.35">
      <c r="A41" s="9" t="s">
        <v>149</v>
      </c>
      <c r="B41" s="9" t="s">
        <v>79</v>
      </c>
      <c r="C41" s="9" t="s">
        <v>167</v>
      </c>
      <c r="D41" s="9" t="s">
        <v>180</v>
      </c>
      <c r="E41" s="9" t="s">
        <v>129</v>
      </c>
      <c r="F41" s="9" t="s">
        <v>59</v>
      </c>
      <c r="G41" s="9" t="s">
        <v>172</v>
      </c>
      <c r="H41" s="9">
        <v>7.4099999999999998E-9</v>
      </c>
      <c r="I41" s="9" t="s">
        <v>188</v>
      </c>
      <c r="J41" s="9" t="b">
        <v>0</v>
      </c>
      <c r="L41" s="9">
        <v>431230.28845620091</v>
      </c>
      <c r="M41" s="9">
        <v>0.1812057905421523</v>
      </c>
      <c r="N41" s="9">
        <v>0.17818369209175161</v>
      </c>
      <c r="O41" s="9">
        <v>0.24646226323935019</v>
      </c>
      <c r="P41" s="9">
        <v>9.5402912601042889E-2</v>
      </c>
      <c r="Q41" s="9">
        <v>75861.433288755667</v>
      </c>
      <c r="R41" s="9">
        <v>3780.796048065733</v>
      </c>
      <c r="S41" s="9">
        <v>3420.1765630243522</v>
      </c>
      <c r="T41" s="9">
        <v>11503.54919853773</v>
      </c>
      <c r="U41" s="9">
        <v>16.70792456510156</v>
      </c>
      <c r="V41" s="9">
        <v>1003.613908752983</v>
      </c>
      <c r="W41" s="9">
        <v>3436396.434692875</v>
      </c>
      <c r="X41" s="9">
        <v>63525200.067814529</v>
      </c>
      <c r="Y41" s="9">
        <v>464514.47825360479</v>
      </c>
      <c r="Z41" s="9">
        <v>12.573692906766761</v>
      </c>
      <c r="AA41" s="9">
        <v>15117124.67547882</v>
      </c>
      <c r="AB41" s="9">
        <f t="shared" si="8"/>
        <v>7.4099999999999998E-9</v>
      </c>
      <c r="AC41" s="9">
        <f t="shared" si="27"/>
        <v>3.1954164374604489E-3</v>
      </c>
      <c r="AD41" s="9">
        <f t="shared" si="28"/>
        <v>1.3427349079173486E-9</v>
      </c>
      <c r="AE41" s="9">
        <f t="shared" si="29"/>
        <v>1.3203411583998795E-9</v>
      </c>
      <c r="AF41" s="9">
        <f t="shared" si="30"/>
        <v>1.826285370603585E-9</v>
      </c>
      <c r="AG41" s="9">
        <f t="shared" si="31"/>
        <v>7.0693558237372784E-10</v>
      </c>
      <c r="AH41" s="9">
        <f t="shared" si="32"/>
        <v>5.621332206696795E-4</v>
      </c>
      <c r="AI41" s="9">
        <f t="shared" si="33"/>
        <v>2.801569871616708E-5</v>
      </c>
      <c r="AJ41" s="9">
        <f t="shared" si="34"/>
        <v>2.5343508332010448E-5</v>
      </c>
      <c r="AK41" s="9">
        <f t="shared" si="35"/>
        <v>8.5241299561164576E-5</v>
      </c>
      <c r="AL41" s="9">
        <f t="shared" si="36"/>
        <v>1.2380572102740256E-7</v>
      </c>
      <c r="AM41" s="9">
        <f t="shared" si="37"/>
        <v>7.4367790638596034E-6</v>
      </c>
      <c r="AN41" s="9">
        <f t="shared" si="38"/>
        <v>2.5463697581074203E-2</v>
      </c>
      <c r="AO41" s="9">
        <f t="shared" si="39"/>
        <v>0.47072173250250565</v>
      </c>
      <c r="AP41" s="9">
        <f t="shared" si="40"/>
        <v>3.4420522838592114E-3</v>
      </c>
      <c r="AQ41" s="9">
        <f t="shared" si="41"/>
        <v>9.3171064439141692E-8</v>
      </c>
      <c r="AR41" s="9">
        <f t="shared" si="42"/>
        <v>0.11201789384529805</v>
      </c>
    </row>
    <row r="42" spans="1:44" ht="63.5" x14ac:dyDescent="0.35">
      <c r="A42" s="9" t="s">
        <v>150</v>
      </c>
      <c r="B42" s="9" t="s">
        <v>80</v>
      </c>
      <c r="C42" s="9" t="s">
        <v>168</v>
      </c>
      <c r="D42" s="9" t="s">
        <v>180</v>
      </c>
      <c r="E42" s="9" t="s">
        <v>129</v>
      </c>
      <c r="F42" s="9" t="s">
        <v>59</v>
      </c>
      <c r="G42" s="9" t="s">
        <v>172</v>
      </c>
      <c r="H42" s="9">
        <v>1.18E-2</v>
      </c>
      <c r="I42" s="9" t="s">
        <v>188</v>
      </c>
      <c r="J42" s="9" t="b">
        <v>0</v>
      </c>
      <c r="L42" s="9">
        <v>6.4976975825310895E-2</v>
      </c>
      <c r="M42" s="9">
        <v>1.88167952045853E-8</v>
      </c>
      <c r="N42" s="9">
        <v>6.0236371123010269E-9</v>
      </c>
      <c r="O42" s="9">
        <v>3.9556354335357318E-8</v>
      </c>
      <c r="P42" s="9">
        <v>5.3369834210624228E-9</v>
      </c>
      <c r="Q42" s="9">
        <v>8.4433934315109968E-2</v>
      </c>
      <c r="R42" s="9">
        <v>5.016597225484062E-4</v>
      </c>
      <c r="S42" s="9">
        <v>5.0248543053991177E-4</v>
      </c>
      <c r="T42" s="9">
        <v>1.8498312758690361E-3</v>
      </c>
      <c r="U42" s="9">
        <v>3.9109431028866969E-6</v>
      </c>
      <c r="V42" s="9">
        <v>1.39010101612752E-4</v>
      </c>
      <c r="W42" s="9">
        <v>0.17314665931359649</v>
      </c>
      <c r="X42" s="9">
        <v>2.101253921996538</v>
      </c>
      <c r="Y42" s="9">
        <v>0.15811485130492209</v>
      </c>
      <c r="Z42" s="9">
        <v>4.2611104742012036E-6</v>
      </c>
      <c r="AA42" s="9">
        <v>6.7283494472038399</v>
      </c>
      <c r="AB42" s="9">
        <f t="shared" si="8"/>
        <v>1.18E-2</v>
      </c>
      <c r="AC42" s="9">
        <f t="shared" si="27"/>
        <v>7.6672831473866855E-4</v>
      </c>
      <c r="AD42" s="9">
        <f t="shared" si="28"/>
        <v>2.2203818341410653E-10</v>
      </c>
      <c r="AE42" s="9">
        <f t="shared" si="29"/>
        <v>7.107891792515212E-11</v>
      </c>
      <c r="AF42" s="9">
        <f t="shared" si="30"/>
        <v>4.6676498115721638E-10</v>
      </c>
      <c r="AG42" s="9">
        <f t="shared" si="31"/>
        <v>6.2976404368536587E-11</v>
      </c>
      <c r="AH42" s="9">
        <f t="shared" si="32"/>
        <v>9.9632042491829757E-4</v>
      </c>
      <c r="AI42" s="9">
        <f t="shared" si="33"/>
        <v>5.919584726071193E-6</v>
      </c>
      <c r="AJ42" s="9">
        <f t="shared" si="34"/>
        <v>5.9293280803709584E-6</v>
      </c>
      <c r="AK42" s="9">
        <f t="shared" si="35"/>
        <v>2.1828009055254625E-5</v>
      </c>
      <c r="AL42" s="9">
        <f t="shared" si="36"/>
        <v>4.614912861406302E-8</v>
      </c>
      <c r="AM42" s="9">
        <f t="shared" si="37"/>
        <v>1.6403191990304736E-6</v>
      </c>
      <c r="AN42" s="9">
        <f t="shared" si="38"/>
        <v>2.0431305799004386E-3</v>
      </c>
      <c r="AO42" s="9">
        <f t="shared" si="39"/>
        <v>2.4794796279559148E-2</v>
      </c>
      <c r="AP42" s="9">
        <f t="shared" si="40"/>
        <v>1.8657552453980805E-3</v>
      </c>
      <c r="AQ42" s="9">
        <f t="shared" si="41"/>
        <v>5.0281103595574199E-8</v>
      </c>
      <c r="AR42" s="9">
        <f t="shared" si="42"/>
        <v>7.9394523477005305E-2</v>
      </c>
    </row>
    <row r="43" spans="1:44" ht="113.5" x14ac:dyDescent="0.35">
      <c r="A43" s="9" t="s">
        <v>151</v>
      </c>
      <c r="B43" s="9" t="s">
        <v>81</v>
      </c>
      <c r="C43" s="9" t="s">
        <v>169</v>
      </c>
      <c r="D43" s="9" t="s">
        <v>173</v>
      </c>
      <c r="E43" s="9" t="s">
        <v>129</v>
      </c>
      <c r="F43" s="9" t="s">
        <v>59</v>
      </c>
      <c r="G43" s="9" t="s">
        <v>172</v>
      </c>
      <c r="H43" s="9">
        <v>3.5211267605633799E-4</v>
      </c>
      <c r="I43" s="9" t="s">
        <v>188</v>
      </c>
      <c r="J43" s="9" t="b">
        <v>0</v>
      </c>
      <c r="L43" s="9">
        <v>20.770476845355471</v>
      </c>
      <c r="M43" s="9">
        <v>4.538945855711228E-6</v>
      </c>
      <c r="N43" s="9">
        <v>3.3553231459484399E-7</v>
      </c>
      <c r="O43" s="9">
        <v>4.9703019663053336E-7</v>
      </c>
      <c r="P43" s="9">
        <v>1.654775334199667E-6</v>
      </c>
      <c r="Q43" s="9">
        <v>1.358150323754713</v>
      </c>
      <c r="R43" s="9">
        <v>9.3551327350913246E-2</v>
      </c>
      <c r="S43" s="9">
        <v>7.8627320043827789E-2</v>
      </c>
      <c r="T43" s="9">
        <v>0.30444602764641082</v>
      </c>
      <c r="U43" s="9">
        <v>5.1596218834091912E-5</v>
      </c>
      <c r="V43" s="9">
        <v>2.7679495648269901E-2</v>
      </c>
      <c r="W43" s="9">
        <v>8.0476568776961841</v>
      </c>
      <c r="X43" s="9">
        <v>384.2101054534304</v>
      </c>
      <c r="Y43" s="9">
        <v>0.83675906617926499</v>
      </c>
      <c r="Z43" s="9">
        <v>1.5989725259106591E-5</v>
      </c>
      <c r="AA43" s="9">
        <v>287.88358972637371</v>
      </c>
      <c r="AB43" s="9">
        <f t="shared" si="8"/>
        <v>3.5211267605633799E-4</v>
      </c>
      <c r="AC43" s="9">
        <f t="shared" si="27"/>
        <v>7.31354818498432E-3</v>
      </c>
      <c r="AD43" s="9">
        <f t="shared" si="28"/>
        <v>1.5982203717293055E-9</v>
      </c>
      <c r="AE43" s="9">
        <f t="shared" si="29"/>
        <v>1.1814518119536758E-10</v>
      </c>
      <c r="AF43" s="9">
        <f t="shared" si="30"/>
        <v>1.7501063261638496E-10</v>
      </c>
      <c r="AG43" s="9">
        <f t="shared" si="31"/>
        <v>5.8266737119706578E-10</v>
      </c>
      <c r="AH43" s="9">
        <f t="shared" si="32"/>
        <v>4.7822194498405382E-4</v>
      </c>
      <c r="AI43" s="9">
        <f t="shared" si="33"/>
        <v>3.2940608222152547E-5</v>
      </c>
      <c r="AJ43" s="9">
        <f t="shared" si="34"/>
        <v>2.7685676071770344E-5</v>
      </c>
      <c r="AK43" s="9">
        <f t="shared" si="35"/>
        <v>1.0719930550929957E-4</v>
      </c>
      <c r="AL43" s="9">
        <f t="shared" si="36"/>
        <v>1.8167682688060532E-8</v>
      </c>
      <c r="AM43" s="9">
        <f t="shared" si="37"/>
        <v>9.7463012846020771E-6</v>
      </c>
      <c r="AN43" s="9">
        <f t="shared" si="38"/>
        <v>2.833681999188797E-3</v>
      </c>
      <c r="AO43" s="9">
        <f t="shared" si="39"/>
        <v>0.1352852483990952</v>
      </c>
      <c r="AP43" s="9">
        <f t="shared" si="40"/>
        <v>2.9463347400678341E-4</v>
      </c>
      <c r="AQ43" s="9">
        <f t="shared" si="41"/>
        <v>5.6301849503896443E-9</v>
      </c>
      <c r="AR43" s="9">
        <f t="shared" si="42"/>
        <v>0.10136746117125833</v>
      </c>
    </row>
    <row r="44" spans="1:44" ht="63.5" x14ac:dyDescent="0.35">
      <c r="A44" s="9" t="s">
        <v>138</v>
      </c>
      <c r="B44" s="9" t="s">
        <v>68</v>
      </c>
      <c r="C44" s="9" t="s">
        <v>110</v>
      </c>
      <c r="D44" s="9" t="s">
        <v>173</v>
      </c>
      <c r="E44" s="9" t="s">
        <v>129</v>
      </c>
      <c r="F44" s="9" t="s">
        <v>59</v>
      </c>
      <c r="G44" s="9" t="s">
        <v>172</v>
      </c>
      <c r="H44" s="9">
        <v>-0.45</v>
      </c>
      <c r="I44" s="9" t="s">
        <v>188</v>
      </c>
      <c r="J44" s="9" t="b">
        <v>0</v>
      </c>
      <c r="L44" s="9">
        <v>1.9762523097816322E-3</v>
      </c>
      <c r="M44" s="9">
        <v>4.5585323878996922E-10</v>
      </c>
      <c r="N44" s="9">
        <v>7.3979812043397198E-11</v>
      </c>
      <c r="O44" s="9">
        <v>8.3625553327060225E-10</v>
      </c>
      <c r="P44" s="9">
        <v>4.9935178435876641E-10</v>
      </c>
      <c r="Q44" s="9">
        <v>1.8854068897571169E-4</v>
      </c>
      <c r="R44" s="9">
        <v>1.2071760860206691E-5</v>
      </c>
      <c r="S44" s="9">
        <v>1.098395321246494E-5</v>
      </c>
      <c r="T44" s="9">
        <v>3.8522508602168832E-5</v>
      </c>
      <c r="U44" s="9">
        <v>2.3791929559191239E-8</v>
      </c>
      <c r="V44" s="9">
        <v>3.4529216119100202E-6</v>
      </c>
      <c r="W44" s="9">
        <v>2.359048868720344E-2</v>
      </c>
      <c r="X44" s="9">
        <v>9.4875290839446111E-2</v>
      </c>
      <c r="Y44" s="9">
        <v>3.4761769599503579E-4</v>
      </c>
      <c r="Z44" s="9">
        <v>5.6209983293744008E-8</v>
      </c>
      <c r="AA44" s="9">
        <v>3.5081459655934379E-2</v>
      </c>
      <c r="AB44" s="9">
        <f t="shared" si="8"/>
        <v>-0.45</v>
      </c>
      <c r="AC44" s="9">
        <f t="shared" si="27"/>
        <v>-8.8931353940173452E-4</v>
      </c>
      <c r="AD44" s="9">
        <f t="shared" si="28"/>
        <v>-2.0513395745548615E-10</v>
      </c>
      <c r="AE44" s="9">
        <f t="shared" si="29"/>
        <v>-3.329091541952874E-11</v>
      </c>
      <c r="AF44" s="9">
        <f t="shared" si="30"/>
        <v>-3.7631498997177103E-10</v>
      </c>
      <c r="AG44" s="9">
        <f t="shared" si="31"/>
        <v>-2.2470830296144488E-10</v>
      </c>
      <c r="AH44" s="9">
        <f t="shared" si="32"/>
        <v>-8.4843310039070264E-5</v>
      </c>
      <c r="AI44" s="9">
        <f t="shared" si="33"/>
        <v>-5.4322923870930111E-6</v>
      </c>
      <c r="AJ44" s="9">
        <f t="shared" si="34"/>
        <v>-4.942778945609223E-6</v>
      </c>
      <c r="AK44" s="9">
        <f t="shared" si="35"/>
        <v>-1.7335128870975976E-5</v>
      </c>
      <c r="AL44" s="9">
        <f t="shared" si="36"/>
        <v>-1.0706368301636057E-8</v>
      </c>
      <c r="AM44" s="9">
        <f t="shared" si="37"/>
        <v>-1.5538147253595092E-6</v>
      </c>
      <c r="AN44" s="9">
        <f t="shared" si="38"/>
        <v>-1.0615719909241548E-2</v>
      </c>
      <c r="AO44" s="9">
        <f t="shared" si="39"/>
        <v>-4.2693880877750751E-2</v>
      </c>
      <c r="AP44" s="9">
        <f t="shared" si="40"/>
        <v>-1.5642796319776612E-4</v>
      </c>
      <c r="AQ44" s="9">
        <f t="shared" si="41"/>
        <v>-2.5294492482184804E-8</v>
      </c>
      <c r="AR44" s="9">
        <f t="shared" si="42"/>
        <v>-1.5786656845170471E-2</v>
      </c>
    </row>
    <row r="45" spans="1:44" ht="63.5" x14ac:dyDescent="0.35">
      <c r="A45" s="9" t="s">
        <v>139</v>
      </c>
      <c r="B45" s="9" t="s">
        <v>69</v>
      </c>
      <c r="C45" s="9" t="s">
        <v>110</v>
      </c>
      <c r="D45" s="9" t="s">
        <v>177</v>
      </c>
      <c r="E45" s="9" t="s">
        <v>129</v>
      </c>
      <c r="F45" s="9" t="s">
        <v>59</v>
      </c>
      <c r="G45" s="9" t="s">
        <v>172</v>
      </c>
      <c r="H45" s="9">
        <v>2.5000000000000001E-5</v>
      </c>
      <c r="I45" s="9" t="s">
        <v>189</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140</v>
      </c>
      <c r="B46" s="9" t="s">
        <v>70</v>
      </c>
      <c r="C46" s="9" t="s">
        <v>110</v>
      </c>
      <c r="D46" s="9" t="s">
        <v>177</v>
      </c>
      <c r="E46" s="9" t="s">
        <v>129</v>
      </c>
      <c r="F46" s="9" t="s">
        <v>59</v>
      </c>
      <c r="G46" s="9" t="s">
        <v>172</v>
      </c>
      <c r="H46" s="9">
        <v>0.22</v>
      </c>
      <c r="I46" s="9" t="s">
        <v>189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152</v>
      </c>
      <c r="B47" s="9" t="s">
        <v>82</v>
      </c>
      <c r="C47" s="9" t="s">
        <v>110</v>
      </c>
      <c r="D47" s="9" t="s">
        <v>177</v>
      </c>
      <c r="E47" s="9" t="s">
        <v>129</v>
      </c>
      <c r="F47" s="9" t="s">
        <v>59</v>
      </c>
      <c r="G47" s="9" t="s">
        <v>172</v>
      </c>
      <c r="H47" s="9">
        <v>5.2599999999999999E-4</v>
      </c>
      <c r="I47" s="9" t="s">
        <v>189</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144</v>
      </c>
      <c r="B48" s="9" t="s">
        <v>74</v>
      </c>
      <c r="C48" s="9" t="s">
        <v>110</v>
      </c>
      <c r="D48" s="9" t="s">
        <v>177</v>
      </c>
      <c r="E48" s="9" t="s">
        <v>129</v>
      </c>
      <c r="F48" s="9" t="s">
        <v>59</v>
      </c>
      <c r="G48" s="9" t="s">
        <v>172</v>
      </c>
      <c r="H48" s="9">
        <v>1E-3</v>
      </c>
      <c r="I48" s="9" t="s">
        <v>189</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145</v>
      </c>
      <c r="B49" s="9" t="s">
        <v>83</v>
      </c>
      <c r="C49" s="9" t="s">
        <v>166</v>
      </c>
      <c r="D49" s="9" t="s">
        <v>181</v>
      </c>
      <c r="E49" s="9" t="s">
        <v>129</v>
      </c>
      <c r="F49" s="9" t="s">
        <v>59</v>
      </c>
      <c r="G49" s="9" t="s">
        <v>172</v>
      </c>
      <c r="H49" s="9">
        <v>1.25E-4</v>
      </c>
      <c r="I49" s="9" t="s">
        <v>189</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146</v>
      </c>
      <c r="B50" s="9" t="s">
        <v>76</v>
      </c>
      <c r="C50" s="9" t="s">
        <v>110</v>
      </c>
      <c r="D50" s="9" t="s">
        <v>177</v>
      </c>
      <c r="E50" s="9" t="s">
        <v>129</v>
      </c>
      <c r="F50" s="9" t="s">
        <v>59</v>
      </c>
      <c r="G50" s="9" t="s">
        <v>172</v>
      </c>
      <c r="H50" s="9">
        <v>6.9999999999999999E-4</v>
      </c>
      <c r="I50" s="9" t="s">
        <v>189</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130</v>
      </c>
      <c r="B51" s="9" t="s">
        <v>60</v>
      </c>
      <c r="C51" s="9" t="s">
        <v>110</v>
      </c>
      <c r="D51" s="9" t="s">
        <v>172</v>
      </c>
      <c r="E51" s="9" t="s">
        <v>130</v>
      </c>
      <c r="F51" s="9" t="s">
        <v>60</v>
      </c>
      <c r="G51" s="9" t="s">
        <v>172</v>
      </c>
      <c r="H51" s="9">
        <v>-1</v>
      </c>
      <c r="I51" s="9" t="s">
        <v>187</v>
      </c>
      <c r="J51" s="9" t="b">
        <v>0</v>
      </c>
      <c r="AB51" s="9">
        <f t="shared" si="8"/>
        <v>-1</v>
      </c>
      <c r="AC51" s="9">
        <f t="shared" ref="AC51:AR51" si="43">+AC52+AC53+AC54+AC55+AC56+AC57+AC58+AC59+AC60+AC61+AC62+AC63+AC64+AC65+AC66+AC67+AC68</f>
        <v>6.3631291606058196E-2</v>
      </c>
      <c r="AD51" s="9">
        <f t="shared" si="43"/>
        <v>2.1461117401745045E-9</v>
      </c>
      <c r="AE51" s="9">
        <f t="shared" si="43"/>
        <v>5.9932898772369975E-10</v>
      </c>
      <c r="AF51" s="9">
        <f t="shared" si="43"/>
        <v>2.1648111306459408E-9</v>
      </c>
      <c r="AG51" s="9">
        <f t="shared" si="43"/>
        <v>-5.1574816115097723E-10</v>
      </c>
      <c r="AH51" s="9">
        <f t="shared" si="43"/>
        <v>2.1236309091165724E-4</v>
      </c>
      <c r="AI51" s="9">
        <f t="shared" si="43"/>
        <v>5.7021824543464168E-5</v>
      </c>
      <c r="AJ51" s="9">
        <f t="shared" si="43"/>
        <v>-2.287819116289003E-4</v>
      </c>
      <c r="AK51" s="9">
        <f t="shared" si="43"/>
        <v>-1.0539745436972097E-3</v>
      </c>
      <c r="AL51" s="9">
        <f t="shared" si="43"/>
        <v>2.8696702001424669E-7</v>
      </c>
      <c r="AM51" s="9">
        <f t="shared" si="43"/>
        <v>9.7586895528990404E-6</v>
      </c>
      <c r="AN51" s="9">
        <f t="shared" si="43"/>
        <v>5.348048751002827E-3</v>
      </c>
      <c r="AO51" s="9">
        <f t="shared" si="43"/>
        <v>3.2308317082828386E-2</v>
      </c>
      <c r="AP51" s="9">
        <f t="shared" si="43"/>
        <v>5.9156225282669785E-4</v>
      </c>
      <c r="AQ51" s="9">
        <f t="shared" si="43"/>
        <v>-5.5873030923603101E-10</v>
      </c>
      <c r="AR51" s="9">
        <f t="shared" si="43"/>
        <v>0.10916730139212347</v>
      </c>
    </row>
    <row r="52" spans="1:44" ht="76" x14ac:dyDescent="0.35">
      <c r="A52" s="9" t="s">
        <v>153</v>
      </c>
      <c r="B52" s="9" t="s">
        <v>84</v>
      </c>
      <c r="C52" s="9" t="s">
        <v>167</v>
      </c>
      <c r="D52" s="9" t="s">
        <v>180</v>
      </c>
      <c r="E52" s="9" t="s">
        <v>130</v>
      </c>
      <c r="F52" s="9" t="s">
        <v>60</v>
      </c>
      <c r="G52" s="9" t="s">
        <v>172</v>
      </c>
      <c r="H52" s="9">
        <v>1.67E-9</v>
      </c>
      <c r="I52" s="9" t="s">
        <v>188</v>
      </c>
      <c r="J52" s="9" t="b">
        <v>0</v>
      </c>
      <c r="L52" s="9">
        <v>531588.55086475215</v>
      </c>
      <c r="M52" s="9">
        <v>6.7694123555316815E-2</v>
      </c>
      <c r="N52" s="9">
        <v>0.3938118337379754</v>
      </c>
      <c r="O52" s="9">
        <v>0.62462966401564413</v>
      </c>
      <c r="P52" s="9">
        <v>8.7978477863890459E-2</v>
      </c>
      <c r="Q52" s="9">
        <v>45780.717024340091</v>
      </c>
      <c r="R52" s="9">
        <v>3648.9360252635761</v>
      </c>
      <c r="S52" s="9">
        <v>3352.0878488517392</v>
      </c>
      <c r="T52" s="9">
        <v>9596.7617022583654</v>
      </c>
      <c r="U52" s="9">
        <v>29.822204125629671</v>
      </c>
      <c r="V52" s="9">
        <v>842.47996611767769</v>
      </c>
      <c r="W52" s="9">
        <v>5151855.5494409902</v>
      </c>
      <c r="X52" s="9">
        <v>30460222.983207799</v>
      </c>
      <c r="Y52" s="9">
        <v>260693.1461025514</v>
      </c>
      <c r="Z52" s="9">
        <v>47.833015526423253</v>
      </c>
      <c r="AA52" s="9">
        <v>11544174.11055026</v>
      </c>
      <c r="AB52" s="9">
        <f t="shared" si="8"/>
        <v>1.67E-9</v>
      </c>
      <c r="AC52" s="9">
        <f t="shared" ref="AC52:AC68" si="44">AB52*L52</f>
        <v>8.8775287994413612E-4</v>
      </c>
      <c r="AD52" s="9">
        <f t="shared" ref="AD52:AD68" si="45">AB52*M52</f>
        <v>1.1304918633737909E-10</v>
      </c>
      <c r="AE52" s="9">
        <f t="shared" ref="AE52:AE68" si="46">AB52*N52</f>
        <v>6.5766576234241895E-10</v>
      </c>
      <c r="AF52" s="9">
        <f t="shared" ref="AF52:AF68" si="47">AB52*O52</f>
        <v>1.0431315389061257E-9</v>
      </c>
      <c r="AG52" s="9">
        <f t="shared" ref="AG52:AG68" si="48">AB52*P52</f>
        <v>1.4692405803269708E-10</v>
      </c>
      <c r="AH52" s="9">
        <f t="shared" ref="AH52:AH68" si="49">AB52*Q52</f>
        <v>7.6453797430647957E-5</v>
      </c>
      <c r="AI52" s="9">
        <f t="shared" ref="AI52:AI68" si="50">AB52*R52</f>
        <v>6.0937231621901722E-6</v>
      </c>
      <c r="AJ52" s="9">
        <f t="shared" ref="AJ52:AJ68" si="51">AB52*S52</f>
        <v>5.5979867075824044E-6</v>
      </c>
      <c r="AK52" s="9">
        <f t="shared" ref="AK52:AK68" si="52">AB52*T52</f>
        <v>1.6026592042771469E-5</v>
      </c>
      <c r="AL52" s="9">
        <f t="shared" ref="AL52:AL68" si="53">AB52*U52</f>
        <v>4.9803080889801552E-8</v>
      </c>
      <c r="AM52" s="9">
        <f t="shared" ref="AM52:AM68" si="54">AB52*V52</f>
        <v>1.4069415434165217E-6</v>
      </c>
      <c r="AN52" s="9">
        <f t="shared" ref="AN52:AN68" si="55">AB52*W52</f>
        <v>8.6035987675664536E-3</v>
      </c>
      <c r="AO52" s="9">
        <f t="shared" ref="AO52:AO68" si="56">AB52*X52</f>
        <v>5.0868572381957029E-2</v>
      </c>
      <c r="AP52" s="9">
        <f t="shared" ref="AP52:AP68" si="57">AB52*Y52</f>
        <v>4.3535755399126084E-4</v>
      </c>
      <c r="AQ52" s="9">
        <f t="shared" ref="AQ52:AQ68" si="58">AB52*Z52</f>
        <v>7.9881135929126837E-8</v>
      </c>
      <c r="AR52" s="9">
        <f t="shared" ref="AR52:AR68" si="59">AB52*AA52</f>
        <v>1.9278770764618935E-2</v>
      </c>
    </row>
    <row r="53" spans="1:44" ht="113.5" x14ac:dyDescent="0.35">
      <c r="A53" s="9" t="s">
        <v>151</v>
      </c>
      <c r="B53" s="9" t="s">
        <v>81</v>
      </c>
      <c r="C53" s="9" t="s">
        <v>169</v>
      </c>
      <c r="D53" s="9" t="s">
        <v>173</v>
      </c>
      <c r="E53" s="9" t="s">
        <v>130</v>
      </c>
      <c r="F53" s="9" t="s">
        <v>60</v>
      </c>
      <c r="G53" s="9" t="s">
        <v>172</v>
      </c>
      <c r="H53" s="9">
        <v>3.5211267605633799E-4</v>
      </c>
      <c r="I53" s="9" t="s">
        <v>188</v>
      </c>
      <c r="J53" s="9" t="b">
        <v>0</v>
      </c>
      <c r="L53" s="9">
        <v>20.770476845355471</v>
      </c>
      <c r="M53" s="9">
        <v>4.538945855711228E-6</v>
      </c>
      <c r="N53" s="9">
        <v>3.3553231459484399E-7</v>
      </c>
      <c r="O53" s="9">
        <v>4.9703019663053336E-7</v>
      </c>
      <c r="P53" s="9">
        <v>1.654775334199667E-6</v>
      </c>
      <c r="Q53" s="9">
        <v>1.358150323754713</v>
      </c>
      <c r="R53" s="9">
        <v>9.3551327350913246E-2</v>
      </c>
      <c r="S53" s="9">
        <v>7.8627320043827789E-2</v>
      </c>
      <c r="T53" s="9">
        <v>0.30444602764641082</v>
      </c>
      <c r="U53" s="9">
        <v>5.1596218834091912E-5</v>
      </c>
      <c r="V53" s="9">
        <v>2.7679495648269901E-2</v>
      </c>
      <c r="W53" s="9">
        <v>8.0476568776961841</v>
      </c>
      <c r="X53" s="9">
        <v>384.2101054534304</v>
      </c>
      <c r="Y53" s="9">
        <v>0.83675906617926499</v>
      </c>
      <c r="Z53" s="9">
        <v>1.5989725259106591E-5</v>
      </c>
      <c r="AA53" s="9">
        <v>287.88358972637371</v>
      </c>
      <c r="AB53" s="9">
        <f t="shared" si="8"/>
        <v>3.5211267605633799E-4</v>
      </c>
      <c r="AC53" s="9">
        <f t="shared" si="44"/>
        <v>7.31354818498432E-3</v>
      </c>
      <c r="AD53" s="9">
        <f t="shared" si="45"/>
        <v>1.5982203717293055E-9</v>
      </c>
      <c r="AE53" s="9">
        <f t="shared" si="46"/>
        <v>1.1814518119536758E-10</v>
      </c>
      <c r="AF53" s="9">
        <f t="shared" si="47"/>
        <v>1.7501063261638496E-10</v>
      </c>
      <c r="AG53" s="9">
        <f t="shared" si="48"/>
        <v>5.8266737119706578E-10</v>
      </c>
      <c r="AH53" s="9">
        <f t="shared" si="49"/>
        <v>4.7822194498405382E-4</v>
      </c>
      <c r="AI53" s="9">
        <f t="shared" si="50"/>
        <v>3.2940608222152547E-5</v>
      </c>
      <c r="AJ53" s="9">
        <f t="shared" si="51"/>
        <v>2.7685676071770344E-5</v>
      </c>
      <c r="AK53" s="9">
        <f t="shared" si="52"/>
        <v>1.0719930550929957E-4</v>
      </c>
      <c r="AL53" s="9">
        <f t="shared" si="53"/>
        <v>1.8167682688060532E-8</v>
      </c>
      <c r="AM53" s="9">
        <f t="shared" si="54"/>
        <v>9.7463012846020771E-6</v>
      </c>
      <c r="AN53" s="9">
        <f t="shared" si="55"/>
        <v>2.833681999188797E-3</v>
      </c>
      <c r="AO53" s="9">
        <f t="shared" si="56"/>
        <v>0.1352852483990952</v>
      </c>
      <c r="AP53" s="9">
        <f t="shared" si="57"/>
        <v>2.9463347400678341E-4</v>
      </c>
      <c r="AQ53" s="9">
        <f t="shared" si="58"/>
        <v>5.6301849503896443E-9</v>
      </c>
      <c r="AR53" s="9">
        <f t="shared" si="59"/>
        <v>0.10136746117125833</v>
      </c>
    </row>
    <row r="54" spans="1:44" ht="63.5" x14ac:dyDescent="0.35">
      <c r="A54" s="9" t="s">
        <v>148</v>
      </c>
      <c r="B54" s="9" t="s">
        <v>78</v>
      </c>
      <c r="C54" s="9" t="s">
        <v>166</v>
      </c>
      <c r="D54" s="9" t="s">
        <v>180</v>
      </c>
      <c r="E54" s="9" t="s">
        <v>130</v>
      </c>
      <c r="F54" s="9" t="s">
        <v>60</v>
      </c>
      <c r="G54" s="9" t="s">
        <v>172</v>
      </c>
      <c r="H54" s="9">
        <v>-2.2499999999999999E-4</v>
      </c>
      <c r="I54" s="9" t="s">
        <v>188</v>
      </c>
      <c r="J54" s="9" t="b">
        <v>0</v>
      </c>
      <c r="L54" s="9">
        <v>-0.2495987735369119</v>
      </c>
      <c r="M54" s="9">
        <v>-2.298440280271461E-8</v>
      </c>
      <c r="N54" s="9">
        <v>-1.2730318481443419E-7</v>
      </c>
      <c r="O54" s="9">
        <v>-2.1089556431940152E-6</v>
      </c>
      <c r="P54" s="9">
        <v>-3.3022881192144073E-8</v>
      </c>
      <c r="Q54" s="9">
        <v>-3.087734116993586E-2</v>
      </c>
      <c r="R54" s="9">
        <v>-1.673626355443798E-3</v>
      </c>
      <c r="S54" s="9">
        <v>-3.9479854448940836E-3</v>
      </c>
      <c r="T54" s="9">
        <v>-1.1803089175688029E-2</v>
      </c>
      <c r="U54" s="9">
        <v>-9.1012277757634887E-4</v>
      </c>
      <c r="V54" s="9">
        <v>-2.0731028737765399E-2</v>
      </c>
      <c r="W54" s="9">
        <v>-4.7613668469768156</v>
      </c>
      <c r="X54" s="9">
        <v>-4.0001410825997326</v>
      </c>
      <c r="Y54" s="9">
        <v>-4.434468517523853</v>
      </c>
      <c r="Z54" s="9">
        <v>-6.659646535487014E-6</v>
      </c>
      <c r="AA54" s="9">
        <v>-4.3641458683035443</v>
      </c>
      <c r="AB54" s="9">
        <f t="shared" si="8"/>
        <v>-2.2499999999999999E-4</v>
      </c>
      <c r="AC54" s="9">
        <f t="shared" si="44"/>
        <v>5.6159724045805173E-5</v>
      </c>
      <c r="AD54" s="9">
        <f t="shared" si="45"/>
        <v>5.1714906306107873E-12</v>
      </c>
      <c r="AE54" s="9">
        <f t="shared" si="46"/>
        <v>2.8643216583247692E-11</v>
      </c>
      <c r="AF54" s="9">
        <f t="shared" si="47"/>
        <v>4.7451501971865341E-10</v>
      </c>
      <c r="AG54" s="9">
        <f t="shared" si="48"/>
        <v>7.4301482682324166E-12</v>
      </c>
      <c r="AH54" s="9">
        <f t="shared" si="49"/>
        <v>6.9474017632355678E-6</v>
      </c>
      <c r="AI54" s="9">
        <f t="shared" si="50"/>
        <v>3.7656592997485455E-7</v>
      </c>
      <c r="AJ54" s="9">
        <f t="shared" si="51"/>
        <v>8.8829672510116878E-7</v>
      </c>
      <c r="AK54" s="9">
        <f t="shared" si="52"/>
        <v>2.6556950645298065E-6</v>
      </c>
      <c r="AL54" s="9">
        <f t="shared" si="53"/>
        <v>2.0477762495467849E-7</v>
      </c>
      <c r="AM54" s="9">
        <f t="shared" si="54"/>
        <v>4.6644814659972144E-6</v>
      </c>
      <c r="AN54" s="9">
        <f t="shared" si="55"/>
        <v>1.0713075405697835E-3</v>
      </c>
      <c r="AO54" s="9">
        <f t="shared" si="56"/>
        <v>9.0003174358493985E-4</v>
      </c>
      <c r="AP54" s="9">
        <f t="shared" si="57"/>
        <v>9.9775541644286686E-4</v>
      </c>
      <c r="AQ54" s="9">
        <f t="shared" si="58"/>
        <v>1.498420470484578E-9</v>
      </c>
      <c r="AR54" s="9">
        <f t="shared" si="59"/>
        <v>9.8193282036829741E-4</v>
      </c>
    </row>
    <row r="55" spans="1:44" ht="63.5" x14ac:dyDescent="0.35">
      <c r="A55" s="9" t="s">
        <v>150</v>
      </c>
      <c r="B55" s="9" t="s">
        <v>80</v>
      </c>
      <c r="C55" s="9" t="s">
        <v>168</v>
      </c>
      <c r="D55" s="9" t="s">
        <v>180</v>
      </c>
      <c r="E55" s="9" t="s">
        <v>130</v>
      </c>
      <c r="F55" s="9" t="s">
        <v>60</v>
      </c>
      <c r="G55" s="9" t="s">
        <v>172</v>
      </c>
      <c r="H55" s="9">
        <v>2.1350000000000002E-3</v>
      </c>
      <c r="I55" s="9" t="s">
        <v>188</v>
      </c>
      <c r="J55" s="9" t="b">
        <v>0</v>
      </c>
      <c r="L55" s="9">
        <v>6.4976975825310895E-2</v>
      </c>
      <c r="M55" s="9">
        <v>1.88167952045853E-8</v>
      </c>
      <c r="N55" s="9">
        <v>6.0236371123010269E-9</v>
      </c>
      <c r="O55" s="9">
        <v>3.9556354335357318E-8</v>
      </c>
      <c r="P55" s="9">
        <v>5.3369834210624228E-9</v>
      </c>
      <c r="Q55" s="9">
        <v>8.4433934315109968E-2</v>
      </c>
      <c r="R55" s="9">
        <v>5.016597225484062E-4</v>
      </c>
      <c r="S55" s="9">
        <v>5.0248543053991177E-4</v>
      </c>
      <c r="T55" s="9">
        <v>1.8498312758690361E-3</v>
      </c>
      <c r="U55" s="9">
        <v>3.9109431028866969E-6</v>
      </c>
      <c r="V55" s="9">
        <v>1.39010101612752E-4</v>
      </c>
      <c r="W55" s="9">
        <v>0.17314665931359649</v>
      </c>
      <c r="X55" s="9">
        <v>2.101253921996538</v>
      </c>
      <c r="Y55" s="9">
        <v>0.15811485130492209</v>
      </c>
      <c r="Z55" s="9">
        <v>4.2611104742012036E-6</v>
      </c>
      <c r="AA55" s="9">
        <v>6.7283494472038399</v>
      </c>
      <c r="AB55" s="9">
        <f t="shared" si="8"/>
        <v>2.1350000000000002E-3</v>
      </c>
      <c r="AC55" s="9">
        <f t="shared" si="44"/>
        <v>1.3872584338703878E-4</v>
      </c>
      <c r="AD55" s="9">
        <f t="shared" si="45"/>
        <v>4.0173857761789619E-11</v>
      </c>
      <c r="AE55" s="9">
        <f t="shared" si="46"/>
        <v>1.2860465234762693E-11</v>
      </c>
      <c r="AF55" s="9">
        <f t="shared" si="47"/>
        <v>8.445281650598788E-11</v>
      </c>
      <c r="AG55" s="9">
        <f t="shared" si="48"/>
        <v>1.1394459603968274E-11</v>
      </c>
      <c r="AH55" s="9">
        <f t="shared" si="49"/>
        <v>1.802664497627598E-4</v>
      </c>
      <c r="AI55" s="9">
        <f t="shared" si="50"/>
        <v>1.0710435076408473E-6</v>
      </c>
      <c r="AJ55" s="9">
        <f t="shared" si="51"/>
        <v>1.0728063942027117E-6</v>
      </c>
      <c r="AK55" s="9">
        <f t="shared" si="52"/>
        <v>3.9493897739803922E-6</v>
      </c>
      <c r="AL55" s="9">
        <f t="shared" si="53"/>
        <v>8.3498635246630979E-9</v>
      </c>
      <c r="AM55" s="9">
        <f t="shared" si="54"/>
        <v>2.9678656694322554E-7</v>
      </c>
      <c r="AN55" s="9">
        <f t="shared" si="55"/>
        <v>3.6966811763452855E-4</v>
      </c>
      <c r="AO55" s="9">
        <f t="shared" si="56"/>
        <v>4.4861771234626091E-3</v>
      </c>
      <c r="AP55" s="9">
        <f t="shared" si="57"/>
        <v>3.3757520753600868E-4</v>
      </c>
      <c r="AQ55" s="9">
        <f t="shared" si="58"/>
        <v>9.09747086241957E-9</v>
      </c>
      <c r="AR55" s="9">
        <f t="shared" si="59"/>
        <v>1.4365026069780198E-2</v>
      </c>
    </row>
    <row r="56" spans="1:44" ht="113.5" x14ac:dyDescent="0.35">
      <c r="A56" s="9" t="s">
        <v>154</v>
      </c>
      <c r="B56" s="9" t="s">
        <v>85</v>
      </c>
      <c r="C56" s="9" t="s">
        <v>170</v>
      </c>
      <c r="D56" s="9" t="s">
        <v>180</v>
      </c>
      <c r="E56" s="9" t="s">
        <v>130</v>
      </c>
      <c r="F56" s="9" t="s">
        <v>60</v>
      </c>
      <c r="G56" s="9" t="s">
        <v>172</v>
      </c>
      <c r="H56" s="9">
        <v>0.24160000000000001</v>
      </c>
      <c r="I56" s="9" t="s">
        <v>188</v>
      </c>
      <c r="J56" s="9" t="b">
        <v>0</v>
      </c>
      <c r="L56" s="9">
        <v>5.1279898539865088E-2</v>
      </c>
      <c r="M56" s="9">
        <v>1.1007602719688259E-8</v>
      </c>
      <c r="N56" s="9">
        <v>5.7696860825062699E-10</v>
      </c>
      <c r="O56" s="9">
        <v>1.8605427441203789E-8</v>
      </c>
      <c r="P56" s="9">
        <v>1.3718650040644421E-8</v>
      </c>
      <c r="Q56" s="9">
        <v>3.6984981138069432E-3</v>
      </c>
      <c r="R56" s="9">
        <v>2.124073033404352E-4</v>
      </c>
      <c r="S56" s="9">
        <v>2.1488431374030081E-4</v>
      </c>
      <c r="T56" s="9">
        <v>6.897330186099777E-4</v>
      </c>
      <c r="U56" s="9">
        <v>2.244221508969386E-7</v>
      </c>
      <c r="V56" s="9">
        <v>6.1402041427933193E-5</v>
      </c>
      <c r="W56" s="9">
        <v>4.056174219050012E-2</v>
      </c>
      <c r="X56" s="9">
        <v>1.076334289898053</v>
      </c>
      <c r="Y56" s="9">
        <v>3.5500079466324499E-3</v>
      </c>
      <c r="Z56" s="9">
        <v>1.759353194953826E-7</v>
      </c>
      <c r="AA56" s="9">
        <v>0.71958765812671266</v>
      </c>
      <c r="AB56" s="9">
        <f t="shared" si="8"/>
        <v>0.24160000000000001</v>
      </c>
      <c r="AC56" s="9">
        <f t="shared" si="44"/>
        <v>1.2389223487231406E-2</v>
      </c>
      <c r="AD56" s="9">
        <f t="shared" si="45"/>
        <v>2.6594368170766837E-9</v>
      </c>
      <c r="AE56" s="9">
        <f t="shared" si="46"/>
        <v>1.3939561575335147E-10</v>
      </c>
      <c r="AF56" s="9">
        <f t="shared" si="47"/>
        <v>4.495071269794836E-9</v>
      </c>
      <c r="AG56" s="9">
        <f t="shared" si="48"/>
        <v>3.314425849819692E-9</v>
      </c>
      <c r="AH56" s="9">
        <f t="shared" si="49"/>
        <v>8.9355714429575754E-4</v>
      </c>
      <c r="AI56" s="9">
        <f t="shared" si="50"/>
        <v>5.1317604487049144E-5</v>
      </c>
      <c r="AJ56" s="9">
        <f t="shared" si="51"/>
        <v>5.1916050199656676E-5</v>
      </c>
      <c r="AK56" s="9">
        <f t="shared" si="52"/>
        <v>1.6663949729617061E-4</v>
      </c>
      <c r="AL56" s="9">
        <f t="shared" si="53"/>
        <v>5.422039165670037E-8</v>
      </c>
      <c r="AM56" s="9">
        <f t="shared" si="54"/>
        <v>1.483473320898866E-5</v>
      </c>
      <c r="AN56" s="9">
        <f t="shared" si="55"/>
        <v>9.7997169132248291E-3</v>
      </c>
      <c r="AO56" s="9">
        <f t="shared" si="56"/>
        <v>0.26004236443936962</v>
      </c>
      <c r="AP56" s="9">
        <f t="shared" si="57"/>
        <v>8.5768191990639997E-4</v>
      </c>
      <c r="AQ56" s="9">
        <f t="shared" si="58"/>
        <v>4.2505973190084435E-8</v>
      </c>
      <c r="AR56" s="9">
        <f t="shared" si="59"/>
        <v>0.17385237820341379</v>
      </c>
    </row>
    <row r="57" spans="1:44" ht="51" x14ac:dyDescent="0.35">
      <c r="A57" s="9" t="s">
        <v>155</v>
      </c>
      <c r="B57" s="9" t="s">
        <v>86</v>
      </c>
      <c r="C57" s="9" t="s">
        <v>110</v>
      </c>
      <c r="D57" s="9" t="s">
        <v>180</v>
      </c>
      <c r="E57" s="9" t="s">
        <v>130</v>
      </c>
      <c r="F57" s="9" t="s">
        <v>60</v>
      </c>
      <c r="G57" s="9" t="s">
        <v>172</v>
      </c>
      <c r="H57" s="9">
        <v>0.22500000000000001</v>
      </c>
      <c r="I57" s="9" t="s">
        <v>188</v>
      </c>
      <c r="J57" s="9" t="b">
        <v>0</v>
      </c>
      <c r="L57" s="9">
        <v>6.7716567107798954E-5</v>
      </c>
      <c r="M57" s="9">
        <v>1.5723761414637489E-11</v>
      </c>
      <c r="N57" s="9">
        <v>2.6353440325022379E-11</v>
      </c>
      <c r="O57" s="9">
        <v>5.6714296695081312E-11</v>
      </c>
      <c r="P57" s="9">
        <v>8.0298788342731218E-12</v>
      </c>
      <c r="Q57" s="9">
        <v>4.3907010471279183E-5</v>
      </c>
      <c r="R57" s="9">
        <v>4.8969948140872343E-7</v>
      </c>
      <c r="S57" s="9">
        <v>5.5355271100400082E-7</v>
      </c>
      <c r="T57" s="9">
        <v>1.5698875920655979E-6</v>
      </c>
      <c r="U57" s="9">
        <v>2.9151234580866521E-9</v>
      </c>
      <c r="V57" s="9">
        <v>1.2989006942466761E-7</v>
      </c>
      <c r="W57" s="9">
        <v>3.652182987512194E-4</v>
      </c>
      <c r="X57" s="9">
        <v>1.8621291164108279E-3</v>
      </c>
      <c r="Y57" s="9">
        <v>1.8352797200254411E-4</v>
      </c>
      <c r="Z57" s="9">
        <v>1.535286196742344E-9</v>
      </c>
      <c r="AA57" s="9">
        <v>3.9595658266984943E-3</v>
      </c>
      <c r="AB57" s="9">
        <f t="shared" ref="AB57:AB88" si="60">H57</f>
        <v>0.22500000000000001</v>
      </c>
      <c r="AC57" s="9">
        <f t="shared" si="44"/>
        <v>1.5236227599254765E-5</v>
      </c>
      <c r="AD57" s="9">
        <f t="shared" si="45"/>
        <v>3.5378463182934351E-12</v>
      </c>
      <c r="AE57" s="9">
        <f t="shared" si="46"/>
        <v>5.9295240731300353E-12</v>
      </c>
      <c r="AF57" s="9">
        <f t="shared" si="47"/>
        <v>1.2760716756393295E-11</v>
      </c>
      <c r="AG57" s="9">
        <f t="shared" si="48"/>
        <v>1.8067227377114525E-12</v>
      </c>
      <c r="AH57" s="9">
        <f t="shared" si="49"/>
        <v>9.8790773560378162E-6</v>
      </c>
      <c r="AI57" s="9">
        <f t="shared" si="50"/>
        <v>1.1018238331696277E-7</v>
      </c>
      <c r="AJ57" s="9">
        <f t="shared" si="51"/>
        <v>1.2454935997590019E-7</v>
      </c>
      <c r="AK57" s="9">
        <f t="shared" si="52"/>
        <v>3.5322470821475955E-7</v>
      </c>
      <c r="AL57" s="9">
        <f t="shared" si="53"/>
        <v>6.5590277806949679E-10</v>
      </c>
      <c r="AM57" s="9">
        <f t="shared" si="54"/>
        <v>2.9225265620550214E-8</v>
      </c>
      <c r="AN57" s="9">
        <f t="shared" si="55"/>
        <v>8.2174117219024366E-5</v>
      </c>
      <c r="AO57" s="9">
        <f t="shared" si="56"/>
        <v>4.1897905119243629E-4</v>
      </c>
      <c r="AP57" s="9">
        <f t="shared" si="57"/>
        <v>4.1293793700572428E-5</v>
      </c>
      <c r="AQ57" s="9">
        <f t="shared" si="58"/>
        <v>3.4543939426702739E-10</v>
      </c>
      <c r="AR57" s="9">
        <f t="shared" si="59"/>
        <v>8.9090231100716127E-4</v>
      </c>
    </row>
    <row r="58" spans="1:44" ht="63.5" x14ac:dyDescent="0.35">
      <c r="A58" s="9" t="s">
        <v>156</v>
      </c>
      <c r="B58" s="9" t="s">
        <v>87</v>
      </c>
      <c r="C58" s="9" t="s">
        <v>110</v>
      </c>
      <c r="D58" s="9" t="s">
        <v>173</v>
      </c>
      <c r="E58" s="9" t="s">
        <v>130</v>
      </c>
      <c r="F58" s="9" t="s">
        <v>60</v>
      </c>
      <c r="G58" s="9" t="s">
        <v>172</v>
      </c>
      <c r="H58" s="9">
        <v>-0.62</v>
      </c>
      <c r="I58" s="9" t="s">
        <v>188</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157</v>
      </c>
      <c r="B59" s="9" t="s">
        <v>88</v>
      </c>
      <c r="C59" s="9" t="s">
        <v>166</v>
      </c>
      <c r="D59" s="9" t="s">
        <v>180</v>
      </c>
      <c r="E59" s="9" t="s">
        <v>130</v>
      </c>
      <c r="F59" s="9" t="s">
        <v>60</v>
      </c>
      <c r="G59" s="9" t="s">
        <v>172</v>
      </c>
      <c r="H59" s="9">
        <v>-0.1</v>
      </c>
      <c r="I59" s="9" t="s">
        <v>188</v>
      </c>
      <c r="J59" s="9" t="b">
        <v>0</v>
      </c>
      <c r="L59" s="9">
        <v>0.48603354741133747</v>
      </c>
      <c r="M59" s="9">
        <v>2.273477829679557E-8</v>
      </c>
      <c r="N59" s="9">
        <v>3.633107774585785E-9</v>
      </c>
      <c r="O59" s="9">
        <v>4.1201308636524407E-8</v>
      </c>
      <c r="P59" s="9">
        <v>4.5803967708103441E-8</v>
      </c>
      <c r="Q59" s="9">
        <v>1.4329627246808351E-2</v>
      </c>
      <c r="R59" s="9">
        <v>5.9127903148860361E-4</v>
      </c>
      <c r="S59" s="9">
        <v>3.1606727708718952E-3</v>
      </c>
      <c r="T59" s="9">
        <v>1.3507982480921761E-2</v>
      </c>
      <c r="U59" s="9">
        <v>1.1940752647772679E-6</v>
      </c>
      <c r="V59" s="9">
        <v>2.1991409382669211E-4</v>
      </c>
      <c r="W59" s="9">
        <v>0.17412098704400589</v>
      </c>
      <c r="X59" s="9">
        <v>4.196930560558334</v>
      </c>
      <c r="Y59" s="9">
        <v>2.372735112757194E-2</v>
      </c>
      <c r="Z59" s="9">
        <v>1.395173551060081E-6</v>
      </c>
      <c r="AA59" s="9">
        <v>2.0156916994832321</v>
      </c>
      <c r="AB59" s="9">
        <f t="shared" si="60"/>
        <v>-0.1</v>
      </c>
      <c r="AC59" s="9">
        <f t="shared" si="44"/>
        <v>-4.8603354741133753E-2</v>
      </c>
      <c r="AD59" s="9">
        <f t="shared" si="45"/>
        <v>-2.2734778296795572E-9</v>
      </c>
      <c r="AE59" s="9">
        <f t="shared" si="46"/>
        <v>-3.6331077745857853E-10</v>
      </c>
      <c r="AF59" s="9">
        <f t="shared" si="47"/>
        <v>-4.1201308636524408E-9</v>
      </c>
      <c r="AG59" s="9">
        <f t="shared" si="48"/>
        <v>-4.5803967708103441E-9</v>
      </c>
      <c r="AH59" s="9">
        <f t="shared" si="49"/>
        <v>-1.4329627246808352E-3</v>
      </c>
      <c r="AI59" s="9">
        <f t="shared" si="50"/>
        <v>-5.9127903148860364E-5</v>
      </c>
      <c r="AJ59" s="9">
        <f t="shared" si="51"/>
        <v>-3.1606727708718952E-4</v>
      </c>
      <c r="AK59" s="9">
        <f t="shared" si="52"/>
        <v>-1.3507982480921762E-3</v>
      </c>
      <c r="AL59" s="9">
        <f t="shared" si="53"/>
        <v>-1.194075264777268E-7</v>
      </c>
      <c r="AM59" s="9">
        <f t="shared" si="54"/>
        <v>-2.1991409382669213E-5</v>
      </c>
      <c r="AN59" s="9">
        <f t="shared" si="55"/>
        <v>-1.7412098704400591E-2</v>
      </c>
      <c r="AO59" s="9">
        <f t="shared" si="56"/>
        <v>-0.4196930560558334</v>
      </c>
      <c r="AP59" s="9">
        <f t="shared" si="57"/>
        <v>-2.3727351127571942E-3</v>
      </c>
      <c r="AQ59" s="9">
        <f t="shared" si="58"/>
        <v>-1.3951735510600811E-7</v>
      </c>
      <c r="AR59" s="9">
        <f t="shared" si="59"/>
        <v>-0.20156916994832322</v>
      </c>
    </row>
    <row r="60" spans="1:44" ht="51" x14ac:dyDescent="0.35">
      <c r="A60" s="9" t="s">
        <v>144</v>
      </c>
      <c r="B60" s="9" t="s">
        <v>74</v>
      </c>
      <c r="C60" s="9" t="s">
        <v>110</v>
      </c>
      <c r="D60" s="9" t="s">
        <v>177</v>
      </c>
      <c r="E60" s="9" t="s">
        <v>130</v>
      </c>
      <c r="F60" s="9" t="s">
        <v>60</v>
      </c>
      <c r="G60" s="9" t="s">
        <v>172</v>
      </c>
      <c r="H60" s="9">
        <v>2.3999999999999998E-3</v>
      </c>
      <c r="I60" s="9" t="s">
        <v>189</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158</v>
      </c>
      <c r="B61" s="9" t="s">
        <v>89</v>
      </c>
      <c r="C61" s="9" t="s">
        <v>110</v>
      </c>
      <c r="D61" s="9" t="s">
        <v>182</v>
      </c>
      <c r="E61" s="9" t="s">
        <v>130</v>
      </c>
      <c r="F61" s="9" t="s">
        <v>60</v>
      </c>
      <c r="G61" s="9" t="s">
        <v>172</v>
      </c>
      <c r="H61" s="9">
        <v>9.2799999999999997E-8</v>
      </c>
      <c r="I61" s="9" t="s">
        <v>189</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159</v>
      </c>
      <c r="B62" s="9" t="s">
        <v>90</v>
      </c>
      <c r="C62" s="9" t="s">
        <v>110</v>
      </c>
      <c r="D62" s="9" t="s">
        <v>182</v>
      </c>
      <c r="E62" s="9" t="s">
        <v>130</v>
      </c>
      <c r="F62" s="9" t="s">
        <v>60</v>
      </c>
      <c r="G62" s="9" t="s">
        <v>172</v>
      </c>
      <c r="H62" s="9">
        <v>7.0399999999999995E-8</v>
      </c>
      <c r="I62" s="9" t="s">
        <v>189</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152</v>
      </c>
      <c r="B63" s="9" t="s">
        <v>82</v>
      </c>
      <c r="C63" s="9" t="s">
        <v>110</v>
      </c>
      <c r="D63" s="9" t="s">
        <v>177</v>
      </c>
      <c r="E63" s="9" t="s">
        <v>130</v>
      </c>
      <c r="F63" s="9" t="s">
        <v>60</v>
      </c>
      <c r="G63" s="9" t="s">
        <v>172</v>
      </c>
      <c r="H63" s="9">
        <v>8.9599999999999996E-5</v>
      </c>
      <c r="I63" s="9" t="s">
        <v>189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140</v>
      </c>
      <c r="B64" s="9" t="s">
        <v>70</v>
      </c>
      <c r="C64" s="9" t="s">
        <v>110</v>
      </c>
      <c r="D64" s="9" t="s">
        <v>177</v>
      </c>
      <c r="E64" s="9" t="s">
        <v>130</v>
      </c>
      <c r="F64" s="9" t="s">
        <v>60</v>
      </c>
      <c r="G64" s="9" t="s">
        <v>172</v>
      </c>
      <c r="H64" s="9">
        <v>0.21</v>
      </c>
      <c r="I64" s="9" t="s">
        <v>189</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139</v>
      </c>
      <c r="B65" s="9" t="s">
        <v>69</v>
      </c>
      <c r="C65" s="9" t="s">
        <v>110</v>
      </c>
      <c r="D65" s="9" t="s">
        <v>177</v>
      </c>
      <c r="E65" s="9" t="s">
        <v>130</v>
      </c>
      <c r="F65" s="9" t="s">
        <v>60</v>
      </c>
      <c r="G65" s="9" t="s">
        <v>172</v>
      </c>
      <c r="H65" s="9">
        <v>3.3000000000000003E-5</v>
      </c>
      <c r="I65" s="9" t="s">
        <v>189</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160</v>
      </c>
      <c r="B66" s="9" t="s">
        <v>91</v>
      </c>
      <c r="C66" s="9" t="s">
        <v>110</v>
      </c>
      <c r="D66" s="9" t="s">
        <v>182</v>
      </c>
      <c r="E66" s="9" t="s">
        <v>130</v>
      </c>
      <c r="F66" s="9" t="s">
        <v>60</v>
      </c>
      <c r="G66" s="9" t="s">
        <v>172</v>
      </c>
      <c r="H66" s="9">
        <v>1.09E-7</v>
      </c>
      <c r="I66" s="9" t="s">
        <v>189</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161</v>
      </c>
      <c r="B67" s="9" t="s">
        <v>92</v>
      </c>
      <c r="C67" s="9" t="s">
        <v>110</v>
      </c>
      <c r="D67" s="9" t="s">
        <v>182</v>
      </c>
      <c r="E67" s="9" t="s">
        <v>130</v>
      </c>
      <c r="F67" s="9" t="s">
        <v>60</v>
      </c>
      <c r="G67" s="9" t="s">
        <v>172</v>
      </c>
      <c r="H67" s="9">
        <v>2.9699999999999999E-6</v>
      </c>
      <c r="I67" s="9" t="s">
        <v>189</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162</v>
      </c>
      <c r="B68" s="9" t="s">
        <v>93</v>
      </c>
      <c r="C68" s="9" t="s">
        <v>110</v>
      </c>
      <c r="D68" s="9" t="s">
        <v>182</v>
      </c>
      <c r="E68" s="9" t="s">
        <v>130</v>
      </c>
      <c r="F68" s="9" t="s">
        <v>60</v>
      </c>
      <c r="G68" s="9" t="s">
        <v>172</v>
      </c>
      <c r="H68" s="9">
        <v>9.2799999999999997E-8</v>
      </c>
      <c r="I68" s="9" t="s">
        <v>189</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126</v>
      </c>
      <c r="B69" s="9" t="s">
        <v>56</v>
      </c>
      <c r="C69" s="9" t="s">
        <v>110</v>
      </c>
      <c r="D69" s="9" t="s">
        <v>172</v>
      </c>
      <c r="E69" s="9" t="s">
        <v>126</v>
      </c>
      <c r="F69" s="9" t="s">
        <v>56</v>
      </c>
      <c r="G69" s="9" t="s">
        <v>172</v>
      </c>
      <c r="H69" s="9">
        <v>-1</v>
      </c>
      <c r="I69" s="9" t="s">
        <v>187</v>
      </c>
      <c r="J69" s="9" t="b">
        <v>0</v>
      </c>
      <c r="AB69" s="9">
        <f t="shared" si="60"/>
        <v>-1</v>
      </c>
      <c r="AC69" s="9">
        <f t="shared" ref="AC69:AR69" si="61">+AC70+AC71+AC72+AC73+AC74+AC75+AC76+AC77+AC78+AC79+AC80+AC81</f>
        <v>2.3763548982280912E-2</v>
      </c>
      <c r="AD69" s="9">
        <f t="shared" si="61"/>
        <v>1.6201036407601735E-11</v>
      </c>
      <c r="AE69" s="9">
        <f t="shared" si="61"/>
        <v>3.1986682202043487E-11</v>
      </c>
      <c r="AF69" s="9">
        <f t="shared" si="61"/>
        <v>-5.5304129637523716E-11</v>
      </c>
      <c r="AG69" s="9">
        <f t="shared" si="61"/>
        <v>2.5703062394485822E-10</v>
      </c>
      <c r="AH69" s="9">
        <f t="shared" si="61"/>
        <v>1.8215300590521019E-4</v>
      </c>
      <c r="AI69" s="9">
        <f t="shared" si="61"/>
        <v>9.846796460107398E-3</v>
      </c>
      <c r="AJ69" s="9">
        <f t="shared" si="61"/>
        <v>7.70989465912184E-5</v>
      </c>
      <c r="AK69" s="9">
        <f t="shared" si="61"/>
        <v>3.2626935710867446E-4</v>
      </c>
      <c r="AL69" s="9">
        <f t="shared" si="61"/>
        <v>2.7217905357984372E-8</v>
      </c>
      <c r="AM69" s="9">
        <f t="shared" si="61"/>
        <v>3.0713817213277662E-6</v>
      </c>
      <c r="AN69" s="9">
        <f t="shared" si="61"/>
        <v>-3.1066329985215586E-3</v>
      </c>
      <c r="AO69" s="9">
        <f t="shared" si="61"/>
        <v>-5.9214284497486058E-3</v>
      </c>
      <c r="AP69" s="9">
        <f t="shared" si="61"/>
        <v>2.5585338559043012E-2</v>
      </c>
      <c r="AQ69" s="9">
        <f t="shared" si="61"/>
        <v>2.5242744636742441E-9</v>
      </c>
      <c r="AR69" s="9">
        <f t="shared" si="61"/>
        <v>8.9267166527744232E-2</v>
      </c>
    </row>
    <row r="70" spans="1:44" ht="51" x14ac:dyDescent="0.35">
      <c r="A70" s="9" t="s">
        <v>135</v>
      </c>
      <c r="B70" s="9" t="s">
        <v>65</v>
      </c>
      <c r="C70" s="9" t="s">
        <v>110</v>
      </c>
      <c r="D70" s="9" t="s">
        <v>175</v>
      </c>
      <c r="E70" s="9" t="s">
        <v>126</v>
      </c>
      <c r="F70" s="9" t="s">
        <v>56</v>
      </c>
      <c r="G70" s="9" t="s">
        <v>172</v>
      </c>
      <c r="H70" s="9">
        <v>-1.1199999999999999E-3</v>
      </c>
      <c r="I70" s="9" t="s">
        <v>188</v>
      </c>
      <c r="J70" s="9" t="b">
        <v>0</v>
      </c>
      <c r="L70" s="9">
        <v>-1.932704476494864</v>
      </c>
      <c r="M70" s="9">
        <v>-3.8380411238212631E-9</v>
      </c>
      <c r="N70" s="9">
        <v>-3.7858486360111017E-9</v>
      </c>
      <c r="O70" s="9">
        <v>-3.587092684114454E-8</v>
      </c>
      <c r="P70" s="9">
        <v>-4.3287654796739058E-9</v>
      </c>
      <c r="Q70" s="9">
        <v>-1.8268041908074621E-3</v>
      </c>
      <c r="R70" s="9">
        <v>-3.9681035637393767E-4</v>
      </c>
      <c r="S70" s="9">
        <v>-2.9452041874189749E-4</v>
      </c>
      <c r="T70" s="9">
        <v>-1.450062851984937E-3</v>
      </c>
      <c r="U70" s="9">
        <v>-2.5604153392914671E-7</v>
      </c>
      <c r="V70" s="9">
        <v>-1.4323241037077569E-4</v>
      </c>
      <c r="W70" s="9">
        <v>-2.7671302755050049</v>
      </c>
      <c r="X70" s="9">
        <v>-0.83313206034268983</v>
      </c>
      <c r="Y70" s="9">
        <v>-5.5704955132963439E-2</v>
      </c>
      <c r="Z70" s="9">
        <v>-2.9165446010883799E-7</v>
      </c>
      <c r="AA70" s="9">
        <v>-0.37941338603548669</v>
      </c>
      <c r="AB70" s="9">
        <f t="shared" si="60"/>
        <v>-1.1199999999999999E-3</v>
      </c>
      <c r="AC70" s="9">
        <f t="shared" ref="AC70:AC81" si="62">AB70*L70</f>
        <v>2.1646290136742474E-3</v>
      </c>
      <c r="AD70" s="9">
        <f t="shared" ref="AD70:AD81" si="63">AB70*M70</f>
        <v>4.2986060586798143E-12</v>
      </c>
      <c r="AE70" s="9">
        <f t="shared" ref="AE70:AE81" si="64">AB70*N70</f>
        <v>4.2401504723324331E-12</v>
      </c>
      <c r="AF70" s="9">
        <f t="shared" ref="AF70:AF81" si="65">AB70*O70</f>
        <v>4.0175438062081883E-11</v>
      </c>
      <c r="AG70" s="9">
        <f t="shared" ref="AG70:AG81" si="66">AB70*P70</f>
        <v>4.8482173372347741E-12</v>
      </c>
      <c r="AH70" s="9">
        <f t="shared" ref="AH70:AH81" si="67">AB70*Q70</f>
        <v>2.0460206937043574E-6</v>
      </c>
      <c r="AI70" s="9">
        <f t="shared" ref="AI70:AI81" si="68">AB70*R70</f>
        <v>4.4442759913881016E-7</v>
      </c>
      <c r="AJ70" s="9">
        <f t="shared" ref="AJ70:AJ81" si="69">AB70*S70</f>
        <v>3.2986286899092515E-7</v>
      </c>
      <c r="AK70" s="9">
        <f t="shared" ref="AK70:AK81" si="70">AB70*T70</f>
        <v>1.6240703942231292E-6</v>
      </c>
      <c r="AL70" s="9">
        <f t="shared" ref="AL70:AL81" si="71">AB70*U70</f>
        <v>2.8676651800064427E-10</v>
      </c>
      <c r="AM70" s="9">
        <f t="shared" ref="AM70:AM81" si="72">AB70*V70</f>
        <v>1.6042029961526875E-7</v>
      </c>
      <c r="AN70" s="9">
        <f t="shared" ref="AN70:AN81" si="73">AB70*W70</f>
        <v>3.0991859085656051E-3</v>
      </c>
      <c r="AO70" s="9">
        <f t="shared" ref="AO70:AO81" si="74">AB70*X70</f>
        <v>9.3310790758381254E-4</v>
      </c>
      <c r="AP70" s="9">
        <f t="shared" ref="AP70:AP81" si="75">AB70*Y70</f>
        <v>6.2389549748919051E-5</v>
      </c>
      <c r="AQ70" s="9">
        <f t="shared" ref="AQ70:AQ81" si="76">AB70*Z70</f>
        <v>3.2665299532189853E-10</v>
      </c>
      <c r="AR70" s="9">
        <f t="shared" ref="AR70:AR81" si="77">AB70*AA70</f>
        <v>4.2494299235974504E-4</v>
      </c>
    </row>
    <row r="71" spans="1:44" ht="76" x14ac:dyDescent="0.35">
      <c r="A71" s="9" t="s">
        <v>136</v>
      </c>
      <c r="B71" s="9" t="s">
        <v>66</v>
      </c>
      <c r="C71" s="9" t="s">
        <v>110</v>
      </c>
      <c r="D71" s="9" t="s">
        <v>173</v>
      </c>
      <c r="E71" s="9" t="s">
        <v>126</v>
      </c>
      <c r="F71" s="9" t="s">
        <v>56</v>
      </c>
      <c r="G71" s="9" t="s">
        <v>172</v>
      </c>
      <c r="H71" s="9">
        <v>1.1199999999999999E-3</v>
      </c>
      <c r="I71" s="9" t="s">
        <v>188</v>
      </c>
      <c r="J71" s="9" t="b">
        <v>0</v>
      </c>
      <c r="L71" s="9">
        <v>1.97030378618235</v>
      </c>
      <c r="M71" s="9">
        <v>5.1654825265096268E-8</v>
      </c>
      <c r="N71" s="9">
        <v>3.2974474766742013E-8</v>
      </c>
      <c r="O71" s="9">
        <v>1.093241902166538E-7</v>
      </c>
      <c r="P71" s="9">
        <v>7.2738363030827188E-8</v>
      </c>
      <c r="Q71" s="9">
        <v>5.5953674049662117E-2</v>
      </c>
      <c r="R71" s="9">
        <v>7.1950951237124373E-3</v>
      </c>
      <c r="S71" s="9">
        <v>7.1114992311900084E-3</v>
      </c>
      <c r="T71" s="9">
        <v>1.546008185536547E-2</v>
      </c>
      <c r="U71" s="9">
        <v>2.3749875567245621E-5</v>
      </c>
      <c r="V71" s="9">
        <v>1.3818885647163099E-3</v>
      </c>
      <c r="W71" s="9">
        <v>1.364450238815077</v>
      </c>
      <c r="X71" s="9">
        <v>9.2418035672855332</v>
      </c>
      <c r="Y71" s="9">
        <v>0.91599575973219793</v>
      </c>
      <c r="Z71" s="9">
        <v>1.613199101177122E-5</v>
      </c>
      <c r="AA71" s="9">
        <v>72.507479414421795</v>
      </c>
      <c r="AB71" s="9">
        <f t="shared" si="60"/>
        <v>1.1199999999999999E-3</v>
      </c>
      <c r="AC71" s="9">
        <f t="shared" si="62"/>
        <v>2.206740240524232E-3</v>
      </c>
      <c r="AD71" s="9">
        <f t="shared" si="63"/>
        <v>5.7853404296907815E-11</v>
      </c>
      <c r="AE71" s="9">
        <f t="shared" si="64"/>
        <v>3.6931411738751052E-11</v>
      </c>
      <c r="AF71" s="9">
        <f t="shared" si="65"/>
        <v>1.2244309304265224E-10</v>
      </c>
      <c r="AG71" s="9">
        <f t="shared" si="66"/>
        <v>8.1466966594526447E-11</v>
      </c>
      <c r="AH71" s="9">
        <f t="shared" si="67"/>
        <v>6.2668114935621571E-5</v>
      </c>
      <c r="AI71" s="9">
        <f t="shared" si="68"/>
        <v>8.0585065385579294E-6</v>
      </c>
      <c r="AJ71" s="9">
        <f t="shared" si="69"/>
        <v>7.9648791389328087E-6</v>
      </c>
      <c r="AK71" s="9">
        <f t="shared" si="70"/>
        <v>1.7315291678009324E-5</v>
      </c>
      <c r="AL71" s="9">
        <f t="shared" si="71"/>
        <v>2.6599860635315092E-8</v>
      </c>
      <c r="AM71" s="9">
        <f t="shared" si="72"/>
        <v>1.547715192482267E-6</v>
      </c>
      <c r="AN71" s="9">
        <f t="shared" si="73"/>
        <v>1.528184267472886E-3</v>
      </c>
      <c r="AO71" s="9">
        <f t="shared" si="74"/>
        <v>1.0350819995359797E-2</v>
      </c>
      <c r="AP71" s="9">
        <f t="shared" si="75"/>
        <v>1.0259152509000617E-3</v>
      </c>
      <c r="AQ71" s="9">
        <f t="shared" si="76"/>
        <v>1.8067829933183764E-8</v>
      </c>
      <c r="AR71" s="9">
        <f t="shared" si="77"/>
        <v>8.1208376944152408E-2</v>
      </c>
    </row>
    <row r="72" spans="1:44" ht="51" x14ac:dyDescent="0.35">
      <c r="A72" s="9" t="s">
        <v>137</v>
      </c>
      <c r="B72" s="9" t="s">
        <v>67</v>
      </c>
      <c r="C72" s="9" t="s">
        <v>110</v>
      </c>
      <c r="D72" s="9" t="s">
        <v>176</v>
      </c>
      <c r="E72" s="9" t="s">
        <v>126</v>
      </c>
      <c r="F72" s="9" t="s">
        <v>56</v>
      </c>
      <c r="G72" s="9" t="s">
        <v>172</v>
      </c>
      <c r="H72" s="9">
        <v>1.1199999999999999E-3</v>
      </c>
      <c r="I72" s="9" t="s">
        <v>188</v>
      </c>
      <c r="J72" s="9" t="b">
        <v>0</v>
      </c>
      <c r="L72" s="9">
        <v>0.43117503259464668</v>
      </c>
      <c r="M72" s="9">
        <v>1.014264818111637E-7</v>
      </c>
      <c r="N72" s="9">
        <v>1.491790554120449E-8</v>
      </c>
      <c r="O72" s="9">
        <v>6.6756049912904461E-8</v>
      </c>
      <c r="P72" s="9">
        <v>1.5596932623808239E-8</v>
      </c>
      <c r="Q72" s="9">
        <v>0.16377509947980659</v>
      </c>
      <c r="R72" s="9">
        <v>1.8258502417614871E-3</v>
      </c>
      <c r="S72" s="9">
        <v>1.687489471122672E-3</v>
      </c>
      <c r="T72" s="9">
        <v>4.6524759350009401E-3</v>
      </c>
      <c r="U72" s="9">
        <v>7.7307620985585396E-6</v>
      </c>
      <c r="V72" s="9">
        <v>3.7161499410601591E-4</v>
      </c>
      <c r="W72" s="9">
        <v>0.46666773746531481</v>
      </c>
      <c r="X72" s="9">
        <v>14.286603072423141</v>
      </c>
      <c r="Y72" s="9">
        <v>0.49601156427883131</v>
      </c>
      <c r="Z72" s="9">
        <v>3.3957907928383782E-6</v>
      </c>
      <c r="AA72" s="9">
        <v>17.778890598936702</v>
      </c>
      <c r="AB72" s="9">
        <f t="shared" si="60"/>
        <v>1.1199999999999999E-3</v>
      </c>
      <c r="AC72" s="9">
        <f t="shared" si="62"/>
        <v>4.8291603650600423E-4</v>
      </c>
      <c r="AD72" s="9">
        <f t="shared" si="63"/>
        <v>1.1359765962850335E-10</v>
      </c>
      <c r="AE72" s="9">
        <f t="shared" si="64"/>
        <v>1.6708054206149026E-11</v>
      </c>
      <c r="AF72" s="9">
        <f t="shared" si="65"/>
        <v>7.4766775902452985E-11</v>
      </c>
      <c r="AG72" s="9">
        <f t="shared" si="66"/>
        <v>1.7468564538665227E-11</v>
      </c>
      <c r="AH72" s="9">
        <f t="shared" si="67"/>
        <v>1.8342811141738337E-4</v>
      </c>
      <c r="AI72" s="9">
        <f t="shared" si="68"/>
        <v>2.0449522707728652E-6</v>
      </c>
      <c r="AJ72" s="9">
        <f t="shared" si="69"/>
        <v>1.8899882076573924E-6</v>
      </c>
      <c r="AK72" s="9">
        <f t="shared" si="70"/>
        <v>5.2107730472010521E-6</v>
      </c>
      <c r="AL72" s="9">
        <f t="shared" si="71"/>
        <v>8.6584535503855641E-9</v>
      </c>
      <c r="AM72" s="9">
        <f t="shared" si="72"/>
        <v>4.162087933987378E-7</v>
      </c>
      <c r="AN72" s="9">
        <f t="shared" si="73"/>
        <v>5.2266786596115249E-4</v>
      </c>
      <c r="AO72" s="9">
        <f t="shared" si="74"/>
        <v>1.6000995441113917E-2</v>
      </c>
      <c r="AP72" s="9">
        <f t="shared" si="75"/>
        <v>5.5553295199229106E-4</v>
      </c>
      <c r="AQ72" s="9">
        <f t="shared" si="76"/>
        <v>3.8032856879789831E-9</v>
      </c>
      <c r="AR72" s="9">
        <f t="shared" si="77"/>
        <v>1.9912357470809106E-2</v>
      </c>
    </row>
    <row r="73" spans="1:44" ht="51" x14ac:dyDescent="0.35">
      <c r="A73" s="9" t="s">
        <v>138</v>
      </c>
      <c r="B73" s="9" t="s">
        <v>68</v>
      </c>
      <c r="C73" s="9" t="s">
        <v>110</v>
      </c>
      <c r="D73" s="9" t="s">
        <v>173</v>
      </c>
      <c r="E73" s="9" t="s">
        <v>126</v>
      </c>
      <c r="F73" s="9" t="s">
        <v>56</v>
      </c>
      <c r="G73" s="9" t="s">
        <v>172</v>
      </c>
      <c r="H73" s="9">
        <v>-0.35</v>
      </c>
      <c r="I73" s="9" t="s">
        <v>188</v>
      </c>
      <c r="J73" s="9" t="b">
        <v>0</v>
      </c>
      <c r="L73" s="9">
        <v>1.9762523097816322E-3</v>
      </c>
      <c r="M73" s="9">
        <v>4.5585323878996922E-10</v>
      </c>
      <c r="N73" s="9">
        <v>7.3979812043397198E-11</v>
      </c>
      <c r="O73" s="9">
        <v>8.3625553327060225E-10</v>
      </c>
      <c r="P73" s="9">
        <v>4.9935178435876641E-10</v>
      </c>
      <c r="Q73" s="9">
        <v>1.8854068897571169E-4</v>
      </c>
      <c r="R73" s="9">
        <v>1.2071760860206691E-5</v>
      </c>
      <c r="S73" s="9">
        <v>1.098395321246494E-5</v>
      </c>
      <c r="T73" s="9">
        <v>3.8522508602168832E-5</v>
      </c>
      <c r="U73" s="9">
        <v>2.3791929559191239E-8</v>
      </c>
      <c r="V73" s="9">
        <v>3.4529216119100202E-6</v>
      </c>
      <c r="W73" s="9">
        <v>2.359048868720344E-2</v>
      </c>
      <c r="X73" s="9">
        <v>9.4875290839446111E-2</v>
      </c>
      <c r="Y73" s="9">
        <v>3.4761769599503579E-4</v>
      </c>
      <c r="Z73" s="9">
        <v>5.6209983293744008E-8</v>
      </c>
      <c r="AA73" s="9">
        <v>3.5081459655934379E-2</v>
      </c>
      <c r="AB73" s="9">
        <f t="shared" si="60"/>
        <v>-0.35</v>
      </c>
      <c r="AC73" s="9">
        <f t="shared" si="62"/>
        <v>-6.9168830842357117E-4</v>
      </c>
      <c r="AD73" s="9">
        <f t="shared" si="63"/>
        <v>-1.5954863357648922E-10</v>
      </c>
      <c r="AE73" s="9">
        <f t="shared" si="64"/>
        <v>-2.5892934215189018E-11</v>
      </c>
      <c r="AF73" s="9">
        <f t="shared" si="65"/>
        <v>-2.9268943664471078E-10</v>
      </c>
      <c r="AG73" s="9">
        <f t="shared" si="66"/>
        <v>-1.7477312452556823E-10</v>
      </c>
      <c r="AH73" s="9">
        <f t="shared" si="67"/>
        <v>-6.5989241141499084E-5</v>
      </c>
      <c r="AI73" s="9">
        <f t="shared" si="68"/>
        <v>-4.225116301072341E-6</v>
      </c>
      <c r="AJ73" s="9">
        <f t="shared" si="69"/>
        <v>-3.844383624362729E-6</v>
      </c>
      <c r="AK73" s="9">
        <f t="shared" si="70"/>
        <v>-1.348287801075909E-5</v>
      </c>
      <c r="AL73" s="9">
        <f t="shared" si="71"/>
        <v>-8.3271753457169328E-9</v>
      </c>
      <c r="AM73" s="9">
        <f t="shared" si="72"/>
        <v>-1.2085225641685069E-6</v>
      </c>
      <c r="AN73" s="9">
        <f t="shared" si="73"/>
        <v>-8.2566710405212029E-3</v>
      </c>
      <c r="AO73" s="9">
        <f t="shared" si="74"/>
        <v>-3.3206351793806134E-2</v>
      </c>
      <c r="AP73" s="9">
        <f t="shared" si="75"/>
        <v>-1.2166619359826251E-4</v>
      </c>
      <c r="AQ73" s="9">
        <f t="shared" si="76"/>
        <v>-1.96734941528104E-8</v>
      </c>
      <c r="AR73" s="9">
        <f t="shared" si="77"/>
        <v>-1.2278510879577032E-2</v>
      </c>
    </row>
    <row r="74" spans="1:44" ht="51" x14ac:dyDescent="0.35">
      <c r="A74" s="9" t="s">
        <v>139</v>
      </c>
      <c r="B74" s="9" t="s">
        <v>69</v>
      </c>
      <c r="C74" s="9" t="s">
        <v>110</v>
      </c>
      <c r="D74" s="9" t="s">
        <v>177</v>
      </c>
      <c r="E74" s="9" t="s">
        <v>126</v>
      </c>
      <c r="F74" s="9" t="s">
        <v>56</v>
      </c>
      <c r="G74" s="9" t="s">
        <v>172</v>
      </c>
      <c r="H74" s="9">
        <v>6.0424000000000003E-5</v>
      </c>
      <c r="I74" s="9" t="s">
        <v>189</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140</v>
      </c>
      <c r="B75" s="9" t="s">
        <v>70</v>
      </c>
      <c r="C75" s="9" t="s">
        <v>110</v>
      </c>
      <c r="D75" s="9" t="s">
        <v>177</v>
      </c>
      <c r="E75" s="9" t="s">
        <v>126</v>
      </c>
      <c r="F75" s="9" t="s">
        <v>56</v>
      </c>
      <c r="G75" s="9" t="s">
        <v>172</v>
      </c>
      <c r="H75" s="9">
        <v>0.14660000000000001</v>
      </c>
      <c r="I75" s="9" t="s">
        <v>189</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141</v>
      </c>
      <c r="B76" s="9" t="s">
        <v>71</v>
      </c>
      <c r="C76" s="9" t="s">
        <v>110</v>
      </c>
      <c r="D76" s="9" t="s">
        <v>178</v>
      </c>
      <c r="E76" s="9" t="s">
        <v>126</v>
      </c>
      <c r="F76" s="9" t="s">
        <v>56</v>
      </c>
      <c r="G76" s="9" t="s">
        <v>172</v>
      </c>
      <c r="H76" s="9">
        <v>0.15379999999999999</v>
      </c>
      <c r="I76" s="9" t="s">
        <v>189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142</v>
      </c>
      <c r="B77" s="9" t="s">
        <v>72</v>
      </c>
      <c r="C77" s="9" t="s">
        <v>165</v>
      </c>
      <c r="D77" s="9" t="s">
        <v>179</v>
      </c>
      <c r="E77" s="9" t="s">
        <v>126</v>
      </c>
      <c r="F77" s="9" t="s">
        <v>56</v>
      </c>
      <c r="G77" s="9" t="s">
        <v>172</v>
      </c>
      <c r="H77" s="9">
        <v>0</v>
      </c>
      <c r="I77" s="9" t="s">
        <v>189</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143</v>
      </c>
      <c r="B78" s="9" t="s">
        <v>73</v>
      </c>
      <c r="C78" s="9" t="s">
        <v>110</v>
      </c>
      <c r="D78" s="9" t="s">
        <v>177</v>
      </c>
      <c r="E78" s="9" t="s">
        <v>126</v>
      </c>
      <c r="F78" s="9" t="s">
        <v>56</v>
      </c>
      <c r="G78" s="9" t="s">
        <v>172</v>
      </c>
      <c r="H78" s="9">
        <v>9.8399999999999998E-3</v>
      </c>
      <c r="I78" s="9" t="s">
        <v>189</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144</v>
      </c>
      <c r="B79" s="9" t="s">
        <v>74</v>
      </c>
      <c r="C79" s="9" t="s">
        <v>110</v>
      </c>
      <c r="D79" s="9" t="s">
        <v>177</v>
      </c>
      <c r="E79" s="9" t="s">
        <v>126</v>
      </c>
      <c r="F79" s="9" t="s">
        <v>56</v>
      </c>
      <c r="G79" s="9" t="s">
        <v>172</v>
      </c>
      <c r="H79" s="9">
        <v>4.6900000000000002E-5</v>
      </c>
      <c r="I79" s="9" t="s">
        <v>189</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145</v>
      </c>
      <c r="B80" s="9" t="s">
        <v>75</v>
      </c>
      <c r="C80" s="9" t="s">
        <v>166</v>
      </c>
      <c r="D80" s="9" t="s">
        <v>177</v>
      </c>
      <c r="E80" s="9" t="s">
        <v>126</v>
      </c>
      <c r="F80" s="9" t="s">
        <v>56</v>
      </c>
      <c r="G80" s="9" t="s">
        <v>172</v>
      </c>
      <c r="H80" s="9">
        <v>5.6026000000000003E-4</v>
      </c>
      <c r="I80" s="9" t="s">
        <v>189</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146</v>
      </c>
      <c r="B81" s="9" t="s">
        <v>76</v>
      </c>
      <c r="C81" s="9" t="s">
        <v>110</v>
      </c>
      <c r="D81" s="9" t="s">
        <v>177</v>
      </c>
      <c r="E81" s="9" t="s">
        <v>126</v>
      </c>
      <c r="F81" s="9" t="s">
        <v>56</v>
      </c>
      <c r="G81" s="9" t="s">
        <v>172</v>
      </c>
      <c r="H81" s="9">
        <v>2.3430000000000001E-5</v>
      </c>
      <c r="I81" s="9" t="s">
        <v>189</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133</v>
      </c>
      <c r="B82" s="9" t="s">
        <v>63</v>
      </c>
      <c r="C82" s="9" t="s">
        <v>110</v>
      </c>
      <c r="D82" s="9" t="s">
        <v>172</v>
      </c>
      <c r="E82" s="9" t="s">
        <v>133</v>
      </c>
      <c r="F82" s="9" t="s">
        <v>63</v>
      </c>
      <c r="G82" s="9" t="s">
        <v>172</v>
      </c>
      <c r="H82" s="9">
        <v>-1</v>
      </c>
      <c r="I82" s="9" t="s">
        <v>187</v>
      </c>
      <c r="J82" s="9" t="b">
        <v>0</v>
      </c>
      <c r="AB82" s="9">
        <f t="shared" si="60"/>
        <v>-1</v>
      </c>
      <c r="AC82" s="9">
        <f t="shared" ref="AC82:AR82" si="78">+AC83+AC84+AC85+AC86+AC87+AC88+AC89+AC90+AC91+AC92+AC93+AC94</f>
        <v>5.1902148057455584E-2</v>
      </c>
      <c r="AD82" s="9">
        <f t="shared" si="78"/>
        <v>2.9631161922865247E-9</v>
      </c>
      <c r="AE82" s="9">
        <f t="shared" si="78"/>
        <v>1.505032708367435E-9</v>
      </c>
      <c r="AF82" s="9">
        <f t="shared" si="78"/>
        <v>2.5670544272338876E-9</v>
      </c>
      <c r="AG82" s="9">
        <f t="shared" si="78"/>
        <v>1.0935378100008095E-8</v>
      </c>
      <c r="AH82" s="9">
        <f t="shared" si="78"/>
        <v>1.9588166580128026E-3</v>
      </c>
      <c r="AI82" s="9">
        <f t="shared" si="78"/>
        <v>7.1927436849041171E-5</v>
      </c>
      <c r="AJ82" s="9">
        <f t="shared" si="78"/>
        <v>2.1689098136162058E-3</v>
      </c>
      <c r="AK82" s="9">
        <f t="shared" si="78"/>
        <v>9.6286163502397708E-3</v>
      </c>
      <c r="AL82" s="9">
        <f t="shared" si="78"/>
        <v>3.8220756400944562E-7</v>
      </c>
      <c r="AM82" s="9">
        <f t="shared" si="78"/>
        <v>8.6336785509601342E-5</v>
      </c>
      <c r="AN82" s="9">
        <f t="shared" si="78"/>
        <v>2.0821992102691859E-2</v>
      </c>
      <c r="AO82" s="9">
        <f t="shared" si="78"/>
        <v>0.58901897080924814</v>
      </c>
      <c r="AP82" s="9">
        <f t="shared" si="78"/>
        <v>1.1813854293390241E-2</v>
      </c>
      <c r="AQ82" s="9">
        <f t="shared" si="78"/>
        <v>1.2528994163134821E-7</v>
      </c>
      <c r="AR82" s="9">
        <f t="shared" si="78"/>
        <v>0.27798189257859174</v>
      </c>
    </row>
    <row r="83" spans="1:44" ht="63.5" x14ac:dyDescent="0.35">
      <c r="A83" s="9" t="s">
        <v>147</v>
      </c>
      <c r="B83" s="9" t="s">
        <v>77</v>
      </c>
      <c r="C83" s="9" t="s">
        <v>110</v>
      </c>
      <c r="D83" s="9" t="s">
        <v>180</v>
      </c>
      <c r="E83" s="9" t="s">
        <v>133</v>
      </c>
      <c r="F83" s="9" t="s">
        <v>63</v>
      </c>
      <c r="G83" s="9" t="s">
        <v>172</v>
      </c>
      <c r="H83" s="9">
        <v>-1.8499999999999999E-5</v>
      </c>
      <c r="I83" s="9" t="s">
        <v>188</v>
      </c>
      <c r="J83" s="9" t="b">
        <v>0</v>
      </c>
      <c r="L83" s="9">
        <v>-0.51940192584175338</v>
      </c>
      <c r="M83" s="9">
        <v>-4.6051919264734213E-9</v>
      </c>
      <c r="N83" s="9">
        <v>-6.2243072063220781E-9</v>
      </c>
      <c r="O83" s="9">
        <v>-4.288719512531037E-8</v>
      </c>
      <c r="P83" s="9">
        <v>-4.1565817284655442E-9</v>
      </c>
      <c r="Q83" s="9">
        <v>-1.9986873841216142E-3</v>
      </c>
      <c r="R83" s="9">
        <v>-3.9306171721655128E-4</v>
      </c>
      <c r="S83" s="9">
        <v>-3.126136520155667E-4</v>
      </c>
      <c r="T83" s="9">
        <v>-1.468644351305413E-3</v>
      </c>
      <c r="U83" s="9">
        <v>-7.4459604740602693E-7</v>
      </c>
      <c r="V83" s="9">
        <v>-1.469849444047435E-4</v>
      </c>
      <c r="W83" s="9">
        <v>-1.3996924973071929</v>
      </c>
      <c r="X83" s="9">
        <v>-0.59690606778180233</v>
      </c>
      <c r="Y83" s="9">
        <v>-7.2207398976455228E-2</v>
      </c>
      <c r="Z83" s="9">
        <v>-1.9787340231942811E-7</v>
      </c>
      <c r="AA83" s="9">
        <v>-0.36422215309220052</v>
      </c>
      <c r="AB83" s="9">
        <f t="shared" si="60"/>
        <v>-1.8499999999999999E-5</v>
      </c>
      <c r="AC83" s="9">
        <f t="shared" ref="AC83:AC94" si="79">AB83*L83</f>
        <v>9.6089356280724362E-6</v>
      </c>
      <c r="AD83" s="9">
        <f t="shared" ref="AD83:AD94" si="80">AB83*M83</f>
        <v>8.519605063975829E-14</v>
      </c>
      <c r="AE83" s="9">
        <f t="shared" ref="AE83:AE94" si="81">AB83*N83</f>
        <v>1.1514968331695844E-13</v>
      </c>
      <c r="AF83" s="9">
        <f t="shared" ref="AF83:AF94" si="82">AB83*O83</f>
        <v>7.9341310981824181E-13</v>
      </c>
      <c r="AG83" s="9">
        <f t="shared" ref="AG83:AG94" si="83">AB83*P83</f>
        <v>7.6896761976612567E-14</v>
      </c>
      <c r="AH83" s="9">
        <f t="shared" ref="AH83:AH94" si="84">AB83*Q83</f>
        <v>3.6975716606249858E-8</v>
      </c>
      <c r="AI83" s="9">
        <f t="shared" ref="AI83:AI94" si="85">AB83*R83</f>
        <v>7.271641768506198E-9</v>
      </c>
      <c r="AJ83" s="9">
        <f t="shared" ref="AJ83:AJ94" si="86">AB83*S83</f>
        <v>5.7833525622879834E-9</v>
      </c>
      <c r="AK83" s="9">
        <f t="shared" ref="AK83:AK94" si="87">AB83*T83</f>
        <v>2.7169920499150139E-8</v>
      </c>
      <c r="AL83" s="9">
        <f t="shared" ref="AL83:AL94" si="88">AB83*U83</f>
        <v>1.3775026877011497E-11</v>
      </c>
      <c r="AM83" s="9">
        <f t="shared" ref="AM83:AM94" si="89">AB83*V83</f>
        <v>2.7192214714877544E-9</v>
      </c>
      <c r="AN83" s="9">
        <f t="shared" ref="AN83:AN94" si="90">AB83*W83</f>
        <v>2.5894311200183068E-5</v>
      </c>
      <c r="AO83" s="9">
        <f t="shared" ref="AO83:AO94" si="91">AB83*X83</f>
        <v>1.1042762253963342E-5</v>
      </c>
      <c r="AP83" s="9">
        <f t="shared" ref="AP83:AP94" si="92">AB83*Y83</f>
        <v>1.3358368810644216E-6</v>
      </c>
      <c r="AQ83" s="9">
        <f t="shared" ref="AQ83:AQ94" si="93">AB83*Z83</f>
        <v>3.6606579429094194E-12</v>
      </c>
      <c r="AR83" s="9">
        <f t="shared" ref="AR83:AR94" si="94">AB83*AA83</f>
        <v>6.7381098322057096E-6</v>
      </c>
    </row>
    <row r="84" spans="1:44" ht="63.5" x14ac:dyDescent="0.35">
      <c r="A84" s="9" t="s">
        <v>148</v>
      </c>
      <c r="B84" s="9" t="s">
        <v>78</v>
      </c>
      <c r="C84" s="9" t="s">
        <v>166</v>
      </c>
      <c r="D84" s="9" t="s">
        <v>180</v>
      </c>
      <c r="E84" s="9" t="s">
        <v>133</v>
      </c>
      <c r="F84" s="9" t="s">
        <v>63</v>
      </c>
      <c r="G84" s="9" t="s">
        <v>172</v>
      </c>
      <c r="H84" s="9">
        <v>-2.2499999999999999E-4</v>
      </c>
      <c r="I84" s="9" t="s">
        <v>188</v>
      </c>
      <c r="J84" s="9" t="b">
        <v>0</v>
      </c>
      <c r="L84" s="9">
        <v>-0.2495987735369119</v>
      </c>
      <c r="M84" s="9">
        <v>-2.298440280271461E-8</v>
      </c>
      <c r="N84" s="9">
        <v>-1.2730318481443419E-7</v>
      </c>
      <c r="O84" s="9">
        <v>-2.1089556431940152E-6</v>
      </c>
      <c r="P84" s="9">
        <v>-3.3022881192144073E-8</v>
      </c>
      <c r="Q84" s="9">
        <v>-3.087734116993586E-2</v>
      </c>
      <c r="R84" s="9">
        <v>-1.673626355443798E-3</v>
      </c>
      <c r="S84" s="9">
        <v>-3.9479854448940836E-3</v>
      </c>
      <c r="T84" s="9">
        <v>-1.1803089175688029E-2</v>
      </c>
      <c r="U84" s="9">
        <v>-9.1012277757634887E-4</v>
      </c>
      <c r="V84" s="9">
        <v>-2.0731028737765399E-2</v>
      </c>
      <c r="W84" s="9">
        <v>-4.7613668469768156</v>
      </c>
      <c r="X84" s="9">
        <v>-4.0001410825997326</v>
      </c>
      <c r="Y84" s="9">
        <v>-4.434468517523853</v>
      </c>
      <c r="Z84" s="9">
        <v>-6.659646535487014E-6</v>
      </c>
      <c r="AA84" s="9">
        <v>-4.3641458683035443</v>
      </c>
      <c r="AB84" s="9">
        <f t="shared" si="60"/>
        <v>-2.2499999999999999E-4</v>
      </c>
      <c r="AC84" s="9">
        <f t="shared" si="79"/>
        <v>5.6159724045805173E-5</v>
      </c>
      <c r="AD84" s="9">
        <f t="shared" si="80"/>
        <v>5.1714906306107873E-12</v>
      </c>
      <c r="AE84" s="9">
        <f t="shared" si="81"/>
        <v>2.8643216583247692E-11</v>
      </c>
      <c r="AF84" s="9">
        <f t="shared" si="82"/>
        <v>4.7451501971865341E-10</v>
      </c>
      <c r="AG84" s="9">
        <f t="shared" si="83"/>
        <v>7.4301482682324166E-12</v>
      </c>
      <c r="AH84" s="9">
        <f t="shared" si="84"/>
        <v>6.9474017632355678E-6</v>
      </c>
      <c r="AI84" s="9">
        <f t="shared" si="85"/>
        <v>3.7656592997485455E-7</v>
      </c>
      <c r="AJ84" s="9">
        <f t="shared" si="86"/>
        <v>8.8829672510116878E-7</v>
      </c>
      <c r="AK84" s="9">
        <f t="shared" si="87"/>
        <v>2.6556950645298065E-6</v>
      </c>
      <c r="AL84" s="9">
        <f t="shared" si="88"/>
        <v>2.0477762495467849E-7</v>
      </c>
      <c r="AM84" s="9">
        <f t="shared" si="89"/>
        <v>4.6644814659972144E-6</v>
      </c>
      <c r="AN84" s="9">
        <f t="shared" si="90"/>
        <v>1.0713075405697835E-3</v>
      </c>
      <c r="AO84" s="9">
        <f t="shared" si="91"/>
        <v>9.0003174358493985E-4</v>
      </c>
      <c r="AP84" s="9">
        <f t="shared" si="92"/>
        <v>9.9775541644286686E-4</v>
      </c>
      <c r="AQ84" s="9">
        <f t="shared" si="93"/>
        <v>1.498420470484578E-9</v>
      </c>
      <c r="AR84" s="9">
        <f t="shared" si="94"/>
        <v>9.8193282036829741E-4</v>
      </c>
    </row>
    <row r="85" spans="1:44" ht="63.5" x14ac:dyDescent="0.35">
      <c r="A85" s="9" t="s">
        <v>149</v>
      </c>
      <c r="B85" s="9" t="s">
        <v>79</v>
      </c>
      <c r="C85" s="9" t="s">
        <v>167</v>
      </c>
      <c r="D85" s="9" t="s">
        <v>180</v>
      </c>
      <c r="E85" s="9" t="s">
        <v>133</v>
      </c>
      <c r="F85" s="9" t="s">
        <v>63</v>
      </c>
      <c r="G85" s="9" t="s">
        <v>172</v>
      </c>
      <c r="H85" s="9">
        <v>7.4099999999999998E-9</v>
      </c>
      <c r="I85" s="9" t="s">
        <v>188</v>
      </c>
      <c r="J85" s="9" t="b">
        <v>0</v>
      </c>
      <c r="L85" s="9">
        <v>431230.28845620091</v>
      </c>
      <c r="M85" s="9">
        <v>0.1812057905421523</v>
      </c>
      <c r="N85" s="9">
        <v>0.17818369209175161</v>
      </c>
      <c r="O85" s="9">
        <v>0.24646226323935019</v>
      </c>
      <c r="P85" s="9">
        <v>9.5402912601042889E-2</v>
      </c>
      <c r="Q85" s="9">
        <v>75861.433288755667</v>
      </c>
      <c r="R85" s="9">
        <v>3780.796048065733</v>
      </c>
      <c r="S85" s="9">
        <v>3420.1765630243522</v>
      </c>
      <c r="T85" s="9">
        <v>11503.54919853773</v>
      </c>
      <c r="U85" s="9">
        <v>16.70792456510156</v>
      </c>
      <c r="V85" s="9">
        <v>1003.613908752983</v>
      </c>
      <c r="W85" s="9">
        <v>3436396.434692875</v>
      </c>
      <c r="X85" s="9">
        <v>63525200.067814529</v>
      </c>
      <c r="Y85" s="9">
        <v>464514.47825360479</v>
      </c>
      <c r="Z85" s="9">
        <v>12.573692906766761</v>
      </c>
      <c r="AA85" s="9">
        <v>15117124.67547882</v>
      </c>
      <c r="AB85" s="9">
        <f t="shared" si="60"/>
        <v>7.4099999999999998E-9</v>
      </c>
      <c r="AC85" s="9">
        <f t="shared" si="79"/>
        <v>3.1954164374604489E-3</v>
      </c>
      <c r="AD85" s="9">
        <f t="shared" si="80"/>
        <v>1.3427349079173486E-9</v>
      </c>
      <c r="AE85" s="9">
        <f t="shared" si="81"/>
        <v>1.3203411583998795E-9</v>
      </c>
      <c r="AF85" s="9">
        <f t="shared" si="82"/>
        <v>1.826285370603585E-9</v>
      </c>
      <c r="AG85" s="9">
        <f t="shared" si="83"/>
        <v>7.0693558237372784E-10</v>
      </c>
      <c r="AH85" s="9">
        <f t="shared" si="84"/>
        <v>5.621332206696795E-4</v>
      </c>
      <c r="AI85" s="9">
        <f t="shared" si="85"/>
        <v>2.801569871616708E-5</v>
      </c>
      <c r="AJ85" s="9">
        <f t="shared" si="86"/>
        <v>2.5343508332010448E-5</v>
      </c>
      <c r="AK85" s="9">
        <f t="shared" si="87"/>
        <v>8.5241299561164576E-5</v>
      </c>
      <c r="AL85" s="9">
        <f t="shared" si="88"/>
        <v>1.2380572102740256E-7</v>
      </c>
      <c r="AM85" s="9">
        <f t="shared" si="89"/>
        <v>7.4367790638596034E-6</v>
      </c>
      <c r="AN85" s="9">
        <f t="shared" si="90"/>
        <v>2.5463697581074203E-2</v>
      </c>
      <c r="AO85" s="9">
        <f t="shared" si="91"/>
        <v>0.47072173250250565</v>
      </c>
      <c r="AP85" s="9">
        <f t="shared" si="92"/>
        <v>3.4420522838592114E-3</v>
      </c>
      <c r="AQ85" s="9">
        <f t="shared" si="93"/>
        <v>9.3171064439141692E-8</v>
      </c>
      <c r="AR85" s="9">
        <f t="shared" si="94"/>
        <v>0.11201789384529805</v>
      </c>
    </row>
    <row r="86" spans="1:44" ht="63.5" x14ac:dyDescent="0.35">
      <c r="A86" s="9" t="s">
        <v>150</v>
      </c>
      <c r="B86" s="9" t="s">
        <v>80</v>
      </c>
      <c r="C86" s="9" t="s">
        <v>168</v>
      </c>
      <c r="D86" s="9" t="s">
        <v>180</v>
      </c>
      <c r="E86" s="9" t="s">
        <v>133</v>
      </c>
      <c r="F86" s="9" t="s">
        <v>63</v>
      </c>
      <c r="G86" s="9" t="s">
        <v>172</v>
      </c>
      <c r="H86" s="9">
        <v>1.18E-2</v>
      </c>
      <c r="I86" s="9" t="s">
        <v>188</v>
      </c>
      <c r="J86" s="9" t="b">
        <v>0</v>
      </c>
      <c r="L86" s="9">
        <v>6.4976975825310895E-2</v>
      </c>
      <c r="M86" s="9">
        <v>1.88167952045853E-8</v>
      </c>
      <c r="N86" s="9">
        <v>6.0236371123010269E-9</v>
      </c>
      <c r="O86" s="9">
        <v>3.9556354335357318E-8</v>
      </c>
      <c r="P86" s="9">
        <v>5.3369834210624228E-9</v>
      </c>
      <c r="Q86" s="9">
        <v>8.4433934315109968E-2</v>
      </c>
      <c r="R86" s="9">
        <v>5.016597225484062E-4</v>
      </c>
      <c r="S86" s="9">
        <v>5.0248543053991177E-4</v>
      </c>
      <c r="T86" s="9">
        <v>1.8498312758690361E-3</v>
      </c>
      <c r="U86" s="9">
        <v>3.9109431028866969E-6</v>
      </c>
      <c r="V86" s="9">
        <v>1.39010101612752E-4</v>
      </c>
      <c r="W86" s="9">
        <v>0.17314665931359649</v>
      </c>
      <c r="X86" s="9">
        <v>2.101253921996538</v>
      </c>
      <c r="Y86" s="9">
        <v>0.15811485130492209</v>
      </c>
      <c r="Z86" s="9">
        <v>4.2611104742012036E-6</v>
      </c>
      <c r="AA86" s="9">
        <v>6.7283494472038399</v>
      </c>
      <c r="AB86" s="9">
        <f t="shared" si="60"/>
        <v>1.18E-2</v>
      </c>
      <c r="AC86" s="9">
        <f t="shared" si="79"/>
        <v>7.6672831473866855E-4</v>
      </c>
      <c r="AD86" s="9">
        <f t="shared" si="80"/>
        <v>2.2203818341410653E-10</v>
      </c>
      <c r="AE86" s="9">
        <f t="shared" si="81"/>
        <v>7.107891792515212E-11</v>
      </c>
      <c r="AF86" s="9">
        <f t="shared" si="82"/>
        <v>4.6676498115721638E-10</v>
      </c>
      <c r="AG86" s="9">
        <f t="shared" si="83"/>
        <v>6.2976404368536587E-11</v>
      </c>
      <c r="AH86" s="9">
        <f t="shared" si="84"/>
        <v>9.9632042491829757E-4</v>
      </c>
      <c r="AI86" s="9">
        <f t="shared" si="85"/>
        <v>5.919584726071193E-6</v>
      </c>
      <c r="AJ86" s="9">
        <f t="shared" si="86"/>
        <v>5.9293280803709584E-6</v>
      </c>
      <c r="AK86" s="9">
        <f t="shared" si="87"/>
        <v>2.1828009055254625E-5</v>
      </c>
      <c r="AL86" s="9">
        <f t="shared" si="88"/>
        <v>4.614912861406302E-8</v>
      </c>
      <c r="AM86" s="9">
        <f t="shared" si="89"/>
        <v>1.6403191990304736E-6</v>
      </c>
      <c r="AN86" s="9">
        <f t="shared" si="90"/>
        <v>2.0431305799004386E-3</v>
      </c>
      <c r="AO86" s="9">
        <f t="shared" si="91"/>
        <v>2.4794796279559148E-2</v>
      </c>
      <c r="AP86" s="9">
        <f t="shared" si="92"/>
        <v>1.8657552453980805E-3</v>
      </c>
      <c r="AQ86" s="9">
        <f t="shared" si="93"/>
        <v>5.0281103595574199E-8</v>
      </c>
      <c r="AR86" s="9">
        <f t="shared" si="94"/>
        <v>7.9394523477005305E-2</v>
      </c>
    </row>
    <row r="87" spans="1:44" ht="113.5" x14ac:dyDescent="0.35">
      <c r="A87" s="9" t="s">
        <v>151</v>
      </c>
      <c r="B87" s="9" t="s">
        <v>81</v>
      </c>
      <c r="C87" s="9" t="s">
        <v>169</v>
      </c>
      <c r="D87" s="9" t="s">
        <v>173</v>
      </c>
      <c r="E87" s="9" t="s">
        <v>133</v>
      </c>
      <c r="F87" s="9" t="s">
        <v>63</v>
      </c>
      <c r="G87" s="9" t="s">
        <v>172</v>
      </c>
      <c r="H87" s="9">
        <v>3.5211267605633799E-4</v>
      </c>
      <c r="I87" s="9" t="s">
        <v>188</v>
      </c>
      <c r="J87" s="9" t="b">
        <v>0</v>
      </c>
      <c r="L87" s="9">
        <v>20.770476845355471</v>
      </c>
      <c r="M87" s="9">
        <v>4.538945855711228E-6</v>
      </c>
      <c r="N87" s="9">
        <v>3.3553231459484399E-7</v>
      </c>
      <c r="O87" s="9">
        <v>4.9703019663053336E-7</v>
      </c>
      <c r="P87" s="9">
        <v>1.654775334199667E-6</v>
      </c>
      <c r="Q87" s="9">
        <v>1.358150323754713</v>
      </c>
      <c r="R87" s="9">
        <v>9.3551327350913246E-2</v>
      </c>
      <c r="S87" s="9">
        <v>7.8627320043827789E-2</v>
      </c>
      <c r="T87" s="9">
        <v>0.30444602764641082</v>
      </c>
      <c r="U87" s="9">
        <v>5.1596218834091912E-5</v>
      </c>
      <c r="V87" s="9">
        <v>2.7679495648269901E-2</v>
      </c>
      <c r="W87" s="9">
        <v>8.0476568776961841</v>
      </c>
      <c r="X87" s="9">
        <v>384.2101054534304</v>
      </c>
      <c r="Y87" s="9">
        <v>0.83675906617926499</v>
      </c>
      <c r="Z87" s="9">
        <v>1.5989725259106591E-5</v>
      </c>
      <c r="AA87" s="9">
        <v>287.88358972637371</v>
      </c>
      <c r="AB87" s="9">
        <f t="shared" si="60"/>
        <v>3.5211267605633799E-4</v>
      </c>
      <c r="AC87" s="9">
        <f t="shared" si="79"/>
        <v>7.31354818498432E-3</v>
      </c>
      <c r="AD87" s="9">
        <f t="shared" si="80"/>
        <v>1.5982203717293055E-9</v>
      </c>
      <c r="AE87" s="9">
        <f t="shared" si="81"/>
        <v>1.1814518119536758E-10</v>
      </c>
      <c r="AF87" s="9">
        <f t="shared" si="82"/>
        <v>1.7501063261638496E-10</v>
      </c>
      <c r="AG87" s="9">
        <f t="shared" si="83"/>
        <v>5.8266737119706578E-10</v>
      </c>
      <c r="AH87" s="9">
        <f t="shared" si="84"/>
        <v>4.7822194498405382E-4</v>
      </c>
      <c r="AI87" s="9">
        <f t="shared" si="85"/>
        <v>3.2940608222152547E-5</v>
      </c>
      <c r="AJ87" s="9">
        <f t="shared" si="86"/>
        <v>2.7685676071770344E-5</v>
      </c>
      <c r="AK87" s="9">
        <f t="shared" si="87"/>
        <v>1.0719930550929957E-4</v>
      </c>
      <c r="AL87" s="9">
        <f t="shared" si="88"/>
        <v>1.8167682688060532E-8</v>
      </c>
      <c r="AM87" s="9">
        <f t="shared" si="89"/>
        <v>9.7463012846020771E-6</v>
      </c>
      <c r="AN87" s="9">
        <f t="shared" si="90"/>
        <v>2.833681999188797E-3</v>
      </c>
      <c r="AO87" s="9">
        <f t="shared" si="91"/>
        <v>0.1352852483990952</v>
      </c>
      <c r="AP87" s="9">
        <f t="shared" si="92"/>
        <v>2.9463347400678341E-4</v>
      </c>
      <c r="AQ87" s="9">
        <f t="shared" si="93"/>
        <v>5.6301849503896443E-9</v>
      </c>
      <c r="AR87" s="9">
        <f t="shared" si="94"/>
        <v>0.10136746117125833</v>
      </c>
    </row>
    <row r="88" spans="1:44" ht="63.5" x14ac:dyDescent="0.35">
      <c r="A88" s="9" t="s">
        <v>138</v>
      </c>
      <c r="B88" s="9" t="s">
        <v>68</v>
      </c>
      <c r="C88" s="9" t="s">
        <v>110</v>
      </c>
      <c r="D88" s="9" t="s">
        <v>173</v>
      </c>
      <c r="E88" s="9" t="s">
        <v>133</v>
      </c>
      <c r="F88" s="9" t="s">
        <v>63</v>
      </c>
      <c r="G88" s="9" t="s">
        <v>172</v>
      </c>
      <c r="H88" s="9">
        <v>-0.45</v>
      </c>
      <c r="I88" s="9" t="s">
        <v>188</v>
      </c>
      <c r="J88" s="9" t="b">
        <v>0</v>
      </c>
      <c r="L88" s="9">
        <v>1.9762523097816322E-3</v>
      </c>
      <c r="M88" s="9">
        <v>4.5585323878996922E-10</v>
      </c>
      <c r="N88" s="9">
        <v>7.3979812043397198E-11</v>
      </c>
      <c r="O88" s="9">
        <v>8.3625553327060225E-10</v>
      </c>
      <c r="P88" s="9">
        <v>4.9935178435876641E-10</v>
      </c>
      <c r="Q88" s="9">
        <v>1.8854068897571169E-4</v>
      </c>
      <c r="R88" s="9">
        <v>1.2071760860206691E-5</v>
      </c>
      <c r="S88" s="9">
        <v>1.098395321246494E-5</v>
      </c>
      <c r="T88" s="9">
        <v>3.8522508602168832E-5</v>
      </c>
      <c r="U88" s="9">
        <v>2.3791929559191239E-8</v>
      </c>
      <c r="V88" s="9">
        <v>3.4529216119100202E-6</v>
      </c>
      <c r="W88" s="9">
        <v>2.359048868720344E-2</v>
      </c>
      <c r="X88" s="9">
        <v>9.4875290839446111E-2</v>
      </c>
      <c r="Y88" s="9">
        <v>3.4761769599503579E-4</v>
      </c>
      <c r="Z88" s="9">
        <v>5.6209983293744008E-8</v>
      </c>
      <c r="AA88" s="9">
        <v>3.5081459655934379E-2</v>
      </c>
      <c r="AB88" s="9">
        <f t="shared" si="60"/>
        <v>-0.45</v>
      </c>
      <c r="AC88" s="9">
        <f t="shared" si="79"/>
        <v>-8.8931353940173452E-4</v>
      </c>
      <c r="AD88" s="9">
        <f t="shared" si="80"/>
        <v>-2.0513395745548615E-10</v>
      </c>
      <c r="AE88" s="9">
        <f t="shared" si="81"/>
        <v>-3.329091541952874E-11</v>
      </c>
      <c r="AF88" s="9">
        <f t="shared" si="82"/>
        <v>-3.7631498997177103E-10</v>
      </c>
      <c r="AG88" s="9">
        <f t="shared" si="83"/>
        <v>-2.2470830296144488E-10</v>
      </c>
      <c r="AH88" s="9">
        <f t="shared" si="84"/>
        <v>-8.4843310039070264E-5</v>
      </c>
      <c r="AI88" s="9">
        <f t="shared" si="85"/>
        <v>-5.4322923870930111E-6</v>
      </c>
      <c r="AJ88" s="9">
        <f t="shared" si="86"/>
        <v>-4.942778945609223E-6</v>
      </c>
      <c r="AK88" s="9">
        <f t="shared" si="87"/>
        <v>-1.7335128870975976E-5</v>
      </c>
      <c r="AL88" s="9">
        <f t="shared" si="88"/>
        <v>-1.0706368301636057E-8</v>
      </c>
      <c r="AM88" s="9">
        <f t="shared" si="89"/>
        <v>-1.5538147253595092E-6</v>
      </c>
      <c r="AN88" s="9">
        <f t="shared" si="90"/>
        <v>-1.0615719909241548E-2</v>
      </c>
      <c r="AO88" s="9">
        <f t="shared" si="91"/>
        <v>-4.2693880877750751E-2</v>
      </c>
      <c r="AP88" s="9">
        <f t="shared" si="92"/>
        <v>-1.5642796319776612E-4</v>
      </c>
      <c r="AQ88" s="9">
        <f t="shared" si="93"/>
        <v>-2.5294492482184804E-8</v>
      </c>
      <c r="AR88" s="9">
        <f t="shared" si="94"/>
        <v>-1.5786656845170471E-2</v>
      </c>
    </row>
    <row r="89" spans="1:44" ht="63.5" x14ac:dyDescent="0.35">
      <c r="A89" s="9" t="s">
        <v>139</v>
      </c>
      <c r="B89" s="9" t="s">
        <v>69</v>
      </c>
      <c r="C89" s="9" t="s">
        <v>110</v>
      </c>
      <c r="D89" s="9" t="s">
        <v>177</v>
      </c>
      <c r="E89" s="9" t="s">
        <v>133</v>
      </c>
      <c r="F89" s="9" t="s">
        <v>63</v>
      </c>
      <c r="G89" s="9" t="s">
        <v>172</v>
      </c>
      <c r="H89" s="9">
        <v>2.5000000000000001E-5</v>
      </c>
      <c r="I89" s="9" t="s">
        <v>189</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140</v>
      </c>
      <c r="B90" s="9" t="s">
        <v>70</v>
      </c>
      <c r="C90" s="9" t="s">
        <v>110</v>
      </c>
      <c r="D90" s="9" t="s">
        <v>177</v>
      </c>
      <c r="E90" s="9" t="s">
        <v>133</v>
      </c>
      <c r="F90" s="9" t="s">
        <v>63</v>
      </c>
      <c r="G90" s="9" t="s">
        <v>172</v>
      </c>
      <c r="H90" s="9">
        <v>0.22</v>
      </c>
      <c r="I90" s="9" t="s">
        <v>189</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152</v>
      </c>
      <c r="B91" s="9" t="s">
        <v>82</v>
      </c>
      <c r="C91" s="9" t="s">
        <v>110</v>
      </c>
      <c r="D91" s="9" t="s">
        <v>177</v>
      </c>
      <c r="E91" s="9" t="s">
        <v>133</v>
      </c>
      <c r="F91" s="9" t="s">
        <v>63</v>
      </c>
      <c r="G91" s="9" t="s">
        <v>172</v>
      </c>
      <c r="H91" s="9">
        <v>5.2599999999999999E-4</v>
      </c>
      <c r="I91" s="9" t="s">
        <v>189</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144</v>
      </c>
      <c r="B92" s="9" t="s">
        <v>74</v>
      </c>
      <c r="C92" s="9" t="s">
        <v>110</v>
      </c>
      <c r="D92" s="9" t="s">
        <v>177</v>
      </c>
      <c r="E92" s="9" t="s">
        <v>133</v>
      </c>
      <c r="F92" s="9" t="s">
        <v>63</v>
      </c>
      <c r="G92" s="9" t="s">
        <v>172</v>
      </c>
      <c r="H92" s="9">
        <v>1E-3</v>
      </c>
      <c r="I92" s="9" t="s">
        <v>189</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145</v>
      </c>
      <c r="B93" s="9" t="s">
        <v>83</v>
      </c>
      <c r="C93" s="9" t="s">
        <v>166</v>
      </c>
      <c r="D93" s="9" t="s">
        <v>181</v>
      </c>
      <c r="E93" s="9" t="s">
        <v>133</v>
      </c>
      <c r="F93" s="9" t="s">
        <v>63</v>
      </c>
      <c r="G93" s="9" t="s">
        <v>172</v>
      </c>
      <c r="H93" s="9">
        <v>1.25E-4</v>
      </c>
      <c r="I93" s="9" t="s">
        <v>189</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146</v>
      </c>
      <c r="B94" s="9" t="s">
        <v>76</v>
      </c>
      <c r="C94" s="9" t="s">
        <v>110</v>
      </c>
      <c r="D94" s="9" t="s">
        <v>177</v>
      </c>
      <c r="E94" s="9" t="s">
        <v>133</v>
      </c>
      <c r="F94" s="9" t="s">
        <v>63</v>
      </c>
      <c r="G94" s="9" t="s">
        <v>172</v>
      </c>
      <c r="H94" s="9">
        <v>6.9999999999999999E-4</v>
      </c>
      <c r="I94" s="9" t="s">
        <v>189</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134</v>
      </c>
      <c r="B95" s="9" t="s">
        <v>64</v>
      </c>
      <c r="C95" s="9" t="s">
        <v>110</v>
      </c>
      <c r="D95" s="9" t="s">
        <v>172</v>
      </c>
      <c r="E95" s="9" t="s">
        <v>134</v>
      </c>
      <c r="F95" s="9" t="s">
        <v>64</v>
      </c>
      <c r="G95" s="9" t="s">
        <v>172</v>
      </c>
      <c r="H95" s="9">
        <v>-1</v>
      </c>
      <c r="I95" s="9" t="s">
        <v>187</v>
      </c>
      <c r="J95" s="9" t="b">
        <v>0</v>
      </c>
      <c r="AB95" s="9">
        <f t="shared" si="95"/>
        <v>-1</v>
      </c>
      <c r="AC95" s="9">
        <f t="shared" ref="AC95:AR95" si="96">+AC96+AC97+AC98+AC99+AC100+AC101+AC102+AC103+AC104+AC105+AC106+AC107+AC108+AC109+AC110+AC111+AC112</f>
        <v>6.3631291606058196E-2</v>
      </c>
      <c r="AD95" s="9">
        <f t="shared" si="96"/>
        <v>2.1461117401745045E-9</v>
      </c>
      <c r="AE95" s="9">
        <f t="shared" si="96"/>
        <v>5.9932898772369975E-10</v>
      </c>
      <c r="AF95" s="9">
        <f t="shared" si="96"/>
        <v>2.1648111306459408E-9</v>
      </c>
      <c r="AG95" s="9">
        <f t="shared" si="96"/>
        <v>-5.1574816115097723E-10</v>
      </c>
      <c r="AH95" s="9">
        <f t="shared" si="96"/>
        <v>2.1236309091165724E-4</v>
      </c>
      <c r="AI95" s="9">
        <f t="shared" si="96"/>
        <v>5.7021824543464168E-5</v>
      </c>
      <c r="AJ95" s="9">
        <f t="shared" si="96"/>
        <v>-2.287819116289003E-4</v>
      </c>
      <c r="AK95" s="9">
        <f t="shared" si="96"/>
        <v>-1.0539745436972097E-3</v>
      </c>
      <c r="AL95" s="9">
        <f t="shared" si="96"/>
        <v>2.8696702001424669E-7</v>
      </c>
      <c r="AM95" s="9">
        <f t="shared" si="96"/>
        <v>9.7586895528990404E-6</v>
      </c>
      <c r="AN95" s="9">
        <f t="shared" si="96"/>
        <v>5.348048751002827E-3</v>
      </c>
      <c r="AO95" s="9">
        <f t="shared" si="96"/>
        <v>3.2308317082828386E-2</v>
      </c>
      <c r="AP95" s="9">
        <f t="shared" si="96"/>
        <v>5.9156225282669785E-4</v>
      </c>
      <c r="AQ95" s="9">
        <f t="shared" si="96"/>
        <v>-5.5873030923603101E-10</v>
      </c>
      <c r="AR95" s="9">
        <f t="shared" si="96"/>
        <v>0.10916730139212347</v>
      </c>
    </row>
    <row r="96" spans="1:44" ht="76" x14ac:dyDescent="0.35">
      <c r="A96" s="9" t="s">
        <v>153</v>
      </c>
      <c r="B96" s="9" t="s">
        <v>84</v>
      </c>
      <c r="C96" s="9" t="s">
        <v>167</v>
      </c>
      <c r="D96" s="9" t="s">
        <v>180</v>
      </c>
      <c r="E96" s="9" t="s">
        <v>134</v>
      </c>
      <c r="F96" s="9" t="s">
        <v>64</v>
      </c>
      <c r="G96" s="9" t="s">
        <v>172</v>
      </c>
      <c r="H96" s="9">
        <v>1.67E-9</v>
      </c>
      <c r="I96" s="9" t="s">
        <v>188</v>
      </c>
      <c r="J96" s="9" t="b">
        <v>0</v>
      </c>
      <c r="L96" s="9">
        <v>531588.55086475215</v>
      </c>
      <c r="M96" s="9">
        <v>6.7694123555316815E-2</v>
      </c>
      <c r="N96" s="9">
        <v>0.3938118337379754</v>
      </c>
      <c r="O96" s="9">
        <v>0.62462966401564413</v>
      </c>
      <c r="P96" s="9">
        <v>8.7978477863890459E-2</v>
      </c>
      <c r="Q96" s="9">
        <v>45780.717024340091</v>
      </c>
      <c r="R96" s="9">
        <v>3648.9360252635761</v>
      </c>
      <c r="S96" s="9">
        <v>3352.0878488517392</v>
      </c>
      <c r="T96" s="9">
        <v>9596.7617022583654</v>
      </c>
      <c r="U96" s="9">
        <v>29.822204125629671</v>
      </c>
      <c r="V96" s="9">
        <v>842.47996611767769</v>
      </c>
      <c r="W96" s="9">
        <v>5151855.5494409902</v>
      </c>
      <c r="X96" s="9">
        <v>30460222.983207799</v>
      </c>
      <c r="Y96" s="9">
        <v>260693.1461025514</v>
      </c>
      <c r="Z96" s="9">
        <v>47.833015526423253</v>
      </c>
      <c r="AA96" s="9">
        <v>11544174.11055026</v>
      </c>
      <c r="AB96" s="9">
        <f t="shared" si="95"/>
        <v>1.67E-9</v>
      </c>
      <c r="AC96" s="9">
        <f t="shared" ref="AC96:AC112" si="97">AB96*L96</f>
        <v>8.8775287994413612E-4</v>
      </c>
      <c r="AD96" s="9">
        <f t="shared" ref="AD96:AD112" si="98">AB96*M96</f>
        <v>1.1304918633737909E-10</v>
      </c>
      <c r="AE96" s="9">
        <f t="shared" ref="AE96:AE112" si="99">AB96*N96</f>
        <v>6.5766576234241895E-10</v>
      </c>
      <c r="AF96" s="9">
        <f t="shared" ref="AF96:AF112" si="100">AB96*O96</f>
        <v>1.0431315389061257E-9</v>
      </c>
      <c r="AG96" s="9">
        <f t="shared" ref="AG96:AG112" si="101">AB96*P96</f>
        <v>1.4692405803269708E-10</v>
      </c>
      <c r="AH96" s="9">
        <f t="shared" ref="AH96:AH112" si="102">AB96*Q96</f>
        <v>7.6453797430647957E-5</v>
      </c>
      <c r="AI96" s="9">
        <f t="shared" ref="AI96:AI112" si="103">AB96*R96</f>
        <v>6.0937231621901722E-6</v>
      </c>
      <c r="AJ96" s="9">
        <f t="shared" ref="AJ96:AJ112" si="104">AB96*S96</f>
        <v>5.5979867075824044E-6</v>
      </c>
      <c r="AK96" s="9">
        <f t="shared" ref="AK96:AK112" si="105">AB96*T96</f>
        <v>1.6026592042771469E-5</v>
      </c>
      <c r="AL96" s="9">
        <f t="shared" ref="AL96:AL112" si="106">AB96*U96</f>
        <v>4.9803080889801552E-8</v>
      </c>
      <c r="AM96" s="9">
        <f t="shared" ref="AM96:AM112" si="107">AB96*V96</f>
        <v>1.4069415434165217E-6</v>
      </c>
      <c r="AN96" s="9">
        <f t="shared" ref="AN96:AN112" si="108">AB96*W96</f>
        <v>8.6035987675664536E-3</v>
      </c>
      <c r="AO96" s="9">
        <f t="shared" ref="AO96:AO112" si="109">AB96*X96</f>
        <v>5.0868572381957029E-2</v>
      </c>
      <c r="AP96" s="9">
        <f t="shared" ref="AP96:AP112" si="110">AB96*Y96</f>
        <v>4.3535755399126084E-4</v>
      </c>
      <c r="AQ96" s="9">
        <f t="shared" ref="AQ96:AQ112" si="111">AB96*Z96</f>
        <v>7.9881135929126837E-8</v>
      </c>
      <c r="AR96" s="9">
        <f t="shared" ref="AR96:AR112" si="112">AB96*AA96</f>
        <v>1.9278770764618935E-2</v>
      </c>
    </row>
    <row r="97" spans="1:44" ht="113.5" x14ac:dyDescent="0.35">
      <c r="A97" s="9" t="s">
        <v>151</v>
      </c>
      <c r="B97" s="9" t="s">
        <v>81</v>
      </c>
      <c r="C97" s="9" t="s">
        <v>169</v>
      </c>
      <c r="D97" s="9" t="s">
        <v>173</v>
      </c>
      <c r="E97" s="9" t="s">
        <v>134</v>
      </c>
      <c r="F97" s="9" t="s">
        <v>64</v>
      </c>
      <c r="G97" s="9" t="s">
        <v>172</v>
      </c>
      <c r="H97" s="9">
        <v>3.5211267605633799E-4</v>
      </c>
      <c r="I97" s="9" t="s">
        <v>188</v>
      </c>
      <c r="J97" s="9" t="b">
        <v>0</v>
      </c>
      <c r="L97" s="9">
        <v>20.770476845355471</v>
      </c>
      <c r="M97" s="9">
        <v>4.538945855711228E-6</v>
      </c>
      <c r="N97" s="9">
        <v>3.3553231459484399E-7</v>
      </c>
      <c r="O97" s="9">
        <v>4.9703019663053336E-7</v>
      </c>
      <c r="P97" s="9">
        <v>1.654775334199667E-6</v>
      </c>
      <c r="Q97" s="9">
        <v>1.358150323754713</v>
      </c>
      <c r="R97" s="9">
        <v>9.3551327350913246E-2</v>
      </c>
      <c r="S97" s="9">
        <v>7.8627320043827789E-2</v>
      </c>
      <c r="T97" s="9">
        <v>0.30444602764641082</v>
      </c>
      <c r="U97" s="9">
        <v>5.1596218834091912E-5</v>
      </c>
      <c r="V97" s="9">
        <v>2.7679495648269901E-2</v>
      </c>
      <c r="W97" s="9">
        <v>8.0476568776961841</v>
      </c>
      <c r="X97" s="9">
        <v>384.2101054534304</v>
      </c>
      <c r="Y97" s="9">
        <v>0.83675906617926499</v>
      </c>
      <c r="Z97" s="9">
        <v>1.5989725259106591E-5</v>
      </c>
      <c r="AA97" s="9">
        <v>287.88358972637371</v>
      </c>
      <c r="AB97" s="9">
        <f t="shared" si="95"/>
        <v>3.5211267605633799E-4</v>
      </c>
      <c r="AC97" s="9">
        <f t="shared" si="97"/>
        <v>7.31354818498432E-3</v>
      </c>
      <c r="AD97" s="9">
        <f t="shared" si="98"/>
        <v>1.5982203717293055E-9</v>
      </c>
      <c r="AE97" s="9">
        <f t="shared" si="99"/>
        <v>1.1814518119536758E-10</v>
      </c>
      <c r="AF97" s="9">
        <f t="shared" si="100"/>
        <v>1.7501063261638496E-10</v>
      </c>
      <c r="AG97" s="9">
        <f t="shared" si="101"/>
        <v>5.8266737119706578E-10</v>
      </c>
      <c r="AH97" s="9">
        <f t="shared" si="102"/>
        <v>4.7822194498405382E-4</v>
      </c>
      <c r="AI97" s="9">
        <f t="shared" si="103"/>
        <v>3.2940608222152547E-5</v>
      </c>
      <c r="AJ97" s="9">
        <f t="shared" si="104"/>
        <v>2.7685676071770344E-5</v>
      </c>
      <c r="AK97" s="9">
        <f t="shared" si="105"/>
        <v>1.0719930550929957E-4</v>
      </c>
      <c r="AL97" s="9">
        <f t="shared" si="106"/>
        <v>1.8167682688060532E-8</v>
      </c>
      <c r="AM97" s="9">
        <f t="shared" si="107"/>
        <v>9.7463012846020771E-6</v>
      </c>
      <c r="AN97" s="9">
        <f t="shared" si="108"/>
        <v>2.833681999188797E-3</v>
      </c>
      <c r="AO97" s="9">
        <f t="shared" si="109"/>
        <v>0.1352852483990952</v>
      </c>
      <c r="AP97" s="9">
        <f t="shared" si="110"/>
        <v>2.9463347400678341E-4</v>
      </c>
      <c r="AQ97" s="9">
        <f t="shared" si="111"/>
        <v>5.6301849503896443E-9</v>
      </c>
      <c r="AR97" s="9">
        <f t="shared" si="112"/>
        <v>0.10136746117125833</v>
      </c>
    </row>
    <row r="98" spans="1:44" ht="63.5" x14ac:dyDescent="0.35">
      <c r="A98" s="9" t="s">
        <v>148</v>
      </c>
      <c r="B98" s="9" t="s">
        <v>78</v>
      </c>
      <c r="C98" s="9" t="s">
        <v>166</v>
      </c>
      <c r="D98" s="9" t="s">
        <v>180</v>
      </c>
      <c r="E98" s="9" t="s">
        <v>134</v>
      </c>
      <c r="F98" s="9" t="s">
        <v>64</v>
      </c>
      <c r="G98" s="9" t="s">
        <v>172</v>
      </c>
      <c r="H98" s="9">
        <v>-2.2499999999999999E-4</v>
      </c>
      <c r="I98" s="9" t="s">
        <v>188</v>
      </c>
      <c r="J98" s="9" t="b">
        <v>0</v>
      </c>
      <c r="L98" s="9">
        <v>-0.2495987735369119</v>
      </c>
      <c r="M98" s="9">
        <v>-2.298440280271461E-8</v>
      </c>
      <c r="N98" s="9">
        <v>-1.2730318481443419E-7</v>
      </c>
      <c r="O98" s="9">
        <v>-2.1089556431940152E-6</v>
      </c>
      <c r="P98" s="9">
        <v>-3.3022881192144073E-8</v>
      </c>
      <c r="Q98" s="9">
        <v>-3.087734116993586E-2</v>
      </c>
      <c r="R98" s="9">
        <v>-1.673626355443798E-3</v>
      </c>
      <c r="S98" s="9">
        <v>-3.9479854448940836E-3</v>
      </c>
      <c r="T98" s="9">
        <v>-1.1803089175688029E-2</v>
      </c>
      <c r="U98" s="9">
        <v>-9.1012277757634887E-4</v>
      </c>
      <c r="V98" s="9">
        <v>-2.0731028737765399E-2</v>
      </c>
      <c r="W98" s="9">
        <v>-4.7613668469768156</v>
      </c>
      <c r="X98" s="9">
        <v>-4.0001410825997326</v>
      </c>
      <c r="Y98" s="9">
        <v>-4.434468517523853</v>
      </c>
      <c r="Z98" s="9">
        <v>-6.659646535487014E-6</v>
      </c>
      <c r="AA98" s="9">
        <v>-4.3641458683035443</v>
      </c>
      <c r="AB98" s="9">
        <f t="shared" si="95"/>
        <v>-2.2499999999999999E-4</v>
      </c>
      <c r="AC98" s="9">
        <f t="shared" si="97"/>
        <v>5.6159724045805173E-5</v>
      </c>
      <c r="AD98" s="9">
        <f t="shared" si="98"/>
        <v>5.1714906306107873E-12</v>
      </c>
      <c r="AE98" s="9">
        <f t="shared" si="99"/>
        <v>2.8643216583247692E-11</v>
      </c>
      <c r="AF98" s="9">
        <f t="shared" si="100"/>
        <v>4.7451501971865341E-10</v>
      </c>
      <c r="AG98" s="9">
        <f t="shared" si="101"/>
        <v>7.4301482682324166E-12</v>
      </c>
      <c r="AH98" s="9">
        <f t="shared" si="102"/>
        <v>6.9474017632355678E-6</v>
      </c>
      <c r="AI98" s="9">
        <f t="shared" si="103"/>
        <v>3.7656592997485455E-7</v>
      </c>
      <c r="AJ98" s="9">
        <f t="shared" si="104"/>
        <v>8.8829672510116878E-7</v>
      </c>
      <c r="AK98" s="9">
        <f t="shared" si="105"/>
        <v>2.6556950645298065E-6</v>
      </c>
      <c r="AL98" s="9">
        <f t="shared" si="106"/>
        <v>2.0477762495467849E-7</v>
      </c>
      <c r="AM98" s="9">
        <f t="shared" si="107"/>
        <v>4.6644814659972144E-6</v>
      </c>
      <c r="AN98" s="9">
        <f t="shared" si="108"/>
        <v>1.0713075405697835E-3</v>
      </c>
      <c r="AO98" s="9">
        <f t="shared" si="109"/>
        <v>9.0003174358493985E-4</v>
      </c>
      <c r="AP98" s="9">
        <f t="shared" si="110"/>
        <v>9.9775541644286686E-4</v>
      </c>
      <c r="AQ98" s="9">
        <f t="shared" si="111"/>
        <v>1.498420470484578E-9</v>
      </c>
      <c r="AR98" s="9">
        <f t="shared" si="112"/>
        <v>9.8193282036829741E-4</v>
      </c>
    </row>
    <row r="99" spans="1:44" ht="63.5" x14ac:dyDescent="0.35">
      <c r="A99" s="9" t="s">
        <v>150</v>
      </c>
      <c r="B99" s="9" t="s">
        <v>80</v>
      </c>
      <c r="C99" s="9" t="s">
        <v>168</v>
      </c>
      <c r="D99" s="9" t="s">
        <v>180</v>
      </c>
      <c r="E99" s="9" t="s">
        <v>134</v>
      </c>
      <c r="F99" s="9" t="s">
        <v>64</v>
      </c>
      <c r="G99" s="9" t="s">
        <v>172</v>
      </c>
      <c r="H99" s="9">
        <v>2.1350000000000002E-3</v>
      </c>
      <c r="I99" s="9" t="s">
        <v>188</v>
      </c>
      <c r="J99" s="9" t="b">
        <v>0</v>
      </c>
      <c r="L99" s="9">
        <v>6.4976975825310895E-2</v>
      </c>
      <c r="M99" s="9">
        <v>1.88167952045853E-8</v>
      </c>
      <c r="N99" s="9">
        <v>6.0236371123010269E-9</v>
      </c>
      <c r="O99" s="9">
        <v>3.9556354335357318E-8</v>
      </c>
      <c r="P99" s="9">
        <v>5.3369834210624228E-9</v>
      </c>
      <c r="Q99" s="9">
        <v>8.4433934315109968E-2</v>
      </c>
      <c r="R99" s="9">
        <v>5.016597225484062E-4</v>
      </c>
      <c r="S99" s="9">
        <v>5.0248543053991177E-4</v>
      </c>
      <c r="T99" s="9">
        <v>1.8498312758690361E-3</v>
      </c>
      <c r="U99" s="9">
        <v>3.9109431028866969E-6</v>
      </c>
      <c r="V99" s="9">
        <v>1.39010101612752E-4</v>
      </c>
      <c r="W99" s="9">
        <v>0.17314665931359649</v>
      </c>
      <c r="X99" s="9">
        <v>2.101253921996538</v>
      </c>
      <c r="Y99" s="9">
        <v>0.15811485130492209</v>
      </c>
      <c r="Z99" s="9">
        <v>4.2611104742012036E-6</v>
      </c>
      <c r="AA99" s="9">
        <v>6.7283494472038399</v>
      </c>
      <c r="AB99" s="9">
        <f t="shared" si="95"/>
        <v>2.1350000000000002E-3</v>
      </c>
      <c r="AC99" s="9">
        <f t="shared" si="97"/>
        <v>1.3872584338703878E-4</v>
      </c>
      <c r="AD99" s="9">
        <f t="shared" si="98"/>
        <v>4.0173857761789619E-11</v>
      </c>
      <c r="AE99" s="9">
        <f t="shared" si="99"/>
        <v>1.2860465234762693E-11</v>
      </c>
      <c r="AF99" s="9">
        <f t="shared" si="100"/>
        <v>8.445281650598788E-11</v>
      </c>
      <c r="AG99" s="9">
        <f t="shared" si="101"/>
        <v>1.1394459603968274E-11</v>
      </c>
      <c r="AH99" s="9">
        <f t="shared" si="102"/>
        <v>1.802664497627598E-4</v>
      </c>
      <c r="AI99" s="9">
        <f t="shared" si="103"/>
        <v>1.0710435076408473E-6</v>
      </c>
      <c r="AJ99" s="9">
        <f t="shared" si="104"/>
        <v>1.0728063942027117E-6</v>
      </c>
      <c r="AK99" s="9">
        <f t="shared" si="105"/>
        <v>3.9493897739803922E-6</v>
      </c>
      <c r="AL99" s="9">
        <f t="shared" si="106"/>
        <v>8.3498635246630979E-9</v>
      </c>
      <c r="AM99" s="9">
        <f t="shared" si="107"/>
        <v>2.9678656694322554E-7</v>
      </c>
      <c r="AN99" s="9">
        <f t="shared" si="108"/>
        <v>3.6966811763452855E-4</v>
      </c>
      <c r="AO99" s="9">
        <f t="shared" si="109"/>
        <v>4.4861771234626091E-3</v>
      </c>
      <c r="AP99" s="9">
        <f t="shared" si="110"/>
        <v>3.3757520753600868E-4</v>
      </c>
      <c r="AQ99" s="9">
        <f t="shared" si="111"/>
        <v>9.09747086241957E-9</v>
      </c>
      <c r="AR99" s="9">
        <f t="shared" si="112"/>
        <v>1.4365026069780198E-2</v>
      </c>
    </row>
    <row r="100" spans="1:44" ht="113.5" x14ac:dyDescent="0.35">
      <c r="A100" s="9" t="s">
        <v>154</v>
      </c>
      <c r="B100" s="9" t="s">
        <v>85</v>
      </c>
      <c r="C100" s="9" t="s">
        <v>170</v>
      </c>
      <c r="D100" s="9" t="s">
        <v>180</v>
      </c>
      <c r="E100" s="9" t="s">
        <v>134</v>
      </c>
      <c r="F100" s="9" t="s">
        <v>64</v>
      </c>
      <c r="G100" s="9" t="s">
        <v>172</v>
      </c>
      <c r="H100" s="9">
        <v>0.24160000000000001</v>
      </c>
      <c r="I100" s="9" t="s">
        <v>188</v>
      </c>
      <c r="J100" s="9" t="b">
        <v>0</v>
      </c>
      <c r="L100" s="9">
        <v>5.1279898539865088E-2</v>
      </c>
      <c r="M100" s="9">
        <v>1.1007602719688259E-8</v>
      </c>
      <c r="N100" s="9">
        <v>5.7696860825062699E-10</v>
      </c>
      <c r="O100" s="9">
        <v>1.8605427441203789E-8</v>
      </c>
      <c r="P100" s="9">
        <v>1.3718650040644421E-8</v>
      </c>
      <c r="Q100" s="9">
        <v>3.6984981138069432E-3</v>
      </c>
      <c r="R100" s="9">
        <v>2.124073033404352E-4</v>
      </c>
      <c r="S100" s="9">
        <v>2.1488431374030081E-4</v>
      </c>
      <c r="T100" s="9">
        <v>6.897330186099777E-4</v>
      </c>
      <c r="U100" s="9">
        <v>2.244221508969386E-7</v>
      </c>
      <c r="V100" s="9">
        <v>6.1402041427933193E-5</v>
      </c>
      <c r="W100" s="9">
        <v>4.056174219050012E-2</v>
      </c>
      <c r="X100" s="9">
        <v>1.076334289898053</v>
      </c>
      <c r="Y100" s="9">
        <v>3.5500079466324499E-3</v>
      </c>
      <c r="Z100" s="9">
        <v>1.759353194953826E-7</v>
      </c>
      <c r="AA100" s="9">
        <v>0.71958765812671266</v>
      </c>
      <c r="AB100" s="9">
        <f t="shared" si="95"/>
        <v>0.24160000000000001</v>
      </c>
      <c r="AC100" s="9">
        <f t="shared" si="97"/>
        <v>1.2389223487231406E-2</v>
      </c>
      <c r="AD100" s="9">
        <f t="shared" si="98"/>
        <v>2.6594368170766837E-9</v>
      </c>
      <c r="AE100" s="9">
        <f t="shared" si="99"/>
        <v>1.3939561575335147E-10</v>
      </c>
      <c r="AF100" s="9">
        <f t="shared" si="100"/>
        <v>4.495071269794836E-9</v>
      </c>
      <c r="AG100" s="9">
        <f t="shared" si="101"/>
        <v>3.314425849819692E-9</v>
      </c>
      <c r="AH100" s="9">
        <f t="shared" si="102"/>
        <v>8.9355714429575754E-4</v>
      </c>
      <c r="AI100" s="9">
        <f t="shared" si="103"/>
        <v>5.1317604487049144E-5</v>
      </c>
      <c r="AJ100" s="9">
        <f t="shared" si="104"/>
        <v>5.1916050199656676E-5</v>
      </c>
      <c r="AK100" s="9">
        <f t="shared" si="105"/>
        <v>1.6663949729617061E-4</v>
      </c>
      <c r="AL100" s="9">
        <f t="shared" si="106"/>
        <v>5.422039165670037E-8</v>
      </c>
      <c r="AM100" s="9">
        <f t="shared" si="107"/>
        <v>1.483473320898866E-5</v>
      </c>
      <c r="AN100" s="9">
        <f t="shared" si="108"/>
        <v>9.7997169132248291E-3</v>
      </c>
      <c r="AO100" s="9">
        <f t="shared" si="109"/>
        <v>0.26004236443936962</v>
      </c>
      <c r="AP100" s="9">
        <f t="shared" si="110"/>
        <v>8.5768191990639997E-4</v>
      </c>
      <c r="AQ100" s="9">
        <f t="shared" si="111"/>
        <v>4.2505973190084435E-8</v>
      </c>
      <c r="AR100" s="9">
        <f t="shared" si="112"/>
        <v>0.17385237820341379</v>
      </c>
    </row>
    <row r="101" spans="1:44" ht="63.5" x14ac:dyDescent="0.35">
      <c r="A101" s="9" t="s">
        <v>155</v>
      </c>
      <c r="B101" s="9" t="s">
        <v>86</v>
      </c>
      <c r="C101" s="9" t="s">
        <v>110</v>
      </c>
      <c r="D101" s="9" t="s">
        <v>180</v>
      </c>
      <c r="E101" s="9" t="s">
        <v>134</v>
      </c>
      <c r="F101" s="9" t="s">
        <v>64</v>
      </c>
      <c r="G101" s="9" t="s">
        <v>172</v>
      </c>
      <c r="H101" s="9">
        <v>0.22500000000000001</v>
      </c>
      <c r="I101" s="9" t="s">
        <v>188</v>
      </c>
      <c r="J101" s="9" t="b">
        <v>0</v>
      </c>
      <c r="L101" s="9">
        <v>6.7716567107798954E-5</v>
      </c>
      <c r="M101" s="9">
        <v>1.5723761414637489E-11</v>
      </c>
      <c r="N101" s="9">
        <v>2.6353440325022379E-11</v>
      </c>
      <c r="O101" s="9">
        <v>5.6714296695081312E-11</v>
      </c>
      <c r="P101" s="9">
        <v>8.0298788342731218E-12</v>
      </c>
      <c r="Q101" s="9">
        <v>4.3907010471279183E-5</v>
      </c>
      <c r="R101" s="9">
        <v>4.8969948140872343E-7</v>
      </c>
      <c r="S101" s="9">
        <v>5.5355271100400082E-7</v>
      </c>
      <c r="T101" s="9">
        <v>1.5698875920655979E-6</v>
      </c>
      <c r="U101" s="9">
        <v>2.9151234580866521E-9</v>
      </c>
      <c r="V101" s="9">
        <v>1.2989006942466761E-7</v>
      </c>
      <c r="W101" s="9">
        <v>3.652182987512194E-4</v>
      </c>
      <c r="X101" s="9">
        <v>1.8621291164108279E-3</v>
      </c>
      <c r="Y101" s="9">
        <v>1.8352797200254411E-4</v>
      </c>
      <c r="Z101" s="9">
        <v>1.535286196742344E-9</v>
      </c>
      <c r="AA101" s="9">
        <v>3.9595658266984943E-3</v>
      </c>
      <c r="AB101" s="9">
        <f t="shared" si="95"/>
        <v>0.22500000000000001</v>
      </c>
      <c r="AC101" s="9">
        <f t="shared" si="97"/>
        <v>1.5236227599254765E-5</v>
      </c>
      <c r="AD101" s="9">
        <f t="shared" si="98"/>
        <v>3.5378463182934351E-12</v>
      </c>
      <c r="AE101" s="9">
        <f t="shared" si="99"/>
        <v>5.9295240731300353E-12</v>
      </c>
      <c r="AF101" s="9">
        <f t="shared" si="100"/>
        <v>1.2760716756393295E-11</v>
      </c>
      <c r="AG101" s="9">
        <f t="shared" si="101"/>
        <v>1.8067227377114525E-12</v>
      </c>
      <c r="AH101" s="9">
        <f t="shared" si="102"/>
        <v>9.8790773560378162E-6</v>
      </c>
      <c r="AI101" s="9">
        <f t="shared" si="103"/>
        <v>1.1018238331696277E-7</v>
      </c>
      <c r="AJ101" s="9">
        <f t="shared" si="104"/>
        <v>1.2454935997590019E-7</v>
      </c>
      <c r="AK101" s="9">
        <f t="shared" si="105"/>
        <v>3.5322470821475955E-7</v>
      </c>
      <c r="AL101" s="9">
        <f t="shared" si="106"/>
        <v>6.5590277806949679E-10</v>
      </c>
      <c r="AM101" s="9">
        <f t="shared" si="107"/>
        <v>2.9225265620550214E-8</v>
      </c>
      <c r="AN101" s="9">
        <f t="shared" si="108"/>
        <v>8.2174117219024366E-5</v>
      </c>
      <c r="AO101" s="9">
        <f t="shared" si="109"/>
        <v>4.1897905119243629E-4</v>
      </c>
      <c r="AP101" s="9">
        <f t="shared" si="110"/>
        <v>4.1293793700572428E-5</v>
      </c>
      <c r="AQ101" s="9">
        <f t="shared" si="111"/>
        <v>3.4543939426702739E-10</v>
      </c>
      <c r="AR101" s="9">
        <f t="shared" si="112"/>
        <v>8.9090231100716127E-4</v>
      </c>
    </row>
    <row r="102" spans="1:44" ht="63.5" x14ac:dyDescent="0.35">
      <c r="A102" s="9" t="s">
        <v>156</v>
      </c>
      <c r="B102" s="9" t="s">
        <v>87</v>
      </c>
      <c r="C102" s="9" t="s">
        <v>110</v>
      </c>
      <c r="D102" s="9" t="s">
        <v>173</v>
      </c>
      <c r="E102" s="9" t="s">
        <v>134</v>
      </c>
      <c r="F102" s="9" t="s">
        <v>64</v>
      </c>
      <c r="G102" s="9" t="s">
        <v>172</v>
      </c>
      <c r="H102" s="9">
        <v>-0.62</v>
      </c>
      <c r="I102" s="9" t="s">
        <v>188</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157</v>
      </c>
      <c r="B103" s="9" t="s">
        <v>88</v>
      </c>
      <c r="C103" s="9" t="s">
        <v>166</v>
      </c>
      <c r="D103" s="9" t="s">
        <v>180</v>
      </c>
      <c r="E103" s="9" t="s">
        <v>134</v>
      </c>
      <c r="F103" s="9" t="s">
        <v>64</v>
      </c>
      <c r="G103" s="9" t="s">
        <v>172</v>
      </c>
      <c r="H103" s="9">
        <v>-0.1</v>
      </c>
      <c r="I103" s="9" t="s">
        <v>188</v>
      </c>
      <c r="J103" s="9" t="b">
        <v>0</v>
      </c>
      <c r="L103" s="9">
        <v>0.48603354741133747</v>
      </c>
      <c r="M103" s="9">
        <v>2.273477829679557E-8</v>
      </c>
      <c r="N103" s="9">
        <v>3.633107774585785E-9</v>
      </c>
      <c r="O103" s="9">
        <v>4.1201308636524407E-8</v>
      </c>
      <c r="P103" s="9">
        <v>4.5803967708103441E-8</v>
      </c>
      <c r="Q103" s="9">
        <v>1.4329627246808351E-2</v>
      </c>
      <c r="R103" s="9">
        <v>5.9127903148860361E-4</v>
      </c>
      <c r="S103" s="9">
        <v>3.1606727708718952E-3</v>
      </c>
      <c r="T103" s="9">
        <v>1.3507982480921761E-2</v>
      </c>
      <c r="U103" s="9">
        <v>1.1940752647772679E-6</v>
      </c>
      <c r="V103" s="9">
        <v>2.1991409382669211E-4</v>
      </c>
      <c r="W103" s="9">
        <v>0.17412098704400589</v>
      </c>
      <c r="X103" s="9">
        <v>4.196930560558334</v>
      </c>
      <c r="Y103" s="9">
        <v>2.372735112757194E-2</v>
      </c>
      <c r="Z103" s="9">
        <v>1.395173551060081E-6</v>
      </c>
      <c r="AA103" s="9">
        <v>2.0156916994832321</v>
      </c>
      <c r="AB103" s="9">
        <f t="shared" si="95"/>
        <v>-0.1</v>
      </c>
      <c r="AC103" s="9">
        <f t="shared" si="97"/>
        <v>-4.8603354741133753E-2</v>
      </c>
      <c r="AD103" s="9">
        <f t="shared" si="98"/>
        <v>-2.2734778296795572E-9</v>
      </c>
      <c r="AE103" s="9">
        <f t="shared" si="99"/>
        <v>-3.6331077745857853E-10</v>
      </c>
      <c r="AF103" s="9">
        <f t="shared" si="100"/>
        <v>-4.1201308636524408E-9</v>
      </c>
      <c r="AG103" s="9">
        <f t="shared" si="101"/>
        <v>-4.5803967708103441E-9</v>
      </c>
      <c r="AH103" s="9">
        <f t="shared" si="102"/>
        <v>-1.4329627246808352E-3</v>
      </c>
      <c r="AI103" s="9">
        <f t="shared" si="103"/>
        <v>-5.9127903148860364E-5</v>
      </c>
      <c r="AJ103" s="9">
        <f t="shared" si="104"/>
        <v>-3.1606727708718952E-4</v>
      </c>
      <c r="AK103" s="9">
        <f t="shared" si="105"/>
        <v>-1.3507982480921762E-3</v>
      </c>
      <c r="AL103" s="9">
        <f t="shared" si="106"/>
        <v>-1.194075264777268E-7</v>
      </c>
      <c r="AM103" s="9">
        <f t="shared" si="107"/>
        <v>-2.1991409382669213E-5</v>
      </c>
      <c r="AN103" s="9">
        <f t="shared" si="108"/>
        <v>-1.7412098704400591E-2</v>
      </c>
      <c r="AO103" s="9">
        <f t="shared" si="109"/>
        <v>-0.4196930560558334</v>
      </c>
      <c r="AP103" s="9">
        <f t="shared" si="110"/>
        <v>-2.3727351127571942E-3</v>
      </c>
      <c r="AQ103" s="9">
        <f t="shared" si="111"/>
        <v>-1.3951735510600811E-7</v>
      </c>
      <c r="AR103" s="9">
        <f t="shared" si="112"/>
        <v>-0.20156916994832322</v>
      </c>
    </row>
    <row r="104" spans="1:44" ht="63.5" x14ac:dyDescent="0.35">
      <c r="A104" s="9" t="s">
        <v>144</v>
      </c>
      <c r="B104" s="9" t="s">
        <v>74</v>
      </c>
      <c r="C104" s="9" t="s">
        <v>110</v>
      </c>
      <c r="D104" s="9" t="s">
        <v>177</v>
      </c>
      <c r="E104" s="9" t="s">
        <v>134</v>
      </c>
      <c r="F104" s="9" t="s">
        <v>64</v>
      </c>
      <c r="G104" s="9" t="s">
        <v>172</v>
      </c>
      <c r="H104" s="9">
        <v>2.3999999999999998E-3</v>
      </c>
      <c r="I104" s="9" t="s">
        <v>189</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158</v>
      </c>
      <c r="B105" s="9" t="s">
        <v>89</v>
      </c>
      <c r="C105" s="9" t="s">
        <v>110</v>
      </c>
      <c r="D105" s="9" t="s">
        <v>182</v>
      </c>
      <c r="E105" s="9" t="s">
        <v>134</v>
      </c>
      <c r="F105" s="9" t="s">
        <v>64</v>
      </c>
      <c r="G105" s="9" t="s">
        <v>172</v>
      </c>
      <c r="H105" s="9">
        <v>9.2799999999999997E-8</v>
      </c>
      <c r="I105" s="9" t="s">
        <v>189</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159</v>
      </c>
      <c r="B106" s="9" t="s">
        <v>90</v>
      </c>
      <c r="C106" s="9" t="s">
        <v>110</v>
      </c>
      <c r="D106" s="9" t="s">
        <v>182</v>
      </c>
      <c r="E106" s="9" t="s">
        <v>134</v>
      </c>
      <c r="F106" s="9" t="s">
        <v>64</v>
      </c>
      <c r="G106" s="9" t="s">
        <v>172</v>
      </c>
      <c r="H106" s="9">
        <v>7.0399999999999995E-8</v>
      </c>
      <c r="I106" s="9" t="s">
        <v>189</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152</v>
      </c>
      <c r="B107" s="9" t="s">
        <v>82</v>
      </c>
      <c r="C107" s="9" t="s">
        <v>110</v>
      </c>
      <c r="D107" s="9" t="s">
        <v>177</v>
      </c>
      <c r="E107" s="9" t="s">
        <v>134</v>
      </c>
      <c r="F107" s="9" t="s">
        <v>64</v>
      </c>
      <c r="G107" s="9" t="s">
        <v>172</v>
      </c>
      <c r="H107" s="9">
        <v>8.9599999999999996E-5</v>
      </c>
      <c r="I107" s="9" t="s">
        <v>189</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140</v>
      </c>
      <c r="B108" s="9" t="s">
        <v>70</v>
      </c>
      <c r="C108" s="9" t="s">
        <v>110</v>
      </c>
      <c r="D108" s="9" t="s">
        <v>177</v>
      </c>
      <c r="E108" s="9" t="s">
        <v>134</v>
      </c>
      <c r="F108" s="9" t="s">
        <v>64</v>
      </c>
      <c r="G108" s="9" t="s">
        <v>172</v>
      </c>
      <c r="H108" s="9">
        <v>0.21</v>
      </c>
      <c r="I108" s="9" t="s">
        <v>189</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139</v>
      </c>
      <c r="B109" s="9" t="s">
        <v>69</v>
      </c>
      <c r="C109" s="9" t="s">
        <v>110</v>
      </c>
      <c r="D109" s="9" t="s">
        <v>177</v>
      </c>
      <c r="E109" s="9" t="s">
        <v>134</v>
      </c>
      <c r="F109" s="9" t="s">
        <v>64</v>
      </c>
      <c r="G109" s="9" t="s">
        <v>172</v>
      </c>
      <c r="H109" s="9">
        <v>3.3000000000000003E-5</v>
      </c>
      <c r="I109" s="9" t="s">
        <v>189</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160</v>
      </c>
      <c r="B110" s="9" t="s">
        <v>91</v>
      </c>
      <c r="C110" s="9" t="s">
        <v>110</v>
      </c>
      <c r="D110" s="9" t="s">
        <v>182</v>
      </c>
      <c r="E110" s="9" t="s">
        <v>134</v>
      </c>
      <c r="F110" s="9" t="s">
        <v>64</v>
      </c>
      <c r="G110" s="9" t="s">
        <v>172</v>
      </c>
      <c r="H110" s="9">
        <v>1.09E-7</v>
      </c>
      <c r="I110" s="9" t="s">
        <v>189</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161</v>
      </c>
      <c r="B111" s="9" t="s">
        <v>92</v>
      </c>
      <c r="C111" s="9" t="s">
        <v>110</v>
      </c>
      <c r="D111" s="9" t="s">
        <v>182</v>
      </c>
      <c r="E111" s="9" t="s">
        <v>134</v>
      </c>
      <c r="F111" s="9" t="s">
        <v>64</v>
      </c>
      <c r="G111" s="9" t="s">
        <v>172</v>
      </c>
      <c r="H111" s="9">
        <v>2.9699999999999999E-6</v>
      </c>
      <c r="I111" s="9" t="s">
        <v>189</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162</v>
      </c>
      <c r="B112" s="9" t="s">
        <v>93</v>
      </c>
      <c r="C112" s="9" t="s">
        <v>110</v>
      </c>
      <c r="D112" s="9" t="s">
        <v>182</v>
      </c>
      <c r="E112" s="9" t="s">
        <v>134</v>
      </c>
      <c r="F112" s="9" t="s">
        <v>64</v>
      </c>
      <c r="G112" s="9" t="s">
        <v>172</v>
      </c>
      <c r="H112" s="9">
        <v>9.2799999999999997E-8</v>
      </c>
      <c r="I112" s="9" t="s">
        <v>189</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119</v>
      </c>
      <c r="B1" s="5" t="s">
        <v>163</v>
      </c>
      <c r="C1" s="5" t="s">
        <v>164</v>
      </c>
      <c r="D1" s="5" t="s">
        <v>171</v>
      </c>
      <c r="E1" s="5" t="s">
        <v>183</v>
      </c>
      <c r="F1" s="5" t="s">
        <v>184</v>
      </c>
      <c r="G1" s="5" t="s">
        <v>185</v>
      </c>
      <c r="H1" s="5" t="s">
        <v>51</v>
      </c>
      <c r="I1" s="5" t="s">
        <v>186</v>
      </c>
      <c r="J1" s="5" t="s">
        <v>190</v>
      </c>
      <c r="K1" s="5" t="s">
        <v>191</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196</v>
      </c>
      <c r="AC1" s="5" t="s">
        <v>197</v>
      </c>
      <c r="AD1" s="5" t="s">
        <v>198</v>
      </c>
      <c r="AE1" s="5" t="s">
        <v>199</v>
      </c>
      <c r="AF1" s="5" t="s">
        <v>200</v>
      </c>
      <c r="AG1" s="5" t="s">
        <v>201</v>
      </c>
      <c r="AH1" s="5" t="s">
        <v>202</v>
      </c>
      <c r="AI1" s="5" t="s">
        <v>203</v>
      </c>
      <c r="AJ1" s="5" t="s">
        <v>204</v>
      </c>
      <c r="AK1" s="5" t="s">
        <v>205</v>
      </c>
      <c r="AL1" s="5" t="s">
        <v>206</v>
      </c>
      <c r="AM1" s="5" t="s">
        <v>207</v>
      </c>
      <c r="AN1" s="5" t="s">
        <v>208</v>
      </c>
      <c r="AO1" s="5" t="s">
        <v>209</v>
      </c>
      <c r="AP1" s="5" t="s">
        <v>210</v>
      </c>
      <c r="AQ1" s="5" t="s">
        <v>211</v>
      </c>
      <c r="AR1" s="5" t="s">
        <v>212</v>
      </c>
    </row>
    <row r="2" spans="1:44" ht="38.5" x14ac:dyDescent="0.35">
      <c r="A2" s="9" t="s">
        <v>120</v>
      </c>
      <c r="B2" s="9" t="s">
        <v>52</v>
      </c>
      <c r="C2" s="9" t="s">
        <v>110</v>
      </c>
      <c r="D2" s="9" t="s">
        <v>172</v>
      </c>
      <c r="E2" s="9" t="s">
        <v>120</v>
      </c>
      <c r="F2" s="9" t="s">
        <v>52</v>
      </c>
      <c r="G2" s="9" t="s">
        <v>172</v>
      </c>
      <c r="H2" s="9">
        <v>-1</v>
      </c>
      <c r="I2" s="9" t="s">
        <v>187</v>
      </c>
      <c r="J2" s="9" t="b">
        <v>0</v>
      </c>
      <c r="AB2" s="9">
        <f>H2</f>
        <v>-1</v>
      </c>
      <c r="AC2" s="9">
        <f t="shared" ref="AC2:AR2" si="0">+AC3+AC4</f>
        <v>7.5745321997480103E-2</v>
      </c>
      <c r="AD2" s="9">
        <f t="shared" si="0"/>
        <v>9.0203309697940825E-9</v>
      </c>
      <c r="AE2" s="9">
        <f t="shared" si="0"/>
        <v>1.5012058051906902E-9</v>
      </c>
      <c r="AF2" s="9">
        <f t="shared" si="0"/>
        <v>5.1315417940421783E-9</v>
      </c>
      <c r="AG2" s="9">
        <f t="shared" si="0"/>
        <v>1.2470410101537123E-8</v>
      </c>
      <c r="AH2" s="9">
        <f t="shared" si="0"/>
        <v>3.6131506720903954E-3</v>
      </c>
      <c r="AI2" s="9">
        <f t="shared" si="0"/>
        <v>2.2775367422048815E-3</v>
      </c>
      <c r="AJ2" s="9">
        <f t="shared" si="0"/>
        <v>1.9210901475943513E-3</v>
      </c>
      <c r="AK2" s="9">
        <f t="shared" si="0"/>
        <v>8.499722009212056E-3</v>
      </c>
      <c r="AL2" s="9">
        <f t="shared" si="0"/>
        <v>3.9696272499594929E-7</v>
      </c>
      <c r="AM2" s="9">
        <f t="shared" si="0"/>
        <v>1.3624605258062358E-4</v>
      </c>
      <c r="AN2" s="9">
        <f t="shared" si="0"/>
        <v>5.7179165656569005E-2</v>
      </c>
      <c r="AO2" s="9">
        <f t="shared" si="0"/>
        <v>1.2288403240454624</v>
      </c>
      <c r="AP2" s="9">
        <f t="shared" si="0"/>
        <v>1.5841447358819632E-2</v>
      </c>
      <c r="AQ2" s="9">
        <f t="shared" si="0"/>
        <v>1.766845795109465E-7</v>
      </c>
      <c r="AR2" s="9">
        <f t="shared" si="0"/>
        <v>0.66390892746858976</v>
      </c>
    </row>
    <row r="3" spans="1:44" ht="38.5" x14ac:dyDescent="0.35">
      <c r="A3" s="9" t="s">
        <v>121</v>
      </c>
      <c r="B3" s="9" t="s">
        <v>2</v>
      </c>
      <c r="C3" s="9" t="s">
        <v>110</v>
      </c>
      <c r="D3" s="9" t="s">
        <v>172</v>
      </c>
      <c r="E3" s="9" t="s">
        <v>120</v>
      </c>
      <c r="F3" s="9" t="s">
        <v>52</v>
      </c>
      <c r="G3" s="9" t="s">
        <v>172</v>
      </c>
      <c r="H3" s="9">
        <v>-0.2</v>
      </c>
      <c r="I3" s="9" t="s">
        <v>188</v>
      </c>
      <c r="J3" s="9" t="b">
        <v>1</v>
      </c>
      <c r="K3" s="9" t="s">
        <v>192</v>
      </c>
      <c r="L3" s="9">
        <f>AC5*AB5</f>
        <v>-2.3763548982280915E-2</v>
      </c>
      <c r="M3" s="9">
        <f>AD5*AB5</f>
        <v>-1.6201036407601735E-11</v>
      </c>
      <c r="N3" s="9">
        <f>AE5*AB5</f>
        <v>-3.1986682202043487E-11</v>
      </c>
      <c r="O3" s="9">
        <f>AF5*AB5</f>
        <v>5.5304129637523722E-11</v>
      </c>
      <c r="P3" s="9">
        <f>AG5*AB5</f>
        <v>-2.5703062394485822E-10</v>
      </c>
      <c r="Q3" s="9">
        <f>AH5*AB5</f>
        <v>-1.8215300590521019E-4</v>
      </c>
      <c r="R3" s="9">
        <f>AI5*AB5</f>
        <v>-9.8467964601073998E-3</v>
      </c>
      <c r="S3" s="9">
        <f>AJ5*AB5</f>
        <v>-7.70989465912184E-5</v>
      </c>
      <c r="T3" s="9">
        <f>AK5*AB5</f>
        <v>-3.2626935710867446E-4</v>
      </c>
      <c r="U3" s="9">
        <f>AL5*AB5</f>
        <v>-2.7217905357984372E-8</v>
      </c>
      <c r="V3" s="9">
        <f>AM5*AB5</f>
        <v>-3.0713817213277662E-6</v>
      </c>
      <c r="W3" s="9">
        <f>AN5*AB5</f>
        <v>3.1066329985215586E-3</v>
      </c>
      <c r="X3" s="9">
        <f>AO5*AB5</f>
        <v>5.9214284497486058E-3</v>
      </c>
      <c r="Y3" s="9">
        <f>AP5*AB5</f>
        <v>-2.5585338559043012E-2</v>
      </c>
      <c r="Z3" s="9">
        <f>AQ5*AB5</f>
        <v>-2.5242744636742445E-9</v>
      </c>
      <c r="AA3" s="9">
        <f>AR5*AB5</f>
        <v>-8.9267166527744246E-2</v>
      </c>
      <c r="AB3" s="9">
        <f>-Parameter!F3</f>
        <v>-0.2</v>
      </c>
      <c r="AC3" s="9">
        <f>AB3*L3</f>
        <v>4.7527097964561831E-3</v>
      </c>
      <c r="AD3" s="9">
        <f>AB3*M3</f>
        <v>3.2402072815203473E-12</v>
      </c>
      <c r="AE3" s="9">
        <f>AB3*N3</f>
        <v>6.3973364404086977E-12</v>
      </c>
      <c r="AF3" s="9">
        <f>AB3*O3</f>
        <v>-1.1060825927504744E-11</v>
      </c>
      <c r="AG3" s="9">
        <f>AB3*P3</f>
        <v>5.1406124788971646E-11</v>
      </c>
      <c r="AH3" s="9">
        <f>AB3*Q3</f>
        <v>3.6430601181042036E-5</v>
      </c>
      <c r="AI3" s="9">
        <f>AB3*R3</f>
        <v>1.9693592920214799E-3</v>
      </c>
      <c r="AJ3" s="9">
        <f>AB3*S3</f>
        <v>1.5419789318243679E-5</v>
      </c>
      <c r="AK3" s="9">
        <f>AB3*T3</f>
        <v>6.5253871421734895E-5</v>
      </c>
      <c r="AL3" s="9">
        <f>AB3*U3</f>
        <v>5.4435810715968746E-9</v>
      </c>
      <c r="AM3" s="9">
        <f>AB3*V3</f>
        <v>6.1427634426555324E-7</v>
      </c>
      <c r="AN3" s="9">
        <f>AB3*W3</f>
        <v>-6.2132659970431177E-4</v>
      </c>
      <c r="AO3" s="9">
        <f>AB3*X3</f>
        <v>-1.1842856899497213E-3</v>
      </c>
      <c r="AP3" s="9">
        <f>AB3*Y3</f>
        <v>5.1170677118086028E-3</v>
      </c>
      <c r="AQ3" s="9">
        <f>AB3*Z3</f>
        <v>5.0485489273484888E-10</v>
      </c>
      <c r="AR3" s="9">
        <f>AB3*AA3</f>
        <v>1.7853433305548849E-2</v>
      </c>
    </row>
    <row r="4" spans="1:44" ht="38.5" x14ac:dyDescent="0.35">
      <c r="A4" s="9" t="s">
        <v>122</v>
      </c>
      <c r="B4" s="9" t="s">
        <v>3</v>
      </c>
      <c r="C4" s="9" t="s">
        <v>110</v>
      </c>
      <c r="D4" s="9" t="s">
        <v>172</v>
      </c>
      <c r="E4" s="9" t="s">
        <v>120</v>
      </c>
      <c r="F4" s="9" t="s">
        <v>52</v>
      </c>
      <c r="G4" s="9" t="s">
        <v>172</v>
      </c>
      <c r="H4" s="9">
        <v>-0.8</v>
      </c>
      <c r="I4" s="9" t="s">
        <v>188</v>
      </c>
      <c r="J4" s="9" t="b">
        <v>1</v>
      </c>
      <c r="K4" s="9" t="s">
        <v>193</v>
      </c>
      <c r="L4" s="9">
        <f>AC12*AB12</f>
        <v>-8.8740765251279899E-2</v>
      </c>
      <c r="M4" s="9">
        <f>AD12*AB12</f>
        <v>-1.12713634531407E-8</v>
      </c>
      <c r="N4" s="9">
        <f>AE12*AB12</f>
        <v>-1.8685105859378518E-9</v>
      </c>
      <c r="O4" s="9">
        <f>AF12*AB12</f>
        <v>-6.4282532749621025E-9</v>
      </c>
      <c r="P4" s="9">
        <f>AG12*AB12</f>
        <v>-1.5523754970935188E-8</v>
      </c>
      <c r="Q4" s="9">
        <f>AH12*AB12</f>
        <v>-4.4709000886366916E-3</v>
      </c>
      <c r="R4" s="9">
        <f>AI12*AB12</f>
        <v>-3.8522181272925205E-4</v>
      </c>
      <c r="S4" s="9">
        <f>AJ12*AB12</f>
        <v>-2.3820879478451346E-3</v>
      </c>
      <c r="T4" s="9">
        <f>AK12*AB12</f>
        <v>-1.0543085172237902E-2</v>
      </c>
      <c r="U4" s="9">
        <f>AL12*AB12</f>
        <v>-4.8939892990544048E-7</v>
      </c>
      <c r="V4" s="9">
        <f>AM12*AB12</f>
        <v>-1.6953972029544755E-4</v>
      </c>
      <c r="W4" s="9">
        <f>AN12*AB12</f>
        <v>-7.2250615320341646E-2</v>
      </c>
      <c r="X4" s="9">
        <f>AO12*AB12</f>
        <v>-1.5375307621692651</v>
      </c>
      <c r="Y4" s="9">
        <f>AP12*AB12</f>
        <v>-1.3405474558763786E-2</v>
      </c>
      <c r="Z4" s="9">
        <f>AQ12*AB12</f>
        <v>-2.2022465577276456E-7</v>
      </c>
      <c r="AA4" s="9">
        <f>AR12*AB12</f>
        <v>-0.80756936770380106</v>
      </c>
      <c r="AB4" s="9">
        <f>-1+Parameter!F3</f>
        <v>-0.8</v>
      </c>
      <c r="AC4" s="9">
        <f>AB4*L4</f>
        <v>7.0992612201023916E-2</v>
      </c>
      <c r="AD4" s="9">
        <f>AB4*M4</f>
        <v>9.0170907625125615E-9</v>
      </c>
      <c r="AE4" s="9">
        <f>AB4*N4</f>
        <v>1.4948084687502816E-9</v>
      </c>
      <c r="AF4" s="9">
        <f>AB4*O4</f>
        <v>5.1426026199696827E-9</v>
      </c>
      <c r="AG4" s="9">
        <f>AB4*P4</f>
        <v>1.2419003976748151E-8</v>
      </c>
      <c r="AH4" s="9">
        <f>AB4*Q4</f>
        <v>3.5767200709093533E-3</v>
      </c>
      <c r="AI4" s="9">
        <f>AB4*R4</f>
        <v>3.0817745018340165E-4</v>
      </c>
      <c r="AJ4" s="9">
        <f>AB4*S4</f>
        <v>1.9056703582761077E-3</v>
      </c>
      <c r="AK4" s="9">
        <f>AB4*T4</f>
        <v>8.4344681377903213E-3</v>
      </c>
      <c r="AL4" s="9">
        <f>AB4*U4</f>
        <v>3.9151914392435241E-7</v>
      </c>
      <c r="AM4" s="9">
        <f>AB4*V4</f>
        <v>1.3563177623635803E-4</v>
      </c>
      <c r="AN4" s="9">
        <f>AB4*W4</f>
        <v>5.7800492256273317E-2</v>
      </c>
      <c r="AO4" s="9">
        <f>AB4*X4</f>
        <v>1.2300246097354122</v>
      </c>
      <c r="AP4" s="9">
        <f>AB4*Y4</f>
        <v>1.0724379647011029E-2</v>
      </c>
      <c r="AQ4" s="9">
        <f>AB4*Z4</f>
        <v>1.7617972461821167E-7</v>
      </c>
      <c r="AR4" s="9">
        <f>AB4*AA4</f>
        <v>0.64605549416304087</v>
      </c>
    </row>
    <row r="5" spans="1:44" ht="38.5" x14ac:dyDescent="0.35">
      <c r="A5" s="9" t="s">
        <v>121</v>
      </c>
      <c r="B5" s="9" t="s">
        <v>2</v>
      </c>
      <c r="C5" s="9" t="s">
        <v>110</v>
      </c>
      <c r="D5" s="9" t="s">
        <v>172</v>
      </c>
      <c r="E5" s="9" t="s">
        <v>121</v>
      </c>
      <c r="F5" s="9" t="s">
        <v>2</v>
      </c>
      <c r="G5" s="9" t="s">
        <v>172</v>
      </c>
      <c r="H5" s="9">
        <v>-1</v>
      </c>
      <c r="I5" s="9" t="s">
        <v>187</v>
      </c>
      <c r="J5" s="9" t="b">
        <v>0</v>
      </c>
      <c r="AB5" s="9">
        <f t="shared" ref="AB5:AB15" si="1">H5</f>
        <v>-1</v>
      </c>
      <c r="AC5" s="9">
        <f t="shared" ref="AC5:AR5" si="2">+AC6+AC7</f>
        <v>2.3763548982280915E-2</v>
      </c>
      <c r="AD5" s="9">
        <f t="shared" si="2"/>
        <v>1.6201036407601735E-11</v>
      </c>
      <c r="AE5" s="9">
        <f t="shared" si="2"/>
        <v>3.1986682202043487E-11</v>
      </c>
      <c r="AF5" s="9">
        <f t="shared" si="2"/>
        <v>-5.5304129637523722E-11</v>
      </c>
      <c r="AG5" s="9">
        <f t="shared" si="2"/>
        <v>2.5703062394485822E-10</v>
      </c>
      <c r="AH5" s="9">
        <f t="shared" si="2"/>
        <v>1.8215300590521019E-4</v>
      </c>
      <c r="AI5" s="9">
        <f t="shared" si="2"/>
        <v>9.8467964601073998E-3</v>
      </c>
      <c r="AJ5" s="9">
        <f t="shared" si="2"/>
        <v>7.70989465912184E-5</v>
      </c>
      <c r="AK5" s="9">
        <f t="shared" si="2"/>
        <v>3.2626935710867446E-4</v>
      </c>
      <c r="AL5" s="9">
        <f t="shared" si="2"/>
        <v>2.7217905357984372E-8</v>
      </c>
      <c r="AM5" s="9">
        <f t="shared" si="2"/>
        <v>3.0713817213277662E-6</v>
      </c>
      <c r="AN5" s="9">
        <f t="shared" si="2"/>
        <v>-3.1066329985215586E-3</v>
      </c>
      <c r="AO5" s="9">
        <f t="shared" si="2"/>
        <v>-5.9214284497486058E-3</v>
      </c>
      <c r="AP5" s="9">
        <f t="shared" si="2"/>
        <v>2.5585338559043012E-2</v>
      </c>
      <c r="AQ5" s="9">
        <f t="shared" si="2"/>
        <v>2.5242744636742445E-9</v>
      </c>
      <c r="AR5" s="9">
        <f t="shared" si="2"/>
        <v>8.9267166527744246E-2</v>
      </c>
    </row>
    <row r="6" spans="1:44" ht="51" x14ac:dyDescent="0.35">
      <c r="A6" s="9" t="s">
        <v>123</v>
      </c>
      <c r="B6" s="9" t="s">
        <v>53</v>
      </c>
      <c r="C6" s="9" t="s">
        <v>110</v>
      </c>
      <c r="D6" s="9" t="s">
        <v>172</v>
      </c>
      <c r="E6" s="9" t="s">
        <v>121</v>
      </c>
      <c r="F6" s="9" t="s">
        <v>2</v>
      </c>
      <c r="G6" s="9" t="s">
        <v>172</v>
      </c>
      <c r="H6" s="9">
        <v>-0.8</v>
      </c>
      <c r="I6" s="9" t="s">
        <v>188</v>
      </c>
      <c r="J6" s="9" t="b">
        <v>1</v>
      </c>
      <c r="L6" s="9">
        <f>AC8*AB8</f>
        <v>-2.3763548982280912E-2</v>
      </c>
      <c r="M6" s="9">
        <f>AD8*AB8</f>
        <v>-1.6201036407601735E-11</v>
      </c>
      <c r="N6" s="9">
        <f>AE8*AB8</f>
        <v>-3.1986682202043487E-11</v>
      </c>
      <c r="O6" s="9">
        <f>AF8*AB8</f>
        <v>5.5304129637523716E-11</v>
      </c>
      <c r="P6" s="9">
        <f>AG8*AB8</f>
        <v>-2.5703062394485822E-10</v>
      </c>
      <c r="Q6" s="9">
        <f>AH8*AB8</f>
        <v>-1.8215300590521019E-4</v>
      </c>
      <c r="R6" s="9">
        <f>AI8*AB8</f>
        <v>-9.846796460107398E-3</v>
      </c>
      <c r="S6" s="9">
        <f>AJ8*AB8</f>
        <v>-7.70989465912184E-5</v>
      </c>
      <c r="T6" s="9">
        <f>AK8*AB8</f>
        <v>-3.2626935710867446E-4</v>
      </c>
      <c r="U6" s="9">
        <f>AL8*AB8</f>
        <v>-2.7217905357984372E-8</v>
      </c>
      <c r="V6" s="9">
        <f>AM8*AB8</f>
        <v>-3.0713817213277662E-6</v>
      </c>
      <c r="W6" s="9">
        <f>AN8*AB8</f>
        <v>3.1066329985215586E-3</v>
      </c>
      <c r="X6" s="9">
        <f>AO8*AB8</f>
        <v>5.9214284497486058E-3</v>
      </c>
      <c r="Y6" s="9">
        <f>AP8*AB8</f>
        <v>-2.5585338559043012E-2</v>
      </c>
      <c r="Z6" s="9">
        <f>AQ8*AB8</f>
        <v>-2.5242744636742441E-9</v>
      </c>
      <c r="AA6" s="9">
        <f>AR8*AB8</f>
        <v>-8.9267166527744232E-2</v>
      </c>
      <c r="AB6" s="9">
        <f t="shared" si="1"/>
        <v>-0.8</v>
      </c>
      <c r="AC6" s="9">
        <f>AB6*L6</f>
        <v>1.9010839185824732E-2</v>
      </c>
      <c r="AD6" s="9">
        <f>AB6*M6</f>
        <v>1.2960829126081389E-11</v>
      </c>
      <c r="AE6" s="9">
        <f>AB6*N6</f>
        <v>2.5589345761634791E-11</v>
      </c>
      <c r="AF6" s="9">
        <f>AB6*O6</f>
        <v>-4.4243303710018978E-11</v>
      </c>
      <c r="AG6" s="9">
        <f>AB6*P6</f>
        <v>2.0562449915588658E-10</v>
      </c>
      <c r="AH6" s="9">
        <f>AB6*Q6</f>
        <v>1.4572240472416815E-4</v>
      </c>
      <c r="AI6" s="9">
        <f>AB6*R6</f>
        <v>7.8774371680859195E-3</v>
      </c>
      <c r="AJ6" s="9">
        <f>AB6*S6</f>
        <v>6.1679157272974717E-5</v>
      </c>
      <c r="AK6" s="9">
        <f>AB6*T6</f>
        <v>2.6101548568693958E-4</v>
      </c>
      <c r="AL6" s="9">
        <f>AB6*U6</f>
        <v>2.1774324286387498E-8</v>
      </c>
      <c r="AM6" s="9">
        <f>AB6*V6</f>
        <v>2.457105377062213E-6</v>
      </c>
      <c r="AN6" s="9">
        <f>AB6*W6</f>
        <v>-2.4853063988172471E-3</v>
      </c>
      <c r="AO6" s="9">
        <f>AB6*X6</f>
        <v>-4.737142759798885E-3</v>
      </c>
      <c r="AP6" s="9">
        <f>AB6*Y6</f>
        <v>2.0468270847234411E-2</v>
      </c>
      <c r="AQ6" s="9">
        <f>AB6*Z6</f>
        <v>2.0194195709393955E-9</v>
      </c>
      <c r="AR6" s="9">
        <f>AB6*AA6</f>
        <v>7.1413733222195394E-2</v>
      </c>
    </row>
    <row r="7" spans="1:44" ht="51" x14ac:dyDescent="0.35">
      <c r="A7" s="9" t="s">
        <v>124</v>
      </c>
      <c r="B7" s="9" t="s">
        <v>54</v>
      </c>
      <c r="C7" s="9" t="s">
        <v>110</v>
      </c>
      <c r="D7" s="9" t="s">
        <v>172</v>
      </c>
      <c r="E7" s="9" t="s">
        <v>121</v>
      </c>
      <c r="F7" s="9" t="s">
        <v>2</v>
      </c>
      <c r="G7" s="9" t="s">
        <v>172</v>
      </c>
      <c r="H7" s="9">
        <v>-0.2</v>
      </c>
      <c r="I7" s="9" t="s">
        <v>188</v>
      </c>
      <c r="J7" s="9" t="b">
        <v>1</v>
      </c>
      <c r="L7" s="9">
        <f>AC10*AB10</f>
        <v>-2.3763548982280912E-2</v>
      </c>
      <c r="M7" s="9">
        <f>AD10*AB10</f>
        <v>-1.6201036407601735E-11</v>
      </c>
      <c r="N7" s="9">
        <f>AE10*AB10</f>
        <v>-3.1986682202043487E-11</v>
      </c>
      <c r="O7" s="9">
        <f>AF10*AB10</f>
        <v>5.5304129637523716E-11</v>
      </c>
      <c r="P7" s="9">
        <f>AG10*AB10</f>
        <v>-2.5703062394485822E-10</v>
      </c>
      <c r="Q7" s="9">
        <f>AH10*AB10</f>
        <v>-1.8215300590521019E-4</v>
      </c>
      <c r="R7" s="9">
        <f>AI10*AB10</f>
        <v>-9.846796460107398E-3</v>
      </c>
      <c r="S7" s="9">
        <f>AJ10*AB10</f>
        <v>-7.70989465912184E-5</v>
      </c>
      <c r="T7" s="9">
        <f>AK10*AB10</f>
        <v>-3.2626935710867446E-4</v>
      </c>
      <c r="U7" s="9">
        <f>AL10*AB10</f>
        <v>-2.7217905357984372E-8</v>
      </c>
      <c r="V7" s="9">
        <f>AM10*AB10</f>
        <v>-3.0713817213277662E-6</v>
      </c>
      <c r="W7" s="9">
        <f>AN10*AB10</f>
        <v>3.1066329985215586E-3</v>
      </c>
      <c r="X7" s="9">
        <f>AO10*AB10</f>
        <v>5.9214284497486058E-3</v>
      </c>
      <c r="Y7" s="9">
        <f>AP10*AB10</f>
        <v>-2.5585338559043012E-2</v>
      </c>
      <c r="Z7" s="9">
        <f>AQ10*AB10</f>
        <v>-2.5242744636742441E-9</v>
      </c>
      <c r="AA7" s="9">
        <f>AR10*AB10</f>
        <v>-8.9267166527744232E-2</v>
      </c>
      <c r="AB7" s="9">
        <f t="shared" si="1"/>
        <v>-0.2</v>
      </c>
      <c r="AC7" s="9">
        <f>AB7*L7</f>
        <v>4.7527097964561831E-3</v>
      </c>
      <c r="AD7" s="9">
        <f>AB7*M7</f>
        <v>3.2402072815203473E-12</v>
      </c>
      <c r="AE7" s="9">
        <f>AB7*N7</f>
        <v>6.3973364404086977E-12</v>
      </c>
      <c r="AF7" s="9">
        <f>AB7*O7</f>
        <v>-1.1060825927504744E-11</v>
      </c>
      <c r="AG7" s="9">
        <f>AB7*P7</f>
        <v>5.1406124788971646E-11</v>
      </c>
      <c r="AH7" s="9">
        <f>AB7*Q7</f>
        <v>3.6430601181042036E-5</v>
      </c>
      <c r="AI7" s="9">
        <f>AB7*R7</f>
        <v>1.9693592920214799E-3</v>
      </c>
      <c r="AJ7" s="9">
        <f>AB7*S7</f>
        <v>1.5419789318243679E-5</v>
      </c>
      <c r="AK7" s="9">
        <f>AB7*T7</f>
        <v>6.5253871421734895E-5</v>
      </c>
      <c r="AL7" s="9">
        <f>AB7*U7</f>
        <v>5.4435810715968746E-9</v>
      </c>
      <c r="AM7" s="9">
        <f>AB7*V7</f>
        <v>6.1427634426555324E-7</v>
      </c>
      <c r="AN7" s="9">
        <f>AB7*W7</f>
        <v>-6.2132659970431177E-4</v>
      </c>
      <c r="AO7" s="9">
        <f>AB7*X7</f>
        <v>-1.1842856899497213E-3</v>
      </c>
      <c r="AP7" s="9">
        <f>AB7*Y7</f>
        <v>5.1170677118086028E-3</v>
      </c>
      <c r="AQ7" s="9">
        <f>AB7*Z7</f>
        <v>5.0485489273484888E-10</v>
      </c>
      <c r="AR7" s="9">
        <f>AB7*AA7</f>
        <v>1.7853433305548849E-2</v>
      </c>
    </row>
    <row r="8" spans="1:44" ht="51" x14ac:dyDescent="0.35">
      <c r="A8" s="9" t="s">
        <v>123</v>
      </c>
      <c r="B8" s="9" t="s">
        <v>53</v>
      </c>
      <c r="C8" s="9" t="s">
        <v>110</v>
      </c>
      <c r="D8" s="9" t="s">
        <v>172</v>
      </c>
      <c r="E8" s="9" t="s">
        <v>123</v>
      </c>
      <c r="F8" s="9" t="s">
        <v>53</v>
      </c>
      <c r="G8" s="9" t="s">
        <v>172</v>
      </c>
      <c r="H8" s="9">
        <v>-1</v>
      </c>
      <c r="I8" s="9" t="s">
        <v>187</v>
      </c>
      <c r="J8" s="9" t="b">
        <v>0</v>
      </c>
      <c r="AB8" s="9">
        <f t="shared" si="1"/>
        <v>-1</v>
      </c>
      <c r="AC8" s="9">
        <f t="shared" ref="AC8:AR8" si="3">+AC9</f>
        <v>2.3763548982280912E-2</v>
      </c>
      <c r="AD8" s="9">
        <f t="shared" si="3"/>
        <v>1.6201036407601735E-11</v>
      </c>
      <c r="AE8" s="9">
        <f t="shared" si="3"/>
        <v>3.1986682202043487E-11</v>
      </c>
      <c r="AF8" s="9">
        <f t="shared" si="3"/>
        <v>-5.5304129637523716E-11</v>
      </c>
      <c r="AG8" s="9">
        <f t="shared" si="3"/>
        <v>2.5703062394485822E-10</v>
      </c>
      <c r="AH8" s="9">
        <f t="shared" si="3"/>
        <v>1.8215300590521019E-4</v>
      </c>
      <c r="AI8" s="9">
        <f t="shared" si="3"/>
        <v>9.846796460107398E-3</v>
      </c>
      <c r="AJ8" s="9">
        <f t="shared" si="3"/>
        <v>7.70989465912184E-5</v>
      </c>
      <c r="AK8" s="9">
        <f t="shared" si="3"/>
        <v>3.2626935710867446E-4</v>
      </c>
      <c r="AL8" s="9">
        <f t="shared" si="3"/>
        <v>2.7217905357984372E-8</v>
      </c>
      <c r="AM8" s="9">
        <f t="shared" si="3"/>
        <v>3.0713817213277662E-6</v>
      </c>
      <c r="AN8" s="9">
        <f t="shared" si="3"/>
        <v>-3.1066329985215586E-3</v>
      </c>
      <c r="AO8" s="9">
        <f t="shared" si="3"/>
        <v>-5.9214284497486058E-3</v>
      </c>
      <c r="AP8" s="9">
        <f t="shared" si="3"/>
        <v>2.5585338559043012E-2</v>
      </c>
      <c r="AQ8" s="9">
        <f t="shared" si="3"/>
        <v>2.5242744636742441E-9</v>
      </c>
      <c r="AR8" s="9">
        <f t="shared" si="3"/>
        <v>8.9267166527744232E-2</v>
      </c>
    </row>
    <row r="9" spans="1:44" ht="88.5" x14ac:dyDescent="0.35">
      <c r="A9" s="9" t="s">
        <v>125</v>
      </c>
      <c r="B9" s="9" t="s">
        <v>55</v>
      </c>
      <c r="C9" s="9" t="s">
        <v>110</v>
      </c>
      <c r="D9" s="9" t="s">
        <v>172</v>
      </c>
      <c r="E9" s="9" t="s">
        <v>123</v>
      </c>
      <c r="F9" s="9" t="s">
        <v>53</v>
      </c>
      <c r="G9" s="9" t="s">
        <v>172</v>
      </c>
      <c r="H9" s="9">
        <v>-1</v>
      </c>
      <c r="I9" s="9" t="s">
        <v>188</v>
      </c>
      <c r="J9" s="9" t="b">
        <v>1</v>
      </c>
      <c r="L9" s="9">
        <f>AC25*AB25</f>
        <v>-2.3763548982280912E-2</v>
      </c>
      <c r="M9" s="9">
        <f>AD25*AB25</f>
        <v>-1.6201036407601735E-11</v>
      </c>
      <c r="N9" s="9">
        <f>AE25*AB25</f>
        <v>-3.1986682202043487E-11</v>
      </c>
      <c r="O9" s="9">
        <f>AF25*AB25</f>
        <v>5.5304129637523716E-11</v>
      </c>
      <c r="P9" s="9">
        <f>AG25*AB25</f>
        <v>-2.5703062394485822E-10</v>
      </c>
      <c r="Q9" s="9">
        <f>AH25*AB25</f>
        <v>-1.8215300590521019E-4</v>
      </c>
      <c r="R9" s="9">
        <f>AI25*AB25</f>
        <v>-9.846796460107398E-3</v>
      </c>
      <c r="S9" s="9">
        <f>AJ25*AB25</f>
        <v>-7.70989465912184E-5</v>
      </c>
      <c r="T9" s="9">
        <f>AK25*AB25</f>
        <v>-3.2626935710867446E-4</v>
      </c>
      <c r="U9" s="9">
        <f>AL25*AB25</f>
        <v>-2.7217905357984372E-8</v>
      </c>
      <c r="V9" s="9">
        <f>AM25*AB25</f>
        <v>-3.0713817213277662E-6</v>
      </c>
      <c r="W9" s="9">
        <f>AN25*AB25</f>
        <v>3.1066329985215586E-3</v>
      </c>
      <c r="X9" s="9">
        <f>AO25*AB25</f>
        <v>5.9214284497486058E-3</v>
      </c>
      <c r="Y9" s="9">
        <f>AP25*AB25</f>
        <v>-2.5585338559043012E-2</v>
      </c>
      <c r="Z9" s="9">
        <f>AQ25*AB25</f>
        <v>-2.5242744636742441E-9</v>
      </c>
      <c r="AA9" s="9">
        <f>AR25*AB25</f>
        <v>-8.9267166527744232E-2</v>
      </c>
      <c r="AB9" s="9">
        <f t="shared" si="1"/>
        <v>-1</v>
      </c>
      <c r="AC9" s="9">
        <f>AB9*L9</f>
        <v>2.3763548982280912E-2</v>
      </c>
      <c r="AD9" s="9">
        <f>AB9*M9</f>
        <v>1.6201036407601735E-11</v>
      </c>
      <c r="AE9" s="9">
        <f>AB9*N9</f>
        <v>3.1986682202043487E-11</v>
      </c>
      <c r="AF9" s="9">
        <f>AB9*O9</f>
        <v>-5.5304129637523716E-11</v>
      </c>
      <c r="AG9" s="9">
        <f>AB9*P9</f>
        <v>2.5703062394485822E-10</v>
      </c>
      <c r="AH9" s="9">
        <f>AB9*Q9</f>
        <v>1.8215300590521019E-4</v>
      </c>
      <c r="AI9" s="9">
        <f>AB9*R9</f>
        <v>9.846796460107398E-3</v>
      </c>
      <c r="AJ9" s="9">
        <f>AB9*S9</f>
        <v>7.70989465912184E-5</v>
      </c>
      <c r="AK9" s="9">
        <f>AB9*T9</f>
        <v>3.2626935710867446E-4</v>
      </c>
      <c r="AL9" s="9">
        <f>AB9*U9</f>
        <v>2.7217905357984372E-8</v>
      </c>
      <c r="AM9" s="9">
        <f>AB9*V9</f>
        <v>3.0713817213277662E-6</v>
      </c>
      <c r="AN9" s="9">
        <f>AB9*W9</f>
        <v>-3.1066329985215586E-3</v>
      </c>
      <c r="AO9" s="9">
        <f>AB9*X9</f>
        <v>-5.9214284497486058E-3</v>
      </c>
      <c r="AP9" s="9">
        <f>AB9*Y9</f>
        <v>2.5585338559043012E-2</v>
      </c>
      <c r="AQ9" s="9">
        <f>AB9*Z9</f>
        <v>2.5242744636742441E-9</v>
      </c>
      <c r="AR9" s="9">
        <f>AB9*AA9</f>
        <v>8.9267166527744232E-2</v>
      </c>
    </row>
    <row r="10" spans="1:44" ht="51" x14ac:dyDescent="0.35">
      <c r="A10" s="9" t="s">
        <v>124</v>
      </c>
      <c r="B10" s="9" t="s">
        <v>54</v>
      </c>
      <c r="C10" s="9" t="s">
        <v>110</v>
      </c>
      <c r="D10" s="9" t="s">
        <v>172</v>
      </c>
      <c r="E10" s="9" t="s">
        <v>124</v>
      </c>
      <c r="F10" s="9" t="s">
        <v>54</v>
      </c>
      <c r="G10" s="9" t="s">
        <v>172</v>
      </c>
      <c r="H10" s="9">
        <v>-1</v>
      </c>
      <c r="I10" s="9" t="s">
        <v>187</v>
      </c>
      <c r="J10" s="9" t="b">
        <v>0</v>
      </c>
      <c r="AB10" s="9">
        <f t="shared" si="1"/>
        <v>-1</v>
      </c>
      <c r="AC10" s="9">
        <f t="shared" ref="AC10:AR10" si="4">+AC11</f>
        <v>2.3763548982280912E-2</v>
      </c>
      <c r="AD10" s="9">
        <f t="shared" si="4"/>
        <v>1.6201036407601735E-11</v>
      </c>
      <c r="AE10" s="9">
        <f t="shared" si="4"/>
        <v>3.1986682202043487E-11</v>
      </c>
      <c r="AF10" s="9">
        <f t="shared" si="4"/>
        <v>-5.5304129637523716E-11</v>
      </c>
      <c r="AG10" s="9">
        <f t="shared" si="4"/>
        <v>2.5703062394485822E-10</v>
      </c>
      <c r="AH10" s="9">
        <f t="shared" si="4"/>
        <v>1.8215300590521019E-4</v>
      </c>
      <c r="AI10" s="9">
        <f t="shared" si="4"/>
        <v>9.846796460107398E-3</v>
      </c>
      <c r="AJ10" s="9">
        <f t="shared" si="4"/>
        <v>7.70989465912184E-5</v>
      </c>
      <c r="AK10" s="9">
        <f t="shared" si="4"/>
        <v>3.2626935710867446E-4</v>
      </c>
      <c r="AL10" s="9">
        <f t="shared" si="4"/>
        <v>2.7217905357984372E-8</v>
      </c>
      <c r="AM10" s="9">
        <f t="shared" si="4"/>
        <v>3.0713817213277662E-6</v>
      </c>
      <c r="AN10" s="9">
        <f t="shared" si="4"/>
        <v>-3.1066329985215586E-3</v>
      </c>
      <c r="AO10" s="9">
        <f t="shared" si="4"/>
        <v>-5.9214284497486058E-3</v>
      </c>
      <c r="AP10" s="9">
        <f t="shared" si="4"/>
        <v>2.5585338559043012E-2</v>
      </c>
      <c r="AQ10" s="9">
        <f t="shared" si="4"/>
        <v>2.5242744636742441E-9</v>
      </c>
      <c r="AR10" s="9">
        <f t="shared" si="4"/>
        <v>8.9267166527744232E-2</v>
      </c>
    </row>
    <row r="11" spans="1:44" ht="88.5" x14ac:dyDescent="0.35">
      <c r="A11" s="9" t="s">
        <v>126</v>
      </c>
      <c r="B11" s="9" t="s">
        <v>56</v>
      </c>
      <c r="C11" s="9" t="s">
        <v>110</v>
      </c>
      <c r="D11" s="9" t="s">
        <v>172</v>
      </c>
      <c r="E11" s="9" t="s">
        <v>124</v>
      </c>
      <c r="F11" s="9" t="s">
        <v>54</v>
      </c>
      <c r="G11" s="9" t="s">
        <v>172</v>
      </c>
      <c r="H11" s="9">
        <v>-1</v>
      </c>
      <c r="I11" s="9" t="s">
        <v>188</v>
      </c>
      <c r="J11" s="9" t="b">
        <v>1</v>
      </c>
      <c r="L11" s="9">
        <f>AC69*AB69</f>
        <v>-2.3763548982280912E-2</v>
      </c>
      <c r="M11" s="9">
        <f>AD69*AB69</f>
        <v>-1.6201036407601735E-11</v>
      </c>
      <c r="N11" s="9">
        <f>AE69*AB69</f>
        <v>-3.1986682202043487E-11</v>
      </c>
      <c r="O11" s="9">
        <f>AF69*AB69</f>
        <v>5.5304129637523716E-11</v>
      </c>
      <c r="P11" s="9">
        <f>AG69*AB69</f>
        <v>-2.5703062394485822E-10</v>
      </c>
      <c r="Q11" s="9">
        <f>AH69*AB69</f>
        <v>-1.8215300590521019E-4</v>
      </c>
      <c r="R11" s="9">
        <f>AI69*AB69</f>
        <v>-9.846796460107398E-3</v>
      </c>
      <c r="S11" s="9">
        <f>AJ69*AB69</f>
        <v>-7.70989465912184E-5</v>
      </c>
      <c r="T11" s="9">
        <f>AK69*AB69</f>
        <v>-3.2626935710867446E-4</v>
      </c>
      <c r="U11" s="9">
        <f>AL69*AB69</f>
        <v>-2.7217905357984372E-8</v>
      </c>
      <c r="V11" s="9">
        <f>AM69*AB69</f>
        <v>-3.0713817213277662E-6</v>
      </c>
      <c r="W11" s="9">
        <f>AN69*AB69</f>
        <v>3.1066329985215586E-3</v>
      </c>
      <c r="X11" s="9">
        <f>AO69*AB69</f>
        <v>5.9214284497486058E-3</v>
      </c>
      <c r="Y11" s="9">
        <f>AP69*AB69</f>
        <v>-2.5585338559043012E-2</v>
      </c>
      <c r="Z11" s="9">
        <f>AQ69*AB69</f>
        <v>-2.5242744636742441E-9</v>
      </c>
      <c r="AA11" s="9">
        <f>AR69*AB69</f>
        <v>-8.9267166527744232E-2</v>
      </c>
      <c r="AB11" s="9">
        <f t="shared" si="1"/>
        <v>-1</v>
      </c>
      <c r="AC11" s="9">
        <f>AB11*L11</f>
        <v>2.3763548982280912E-2</v>
      </c>
      <c r="AD11" s="9">
        <f>AB11*M11</f>
        <v>1.6201036407601735E-11</v>
      </c>
      <c r="AE11" s="9">
        <f>AB11*N11</f>
        <v>3.1986682202043487E-11</v>
      </c>
      <c r="AF11" s="9">
        <f>AB11*O11</f>
        <v>-5.5304129637523716E-11</v>
      </c>
      <c r="AG11" s="9">
        <f>AB11*P11</f>
        <v>2.5703062394485822E-10</v>
      </c>
      <c r="AH11" s="9">
        <f>AB11*Q11</f>
        <v>1.8215300590521019E-4</v>
      </c>
      <c r="AI11" s="9">
        <f>AB11*R11</f>
        <v>9.846796460107398E-3</v>
      </c>
      <c r="AJ11" s="9">
        <f>AB11*S11</f>
        <v>7.70989465912184E-5</v>
      </c>
      <c r="AK11" s="9">
        <f>AB11*T11</f>
        <v>3.2626935710867446E-4</v>
      </c>
      <c r="AL11" s="9">
        <f>AB11*U11</f>
        <v>2.7217905357984372E-8</v>
      </c>
      <c r="AM11" s="9">
        <f>AB11*V11</f>
        <v>3.0713817213277662E-6</v>
      </c>
      <c r="AN11" s="9">
        <f>AB11*W11</f>
        <v>-3.1066329985215586E-3</v>
      </c>
      <c r="AO11" s="9">
        <f>AB11*X11</f>
        <v>-5.9214284497486058E-3</v>
      </c>
      <c r="AP11" s="9">
        <f>AB11*Y11</f>
        <v>2.5585338559043012E-2</v>
      </c>
      <c r="AQ11" s="9">
        <f>AB11*Z11</f>
        <v>2.5242744636742441E-9</v>
      </c>
      <c r="AR11" s="9">
        <f>AB11*AA11</f>
        <v>8.9267166527744232E-2</v>
      </c>
    </row>
    <row r="12" spans="1:44" ht="38.5" x14ac:dyDescent="0.35">
      <c r="A12" s="9" t="s">
        <v>122</v>
      </c>
      <c r="B12" s="9" t="s">
        <v>3</v>
      </c>
      <c r="C12" s="9" t="s">
        <v>110</v>
      </c>
      <c r="D12" s="9" t="s">
        <v>172</v>
      </c>
      <c r="E12" s="9" t="s">
        <v>122</v>
      </c>
      <c r="F12" s="9" t="s">
        <v>3</v>
      </c>
      <c r="G12" s="9" t="s">
        <v>172</v>
      </c>
      <c r="H12" s="9">
        <v>-1</v>
      </c>
      <c r="I12" s="9" t="s">
        <v>187</v>
      </c>
      <c r="J12" s="9" t="b">
        <v>0</v>
      </c>
      <c r="AB12" s="9">
        <f t="shared" si="1"/>
        <v>-1</v>
      </c>
      <c r="AC12" s="9">
        <f t="shared" ref="AC12:AR12" si="5">+AC13+AC14</f>
        <v>8.8740765251279899E-2</v>
      </c>
      <c r="AD12" s="9">
        <f t="shared" si="5"/>
        <v>1.12713634531407E-8</v>
      </c>
      <c r="AE12" s="9">
        <f t="shared" si="5"/>
        <v>1.8685105859378518E-9</v>
      </c>
      <c r="AF12" s="9">
        <f t="shared" si="5"/>
        <v>6.4282532749621025E-9</v>
      </c>
      <c r="AG12" s="9">
        <f t="shared" si="5"/>
        <v>1.5523754970935188E-8</v>
      </c>
      <c r="AH12" s="9">
        <f t="shared" si="5"/>
        <v>4.4709000886366916E-3</v>
      </c>
      <c r="AI12" s="9">
        <f t="shared" si="5"/>
        <v>3.8522181272925205E-4</v>
      </c>
      <c r="AJ12" s="9">
        <f t="shared" si="5"/>
        <v>2.3820879478451346E-3</v>
      </c>
      <c r="AK12" s="9">
        <f t="shared" si="5"/>
        <v>1.0543085172237902E-2</v>
      </c>
      <c r="AL12" s="9">
        <f t="shared" si="5"/>
        <v>4.8939892990544048E-7</v>
      </c>
      <c r="AM12" s="9">
        <f t="shared" si="5"/>
        <v>1.6953972029544755E-4</v>
      </c>
      <c r="AN12" s="9">
        <f t="shared" si="5"/>
        <v>7.2250615320341646E-2</v>
      </c>
      <c r="AO12" s="9">
        <f t="shared" si="5"/>
        <v>1.5375307621692651</v>
      </c>
      <c r="AP12" s="9">
        <f t="shared" si="5"/>
        <v>1.3405474558763786E-2</v>
      </c>
      <c r="AQ12" s="9">
        <f t="shared" si="5"/>
        <v>2.2022465577276456E-7</v>
      </c>
      <c r="AR12" s="9">
        <f t="shared" si="5"/>
        <v>0.80756936770380106</v>
      </c>
    </row>
    <row r="13" spans="1:44" ht="51" x14ac:dyDescent="0.35">
      <c r="A13" s="9" t="s">
        <v>127</v>
      </c>
      <c r="B13" s="9" t="s">
        <v>57</v>
      </c>
      <c r="C13" s="9" t="s">
        <v>110</v>
      </c>
      <c r="D13" s="9" t="s">
        <v>172</v>
      </c>
      <c r="E13" s="9" t="s">
        <v>122</v>
      </c>
      <c r="F13" s="9" t="s">
        <v>3</v>
      </c>
      <c r="G13" s="9" t="s">
        <v>172</v>
      </c>
      <c r="H13" s="9">
        <v>-0.6</v>
      </c>
      <c r="I13" s="9" t="s">
        <v>188</v>
      </c>
      <c r="J13" s="9" t="b">
        <v>1</v>
      </c>
      <c r="L13" s="9">
        <f>AC15*AB15</f>
        <v>-8.8740765251279899E-2</v>
      </c>
      <c r="M13" s="9">
        <f>AD15*AB15</f>
        <v>-1.12713634531407E-8</v>
      </c>
      <c r="N13" s="9">
        <f>AE15*AB15</f>
        <v>-1.8685105859378518E-9</v>
      </c>
      <c r="O13" s="9">
        <f>AF15*AB15</f>
        <v>-6.4282532749621025E-9</v>
      </c>
      <c r="P13" s="9">
        <f>AG15*AB15</f>
        <v>-1.5523754970935188E-8</v>
      </c>
      <c r="Q13" s="9">
        <f>AH15*AB15</f>
        <v>-4.4709000886366916E-3</v>
      </c>
      <c r="R13" s="9">
        <f>AI15*AB15</f>
        <v>-3.8522181272925205E-4</v>
      </c>
      <c r="S13" s="9">
        <f>AJ15*AB15</f>
        <v>-2.3820879478451346E-3</v>
      </c>
      <c r="T13" s="9">
        <f>AK15*AB15</f>
        <v>-1.0543085172237902E-2</v>
      </c>
      <c r="U13" s="9">
        <f>AL15*AB15</f>
        <v>-4.8939892990544048E-7</v>
      </c>
      <c r="V13" s="9">
        <f>AM15*AB15</f>
        <v>-1.6953972029544755E-4</v>
      </c>
      <c r="W13" s="9">
        <f>AN15*AB15</f>
        <v>-7.2250615320341646E-2</v>
      </c>
      <c r="X13" s="9">
        <f>AO15*AB15</f>
        <v>-1.5375307621692651</v>
      </c>
      <c r="Y13" s="9">
        <f>AP15*AB15</f>
        <v>-1.3405474558763786E-2</v>
      </c>
      <c r="Z13" s="9">
        <f>AQ15*AB15</f>
        <v>-2.2022465577276456E-7</v>
      </c>
      <c r="AA13" s="9">
        <f>AR15*AB15</f>
        <v>-0.80756936770380106</v>
      </c>
      <c r="AB13" s="9">
        <f t="shared" si="1"/>
        <v>-0.6</v>
      </c>
      <c r="AC13" s="9">
        <f>AB13*L13</f>
        <v>5.3244459150767941E-2</v>
      </c>
      <c r="AD13" s="9">
        <f>AB13*M13</f>
        <v>6.7628180718844195E-9</v>
      </c>
      <c r="AE13" s="9">
        <f>AB13*N13</f>
        <v>1.121106351562711E-9</v>
      </c>
      <c r="AF13" s="9">
        <f>AB13*O13</f>
        <v>3.8569519649772612E-9</v>
      </c>
      <c r="AG13" s="9">
        <f>AB13*P13</f>
        <v>9.3142529825611131E-9</v>
      </c>
      <c r="AH13" s="9">
        <f>AB13*Q13</f>
        <v>2.682540053182015E-3</v>
      </c>
      <c r="AI13" s="9">
        <f>AB13*R13</f>
        <v>2.3113308763755123E-4</v>
      </c>
      <c r="AJ13" s="9">
        <f>AB13*S13</f>
        <v>1.4292527687070806E-3</v>
      </c>
      <c r="AK13" s="9">
        <f>AB13*T13</f>
        <v>6.325851103342741E-3</v>
      </c>
      <c r="AL13" s="9">
        <f>AB13*U13</f>
        <v>2.9363935794326428E-7</v>
      </c>
      <c r="AM13" s="9">
        <f>AB13*V13</f>
        <v>1.0172383217726853E-4</v>
      </c>
      <c r="AN13" s="9">
        <f>AB13*W13</f>
        <v>4.3350369192204988E-2</v>
      </c>
      <c r="AO13" s="9">
        <f>AB13*X13</f>
        <v>0.92251845730155901</v>
      </c>
      <c r="AP13" s="9">
        <f>AB13*Y13</f>
        <v>8.0432847352582704E-3</v>
      </c>
      <c r="AQ13" s="9">
        <f>AB13*Z13</f>
        <v>1.3213479346365874E-7</v>
      </c>
      <c r="AR13" s="9">
        <f>AB13*AA13</f>
        <v>0.48454162062228062</v>
      </c>
    </row>
    <row r="14" spans="1:44" ht="51" x14ac:dyDescent="0.35">
      <c r="A14" s="9" t="s">
        <v>128</v>
      </c>
      <c r="B14" s="9" t="s">
        <v>58</v>
      </c>
      <c r="C14" s="9" t="s">
        <v>110</v>
      </c>
      <c r="D14" s="9" t="s">
        <v>172</v>
      </c>
      <c r="E14" s="9" t="s">
        <v>122</v>
      </c>
      <c r="F14" s="9" t="s">
        <v>3</v>
      </c>
      <c r="G14" s="9" t="s">
        <v>172</v>
      </c>
      <c r="H14" s="9">
        <v>-0.4</v>
      </c>
      <c r="I14" s="9" t="s">
        <v>188</v>
      </c>
      <c r="J14" s="9" t="b">
        <v>1</v>
      </c>
      <c r="L14" s="9">
        <f>AC20*AB20</f>
        <v>-8.8740765251279899E-2</v>
      </c>
      <c r="M14" s="9">
        <f>AD20*AB20</f>
        <v>-1.12713634531407E-8</v>
      </c>
      <c r="N14" s="9">
        <f>AE20*AB20</f>
        <v>-1.8685105859378518E-9</v>
      </c>
      <c r="O14" s="9">
        <f>AF20*AB20</f>
        <v>-6.4282532749621025E-9</v>
      </c>
      <c r="P14" s="9">
        <f>AG20*AB20</f>
        <v>-1.5523754970935188E-8</v>
      </c>
      <c r="Q14" s="9">
        <f>AH20*AB20</f>
        <v>-4.4709000886366916E-3</v>
      </c>
      <c r="R14" s="9">
        <f>AI20*AB20</f>
        <v>-3.8522181272925205E-4</v>
      </c>
      <c r="S14" s="9">
        <f>AJ20*AB20</f>
        <v>-2.3820879478451346E-3</v>
      </c>
      <c r="T14" s="9">
        <f>AK20*AB20</f>
        <v>-1.0543085172237902E-2</v>
      </c>
      <c r="U14" s="9">
        <f>AL20*AB20</f>
        <v>-4.8939892990544048E-7</v>
      </c>
      <c r="V14" s="9">
        <f>AM20*AB20</f>
        <v>-1.6953972029544755E-4</v>
      </c>
      <c r="W14" s="9">
        <f>AN20*AB20</f>
        <v>-7.2250615320341646E-2</v>
      </c>
      <c r="X14" s="9">
        <f>AO20*AB20</f>
        <v>-1.5375307621692651</v>
      </c>
      <c r="Y14" s="9">
        <f>AP20*AB20</f>
        <v>-1.3405474558763786E-2</v>
      </c>
      <c r="Z14" s="9">
        <f>AQ20*AB20</f>
        <v>-2.2022465577276456E-7</v>
      </c>
      <c r="AA14" s="9">
        <f>AR20*AB20</f>
        <v>-0.80756936770380106</v>
      </c>
      <c r="AB14" s="9">
        <f t="shared" si="1"/>
        <v>-0.4</v>
      </c>
      <c r="AC14" s="9">
        <f>AB14*L14</f>
        <v>3.5496306100511958E-2</v>
      </c>
      <c r="AD14" s="9">
        <f>AB14*M14</f>
        <v>4.5085453812562808E-9</v>
      </c>
      <c r="AE14" s="9">
        <f>AB14*N14</f>
        <v>7.4740423437514081E-10</v>
      </c>
      <c r="AF14" s="9">
        <f>AB14*O14</f>
        <v>2.5713013099848413E-9</v>
      </c>
      <c r="AG14" s="9">
        <f>AB14*P14</f>
        <v>6.2095019883740757E-9</v>
      </c>
      <c r="AH14" s="9">
        <f>AB14*Q14</f>
        <v>1.7883600354546766E-3</v>
      </c>
      <c r="AI14" s="9">
        <f>AB14*R14</f>
        <v>1.5408872509170083E-4</v>
      </c>
      <c r="AJ14" s="9">
        <f>AB14*S14</f>
        <v>9.5283517913805386E-4</v>
      </c>
      <c r="AK14" s="9">
        <f>AB14*T14</f>
        <v>4.2172340688951607E-3</v>
      </c>
      <c r="AL14" s="9">
        <f>AB14*U14</f>
        <v>1.957595719621762E-7</v>
      </c>
      <c r="AM14" s="9">
        <f>AB14*V14</f>
        <v>6.7815888118179015E-5</v>
      </c>
      <c r="AN14" s="9">
        <f>AB14*W14</f>
        <v>2.8900246128136658E-2</v>
      </c>
      <c r="AO14" s="9">
        <f>AB14*X14</f>
        <v>0.61501230486770608</v>
      </c>
      <c r="AP14" s="9">
        <f>AB14*Y14</f>
        <v>5.3621898235055145E-3</v>
      </c>
      <c r="AQ14" s="9">
        <f>AB14*Z14</f>
        <v>8.8089862309105833E-8</v>
      </c>
      <c r="AR14" s="9">
        <f>AB14*AA14</f>
        <v>0.32302774708152043</v>
      </c>
    </row>
    <row r="15" spans="1:44" ht="51" x14ac:dyDescent="0.35">
      <c r="A15" s="9" t="s">
        <v>127</v>
      </c>
      <c r="B15" s="9" t="s">
        <v>57</v>
      </c>
      <c r="C15" s="9" t="s">
        <v>110</v>
      </c>
      <c r="D15" s="9" t="s">
        <v>172</v>
      </c>
      <c r="E15" s="9" t="s">
        <v>127</v>
      </c>
      <c r="F15" s="9" t="s">
        <v>57</v>
      </c>
      <c r="G15" s="9" t="s">
        <v>172</v>
      </c>
      <c r="H15" s="9">
        <v>-1</v>
      </c>
      <c r="I15" s="9" t="s">
        <v>187</v>
      </c>
      <c r="J15" s="9" t="b">
        <v>0</v>
      </c>
      <c r="AB15" s="9">
        <f t="shared" si="1"/>
        <v>-1</v>
      </c>
      <c r="AC15" s="9">
        <f t="shared" ref="AC15:AR15" si="6">+AC16+AC17+AC18+AC19</f>
        <v>8.8740765251279899E-2</v>
      </c>
      <c r="AD15" s="9">
        <f t="shared" si="6"/>
        <v>1.12713634531407E-8</v>
      </c>
      <c r="AE15" s="9">
        <f t="shared" si="6"/>
        <v>1.8685105859378518E-9</v>
      </c>
      <c r="AF15" s="9">
        <f t="shared" si="6"/>
        <v>6.4282532749621025E-9</v>
      </c>
      <c r="AG15" s="9">
        <f t="shared" si="6"/>
        <v>1.5523754970935188E-8</v>
      </c>
      <c r="AH15" s="9">
        <f t="shared" si="6"/>
        <v>4.4709000886366916E-3</v>
      </c>
      <c r="AI15" s="9">
        <f t="shared" si="6"/>
        <v>3.8522181272925205E-4</v>
      </c>
      <c r="AJ15" s="9">
        <f t="shared" si="6"/>
        <v>2.3820879478451346E-3</v>
      </c>
      <c r="AK15" s="9">
        <f t="shared" si="6"/>
        <v>1.0543085172237902E-2</v>
      </c>
      <c r="AL15" s="9">
        <f t="shared" si="6"/>
        <v>4.8939892990544048E-7</v>
      </c>
      <c r="AM15" s="9">
        <f t="shared" si="6"/>
        <v>1.6953972029544755E-4</v>
      </c>
      <c r="AN15" s="9">
        <f t="shared" si="6"/>
        <v>7.2250615320341646E-2</v>
      </c>
      <c r="AO15" s="9">
        <f t="shared" si="6"/>
        <v>1.5375307621692651</v>
      </c>
      <c r="AP15" s="9">
        <f t="shared" si="6"/>
        <v>1.3405474558763786E-2</v>
      </c>
      <c r="AQ15" s="9">
        <f t="shared" si="6"/>
        <v>2.2022465577276456E-7</v>
      </c>
      <c r="AR15" s="9">
        <f t="shared" si="6"/>
        <v>0.80756936770380106</v>
      </c>
    </row>
    <row r="16" spans="1:44" ht="88.5" x14ac:dyDescent="0.35">
      <c r="A16" s="9" t="s">
        <v>129</v>
      </c>
      <c r="B16" s="9" t="s">
        <v>59</v>
      </c>
      <c r="C16" s="9" t="s">
        <v>110</v>
      </c>
      <c r="D16" s="9" t="s">
        <v>172</v>
      </c>
      <c r="E16" s="9" t="s">
        <v>127</v>
      </c>
      <c r="F16" s="9" t="s">
        <v>57</v>
      </c>
      <c r="G16" s="9" t="s">
        <v>172</v>
      </c>
      <c r="H16" s="9">
        <v>-0.5</v>
      </c>
      <c r="I16" s="9" t="s">
        <v>188</v>
      </c>
      <c r="J16" s="9" t="b">
        <v>1</v>
      </c>
      <c r="K16" s="9" t="s">
        <v>194</v>
      </c>
      <c r="L16" s="9">
        <f>AC38*AB38</f>
        <v>-5.1902148057455584E-2</v>
      </c>
      <c r="M16" s="9">
        <f>AD38*AB38</f>
        <v>-2.9631161922865247E-9</v>
      </c>
      <c r="N16" s="9">
        <f>AE38*AB38</f>
        <v>-1.505032708367435E-9</v>
      </c>
      <c r="O16" s="9">
        <f>AF38*AB38</f>
        <v>-2.5670544272338876E-9</v>
      </c>
      <c r="P16" s="9">
        <f>AG38*AB38</f>
        <v>-1.0935378100008095E-8</v>
      </c>
      <c r="Q16" s="9">
        <f>AH38*AB38</f>
        <v>-1.9588166580128026E-3</v>
      </c>
      <c r="R16" s="9">
        <f>AI38*AB38</f>
        <v>-7.1927436849041171E-5</v>
      </c>
      <c r="S16" s="9">
        <f>AJ38*AB38</f>
        <v>-2.1689098136162058E-3</v>
      </c>
      <c r="T16" s="9">
        <f>AK38*AB38</f>
        <v>-9.6286163502397708E-3</v>
      </c>
      <c r="U16" s="9">
        <f>AL38*AB38</f>
        <v>-3.8220756400944562E-7</v>
      </c>
      <c r="V16" s="9">
        <f>AM38*AB38</f>
        <v>-8.6336785509601342E-5</v>
      </c>
      <c r="W16" s="9">
        <f>AN38*AB38</f>
        <v>-2.0821992102691859E-2</v>
      </c>
      <c r="X16" s="9">
        <f>AO38*AB38</f>
        <v>-0.58901897080924814</v>
      </c>
      <c r="Y16" s="9">
        <f>AP38*AB38</f>
        <v>-1.1813854293390241E-2</v>
      </c>
      <c r="Z16" s="9">
        <f>AQ38*AB38</f>
        <v>-1.2528994163134821E-7</v>
      </c>
      <c r="AA16" s="9">
        <f>AR38*AB38</f>
        <v>-0.27798189257859174</v>
      </c>
      <c r="AB16" s="9">
        <f>-1+Parameter!F4</f>
        <v>-1</v>
      </c>
      <c r="AC16" s="9">
        <f>AB16*L16</f>
        <v>5.1902148057455584E-2</v>
      </c>
      <c r="AD16" s="9">
        <f>AB16*M16</f>
        <v>2.9631161922865247E-9</v>
      </c>
      <c r="AE16" s="9">
        <f>AB16*N16</f>
        <v>1.505032708367435E-9</v>
      </c>
      <c r="AF16" s="9">
        <f>AB16*O16</f>
        <v>2.5670544272338876E-9</v>
      </c>
      <c r="AG16" s="9">
        <f>AB16*P16</f>
        <v>1.0935378100008095E-8</v>
      </c>
      <c r="AH16" s="9">
        <f>AB16*Q16</f>
        <v>1.9588166580128026E-3</v>
      </c>
      <c r="AI16" s="9">
        <f>AB16*R16</f>
        <v>7.1927436849041171E-5</v>
      </c>
      <c r="AJ16" s="9">
        <f>AB16*S16</f>
        <v>2.1689098136162058E-3</v>
      </c>
      <c r="AK16" s="9">
        <f>AB16*T16</f>
        <v>9.6286163502397708E-3</v>
      </c>
      <c r="AL16" s="9">
        <f>AB16*U16</f>
        <v>3.8220756400944562E-7</v>
      </c>
      <c r="AM16" s="9">
        <f>AB16*V16</f>
        <v>8.6336785509601342E-5</v>
      </c>
      <c r="AN16" s="9">
        <f>AB16*W16</f>
        <v>2.0821992102691859E-2</v>
      </c>
      <c r="AO16" s="9">
        <f>AB16*X16</f>
        <v>0.58901897080924814</v>
      </c>
      <c r="AP16" s="9">
        <f>AB16*Y16</f>
        <v>1.1813854293390241E-2</v>
      </c>
      <c r="AQ16" s="9">
        <f>AB16*Z16</f>
        <v>1.2528994163134821E-7</v>
      </c>
      <c r="AR16" s="9">
        <f>AB16*AA16</f>
        <v>0.27798189257859174</v>
      </c>
    </row>
    <row r="17" spans="1:44" ht="88.5" x14ac:dyDescent="0.35">
      <c r="A17" s="9" t="s">
        <v>130</v>
      </c>
      <c r="B17" s="9" t="s">
        <v>60</v>
      </c>
      <c r="C17" s="9" t="s">
        <v>110</v>
      </c>
      <c r="D17" s="9" t="s">
        <v>172</v>
      </c>
      <c r="E17" s="9" t="s">
        <v>127</v>
      </c>
      <c r="F17" s="9" t="s">
        <v>57</v>
      </c>
      <c r="G17" s="9" t="s">
        <v>172</v>
      </c>
      <c r="H17" s="9">
        <v>-0.5</v>
      </c>
      <c r="I17" s="9" t="s">
        <v>188</v>
      </c>
      <c r="J17" s="9" t="b">
        <v>1</v>
      </c>
      <c r="K17" s="9" t="s">
        <v>195</v>
      </c>
      <c r="L17" s="9">
        <f>AC51*AB51</f>
        <v>-6.3631291606058196E-2</v>
      </c>
      <c r="M17" s="9">
        <f>AD51*AB51</f>
        <v>-2.1461117401745045E-9</v>
      </c>
      <c r="N17" s="9">
        <f>AE51*AB51</f>
        <v>-5.9932898772369975E-10</v>
      </c>
      <c r="O17" s="9">
        <f>AF51*AB51</f>
        <v>-2.1648111306459408E-9</v>
      </c>
      <c r="P17" s="9">
        <f>AG51*AB51</f>
        <v>5.1574816115097723E-10</v>
      </c>
      <c r="Q17" s="9">
        <f>AH51*AB51</f>
        <v>-2.1236309091165724E-4</v>
      </c>
      <c r="R17" s="9">
        <f>AI51*AB51</f>
        <v>-5.7021824543464168E-5</v>
      </c>
      <c r="S17" s="9">
        <f>AJ51*AB51</f>
        <v>2.287819116289003E-4</v>
      </c>
      <c r="T17" s="9">
        <f>AK51*AB51</f>
        <v>1.0539745436972097E-3</v>
      </c>
      <c r="U17" s="9">
        <f>AL51*AB51</f>
        <v>-2.8696702001424669E-7</v>
      </c>
      <c r="V17" s="9">
        <f>AM51*AB51</f>
        <v>-9.7586895528990404E-6</v>
      </c>
      <c r="W17" s="9">
        <f>AN51*AB51</f>
        <v>-5.348048751002827E-3</v>
      </c>
      <c r="X17" s="9">
        <f>AO51*AB51</f>
        <v>-3.2308317082828386E-2</v>
      </c>
      <c r="Y17" s="9">
        <f>AP51*AB51</f>
        <v>-5.9156225282669785E-4</v>
      </c>
      <c r="Z17" s="9">
        <f>AQ51*AB51</f>
        <v>5.5873030923603101E-10</v>
      </c>
      <c r="AA17" s="9">
        <f>AR51*AB51</f>
        <v>-0.10916730139212347</v>
      </c>
      <c r="AB17" s="9">
        <f>-Parameter!F4</f>
        <v>0</v>
      </c>
      <c r="AC17" s="9">
        <f>AB17*L17</f>
        <v>0</v>
      </c>
      <c r="AD17" s="9">
        <f>AB17*M17</f>
        <v>0</v>
      </c>
      <c r="AE17" s="9">
        <f>AB17*N17</f>
        <v>0</v>
      </c>
      <c r="AF17" s="9">
        <f>AB17*O17</f>
        <v>0</v>
      </c>
      <c r="AG17" s="9">
        <f>AB17*P17</f>
        <v>0</v>
      </c>
      <c r="AH17" s="9">
        <f>AB17*Q17</f>
        <v>0</v>
      </c>
      <c r="AI17" s="9">
        <f>AB17*R17</f>
        <v>0</v>
      </c>
      <c r="AJ17" s="9">
        <f>AB17*S17</f>
        <v>0</v>
      </c>
      <c r="AK17" s="9">
        <f>AB17*T17</f>
        <v>0</v>
      </c>
      <c r="AL17" s="9">
        <f>AB17*U17</f>
        <v>0</v>
      </c>
      <c r="AM17" s="9">
        <f>AB17*V17</f>
        <v>0</v>
      </c>
      <c r="AN17" s="9">
        <f>AB17*W17</f>
        <v>0</v>
      </c>
      <c r="AO17" s="9">
        <f>AB17*X17</f>
        <v>0</v>
      </c>
      <c r="AP17" s="9">
        <f>AB17*Y17</f>
        <v>0</v>
      </c>
      <c r="AQ17" s="9">
        <f>AB17*Z17</f>
        <v>0</v>
      </c>
      <c r="AR17" s="9">
        <f>AB17*AA17</f>
        <v>0</v>
      </c>
    </row>
    <row r="18" spans="1:44" ht="113.5" x14ac:dyDescent="0.35">
      <c r="A18" s="9" t="s">
        <v>131</v>
      </c>
      <c r="B18" s="9" t="s">
        <v>61</v>
      </c>
      <c r="C18" s="9" t="s">
        <v>112</v>
      </c>
      <c r="D18" s="9" t="s">
        <v>173</v>
      </c>
      <c r="E18" s="9" t="s">
        <v>127</v>
      </c>
      <c r="F18" s="9" t="s">
        <v>57</v>
      </c>
      <c r="G18" s="9" t="s">
        <v>172</v>
      </c>
      <c r="H18" s="9">
        <v>0.02</v>
      </c>
      <c r="I18" s="9" t="s">
        <v>188</v>
      </c>
      <c r="J18" s="9" t="b">
        <v>0</v>
      </c>
      <c r="L18" s="9">
        <v>1.1416556053677691</v>
      </c>
      <c r="M18" s="9">
        <v>2.5177310202026199E-7</v>
      </c>
      <c r="N18" s="9">
        <v>6.155909701083705E-9</v>
      </c>
      <c r="O18" s="9">
        <v>7.159852308890141E-8</v>
      </c>
      <c r="P18" s="9">
        <v>1.725633233871712E-7</v>
      </c>
      <c r="Q18" s="9">
        <v>7.3407314850234481E-2</v>
      </c>
      <c r="R18" s="9">
        <v>1.245021295780843E-2</v>
      </c>
      <c r="S18" s="9">
        <v>7.7904272794997141E-3</v>
      </c>
      <c r="T18" s="9">
        <v>3.5264014321464657E-2</v>
      </c>
      <c r="U18" s="9">
        <v>2.1998683080268879E-6</v>
      </c>
      <c r="V18" s="9">
        <v>3.211687831045936E-3</v>
      </c>
      <c r="W18" s="9">
        <v>0.35608594822572021</v>
      </c>
      <c r="X18" s="9">
        <v>22.58645068742775</v>
      </c>
      <c r="Y18" s="9">
        <v>3.1655681380533089E-2</v>
      </c>
      <c r="Z18" s="9">
        <v>1.4114103255198771E-6</v>
      </c>
      <c r="AA18" s="9">
        <v>15.625377207649979</v>
      </c>
      <c r="AB18" s="9">
        <f>H18</f>
        <v>0.02</v>
      </c>
      <c r="AC18" s="9">
        <f>AB18*L18</f>
        <v>2.2833112107355384E-2</v>
      </c>
      <c r="AD18" s="9">
        <f>AB18*M18</f>
        <v>5.0354620404052402E-9</v>
      </c>
      <c r="AE18" s="9">
        <f>AB18*N18</f>
        <v>1.2311819402167411E-10</v>
      </c>
      <c r="AF18" s="9">
        <f>AB18*O18</f>
        <v>1.4319704617780282E-9</v>
      </c>
      <c r="AG18" s="9">
        <f>AB18*P18</f>
        <v>3.451266467743424E-9</v>
      </c>
      <c r="AH18" s="9">
        <f>AB18*Q18</f>
        <v>1.4681462970046898E-3</v>
      </c>
      <c r="AI18" s="9">
        <f>AB18*R18</f>
        <v>2.4900425915616863E-4</v>
      </c>
      <c r="AJ18" s="9">
        <f>AB18*S18</f>
        <v>1.5580854558999428E-4</v>
      </c>
      <c r="AK18" s="9">
        <f>AB18*T18</f>
        <v>7.0528028642929312E-4</v>
      </c>
      <c r="AL18" s="9">
        <f>AB18*U18</f>
        <v>4.3997366160537762E-8</v>
      </c>
      <c r="AM18" s="9">
        <f>AB18*V18</f>
        <v>6.4233756620918716E-5</v>
      </c>
      <c r="AN18" s="9">
        <f>AB18*W18</f>
        <v>7.1217189645144041E-3</v>
      </c>
      <c r="AO18" s="9">
        <f>AB18*X18</f>
        <v>0.45172901374855501</v>
      </c>
      <c r="AP18" s="9">
        <f>AB18*Y18</f>
        <v>6.3311362761066183E-4</v>
      </c>
      <c r="AQ18" s="9">
        <f>AB18*Z18</f>
        <v>2.8228206510397542E-8</v>
      </c>
      <c r="AR18" s="9">
        <f>AB18*AA18</f>
        <v>0.31250754415299958</v>
      </c>
    </row>
    <row r="19" spans="1:44" ht="101" x14ac:dyDescent="0.35">
      <c r="A19" s="9" t="s">
        <v>132</v>
      </c>
      <c r="B19" s="9" t="s">
        <v>62</v>
      </c>
      <c r="C19" s="9" t="s">
        <v>112</v>
      </c>
      <c r="D19" s="9" t="s">
        <v>174</v>
      </c>
      <c r="E19" s="9" t="s">
        <v>127</v>
      </c>
      <c r="F19" s="9" t="s">
        <v>57</v>
      </c>
      <c r="G19" s="9" t="s">
        <v>172</v>
      </c>
      <c r="H19" s="9">
        <v>0.1</v>
      </c>
      <c r="I19" s="9" t="s">
        <v>188</v>
      </c>
      <c r="J19" s="9" t="b">
        <v>0</v>
      </c>
      <c r="K19" s="9" t="s">
        <v>101</v>
      </c>
      <c r="L19" s="9">
        <v>0.14005505086468931</v>
      </c>
      <c r="M19" s="9">
        <v>3.2727852204489357E-8</v>
      </c>
      <c r="N19" s="9">
        <v>2.4035968354874268E-9</v>
      </c>
      <c r="O19" s="9">
        <v>2.4292283859501869E-8</v>
      </c>
      <c r="P19" s="9">
        <v>1.1371104031836699E-8</v>
      </c>
      <c r="Q19" s="9">
        <v>1.043937133619199E-2</v>
      </c>
      <c r="R19" s="9">
        <v>6.4290116724042255E-4</v>
      </c>
      <c r="S19" s="9">
        <v>5.7369588638934565E-4</v>
      </c>
      <c r="T19" s="9">
        <v>2.0918853556883858E-3</v>
      </c>
      <c r="U19" s="9">
        <v>6.319399973545705E-7</v>
      </c>
      <c r="V19" s="9">
        <v>1.8969178164927501E-4</v>
      </c>
      <c r="W19" s="9">
        <v>0.44306904253135382</v>
      </c>
      <c r="X19" s="9">
        <v>4.9678277761146186</v>
      </c>
      <c r="Y19" s="9">
        <v>9.5850663776288134E-3</v>
      </c>
      <c r="Z19" s="9">
        <v>6.6706507631018821E-7</v>
      </c>
      <c r="AA19" s="9">
        <v>2.170799309722097</v>
      </c>
      <c r="AB19" s="9">
        <f>Parameter!F5</f>
        <v>0.1</v>
      </c>
      <c r="AC19" s="9">
        <f>AB19*L19</f>
        <v>1.4005505086468931E-2</v>
      </c>
      <c r="AD19" s="9">
        <f>AB19*M19</f>
        <v>3.2727852204489358E-9</v>
      </c>
      <c r="AE19" s="9">
        <f>AB19*N19</f>
        <v>2.4035968354874272E-10</v>
      </c>
      <c r="AF19" s="9">
        <f>AB19*O19</f>
        <v>2.429228385950187E-9</v>
      </c>
      <c r="AG19" s="9">
        <f>AB19*P19</f>
        <v>1.13711040318367E-9</v>
      </c>
      <c r="AH19" s="9">
        <f>AB19*Q19</f>
        <v>1.043937133619199E-3</v>
      </c>
      <c r="AI19" s="9">
        <f>AB19*R19</f>
        <v>6.4290116724042252E-5</v>
      </c>
      <c r="AJ19" s="9">
        <f>AB19*S19</f>
        <v>5.7369588638934565E-5</v>
      </c>
      <c r="AK19" s="9">
        <f>AB19*T19</f>
        <v>2.0918853556883859E-4</v>
      </c>
      <c r="AL19" s="9">
        <f>AB19*U19</f>
        <v>6.3193999735457055E-8</v>
      </c>
      <c r="AM19" s="9">
        <f>AB19*V19</f>
        <v>1.8969178164927501E-5</v>
      </c>
      <c r="AN19" s="9">
        <f>AB19*W19</f>
        <v>4.4306904253135382E-2</v>
      </c>
      <c r="AO19" s="9">
        <f>AB19*X19</f>
        <v>0.49678277761146189</v>
      </c>
      <c r="AP19" s="9">
        <f>AB19*Y19</f>
        <v>9.5850663776288138E-4</v>
      </c>
      <c r="AQ19" s="9">
        <f>AB19*Z19</f>
        <v>6.6706507631018821E-8</v>
      </c>
      <c r="AR19" s="9">
        <f>AB19*AA19</f>
        <v>0.21707993097220971</v>
      </c>
    </row>
    <row r="20" spans="1:44" ht="51" x14ac:dyDescent="0.35">
      <c r="A20" s="9" t="s">
        <v>128</v>
      </c>
      <c r="B20" s="9" t="s">
        <v>58</v>
      </c>
      <c r="C20" s="9" t="s">
        <v>110</v>
      </c>
      <c r="D20" s="9" t="s">
        <v>172</v>
      </c>
      <c r="E20" s="9" t="s">
        <v>128</v>
      </c>
      <c r="F20" s="9" t="s">
        <v>58</v>
      </c>
      <c r="G20" s="9" t="s">
        <v>172</v>
      </c>
      <c r="H20" s="9">
        <v>-1</v>
      </c>
      <c r="I20" s="9" t="s">
        <v>187</v>
      </c>
      <c r="J20" s="9" t="b">
        <v>0</v>
      </c>
      <c r="AB20" s="9">
        <f>H20</f>
        <v>-1</v>
      </c>
      <c r="AC20" s="9">
        <f t="shared" ref="AC20:AR20" si="7">+AC21+AC22+AC23+AC24</f>
        <v>8.8740765251279899E-2</v>
      </c>
      <c r="AD20" s="9">
        <f t="shared" si="7"/>
        <v>1.12713634531407E-8</v>
      </c>
      <c r="AE20" s="9">
        <f t="shared" si="7"/>
        <v>1.8685105859378518E-9</v>
      </c>
      <c r="AF20" s="9">
        <f t="shared" si="7"/>
        <v>6.4282532749621025E-9</v>
      </c>
      <c r="AG20" s="9">
        <f t="shared" si="7"/>
        <v>1.5523754970935188E-8</v>
      </c>
      <c r="AH20" s="9">
        <f t="shared" si="7"/>
        <v>4.4709000886366916E-3</v>
      </c>
      <c r="AI20" s="9">
        <f t="shared" si="7"/>
        <v>3.8522181272925205E-4</v>
      </c>
      <c r="AJ20" s="9">
        <f t="shared" si="7"/>
        <v>2.3820879478451346E-3</v>
      </c>
      <c r="AK20" s="9">
        <f t="shared" si="7"/>
        <v>1.0543085172237902E-2</v>
      </c>
      <c r="AL20" s="9">
        <f t="shared" si="7"/>
        <v>4.8939892990544048E-7</v>
      </c>
      <c r="AM20" s="9">
        <f t="shared" si="7"/>
        <v>1.6953972029544755E-4</v>
      </c>
      <c r="AN20" s="9">
        <f t="shared" si="7"/>
        <v>7.2250615320341646E-2</v>
      </c>
      <c r="AO20" s="9">
        <f t="shared" si="7"/>
        <v>1.5375307621692651</v>
      </c>
      <c r="AP20" s="9">
        <f t="shared" si="7"/>
        <v>1.3405474558763786E-2</v>
      </c>
      <c r="AQ20" s="9">
        <f t="shared" si="7"/>
        <v>2.2022465577276456E-7</v>
      </c>
      <c r="AR20" s="9">
        <f t="shared" si="7"/>
        <v>0.80756936770380106</v>
      </c>
    </row>
    <row r="21" spans="1:44" ht="88.5" x14ac:dyDescent="0.35">
      <c r="A21" s="9" t="s">
        <v>133</v>
      </c>
      <c r="B21" s="9" t="s">
        <v>63</v>
      </c>
      <c r="C21" s="9" t="s">
        <v>110</v>
      </c>
      <c r="D21" s="9" t="s">
        <v>172</v>
      </c>
      <c r="E21" s="9" t="s">
        <v>128</v>
      </c>
      <c r="F21" s="9" t="s">
        <v>58</v>
      </c>
      <c r="G21" s="9" t="s">
        <v>172</v>
      </c>
      <c r="H21" s="9">
        <v>-0.5</v>
      </c>
      <c r="I21" s="9" t="s">
        <v>188</v>
      </c>
      <c r="J21" s="9" t="b">
        <v>1</v>
      </c>
      <c r="K21" s="9" t="s">
        <v>194</v>
      </c>
      <c r="L21" s="9">
        <f>AC82*AB82</f>
        <v>-5.1902148057455584E-2</v>
      </c>
      <c r="M21" s="9">
        <f>AD82*AB82</f>
        <v>-2.9631161922865247E-9</v>
      </c>
      <c r="N21" s="9">
        <f>AE82*AB82</f>
        <v>-1.505032708367435E-9</v>
      </c>
      <c r="O21" s="9">
        <f>AF82*AB82</f>
        <v>-2.5670544272338876E-9</v>
      </c>
      <c r="P21" s="9">
        <f>AG82*AB82</f>
        <v>-1.0935378100008095E-8</v>
      </c>
      <c r="Q21" s="9">
        <f>AH82*AB82</f>
        <v>-1.9588166580128026E-3</v>
      </c>
      <c r="R21" s="9">
        <f>AI82*AB82</f>
        <v>-7.1927436849041171E-5</v>
      </c>
      <c r="S21" s="9">
        <f>AJ82*AB82</f>
        <v>-2.1689098136162058E-3</v>
      </c>
      <c r="T21" s="9">
        <f>AK82*AB82</f>
        <v>-9.6286163502397708E-3</v>
      </c>
      <c r="U21" s="9">
        <f>AL82*AB82</f>
        <v>-3.8220756400944562E-7</v>
      </c>
      <c r="V21" s="9">
        <f>AM82*AB82</f>
        <v>-8.6336785509601342E-5</v>
      </c>
      <c r="W21" s="9">
        <f>AN82*AB82</f>
        <v>-2.0821992102691859E-2</v>
      </c>
      <c r="X21" s="9">
        <f>AO82*AB82</f>
        <v>-0.58901897080924814</v>
      </c>
      <c r="Y21" s="9">
        <f>AP82*AB82</f>
        <v>-1.1813854293390241E-2</v>
      </c>
      <c r="Z21" s="9">
        <f>AQ82*AB82</f>
        <v>-1.2528994163134821E-7</v>
      </c>
      <c r="AA21" s="9">
        <f>AR82*AB82</f>
        <v>-0.27798189257859174</v>
      </c>
      <c r="AB21" s="9">
        <f>-1+Parameter!F4</f>
        <v>-1</v>
      </c>
      <c r="AC21" s="9">
        <f>AB21*L21</f>
        <v>5.1902148057455584E-2</v>
      </c>
      <c r="AD21" s="9">
        <f>AB21*M21</f>
        <v>2.9631161922865247E-9</v>
      </c>
      <c r="AE21" s="9">
        <f>AB21*N21</f>
        <v>1.505032708367435E-9</v>
      </c>
      <c r="AF21" s="9">
        <f>AB21*O21</f>
        <v>2.5670544272338876E-9</v>
      </c>
      <c r="AG21" s="9">
        <f>AB21*P21</f>
        <v>1.0935378100008095E-8</v>
      </c>
      <c r="AH21" s="9">
        <f>AB21*Q21</f>
        <v>1.9588166580128026E-3</v>
      </c>
      <c r="AI21" s="9">
        <f>AB21*R21</f>
        <v>7.1927436849041171E-5</v>
      </c>
      <c r="AJ21" s="9">
        <f>AB21*S21</f>
        <v>2.1689098136162058E-3</v>
      </c>
      <c r="AK21" s="9">
        <f>AB21*T21</f>
        <v>9.6286163502397708E-3</v>
      </c>
      <c r="AL21" s="9">
        <f>AB21*U21</f>
        <v>3.8220756400944562E-7</v>
      </c>
      <c r="AM21" s="9">
        <f>AB21*V21</f>
        <v>8.6336785509601342E-5</v>
      </c>
      <c r="AN21" s="9">
        <f>AB21*W21</f>
        <v>2.0821992102691859E-2</v>
      </c>
      <c r="AO21" s="9">
        <f>AB21*X21</f>
        <v>0.58901897080924814</v>
      </c>
      <c r="AP21" s="9">
        <f>AB21*Y21</f>
        <v>1.1813854293390241E-2</v>
      </c>
      <c r="AQ21" s="9">
        <f>AB21*Z21</f>
        <v>1.2528994163134821E-7</v>
      </c>
      <c r="AR21" s="9">
        <f>AB21*AA21</f>
        <v>0.27798189257859174</v>
      </c>
    </row>
    <row r="22" spans="1:44" ht="88.5" x14ac:dyDescent="0.35">
      <c r="A22" s="9" t="s">
        <v>134</v>
      </c>
      <c r="B22" s="9" t="s">
        <v>64</v>
      </c>
      <c r="C22" s="9" t="s">
        <v>110</v>
      </c>
      <c r="D22" s="9" t="s">
        <v>172</v>
      </c>
      <c r="E22" s="9" t="s">
        <v>128</v>
      </c>
      <c r="F22" s="9" t="s">
        <v>58</v>
      </c>
      <c r="G22" s="9" t="s">
        <v>172</v>
      </c>
      <c r="H22" s="9">
        <v>-0.5</v>
      </c>
      <c r="I22" s="9" t="s">
        <v>188</v>
      </c>
      <c r="J22" s="9" t="b">
        <v>1</v>
      </c>
      <c r="K22" s="9" t="s">
        <v>195</v>
      </c>
      <c r="L22" s="9">
        <f>AC95*AB95</f>
        <v>-6.3631291606058196E-2</v>
      </c>
      <c r="M22" s="9">
        <f>AD95*AB95</f>
        <v>-2.1461117401745045E-9</v>
      </c>
      <c r="N22" s="9">
        <f>AE95*AB95</f>
        <v>-5.9932898772369975E-10</v>
      </c>
      <c r="O22" s="9">
        <f>AF95*AB95</f>
        <v>-2.1648111306459408E-9</v>
      </c>
      <c r="P22" s="9">
        <f>AG95*AB95</f>
        <v>5.1574816115097723E-10</v>
      </c>
      <c r="Q22" s="9">
        <f>AH95*AB95</f>
        <v>-2.1236309091165724E-4</v>
      </c>
      <c r="R22" s="9">
        <f>AI95*AB95</f>
        <v>-5.7021824543464168E-5</v>
      </c>
      <c r="S22" s="9">
        <f>AJ95*AB95</f>
        <v>2.287819116289003E-4</v>
      </c>
      <c r="T22" s="9">
        <f>AK95*AB95</f>
        <v>1.0539745436972097E-3</v>
      </c>
      <c r="U22" s="9">
        <f>AL95*AB95</f>
        <v>-2.8696702001424669E-7</v>
      </c>
      <c r="V22" s="9">
        <f>AM95*AB95</f>
        <v>-9.7586895528990404E-6</v>
      </c>
      <c r="W22" s="9">
        <f>AN95*AB95</f>
        <v>-5.348048751002827E-3</v>
      </c>
      <c r="X22" s="9">
        <f>AO95*AB95</f>
        <v>-3.2308317082828386E-2</v>
      </c>
      <c r="Y22" s="9">
        <f>AP95*AB95</f>
        <v>-5.9156225282669785E-4</v>
      </c>
      <c r="Z22" s="9">
        <f>AQ95*AB95</f>
        <v>5.5873030923603101E-10</v>
      </c>
      <c r="AA22" s="9">
        <f>AR95*AB95</f>
        <v>-0.10916730139212347</v>
      </c>
      <c r="AB22" s="9">
        <f>-Parameter!F4</f>
        <v>0</v>
      </c>
      <c r="AC22" s="9">
        <f>AB22*L22</f>
        <v>0</v>
      </c>
      <c r="AD22" s="9">
        <f>AB22*M22</f>
        <v>0</v>
      </c>
      <c r="AE22" s="9">
        <f>AB22*N22</f>
        <v>0</v>
      </c>
      <c r="AF22" s="9">
        <f>AB22*O22</f>
        <v>0</v>
      </c>
      <c r="AG22" s="9">
        <f>AB22*P22</f>
        <v>0</v>
      </c>
      <c r="AH22" s="9">
        <f>AB22*Q22</f>
        <v>0</v>
      </c>
      <c r="AI22" s="9">
        <f>AB22*R22</f>
        <v>0</v>
      </c>
      <c r="AJ22" s="9">
        <f>AB22*S22</f>
        <v>0</v>
      </c>
      <c r="AK22" s="9">
        <f>AB22*T22</f>
        <v>0</v>
      </c>
      <c r="AL22" s="9">
        <f>AB22*U22</f>
        <v>0</v>
      </c>
      <c r="AM22" s="9">
        <f>AB22*V22</f>
        <v>0</v>
      </c>
      <c r="AN22" s="9">
        <f>AB22*W22</f>
        <v>0</v>
      </c>
      <c r="AO22" s="9">
        <f>AB22*X22</f>
        <v>0</v>
      </c>
      <c r="AP22" s="9">
        <f>AB22*Y22</f>
        <v>0</v>
      </c>
      <c r="AQ22" s="9">
        <f>AB22*Z22</f>
        <v>0</v>
      </c>
      <c r="AR22" s="9">
        <f>AB22*AA22</f>
        <v>0</v>
      </c>
    </row>
    <row r="23" spans="1:44" ht="113.5" x14ac:dyDescent="0.35">
      <c r="A23" s="9" t="s">
        <v>131</v>
      </c>
      <c r="B23" s="9" t="s">
        <v>61</v>
      </c>
      <c r="C23" s="9" t="s">
        <v>112</v>
      </c>
      <c r="D23" s="9" t="s">
        <v>173</v>
      </c>
      <c r="E23" s="9" t="s">
        <v>128</v>
      </c>
      <c r="F23" s="9" t="s">
        <v>58</v>
      </c>
      <c r="G23" s="9" t="s">
        <v>172</v>
      </c>
      <c r="H23" s="9">
        <v>0.02</v>
      </c>
      <c r="I23" s="9" t="s">
        <v>188</v>
      </c>
      <c r="J23" s="9" t="b">
        <v>0</v>
      </c>
      <c r="L23" s="9">
        <v>1.1416556053677691</v>
      </c>
      <c r="M23" s="9">
        <v>2.5177310202026199E-7</v>
      </c>
      <c r="N23" s="9">
        <v>6.155909701083705E-9</v>
      </c>
      <c r="O23" s="9">
        <v>7.159852308890141E-8</v>
      </c>
      <c r="P23" s="9">
        <v>1.725633233871712E-7</v>
      </c>
      <c r="Q23" s="9">
        <v>7.3407314850234481E-2</v>
      </c>
      <c r="R23" s="9">
        <v>1.245021295780843E-2</v>
      </c>
      <c r="S23" s="9">
        <v>7.7904272794997141E-3</v>
      </c>
      <c r="T23" s="9">
        <v>3.5264014321464657E-2</v>
      </c>
      <c r="U23" s="9">
        <v>2.1998683080268879E-6</v>
      </c>
      <c r="V23" s="9">
        <v>3.211687831045936E-3</v>
      </c>
      <c r="W23" s="9">
        <v>0.35608594822572021</v>
      </c>
      <c r="X23" s="9">
        <v>22.58645068742775</v>
      </c>
      <c r="Y23" s="9">
        <v>3.1655681380533089E-2</v>
      </c>
      <c r="Z23" s="9">
        <v>1.4114103255198771E-6</v>
      </c>
      <c r="AA23" s="9">
        <v>15.625377207649979</v>
      </c>
      <c r="AB23" s="9">
        <f>H23</f>
        <v>0.02</v>
      </c>
      <c r="AC23" s="9">
        <f>AB23*L23</f>
        <v>2.2833112107355384E-2</v>
      </c>
      <c r="AD23" s="9">
        <f>AB23*M23</f>
        <v>5.0354620404052402E-9</v>
      </c>
      <c r="AE23" s="9">
        <f>AB23*N23</f>
        <v>1.2311819402167411E-10</v>
      </c>
      <c r="AF23" s="9">
        <f>AB23*O23</f>
        <v>1.4319704617780282E-9</v>
      </c>
      <c r="AG23" s="9">
        <f>AB23*P23</f>
        <v>3.451266467743424E-9</v>
      </c>
      <c r="AH23" s="9">
        <f>AB23*Q23</f>
        <v>1.4681462970046898E-3</v>
      </c>
      <c r="AI23" s="9">
        <f>AB23*R23</f>
        <v>2.4900425915616863E-4</v>
      </c>
      <c r="AJ23" s="9">
        <f>AB23*S23</f>
        <v>1.5580854558999428E-4</v>
      </c>
      <c r="AK23" s="9">
        <f>AB23*T23</f>
        <v>7.0528028642929312E-4</v>
      </c>
      <c r="AL23" s="9">
        <f>AB23*U23</f>
        <v>4.3997366160537762E-8</v>
      </c>
      <c r="AM23" s="9">
        <f>AB23*V23</f>
        <v>6.4233756620918716E-5</v>
      </c>
      <c r="AN23" s="9">
        <f>AB23*W23</f>
        <v>7.1217189645144041E-3</v>
      </c>
      <c r="AO23" s="9">
        <f>AB23*X23</f>
        <v>0.45172901374855501</v>
      </c>
      <c r="AP23" s="9">
        <f>AB23*Y23</f>
        <v>6.3311362761066183E-4</v>
      </c>
      <c r="AQ23" s="9">
        <f>AB23*Z23</f>
        <v>2.8228206510397542E-8</v>
      </c>
      <c r="AR23" s="9">
        <f>AB23*AA23</f>
        <v>0.31250754415299958</v>
      </c>
    </row>
    <row r="24" spans="1:44" ht="101" x14ac:dyDescent="0.35">
      <c r="A24" s="9" t="s">
        <v>132</v>
      </c>
      <c r="B24" s="9" t="s">
        <v>62</v>
      </c>
      <c r="C24" s="9" t="s">
        <v>112</v>
      </c>
      <c r="D24" s="9" t="s">
        <v>174</v>
      </c>
      <c r="E24" s="9" t="s">
        <v>128</v>
      </c>
      <c r="F24" s="9" t="s">
        <v>58</v>
      </c>
      <c r="G24" s="9" t="s">
        <v>172</v>
      </c>
      <c r="H24" s="9">
        <v>0.1</v>
      </c>
      <c r="I24" s="9" t="s">
        <v>188</v>
      </c>
      <c r="J24" s="9" t="b">
        <v>0</v>
      </c>
      <c r="K24" s="9" t="s">
        <v>101</v>
      </c>
      <c r="L24" s="9">
        <v>0.14005505086468931</v>
      </c>
      <c r="M24" s="9">
        <v>3.2727852204489357E-8</v>
      </c>
      <c r="N24" s="9">
        <v>2.4035968354874268E-9</v>
      </c>
      <c r="O24" s="9">
        <v>2.4292283859501869E-8</v>
      </c>
      <c r="P24" s="9">
        <v>1.1371104031836699E-8</v>
      </c>
      <c r="Q24" s="9">
        <v>1.043937133619199E-2</v>
      </c>
      <c r="R24" s="9">
        <v>6.4290116724042255E-4</v>
      </c>
      <c r="S24" s="9">
        <v>5.7369588638934565E-4</v>
      </c>
      <c r="T24" s="9">
        <v>2.0918853556883858E-3</v>
      </c>
      <c r="U24" s="9">
        <v>6.319399973545705E-7</v>
      </c>
      <c r="V24" s="9">
        <v>1.8969178164927501E-4</v>
      </c>
      <c r="W24" s="9">
        <v>0.44306904253135382</v>
      </c>
      <c r="X24" s="9">
        <v>4.9678277761146186</v>
      </c>
      <c r="Y24" s="9">
        <v>9.5850663776288134E-3</v>
      </c>
      <c r="Z24" s="9">
        <v>6.6706507631018821E-7</v>
      </c>
      <c r="AA24" s="9">
        <v>2.170799309722097</v>
      </c>
      <c r="AB24" s="9">
        <f>Parameter!F5</f>
        <v>0.1</v>
      </c>
      <c r="AC24" s="9">
        <f>AB24*L24</f>
        <v>1.4005505086468931E-2</v>
      </c>
      <c r="AD24" s="9">
        <f>AB24*M24</f>
        <v>3.2727852204489358E-9</v>
      </c>
      <c r="AE24" s="9">
        <f>AB24*N24</f>
        <v>2.4035968354874272E-10</v>
      </c>
      <c r="AF24" s="9">
        <f>AB24*O24</f>
        <v>2.429228385950187E-9</v>
      </c>
      <c r="AG24" s="9">
        <f>AB24*P24</f>
        <v>1.13711040318367E-9</v>
      </c>
      <c r="AH24" s="9">
        <f>AB24*Q24</f>
        <v>1.043937133619199E-3</v>
      </c>
      <c r="AI24" s="9">
        <f>AB24*R24</f>
        <v>6.4290116724042252E-5</v>
      </c>
      <c r="AJ24" s="9">
        <f>AB24*S24</f>
        <v>5.7369588638934565E-5</v>
      </c>
      <c r="AK24" s="9">
        <f>AB24*T24</f>
        <v>2.0918853556883859E-4</v>
      </c>
      <c r="AL24" s="9">
        <f>AB24*U24</f>
        <v>6.3193999735457055E-8</v>
      </c>
      <c r="AM24" s="9">
        <f>AB24*V24</f>
        <v>1.8969178164927501E-5</v>
      </c>
      <c r="AN24" s="9">
        <f>AB24*W24</f>
        <v>4.4306904253135382E-2</v>
      </c>
      <c r="AO24" s="9">
        <f>AB24*X24</f>
        <v>0.49678277761146189</v>
      </c>
      <c r="AP24" s="9">
        <f>AB24*Y24</f>
        <v>9.5850663776288138E-4</v>
      </c>
      <c r="AQ24" s="9">
        <f>AB24*Z24</f>
        <v>6.6706507631018821E-8</v>
      </c>
      <c r="AR24" s="9">
        <f>AB24*AA24</f>
        <v>0.21707993097220971</v>
      </c>
    </row>
    <row r="25" spans="1:44" ht="88.5" x14ac:dyDescent="0.35">
      <c r="A25" s="9" t="s">
        <v>125</v>
      </c>
      <c r="B25" s="9" t="s">
        <v>55</v>
      </c>
      <c r="C25" s="9" t="s">
        <v>110</v>
      </c>
      <c r="D25" s="9" t="s">
        <v>172</v>
      </c>
      <c r="E25" s="9" t="s">
        <v>125</v>
      </c>
      <c r="F25" s="9" t="s">
        <v>55</v>
      </c>
      <c r="G25" s="9" t="s">
        <v>172</v>
      </c>
      <c r="H25" s="9">
        <v>-1</v>
      </c>
      <c r="I25" s="9" t="s">
        <v>187</v>
      </c>
      <c r="J25" s="9" t="b">
        <v>0</v>
      </c>
      <c r="AB25" s="9">
        <f t="shared" ref="AB25:AB56" si="8">H25</f>
        <v>-1</v>
      </c>
      <c r="AC25" s="9">
        <f t="shared" ref="AC25:AR25" si="9">+AC26+AC27+AC28+AC29+AC30+AC31+AC32+AC33+AC34+AC35+AC36+AC37</f>
        <v>2.3763548982280912E-2</v>
      </c>
      <c r="AD25" s="9">
        <f t="shared" si="9"/>
        <v>1.6201036407601735E-11</v>
      </c>
      <c r="AE25" s="9">
        <f t="shared" si="9"/>
        <v>3.1986682202043487E-11</v>
      </c>
      <c r="AF25" s="9">
        <f t="shared" si="9"/>
        <v>-5.5304129637523716E-11</v>
      </c>
      <c r="AG25" s="9">
        <f t="shared" si="9"/>
        <v>2.5703062394485822E-10</v>
      </c>
      <c r="AH25" s="9">
        <f t="shared" si="9"/>
        <v>1.8215300590521019E-4</v>
      </c>
      <c r="AI25" s="9">
        <f t="shared" si="9"/>
        <v>9.846796460107398E-3</v>
      </c>
      <c r="AJ25" s="9">
        <f t="shared" si="9"/>
        <v>7.70989465912184E-5</v>
      </c>
      <c r="AK25" s="9">
        <f t="shared" si="9"/>
        <v>3.2626935710867446E-4</v>
      </c>
      <c r="AL25" s="9">
        <f t="shared" si="9"/>
        <v>2.7217905357984372E-8</v>
      </c>
      <c r="AM25" s="9">
        <f t="shared" si="9"/>
        <v>3.0713817213277662E-6</v>
      </c>
      <c r="AN25" s="9">
        <f t="shared" si="9"/>
        <v>-3.1066329985215586E-3</v>
      </c>
      <c r="AO25" s="9">
        <f t="shared" si="9"/>
        <v>-5.9214284497486058E-3</v>
      </c>
      <c r="AP25" s="9">
        <f t="shared" si="9"/>
        <v>2.5585338559043012E-2</v>
      </c>
      <c r="AQ25" s="9">
        <f t="shared" si="9"/>
        <v>2.5242744636742441E-9</v>
      </c>
      <c r="AR25" s="9">
        <f t="shared" si="9"/>
        <v>8.9267166527744232E-2</v>
      </c>
    </row>
    <row r="26" spans="1:44" ht="51" x14ac:dyDescent="0.35">
      <c r="A26" s="9" t="s">
        <v>135</v>
      </c>
      <c r="B26" s="9" t="s">
        <v>65</v>
      </c>
      <c r="C26" s="9" t="s">
        <v>110</v>
      </c>
      <c r="D26" s="9" t="s">
        <v>175</v>
      </c>
      <c r="E26" s="9" t="s">
        <v>125</v>
      </c>
      <c r="F26" s="9" t="s">
        <v>55</v>
      </c>
      <c r="G26" s="9" t="s">
        <v>172</v>
      </c>
      <c r="H26" s="9">
        <v>-1.1199999999999999E-3</v>
      </c>
      <c r="I26" s="9" t="s">
        <v>188</v>
      </c>
      <c r="J26" s="9" t="b">
        <v>0</v>
      </c>
      <c r="L26" s="9">
        <v>-1.932704476494864</v>
      </c>
      <c r="M26" s="9">
        <v>-3.8380411238212631E-9</v>
      </c>
      <c r="N26" s="9">
        <v>-3.7858486360111017E-9</v>
      </c>
      <c r="O26" s="9">
        <v>-3.587092684114454E-8</v>
      </c>
      <c r="P26" s="9">
        <v>-4.3287654796739058E-9</v>
      </c>
      <c r="Q26" s="9">
        <v>-1.8268041908074621E-3</v>
      </c>
      <c r="R26" s="9">
        <v>-3.9681035637393767E-4</v>
      </c>
      <c r="S26" s="9">
        <v>-2.9452041874189749E-4</v>
      </c>
      <c r="T26" s="9">
        <v>-1.450062851984937E-3</v>
      </c>
      <c r="U26" s="9">
        <v>-2.5604153392914671E-7</v>
      </c>
      <c r="V26" s="9">
        <v>-1.4323241037077569E-4</v>
      </c>
      <c r="W26" s="9">
        <v>-2.7671302755050049</v>
      </c>
      <c r="X26" s="9">
        <v>-0.83313206034268983</v>
      </c>
      <c r="Y26" s="9">
        <v>-5.5704955132963439E-2</v>
      </c>
      <c r="Z26" s="9">
        <v>-2.9165446010883799E-7</v>
      </c>
      <c r="AA26" s="9">
        <v>-0.37941338603548669</v>
      </c>
      <c r="AB26" s="9">
        <f t="shared" si="8"/>
        <v>-1.1199999999999999E-3</v>
      </c>
      <c r="AC26" s="9">
        <f t="shared" ref="AC26:AC37" si="10">AB26*L26</f>
        <v>2.1646290136742474E-3</v>
      </c>
      <c r="AD26" s="9">
        <f t="shared" ref="AD26:AD37" si="11">AB26*M26</f>
        <v>4.2986060586798143E-12</v>
      </c>
      <c r="AE26" s="9">
        <f t="shared" ref="AE26:AE37" si="12">AB26*N26</f>
        <v>4.2401504723324331E-12</v>
      </c>
      <c r="AF26" s="9">
        <f t="shared" ref="AF26:AF37" si="13">AB26*O26</f>
        <v>4.0175438062081883E-11</v>
      </c>
      <c r="AG26" s="9">
        <f t="shared" ref="AG26:AG37" si="14">AB26*P26</f>
        <v>4.8482173372347741E-12</v>
      </c>
      <c r="AH26" s="9">
        <f t="shared" ref="AH26:AH37" si="15">AB26*Q26</f>
        <v>2.0460206937043574E-6</v>
      </c>
      <c r="AI26" s="9">
        <f t="shared" ref="AI26:AI37" si="16">AB26*R26</f>
        <v>4.4442759913881016E-7</v>
      </c>
      <c r="AJ26" s="9">
        <f t="shared" ref="AJ26:AJ37" si="17">AB26*S26</f>
        <v>3.2986286899092515E-7</v>
      </c>
      <c r="AK26" s="9">
        <f t="shared" ref="AK26:AK37" si="18">AB26*T26</f>
        <v>1.6240703942231292E-6</v>
      </c>
      <c r="AL26" s="9">
        <f t="shared" ref="AL26:AL37" si="19">AB26*U26</f>
        <v>2.8676651800064427E-10</v>
      </c>
      <c r="AM26" s="9">
        <f t="shared" ref="AM26:AM37" si="20">AB26*V26</f>
        <v>1.6042029961526875E-7</v>
      </c>
      <c r="AN26" s="9">
        <f t="shared" ref="AN26:AN37" si="21">AB26*W26</f>
        <v>3.0991859085656051E-3</v>
      </c>
      <c r="AO26" s="9">
        <f t="shared" ref="AO26:AO37" si="22">AB26*X26</f>
        <v>9.3310790758381254E-4</v>
      </c>
      <c r="AP26" s="9">
        <f t="shared" ref="AP26:AP37" si="23">AB26*Y26</f>
        <v>6.2389549748919051E-5</v>
      </c>
      <c r="AQ26" s="9">
        <f t="shared" ref="AQ26:AQ37" si="24">AB26*Z26</f>
        <v>3.2665299532189853E-10</v>
      </c>
      <c r="AR26" s="9">
        <f t="shared" ref="AR26:AR37" si="25">AB26*AA26</f>
        <v>4.2494299235974504E-4</v>
      </c>
    </row>
    <row r="27" spans="1:44" ht="76" x14ac:dyDescent="0.35">
      <c r="A27" s="9" t="s">
        <v>136</v>
      </c>
      <c r="B27" s="9" t="s">
        <v>66</v>
      </c>
      <c r="C27" s="9" t="s">
        <v>110</v>
      </c>
      <c r="D27" s="9" t="s">
        <v>173</v>
      </c>
      <c r="E27" s="9" t="s">
        <v>125</v>
      </c>
      <c r="F27" s="9" t="s">
        <v>55</v>
      </c>
      <c r="G27" s="9" t="s">
        <v>172</v>
      </c>
      <c r="H27" s="9">
        <v>1.1199999999999999E-3</v>
      </c>
      <c r="I27" s="9" t="s">
        <v>188</v>
      </c>
      <c r="J27" s="9" t="b">
        <v>0</v>
      </c>
      <c r="L27" s="9">
        <v>1.97030378618235</v>
      </c>
      <c r="M27" s="9">
        <v>5.1654825265096268E-8</v>
      </c>
      <c r="N27" s="9">
        <v>3.2974474766742013E-8</v>
      </c>
      <c r="O27" s="9">
        <v>1.093241902166538E-7</v>
      </c>
      <c r="P27" s="9">
        <v>7.2738363030827188E-8</v>
      </c>
      <c r="Q27" s="9">
        <v>5.5953674049662117E-2</v>
      </c>
      <c r="R27" s="9">
        <v>7.1950951237124373E-3</v>
      </c>
      <c r="S27" s="9">
        <v>7.1114992311900084E-3</v>
      </c>
      <c r="T27" s="9">
        <v>1.546008185536547E-2</v>
      </c>
      <c r="U27" s="9">
        <v>2.3749875567245621E-5</v>
      </c>
      <c r="V27" s="9">
        <v>1.3818885647163099E-3</v>
      </c>
      <c r="W27" s="9">
        <v>1.364450238815077</v>
      </c>
      <c r="X27" s="9">
        <v>9.2418035672855332</v>
      </c>
      <c r="Y27" s="9">
        <v>0.91599575973219793</v>
      </c>
      <c r="Z27" s="9">
        <v>1.613199101177122E-5</v>
      </c>
      <c r="AA27" s="9">
        <v>72.507479414421795</v>
      </c>
      <c r="AB27" s="9">
        <f t="shared" si="8"/>
        <v>1.1199999999999999E-3</v>
      </c>
      <c r="AC27" s="9">
        <f t="shared" si="10"/>
        <v>2.206740240524232E-3</v>
      </c>
      <c r="AD27" s="9">
        <f t="shared" si="11"/>
        <v>5.7853404296907815E-11</v>
      </c>
      <c r="AE27" s="9">
        <f t="shared" si="12"/>
        <v>3.6931411738751052E-11</v>
      </c>
      <c r="AF27" s="9">
        <f t="shared" si="13"/>
        <v>1.2244309304265224E-10</v>
      </c>
      <c r="AG27" s="9">
        <f t="shared" si="14"/>
        <v>8.1466966594526447E-11</v>
      </c>
      <c r="AH27" s="9">
        <f t="shared" si="15"/>
        <v>6.2668114935621571E-5</v>
      </c>
      <c r="AI27" s="9">
        <f t="shared" si="16"/>
        <v>8.0585065385579294E-6</v>
      </c>
      <c r="AJ27" s="9">
        <f t="shared" si="17"/>
        <v>7.9648791389328087E-6</v>
      </c>
      <c r="AK27" s="9">
        <f t="shared" si="18"/>
        <v>1.7315291678009324E-5</v>
      </c>
      <c r="AL27" s="9">
        <f t="shared" si="19"/>
        <v>2.6599860635315092E-8</v>
      </c>
      <c r="AM27" s="9">
        <f t="shared" si="20"/>
        <v>1.547715192482267E-6</v>
      </c>
      <c r="AN27" s="9">
        <f t="shared" si="21"/>
        <v>1.528184267472886E-3</v>
      </c>
      <c r="AO27" s="9">
        <f t="shared" si="22"/>
        <v>1.0350819995359797E-2</v>
      </c>
      <c r="AP27" s="9">
        <f t="shared" si="23"/>
        <v>1.0259152509000617E-3</v>
      </c>
      <c r="AQ27" s="9">
        <f t="shared" si="24"/>
        <v>1.8067829933183764E-8</v>
      </c>
      <c r="AR27" s="9">
        <f t="shared" si="25"/>
        <v>8.1208376944152408E-2</v>
      </c>
    </row>
    <row r="28" spans="1:44" ht="51" x14ac:dyDescent="0.35">
      <c r="A28" s="9" t="s">
        <v>137</v>
      </c>
      <c r="B28" s="9" t="s">
        <v>67</v>
      </c>
      <c r="C28" s="9" t="s">
        <v>110</v>
      </c>
      <c r="D28" s="9" t="s">
        <v>176</v>
      </c>
      <c r="E28" s="9" t="s">
        <v>125</v>
      </c>
      <c r="F28" s="9" t="s">
        <v>55</v>
      </c>
      <c r="G28" s="9" t="s">
        <v>172</v>
      </c>
      <c r="H28" s="9">
        <v>1.1199999999999999E-3</v>
      </c>
      <c r="I28" s="9" t="s">
        <v>188</v>
      </c>
      <c r="J28" s="9" t="b">
        <v>0</v>
      </c>
      <c r="L28" s="9">
        <v>0.43117503259464668</v>
      </c>
      <c r="M28" s="9">
        <v>1.014264818111637E-7</v>
      </c>
      <c r="N28" s="9">
        <v>1.491790554120449E-8</v>
      </c>
      <c r="O28" s="9">
        <v>6.6756049912904461E-8</v>
      </c>
      <c r="P28" s="9">
        <v>1.5596932623808239E-8</v>
      </c>
      <c r="Q28" s="9">
        <v>0.16377509947980659</v>
      </c>
      <c r="R28" s="9">
        <v>1.8258502417614871E-3</v>
      </c>
      <c r="S28" s="9">
        <v>1.687489471122672E-3</v>
      </c>
      <c r="T28" s="9">
        <v>4.6524759350009401E-3</v>
      </c>
      <c r="U28" s="9">
        <v>7.7307620985585396E-6</v>
      </c>
      <c r="V28" s="9">
        <v>3.7161499410601591E-4</v>
      </c>
      <c r="W28" s="9">
        <v>0.46666773746531481</v>
      </c>
      <c r="X28" s="9">
        <v>14.286603072423141</v>
      </c>
      <c r="Y28" s="9">
        <v>0.49601156427883131</v>
      </c>
      <c r="Z28" s="9">
        <v>3.3957907928383782E-6</v>
      </c>
      <c r="AA28" s="9">
        <v>17.778890598936702</v>
      </c>
      <c r="AB28" s="9">
        <f t="shared" si="8"/>
        <v>1.1199999999999999E-3</v>
      </c>
      <c r="AC28" s="9">
        <f t="shared" si="10"/>
        <v>4.8291603650600423E-4</v>
      </c>
      <c r="AD28" s="9">
        <f t="shared" si="11"/>
        <v>1.1359765962850335E-10</v>
      </c>
      <c r="AE28" s="9">
        <f t="shared" si="12"/>
        <v>1.6708054206149026E-11</v>
      </c>
      <c r="AF28" s="9">
        <f t="shared" si="13"/>
        <v>7.4766775902452985E-11</v>
      </c>
      <c r="AG28" s="9">
        <f t="shared" si="14"/>
        <v>1.7468564538665227E-11</v>
      </c>
      <c r="AH28" s="9">
        <f t="shared" si="15"/>
        <v>1.8342811141738337E-4</v>
      </c>
      <c r="AI28" s="9">
        <f t="shared" si="16"/>
        <v>2.0449522707728652E-6</v>
      </c>
      <c r="AJ28" s="9">
        <f t="shared" si="17"/>
        <v>1.8899882076573924E-6</v>
      </c>
      <c r="AK28" s="9">
        <f t="shared" si="18"/>
        <v>5.2107730472010521E-6</v>
      </c>
      <c r="AL28" s="9">
        <f t="shared" si="19"/>
        <v>8.6584535503855641E-9</v>
      </c>
      <c r="AM28" s="9">
        <f t="shared" si="20"/>
        <v>4.162087933987378E-7</v>
      </c>
      <c r="AN28" s="9">
        <f t="shared" si="21"/>
        <v>5.2266786596115249E-4</v>
      </c>
      <c r="AO28" s="9">
        <f t="shared" si="22"/>
        <v>1.6000995441113917E-2</v>
      </c>
      <c r="AP28" s="9">
        <f t="shared" si="23"/>
        <v>5.5553295199229106E-4</v>
      </c>
      <c r="AQ28" s="9">
        <f t="shared" si="24"/>
        <v>3.8032856879789831E-9</v>
      </c>
      <c r="AR28" s="9">
        <f t="shared" si="25"/>
        <v>1.9912357470809106E-2</v>
      </c>
    </row>
    <row r="29" spans="1:44" ht="51" x14ac:dyDescent="0.35">
      <c r="A29" s="9" t="s">
        <v>138</v>
      </c>
      <c r="B29" s="9" t="s">
        <v>68</v>
      </c>
      <c r="C29" s="9" t="s">
        <v>110</v>
      </c>
      <c r="D29" s="9" t="s">
        <v>173</v>
      </c>
      <c r="E29" s="9" t="s">
        <v>125</v>
      </c>
      <c r="F29" s="9" t="s">
        <v>55</v>
      </c>
      <c r="G29" s="9" t="s">
        <v>172</v>
      </c>
      <c r="H29" s="9">
        <v>-0.35</v>
      </c>
      <c r="I29" s="9" t="s">
        <v>188</v>
      </c>
      <c r="J29" s="9" t="b">
        <v>0</v>
      </c>
      <c r="L29" s="9">
        <v>1.9762523097816322E-3</v>
      </c>
      <c r="M29" s="9">
        <v>4.5585323878996922E-10</v>
      </c>
      <c r="N29" s="9">
        <v>7.3979812043397198E-11</v>
      </c>
      <c r="O29" s="9">
        <v>8.3625553327060225E-10</v>
      </c>
      <c r="P29" s="9">
        <v>4.9935178435876641E-10</v>
      </c>
      <c r="Q29" s="9">
        <v>1.8854068897571169E-4</v>
      </c>
      <c r="R29" s="9">
        <v>1.2071760860206691E-5</v>
      </c>
      <c r="S29" s="9">
        <v>1.098395321246494E-5</v>
      </c>
      <c r="T29" s="9">
        <v>3.8522508602168832E-5</v>
      </c>
      <c r="U29" s="9">
        <v>2.3791929559191239E-8</v>
      </c>
      <c r="V29" s="9">
        <v>3.4529216119100202E-6</v>
      </c>
      <c r="W29" s="9">
        <v>2.359048868720344E-2</v>
      </c>
      <c r="X29" s="9">
        <v>9.4875290839446111E-2</v>
      </c>
      <c r="Y29" s="9">
        <v>3.4761769599503579E-4</v>
      </c>
      <c r="Z29" s="9">
        <v>5.6209983293744008E-8</v>
      </c>
      <c r="AA29" s="9">
        <v>3.5081459655934379E-2</v>
      </c>
      <c r="AB29" s="9">
        <f t="shared" si="8"/>
        <v>-0.35</v>
      </c>
      <c r="AC29" s="9">
        <f t="shared" si="10"/>
        <v>-6.9168830842357117E-4</v>
      </c>
      <c r="AD29" s="9">
        <f t="shared" si="11"/>
        <v>-1.5954863357648922E-10</v>
      </c>
      <c r="AE29" s="9">
        <f t="shared" si="12"/>
        <v>-2.5892934215189018E-11</v>
      </c>
      <c r="AF29" s="9">
        <f t="shared" si="13"/>
        <v>-2.9268943664471078E-10</v>
      </c>
      <c r="AG29" s="9">
        <f t="shared" si="14"/>
        <v>-1.7477312452556823E-10</v>
      </c>
      <c r="AH29" s="9">
        <f t="shared" si="15"/>
        <v>-6.5989241141499084E-5</v>
      </c>
      <c r="AI29" s="9">
        <f t="shared" si="16"/>
        <v>-4.225116301072341E-6</v>
      </c>
      <c r="AJ29" s="9">
        <f t="shared" si="17"/>
        <v>-3.844383624362729E-6</v>
      </c>
      <c r="AK29" s="9">
        <f t="shared" si="18"/>
        <v>-1.348287801075909E-5</v>
      </c>
      <c r="AL29" s="9">
        <f t="shared" si="19"/>
        <v>-8.3271753457169328E-9</v>
      </c>
      <c r="AM29" s="9">
        <f t="shared" si="20"/>
        <v>-1.2085225641685069E-6</v>
      </c>
      <c r="AN29" s="9">
        <f t="shared" si="21"/>
        <v>-8.2566710405212029E-3</v>
      </c>
      <c r="AO29" s="9">
        <f t="shared" si="22"/>
        <v>-3.3206351793806134E-2</v>
      </c>
      <c r="AP29" s="9">
        <f t="shared" si="23"/>
        <v>-1.2166619359826251E-4</v>
      </c>
      <c r="AQ29" s="9">
        <f t="shared" si="24"/>
        <v>-1.96734941528104E-8</v>
      </c>
      <c r="AR29" s="9">
        <f t="shared" si="25"/>
        <v>-1.2278510879577032E-2</v>
      </c>
    </row>
    <row r="30" spans="1:44" ht="51" x14ac:dyDescent="0.35">
      <c r="A30" s="9" t="s">
        <v>139</v>
      </c>
      <c r="B30" s="9" t="s">
        <v>69</v>
      </c>
      <c r="C30" s="9" t="s">
        <v>110</v>
      </c>
      <c r="D30" s="9" t="s">
        <v>177</v>
      </c>
      <c r="E30" s="9" t="s">
        <v>125</v>
      </c>
      <c r="F30" s="9" t="s">
        <v>55</v>
      </c>
      <c r="G30" s="9" t="s">
        <v>172</v>
      </c>
      <c r="H30" s="9">
        <v>6.0424000000000003E-5</v>
      </c>
      <c r="I30" s="9" t="s">
        <v>189</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140</v>
      </c>
      <c r="B31" s="9" t="s">
        <v>70</v>
      </c>
      <c r="C31" s="9" t="s">
        <v>110</v>
      </c>
      <c r="D31" s="9" t="s">
        <v>177</v>
      </c>
      <c r="E31" s="9" t="s">
        <v>125</v>
      </c>
      <c r="F31" s="9" t="s">
        <v>55</v>
      </c>
      <c r="G31" s="9" t="s">
        <v>172</v>
      </c>
      <c r="H31" s="9">
        <v>0.14660000000000001</v>
      </c>
      <c r="I31" s="9" t="s">
        <v>189</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141</v>
      </c>
      <c r="B32" s="9" t="s">
        <v>71</v>
      </c>
      <c r="C32" s="9" t="s">
        <v>110</v>
      </c>
      <c r="D32" s="9" t="s">
        <v>178</v>
      </c>
      <c r="E32" s="9" t="s">
        <v>125</v>
      </c>
      <c r="F32" s="9" t="s">
        <v>55</v>
      </c>
      <c r="G32" s="9" t="s">
        <v>172</v>
      </c>
      <c r="H32" s="9">
        <v>0.15379999999999999</v>
      </c>
      <c r="I32" s="9" t="s">
        <v>189</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142</v>
      </c>
      <c r="B33" s="9" t="s">
        <v>72</v>
      </c>
      <c r="C33" s="9" t="s">
        <v>165</v>
      </c>
      <c r="D33" s="9" t="s">
        <v>179</v>
      </c>
      <c r="E33" s="9" t="s">
        <v>125</v>
      </c>
      <c r="F33" s="9" t="s">
        <v>55</v>
      </c>
      <c r="G33" s="9" t="s">
        <v>172</v>
      </c>
      <c r="H33" s="9">
        <v>0</v>
      </c>
      <c r="I33" s="9" t="s">
        <v>189</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143</v>
      </c>
      <c r="B34" s="9" t="s">
        <v>73</v>
      </c>
      <c r="C34" s="9" t="s">
        <v>110</v>
      </c>
      <c r="D34" s="9" t="s">
        <v>177</v>
      </c>
      <c r="E34" s="9" t="s">
        <v>125</v>
      </c>
      <c r="F34" s="9" t="s">
        <v>55</v>
      </c>
      <c r="G34" s="9" t="s">
        <v>172</v>
      </c>
      <c r="H34" s="9">
        <v>9.8399999999999998E-3</v>
      </c>
      <c r="I34" s="9" t="s">
        <v>189</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144</v>
      </c>
      <c r="B35" s="9" t="s">
        <v>74</v>
      </c>
      <c r="C35" s="9" t="s">
        <v>110</v>
      </c>
      <c r="D35" s="9" t="s">
        <v>177</v>
      </c>
      <c r="E35" s="9" t="s">
        <v>125</v>
      </c>
      <c r="F35" s="9" t="s">
        <v>55</v>
      </c>
      <c r="G35" s="9" t="s">
        <v>172</v>
      </c>
      <c r="H35" s="9">
        <v>4.6900000000000002E-5</v>
      </c>
      <c r="I35" s="9" t="s">
        <v>189</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145</v>
      </c>
      <c r="B36" s="9" t="s">
        <v>75</v>
      </c>
      <c r="C36" s="9" t="s">
        <v>166</v>
      </c>
      <c r="D36" s="9" t="s">
        <v>177</v>
      </c>
      <c r="E36" s="9" t="s">
        <v>125</v>
      </c>
      <c r="F36" s="9" t="s">
        <v>55</v>
      </c>
      <c r="G36" s="9" t="s">
        <v>172</v>
      </c>
      <c r="H36" s="9">
        <v>5.6026000000000003E-4</v>
      </c>
      <c r="I36" s="9" t="s">
        <v>189</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146</v>
      </c>
      <c r="B37" s="9" t="s">
        <v>76</v>
      </c>
      <c r="C37" s="9" t="s">
        <v>110</v>
      </c>
      <c r="D37" s="9" t="s">
        <v>177</v>
      </c>
      <c r="E37" s="9" t="s">
        <v>125</v>
      </c>
      <c r="F37" s="9" t="s">
        <v>55</v>
      </c>
      <c r="G37" s="9" t="s">
        <v>172</v>
      </c>
      <c r="H37" s="9">
        <v>2.3430000000000001E-5</v>
      </c>
      <c r="I37" s="9" t="s">
        <v>189</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129</v>
      </c>
      <c r="B38" s="9" t="s">
        <v>59</v>
      </c>
      <c r="C38" s="9" t="s">
        <v>110</v>
      </c>
      <c r="D38" s="9" t="s">
        <v>172</v>
      </c>
      <c r="E38" s="9" t="s">
        <v>129</v>
      </c>
      <c r="F38" s="9" t="s">
        <v>59</v>
      </c>
      <c r="G38" s="9" t="s">
        <v>172</v>
      </c>
      <c r="H38" s="9">
        <v>-1</v>
      </c>
      <c r="I38" s="9" t="s">
        <v>187</v>
      </c>
      <c r="J38" s="9" t="b">
        <v>0</v>
      </c>
      <c r="AB38" s="9">
        <f t="shared" si="8"/>
        <v>-1</v>
      </c>
      <c r="AC38" s="9">
        <f t="shared" ref="AC38:AR38" si="26">+AC39+AC40+AC41+AC42+AC43+AC44+AC45+AC46+AC47+AC48+AC49+AC50</f>
        <v>5.1902148057455584E-2</v>
      </c>
      <c r="AD38" s="9">
        <f t="shared" si="26"/>
        <v>2.9631161922865247E-9</v>
      </c>
      <c r="AE38" s="9">
        <f t="shared" si="26"/>
        <v>1.505032708367435E-9</v>
      </c>
      <c r="AF38" s="9">
        <f t="shared" si="26"/>
        <v>2.5670544272338876E-9</v>
      </c>
      <c r="AG38" s="9">
        <f t="shared" si="26"/>
        <v>1.0935378100008095E-8</v>
      </c>
      <c r="AH38" s="9">
        <f t="shared" si="26"/>
        <v>1.9588166580128026E-3</v>
      </c>
      <c r="AI38" s="9">
        <f t="shared" si="26"/>
        <v>7.1927436849041171E-5</v>
      </c>
      <c r="AJ38" s="9">
        <f t="shared" si="26"/>
        <v>2.1689098136162058E-3</v>
      </c>
      <c r="AK38" s="9">
        <f t="shared" si="26"/>
        <v>9.6286163502397708E-3</v>
      </c>
      <c r="AL38" s="9">
        <f t="shared" si="26"/>
        <v>3.8220756400944562E-7</v>
      </c>
      <c r="AM38" s="9">
        <f t="shared" si="26"/>
        <v>8.6336785509601342E-5</v>
      </c>
      <c r="AN38" s="9">
        <f t="shared" si="26"/>
        <v>2.0821992102691859E-2</v>
      </c>
      <c r="AO38" s="9">
        <f t="shared" si="26"/>
        <v>0.58901897080924814</v>
      </c>
      <c r="AP38" s="9">
        <f t="shared" si="26"/>
        <v>1.1813854293390241E-2</v>
      </c>
      <c r="AQ38" s="9">
        <f t="shared" si="26"/>
        <v>1.2528994163134821E-7</v>
      </c>
      <c r="AR38" s="9">
        <f t="shared" si="26"/>
        <v>0.27798189257859174</v>
      </c>
    </row>
    <row r="39" spans="1:44" ht="63.5" x14ac:dyDescent="0.35">
      <c r="A39" s="9" t="s">
        <v>147</v>
      </c>
      <c r="B39" s="9" t="s">
        <v>77</v>
      </c>
      <c r="C39" s="9" t="s">
        <v>110</v>
      </c>
      <c r="D39" s="9" t="s">
        <v>180</v>
      </c>
      <c r="E39" s="9" t="s">
        <v>129</v>
      </c>
      <c r="F39" s="9" t="s">
        <v>59</v>
      </c>
      <c r="G39" s="9" t="s">
        <v>172</v>
      </c>
      <c r="H39" s="9">
        <v>-1.8499999999999999E-5</v>
      </c>
      <c r="I39" s="9" t="s">
        <v>188</v>
      </c>
      <c r="J39" s="9" t="b">
        <v>0</v>
      </c>
      <c r="L39" s="9">
        <v>-0.51940192584175338</v>
      </c>
      <c r="M39" s="9">
        <v>-4.6051919264734213E-9</v>
      </c>
      <c r="N39" s="9">
        <v>-6.2243072063220781E-9</v>
      </c>
      <c r="O39" s="9">
        <v>-4.288719512531037E-8</v>
      </c>
      <c r="P39" s="9">
        <v>-4.1565817284655442E-9</v>
      </c>
      <c r="Q39" s="9">
        <v>-1.9986873841216142E-3</v>
      </c>
      <c r="R39" s="9">
        <v>-3.9306171721655128E-4</v>
      </c>
      <c r="S39" s="9">
        <v>-3.126136520155667E-4</v>
      </c>
      <c r="T39" s="9">
        <v>-1.468644351305413E-3</v>
      </c>
      <c r="U39" s="9">
        <v>-7.4459604740602693E-7</v>
      </c>
      <c r="V39" s="9">
        <v>-1.469849444047435E-4</v>
      </c>
      <c r="W39" s="9">
        <v>-1.3996924973071929</v>
      </c>
      <c r="X39" s="9">
        <v>-0.59690606778180233</v>
      </c>
      <c r="Y39" s="9">
        <v>-7.2207398976455228E-2</v>
      </c>
      <c r="Z39" s="9">
        <v>-1.9787340231942811E-7</v>
      </c>
      <c r="AA39" s="9">
        <v>-0.36422215309220052</v>
      </c>
      <c r="AB39" s="9">
        <f t="shared" si="8"/>
        <v>-1.8499999999999999E-5</v>
      </c>
      <c r="AC39" s="9">
        <f t="shared" ref="AC39:AC50" si="27">AB39*L39</f>
        <v>9.6089356280724362E-6</v>
      </c>
      <c r="AD39" s="9">
        <f t="shared" ref="AD39:AD50" si="28">AB39*M39</f>
        <v>8.519605063975829E-14</v>
      </c>
      <c r="AE39" s="9">
        <f t="shared" ref="AE39:AE50" si="29">AB39*N39</f>
        <v>1.1514968331695844E-13</v>
      </c>
      <c r="AF39" s="9">
        <f t="shared" ref="AF39:AF50" si="30">AB39*O39</f>
        <v>7.9341310981824181E-13</v>
      </c>
      <c r="AG39" s="9">
        <f t="shared" ref="AG39:AG50" si="31">AB39*P39</f>
        <v>7.6896761976612567E-14</v>
      </c>
      <c r="AH39" s="9">
        <f t="shared" ref="AH39:AH50" si="32">AB39*Q39</f>
        <v>3.6975716606249858E-8</v>
      </c>
      <c r="AI39" s="9">
        <f t="shared" ref="AI39:AI50" si="33">AB39*R39</f>
        <v>7.271641768506198E-9</v>
      </c>
      <c r="AJ39" s="9">
        <f t="shared" ref="AJ39:AJ50" si="34">AB39*S39</f>
        <v>5.7833525622879834E-9</v>
      </c>
      <c r="AK39" s="9">
        <f t="shared" ref="AK39:AK50" si="35">AB39*T39</f>
        <v>2.7169920499150139E-8</v>
      </c>
      <c r="AL39" s="9">
        <f t="shared" ref="AL39:AL50" si="36">AB39*U39</f>
        <v>1.3775026877011497E-11</v>
      </c>
      <c r="AM39" s="9">
        <f t="shared" ref="AM39:AM50" si="37">AB39*V39</f>
        <v>2.7192214714877544E-9</v>
      </c>
      <c r="AN39" s="9">
        <f t="shared" ref="AN39:AN50" si="38">AB39*W39</f>
        <v>2.5894311200183068E-5</v>
      </c>
      <c r="AO39" s="9">
        <f t="shared" ref="AO39:AO50" si="39">AB39*X39</f>
        <v>1.1042762253963342E-5</v>
      </c>
      <c r="AP39" s="9">
        <f t="shared" ref="AP39:AP50" si="40">AB39*Y39</f>
        <v>1.3358368810644216E-6</v>
      </c>
      <c r="AQ39" s="9">
        <f t="shared" ref="AQ39:AQ50" si="41">AB39*Z39</f>
        <v>3.6606579429094194E-12</v>
      </c>
      <c r="AR39" s="9">
        <f t="shared" ref="AR39:AR50" si="42">AB39*AA39</f>
        <v>6.7381098322057096E-6</v>
      </c>
    </row>
    <row r="40" spans="1:44" ht="63.5" x14ac:dyDescent="0.35">
      <c r="A40" s="9" t="s">
        <v>148</v>
      </c>
      <c r="B40" s="9" t="s">
        <v>78</v>
      </c>
      <c r="C40" s="9" t="s">
        <v>166</v>
      </c>
      <c r="D40" s="9" t="s">
        <v>180</v>
      </c>
      <c r="E40" s="9" t="s">
        <v>129</v>
      </c>
      <c r="F40" s="9" t="s">
        <v>59</v>
      </c>
      <c r="G40" s="9" t="s">
        <v>172</v>
      </c>
      <c r="H40" s="9">
        <v>-2.2499999999999999E-4</v>
      </c>
      <c r="I40" s="9" t="s">
        <v>188</v>
      </c>
      <c r="J40" s="9" t="b">
        <v>0</v>
      </c>
      <c r="L40" s="9">
        <v>-0.2495987735369119</v>
      </c>
      <c r="M40" s="9">
        <v>-2.298440280271461E-8</v>
      </c>
      <c r="N40" s="9">
        <v>-1.2730318481443419E-7</v>
      </c>
      <c r="O40" s="9">
        <v>-2.1089556431940152E-6</v>
      </c>
      <c r="P40" s="9">
        <v>-3.3022881192144073E-8</v>
      </c>
      <c r="Q40" s="9">
        <v>-3.087734116993586E-2</v>
      </c>
      <c r="R40" s="9">
        <v>-1.673626355443798E-3</v>
      </c>
      <c r="S40" s="9">
        <v>-3.9479854448940836E-3</v>
      </c>
      <c r="T40" s="9">
        <v>-1.1803089175688029E-2</v>
      </c>
      <c r="U40" s="9">
        <v>-9.1012277757634887E-4</v>
      </c>
      <c r="V40" s="9">
        <v>-2.0731028737765399E-2</v>
      </c>
      <c r="W40" s="9">
        <v>-4.7613668469768156</v>
      </c>
      <c r="X40" s="9">
        <v>-4.0001410825997326</v>
      </c>
      <c r="Y40" s="9">
        <v>-4.434468517523853</v>
      </c>
      <c r="Z40" s="9">
        <v>-6.659646535487014E-6</v>
      </c>
      <c r="AA40" s="9">
        <v>-4.3641458683035443</v>
      </c>
      <c r="AB40" s="9">
        <f t="shared" si="8"/>
        <v>-2.2499999999999999E-4</v>
      </c>
      <c r="AC40" s="9">
        <f t="shared" si="27"/>
        <v>5.6159724045805173E-5</v>
      </c>
      <c r="AD40" s="9">
        <f t="shared" si="28"/>
        <v>5.1714906306107873E-12</v>
      </c>
      <c r="AE40" s="9">
        <f t="shared" si="29"/>
        <v>2.8643216583247692E-11</v>
      </c>
      <c r="AF40" s="9">
        <f t="shared" si="30"/>
        <v>4.7451501971865341E-10</v>
      </c>
      <c r="AG40" s="9">
        <f t="shared" si="31"/>
        <v>7.4301482682324166E-12</v>
      </c>
      <c r="AH40" s="9">
        <f t="shared" si="32"/>
        <v>6.9474017632355678E-6</v>
      </c>
      <c r="AI40" s="9">
        <f t="shared" si="33"/>
        <v>3.7656592997485455E-7</v>
      </c>
      <c r="AJ40" s="9">
        <f t="shared" si="34"/>
        <v>8.8829672510116878E-7</v>
      </c>
      <c r="AK40" s="9">
        <f t="shared" si="35"/>
        <v>2.6556950645298065E-6</v>
      </c>
      <c r="AL40" s="9">
        <f t="shared" si="36"/>
        <v>2.0477762495467849E-7</v>
      </c>
      <c r="AM40" s="9">
        <f t="shared" si="37"/>
        <v>4.6644814659972144E-6</v>
      </c>
      <c r="AN40" s="9">
        <f t="shared" si="38"/>
        <v>1.0713075405697835E-3</v>
      </c>
      <c r="AO40" s="9">
        <f t="shared" si="39"/>
        <v>9.0003174358493985E-4</v>
      </c>
      <c r="AP40" s="9">
        <f t="shared" si="40"/>
        <v>9.9775541644286686E-4</v>
      </c>
      <c r="AQ40" s="9">
        <f t="shared" si="41"/>
        <v>1.498420470484578E-9</v>
      </c>
      <c r="AR40" s="9">
        <f t="shared" si="42"/>
        <v>9.8193282036829741E-4</v>
      </c>
    </row>
    <row r="41" spans="1:44" ht="63.5" x14ac:dyDescent="0.35">
      <c r="A41" s="9" t="s">
        <v>149</v>
      </c>
      <c r="B41" s="9" t="s">
        <v>79</v>
      </c>
      <c r="C41" s="9" t="s">
        <v>167</v>
      </c>
      <c r="D41" s="9" t="s">
        <v>180</v>
      </c>
      <c r="E41" s="9" t="s">
        <v>129</v>
      </c>
      <c r="F41" s="9" t="s">
        <v>59</v>
      </c>
      <c r="G41" s="9" t="s">
        <v>172</v>
      </c>
      <c r="H41" s="9">
        <v>7.4099999999999998E-9</v>
      </c>
      <c r="I41" s="9" t="s">
        <v>188</v>
      </c>
      <c r="J41" s="9" t="b">
        <v>0</v>
      </c>
      <c r="L41" s="9">
        <v>431230.28845620091</v>
      </c>
      <c r="M41" s="9">
        <v>0.1812057905421523</v>
      </c>
      <c r="N41" s="9">
        <v>0.17818369209175161</v>
      </c>
      <c r="O41" s="9">
        <v>0.24646226323935019</v>
      </c>
      <c r="P41" s="9">
        <v>9.5402912601042889E-2</v>
      </c>
      <c r="Q41" s="9">
        <v>75861.433288755667</v>
      </c>
      <c r="R41" s="9">
        <v>3780.796048065733</v>
      </c>
      <c r="S41" s="9">
        <v>3420.1765630243522</v>
      </c>
      <c r="T41" s="9">
        <v>11503.54919853773</v>
      </c>
      <c r="U41" s="9">
        <v>16.70792456510156</v>
      </c>
      <c r="V41" s="9">
        <v>1003.613908752983</v>
      </c>
      <c r="W41" s="9">
        <v>3436396.434692875</v>
      </c>
      <c r="X41" s="9">
        <v>63525200.067814529</v>
      </c>
      <c r="Y41" s="9">
        <v>464514.47825360479</v>
      </c>
      <c r="Z41" s="9">
        <v>12.573692906766761</v>
      </c>
      <c r="AA41" s="9">
        <v>15117124.67547882</v>
      </c>
      <c r="AB41" s="9">
        <f t="shared" si="8"/>
        <v>7.4099999999999998E-9</v>
      </c>
      <c r="AC41" s="9">
        <f t="shared" si="27"/>
        <v>3.1954164374604489E-3</v>
      </c>
      <c r="AD41" s="9">
        <f t="shared" si="28"/>
        <v>1.3427349079173486E-9</v>
      </c>
      <c r="AE41" s="9">
        <f t="shared" si="29"/>
        <v>1.3203411583998795E-9</v>
      </c>
      <c r="AF41" s="9">
        <f t="shared" si="30"/>
        <v>1.826285370603585E-9</v>
      </c>
      <c r="AG41" s="9">
        <f t="shared" si="31"/>
        <v>7.0693558237372784E-10</v>
      </c>
      <c r="AH41" s="9">
        <f t="shared" si="32"/>
        <v>5.621332206696795E-4</v>
      </c>
      <c r="AI41" s="9">
        <f t="shared" si="33"/>
        <v>2.801569871616708E-5</v>
      </c>
      <c r="AJ41" s="9">
        <f t="shared" si="34"/>
        <v>2.5343508332010448E-5</v>
      </c>
      <c r="AK41" s="9">
        <f t="shared" si="35"/>
        <v>8.5241299561164576E-5</v>
      </c>
      <c r="AL41" s="9">
        <f t="shared" si="36"/>
        <v>1.2380572102740256E-7</v>
      </c>
      <c r="AM41" s="9">
        <f t="shared" si="37"/>
        <v>7.4367790638596034E-6</v>
      </c>
      <c r="AN41" s="9">
        <f t="shared" si="38"/>
        <v>2.5463697581074203E-2</v>
      </c>
      <c r="AO41" s="9">
        <f t="shared" si="39"/>
        <v>0.47072173250250565</v>
      </c>
      <c r="AP41" s="9">
        <f t="shared" si="40"/>
        <v>3.4420522838592114E-3</v>
      </c>
      <c r="AQ41" s="9">
        <f t="shared" si="41"/>
        <v>9.3171064439141692E-8</v>
      </c>
      <c r="AR41" s="9">
        <f t="shared" si="42"/>
        <v>0.11201789384529805</v>
      </c>
    </row>
    <row r="42" spans="1:44" ht="63.5" x14ac:dyDescent="0.35">
      <c r="A42" s="9" t="s">
        <v>150</v>
      </c>
      <c r="B42" s="9" t="s">
        <v>80</v>
      </c>
      <c r="C42" s="9" t="s">
        <v>168</v>
      </c>
      <c r="D42" s="9" t="s">
        <v>180</v>
      </c>
      <c r="E42" s="9" t="s">
        <v>129</v>
      </c>
      <c r="F42" s="9" t="s">
        <v>59</v>
      </c>
      <c r="G42" s="9" t="s">
        <v>172</v>
      </c>
      <c r="H42" s="9">
        <v>1.18E-2</v>
      </c>
      <c r="I42" s="9" t="s">
        <v>188</v>
      </c>
      <c r="J42" s="9" t="b">
        <v>0</v>
      </c>
      <c r="L42" s="9">
        <v>6.4976975825310895E-2</v>
      </c>
      <c r="M42" s="9">
        <v>1.88167952045853E-8</v>
      </c>
      <c r="N42" s="9">
        <v>6.0236371123010269E-9</v>
      </c>
      <c r="O42" s="9">
        <v>3.9556354335357318E-8</v>
      </c>
      <c r="P42" s="9">
        <v>5.3369834210624228E-9</v>
      </c>
      <c r="Q42" s="9">
        <v>8.4433934315109968E-2</v>
      </c>
      <c r="R42" s="9">
        <v>5.016597225484062E-4</v>
      </c>
      <c r="S42" s="9">
        <v>5.0248543053991177E-4</v>
      </c>
      <c r="T42" s="9">
        <v>1.8498312758690361E-3</v>
      </c>
      <c r="U42" s="9">
        <v>3.9109431028866969E-6</v>
      </c>
      <c r="V42" s="9">
        <v>1.39010101612752E-4</v>
      </c>
      <c r="W42" s="9">
        <v>0.17314665931359649</v>
      </c>
      <c r="X42" s="9">
        <v>2.101253921996538</v>
      </c>
      <c r="Y42" s="9">
        <v>0.15811485130492209</v>
      </c>
      <c r="Z42" s="9">
        <v>4.2611104742012036E-6</v>
      </c>
      <c r="AA42" s="9">
        <v>6.7283494472038399</v>
      </c>
      <c r="AB42" s="9">
        <f t="shared" si="8"/>
        <v>1.18E-2</v>
      </c>
      <c r="AC42" s="9">
        <f t="shared" si="27"/>
        <v>7.6672831473866855E-4</v>
      </c>
      <c r="AD42" s="9">
        <f t="shared" si="28"/>
        <v>2.2203818341410653E-10</v>
      </c>
      <c r="AE42" s="9">
        <f t="shared" si="29"/>
        <v>7.107891792515212E-11</v>
      </c>
      <c r="AF42" s="9">
        <f t="shared" si="30"/>
        <v>4.6676498115721638E-10</v>
      </c>
      <c r="AG42" s="9">
        <f t="shared" si="31"/>
        <v>6.2976404368536587E-11</v>
      </c>
      <c r="AH42" s="9">
        <f t="shared" si="32"/>
        <v>9.9632042491829757E-4</v>
      </c>
      <c r="AI42" s="9">
        <f t="shared" si="33"/>
        <v>5.919584726071193E-6</v>
      </c>
      <c r="AJ42" s="9">
        <f t="shared" si="34"/>
        <v>5.9293280803709584E-6</v>
      </c>
      <c r="AK42" s="9">
        <f t="shared" si="35"/>
        <v>2.1828009055254625E-5</v>
      </c>
      <c r="AL42" s="9">
        <f t="shared" si="36"/>
        <v>4.614912861406302E-8</v>
      </c>
      <c r="AM42" s="9">
        <f t="shared" si="37"/>
        <v>1.6403191990304736E-6</v>
      </c>
      <c r="AN42" s="9">
        <f t="shared" si="38"/>
        <v>2.0431305799004386E-3</v>
      </c>
      <c r="AO42" s="9">
        <f t="shared" si="39"/>
        <v>2.4794796279559148E-2</v>
      </c>
      <c r="AP42" s="9">
        <f t="shared" si="40"/>
        <v>1.8657552453980805E-3</v>
      </c>
      <c r="AQ42" s="9">
        <f t="shared" si="41"/>
        <v>5.0281103595574199E-8</v>
      </c>
      <c r="AR42" s="9">
        <f t="shared" si="42"/>
        <v>7.9394523477005305E-2</v>
      </c>
    </row>
    <row r="43" spans="1:44" ht="113.5" x14ac:dyDescent="0.35">
      <c r="A43" s="9" t="s">
        <v>151</v>
      </c>
      <c r="B43" s="9" t="s">
        <v>81</v>
      </c>
      <c r="C43" s="9" t="s">
        <v>169</v>
      </c>
      <c r="D43" s="9" t="s">
        <v>173</v>
      </c>
      <c r="E43" s="9" t="s">
        <v>129</v>
      </c>
      <c r="F43" s="9" t="s">
        <v>59</v>
      </c>
      <c r="G43" s="9" t="s">
        <v>172</v>
      </c>
      <c r="H43" s="9">
        <v>3.5211267605633799E-4</v>
      </c>
      <c r="I43" s="9" t="s">
        <v>188</v>
      </c>
      <c r="J43" s="9" t="b">
        <v>0</v>
      </c>
      <c r="L43" s="9">
        <v>20.770476845355471</v>
      </c>
      <c r="M43" s="9">
        <v>4.538945855711228E-6</v>
      </c>
      <c r="N43" s="9">
        <v>3.3553231459484399E-7</v>
      </c>
      <c r="O43" s="9">
        <v>4.9703019663053336E-7</v>
      </c>
      <c r="P43" s="9">
        <v>1.654775334199667E-6</v>
      </c>
      <c r="Q43" s="9">
        <v>1.358150323754713</v>
      </c>
      <c r="R43" s="9">
        <v>9.3551327350913246E-2</v>
      </c>
      <c r="S43" s="9">
        <v>7.8627320043827789E-2</v>
      </c>
      <c r="T43" s="9">
        <v>0.30444602764641082</v>
      </c>
      <c r="U43" s="9">
        <v>5.1596218834091912E-5</v>
      </c>
      <c r="V43" s="9">
        <v>2.7679495648269901E-2</v>
      </c>
      <c r="W43" s="9">
        <v>8.0476568776961841</v>
      </c>
      <c r="X43" s="9">
        <v>384.2101054534304</v>
      </c>
      <c r="Y43" s="9">
        <v>0.83675906617926499</v>
      </c>
      <c r="Z43" s="9">
        <v>1.5989725259106591E-5</v>
      </c>
      <c r="AA43" s="9">
        <v>287.88358972637371</v>
      </c>
      <c r="AB43" s="9">
        <f t="shared" si="8"/>
        <v>3.5211267605633799E-4</v>
      </c>
      <c r="AC43" s="9">
        <f t="shared" si="27"/>
        <v>7.31354818498432E-3</v>
      </c>
      <c r="AD43" s="9">
        <f t="shared" si="28"/>
        <v>1.5982203717293055E-9</v>
      </c>
      <c r="AE43" s="9">
        <f t="shared" si="29"/>
        <v>1.1814518119536758E-10</v>
      </c>
      <c r="AF43" s="9">
        <f t="shared" si="30"/>
        <v>1.7501063261638496E-10</v>
      </c>
      <c r="AG43" s="9">
        <f t="shared" si="31"/>
        <v>5.8266737119706578E-10</v>
      </c>
      <c r="AH43" s="9">
        <f t="shared" si="32"/>
        <v>4.7822194498405382E-4</v>
      </c>
      <c r="AI43" s="9">
        <f t="shared" si="33"/>
        <v>3.2940608222152547E-5</v>
      </c>
      <c r="AJ43" s="9">
        <f t="shared" si="34"/>
        <v>2.7685676071770344E-5</v>
      </c>
      <c r="AK43" s="9">
        <f t="shared" si="35"/>
        <v>1.0719930550929957E-4</v>
      </c>
      <c r="AL43" s="9">
        <f t="shared" si="36"/>
        <v>1.8167682688060532E-8</v>
      </c>
      <c r="AM43" s="9">
        <f t="shared" si="37"/>
        <v>9.7463012846020771E-6</v>
      </c>
      <c r="AN43" s="9">
        <f t="shared" si="38"/>
        <v>2.833681999188797E-3</v>
      </c>
      <c r="AO43" s="9">
        <f t="shared" si="39"/>
        <v>0.1352852483990952</v>
      </c>
      <c r="AP43" s="9">
        <f t="shared" si="40"/>
        <v>2.9463347400678341E-4</v>
      </c>
      <c r="AQ43" s="9">
        <f t="shared" si="41"/>
        <v>5.6301849503896443E-9</v>
      </c>
      <c r="AR43" s="9">
        <f t="shared" si="42"/>
        <v>0.10136746117125833</v>
      </c>
    </row>
    <row r="44" spans="1:44" ht="63.5" x14ac:dyDescent="0.35">
      <c r="A44" s="9" t="s">
        <v>138</v>
      </c>
      <c r="B44" s="9" t="s">
        <v>68</v>
      </c>
      <c r="C44" s="9" t="s">
        <v>110</v>
      </c>
      <c r="D44" s="9" t="s">
        <v>173</v>
      </c>
      <c r="E44" s="9" t="s">
        <v>129</v>
      </c>
      <c r="F44" s="9" t="s">
        <v>59</v>
      </c>
      <c r="G44" s="9" t="s">
        <v>172</v>
      </c>
      <c r="H44" s="9">
        <v>-0.45</v>
      </c>
      <c r="I44" s="9" t="s">
        <v>188</v>
      </c>
      <c r="J44" s="9" t="b">
        <v>0</v>
      </c>
      <c r="L44" s="9">
        <v>1.9762523097816322E-3</v>
      </c>
      <c r="M44" s="9">
        <v>4.5585323878996922E-10</v>
      </c>
      <c r="N44" s="9">
        <v>7.3979812043397198E-11</v>
      </c>
      <c r="O44" s="9">
        <v>8.3625553327060225E-10</v>
      </c>
      <c r="P44" s="9">
        <v>4.9935178435876641E-10</v>
      </c>
      <c r="Q44" s="9">
        <v>1.8854068897571169E-4</v>
      </c>
      <c r="R44" s="9">
        <v>1.2071760860206691E-5</v>
      </c>
      <c r="S44" s="9">
        <v>1.098395321246494E-5</v>
      </c>
      <c r="T44" s="9">
        <v>3.8522508602168832E-5</v>
      </c>
      <c r="U44" s="9">
        <v>2.3791929559191239E-8</v>
      </c>
      <c r="V44" s="9">
        <v>3.4529216119100202E-6</v>
      </c>
      <c r="W44" s="9">
        <v>2.359048868720344E-2</v>
      </c>
      <c r="X44" s="9">
        <v>9.4875290839446111E-2</v>
      </c>
      <c r="Y44" s="9">
        <v>3.4761769599503579E-4</v>
      </c>
      <c r="Z44" s="9">
        <v>5.6209983293744008E-8</v>
      </c>
      <c r="AA44" s="9">
        <v>3.5081459655934379E-2</v>
      </c>
      <c r="AB44" s="9">
        <f t="shared" si="8"/>
        <v>-0.45</v>
      </c>
      <c r="AC44" s="9">
        <f t="shared" si="27"/>
        <v>-8.8931353940173452E-4</v>
      </c>
      <c r="AD44" s="9">
        <f t="shared" si="28"/>
        <v>-2.0513395745548615E-10</v>
      </c>
      <c r="AE44" s="9">
        <f t="shared" si="29"/>
        <v>-3.329091541952874E-11</v>
      </c>
      <c r="AF44" s="9">
        <f t="shared" si="30"/>
        <v>-3.7631498997177103E-10</v>
      </c>
      <c r="AG44" s="9">
        <f t="shared" si="31"/>
        <v>-2.2470830296144488E-10</v>
      </c>
      <c r="AH44" s="9">
        <f t="shared" si="32"/>
        <v>-8.4843310039070264E-5</v>
      </c>
      <c r="AI44" s="9">
        <f t="shared" si="33"/>
        <v>-5.4322923870930111E-6</v>
      </c>
      <c r="AJ44" s="9">
        <f t="shared" si="34"/>
        <v>-4.942778945609223E-6</v>
      </c>
      <c r="AK44" s="9">
        <f t="shared" si="35"/>
        <v>-1.7335128870975976E-5</v>
      </c>
      <c r="AL44" s="9">
        <f t="shared" si="36"/>
        <v>-1.0706368301636057E-8</v>
      </c>
      <c r="AM44" s="9">
        <f t="shared" si="37"/>
        <v>-1.5538147253595092E-6</v>
      </c>
      <c r="AN44" s="9">
        <f t="shared" si="38"/>
        <v>-1.0615719909241548E-2</v>
      </c>
      <c r="AO44" s="9">
        <f t="shared" si="39"/>
        <v>-4.2693880877750751E-2</v>
      </c>
      <c r="AP44" s="9">
        <f t="shared" si="40"/>
        <v>-1.5642796319776612E-4</v>
      </c>
      <c r="AQ44" s="9">
        <f t="shared" si="41"/>
        <v>-2.5294492482184804E-8</v>
      </c>
      <c r="AR44" s="9">
        <f t="shared" si="42"/>
        <v>-1.5786656845170471E-2</v>
      </c>
    </row>
    <row r="45" spans="1:44" ht="63.5" x14ac:dyDescent="0.35">
      <c r="A45" s="9" t="s">
        <v>139</v>
      </c>
      <c r="B45" s="9" t="s">
        <v>69</v>
      </c>
      <c r="C45" s="9" t="s">
        <v>110</v>
      </c>
      <c r="D45" s="9" t="s">
        <v>177</v>
      </c>
      <c r="E45" s="9" t="s">
        <v>129</v>
      </c>
      <c r="F45" s="9" t="s">
        <v>59</v>
      </c>
      <c r="G45" s="9" t="s">
        <v>172</v>
      </c>
      <c r="H45" s="9">
        <v>2.5000000000000001E-5</v>
      </c>
      <c r="I45" s="9" t="s">
        <v>189</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140</v>
      </c>
      <c r="B46" s="9" t="s">
        <v>70</v>
      </c>
      <c r="C46" s="9" t="s">
        <v>110</v>
      </c>
      <c r="D46" s="9" t="s">
        <v>177</v>
      </c>
      <c r="E46" s="9" t="s">
        <v>129</v>
      </c>
      <c r="F46" s="9" t="s">
        <v>59</v>
      </c>
      <c r="G46" s="9" t="s">
        <v>172</v>
      </c>
      <c r="H46" s="9">
        <v>0.22</v>
      </c>
      <c r="I46" s="9" t="s">
        <v>189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152</v>
      </c>
      <c r="B47" s="9" t="s">
        <v>82</v>
      </c>
      <c r="C47" s="9" t="s">
        <v>110</v>
      </c>
      <c r="D47" s="9" t="s">
        <v>177</v>
      </c>
      <c r="E47" s="9" t="s">
        <v>129</v>
      </c>
      <c r="F47" s="9" t="s">
        <v>59</v>
      </c>
      <c r="G47" s="9" t="s">
        <v>172</v>
      </c>
      <c r="H47" s="9">
        <v>5.2599999999999999E-4</v>
      </c>
      <c r="I47" s="9" t="s">
        <v>189</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144</v>
      </c>
      <c r="B48" s="9" t="s">
        <v>74</v>
      </c>
      <c r="C48" s="9" t="s">
        <v>110</v>
      </c>
      <c r="D48" s="9" t="s">
        <v>177</v>
      </c>
      <c r="E48" s="9" t="s">
        <v>129</v>
      </c>
      <c r="F48" s="9" t="s">
        <v>59</v>
      </c>
      <c r="G48" s="9" t="s">
        <v>172</v>
      </c>
      <c r="H48" s="9">
        <v>1E-3</v>
      </c>
      <c r="I48" s="9" t="s">
        <v>189</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145</v>
      </c>
      <c r="B49" s="9" t="s">
        <v>83</v>
      </c>
      <c r="C49" s="9" t="s">
        <v>166</v>
      </c>
      <c r="D49" s="9" t="s">
        <v>181</v>
      </c>
      <c r="E49" s="9" t="s">
        <v>129</v>
      </c>
      <c r="F49" s="9" t="s">
        <v>59</v>
      </c>
      <c r="G49" s="9" t="s">
        <v>172</v>
      </c>
      <c r="H49" s="9">
        <v>1.25E-4</v>
      </c>
      <c r="I49" s="9" t="s">
        <v>189</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146</v>
      </c>
      <c r="B50" s="9" t="s">
        <v>76</v>
      </c>
      <c r="C50" s="9" t="s">
        <v>110</v>
      </c>
      <c r="D50" s="9" t="s">
        <v>177</v>
      </c>
      <c r="E50" s="9" t="s">
        <v>129</v>
      </c>
      <c r="F50" s="9" t="s">
        <v>59</v>
      </c>
      <c r="G50" s="9" t="s">
        <v>172</v>
      </c>
      <c r="H50" s="9">
        <v>6.9999999999999999E-4</v>
      </c>
      <c r="I50" s="9" t="s">
        <v>189</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130</v>
      </c>
      <c r="B51" s="9" t="s">
        <v>60</v>
      </c>
      <c r="C51" s="9" t="s">
        <v>110</v>
      </c>
      <c r="D51" s="9" t="s">
        <v>172</v>
      </c>
      <c r="E51" s="9" t="s">
        <v>130</v>
      </c>
      <c r="F51" s="9" t="s">
        <v>60</v>
      </c>
      <c r="G51" s="9" t="s">
        <v>172</v>
      </c>
      <c r="H51" s="9">
        <v>-1</v>
      </c>
      <c r="I51" s="9" t="s">
        <v>187</v>
      </c>
      <c r="J51" s="9" t="b">
        <v>0</v>
      </c>
      <c r="AB51" s="9">
        <f t="shared" si="8"/>
        <v>-1</v>
      </c>
      <c r="AC51" s="9">
        <f t="shared" ref="AC51:AR51" si="43">+AC52+AC53+AC54+AC55+AC56+AC57+AC58+AC59+AC60+AC61+AC62+AC63+AC64+AC65+AC66+AC67+AC68</f>
        <v>6.3631291606058196E-2</v>
      </c>
      <c r="AD51" s="9">
        <f t="shared" si="43"/>
        <v>2.1461117401745045E-9</v>
      </c>
      <c r="AE51" s="9">
        <f t="shared" si="43"/>
        <v>5.9932898772369975E-10</v>
      </c>
      <c r="AF51" s="9">
        <f t="shared" si="43"/>
        <v>2.1648111306459408E-9</v>
      </c>
      <c r="AG51" s="9">
        <f t="shared" si="43"/>
        <v>-5.1574816115097723E-10</v>
      </c>
      <c r="AH51" s="9">
        <f t="shared" si="43"/>
        <v>2.1236309091165724E-4</v>
      </c>
      <c r="AI51" s="9">
        <f t="shared" si="43"/>
        <v>5.7021824543464168E-5</v>
      </c>
      <c r="AJ51" s="9">
        <f t="shared" si="43"/>
        <v>-2.287819116289003E-4</v>
      </c>
      <c r="AK51" s="9">
        <f t="shared" si="43"/>
        <v>-1.0539745436972097E-3</v>
      </c>
      <c r="AL51" s="9">
        <f t="shared" si="43"/>
        <v>2.8696702001424669E-7</v>
      </c>
      <c r="AM51" s="9">
        <f t="shared" si="43"/>
        <v>9.7586895528990404E-6</v>
      </c>
      <c r="AN51" s="9">
        <f t="shared" si="43"/>
        <v>5.348048751002827E-3</v>
      </c>
      <c r="AO51" s="9">
        <f t="shared" si="43"/>
        <v>3.2308317082828386E-2</v>
      </c>
      <c r="AP51" s="9">
        <f t="shared" si="43"/>
        <v>5.9156225282669785E-4</v>
      </c>
      <c r="AQ51" s="9">
        <f t="shared" si="43"/>
        <v>-5.5873030923603101E-10</v>
      </c>
      <c r="AR51" s="9">
        <f t="shared" si="43"/>
        <v>0.10916730139212347</v>
      </c>
    </row>
    <row r="52" spans="1:44" ht="76" x14ac:dyDescent="0.35">
      <c r="A52" s="9" t="s">
        <v>153</v>
      </c>
      <c r="B52" s="9" t="s">
        <v>84</v>
      </c>
      <c r="C52" s="9" t="s">
        <v>167</v>
      </c>
      <c r="D52" s="9" t="s">
        <v>180</v>
      </c>
      <c r="E52" s="9" t="s">
        <v>130</v>
      </c>
      <c r="F52" s="9" t="s">
        <v>60</v>
      </c>
      <c r="G52" s="9" t="s">
        <v>172</v>
      </c>
      <c r="H52" s="9">
        <v>1.67E-9</v>
      </c>
      <c r="I52" s="9" t="s">
        <v>188</v>
      </c>
      <c r="J52" s="9" t="b">
        <v>0</v>
      </c>
      <c r="L52" s="9">
        <v>531588.55086475215</v>
      </c>
      <c r="M52" s="9">
        <v>6.7694123555316815E-2</v>
      </c>
      <c r="N52" s="9">
        <v>0.3938118337379754</v>
      </c>
      <c r="O52" s="9">
        <v>0.62462966401564413</v>
      </c>
      <c r="P52" s="9">
        <v>8.7978477863890459E-2</v>
      </c>
      <c r="Q52" s="9">
        <v>45780.717024340091</v>
      </c>
      <c r="R52" s="9">
        <v>3648.9360252635761</v>
      </c>
      <c r="S52" s="9">
        <v>3352.0878488517392</v>
      </c>
      <c r="T52" s="9">
        <v>9596.7617022583654</v>
      </c>
      <c r="U52" s="9">
        <v>29.822204125629671</v>
      </c>
      <c r="V52" s="9">
        <v>842.47996611767769</v>
      </c>
      <c r="W52" s="9">
        <v>5151855.5494409902</v>
      </c>
      <c r="X52" s="9">
        <v>30460222.983207799</v>
      </c>
      <c r="Y52" s="9">
        <v>260693.1461025514</v>
      </c>
      <c r="Z52" s="9">
        <v>47.833015526423253</v>
      </c>
      <c r="AA52" s="9">
        <v>11544174.11055026</v>
      </c>
      <c r="AB52" s="9">
        <f t="shared" si="8"/>
        <v>1.67E-9</v>
      </c>
      <c r="AC52" s="9">
        <f t="shared" ref="AC52:AC68" si="44">AB52*L52</f>
        <v>8.8775287994413612E-4</v>
      </c>
      <c r="AD52" s="9">
        <f t="shared" ref="AD52:AD68" si="45">AB52*M52</f>
        <v>1.1304918633737909E-10</v>
      </c>
      <c r="AE52" s="9">
        <f t="shared" ref="AE52:AE68" si="46">AB52*N52</f>
        <v>6.5766576234241895E-10</v>
      </c>
      <c r="AF52" s="9">
        <f t="shared" ref="AF52:AF68" si="47">AB52*O52</f>
        <v>1.0431315389061257E-9</v>
      </c>
      <c r="AG52" s="9">
        <f t="shared" ref="AG52:AG68" si="48">AB52*P52</f>
        <v>1.4692405803269708E-10</v>
      </c>
      <c r="AH52" s="9">
        <f t="shared" ref="AH52:AH68" si="49">AB52*Q52</f>
        <v>7.6453797430647957E-5</v>
      </c>
      <c r="AI52" s="9">
        <f t="shared" ref="AI52:AI68" si="50">AB52*R52</f>
        <v>6.0937231621901722E-6</v>
      </c>
      <c r="AJ52" s="9">
        <f t="shared" ref="AJ52:AJ68" si="51">AB52*S52</f>
        <v>5.5979867075824044E-6</v>
      </c>
      <c r="AK52" s="9">
        <f t="shared" ref="AK52:AK68" si="52">AB52*T52</f>
        <v>1.6026592042771469E-5</v>
      </c>
      <c r="AL52" s="9">
        <f t="shared" ref="AL52:AL68" si="53">AB52*U52</f>
        <v>4.9803080889801552E-8</v>
      </c>
      <c r="AM52" s="9">
        <f t="shared" ref="AM52:AM68" si="54">AB52*V52</f>
        <v>1.4069415434165217E-6</v>
      </c>
      <c r="AN52" s="9">
        <f t="shared" ref="AN52:AN68" si="55">AB52*W52</f>
        <v>8.6035987675664536E-3</v>
      </c>
      <c r="AO52" s="9">
        <f t="shared" ref="AO52:AO68" si="56">AB52*X52</f>
        <v>5.0868572381957029E-2</v>
      </c>
      <c r="AP52" s="9">
        <f t="shared" ref="AP52:AP68" si="57">AB52*Y52</f>
        <v>4.3535755399126084E-4</v>
      </c>
      <c r="AQ52" s="9">
        <f t="shared" ref="AQ52:AQ68" si="58">AB52*Z52</f>
        <v>7.9881135929126837E-8</v>
      </c>
      <c r="AR52" s="9">
        <f t="shared" ref="AR52:AR68" si="59">AB52*AA52</f>
        <v>1.9278770764618935E-2</v>
      </c>
    </row>
    <row r="53" spans="1:44" ht="113.5" x14ac:dyDescent="0.35">
      <c r="A53" s="9" t="s">
        <v>151</v>
      </c>
      <c r="B53" s="9" t="s">
        <v>81</v>
      </c>
      <c r="C53" s="9" t="s">
        <v>169</v>
      </c>
      <c r="D53" s="9" t="s">
        <v>173</v>
      </c>
      <c r="E53" s="9" t="s">
        <v>130</v>
      </c>
      <c r="F53" s="9" t="s">
        <v>60</v>
      </c>
      <c r="G53" s="9" t="s">
        <v>172</v>
      </c>
      <c r="H53" s="9">
        <v>3.5211267605633799E-4</v>
      </c>
      <c r="I53" s="9" t="s">
        <v>188</v>
      </c>
      <c r="J53" s="9" t="b">
        <v>0</v>
      </c>
      <c r="L53" s="9">
        <v>20.770476845355471</v>
      </c>
      <c r="M53" s="9">
        <v>4.538945855711228E-6</v>
      </c>
      <c r="N53" s="9">
        <v>3.3553231459484399E-7</v>
      </c>
      <c r="O53" s="9">
        <v>4.9703019663053336E-7</v>
      </c>
      <c r="P53" s="9">
        <v>1.654775334199667E-6</v>
      </c>
      <c r="Q53" s="9">
        <v>1.358150323754713</v>
      </c>
      <c r="R53" s="9">
        <v>9.3551327350913246E-2</v>
      </c>
      <c r="S53" s="9">
        <v>7.8627320043827789E-2</v>
      </c>
      <c r="T53" s="9">
        <v>0.30444602764641082</v>
      </c>
      <c r="U53" s="9">
        <v>5.1596218834091912E-5</v>
      </c>
      <c r="V53" s="9">
        <v>2.7679495648269901E-2</v>
      </c>
      <c r="W53" s="9">
        <v>8.0476568776961841</v>
      </c>
      <c r="X53" s="9">
        <v>384.2101054534304</v>
      </c>
      <c r="Y53" s="9">
        <v>0.83675906617926499</v>
      </c>
      <c r="Z53" s="9">
        <v>1.5989725259106591E-5</v>
      </c>
      <c r="AA53" s="9">
        <v>287.88358972637371</v>
      </c>
      <c r="AB53" s="9">
        <f t="shared" si="8"/>
        <v>3.5211267605633799E-4</v>
      </c>
      <c r="AC53" s="9">
        <f t="shared" si="44"/>
        <v>7.31354818498432E-3</v>
      </c>
      <c r="AD53" s="9">
        <f t="shared" si="45"/>
        <v>1.5982203717293055E-9</v>
      </c>
      <c r="AE53" s="9">
        <f t="shared" si="46"/>
        <v>1.1814518119536758E-10</v>
      </c>
      <c r="AF53" s="9">
        <f t="shared" si="47"/>
        <v>1.7501063261638496E-10</v>
      </c>
      <c r="AG53" s="9">
        <f t="shared" si="48"/>
        <v>5.8266737119706578E-10</v>
      </c>
      <c r="AH53" s="9">
        <f t="shared" si="49"/>
        <v>4.7822194498405382E-4</v>
      </c>
      <c r="AI53" s="9">
        <f t="shared" si="50"/>
        <v>3.2940608222152547E-5</v>
      </c>
      <c r="AJ53" s="9">
        <f t="shared" si="51"/>
        <v>2.7685676071770344E-5</v>
      </c>
      <c r="AK53" s="9">
        <f t="shared" si="52"/>
        <v>1.0719930550929957E-4</v>
      </c>
      <c r="AL53" s="9">
        <f t="shared" si="53"/>
        <v>1.8167682688060532E-8</v>
      </c>
      <c r="AM53" s="9">
        <f t="shared" si="54"/>
        <v>9.7463012846020771E-6</v>
      </c>
      <c r="AN53" s="9">
        <f t="shared" si="55"/>
        <v>2.833681999188797E-3</v>
      </c>
      <c r="AO53" s="9">
        <f t="shared" si="56"/>
        <v>0.1352852483990952</v>
      </c>
      <c r="AP53" s="9">
        <f t="shared" si="57"/>
        <v>2.9463347400678341E-4</v>
      </c>
      <c r="AQ53" s="9">
        <f t="shared" si="58"/>
        <v>5.6301849503896443E-9</v>
      </c>
      <c r="AR53" s="9">
        <f t="shared" si="59"/>
        <v>0.10136746117125833</v>
      </c>
    </row>
    <row r="54" spans="1:44" ht="63.5" x14ac:dyDescent="0.35">
      <c r="A54" s="9" t="s">
        <v>148</v>
      </c>
      <c r="B54" s="9" t="s">
        <v>78</v>
      </c>
      <c r="C54" s="9" t="s">
        <v>166</v>
      </c>
      <c r="D54" s="9" t="s">
        <v>180</v>
      </c>
      <c r="E54" s="9" t="s">
        <v>130</v>
      </c>
      <c r="F54" s="9" t="s">
        <v>60</v>
      </c>
      <c r="G54" s="9" t="s">
        <v>172</v>
      </c>
      <c r="H54" s="9">
        <v>-2.2499999999999999E-4</v>
      </c>
      <c r="I54" s="9" t="s">
        <v>188</v>
      </c>
      <c r="J54" s="9" t="b">
        <v>0</v>
      </c>
      <c r="L54" s="9">
        <v>-0.2495987735369119</v>
      </c>
      <c r="M54" s="9">
        <v>-2.298440280271461E-8</v>
      </c>
      <c r="N54" s="9">
        <v>-1.2730318481443419E-7</v>
      </c>
      <c r="O54" s="9">
        <v>-2.1089556431940152E-6</v>
      </c>
      <c r="P54" s="9">
        <v>-3.3022881192144073E-8</v>
      </c>
      <c r="Q54" s="9">
        <v>-3.087734116993586E-2</v>
      </c>
      <c r="R54" s="9">
        <v>-1.673626355443798E-3</v>
      </c>
      <c r="S54" s="9">
        <v>-3.9479854448940836E-3</v>
      </c>
      <c r="T54" s="9">
        <v>-1.1803089175688029E-2</v>
      </c>
      <c r="U54" s="9">
        <v>-9.1012277757634887E-4</v>
      </c>
      <c r="V54" s="9">
        <v>-2.0731028737765399E-2</v>
      </c>
      <c r="W54" s="9">
        <v>-4.7613668469768156</v>
      </c>
      <c r="X54" s="9">
        <v>-4.0001410825997326</v>
      </c>
      <c r="Y54" s="9">
        <v>-4.434468517523853</v>
      </c>
      <c r="Z54" s="9">
        <v>-6.659646535487014E-6</v>
      </c>
      <c r="AA54" s="9">
        <v>-4.3641458683035443</v>
      </c>
      <c r="AB54" s="9">
        <f t="shared" si="8"/>
        <v>-2.2499999999999999E-4</v>
      </c>
      <c r="AC54" s="9">
        <f t="shared" si="44"/>
        <v>5.6159724045805173E-5</v>
      </c>
      <c r="AD54" s="9">
        <f t="shared" si="45"/>
        <v>5.1714906306107873E-12</v>
      </c>
      <c r="AE54" s="9">
        <f t="shared" si="46"/>
        <v>2.8643216583247692E-11</v>
      </c>
      <c r="AF54" s="9">
        <f t="shared" si="47"/>
        <v>4.7451501971865341E-10</v>
      </c>
      <c r="AG54" s="9">
        <f t="shared" si="48"/>
        <v>7.4301482682324166E-12</v>
      </c>
      <c r="AH54" s="9">
        <f t="shared" si="49"/>
        <v>6.9474017632355678E-6</v>
      </c>
      <c r="AI54" s="9">
        <f t="shared" si="50"/>
        <v>3.7656592997485455E-7</v>
      </c>
      <c r="AJ54" s="9">
        <f t="shared" si="51"/>
        <v>8.8829672510116878E-7</v>
      </c>
      <c r="AK54" s="9">
        <f t="shared" si="52"/>
        <v>2.6556950645298065E-6</v>
      </c>
      <c r="AL54" s="9">
        <f t="shared" si="53"/>
        <v>2.0477762495467849E-7</v>
      </c>
      <c r="AM54" s="9">
        <f t="shared" si="54"/>
        <v>4.6644814659972144E-6</v>
      </c>
      <c r="AN54" s="9">
        <f t="shared" si="55"/>
        <v>1.0713075405697835E-3</v>
      </c>
      <c r="AO54" s="9">
        <f t="shared" si="56"/>
        <v>9.0003174358493985E-4</v>
      </c>
      <c r="AP54" s="9">
        <f t="shared" si="57"/>
        <v>9.9775541644286686E-4</v>
      </c>
      <c r="AQ54" s="9">
        <f t="shared" si="58"/>
        <v>1.498420470484578E-9</v>
      </c>
      <c r="AR54" s="9">
        <f t="shared" si="59"/>
        <v>9.8193282036829741E-4</v>
      </c>
    </row>
    <row r="55" spans="1:44" ht="63.5" x14ac:dyDescent="0.35">
      <c r="A55" s="9" t="s">
        <v>150</v>
      </c>
      <c r="B55" s="9" t="s">
        <v>80</v>
      </c>
      <c r="C55" s="9" t="s">
        <v>168</v>
      </c>
      <c r="D55" s="9" t="s">
        <v>180</v>
      </c>
      <c r="E55" s="9" t="s">
        <v>130</v>
      </c>
      <c r="F55" s="9" t="s">
        <v>60</v>
      </c>
      <c r="G55" s="9" t="s">
        <v>172</v>
      </c>
      <c r="H55" s="9">
        <v>2.1350000000000002E-3</v>
      </c>
      <c r="I55" s="9" t="s">
        <v>188</v>
      </c>
      <c r="J55" s="9" t="b">
        <v>0</v>
      </c>
      <c r="L55" s="9">
        <v>6.4976975825310895E-2</v>
      </c>
      <c r="M55" s="9">
        <v>1.88167952045853E-8</v>
      </c>
      <c r="N55" s="9">
        <v>6.0236371123010269E-9</v>
      </c>
      <c r="O55" s="9">
        <v>3.9556354335357318E-8</v>
      </c>
      <c r="P55" s="9">
        <v>5.3369834210624228E-9</v>
      </c>
      <c r="Q55" s="9">
        <v>8.4433934315109968E-2</v>
      </c>
      <c r="R55" s="9">
        <v>5.016597225484062E-4</v>
      </c>
      <c r="S55" s="9">
        <v>5.0248543053991177E-4</v>
      </c>
      <c r="T55" s="9">
        <v>1.8498312758690361E-3</v>
      </c>
      <c r="U55" s="9">
        <v>3.9109431028866969E-6</v>
      </c>
      <c r="V55" s="9">
        <v>1.39010101612752E-4</v>
      </c>
      <c r="W55" s="9">
        <v>0.17314665931359649</v>
      </c>
      <c r="X55" s="9">
        <v>2.101253921996538</v>
      </c>
      <c r="Y55" s="9">
        <v>0.15811485130492209</v>
      </c>
      <c r="Z55" s="9">
        <v>4.2611104742012036E-6</v>
      </c>
      <c r="AA55" s="9">
        <v>6.7283494472038399</v>
      </c>
      <c r="AB55" s="9">
        <f t="shared" si="8"/>
        <v>2.1350000000000002E-3</v>
      </c>
      <c r="AC55" s="9">
        <f t="shared" si="44"/>
        <v>1.3872584338703878E-4</v>
      </c>
      <c r="AD55" s="9">
        <f t="shared" si="45"/>
        <v>4.0173857761789619E-11</v>
      </c>
      <c r="AE55" s="9">
        <f t="shared" si="46"/>
        <v>1.2860465234762693E-11</v>
      </c>
      <c r="AF55" s="9">
        <f t="shared" si="47"/>
        <v>8.445281650598788E-11</v>
      </c>
      <c r="AG55" s="9">
        <f t="shared" si="48"/>
        <v>1.1394459603968274E-11</v>
      </c>
      <c r="AH55" s="9">
        <f t="shared" si="49"/>
        <v>1.802664497627598E-4</v>
      </c>
      <c r="AI55" s="9">
        <f t="shared" si="50"/>
        <v>1.0710435076408473E-6</v>
      </c>
      <c r="AJ55" s="9">
        <f t="shared" si="51"/>
        <v>1.0728063942027117E-6</v>
      </c>
      <c r="AK55" s="9">
        <f t="shared" si="52"/>
        <v>3.9493897739803922E-6</v>
      </c>
      <c r="AL55" s="9">
        <f t="shared" si="53"/>
        <v>8.3498635246630979E-9</v>
      </c>
      <c r="AM55" s="9">
        <f t="shared" si="54"/>
        <v>2.9678656694322554E-7</v>
      </c>
      <c r="AN55" s="9">
        <f t="shared" si="55"/>
        <v>3.6966811763452855E-4</v>
      </c>
      <c r="AO55" s="9">
        <f t="shared" si="56"/>
        <v>4.4861771234626091E-3</v>
      </c>
      <c r="AP55" s="9">
        <f t="shared" si="57"/>
        <v>3.3757520753600868E-4</v>
      </c>
      <c r="AQ55" s="9">
        <f t="shared" si="58"/>
        <v>9.09747086241957E-9</v>
      </c>
      <c r="AR55" s="9">
        <f t="shared" si="59"/>
        <v>1.4365026069780198E-2</v>
      </c>
    </row>
    <row r="56" spans="1:44" ht="113.5" x14ac:dyDescent="0.35">
      <c r="A56" s="9" t="s">
        <v>154</v>
      </c>
      <c r="B56" s="9" t="s">
        <v>85</v>
      </c>
      <c r="C56" s="9" t="s">
        <v>170</v>
      </c>
      <c r="D56" s="9" t="s">
        <v>180</v>
      </c>
      <c r="E56" s="9" t="s">
        <v>130</v>
      </c>
      <c r="F56" s="9" t="s">
        <v>60</v>
      </c>
      <c r="G56" s="9" t="s">
        <v>172</v>
      </c>
      <c r="H56" s="9">
        <v>0.24160000000000001</v>
      </c>
      <c r="I56" s="9" t="s">
        <v>188</v>
      </c>
      <c r="J56" s="9" t="b">
        <v>0</v>
      </c>
      <c r="L56" s="9">
        <v>5.1279898539865088E-2</v>
      </c>
      <c r="M56" s="9">
        <v>1.1007602719688259E-8</v>
      </c>
      <c r="N56" s="9">
        <v>5.7696860825062699E-10</v>
      </c>
      <c r="O56" s="9">
        <v>1.8605427441203789E-8</v>
      </c>
      <c r="P56" s="9">
        <v>1.3718650040644421E-8</v>
      </c>
      <c r="Q56" s="9">
        <v>3.6984981138069432E-3</v>
      </c>
      <c r="R56" s="9">
        <v>2.124073033404352E-4</v>
      </c>
      <c r="S56" s="9">
        <v>2.1488431374030081E-4</v>
      </c>
      <c r="T56" s="9">
        <v>6.897330186099777E-4</v>
      </c>
      <c r="U56" s="9">
        <v>2.244221508969386E-7</v>
      </c>
      <c r="V56" s="9">
        <v>6.1402041427933193E-5</v>
      </c>
      <c r="W56" s="9">
        <v>4.056174219050012E-2</v>
      </c>
      <c r="X56" s="9">
        <v>1.076334289898053</v>
      </c>
      <c r="Y56" s="9">
        <v>3.5500079466324499E-3</v>
      </c>
      <c r="Z56" s="9">
        <v>1.759353194953826E-7</v>
      </c>
      <c r="AA56" s="9">
        <v>0.71958765812671266</v>
      </c>
      <c r="AB56" s="9">
        <f t="shared" si="8"/>
        <v>0.24160000000000001</v>
      </c>
      <c r="AC56" s="9">
        <f t="shared" si="44"/>
        <v>1.2389223487231406E-2</v>
      </c>
      <c r="AD56" s="9">
        <f t="shared" si="45"/>
        <v>2.6594368170766837E-9</v>
      </c>
      <c r="AE56" s="9">
        <f t="shared" si="46"/>
        <v>1.3939561575335147E-10</v>
      </c>
      <c r="AF56" s="9">
        <f t="shared" si="47"/>
        <v>4.495071269794836E-9</v>
      </c>
      <c r="AG56" s="9">
        <f t="shared" si="48"/>
        <v>3.314425849819692E-9</v>
      </c>
      <c r="AH56" s="9">
        <f t="shared" si="49"/>
        <v>8.9355714429575754E-4</v>
      </c>
      <c r="AI56" s="9">
        <f t="shared" si="50"/>
        <v>5.1317604487049144E-5</v>
      </c>
      <c r="AJ56" s="9">
        <f t="shared" si="51"/>
        <v>5.1916050199656676E-5</v>
      </c>
      <c r="AK56" s="9">
        <f t="shared" si="52"/>
        <v>1.6663949729617061E-4</v>
      </c>
      <c r="AL56" s="9">
        <f t="shared" si="53"/>
        <v>5.422039165670037E-8</v>
      </c>
      <c r="AM56" s="9">
        <f t="shared" si="54"/>
        <v>1.483473320898866E-5</v>
      </c>
      <c r="AN56" s="9">
        <f t="shared" si="55"/>
        <v>9.7997169132248291E-3</v>
      </c>
      <c r="AO56" s="9">
        <f t="shared" si="56"/>
        <v>0.26004236443936962</v>
      </c>
      <c r="AP56" s="9">
        <f t="shared" si="57"/>
        <v>8.5768191990639997E-4</v>
      </c>
      <c r="AQ56" s="9">
        <f t="shared" si="58"/>
        <v>4.2505973190084435E-8</v>
      </c>
      <c r="AR56" s="9">
        <f t="shared" si="59"/>
        <v>0.17385237820341379</v>
      </c>
    </row>
    <row r="57" spans="1:44" ht="51" x14ac:dyDescent="0.35">
      <c r="A57" s="9" t="s">
        <v>155</v>
      </c>
      <c r="B57" s="9" t="s">
        <v>86</v>
      </c>
      <c r="C57" s="9" t="s">
        <v>110</v>
      </c>
      <c r="D57" s="9" t="s">
        <v>180</v>
      </c>
      <c r="E57" s="9" t="s">
        <v>130</v>
      </c>
      <c r="F57" s="9" t="s">
        <v>60</v>
      </c>
      <c r="G57" s="9" t="s">
        <v>172</v>
      </c>
      <c r="H57" s="9">
        <v>0.22500000000000001</v>
      </c>
      <c r="I57" s="9" t="s">
        <v>188</v>
      </c>
      <c r="J57" s="9" t="b">
        <v>0</v>
      </c>
      <c r="L57" s="9">
        <v>6.7716567107798954E-5</v>
      </c>
      <c r="M57" s="9">
        <v>1.5723761414637489E-11</v>
      </c>
      <c r="N57" s="9">
        <v>2.6353440325022379E-11</v>
      </c>
      <c r="O57" s="9">
        <v>5.6714296695081312E-11</v>
      </c>
      <c r="P57" s="9">
        <v>8.0298788342731218E-12</v>
      </c>
      <c r="Q57" s="9">
        <v>4.3907010471279183E-5</v>
      </c>
      <c r="R57" s="9">
        <v>4.8969948140872343E-7</v>
      </c>
      <c r="S57" s="9">
        <v>5.5355271100400082E-7</v>
      </c>
      <c r="T57" s="9">
        <v>1.5698875920655979E-6</v>
      </c>
      <c r="U57" s="9">
        <v>2.9151234580866521E-9</v>
      </c>
      <c r="V57" s="9">
        <v>1.2989006942466761E-7</v>
      </c>
      <c r="W57" s="9">
        <v>3.652182987512194E-4</v>
      </c>
      <c r="X57" s="9">
        <v>1.8621291164108279E-3</v>
      </c>
      <c r="Y57" s="9">
        <v>1.8352797200254411E-4</v>
      </c>
      <c r="Z57" s="9">
        <v>1.535286196742344E-9</v>
      </c>
      <c r="AA57" s="9">
        <v>3.9595658266984943E-3</v>
      </c>
      <c r="AB57" s="9">
        <f t="shared" ref="AB57:AB88" si="60">H57</f>
        <v>0.22500000000000001</v>
      </c>
      <c r="AC57" s="9">
        <f t="shared" si="44"/>
        <v>1.5236227599254765E-5</v>
      </c>
      <c r="AD57" s="9">
        <f t="shared" si="45"/>
        <v>3.5378463182934351E-12</v>
      </c>
      <c r="AE57" s="9">
        <f t="shared" si="46"/>
        <v>5.9295240731300353E-12</v>
      </c>
      <c r="AF57" s="9">
        <f t="shared" si="47"/>
        <v>1.2760716756393295E-11</v>
      </c>
      <c r="AG57" s="9">
        <f t="shared" si="48"/>
        <v>1.8067227377114525E-12</v>
      </c>
      <c r="AH57" s="9">
        <f t="shared" si="49"/>
        <v>9.8790773560378162E-6</v>
      </c>
      <c r="AI57" s="9">
        <f t="shared" si="50"/>
        <v>1.1018238331696277E-7</v>
      </c>
      <c r="AJ57" s="9">
        <f t="shared" si="51"/>
        <v>1.2454935997590019E-7</v>
      </c>
      <c r="AK57" s="9">
        <f t="shared" si="52"/>
        <v>3.5322470821475955E-7</v>
      </c>
      <c r="AL57" s="9">
        <f t="shared" si="53"/>
        <v>6.5590277806949679E-10</v>
      </c>
      <c r="AM57" s="9">
        <f t="shared" si="54"/>
        <v>2.9225265620550214E-8</v>
      </c>
      <c r="AN57" s="9">
        <f t="shared" si="55"/>
        <v>8.2174117219024366E-5</v>
      </c>
      <c r="AO57" s="9">
        <f t="shared" si="56"/>
        <v>4.1897905119243629E-4</v>
      </c>
      <c r="AP57" s="9">
        <f t="shared" si="57"/>
        <v>4.1293793700572428E-5</v>
      </c>
      <c r="AQ57" s="9">
        <f t="shared" si="58"/>
        <v>3.4543939426702739E-10</v>
      </c>
      <c r="AR57" s="9">
        <f t="shared" si="59"/>
        <v>8.9090231100716127E-4</v>
      </c>
    </row>
    <row r="58" spans="1:44" ht="63.5" x14ac:dyDescent="0.35">
      <c r="A58" s="9" t="s">
        <v>156</v>
      </c>
      <c r="B58" s="9" t="s">
        <v>87</v>
      </c>
      <c r="C58" s="9" t="s">
        <v>110</v>
      </c>
      <c r="D58" s="9" t="s">
        <v>173</v>
      </c>
      <c r="E58" s="9" t="s">
        <v>130</v>
      </c>
      <c r="F58" s="9" t="s">
        <v>60</v>
      </c>
      <c r="G58" s="9" t="s">
        <v>172</v>
      </c>
      <c r="H58" s="9">
        <v>-0.62</v>
      </c>
      <c r="I58" s="9" t="s">
        <v>188</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157</v>
      </c>
      <c r="B59" s="9" t="s">
        <v>88</v>
      </c>
      <c r="C59" s="9" t="s">
        <v>166</v>
      </c>
      <c r="D59" s="9" t="s">
        <v>180</v>
      </c>
      <c r="E59" s="9" t="s">
        <v>130</v>
      </c>
      <c r="F59" s="9" t="s">
        <v>60</v>
      </c>
      <c r="G59" s="9" t="s">
        <v>172</v>
      </c>
      <c r="H59" s="9">
        <v>-0.1</v>
      </c>
      <c r="I59" s="9" t="s">
        <v>188</v>
      </c>
      <c r="J59" s="9" t="b">
        <v>0</v>
      </c>
      <c r="L59" s="9">
        <v>0.48603354741133747</v>
      </c>
      <c r="M59" s="9">
        <v>2.273477829679557E-8</v>
      </c>
      <c r="N59" s="9">
        <v>3.633107774585785E-9</v>
      </c>
      <c r="O59" s="9">
        <v>4.1201308636524407E-8</v>
      </c>
      <c r="P59" s="9">
        <v>4.5803967708103441E-8</v>
      </c>
      <c r="Q59" s="9">
        <v>1.4329627246808351E-2</v>
      </c>
      <c r="R59" s="9">
        <v>5.9127903148860361E-4</v>
      </c>
      <c r="S59" s="9">
        <v>3.1606727708718952E-3</v>
      </c>
      <c r="T59" s="9">
        <v>1.3507982480921761E-2</v>
      </c>
      <c r="U59" s="9">
        <v>1.1940752647772679E-6</v>
      </c>
      <c r="V59" s="9">
        <v>2.1991409382669211E-4</v>
      </c>
      <c r="W59" s="9">
        <v>0.17412098704400589</v>
      </c>
      <c r="X59" s="9">
        <v>4.196930560558334</v>
      </c>
      <c r="Y59" s="9">
        <v>2.372735112757194E-2</v>
      </c>
      <c r="Z59" s="9">
        <v>1.395173551060081E-6</v>
      </c>
      <c r="AA59" s="9">
        <v>2.0156916994832321</v>
      </c>
      <c r="AB59" s="9">
        <f t="shared" si="60"/>
        <v>-0.1</v>
      </c>
      <c r="AC59" s="9">
        <f t="shared" si="44"/>
        <v>-4.8603354741133753E-2</v>
      </c>
      <c r="AD59" s="9">
        <f t="shared" si="45"/>
        <v>-2.2734778296795572E-9</v>
      </c>
      <c r="AE59" s="9">
        <f t="shared" si="46"/>
        <v>-3.6331077745857853E-10</v>
      </c>
      <c r="AF59" s="9">
        <f t="shared" si="47"/>
        <v>-4.1201308636524408E-9</v>
      </c>
      <c r="AG59" s="9">
        <f t="shared" si="48"/>
        <v>-4.5803967708103441E-9</v>
      </c>
      <c r="AH59" s="9">
        <f t="shared" si="49"/>
        <v>-1.4329627246808352E-3</v>
      </c>
      <c r="AI59" s="9">
        <f t="shared" si="50"/>
        <v>-5.9127903148860364E-5</v>
      </c>
      <c r="AJ59" s="9">
        <f t="shared" si="51"/>
        <v>-3.1606727708718952E-4</v>
      </c>
      <c r="AK59" s="9">
        <f t="shared" si="52"/>
        <v>-1.3507982480921762E-3</v>
      </c>
      <c r="AL59" s="9">
        <f t="shared" si="53"/>
        <v>-1.194075264777268E-7</v>
      </c>
      <c r="AM59" s="9">
        <f t="shared" si="54"/>
        <v>-2.1991409382669213E-5</v>
      </c>
      <c r="AN59" s="9">
        <f t="shared" si="55"/>
        <v>-1.7412098704400591E-2</v>
      </c>
      <c r="AO59" s="9">
        <f t="shared" si="56"/>
        <v>-0.4196930560558334</v>
      </c>
      <c r="AP59" s="9">
        <f t="shared" si="57"/>
        <v>-2.3727351127571942E-3</v>
      </c>
      <c r="AQ59" s="9">
        <f t="shared" si="58"/>
        <v>-1.3951735510600811E-7</v>
      </c>
      <c r="AR59" s="9">
        <f t="shared" si="59"/>
        <v>-0.20156916994832322</v>
      </c>
    </row>
    <row r="60" spans="1:44" ht="51" x14ac:dyDescent="0.35">
      <c r="A60" s="9" t="s">
        <v>144</v>
      </c>
      <c r="B60" s="9" t="s">
        <v>74</v>
      </c>
      <c r="C60" s="9" t="s">
        <v>110</v>
      </c>
      <c r="D60" s="9" t="s">
        <v>177</v>
      </c>
      <c r="E60" s="9" t="s">
        <v>130</v>
      </c>
      <c r="F60" s="9" t="s">
        <v>60</v>
      </c>
      <c r="G60" s="9" t="s">
        <v>172</v>
      </c>
      <c r="H60" s="9">
        <v>2.3999999999999998E-3</v>
      </c>
      <c r="I60" s="9" t="s">
        <v>189</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158</v>
      </c>
      <c r="B61" s="9" t="s">
        <v>89</v>
      </c>
      <c r="C61" s="9" t="s">
        <v>110</v>
      </c>
      <c r="D61" s="9" t="s">
        <v>182</v>
      </c>
      <c r="E61" s="9" t="s">
        <v>130</v>
      </c>
      <c r="F61" s="9" t="s">
        <v>60</v>
      </c>
      <c r="G61" s="9" t="s">
        <v>172</v>
      </c>
      <c r="H61" s="9">
        <v>9.2799999999999997E-8</v>
      </c>
      <c r="I61" s="9" t="s">
        <v>189</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159</v>
      </c>
      <c r="B62" s="9" t="s">
        <v>90</v>
      </c>
      <c r="C62" s="9" t="s">
        <v>110</v>
      </c>
      <c r="D62" s="9" t="s">
        <v>182</v>
      </c>
      <c r="E62" s="9" t="s">
        <v>130</v>
      </c>
      <c r="F62" s="9" t="s">
        <v>60</v>
      </c>
      <c r="G62" s="9" t="s">
        <v>172</v>
      </c>
      <c r="H62" s="9">
        <v>7.0399999999999995E-8</v>
      </c>
      <c r="I62" s="9" t="s">
        <v>189</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152</v>
      </c>
      <c r="B63" s="9" t="s">
        <v>82</v>
      </c>
      <c r="C63" s="9" t="s">
        <v>110</v>
      </c>
      <c r="D63" s="9" t="s">
        <v>177</v>
      </c>
      <c r="E63" s="9" t="s">
        <v>130</v>
      </c>
      <c r="F63" s="9" t="s">
        <v>60</v>
      </c>
      <c r="G63" s="9" t="s">
        <v>172</v>
      </c>
      <c r="H63" s="9">
        <v>8.9599999999999996E-5</v>
      </c>
      <c r="I63" s="9" t="s">
        <v>189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140</v>
      </c>
      <c r="B64" s="9" t="s">
        <v>70</v>
      </c>
      <c r="C64" s="9" t="s">
        <v>110</v>
      </c>
      <c r="D64" s="9" t="s">
        <v>177</v>
      </c>
      <c r="E64" s="9" t="s">
        <v>130</v>
      </c>
      <c r="F64" s="9" t="s">
        <v>60</v>
      </c>
      <c r="G64" s="9" t="s">
        <v>172</v>
      </c>
      <c r="H64" s="9">
        <v>0.21</v>
      </c>
      <c r="I64" s="9" t="s">
        <v>189</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139</v>
      </c>
      <c r="B65" s="9" t="s">
        <v>69</v>
      </c>
      <c r="C65" s="9" t="s">
        <v>110</v>
      </c>
      <c r="D65" s="9" t="s">
        <v>177</v>
      </c>
      <c r="E65" s="9" t="s">
        <v>130</v>
      </c>
      <c r="F65" s="9" t="s">
        <v>60</v>
      </c>
      <c r="G65" s="9" t="s">
        <v>172</v>
      </c>
      <c r="H65" s="9">
        <v>3.3000000000000003E-5</v>
      </c>
      <c r="I65" s="9" t="s">
        <v>189</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160</v>
      </c>
      <c r="B66" s="9" t="s">
        <v>91</v>
      </c>
      <c r="C66" s="9" t="s">
        <v>110</v>
      </c>
      <c r="D66" s="9" t="s">
        <v>182</v>
      </c>
      <c r="E66" s="9" t="s">
        <v>130</v>
      </c>
      <c r="F66" s="9" t="s">
        <v>60</v>
      </c>
      <c r="G66" s="9" t="s">
        <v>172</v>
      </c>
      <c r="H66" s="9">
        <v>1.09E-7</v>
      </c>
      <c r="I66" s="9" t="s">
        <v>189</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161</v>
      </c>
      <c r="B67" s="9" t="s">
        <v>92</v>
      </c>
      <c r="C67" s="9" t="s">
        <v>110</v>
      </c>
      <c r="D67" s="9" t="s">
        <v>182</v>
      </c>
      <c r="E67" s="9" t="s">
        <v>130</v>
      </c>
      <c r="F67" s="9" t="s">
        <v>60</v>
      </c>
      <c r="G67" s="9" t="s">
        <v>172</v>
      </c>
      <c r="H67" s="9">
        <v>2.9699999999999999E-6</v>
      </c>
      <c r="I67" s="9" t="s">
        <v>189</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162</v>
      </c>
      <c r="B68" s="9" t="s">
        <v>93</v>
      </c>
      <c r="C68" s="9" t="s">
        <v>110</v>
      </c>
      <c r="D68" s="9" t="s">
        <v>182</v>
      </c>
      <c r="E68" s="9" t="s">
        <v>130</v>
      </c>
      <c r="F68" s="9" t="s">
        <v>60</v>
      </c>
      <c r="G68" s="9" t="s">
        <v>172</v>
      </c>
      <c r="H68" s="9">
        <v>9.2799999999999997E-8</v>
      </c>
      <c r="I68" s="9" t="s">
        <v>189</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126</v>
      </c>
      <c r="B69" s="9" t="s">
        <v>56</v>
      </c>
      <c r="C69" s="9" t="s">
        <v>110</v>
      </c>
      <c r="D69" s="9" t="s">
        <v>172</v>
      </c>
      <c r="E69" s="9" t="s">
        <v>126</v>
      </c>
      <c r="F69" s="9" t="s">
        <v>56</v>
      </c>
      <c r="G69" s="9" t="s">
        <v>172</v>
      </c>
      <c r="H69" s="9">
        <v>-1</v>
      </c>
      <c r="I69" s="9" t="s">
        <v>187</v>
      </c>
      <c r="J69" s="9" t="b">
        <v>0</v>
      </c>
      <c r="AB69" s="9">
        <f t="shared" si="60"/>
        <v>-1</v>
      </c>
      <c r="AC69" s="9">
        <f t="shared" ref="AC69:AR69" si="61">+AC70+AC71+AC72+AC73+AC74+AC75+AC76+AC77+AC78+AC79+AC80+AC81</f>
        <v>2.3763548982280912E-2</v>
      </c>
      <c r="AD69" s="9">
        <f t="shared" si="61"/>
        <v>1.6201036407601735E-11</v>
      </c>
      <c r="AE69" s="9">
        <f t="shared" si="61"/>
        <v>3.1986682202043487E-11</v>
      </c>
      <c r="AF69" s="9">
        <f t="shared" si="61"/>
        <v>-5.5304129637523716E-11</v>
      </c>
      <c r="AG69" s="9">
        <f t="shared" si="61"/>
        <v>2.5703062394485822E-10</v>
      </c>
      <c r="AH69" s="9">
        <f t="shared" si="61"/>
        <v>1.8215300590521019E-4</v>
      </c>
      <c r="AI69" s="9">
        <f t="shared" si="61"/>
        <v>9.846796460107398E-3</v>
      </c>
      <c r="AJ69" s="9">
        <f t="shared" si="61"/>
        <v>7.70989465912184E-5</v>
      </c>
      <c r="AK69" s="9">
        <f t="shared" si="61"/>
        <v>3.2626935710867446E-4</v>
      </c>
      <c r="AL69" s="9">
        <f t="shared" si="61"/>
        <v>2.7217905357984372E-8</v>
      </c>
      <c r="AM69" s="9">
        <f t="shared" si="61"/>
        <v>3.0713817213277662E-6</v>
      </c>
      <c r="AN69" s="9">
        <f t="shared" si="61"/>
        <v>-3.1066329985215586E-3</v>
      </c>
      <c r="AO69" s="9">
        <f t="shared" si="61"/>
        <v>-5.9214284497486058E-3</v>
      </c>
      <c r="AP69" s="9">
        <f t="shared" si="61"/>
        <v>2.5585338559043012E-2</v>
      </c>
      <c r="AQ69" s="9">
        <f t="shared" si="61"/>
        <v>2.5242744636742441E-9</v>
      </c>
      <c r="AR69" s="9">
        <f t="shared" si="61"/>
        <v>8.9267166527744232E-2</v>
      </c>
    </row>
    <row r="70" spans="1:44" ht="51" x14ac:dyDescent="0.35">
      <c r="A70" s="9" t="s">
        <v>135</v>
      </c>
      <c r="B70" s="9" t="s">
        <v>65</v>
      </c>
      <c r="C70" s="9" t="s">
        <v>110</v>
      </c>
      <c r="D70" s="9" t="s">
        <v>175</v>
      </c>
      <c r="E70" s="9" t="s">
        <v>126</v>
      </c>
      <c r="F70" s="9" t="s">
        <v>56</v>
      </c>
      <c r="G70" s="9" t="s">
        <v>172</v>
      </c>
      <c r="H70" s="9">
        <v>-1.1199999999999999E-3</v>
      </c>
      <c r="I70" s="9" t="s">
        <v>188</v>
      </c>
      <c r="J70" s="9" t="b">
        <v>0</v>
      </c>
      <c r="L70" s="9">
        <v>-1.932704476494864</v>
      </c>
      <c r="M70" s="9">
        <v>-3.8380411238212631E-9</v>
      </c>
      <c r="N70" s="9">
        <v>-3.7858486360111017E-9</v>
      </c>
      <c r="O70" s="9">
        <v>-3.587092684114454E-8</v>
      </c>
      <c r="P70" s="9">
        <v>-4.3287654796739058E-9</v>
      </c>
      <c r="Q70" s="9">
        <v>-1.8268041908074621E-3</v>
      </c>
      <c r="R70" s="9">
        <v>-3.9681035637393767E-4</v>
      </c>
      <c r="S70" s="9">
        <v>-2.9452041874189749E-4</v>
      </c>
      <c r="T70" s="9">
        <v>-1.450062851984937E-3</v>
      </c>
      <c r="U70" s="9">
        <v>-2.5604153392914671E-7</v>
      </c>
      <c r="V70" s="9">
        <v>-1.4323241037077569E-4</v>
      </c>
      <c r="W70" s="9">
        <v>-2.7671302755050049</v>
      </c>
      <c r="X70" s="9">
        <v>-0.83313206034268983</v>
      </c>
      <c r="Y70" s="9">
        <v>-5.5704955132963439E-2</v>
      </c>
      <c r="Z70" s="9">
        <v>-2.9165446010883799E-7</v>
      </c>
      <c r="AA70" s="9">
        <v>-0.37941338603548669</v>
      </c>
      <c r="AB70" s="9">
        <f t="shared" si="60"/>
        <v>-1.1199999999999999E-3</v>
      </c>
      <c r="AC70" s="9">
        <f t="shared" ref="AC70:AC81" si="62">AB70*L70</f>
        <v>2.1646290136742474E-3</v>
      </c>
      <c r="AD70" s="9">
        <f t="shared" ref="AD70:AD81" si="63">AB70*M70</f>
        <v>4.2986060586798143E-12</v>
      </c>
      <c r="AE70" s="9">
        <f t="shared" ref="AE70:AE81" si="64">AB70*N70</f>
        <v>4.2401504723324331E-12</v>
      </c>
      <c r="AF70" s="9">
        <f t="shared" ref="AF70:AF81" si="65">AB70*O70</f>
        <v>4.0175438062081883E-11</v>
      </c>
      <c r="AG70" s="9">
        <f t="shared" ref="AG70:AG81" si="66">AB70*P70</f>
        <v>4.8482173372347741E-12</v>
      </c>
      <c r="AH70" s="9">
        <f t="shared" ref="AH70:AH81" si="67">AB70*Q70</f>
        <v>2.0460206937043574E-6</v>
      </c>
      <c r="AI70" s="9">
        <f t="shared" ref="AI70:AI81" si="68">AB70*R70</f>
        <v>4.4442759913881016E-7</v>
      </c>
      <c r="AJ70" s="9">
        <f t="shared" ref="AJ70:AJ81" si="69">AB70*S70</f>
        <v>3.2986286899092515E-7</v>
      </c>
      <c r="AK70" s="9">
        <f t="shared" ref="AK70:AK81" si="70">AB70*T70</f>
        <v>1.6240703942231292E-6</v>
      </c>
      <c r="AL70" s="9">
        <f t="shared" ref="AL70:AL81" si="71">AB70*U70</f>
        <v>2.8676651800064427E-10</v>
      </c>
      <c r="AM70" s="9">
        <f t="shared" ref="AM70:AM81" si="72">AB70*V70</f>
        <v>1.6042029961526875E-7</v>
      </c>
      <c r="AN70" s="9">
        <f t="shared" ref="AN70:AN81" si="73">AB70*W70</f>
        <v>3.0991859085656051E-3</v>
      </c>
      <c r="AO70" s="9">
        <f t="shared" ref="AO70:AO81" si="74">AB70*X70</f>
        <v>9.3310790758381254E-4</v>
      </c>
      <c r="AP70" s="9">
        <f t="shared" ref="AP70:AP81" si="75">AB70*Y70</f>
        <v>6.2389549748919051E-5</v>
      </c>
      <c r="AQ70" s="9">
        <f t="shared" ref="AQ70:AQ81" si="76">AB70*Z70</f>
        <v>3.2665299532189853E-10</v>
      </c>
      <c r="AR70" s="9">
        <f t="shared" ref="AR70:AR81" si="77">AB70*AA70</f>
        <v>4.2494299235974504E-4</v>
      </c>
    </row>
    <row r="71" spans="1:44" ht="76" x14ac:dyDescent="0.35">
      <c r="A71" s="9" t="s">
        <v>136</v>
      </c>
      <c r="B71" s="9" t="s">
        <v>66</v>
      </c>
      <c r="C71" s="9" t="s">
        <v>110</v>
      </c>
      <c r="D71" s="9" t="s">
        <v>173</v>
      </c>
      <c r="E71" s="9" t="s">
        <v>126</v>
      </c>
      <c r="F71" s="9" t="s">
        <v>56</v>
      </c>
      <c r="G71" s="9" t="s">
        <v>172</v>
      </c>
      <c r="H71" s="9">
        <v>1.1199999999999999E-3</v>
      </c>
      <c r="I71" s="9" t="s">
        <v>188</v>
      </c>
      <c r="J71" s="9" t="b">
        <v>0</v>
      </c>
      <c r="L71" s="9">
        <v>1.97030378618235</v>
      </c>
      <c r="M71" s="9">
        <v>5.1654825265096268E-8</v>
      </c>
      <c r="N71" s="9">
        <v>3.2974474766742013E-8</v>
      </c>
      <c r="O71" s="9">
        <v>1.093241902166538E-7</v>
      </c>
      <c r="P71" s="9">
        <v>7.2738363030827188E-8</v>
      </c>
      <c r="Q71" s="9">
        <v>5.5953674049662117E-2</v>
      </c>
      <c r="R71" s="9">
        <v>7.1950951237124373E-3</v>
      </c>
      <c r="S71" s="9">
        <v>7.1114992311900084E-3</v>
      </c>
      <c r="T71" s="9">
        <v>1.546008185536547E-2</v>
      </c>
      <c r="U71" s="9">
        <v>2.3749875567245621E-5</v>
      </c>
      <c r="V71" s="9">
        <v>1.3818885647163099E-3</v>
      </c>
      <c r="W71" s="9">
        <v>1.364450238815077</v>
      </c>
      <c r="X71" s="9">
        <v>9.2418035672855332</v>
      </c>
      <c r="Y71" s="9">
        <v>0.91599575973219793</v>
      </c>
      <c r="Z71" s="9">
        <v>1.613199101177122E-5</v>
      </c>
      <c r="AA71" s="9">
        <v>72.507479414421795</v>
      </c>
      <c r="AB71" s="9">
        <f t="shared" si="60"/>
        <v>1.1199999999999999E-3</v>
      </c>
      <c r="AC71" s="9">
        <f t="shared" si="62"/>
        <v>2.206740240524232E-3</v>
      </c>
      <c r="AD71" s="9">
        <f t="shared" si="63"/>
        <v>5.7853404296907815E-11</v>
      </c>
      <c r="AE71" s="9">
        <f t="shared" si="64"/>
        <v>3.6931411738751052E-11</v>
      </c>
      <c r="AF71" s="9">
        <f t="shared" si="65"/>
        <v>1.2244309304265224E-10</v>
      </c>
      <c r="AG71" s="9">
        <f t="shared" si="66"/>
        <v>8.1466966594526447E-11</v>
      </c>
      <c r="AH71" s="9">
        <f t="shared" si="67"/>
        <v>6.2668114935621571E-5</v>
      </c>
      <c r="AI71" s="9">
        <f t="shared" si="68"/>
        <v>8.0585065385579294E-6</v>
      </c>
      <c r="AJ71" s="9">
        <f t="shared" si="69"/>
        <v>7.9648791389328087E-6</v>
      </c>
      <c r="AK71" s="9">
        <f t="shared" si="70"/>
        <v>1.7315291678009324E-5</v>
      </c>
      <c r="AL71" s="9">
        <f t="shared" si="71"/>
        <v>2.6599860635315092E-8</v>
      </c>
      <c r="AM71" s="9">
        <f t="shared" si="72"/>
        <v>1.547715192482267E-6</v>
      </c>
      <c r="AN71" s="9">
        <f t="shared" si="73"/>
        <v>1.528184267472886E-3</v>
      </c>
      <c r="AO71" s="9">
        <f t="shared" si="74"/>
        <v>1.0350819995359797E-2</v>
      </c>
      <c r="AP71" s="9">
        <f t="shared" si="75"/>
        <v>1.0259152509000617E-3</v>
      </c>
      <c r="AQ71" s="9">
        <f t="shared" si="76"/>
        <v>1.8067829933183764E-8</v>
      </c>
      <c r="AR71" s="9">
        <f t="shared" si="77"/>
        <v>8.1208376944152408E-2</v>
      </c>
    </row>
    <row r="72" spans="1:44" ht="51" x14ac:dyDescent="0.35">
      <c r="A72" s="9" t="s">
        <v>137</v>
      </c>
      <c r="B72" s="9" t="s">
        <v>67</v>
      </c>
      <c r="C72" s="9" t="s">
        <v>110</v>
      </c>
      <c r="D72" s="9" t="s">
        <v>176</v>
      </c>
      <c r="E72" s="9" t="s">
        <v>126</v>
      </c>
      <c r="F72" s="9" t="s">
        <v>56</v>
      </c>
      <c r="G72" s="9" t="s">
        <v>172</v>
      </c>
      <c r="H72" s="9">
        <v>1.1199999999999999E-3</v>
      </c>
      <c r="I72" s="9" t="s">
        <v>188</v>
      </c>
      <c r="J72" s="9" t="b">
        <v>0</v>
      </c>
      <c r="L72" s="9">
        <v>0.43117503259464668</v>
      </c>
      <c r="M72" s="9">
        <v>1.014264818111637E-7</v>
      </c>
      <c r="N72" s="9">
        <v>1.491790554120449E-8</v>
      </c>
      <c r="O72" s="9">
        <v>6.6756049912904461E-8</v>
      </c>
      <c r="P72" s="9">
        <v>1.5596932623808239E-8</v>
      </c>
      <c r="Q72" s="9">
        <v>0.16377509947980659</v>
      </c>
      <c r="R72" s="9">
        <v>1.8258502417614871E-3</v>
      </c>
      <c r="S72" s="9">
        <v>1.687489471122672E-3</v>
      </c>
      <c r="T72" s="9">
        <v>4.6524759350009401E-3</v>
      </c>
      <c r="U72" s="9">
        <v>7.7307620985585396E-6</v>
      </c>
      <c r="V72" s="9">
        <v>3.7161499410601591E-4</v>
      </c>
      <c r="W72" s="9">
        <v>0.46666773746531481</v>
      </c>
      <c r="X72" s="9">
        <v>14.286603072423141</v>
      </c>
      <c r="Y72" s="9">
        <v>0.49601156427883131</v>
      </c>
      <c r="Z72" s="9">
        <v>3.3957907928383782E-6</v>
      </c>
      <c r="AA72" s="9">
        <v>17.778890598936702</v>
      </c>
      <c r="AB72" s="9">
        <f t="shared" si="60"/>
        <v>1.1199999999999999E-3</v>
      </c>
      <c r="AC72" s="9">
        <f t="shared" si="62"/>
        <v>4.8291603650600423E-4</v>
      </c>
      <c r="AD72" s="9">
        <f t="shared" si="63"/>
        <v>1.1359765962850335E-10</v>
      </c>
      <c r="AE72" s="9">
        <f t="shared" si="64"/>
        <v>1.6708054206149026E-11</v>
      </c>
      <c r="AF72" s="9">
        <f t="shared" si="65"/>
        <v>7.4766775902452985E-11</v>
      </c>
      <c r="AG72" s="9">
        <f t="shared" si="66"/>
        <v>1.7468564538665227E-11</v>
      </c>
      <c r="AH72" s="9">
        <f t="shared" si="67"/>
        <v>1.8342811141738337E-4</v>
      </c>
      <c r="AI72" s="9">
        <f t="shared" si="68"/>
        <v>2.0449522707728652E-6</v>
      </c>
      <c r="AJ72" s="9">
        <f t="shared" si="69"/>
        <v>1.8899882076573924E-6</v>
      </c>
      <c r="AK72" s="9">
        <f t="shared" si="70"/>
        <v>5.2107730472010521E-6</v>
      </c>
      <c r="AL72" s="9">
        <f t="shared" si="71"/>
        <v>8.6584535503855641E-9</v>
      </c>
      <c r="AM72" s="9">
        <f t="shared" si="72"/>
        <v>4.162087933987378E-7</v>
      </c>
      <c r="AN72" s="9">
        <f t="shared" si="73"/>
        <v>5.2266786596115249E-4</v>
      </c>
      <c r="AO72" s="9">
        <f t="shared" si="74"/>
        <v>1.6000995441113917E-2</v>
      </c>
      <c r="AP72" s="9">
        <f t="shared" si="75"/>
        <v>5.5553295199229106E-4</v>
      </c>
      <c r="AQ72" s="9">
        <f t="shared" si="76"/>
        <v>3.8032856879789831E-9</v>
      </c>
      <c r="AR72" s="9">
        <f t="shared" si="77"/>
        <v>1.9912357470809106E-2</v>
      </c>
    </row>
    <row r="73" spans="1:44" ht="51" x14ac:dyDescent="0.35">
      <c r="A73" s="9" t="s">
        <v>138</v>
      </c>
      <c r="B73" s="9" t="s">
        <v>68</v>
      </c>
      <c r="C73" s="9" t="s">
        <v>110</v>
      </c>
      <c r="D73" s="9" t="s">
        <v>173</v>
      </c>
      <c r="E73" s="9" t="s">
        <v>126</v>
      </c>
      <c r="F73" s="9" t="s">
        <v>56</v>
      </c>
      <c r="G73" s="9" t="s">
        <v>172</v>
      </c>
      <c r="H73" s="9">
        <v>-0.35</v>
      </c>
      <c r="I73" s="9" t="s">
        <v>188</v>
      </c>
      <c r="J73" s="9" t="b">
        <v>0</v>
      </c>
      <c r="L73" s="9">
        <v>1.9762523097816322E-3</v>
      </c>
      <c r="M73" s="9">
        <v>4.5585323878996922E-10</v>
      </c>
      <c r="N73" s="9">
        <v>7.3979812043397198E-11</v>
      </c>
      <c r="O73" s="9">
        <v>8.3625553327060225E-10</v>
      </c>
      <c r="P73" s="9">
        <v>4.9935178435876641E-10</v>
      </c>
      <c r="Q73" s="9">
        <v>1.8854068897571169E-4</v>
      </c>
      <c r="R73" s="9">
        <v>1.2071760860206691E-5</v>
      </c>
      <c r="S73" s="9">
        <v>1.098395321246494E-5</v>
      </c>
      <c r="T73" s="9">
        <v>3.8522508602168832E-5</v>
      </c>
      <c r="U73" s="9">
        <v>2.3791929559191239E-8</v>
      </c>
      <c r="V73" s="9">
        <v>3.4529216119100202E-6</v>
      </c>
      <c r="W73" s="9">
        <v>2.359048868720344E-2</v>
      </c>
      <c r="X73" s="9">
        <v>9.4875290839446111E-2</v>
      </c>
      <c r="Y73" s="9">
        <v>3.4761769599503579E-4</v>
      </c>
      <c r="Z73" s="9">
        <v>5.6209983293744008E-8</v>
      </c>
      <c r="AA73" s="9">
        <v>3.5081459655934379E-2</v>
      </c>
      <c r="AB73" s="9">
        <f t="shared" si="60"/>
        <v>-0.35</v>
      </c>
      <c r="AC73" s="9">
        <f t="shared" si="62"/>
        <v>-6.9168830842357117E-4</v>
      </c>
      <c r="AD73" s="9">
        <f t="shared" si="63"/>
        <v>-1.5954863357648922E-10</v>
      </c>
      <c r="AE73" s="9">
        <f t="shared" si="64"/>
        <v>-2.5892934215189018E-11</v>
      </c>
      <c r="AF73" s="9">
        <f t="shared" si="65"/>
        <v>-2.9268943664471078E-10</v>
      </c>
      <c r="AG73" s="9">
        <f t="shared" si="66"/>
        <v>-1.7477312452556823E-10</v>
      </c>
      <c r="AH73" s="9">
        <f t="shared" si="67"/>
        <v>-6.5989241141499084E-5</v>
      </c>
      <c r="AI73" s="9">
        <f t="shared" si="68"/>
        <v>-4.225116301072341E-6</v>
      </c>
      <c r="AJ73" s="9">
        <f t="shared" si="69"/>
        <v>-3.844383624362729E-6</v>
      </c>
      <c r="AK73" s="9">
        <f t="shared" si="70"/>
        <v>-1.348287801075909E-5</v>
      </c>
      <c r="AL73" s="9">
        <f t="shared" si="71"/>
        <v>-8.3271753457169328E-9</v>
      </c>
      <c r="AM73" s="9">
        <f t="shared" si="72"/>
        <v>-1.2085225641685069E-6</v>
      </c>
      <c r="AN73" s="9">
        <f t="shared" si="73"/>
        <v>-8.2566710405212029E-3</v>
      </c>
      <c r="AO73" s="9">
        <f t="shared" si="74"/>
        <v>-3.3206351793806134E-2</v>
      </c>
      <c r="AP73" s="9">
        <f t="shared" si="75"/>
        <v>-1.2166619359826251E-4</v>
      </c>
      <c r="AQ73" s="9">
        <f t="shared" si="76"/>
        <v>-1.96734941528104E-8</v>
      </c>
      <c r="AR73" s="9">
        <f t="shared" si="77"/>
        <v>-1.2278510879577032E-2</v>
      </c>
    </row>
    <row r="74" spans="1:44" ht="51" x14ac:dyDescent="0.35">
      <c r="A74" s="9" t="s">
        <v>139</v>
      </c>
      <c r="B74" s="9" t="s">
        <v>69</v>
      </c>
      <c r="C74" s="9" t="s">
        <v>110</v>
      </c>
      <c r="D74" s="9" t="s">
        <v>177</v>
      </c>
      <c r="E74" s="9" t="s">
        <v>126</v>
      </c>
      <c r="F74" s="9" t="s">
        <v>56</v>
      </c>
      <c r="G74" s="9" t="s">
        <v>172</v>
      </c>
      <c r="H74" s="9">
        <v>6.0424000000000003E-5</v>
      </c>
      <c r="I74" s="9" t="s">
        <v>189</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140</v>
      </c>
      <c r="B75" s="9" t="s">
        <v>70</v>
      </c>
      <c r="C75" s="9" t="s">
        <v>110</v>
      </c>
      <c r="D75" s="9" t="s">
        <v>177</v>
      </c>
      <c r="E75" s="9" t="s">
        <v>126</v>
      </c>
      <c r="F75" s="9" t="s">
        <v>56</v>
      </c>
      <c r="G75" s="9" t="s">
        <v>172</v>
      </c>
      <c r="H75" s="9">
        <v>0.14660000000000001</v>
      </c>
      <c r="I75" s="9" t="s">
        <v>189</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141</v>
      </c>
      <c r="B76" s="9" t="s">
        <v>71</v>
      </c>
      <c r="C76" s="9" t="s">
        <v>110</v>
      </c>
      <c r="D76" s="9" t="s">
        <v>178</v>
      </c>
      <c r="E76" s="9" t="s">
        <v>126</v>
      </c>
      <c r="F76" s="9" t="s">
        <v>56</v>
      </c>
      <c r="G76" s="9" t="s">
        <v>172</v>
      </c>
      <c r="H76" s="9">
        <v>0.15379999999999999</v>
      </c>
      <c r="I76" s="9" t="s">
        <v>189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142</v>
      </c>
      <c r="B77" s="9" t="s">
        <v>72</v>
      </c>
      <c r="C77" s="9" t="s">
        <v>165</v>
      </c>
      <c r="D77" s="9" t="s">
        <v>179</v>
      </c>
      <c r="E77" s="9" t="s">
        <v>126</v>
      </c>
      <c r="F77" s="9" t="s">
        <v>56</v>
      </c>
      <c r="G77" s="9" t="s">
        <v>172</v>
      </c>
      <c r="H77" s="9">
        <v>0</v>
      </c>
      <c r="I77" s="9" t="s">
        <v>189</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143</v>
      </c>
      <c r="B78" s="9" t="s">
        <v>73</v>
      </c>
      <c r="C78" s="9" t="s">
        <v>110</v>
      </c>
      <c r="D78" s="9" t="s">
        <v>177</v>
      </c>
      <c r="E78" s="9" t="s">
        <v>126</v>
      </c>
      <c r="F78" s="9" t="s">
        <v>56</v>
      </c>
      <c r="G78" s="9" t="s">
        <v>172</v>
      </c>
      <c r="H78" s="9">
        <v>9.8399999999999998E-3</v>
      </c>
      <c r="I78" s="9" t="s">
        <v>189</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144</v>
      </c>
      <c r="B79" s="9" t="s">
        <v>74</v>
      </c>
      <c r="C79" s="9" t="s">
        <v>110</v>
      </c>
      <c r="D79" s="9" t="s">
        <v>177</v>
      </c>
      <c r="E79" s="9" t="s">
        <v>126</v>
      </c>
      <c r="F79" s="9" t="s">
        <v>56</v>
      </c>
      <c r="G79" s="9" t="s">
        <v>172</v>
      </c>
      <c r="H79" s="9">
        <v>4.6900000000000002E-5</v>
      </c>
      <c r="I79" s="9" t="s">
        <v>189</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145</v>
      </c>
      <c r="B80" s="9" t="s">
        <v>75</v>
      </c>
      <c r="C80" s="9" t="s">
        <v>166</v>
      </c>
      <c r="D80" s="9" t="s">
        <v>177</v>
      </c>
      <c r="E80" s="9" t="s">
        <v>126</v>
      </c>
      <c r="F80" s="9" t="s">
        <v>56</v>
      </c>
      <c r="G80" s="9" t="s">
        <v>172</v>
      </c>
      <c r="H80" s="9">
        <v>5.6026000000000003E-4</v>
      </c>
      <c r="I80" s="9" t="s">
        <v>189</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146</v>
      </c>
      <c r="B81" s="9" t="s">
        <v>76</v>
      </c>
      <c r="C81" s="9" t="s">
        <v>110</v>
      </c>
      <c r="D81" s="9" t="s">
        <v>177</v>
      </c>
      <c r="E81" s="9" t="s">
        <v>126</v>
      </c>
      <c r="F81" s="9" t="s">
        <v>56</v>
      </c>
      <c r="G81" s="9" t="s">
        <v>172</v>
      </c>
      <c r="H81" s="9">
        <v>2.3430000000000001E-5</v>
      </c>
      <c r="I81" s="9" t="s">
        <v>189</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133</v>
      </c>
      <c r="B82" s="9" t="s">
        <v>63</v>
      </c>
      <c r="C82" s="9" t="s">
        <v>110</v>
      </c>
      <c r="D82" s="9" t="s">
        <v>172</v>
      </c>
      <c r="E82" s="9" t="s">
        <v>133</v>
      </c>
      <c r="F82" s="9" t="s">
        <v>63</v>
      </c>
      <c r="G82" s="9" t="s">
        <v>172</v>
      </c>
      <c r="H82" s="9">
        <v>-1</v>
      </c>
      <c r="I82" s="9" t="s">
        <v>187</v>
      </c>
      <c r="J82" s="9" t="b">
        <v>0</v>
      </c>
      <c r="AB82" s="9">
        <f t="shared" si="60"/>
        <v>-1</v>
      </c>
      <c r="AC82" s="9">
        <f t="shared" ref="AC82:AR82" si="78">+AC83+AC84+AC85+AC86+AC87+AC88+AC89+AC90+AC91+AC92+AC93+AC94</f>
        <v>5.1902148057455584E-2</v>
      </c>
      <c r="AD82" s="9">
        <f t="shared" si="78"/>
        <v>2.9631161922865247E-9</v>
      </c>
      <c r="AE82" s="9">
        <f t="shared" si="78"/>
        <v>1.505032708367435E-9</v>
      </c>
      <c r="AF82" s="9">
        <f t="shared" si="78"/>
        <v>2.5670544272338876E-9</v>
      </c>
      <c r="AG82" s="9">
        <f t="shared" si="78"/>
        <v>1.0935378100008095E-8</v>
      </c>
      <c r="AH82" s="9">
        <f t="shared" si="78"/>
        <v>1.9588166580128026E-3</v>
      </c>
      <c r="AI82" s="9">
        <f t="shared" si="78"/>
        <v>7.1927436849041171E-5</v>
      </c>
      <c r="AJ82" s="9">
        <f t="shared" si="78"/>
        <v>2.1689098136162058E-3</v>
      </c>
      <c r="AK82" s="9">
        <f t="shared" si="78"/>
        <v>9.6286163502397708E-3</v>
      </c>
      <c r="AL82" s="9">
        <f t="shared" si="78"/>
        <v>3.8220756400944562E-7</v>
      </c>
      <c r="AM82" s="9">
        <f t="shared" si="78"/>
        <v>8.6336785509601342E-5</v>
      </c>
      <c r="AN82" s="9">
        <f t="shared" si="78"/>
        <v>2.0821992102691859E-2</v>
      </c>
      <c r="AO82" s="9">
        <f t="shared" si="78"/>
        <v>0.58901897080924814</v>
      </c>
      <c r="AP82" s="9">
        <f t="shared" si="78"/>
        <v>1.1813854293390241E-2</v>
      </c>
      <c r="AQ82" s="9">
        <f t="shared" si="78"/>
        <v>1.2528994163134821E-7</v>
      </c>
      <c r="AR82" s="9">
        <f t="shared" si="78"/>
        <v>0.27798189257859174</v>
      </c>
    </row>
    <row r="83" spans="1:44" ht="63.5" x14ac:dyDescent="0.35">
      <c r="A83" s="9" t="s">
        <v>147</v>
      </c>
      <c r="B83" s="9" t="s">
        <v>77</v>
      </c>
      <c r="C83" s="9" t="s">
        <v>110</v>
      </c>
      <c r="D83" s="9" t="s">
        <v>180</v>
      </c>
      <c r="E83" s="9" t="s">
        <v>133</v>
      </c>
      <c r="F83" s="9" t="s">
        <v>63</v>
      </c>
      <c r="G83" s="9" t="s">
        <v>172</v>
      </c>
      <c r="H83" s="9">
        <v>-1.8499999999999999E-5</v>
      </c>
      <c r="I83" s="9" t="s">
        <v>188</v>
      </c>
      <c r="J83" s="9" t="b">
        <v>0</v>
      </c>
      <c r="L83" s="9">
        <v>-0.51940192584175338</v>
      </c>
      <c r="M83" s="9">
        <v>-4.6051919264734213E-9</v>
      </c>
      <c r="N83" s="9">
        <v>-6.2243072063220781E-9</v>
      </c>
      <c r="O83" s="9">
        <v>-4.288719512531037E-8</v>
      </c>
      <c r="P83" s="9">
        <v>-4.1565817284655442E-9</v>
      </c>
      <c r="Q83" s="9">
        <v>-1.9986873841216142E-3</v>
      </c>
      <c r="R83" s="9">
        <v>-3.9306171721655128E-4</v>
      </c>
      <c r="S83" s="9">
        <v>-3.126136520155667E-4</v>
      </c>
      <c r="T83" s="9">
        <v>-1.468644351305413E-3</v>
      </c>
      <c r="U83" s="9">
        <v>-7.4459604740602693E-7</v>
      </c>
      <c r="V83" s="9">
        <v>-1.469849444047435E-4</v>
      </c>
      <c r="W83" s="9">
        <v>-1.3996924973071929</v>
      </c>
      <c r="X83" s="9">
        <v>-0.59690606778180233</v>
      </c>
      <c r="Y83" s="9">
        <v>-7.2207398976455228E-2</v>
      </c>
      <c r="Z83" s="9">
        <v>-1.9787340231942811E-7</v>
      </c>
      <c r="AA83" s="9">
        <v>-0.36422215309220052</v>
      </c>
      <c r="AB83" s="9">
        <f t="shared" si="60"/>
        <v>-1.8499999999999999E-5</v>
      </c>
      <c r="AC83" s="9">
        <f t="shared" ref="AC83:AC94" si="79">AB83*L83</f>
        <v>9.6089356280724362E-6</v>
      </c>
      <c r="AD83" s="9">
        <f t="shared" ref="AD83:AD94" si="80">AB83*M83</f>
        <v>8.519605063975829E-14</v>
      </c>
      <c r="AE83" s="9">
        <f t="shared" ref="AE83:AE94" si="81">AB83*N83</f>
        <v>1.1514968331695844E-13</v>
      </c>
      <c r="AF83" s="9">
        <f t="shared" ref="AF83:AF94" si="82">AB83*O83</f>
        <v>7.9341310981824181E-13</v>
      </c>
      <c r="AG83" s="9">
        <f t="shared" ref="AG83:AG94" si="83">AB83*P83</f>
        <v>7.6896761976612567E-14</v>
      </c>
      <c r="AH83" s="9">
        <f t="shared" ref="AH83:AH94" si="84">AB83*Q83</f>
        <v>3.6975716606249858E-8</v>
      </c>
      <c r="AI83" s="9">
        <f t="shared" ref="AI83:AI94" si="85">AB83*R83</f>
        <v>7.271641768506198E-9</v>
      </c>
      <c r="AJ83" s="9">
        <f t="shared" ref="AJ83:AJ94" si="86">AB83*S83</f>
        <v>5.7833525622879834E-9</v>
      </c>
      <c r="AK83" s="9">
        <f t="shared" ref="AK83:AK94" si="87">AB83*T83</f>
        <v>2.7169920499150139E-8</v>
      </c>
      <c r="AL83" s="9">
        <f t="shared" ref="AL83:AL94" si="88">AB83*U83</f>
        <v>1.3775026877011497E-11</v>
      </c>
      <c r="AM83" s="9">
        <f t="shared" ref="AM83:AM94" si="89">AB83*V83</f>
        <v>2.7192214714877544E-9</v>
      </c>
      <c r="AN83" s="9">
        <f t="shared" ref="AN83:AN94" si="90">AB83*W83</f>
        <v>2.5894311200183068E-5</v>
      </c>
      <c r="AO83" s="9">
        <f t="shared" ref="AO83:AO94" si="91">AB83*X83</f>
        <v>1.1042762253963342E-5</v>
      </c>
      <c r="AP83" s="9">
        <f t="shared" ref="AP83:AP94" si="92">AB83*Y83</f>
        <v>1.3358368810644216E-6</v>
      </c>
      <c r="AQ83" s="9">
        <f t="shared" ref="AQ83:AQ94" si="93">AB83*Z83</f>
        <v>3.6606579429094194E-12</v>
      </c>
      <c r="AR83" s="9">
        <f t="shared" ref="AR83:AR94" si="94">AB83*AA83</f>
        <v>6.7381098322057096E-6</v>
      </c>
    </row>
    <row r="84" spans="1:44" ht="63.5" x14ac:dyDescent="0.35">
      <c r="A84" s="9" t="s">
        <v>148</v>
      </c>
      <c r="B84" s="9" t="s">
        <v>78</v>
      </c>
      <c r="C84" s="9" t="s">
        <v>166</v>
      </c>
      <c r="D84" s="9" t="s">
        <v>180</v>
      </c>
      <c r="E84" s="9" t="s">
        <v>133</v>
      </c>
      <c r="F84" s="9" t="s">
        <v>63</v>
      </c>
      <c r="G84" s="9" t="s">
        <v>172</v>
      </c>
      <c r="H84" s="9">
        <v>-2.2499999999999999E-4</v>
      </c>
      <c r="I84" s="9" t="s">
        <v>188</v>
      </c>
      <c r="J84" s="9" t="b">
        <v>0</v>
      </c>
      <c r="L84" s="9">
        <v>-0.2495987735369119</v>
      </c>
      <c r="M84" s="9">
        <v>-2.298440280271461E-8</v>
      </c>
      <c r="N84" s="9">
        <v>-1.2730318481443419E-7</v>
      </c>
      <c r="O84" s="9">
        <v>-2.1089556431940152E-6</v>
      </c>
      <c r="P84" s="9">
        <v>-3.3022881192144073E-8</v>
      </c>
      <c r="Q84" s="9">
        <v>-3.087734116993586E-2</v>
      </c>
      <c r="R84" s="9">
        <v>-1.673626355443798E-3</v>
      </c>
      <c r="S84" s="9">
        <v>-3.9479854448940836E-3</v>
      </c>
      <c r="T84" s="9">
        <v>-1.1803089175688029E-2</v>
      </c>
      <c r="U84" s="9">
        <v>-9.1012277757634887E-4</v>
      </c>
      <c r="V84" s="9">
        <v>-2.0731028737765399E-2</v>
      </c>
      <c r="W84" s="9">
        <v>-4.7613668469768156</v>
      </c>
      <c r="X84" s="9">
        <v>-4.0001410825997326</v>
      </c>
      <c r="Y84" s="9">
        <v>-4.434468517523853</v>
      </c>
      <c r="Z84" s="9">
        <v>-6.659646535487014E-6</v>
      </c>
      <c r="AA84" s="9">
        <v>-4.3641458683035443</v>
      </c>
      <c r="AB84" s="9">
        <f t="shared" si="60"/>
        <v>-2.2499999999999999E-4</v>
      </c>
      <c r="AC84" s="9">
        <f t="shared" si="79"/>
        <v>5.6159724045805173E-5</v>
      </c>
      <c r="AD84" s="9">
        <f t="shared" si="80"/>
        <v>5.1714906306107873E-12</v>
      </c>
      <c r="AE84" s="9">
        <f t="shared" si="81"/>
        <v>2.8643216583247692E-11</v>
      </c>
      <c r="AF84" s="9">
        <f t="shared" si="82"/>
        <v>4.7451501971865341E-10</v>
      </c>
      <c r="AG84" s="9">
        <f t="shared" si="83"/>
        <v>7.4301482682324166E-12</v>
      </c>
      <c r="AH84" s="9">
        <f t="shared" si="84"/>
        <v>6.9474017632355678E-6</v>
      </c>
      <c r="AI84" s="9">
        <f t="shared" si="85"/>
        <v>3.7656592997485455E-7</v>
      </c>
      <c r="AJ84" s="9">
        <f t="shared" si="86"/>
        <v>8.8829672510116878E-7</v>
      </c>
      <c r="AK84" s="9">
        <f t="shared" si="87"/>
        <v>2.6556950645298065E-6</v>
      </c>
      <c r="AL84" s="9">
        <f t="shared" si="88"/>
        <v>2.0477762495467849E-7</v>
      </c>
      <c r="AM84" s="9">
        <f t="shared" si="89"/>
        <v>4.6644814659972144E-6</v>
      </c>
      <c r="AN84" s="9">
        <f t="shared" si="90"/>
        <v>1.0713075405697835E-3</v>
      </c>
      <c r="AO84" s="9">
        <f t="shared" si="91"/>
        <v>9.0003174358493985E-4</v>
      </c>
      <c r="AP84" s="9">
        <f t="shared" si="92"/>
        <v>9.9775541644286686E-4</v>
      </c>
      <c r="AQ84" s="9">
        <f t="shared" si="93"/>
        <v>1.498420470484578E-9</v>
      </c>
      <c r="AR84" s="9">
        <f t="shared" si="94"/>
        <v>9.8193282036829741E-4</v>
      </c>
    </row>
    <row r="85" spans="1:44" ht="63.5" x14ac:dyDescent="0.35">
      <c r="A85" s="9" t="s">
        <v>149</v>
      </c>
      <c r="B85" s="9" t="s">
        <v>79</v>
      </c>
      <c r="C85" s="9" t="s">
        <v>167</v>
      </c>
      <c r="D85" s="9" t="s">
        <v>180</v>
      </c>
      <c r="E85" s="9" t="s">
        <v>133</v>
      </c>
      <c r="F85" s="9" t="s">
        <v>63</v>
      </c>
      <c r="G85" s="9" t="s">
        <v>172</v>
      </c>
      <c r="H85" s="9">
        <v>7.4099999999999998E-9</v>
      </c>
      <c r="I85" s="9" t="s">
        <v>188</v>
      </c>
      <c r="J85" s="9" t="b">
        <v>0</v>
      </c>
      <c r="L85" s="9">
        <v>431230.28845620091</v>
      </c>
      <c r="M85" s="9">
        <v>0.1812057905421523</v>
      </c>
      <c r="N85" s="9">
        <v>0.17818369209175161</v>
      </c>
      <c r="O85" s="9">
        <v>0.24646226323935019</v>
      </c>
      <c r="P85" s="9">
        <v>9.5402912601042889E-2</v>
      </c>
      <c r="Q85" s="9">
        <v>75861.433288755667</v>
      </c>
      <c r="R85" s="9">
        <v>3780.796048065733</v>
      </c>
      <c r="S85" s="9">
        <v>3420.1765630243522</v>
      </c>
      <c r="T85" s="9">
        <v>11503.54919853773</v>
      </c>
      <c r="U85" s="9">
        <v>16.70792456510156</v>
      </c>
      <c r="V85" s="9">
        <v>1003.613908752983</v>
      </c>
      <c r="W85" s="9">
        <v>3436396.434692875</v>
      </c>
      <c r="X85" s="9">
        <v>63525200.067814529</v>
      </c>
      <c r="Y85" s="9">
        <v>464514.47825360479</v>
      </c>
      <c r="Z85" s="9">
        <v>12.573692906766761</v>
      </c>
      <c r="AA85" s="9">
        <v>15117124.67547882</v>
      </c>
      <c r="AB85" s="9">
        <f t="shared" si="60"/>
        <v>7.4099999999999998E-9</v>
      </c>
      <c r="AC85" s="9">
        <f t="shared" si="79"/>
        <v>3.1954164374604489E-3</v>
      </c>
      <c r="AD85" s="9">
        <f t="shared" si="80"/>
        <v>1.3427349079173486E-9</v>
      </c>
      <c r="AE85" s="9">
        <f t="shared" si="81"/>
        <v>1.3203411583998795E-9</v>
      </c>
      <c r="AF85" s="9">
        <f t="shared" si="82"/>
        <v>1.826285370603585E-9</v>
      </c>
      <c r="AG85" s="9">
        <f t="shared" si="83"/>
        <v>7.0693558237372784E-10</v>
      </c>
      <c r="AH85" s="9">
        <f t="shared" si="84"/>
        <v>5.621332206696795E-4</v>
      </c>
      <c r="AI85" s="9">
        <f t="shared" si="85"/>
        <v>2.801569871616708E-5</v>
      </c>
      <c r="AJ85" s="9">
        <f t="shared" si="86"/>
        <v>2.5343508332010448E-5</v>
      </c>
      <c r="AK85" s="9">
        <f t="shared" si="87"/>
        <v>8.5241299561164576E-5</v>
      </c>
      <c r="AL85" s="9">
        <f t="shared" si="88"/>
        <v>1.2380572102740256E-7</v>
      </c>
      <c r="AM85" s="9">
        <f t="shared" si="89"/>
        <v>7.4367790638596034E-6</v>
      </c>
      <c r="AN85" s="9">
        <f t="shared" si="90"/>
        <v>2.5463697581074203E-2</v>
      </c>
      <c r="AO85" s="9">
        <f t="shared" si="91"/>
        <v>0.47072173250250565</v>
      </c>
      <c r="AP85" s="9">
        <f t="shared" si="92"/>
        <v>3.4420522838592114E-3</v>
      </c>
      <c r="AQ85" s="9">
        <f t="shared" si="93"/>
        <v>9.3171064439141692E-8</v>
      </c>
      <c r="AR85" s="9">
        <f t="shared" si="94"/>
        <v>0.11201789384529805</v>
      </c>
    </row>
    <row r="86" spans="1:44" ht="63.5" x14ac:dyDescent="0.35">
      <c r="A86" s="9" t="s">
        <v>150</v>
      </c>
      <c r="B86" s="9" t="s">
        <v>80</v>
      </c>
      <c r="C86" s="9" t="s">
        <v>168</v>
      </c>
      <c r="D86" s="9" t="s">
        <v>180</v>
      </c>
      <c r="E86" s="9" t="s">
        <v>133</v>
      </c>
      <c r="F86" s="9" t="s">
        <v>63</v>
      </c>
      <c r="G86" s="9" t="s">
        <v>172</v>
      </c>
      <c r="H86" s="9">
        <v>1.18E-2</v>
      </c>
      <c r="I86" s="9" t="s">
        <v>188</v>
      </c>
      <c r="J86" s="9" t="b">
        <v>0</v>
      </c>
      <c r="L86" s="9">
        <v>6.4976975825310895E-2</v>
      </c>
      <c r="M86" s="9">
        <v>1.88167952045853E-8</v>
      </c>
      <c r="N86" s="9">
        <v>6.0236371123010269E-9</v>
      </c>
      <c r="O86" s="9">
        <v>3.9556354335357318E-8</v>
      </c>
      <c r="P86" s="9">
        <v>5.3369834210624228E-9</v>
      </c>
      <c r="Q86" s="9">
        <v>8.4433934315109968E-2</v>
      </c>
      <c r="R86" s="9">
        <v>5.016597225484062E-4</v>
      </c>
      <c r="S86" s="9">
        <v>5.0248543053991177E-4</v>
      </c>
      <c r="T86" s="9">
        <v>1.8498312758690361E-3</v>
      </c>
      <c r="U86" s="9">
        <v>3.9109431028866969E-6</v>
      </c>
      <c r="V86" s="9">
        <v>1.39010101612752E-4</v>
      </c>
      <c r="W86" s="9">
        <v>0.17314665931359649</v>
      </c>
      <c r="X86" s="9">
        <v>2.101253921996538</v>
      </c>
      <c r="Y86" s="9">
        <v>0.15811485130492209</v>
      </c>
      <c r="Z86" s="9">
        <v>4.2611104742012036E-6</v>
      </c>
      <c r="AA86" s="9">
        <v>6.7283494472038399</v>
      </c>
      <c r="AB86" s="9">
        <f t="shared" si="60"/>
        <v>1.18E-2</v>
      </c>
      <c r="AC86" s="9">
        <f t="shared" si="79"/>
        <v>7.6672831473866855E-4</v>
      </c>
      <c r="AD86" s="9">
        <f t="shared" si="80"/>
        <v>2.2203818341410653E-10</v>
      </c>
      <c r="AE86" s="9">
        <f t="shared" si="81"/>
        <v>7.107891792515212E-11</v>
      </c>
      <c r="AF86" s="9">
        <f t="shared" si="82"/>
        <v>4.6676498115721638E-10</v>
      </c>
      <c r="AG86" s="9">
        <f t="shared" si="83"/>
        <v>6.2976404368536587E-11</v>
      </c>
      <c r="AH86" s="9">
        <f t="shared" si="84"/>
        <v>9.9632042491829757E-4</v>
      </c>
      <c r="AI86" s="9">
        <f t="shared" si="85"/>
        <v>5.919584726071193E-6</v>
      </c>
      <c r="AJ86" s="9">
        <f t="shared" si="86"/>
        <v>5.9293280803709584E-6</v>
      </c>
      <c r="AK86" s="9">
        <f t="shared" si="87"/>
        <v>2.1828009055254625E-5</v>
      </c>
      <c r="AL86" s="9">
        <f t="shared" si="88"/>
        <v>4.614912861406302E-8</v>
      </c>
      <c r="AM86" s="9">
        <f t="shared" si="89"/>
        <v>1.6403191990304736E-6</v>
      </c>
      <c r="AN86" s="9">
        <f t="shared" si="90"/>
        <v>2.0431305799004386E-3</v>
      </c>
      <c r="AO86" s="9">
        <f t="shared" si="91"/>
        <v>2.4794796279559148E-2</v>
      </c>
      <c r="AP86" s="9">
        <f t="shared" si="92"/>
        <v>1.8657552453980805E-3</v>
      </c>
      <c r="AQ86" s="9">
        <f t="shared" si="93"/>
        <v>5.0281103595574199E-8</v>
      </c>
      <c r="AR86" s="9">
        <f t="shared" si="94"/>
        <v>7.9394523477005305E-2</v>
      </c>
    </row>
    <row r="87" spans="1:44" ht="113.5" x14ac:dyDescent="0.35">
      <c r="A87" s="9" t="s">
        <v>151</v>
      </c>
      <c r="B87" s="9" t="s">
        <v>81</v>
      </c>
      <c r="C87" s="9" t="s">
        <v>169</v>
      </c>
      <c r="D87" s="9" t="s">
        <v>173</v>
      </c>
      <c r="E87" s="9" t="s">
        <v>133</v>
      </c>
      <c r="F87" s="9" t="s">
        <v>63</v>
      </c>
      <c r="G87" s="9" t="s">
        <v>172</v>
      </c>
      <c r="H87" s="9">
        <v>3.5211267605633799E-4</v>
      </c>
      <c r="I87" s="9" t="s">
        <v>188</v>
      </c>
      <c r="J87" s="9" t="b">
        <v>0</v>
      </c>
      <c r="L87" s="9">
        <v>20.770476845355471</v>
      </c>
      <c r="M87" s="9">
        <v>4.538945855711228E-6</v>
      </c>
      <c r="N87" s="9">
        <v>3.3553231459484399E-7</v>
      </c>
      <c r="O87" s="9">
        <v>4.9703019663053336E-7</v>
      </c>
      <c r="P87" s="9">
        <v>1.654775334199667E-6</v>
      </c>
      <c r="Q87" s="9">
        <v>1.358150323754713</v>
      </c>
      <c r="R87" s="9">
        <v>9.3551327350913246E-2</v>
      </c>
      <c r="S87" s="9">
        <v>7.8627320043827789E-2</v>
      </c>
      <c r="T87" s="9">
        <v>0.30444602764641082</v>
      </c>
      <c r="U87" s="9">
        <v>5.1596218834091912E-5</v>
      </c>
      <c r="V87" s="9">
        <v>2.7679495648269901E-2</v>
      </c>
      <c r="W87" s="9">
        <v>8.0476568776961841</v>
      </c>
      <c r="X87" s="9">
        <v>384.2101054534304</v>
      </c>
      <c r="Y87" s="9">
        <v>0.83675906617926499</v>
      </c>
      <c r="Z87" s="9">
        <v>1.5989725259106591E-5</v>
      </c>
      <c r="AA87" s="9">
        <v>287.88358972637371</v>
      </c>
      <c r="AB87" s="9">
        <f t="shared" si="60"/>
        <v>3.5211267605633799E-4</v>
      </c>
      <c r="AC87" s="9">
        <f t="shared" si="79"/>
        <v>7.31354818498432E-3</v>
      </c>
      <c r="AD87" s="9">
        <f t="shared" si="80"/>
        <v>1.5982203717293055E-9</v>
      </c>
      <c r="AE87" s="9">
        <f t="shared" si="81"/>
        <v>1.1814518119536758E-10</v>
      </c>
      <c r="AF87" s="9">
        <f t="shared" si="82"/>
        <v>1.7501063261638496E-10</v>
      </c>
      <c r="AG87" s="9">
        <f t="shared" si="83"/>
        <v>5.8266737119706578E-10</v>
      </c>
      <c r="AH87" s="9">
        <f t="shared" si="84"/>
        <v>4.7822194498405382E-4</v>
      </c>
      <c r="AI87" s="9">
        <f t="shared" si="85"/>
        <v>3.2940608222152547E-5</v>
      </c>
      <c r="AJ87" s="9">
        <f t="shared" si="86"/>
        <v>2.7685676071770344E-5</v>
      </c>
      <c r="AK87" s="9">
        <f t="shared" si="87"/>
        <v>1.0719930550929957E-4</v>
      </c>
      <c r="AL87" s="9">
        <f t="shared" si="88"/>
        <v>1.8167682688060532E-8</v>
      </c>
      <c r="AM87" s="9">
        <f t="shared" si="89"/>
        <v>9.7463012846020771E-6</v>
      </c>
      <c r="AN87" s="9">
        <f t="shared" si="90"/>
        <v>2.833681999188797E-3</v>
      </c>
      <c r="AO87" s="9">
        <f t="shared" si="91"/>
        <v>0.1352852483990952</v>
      </c>
      <c r="AP87" s="9">
        <f t="shared" si="92"/>
        <v>2.9463347400678341E-4</v>
      </c>
      <c r="AQ87" s="9">
        <f t="shared" si="93"/>
        <v>5.6301849503896443E-9</v>
      </c>
      <c r="AR87" s="9">
        <f t="shared" si="94"/>
        <v>0.10136746117125833</v>
      </c>
    </row>
    <row r="88" spans="1:44" ht="63.5" x14ac:dyDescent="0.35">
      <c r="A88" s="9" t="s">
        <v>138</v>
      </c>
      <c r="B88" s="9" t="s">
        <v>68</v>
      </c>
      <c r="C88" s="9" t="s">
        <v>110</v>
      </c>
      <c r="D88" s="9" t="s">
        <v>173</v>
      </c>
      <c r="E88" s="9" t="s">
        <v>133</v>
      </c>
      <c r="F88" s="9" t="s">
        <v>63</v>
      </c>
      <c r="G88" s="9" t="s">
        <v>172</v>
      </c>
      <c r="H88" s="9">
        <v>-0.45</v>
      </c>
      <c r="I88" s="9" t="s">
        <v>188</v>
      </c>
      <c r="J88" s="9" t="b">
        <v>0</v>
      </c>
      <c r="L88" s="9">
        <v>1.9762523097816322E-3</v>
      </c>
      <c r="M88" s="9">
        <v>4.5585323878996922E-10</v>
      </c>
      <c r="N88" s="9">
        <v>7.3979812043397198E-11</v>
      </c>
      <c r="O88" s="9">
        <v>8.3625553327060225E-10</v>
      </c>
      <c r="P88" s="9">
        <v>4.9935178435876641E-10</v>
      </c>
      <c r="Q88" s="9">
        <v>1.8854068897571169E-4</v>
      </c>
      <c r="R88" s="9">
        <v>1.2071760860206691E-5</v>
      </c>
      <c r="S88" s="9">
        <v>1.098395321246494E-5</v>
      </c>
      <c r="T88" s="9">
        <v>3.8522508602168832E-5</v>
      </c>
      <c r="U88" s="9">
        <v>2.3791929559191239E-8</v>
      </c>
      <c r="V88" s="9">
        <v>3.4529216119100202E-6</v>
      </c>
      <c r="W88" s="9">
        <v>2.359048868720344E-2</v>
      </c>
      <c r="X88" s="9">
        <v>9.4875290839446111E-2</v>
      </c>
      <c r="Y88" s="9">
        <v>3.4761769599503579E-4</v>
      </c>
      <c r="Z88" s="9">
        <v>5.6209983293744008E-8</v>
      </c>
      <c r="AA88" s="9">
        <v>3.5081459655934379E-2</v>
      </c>
      <c r="AB88" s="9">
        <f t="shared" si="60"/>
        <v>-0.45</v>
      </c>
      <c r="AC88" s="9">
        <f t="shared" si="79"/>
        <v>-8.8931353940173452E-4</v>
      </c>
      <c r="AD88" s="9">
        <f t="shared" si="80"/>
        <v>-2.0513395745548615E-10</v>
      </c>
      <c r="AE88" s="9">
        <f t="shared" si="81"/>
        <v>-3.329091541952874E-11</v>
      </c>
      <c r="AF88" s="9">
        <f t="shared" si="82"/>
        <v>-3.7631498997177103E-10</v>
      </c>
      <c r="AG88" s="9">
        <f t="shared" si="83"/>
        <v>-2.2470830296144488E-10</v>
      </c>
      <c r="AH88" s="9">
        <f t="shared" si="84"/>
        <v>-8.4843310039070264E-5</v>
      </c>
      <c r="AI88" s="9">
        <f t="shared" si="85"/>
        <v>-5.4322923870930111E-6</v>
      </c>
      <c r="AJ88" s="9">
        <f t="shared" si="86"/>
        <v>-4.942778945609223E-6</v>
      </c>
      <c r="AK88" s="9">
        <f t="shared" si="87"/>
        <v>-1.7335128870975976E-5</v>
      </c>
      <c r="AL88" s="9">
        <f t="shared" si="88"/>
        <v>-1.0706368301636057E-8</v>
      </c>
      <c r="AM88" s="9">
        <f t="shared" si="89"/>
        <v>-1.5538147253595092E-6</v>
      </c>
      <c r="AN88" s="9">
        <f t="shared" si="90"/>
        <v>-1.0615719909241548E-2</v>
      </c>
      <c r="AO88" s="9">
        <f t="shared" si="91"/>
        <v>-4.2693880877750751E-2</v>
      </c>
      <c r="AP88" s="9">
        <f t="shared" si="92"/>
        <v>-1.5642796319776612E-4</v>
      </c>
      <c r="AQ88" s="9">
        <f t="shared" si="93"/>
        <v>-2.5294492482184804E-8</v>
      </c>
      <c r="AR88" s="9">
        <f t="shared" si="94"/>
        <v>-1.5786656845170471E-2</v>
      </c>
    </row>
    <row r="89" spans="1:44" ht="63.5" x14ac:dyDescent="0.35">
      <c r="A89" s="9" t="s">
        <v>139</v>
      </c>
      <c r="B89" s="9" t="s">
        <v>69</v>
      </c>
      <c r="C89" s="9" t="s">
        <v>110</v>
      </c>
      <c r="D89" s="9" t="s">
        <v>177</v>
      </c>
      <c r="E89" s="9" t="s">
        <v>133</v>
      </c>
      <c r="F89" s="9" t="s">
        <v>63</v>
      </c>
      <c r="G89" s="9" t="s">
        <v>172</v>
      </c>
      <c r="H89" s="9">
        <v>2.5000000000000001E-5</v>
      </c>
      <c r="I89" s="9" t="s">
        <v>189</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140</v>
      </c>
      <c r="B90" s="9" t="s">
        <v>70</v>
      </c>
      <c r="C90" s="9" t="s">
        <v>110</v>
      </c>
      <c r="D90" s="9" t="s">
        <v>177</v>
      </c>
      <c r="E90" s="9" t="s">
        <v>133</v>
      </c>
      <c r="F90" s="9" t="s">
        <v>63</v>
      </c>
      <c r="G90" s="9" t="s">
        <v>172</v>
      </c>
      <c r="H90" s="9">
        <v>0.22</v>
      </c>
      <c r="I90" s="9" t="s">
        <v>189</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152</v>
      </c>
      <c r="B91" s="9" t="s">
        <v>82</v>
      </c>
      <c r="C91" s="9" t="s">
        <v>110</v>
      </c>
      <c r="D91" s="9" t="s">
        <v>177</v>
      </c>
      <c r="E91" s="9" t="s">
        <v>133</v>
      </c>
      <c r="F91" s="9" t="s">
        <v>63</v>
      </c>
      <c r="G91" s="9" t="s">
        <v>172</v>
      </c>
      <c r="H91" s="9">
        <v>5.2599999999999999E-4</v>
      </c>
      <c r="I91" s="9" t="s">
        <v>189</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144</v>
      </c>
      <c r="B92" s="9" t="s">
        <v>74</v>
      </c>
      <c r="C92" s="9" t="s">
        <v>110</v>
      </c>
      <c r="D92" s="9" t="s">
        <v>177</v>
      </c>
      <c r="E92" s="9" t="s">
        <v>133</v>
      </c>
      <c r="F92" s="9" t="s">
        <v>63</v>
      </c>
      <c r="G92" s="9" t="s">
        <v>172</v>
      </c>
      <c r="H92" s="9">
        <v>1E-3</v>
      </c>
      <c r="I92" s="9" t="s">
        <v>189</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145</v>
      </c>
      <c r="B93" s="9" t="s">
        <v>83</v>
      </c>
      <c r="C93" s="9" t="s">
        <v>166</v>
      </c>
      <c r="D93" s="9" t="s">
        <v>181</v>
      </c>
      <c r="E93" s="9" t="s">
        <v>133</v>
      </c>
      <c r="F93" s="9" t="s">
        <v>63</v>
      </c>
      <c r="G93" s="9" t="s">
        <v>172</v>
      </c>
      <c r="H93" s="9">
        <v>1.25E-4</v>
      </c>
      <c r="I93" s="9" t="s">
        <v>189</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146</v>
      </c>
      <c r="B94" s="9" t="s">
        <v>76</v>
      </c>
      <c r="C94" s="9" t="s">
        <v>110</v>
      </c>
      <c r="D94" s="9" t="s">
        <v>177</v>
      </c>
      <c r="E94" s="9" t="s">
        <v>133</v>
      </c>
      <c r="F94" s="9" t="s">
        <v>63</v>
      </c>
      <c r="G94" s="9" t="s">
        <v>172</v>
      </c>
      <c r="H94" s="9">
        <v>6.9999999999999999E-4</v>
      </c>
      <c r="I94" s="9" t="s">
        <v>189</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134</v>
      </c>
      <c r="B95" s="9" t="s">
        <v>64</v>
      </c>
      <c r="C95" s="9" t="s">
        <v>110</v>
      </c>
      <c r="D95" s="9" t="s">
        <v>172</v>
      </c>
      <c r="E95" s="9" t="s">
        <v>134</v>
      </c>
      <c r="F95" s="9" t="s">
        <v>64</v>
      </c>
      <c r="G95" s="9" t="s">
        <v>172</v>
      </c>
      <c r="H95" s="9">
        <v>-1</v>
      </c>
      <c r="I95" s="9" t="s">
        <v>187</v>
      </c>
      <c r="J95" s="9" t="b">
        <v>0</v>
      </c>
      <c r="AB95" s="9">
        <f t="shared" si="95"/>
        <v>-1</v>
      </c>
      <c r="AC95" s="9">
        <f t="shared" ref="AC95:AR95" si="96">+AC96+AC97+AC98+AC99+AC100+AC101+AC102+AC103+AC104+AC105+AC106+AC107+AC108+AC109+AC110+AC111+AC112</f>
        <v>6.3631291606058196E-2</v>
      </c>
      <c r="AD95" s="9">
        <f t="shared" si="96"/>
        <v>2.1461117401745045E-9</v>
      </c>
      <c r="AE95" s="9">
        <f t="shared" si="96"/>
        <v>5.9932898772369975E-10</v>
      </c>
      <c r="AF95" s="9">
        <f t="shared" si="96"/>
        <v>2.1648111306459408E-9</v>
      </c>
      <c r="AG95" s="9">
        <f t="shared" si="96"/>
        <v>-5.1574816115097723E-10</v>
      </c>
      <c r="AH95" s="9">
        <f t="shared" si="96"/>
        <v>2.1236309091165724E-4</v>
      </c>
      <c r="AI95" s="9">
        <f t="shared" si="96"/>
        <v>5.7021824543464168E-5</v>
      </c>
      <c r="AJ95" s="9">
        <f t="shared" si="96"/>
        <v>-2.287819116289003E-4</v>
      </c>
      <c r="AK95" s="9">
        <f t="shared" si="96"/>
        <v>-1.0539745436972097E-3</v>
      </c>
      <c r="AL95" s="9">
        <f t="shared" si="96"/>
        <v>2.8696702001424669E-7</v>
      </c>
      <c r="AM95" s="9">
        <f t="shared" si="96"/>
        <v>9.7586895528990404E-6</v>
      </c>
      <c r="AN95" s="9">
        <f t="shared" si="96"/>
        <v>5.348048751002827E-3</v>
      </c>
      <c r="AO95" s="9">
        <f t="shared" si="96"/>
        <v>3.2308317082828386E-2</v>
      </c>
      <c r="AP95" s="9">
        <f t="shared" si="96"/>
        <v>5.9156225282669785E-4</v>
      </c>
      <c r="AQ95" s="9">
        <f t="shared" si="96"/>
        <v>-5.5873030923603101E-10</v>
      </c>
      <c r="AR95" s="9">
        <f t="shared" si="96"/>
        <v>0.10916730139212347</v>
      </c>
    </row>
    <row r="96" spans="1:44" ht="76" x14ac:dyDescent="0.35">
      <c r="A96" s="9" t="s">
        <v>153</v>
      </c>
      <c r="B96" s="9" t="s">
        <v>84</v>
      </c>
      <c r="C96" s="9" t="s">
        <v>167</v>
      </c>
      <c r="D96" s="9" t="s">
        <v>180</v>
      </c>
      <c r="E96" s="9" t="s">
        <v>134</v>
      </c>
      <c r="F96" s="9" t="s">
        <v>64</v>
      </c>
      <c r="G96" s="9" t="s">
        <v>172</v>
      </c>
      <c r="H96" s="9">
        <v>1.67E-9</v>
      </c>
      <c r="I96" s="9" t="s">
        <v>188</v>
      </c>
      <c r="J96" s="9" t="b">
        <v>0</v>
      </c>
      <c r="L96" s="9">
        <v>531588.55086475215</v>
      </c>
      <c r="M96" s="9">
        <v>6.7694123555316815E-2</v>
      </c>
      <c r="N96" s="9">
        <v>0.3938118337379754</v>
      </c>
      <c r="O96" s="9">
        <v>0.62462966401564413</v>
      </c>
      <c r="P96" s="9">
        <v>8.7978477863890459E-2</v>
      </c>
      <c r="Q96" s="9">
        <v>45780.717024340091</v>
      </c>
      <c r="R96" s="9">
        <v>3648.9360252635761</v>
      </c>
      <c r="S96" s="9">
        <v>3352.0878488517392</v>
      </c>
      <c r="T96" s="9">
        <v>9596.7617022583654</v>
      </c>
      <c r="U96" s="9">
        <v>29.822204125629671</v>
      </c>
      <c r="V96" s="9">
        <v>842.47996611767769</v>
      </c>
      <c r="W96" s="9">
        <v>5151855.5494409902</v>
      </c>
      <c r="X96" s="9">
        <v>30460222.983207799</v>
      </c>
      <c r="Y96" s="9">
        <v>260693.1461025514</v>
      </c>
      <c r="Z96" s="9">
        <v>47.833015526423253</v>
      </c>
      <c r="AA96" s="9">
        <v>11544174.11055026</v>
      </c>
      <c r="AB96" s="9">
        <f t="shared" si="95"/>
        <v>1.67E-9</v>
      </c>
      <c r="AC96" s="9">
        <f t="shared" ref="AC96:AC112" si="97">AB96*L96</f>
        <v>8.8775287994413612E-4</v>
      </c>
      <c r="AD96" s="9">
        <f t="shared" ref="AD96:AD112" si="98">AB96*M96</f>
        <v>1.1304918633737909E-10</v>
      </c>
      <c r="AE96" s="9">
        <f t="shared" ref="AE96:AE112" si="99">AB96*N96</f>
        <v>6.5766576234241895E-10</v>
      </c>
      <c r="AF96" s="9">
        <f t="shared" ref="AF96:AF112" si="100">AB96*O96</f>
        <v>1.0431315389061257E-9</v>
      </c>
      <c r="AG96" s="9">
        <f t="shared" ref="AG96:AG112" si="101">AB96*P96</f>
        <v>1.4692405803269708E-10</v>
      </c>
      <c r="AH96" s="9">
        <f t="shared" ref="AH96:AH112" si="102">AB96*Q96</f>
        <v>7.6453797430647957E-5</v>
      </c>
      <c r="AI96" s="9">
        <f t="shared" ref="AI96:AI112" si="103">AB96*R96</f>
        <v>6.0937231621901722E-6</v>
      </c>
      <c r="AJ96" s="9">
        <f t="shared" ref="AJ96:AJ112" si="104">AB96*S96</f>
        <v>5.5979867075824044E-6</v>
      </c>
      <c r="AK96" s="9">
        <f t="shared" ref="AK96:AK112" si="105">AB96*T96</f>
        <v>1.6026592042771469E-5</v>
      </c>
      <c r="AL96" s="9">
        <f t="shared" ref="AL96:AL112" si="106">AB96*U96</f>
        <v>4.9803080889801552E-8</v>
      </c>
      <c r="AM96" s="9">
        <f t="shared" ref="AM96:AM112" si="107">AB96*V96</f>
        <v>1.4069415434165217E-6</v>
      </c>
      <c r="AN96" s="9">
        <f t="shared" ref="AN96:AN112" si="108">AB96*W96</f>
        <v>8.6035987675664536E-3</v>
      </c>
      <c r="AO96" s="9">
        <f t="shared" ref="AO96:AO112" si="109">AB96*X96</f>
        <v>5.0868572381957029E-2</v>
      </c>
      <c r="AP96" s="9">
        <f t="shared" ref="AP96:AP112" si="110">AB96*Y96</f>
        <v>4.3535755399126084E-4</v>
      </c>
      <c r="AQ96" s="9">
        <f t="shared" ref="AQ96:AQ112" si="111">AB96*Z96</f>
        <v>7.9881135929126837E-8</v>
      </c>
      <c r="AR96" s="9">
        <f t="shared" ref="AR96:AR112" si="112">AB96*AA96</f>
        <v>1.9278770764618935E-2</v>
      </c>
    </row>
    <row r="97" spans="1:44" ht="113.5" x14ac:dyDescent="0.35">
      <c r="A97" s="9" t="s">
        <v>151</v>
      </c>
      <c r="B97" s="9" t="s">
        <v>81</v>
      </c>
      <c r="C97" s="9" t="s">
        <v>169</v>
      </c>
      <c r="D97" s="9" t="s">
        <v>173</v>
      </c>
      <c r="E97" s="9" t="s">
        <v>134</v>
      </c>
      <c r="F97" s="9" t="s">
        <v>64</v>
      </c>
      <c r="G97" s="9" t="s">
        <v>172</v>
      </c>
      <c r="H97" s="9">
        <v>3.5211267605633799E-4</v>
      </c>
      <c r="I97" s="9" t="s">
        <v>188</v>
      </c>
      <c r="J97" s="9" t="b">
        <v>0</v>
      </c>
      <c r="L97" s="9">
        <v>20.770476845355471</v>
      </c>
      <c r="M97" s="9">
        <v>4.538945855711228E-6</v>
      </c>
      <c r="N97" s="9">
        <v>3.3553231459484399E-7</v>
      </c>
      <c r="O97" s="9">
        <v>4.9703019663053336E-7</v>
      </c>
      <c r="P97" s="9">
        <v>1.654775334199667E-6</v>
      </c>
      <c r="Q97" s="9">
        <v>1.358150323754713</v>
      </c>
      <c r="R97" s="9">
        <v>9.3551327350913246E-2</v>
      </c>
      <c r="S97" s="9">
        <v>7.8627320043827789E-2</v>
      </c>
      <c r="T97" s="9">
        <v>0.30444602764641082</v>
      </c>
      <c r="U97" s="9">
        <v>5.1596218834091912E-5</v>
      </c>
      <c r="V97" s="9">
        <v>2.7679495648269901E-2</v>
      </c>
      <c r="W97" s="9">
        <v>8.0476568776961841</v>
      </c>
      <c r="X97" s="9">
        <v>384.2101054534304</v>
      </c>
      <c r="Y97" s="9">
        <v>0.83675906617926499</v>
      </c>
      <c r="Z97" s="9">
        <v>1.5989725259106591E-5</v>
      </c>
      <c r="AA97" s="9">
        <v>287.88358972637371</v>
      </c>
      <c r="AB97" s="9">
        <f t="shared" si="95"/>
        <v>3.5211267605633799E-4</v>
      </c>
      <c r="AC97" s="9">
        <f t="shared" si="97"/>
        <v>7.31354818498432E-3</v>
      </c>
      <c r="AD97" s="9">
        <f t="shared" si="98"/>
        <v>1.5982203717293055E-9</v>
      </c>
      <c r="AE97" s="9">
        <f t="shared" si="99"/>
        <v>1.1814518119536758E-10</v>
      </c>
      <c r="AF97" s="9">
        <f t="shared" si="100"/>
        <v>1.7501063261638496E-10</v>
      </c>
      <c r="AG97" s="9">
        <f t="shared" si="101"/>
        <v>5.8266737119706578E-10</v>
      </c>
      <c r="AH97" s="9">
        <f t="shared" si="102"/>
        <v>4.7822194498405382E-4</v>
      </c>
      <c r="AI97" s="9">
        <f t="shared" si="103"/>
        <v>3.2940608222152547E-5</v>
      </c>
      <c r="AJ97" s="9">
        <f t="shared" si="104"/>
        <v>2.7685676071770344E-5</v>
      </c>
      <c r="AK97" s="9">
        <f t="shared" si="105"/>
        <v>1.0719930550929957E-4</v>
      </c>
      <c r="AL97" s="9">
        <f t="shared" si="106"/>
        <v>1.8167682688060532E-8</v>
      </c>
      <c r="AM97" s="9">
        <f t="shared" si="107"/>
        <v>9.7463012846020771E-6</v>
      </c>
      <c r="AN97" s="9">
        <f t="shared" si="108"/>
        <v>2.833681999188797E-3</v>
      </c>
      <c r="AO97" s="9">
        <f t="shared" si="109"/>
        <v>0.1352852483990952</v>
      </c>
      <c r="AP97" s="9">
        <f t="shared" si="110"/>
        <v>2.9463347400678341E-4</v>
      </c>
      <c r="AQ97" s="9">
        <f t="shared" si="111"/>
        <v>5.6301849503896443E-9</v>
      </c>
      <c r="AR97" s="9">
        <f t="shared" si="112"/>
        <v>0.10136746117125833</v>
      </c>
    </row>
    <row r="98" spans="1:44" ht="63.5" x14ac:dyDescent="0.35">
      <c r="A98" s="9" t="s">
        <v>148</v>
      </c>
      <c r="B98" s="9" t="s">
        <v>78</v>
      </c>
      <c r="C98" s="9" t="s">
        <v>166</v>
      </c>
      <c r="D98" s="9" t="s">
        <v>180</v>
      </c>
      <c r="E98" s="9" t="s">
        <v>134</v>
      </c>
      <c r="F98" s="9" t="s">
        <v>64</v>
      </c>
      <c r="G98" s="9" t="s">
        <v>172</v>
      </c>
      <c r="H98" s="9">
        <v>-2.2499999999999999E-4</v>
      </c>
      <c r="I98" s="9" t="s">
        <v>188</v>
      </c>
      <c r="J98" s="9" t="b">
        <v>0</v>
      </c>
      <c r="L98" s="9">
        <v>-0.2495987735369119</v>
      </c>
      <c r="M98" s="9">
        <v>-2.298440280271461E-8</v>
      </c>
      <c r="N98" s="9">
        <v>-1.2730318481443419E-7</v>
      </c>
      <c r="O98" s="9">
        <v>-2.1089556431940152E-6</v>
      </c>
      <c r="P98" s="9">
        <v>-3.3022881192144073E-8</v>
      </c>
      <c r="Q98" s="9">
        <v>-3.087734116993586E-2</v>
      </c>
      <c r="R98" s="9">
        <v>-1.673626355443798E-3</v>
      </c>
      <c r="S98" s="9">
        <v>-3.9479854448940836E-3</v>
      </c>
      <c r="T98" s="9">
        <v>-1.1803089175688029E-2</v>
      </c>
      <c r="U98" s="9">
        <v>-9.1012277757634887E-4</v>
      </c>
      <c r="V98" s="9">
        <v>-2.0731028737765399E-2</v>
      </c>
      <c r="W98" s="9">
        <v>-4.7613668469768156</v>
      </c>
      <c r="X98" s="9">
        <v>-4.0001410825997326</v>
      </c>
      <c r="Y98" s="9">
        <v>-4.434468517523853</v>
      </c>
      <c r="Z98" s="9">
        <v>-6.659646535487014E-6</v>
      </c>
      <c r="AA98" s="9">
        <v>-4.3641458683035443</v>
      </c>
      <c r="AB98" s="9">
        <f t="shared" si="95"/>
        <v>-2.2499999999999999E-4</v>
      </c>
      <c r="AC98" s="9">
        <f t="shared" si="97"/>
        <v>5.6159724045805173E-5</v>
      </c>
      <c r="AD98" s="9">
        <f t="shared" si="98"/>
        <v>5.1714906306107873E-12</v>
      </c>
      <c r="AE98" s="9">
        <f t="shared" si="99"/>
        <v>2.8643216583247692E-11</v>
      </c>
      <c r="AF98" s="9">
        <f t="shared" si="100"/>
        <v>4.7451501971865341E-10</v>
      </c>
      <c r="AG98" s="9">
        <f t="shared" si="101"/>
        <v>7.4301482682324166E-12</v>
      </c>
      <c r="AH98" s="9">
        <f t="shared" si="102"/>
        <v>6.9474017632355678E-6</v>
      </c>
      <c r="AI98" s="9">
        <f t="shared" si="103"/>
        <v>3.7656592997485455E-7</v>
      </c>
      <c r="AJ98" s="9">
        <f t="shared" si="104"/>
        <v>8.8829672510116878E-7</v>
      </c>
      <c r="AK98" s="9">
        <f t="shared" si="105"/>
        <v>2.6556950645298065E-6</v>
      </c>
      <c r="AL98" s="9">
        <f t="shared" si="106"/>
        <v>2.0477762495467849E-7</v>
      </c>
      <c r="AM98" s="9">
        <f t="shared" si="107"/>
        <v>4.6644814659972144E-6</v>
      </c>
      <c r="AN98" s="9">
        <f t="shared" si="108"/>
        <v>1.0713075405697835E-3</v>
      </c>
      <c r="AO98" s="9">
        <f t="shared" si="109"/>
        <v>9.0003174358493985E-4</v>
      </c>
      <c r="AP98" s="9">
        <f t="shared" si="110"/>
        <v>9.9775541644286686E-4</v>
      </c>
      <c r="AQ98" s="9">
        <f t="shared" si="111"/>
        <v>1.498420470484578E-9</v>
      </c>
      <c r="AR98" s="9">
        <f t="shared" si="112"/>
        <v>9.8193282036829741E-4</v>
      </c>
    </row>
    <row r="99" spans="1:44" ht="63.5" x14ac:dyDescent="0.35">
      <c r="A99" s="9" t="s">
        <v>150</v>
      </c>
      <c r="B99" s="9" t="s">
        <v>80</v>
      </c>
      <c r="C99" s="9" t="s">
        <v>168</v>
      </c>
      <c r="D99" s="9" t="s">
        <v>180</v>
      </c>
      <c r="E99" s="9" t="s">
        <v>134</v>
      </c>
      <c r="F99" s="9" t="s">
        <v>64</v>
      </c>
      <c r="G99" s="9" t="s">
        <v>172</v>
      </c>
      <c r="H99" s="9">
        <v>2.1350000000000002E-3</v>
      </c>
      <c r="I99" s="9" t="s">
        <v>188</v>
      </c>
      <c r="J99" s="9" t="b">
        <v>0</v>
      </c>
      <c r="L99" s="9">
        <v>6.4976975825310895E-2</v>
      </c>
      <c r="M99" s="9">
        <v>1.88167952045853E-8</v>
      </c>
      <c r="N99" s="9">
        <v>6.0236371123010269E-9</v>
      </c>
      <c r="O99" s="9">
        <v>3.9556354335357318E-8</v>
      </c>
      <c r="P99" s="9">
        <v>5.3369834210624228E-9</v>
      </c>
      <c r="Q99" s="9">
        <v>8.4433934315109968E-2</v>
      </c>
      <c r="R99" s="9">
        <v>5.016597225484062E-4</v>
      </c>
      <c r="S99" s="9">
        <v>5.0248543053991177E-4</v>
      </c>
      <c r="T99" s="9">
        <v>1.8498312758690361E-3</v>
      </c>
      <c r="U99" s="9">
        <v>3.9109431028866969E-6</v>
      </c>
      <c r="V99" s="9">
        <v>1.39010101612752E-4</v>
      </c>
      <c r="W99" s="9">
        <v>0.17314665931359649</v>
      </c>
      <c r="X99" s="9">
        <v>2.101253921996538</v>
      </c>
      <c r="Y99" s="9">
        <v>0.15811485130492209</v>
      </c>
      <c r="Z99" s="9">
        <v>4.2611104742012036E-6</v>
      </c>
      <c r="AA99" s="9">
        <v>6.7283494472038399</v>
      </c>
      <c r="AB99" s="9">
        <f t="shared" si="95"/>
        <v>2.1350000000000002E-3</v>
      </c>
      <c r="AC99" s="9">
        <f t="shared" si="97"/>
        <v>1.3872584338703878E-4</v>
      </c>
      <c r="AD99" s="9">
        <f t="shared" si="98"/>
        <v>4.0173857761789619E-11</v>
      </c>
      <c r="AE99" s="9">
        <f t="shared" si="99"/>
        <v>1.2860465234762693E-11</v>
      </c>
      <c r="AF99" s="9">
        <f t="shared" si="100"/>
        <v>8.445281650598788E-11</v>
      </c>
      <c r="AG99" s="9">
        <f t="shared" si="101"/>
        <v>1.1394459603968274E-11</v>
      </c>
      <c r="AH99" s="9">
        <f t="shared" si="102"/>
        <v>1.802664497627598E-4</v>
      </c>
      <c r="AI99" s="9">
        <f t="shared" si="103"/>
        <v>1.0710435076408473E-6</v>
      </c>
      <c r="AJ99" s="9">
        <f t="shared" si="104"/>
        <v>1.0728063942027117E-6</v>
      </c>
      <c r="AK99" s="9">
        <f t="shared" si="105"/>
        <v>3.9493897739803922E-6</v>
      </c>
      <c r="AL99" s="9">
        <f t="shared" si="106"/>
        <v>8.3498635246630979E-9</v>
      </c>
      <c r="AM99" s="9">
        <f t="shared" si="107"/>
        <v>2.9678656694322554E-7</v>
      </c>
      <c r="AN99" s="9">
        <f t="shared" si="108"/>
        <v>3.6966811763452855E-4</v>
      </c>
      <c r="AO99" s="9">
        <f t="shared" si="109"/>
        <v>4.4861771234626091E-3</v>
      </c>
      <c r="AP99" s="9">
        <f t="shared" si="110"/>
        <v>3.3757520753600868E-4</v>
      </c>
      <c r="AQ99" s="9">
        <f t="shared" si="111"/>
        <v>9.09747086241957E-9</v>
      </c>
      <c r="AR99" s="9">
        <f t="shared" si="112"/>
        <v>1.4365026069780198E-2</v>
      </c>
    </row>
    <row r="100" spans="1:44" ht="113.5" x14ac:dyDescent="0.35">
      <c r="A100" s="9" t="s">
        <v>154</v>
      </c>
      <c r="B100" s="9" t="s">
        <v>85</v>
      </c>
      <c r="C100" s="9" t="s">
        <v>170</v>
      </c>
      <c r="D100" s="9" t="s">
        <v>180</v>
      </c>
      <c r="E100" s="9" t="s">
        <v>134</v>
      </c>
      <c r="F100" s="9" t="s">
        <v>64</v>
      </c>
      <c r="G100" s="9" t="s">
        <v>172</v>
      </c>
      <c r="H100" s="9">
        <v>0.24160000000000001</v>
      </c>
      <c r="I100" s="9" t="s">
        <v>188</v>
      </c>
      <c r="J100" s="9" t="b">
        <v>0</v>
      </c>
      <c r="L100" s="9">
        <v>5.1279898539865088E-2</v>
      </c>
      <c r="M100" s="9">
        <v>1.1007602719688259E-8</v>
      </c>
      <c r="N100" s="9">
        <v>5.7696860825062699E-10</v>
      </c>
      <c r="O100" s="9">
        <v>1.8605427441203789E-8</v>
      </c>
      <c r="P100" s="9">
        <v>1.3718650040644421E-8</v>
      </c>
      <c r="Q100" s="9">
        <v>3.6984981138069432E-3</v>
      </c>
      <c r="R100" s="9">
        <v>2.124073033404352E-4</v>
      </c>
      <c r="S100" s="9">
        <v>2.1488431374030081E-4</v>
      </c>
      <c r="T100" s="9">
        <v>6.897330186099777E-4</v>
      </c>
      <c r="U100" s="9">
        <v>2.244221508969386E-7</v>
      </c>
      <c r="V100" s="9">
        <v>6.1402041427933193E-5</v>
      </c>
      <c r="W100" s="9">
        <v>4.056174219050012E-2</v>
      </c>
      <c r="X100" s="9">
        <v>1.076334289898053</v>
      </c>
      <c r="Y100" s="9">
        <v>3.5500079466324499E-3</v>
      </c>
      <c r="Z100" s="9">
        <v>1.759353194953826E-7</v>
      </c>
      <c r="AA100" s="9">
        <v>0.71958765812671266</v>
      </c>
      <c r="AB100" s="9">
        <f t="shared" si="95"/>
        <v>0.24160000000000001</v>
      </c>
      <c r="AC100" s="9">
        <f t="shared" si="97"/>
        <v>1.2389223487231406E-2</v>
      </c>
      <c r="AD100" s="9">
        <f t="shared" si="98"/>
        <v>2.6594368170766837E-9</v>
      </c>
      <c r="AE100" s="9">
        <f t="shared" si="99"/>
        <v>1.3939561575335147E-10</v>
      </c>
      <c r="AF100" s="9">
        <f t="shared" si="100"/>
        <v>4.495071269794836E-9</v>
      </c>
      <c r="AG100" s="9">
        <f t="shared" si="101"/>
        <v>3.314425849819692E-9</v>
      </c>
      <c r="AH100" s="9">
        <f t="shared" si="102"/>
        <v>8.9355714429575754E-4</v>
      </c>
      <c r="AI100" s="9">
        <f t="shared" si="103"/>
        <v>5.1317604487049144E-5</v>
      </c>
      <c r="AJ100" s="9">
        <f t="shared" si="104"/>
        <v>5.1916050199656676E-5</v>
      </c>
      <c r="AK100" s="9">
        <f t="shared" si="105"/>
        <v>1.6663949729617061E-4</v>
      </c>
      <c r="AL100" s="9">
        <f t="shared" si="106"/>
        <v>5.422039165670037E-8</v>
      </c>
      <c r="AM100" s="9">
        <f t="shared" si="107"/>
        <v>1.483473320898866E-5</v>
      </c>
      <c r="AN100" s="9">
        <f t="shared" si="108"/>
        <v>9.7997169132248291E-3</v>
      </c>
      <c r="AO100" s="9">
        <f t="shared" si="109"/>
        <v>0.26004236443936962</v>
      </c>
      <c r="AP100" s="9">
        <f t="shared" si="110"/>
        <v>8.5768191990639997E-4</v>
      </c>
      <c r="AQ100" s="9">
        <f t="shared" si="111"/>
        <v>4.2505973190084435E-8</v>
      </c>
      <c r="AR100" s="9">
        <f t="shared" si="112"/>
        <v>0.17385237820341379</v>
      </c>
    </row>
    <row r="101" spans="1:44" ht="63.5" x14ac:dyDescent="0.35">
      <c r="A101" s="9" t="s">
        <v>155</v>
      </c>
      <c r="B101" s="9" t="s">
        <v>86</v>
      </c>
      <c r="C101" s="9" t="s">
        <v>110</v>
      </c>
      <c r="D101" s="9" t="s">
        <v>180</v>
      </c>
      <c r="E101" s="9" t="s">
        <v>134</v>
      </c>
      <c r="F101" s="9" t="s">
        <v>64</v>
      </c>
      <c r="G101" s="9" t="s">
        <v>172</v>
      </c>
      <c r="H101" s="9">
        <v>0.22500000000000001</v>
      </c>
      <c r="I101" s="9" t="s">
        <v>188</v>
      </c>
      <c r="J101" s="9" t="b">
        <v>0</v>
      </c>
      <c r="L101" s="9">
        <v>6.7716567107798954E-5</v>
      </c>
      <c r="M101" s="9">
        <v>1.5723761414637489E-11</v>
      </c>
      <c r="N101" s="9">
        <v>2.6353440325022379E-11</v>
      </c>
      <c r="O101" s="9">
        <v>5.6714296695081312E-11</v>
      </c>
      <c r="P101" s="9">
        <v>8.0298788342731218E-12</v>
      </c>
      <c r="Q101" s="9">
        <v>4.3907010471279183E-5</v>
      </c>
      <c r="R101" s="9">
        <v>4.8969948140872343E-7</v>
      </c>
      <c r="S101" s="9">
        <v>5.5355271100400082E-7</v>
      </c>
      <c r="T101" s="9">
        <v>1.5698875920655979E-6</v>
      </c>
      <c r="U101" s="9">
        <v>2.9151234580866521E-9</v>
      </c>
      <c r="V101" s="9">
        <v>1.2989006942466761E-7</v>
      </c>
      <c r="W101" s="9">
        <v>3.652182987512194E-4</v>
      </c>
      <c r="X101" s="9">
        <v>1.8621291164108279E-3</v>
      </c>
      <c r="Y101" s="9">
        <v>1.8352797200254411E-4</v>
      </c>
      <c r="Z101" s="9">
        <v>1.535286196742344E-9</v>
      </c>
      <c r="AA101" s="9">
        <v>3.9595658266984943E-3</v>
      </c>
      <c r="AB101" s="9">
        <f t="shared" si="95"/>
        <v>0.22500000000000001</v>
      </c>
      <c r="AC101" s="9">
        <f t="shared" si="97"/>
        <v>1.5236227599254765E-5</v>
      </c>
      <c r="AD101" s="9">
        <f t="shared" si="98"/>
        <v>3.5378463182934351E-12</v>
      </c>
      <c r="AE101" s="9">
        <f t="shared" si="99"/>
        <v>5.9295240731300353E-12</v>
      </c>
      <c r="AF101" s="9">
        <f t="shared" si="100"/>
        <v>1.2760716756393295E-11</v>
      </c>
      <c r="AG101" s="9">
        <f t="shared" si="101"/>
        <v>1.8067227377114525E-12</v>
      </c>
      <c r="AH101" s="9">
        <f t="shared" si="102"/>
        <v>9.8790773560378162E-6</v>
      </c>
      <c r="AI101" s="9">
        <f t="shared" si="103"/>
        <v>1.1018238331696277E-7</v>
      </c>
      <c r="AJ101" s="9">
        <f t="shared" si="104"/>
        <v>1.2454935997590019E-7</v>
      </c>
      <c r="AK101" s="9">
        <f t="shared" si="105"/>
        <v>3.5322470821475955E-7</v>
      </c>
      <c r="AL101" s="9">
        <f t="shared" si="106"/>
        <v>6.5590277806949679E-10</v>
      </c>
      <c r="AM101" s="9">
        <f t="shared" si="107"/>
        <v>2.9225265620550214E-8</v>
      </c>
      <c r="AN101" s="9">
        <f t="shared" si="108"/>
        <v>8.2174117219024366E-5</v>
      </c>
      <c r="AO101" s="9">
        <f t="shared" si="109"/>
        <v>4.1897905119243629E-4</v>
      </c>
      <c r="AP101" s="9">
        <f t="shared" si="110"/>
        <v>4.1293793700572428E-5</v>
      </c>
      <c r="AQ101" s="9">
        <f t="shared" si="111"/>
        <v>3.4543939426702739E-10</v>
      </c>
      <c r="AR101" s="9">
        <f t="shared" si="112"/>
        <v>8.9090231100716127E-4</v>
      </c>
    </row>
    <row r="102" spans="1:44" ht="63.5" x14ac:dyDescent="0.35">
      <c r="A102" s="9" t="s">
        <v>156</v>
      </c>
      <c r="B102" s="9" t="s">
        <v>87</v>
      </c>
      <c r="C102" s="9" t="s">
        <v>110</v>
      </c>
      <c r="D102" s="9" t="s">
        <v>173</v>
      </c>
      <c r="E102" s="9" t="s">
        <v>134</v>
      </c>
      <c r="F102" s="9" t="s">
        <v>64</v>
      </c>
      <c r="G102" s="9" t="s">
        <v>172</v>
      </c>
      <c r="H102" s="9">
        <v>-0.62</v>
      </c>
      <c r="I102" s="9" t="s">
        <v>188</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157</v>
      </c>
      <c r="B103" s="9" t="s">
        <v>88</v>
      </c>
      <c r="C103" s="9" t="s">
        <v>166</v>
      </c>
      <c r="D103" s="9" t="s">
        <v>180</v>
      </c>
      <c r="E103" s="9" t="s">
        <v>134</v>
      </c>
      <c r="F103" s="9" t="s">
        <v>64</v>
      </c>
      <c r="G103" s="9" t="s">
        <v>172</v>
      </c>
      <c r="H103" s="9">
        <v>-0.1</v>
      </c>
      <c r="I103" s="9" t="s">
        <v>188</v>
      </c>
      <c r="J103" s="9" t="b">
        <v>0</v>
      </c>
      <c r="L103" s="9">
        <v>0.48603354741133747</v>
      </c>
      <c r="M103" s="9">
        <v>2.273477829679557E-8</v>
      </c>
      <c r="N103" s="9">
        <v>3.633107774585785E-9</v>
      </c>
      <c r="O103" s="9">
        <v>4.1201308636524407E-8</v>
      </c>
      <c r="P103" s="9">
        <v>4.5803967708103441E-8</v>
      </c>
      <c r="Q103" s="9">
        <v>1.4329627246808351E-2</v>
      </c>
      <c r="R103" s="9">
        <v>5.9127903148860361E-4</v>
      </c>
      <c r="S103" s="9">
        <v>3.1606727708718952E-3</v>
      </c>
      <c r="T103" s="9">
        <v>1.3507982480921761E-2</v>
      </c>
      <c r="U103" s="9">
        <v>1.1940752647772679E-6</v>
      </c>
      <c r="V103" s="9">
        <v>2.1991409382669211E-4</v>
      </c>
      <c r="W103" s="9">
        <v>0.17412098704400589</v>
      </c>
      <c r="X103" s="9">
        <v>4.196930560558334</v>
      </c>
      <c r="Y103" s="9">
        <v>2.372735112757194E-2</v>
      </c>
      <c r="Z103" s="9">
        <v>1.395173551060081E-6</v>
      </c>
      <c r="AA103" s="9">
        <v>2.0156916994832321</v>
      </c>
      <c r="AB103" s="9">
        <f t="shared" si="95"/>
        <v>-0.1</v>
      </c>
      <c r="AC103" s="9">
        <f t="shared" si="97"/>
        <v>-4.8603354741133753E-2</v>
      </c>
      <c r="AD103" s="9">
        <f t="shared" si="98"/>
        <v>-2.2734778296795572E-9</v>
      </c>
      <c r="AE103" s="9">
        <f t="shared" si="99"/>
        <v>-3.6331077745857853E-10</v>
      </c>
      <c r="AF103" s="9">
        <f t="shared" si="100"/>
        <v>-4.1201308636524408E-9</v>
      </c>
      <c r="AG103" s="9">
        <f t="shared" si="101"/>
        <v>-4.5803967708103441E-9</v>
      </c>
      <c r="AH103" s="9">
        <f t="shared" si="102"/>
        <v>-1.4329627246808352E-3</v>
      </c>
      <c r="AI103" s="9">
        <f t="shared" si="103"/>
        <v>-5.9127903148860364E-5</v>
      </c>
      <c r="AJ103" s="9">
        <f t="shared" si="104"/>
        <v>-3.1606727708718952E-4</v>
      </c>
      <c r="AK103" s="9">
        <f t="shared" si="105"/>
        <v>-1.3507982480921762E-3</v>
      </c>
      <c r="AL103" s="9">
        <f t="shared" si="106"/>
        <v>-1.194075264777268E-7</v>
      </c>
      <c r="AM103" s="9">
        <f t="shared" si="107"/>
        <v>-2.1991409382669213E-5</v>
      </c>
      <c r="AN103" s="9">
        <f t="shared" si="108"/>
        <v>-1.7412098704400591E-2</v>
      </c>
      <c r="AO103" s="9">
        <f t="shared" si="109"/>
        <v>-0.4196930560558334</v>
      </c>
      <c r="AP103" s="9">
        <f t="shared" si="110"/>
        <v>-2.3727351127571942E-3</v>
      </c>
      <c r="AQ103" s="9">
        <f t="shared" si="111"/>
        <v>-1.3951735510600811E-7</v>
      </c>
      <c r="AR103" s="9">
        <f t="shared" si="112"/>
        <v>-0.20156916994832322</v>
      </c>
    </row>
    <row r="104" spans="1:44" ht="63.5" x14ac:dyDescent="0.35">
      <c r="A104" s="9" t="s">
        <v>144</v>
      </c>
      <c r="B104" s="9" t="s">
        <v>74</v>
      </c>
      <c r="C104" s="9" t="s">
        <v>110</v>
      </c>
      <c r="D104" s="9" t="s">
        <v>177</v>
      </c>
      <c r="E104" s="9" t="s">
        <v>134</v>
      </c>
      <c r="F104" s="9" t="s">
        <v>64</v>
      </c>
      <c r="G104" s="9" t="s">
        <v>172</v>
      </c>
      <c r="H104" s="9">
        <v>2.3999999999999998E-3</v>
      </c>
      <c r="I104" s="9" t="s">
        <v>189</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158</v>
      </c>
      <c r="B105" s="9" t="s">
        <v>89</v>
      </c>
      <c r="C105" s="9" t="s">
        <v>110</v>
      </c>
      <c r="D105" s="9" t="s">
        <v>182</v>
      </c>
      <c r="E105" s="9" t="s">
        <v>134</v>
      </c>
      <c r="F105" s="9" t="s">
        <v>64</v>
      </c>
      <c r="G105" s="9" t="s">
        <v>172</v>
      </c>
      <c r="H105" s="9">
        <v>9.2799999999999997E-8</v>
      </c>
      <c r="I105" s="9" t="s">
        <v>189</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159</v>
      </c>
      <c r="B106" s="9" t="s">
        <v>90</v>
      </c>
      <c r="C106" s="9" t="s">
        <v>110</v>
      </c>
      <c r="D106" s="9" t="s">
        <v>182</v>
      </c>
      <c r="E106" s="9" t="s">
        <v>134</v>
      </c>
      <c r="F106" s="9" t="s">
        <v>64</v>
      </c>
      <c r="G106" s="9" t="s">
        <v>172</v>
      </c>
      <c r="H106" s="9">
        <v>7.0399999999999995E-8</v>
      </c>
      <c r="I106" s="9" t="s">
        <v>189</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152</v>
      </c>
      <c r="B107" s="9" t="s">
        <v>82</v>
      </c>
      <c r="C107" s="9" t="s">
        <v>110</v>
      </c>
      <c r="D107" s="9" t="s">
        <v>177</v>
      </c>
      <c r="E107" s="9" t="s">
        <v>134</v>
      </c>
      <c r="F107" s="9" t="s">
        <v>64</v>
      </c>
      <c r="G107" s="9" t="s">
        <v>172</v>
      </c>
      <c r="H107" s="9">
        <v>8.9599999999999996E-5</v>
      </c>
      <c r="I107" s="9" t="s">
        <v>189</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140</v>
      </c>
      <c r="B108" s="9" t="s">
        <v>70</v>
      </c>
      <c r="C108" s="9" t="s">
        <v>110</v>
      </c>
      <c r="D108" s="9" t="s">
        <v>177</v>
      </c>
      <c r="E108" s="9" t="s">
        <v>134</v>
      </c>
      <c r="F108" s="9" t="s">
        <v>64</v>
      </c>
      <c r="G108" s="9" t="s">
        <v>172</v>
      </c>
      <c r="H108" s="9">
        <v>0.21</v>
      </c>
      <c r="I108" s="9" t="s">
        <v>189</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139</v>
      </c>
      <c r="B109" s="9" t="s">
        <v>69</v>
      </c>
      <c r="C109" s="9" t="s">
        <v>110</v>
      </c>
      <c r="D109" s="9" t="s">
        <v>177</v>
      </c>
      <c r="E109" s="9" t="s">
        <v>134</v>
      </c>
      <c r="F109" s="9" t="s">
        <v>64</v>
      </c>
      <c r="G109" s="9" t="s">
        <v>172</v>
      </c>
      <c r="H109" s="9">
        <v>3.3000000000000003E-5</v>
      </c>
      <c r="I109" s="9" t="s">
        <v>189</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160</v>
      </c>
      <c r="B110" s="9" t="s">
        <v>91</v>
      </c>
      <c r="C110" s="9" t="s">
        <v>110</v>
      </c>
      <c r="D110" s="9" t="s">
        <v>182</v>
      </c>
      <c r="E110" s="9" t="s">
        <v>134</v>
      </c>
      <c r="F110" s="9" t="s">
        <v>64</v>
      </c>
      <c r="G110" s="9" t="s">
        <v>172</v>
      </c>
      <c r="H110" s="9">
        <v>1.09E-7</v>
      </c>
      <c r="I110" s="9" t="s">
        <v>189</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161</v>
      </c>
      <c r="B111" s="9" t="s">
        <v>92</v>
      </c>
      <c r="C111" s="9" t="s">
        <v>110</v>
      </c>
      <c r="D111" s="9" t="s">
        <v>182</v>
      </c>
      <c r="E111" s="9" t="s">
        <v>134</v>
      </c>
      <c r="F111" s="9" t="s">
        <v>64</v>
      </c>
      <c r="G111" s="9" t="s">
        <v>172</v>
      </c>
      <c r="H111" s="9">
        <v>2.9699999999999999E-6</v>
      </c>
      <c r="I111" s="9" t="s">
        <v>189</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162</v>
      </c>
      <c r="B112" s="9" t="s">
        <v>93</v>
      </c>
      <c r="C112" s="9" t="s">
        <v>110</v>
      </c>
      <c r="D112" s="9" t="s">
        <v>182</v>
      </c>
      <c r="E112" s="9" t="s">
        <v>134</v>
      </c>
      <c r="F112" s="9" t="s">
        <v>64</v>
      </c>
      <c r="G112" s="9" t="s">
        <v>172</v>
      </c>
      <c r="H112" s="9">
        <v>9.2799999999999997E-8</v>
      </c>
      <c r="I112" s="9" t="s">
        <v>189</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AR112"/>
  <sheetViews>
    <sheetView workbookViewId="0"/>
  </sheetViews>
  <sheetFormatPr baseColWidth="10" defaultColWidth="8.7265625" defaultRowHeight="14.5" x14ac:dyDescent="0.35"/>
  <cols>
    <col min="2" max="46" width="14.26953125" customWidth="1"/>
  </cols>
  <sheetData>
    <row r="1" spans="1:44" ht="26.5" x14ac:dyDescent="0.35">
      <c r="A1" s="5" t="s">
        <v>119</v>
      </c>
      <c r="B1" s="5" t="s">
        <v>163</v>
      </c>
      <c r="C1" s="5" t="s">
        <v>164</v>
      </c>
      <c r="D1" s="5" t="s">
        <v>171</v>
      </c>
      <c r="E1" s="5" t="s">
        <v>183</v>
      </c>
      <c r="F1" s="5" t="s">
        <v>184</v>
      </c>
      <c r="G1" s="5" t="s">
        <v>185</v>
      </c>
      <c r="H1" s="5" t="s">
        <v>51</v>
      </c>
      <c r="I1" s="5" t="s">
        <v>186</v>
      </c>
      <c r="J1" s="5" t="s">
        <v>190</v>
      </c>
      <c r="K1" s="5" t="s">
        <v>191</v>
      </c>
      <c r="L1" s="5" t="s">
        <v>0</v>
      </c>
      <c r="M1" s="5" t="s">
        <v>4</v>
      </c>
      <c r="N1" s="5" t="s">
        <v>5</v>
      </c>
      <c r="O1" s="5" t="s">
        <v>6</v>
      </c>
      <c r="P1" s="5" t="s">
        <v>7</v>
      </c>
      <c r="Q1" s="5" t="s">
        <v>8</v>
      </c>
      <c r="R1" s="5" t="s">
        <v>9</v>
      </c>
      <c r="S1" s="5" t="s">
        <v>10</v>
      </c>
      <c r="T1" s="5" t="s">
        <v>11</v>
      </c>
      <c r="U1" s="5" t="s">
        <v>12</v>
      </c>
      <c r="V1" s="5" t="s">
        <v>13</v>
      </c>
      <c r="W1" s="5" t="s">
        <v>14</v>
      </c>
      <c r="X1" s="5" t="s">
        <v>15</v>
      </c>
      <c r="Y1" s="5" t="s">
        <v>16</v>
      </c>
      <c r="Z1" s="5" t="s">
        <v>17</v>
      </c>
      <c r="AA1" s="5" t="s">
        <v>18</v>
      </c>
      <c r="AB1" s="5" t="s">
        <v>196</v>
      </c>
      <c r="AC1" s="5" t="s">
        <v>197</v>
      </c>
      <c r="AD1" s="5" t="s">
        <v>198</v>
      </c>
      <c r="AE1" s="5" t="s">
        <v>199</v>
      </c>
      <c r="AF1" s="5" t="s">
        <v>200</v>
      </c>
      <c r="AG1" s="5" t="s">
        <v>201</v>
      </c>
      <c r="AH1" s="5" t="s">
        <v>202</v>
      </c>
      <c r="AI1" s="5" t="s">
        <v>203</v>
      </c>
      <c r="AJ1" s="5" t="s">
        <v>204</v>
      </c>
      <c r="AK1" s="5" t="s">
        <v>205</v>
      </c>
      <c r="AL1" s="5" t="s">
        <v>206</v>
      </c>
      <c r="AM1" s="5" t="s">
        <v>207</v>
      </c>
      <c r="AN1" s="5" t="s">
        <v>208</v>
      </c>
      <c r="AO1" s="5" t="s">
        <v>209</v>
      </c>
      <c r="AP1" s="5" t="s">
        <v>210</v>
      </c>
      <c r="AQ1" s="5" t="s">
        <v>211</v>
      </c>
      <c r="AR1" s="5" t="s">
        <v>212</v>
      </c>
    </row>
    <row r="2" spans="1:44" ht="38.5" x14ac:dyDescent="0.35">
      <c r="A2" s="9" t="s">
        <v>120</v>
      </c>
      <c r="B2" s="9" t="s">
        <v>52</v>
      </c>
      <c r="C2" s="9" t="s">
        <v>110</v>
      </c>
      <c r="D2" s="9" t="s">
        <v>172</v>
      </c>
      <c r="E2" s="9" t="s">
        <v>120</v>
      </c>
      <c r="F2" s="9" t="s">
        <v>52</v>
      </c>
      <c r="G2" s="9" t="s">
        <v>172</v>
      </c>
      <c r="H2" s="9">
        <v>-1</v>
      </c>
      <c r="I2" s="9" t="s">
        <v>187</v>
      </c>
      <c r="J2" s="9" t="b">
        <v>0</v>
      </c>
      <c r="AB2" s="9">
        <f>H2</f>
        <v>-1</v>
      </c>
      <c r="AC2" s="9">
        <f t="shared" ref="AC2:AR2" si="0">+AC3+AC4</f>
        <v>7.0353015754663517E-2</v>
      </c>
      <c r="AD2" s="9">
        <f t="shared" si="0"/>
        <v>6.3371238302260395E-9</v>
      </c>
      <c r="AE2" s="9">
        <f t="shared" si="0"/>
        <v>9.6586534477810109E-10</v>
      </c>
      <c r="AF2" s="9">
        <f t="shared" si="0"/>
        <v>3.221600037522864E-9</v>
      </c>
      <c r="AG2" s="9">
        <f t="shared" si="0"/>
        <v>7.0712401067812503E-9</v>
      </c>
      <c r="AH2" s="9">
        <f t="shared" si="0"/>
        <v>2.1629345090441138E-3</v>
      </c>
      <c r="AI2" s="9">
        <f t="shared" si="0"/>
        <v>2.2252856132413401E-3</v>
      </c>
      <c r="AJ2" s="9">
        <f t="shared" si="0"/>
        <v>9.2070735367627619E-4</v>
      </c>
      <c r="AK2" s="9">
        <f t="shared" si="0"/>
        <v>4.0760699060277015E-3</v>
      </c>
      <c r="AL2" s="9">
        <f t="shared" si="0"/>
        <v>3.1336682758834065E-7</v>
      </c>
      <c r="AM2" s="9">
        <f t="shared" si="0"/>
        <v>9.195700591919489E-5</v>
      </c>
      <c r="AN2" s="9">
        <f t="shared" si="0"/>
        <v>1.9088617253635917E-2</v>
      </c>
      <c r="AO2" s="9">
        <f t="shared" si="0"/>
        <v>0.64847246267464187</v>
      </c>
      <c r="AP2" s="9">
        <f t="shared" si="0"/>
        <v>1.0662405763404938E-2</v>
      </c>
      <c r="AQ2" s="9">
        <f t="shared" si="0"/>
        <v>7.831642524037926E-8</v>
      </c>
      <c r="AR2" s="9">
        <f t="shared" si="0"/>
        <v>0.44008554069401135</v>
      </c>
    </row>
    <row r="3" spans="1:44" ht="38.5" x14ac:dyDescent="0.35">
      <c r="A3" s="9" t="s">
        <v>121</v>
      </c>
      <c r="B3" s="9" t="s">
        <v>2</v>
      </c>
      <c r="C3" s="9" t="s">
        <v>110</v>
      </c>
      <c r="D3" s="9" t="s">
        <v>172</v>
      </c>
      <c r="E3" s="9" t="s">
        <v>120</v>
      </c>
      <c r="F3" s="9" t="s">
        <v>52</v>
      </c>
      <c r="G3" s="9" t="s">
        <v>172</v>
      </c>
      <c r="H3" s="9">
        <v>-0.2</v>
      </c>
      <c r="I3" s="9" t="s">
        <v>188</v>
      </c>
      <c r="J3" s="9" t="b">
        <v>1</v>
      </c>
      <c r="K3" s="9" t="s">
        <v>192</v>
      </c>
      <c r="L3" s="9">
        <f>AC5*AB5</f>
        <v>-2.3763548982280915E-2</v>
      </c>
      <c r="M3" s="9">
        <f>AD5*AB5</f>
        <v>-1.6201036407601735E-11</v>
      </c>
      <c r="N3" s="9">
        <f>AE5*AB5</f>
        <v>-3.1986682202043487E-11</v>
      </c>
      <c r="O3" s="9">
        <f>AF5*AB5</f>
        <v>5.5304129637523722E-11</v>
      </c>
      <c r="P3" s="9">
        <f>AG5*AB5</f>
        <v>-2.5703062394485822E-10</v>
      </c>
      <c r="Q3" s="9">
        <f>AH5*AB5</f>
        <v>-1.8215300590521019E-4</v>
      </c>
      <c r="R3" s="9">
        <f>AI5*AB5</f>
        <v>-9.8467964601073998E-3</v>
      </c>
      <c r="S3" s="9">
        <f>AJ5*AB5</f>
        <v>-7.70989465912184E-5</v>
      </c>
      <c r="T3" s="9">
        <f>AK5*AB5</f>
        <v>-3.2626935710867446E-4</v>
      </c>
      <c r="U3" s="9">
        <f>AL5*AB5</f>
        <v>-2.7217905357984372E-8</v>
      </c>
      <c r="V3" s="9">
        <f>AM5*AB5</f>
        <v>-3.0713817213277662E-6</v>
      </c>
      <c r="W3" s="9">
        <f>AN5*AB5</f>
        <v>3.1066329985215586E-3</v>
      </c>
      <c r="X3" s="9">
        <f>AO5*AB5</f>
        <v>5.9214284497486058E-3</v>
      </c>
      <c r="Y3" s="9">
        <f>AP5*AB5</f>
        <v>-2.5585338559043012E-2</v>
      </c>
      <c r="Z3" s="9">
        <f>AQ5*AB5</f>
        <v>-2.5242744636742445E-9</v>
      </c>
      <c r="AA3" s="9">
        <f>AR5*AB5</f>
        <v>-8.9267166527744246E-2</v>
      </c>
      <c r="AB3" s="9">
        <f>-Parameter!G3</f>
        <v>-0.2</v>
      </c>
      <c r="AC3" s="9">
        <f>AB3*L3</f>
        <v>4.7527097964561831E-3</v>
      </c>
      <c r="AD3" s="9">
        <f>AB3*M3</f>
        <v>3.2402072815203473E-12</v>
      </c>
      <c r="AE3" s="9">
        <f>AB3*N3</f>
        <v>6.3973364404086977E-12</v>
      </c>
      <c r="AF3" s="9">
        <f>AB3*O3</f>
        <v>-1.1060825927504744E-11</v>
      </c>
      <c r="AG3" s="9">
        <f>AB3*P3</f>
        <v>5.1406124788971646E-11</v>
      </c>
      <c r="AH3" s="9">
        <f>AB3*Q3</f>
        <v>3.6430601181042036E-5</v>
      </c>
      <c r="AI3" s="9">
        <f>AB3*R3</f>
        <v>1.9693592920214799E-3</v>
      </c>
      <c r="AJ3" s="9">
        <f>AB3*S3</f>
        <v>1.5419789318243679E-5</v>
      </c>
      <c r="AK3" s="9">
        <f>AB3*T3</f>
        <v>6.5253871421734895E-5</v>
      </c>
      <c r="AL3" s="9">
        <f>AB3*U3</f>
        <v>5.4435810715968746E-9</v>
      </c>
      <c r="AM3" s="9">
        <f>AB3*V3</f>
        <v>6.1427634426555324E-7</v>
      </c>
      <c r="AN3" s="9">
        <f>AB3*W3</f>
        <v>-6.2132659970431177E-4</v>
      </c>
      <c r="AO3" s="9">
        <f>AB3*X3</f>
        <v>-1.1842856899497213E-3</v>
      </c>
      <c r="AP3" s="9">
        <f>AB3*Y3</f>
        <v>5.1170677118086028E-3</v>
      </c>
      <c r="AQ3" s="9">
        <f>AB3*Z3</f>
        <v>5.0485489273484888E-10</v>
      </c>
      <c r="AR3" s="9">
        <f>AB3*AA3</f>
        <v>1.7853433305548849E-2</v>
      </c>
    </row>
    <row r="4" spans="1:44" ht="38.5" x14ac:dyDescent="0.35">
      <c r="A4" s="9" t="s">
        <v>122</v>
      </c>
      <c r="B4" s="9" t="s">
        <v>3</v>
      </c>
      <c r="C4" s="9" t="s">
        <v>110</v>
      </c>
      <c r="D4" s="9" t="s">
        <v>172</v>
      </c>
      <c r="E4" s="9" t="s">
        <v>120</v>
      </c>
      <c r="F4" s="9" t="s">
        <v>52</v>
      </c>
      <c r="G4" s="9" t="s">
        <v>172</v>
      </c>
      <c r="H4" s="9">
        <v>-0.8</v>
      </c>
      <c r="I4" s="9" t="s">
        <v>188</v>
      </c>
      <c r="J4" s="9" t="b">
        <v>1</v>
      </c>
      <c r="K4" s="9" t="s">
        <v>193</v>
      </c>
      <c r="L4" s="9">
        <f>AC12*AB12</f>
        <v>-8.200038244775916E-2</v>
      </c>
      <c r="M4" s="9">
        <f>AD12*AB12</f>
        <v>-7.9173545286806493E-9</v>
      </c>
      <c r="N4" s="9">
        <f>AE12*AB12</f>
        <v>-1.1993350104221157E-9</v>
      </c>
      <c r="O4" s="9">
        <f>AF12*AB12</f>
        <v>-4.0408260793129611E-9</v>
      </c>
      <c r="P4" s="9">
        <f>AG12*AB12</f>
        <v>-8.7747924774903484E-9</v>
      </c>
      <c r="Q4" s="9">
        <f>AH12*AB12</f>
        <v>-2.6581298848288395E-3</v>
      </c>
      <c r="R4" s="9">
        <f>AI12*AB12</f>
        <v>-3.1990790152482552E-4</v>
      </c>
      <c r="S4" s="9">
        <f>AJ12*AB12</f>
        <v>-1.1316094554475406E-3</v>
      </c>
      <c r="T4" s="9">
        <f>AK12*AB12</f>
        <v>-5.013520043257458E-3</v>
      </c>
      <c r="U4" s="9">
        <f>AL12*AB12</f>
        <v>-3.8490405814592966E-7</v>
      </c>
      <c r="V4" s="9">
        <f>AM12*AB12</f>
        <v>-1.1417841196866166E-4</v>
      </c>
      <c r="W4" s="9">
        <f>AN12*AB12</f>
        <v>-2.4637429816675285E-2</v>
      </c>
      <c r="X4" s="9">
        <f>AO12*AB12</f>
        <v>-0.8120709354557395</v>
      </c>
      <c r="Y4" s="9">
        <f>AP12*AB12</f>
        <v>-6.931672564495419E-3</v>
      </c>
      <c r="Z4" s="9">
        <f>AQ12*AB12</f>
        <v>-9.726446293455551E-8</v>
      </c>
      <c r="AA4" s="9">
        <f>AR12*AB12</f>
        <v>-0.52779013423557808</v>
      </c>
      <c r="AB4" s="9">
        <f>-1+Parameter!G3</f>
        <v>-0.8</v>
      </c>
      <c r="AC4" s="9">
        <f>AB4*L4</f>
        <v>6.5600305958207331E-2</v>
      </c>
      <c r="AD4" s="9">
        <f>AB4*M4</f>
        <v>6.3338836229445194E-9</v>
      </c>
      <c r="AE4" s="9">
        <f>AB4*N4</f>
        <v>9.5946800833769249E-10</v>
      </c>
      <c r="AF4" s="9">
        <f>AB4*O4</f>
        <v>3.2326608634503688E-9</v>
      </c>
      <c r="AG4" s="9">
        <f>AB4*P4</f>
        <v>7.0198339819922791E-9</v>
      </c>
      <c r="AH4" s="9">
        <f>AB4*Q4</f>
        <v>2.1265039078630717E-3</v>
      </c>
      <c r="AI4" s="9">
        <f>AB4*R4</f>
        <v>2.5592632121986041E-4</v>
      </c>
      <c r="AJ4" s="9">
        <f>AB4*S4</f>
        <v>9.0528756435803248E-4</v>
      </c>
      <c r="AK4" s="9">
        <f>AB4*T4</f>
        <v>4.0108160346059669E-3</v>
      </c>
      <c r="AL4" s="9">
        <f>AB4*U4</f>
        <v>3.0792324651674377E-7</v>
      </c>
      <c r="AM4" s="9">
        <f>AB4*V4</f>
        <v>9.134272957492934E-5</v>
      </c>
      <c r="AN4" s="9">
        <f>AB4*W4</f>
        <v>1.9709943853340229E-2</v>
      </c>
      <c r="AO4" s="9">
        <f>AB4*X4</f>
        <v>0.64965674836459164</v>
      </c>
      <c r="AP4" s="9">
        <f>AB4*Y4</f>
        <v>5.5453380515963352E-3</v>
      </c>
      <c r="AQ4" s="9">
        <f>AB4*Z4</f>
        <v>7.7811570347644408E-8</v>
      </c>
      <c r="AR4" s="9">
        <f>AB4*AA4</f>
        <v>0.42223210738846251</v>
      </c>
    </row>
    <row r="5" spans="1:44" ht="38.5" x14ac:dyDescent="0.35">
      <c r="A5" s="9" t="s">
        <v>121</v>
      </c>
      <c r="B5" s="9" t="s">
        <v>2</v>
      </c>
      <c r="C5" s="9" t="s">
        <v>110</v>
      </c>
      <c r="D5" s="9" t="s">
        <v>172</v>
      </c>
      <c r="E5" s="9" t="s">
        <v>121</v>
      </c>
      <c r="F5" s="9" t="s">
        <v>2</v>
      </c>
      <c r="G5" s="9" t="s">
        <v>172</v>
      </c>
      <c r="H5" s="9">
        <v>-1</v>
      </c>
      <c r="I5" s="9" t="s">
        <v>187</v>
      </c>
      <c r="J5" s="9" t="b">
        <v>0</v>
      </c>
      <c r="AB5" s="9">
        <f t="shared" ref="AB5:AB15" si="1">H5</f>
        <v>-1</v>
      </c>
      <c r="AC5" s="9">
        <f t="shared" ref="AC5:AR5" si="2">+AC6+AC7</f>
        <v>2.3763548982280915E-2</v>
      </c>
      <c r="AD5" s="9">
        <f t="shared" si="2"/>
        <v>1.6201036407601735E-11</v>
      </c>
      <c r="AE5" s="9">
        <f t="shared" si="2"/>
        <v>3.1986682202043487E-11</v>
      </c>
      <c r="AF5" s="9">
        <f t="shared" si="2"/>
        <v>-5.5304129637523722E-11</v>
      </c>
      <c r="AG5" s="9">
        <f t="shared" si="2"/>
        <v>2.5703062394485822E-10</v>
      </c>
      <c r="AH5" s="9">
        <f t="shared" si="2"/>
        <v>1.8215300590521019E-4</v>
      </c>
      <c r="AI5" s="9">
        <f t="shared" si="2"/>
        <v>9.8467964601073998E-3</v>
      </c>
      <c r="AJ5" s="9">
        <f t="shared" si="2"/>
        <v>7.70989465912184E-5</v>
      </c>
      <c r="AK5" s="9">
        <f t="shared" si="2"/>
        <v>3.2626935710867446E-4</v>
      </c>
      <c r="AL5" s="9">
        <f t="shared" si="2"/>
        <v>2.7217905357984372E-8</v>
      </c>
      <c r="AM5" s="9">
        <f t="shared" si="2"/>
        <v>3.0713817213277662E-6</v>
      </c>
      <c r="AN5" s="9">
        <f t="shared" si="2"/>
        <v>-3.1066329985215586E-3</v>
      </c>
      <c r="AO5" s="9">
        <f t="shared" si="2"/>
        <v>-5.9214284497486058E-3</v>
      </c>
      <c r="AP5" s="9">
        <f t="shared" si="2"/>
        <v>2.5585338559043012E-2</v>
      </c>
      <c r="AQ5" s="9">
        <f t="shared" si="2"/>
        <v>2.5242744636742445E-9</v>
      </c>
      <c r="AR5" s="9">
        <f t="shared" si="2"/>
        <v>8.9267166527744246E-2</v>
      </c>
    </row>
    <row r="6" spans="1:44" ht="51" x14ac:dyDescent="0.35">
      <c r="A6" s="9" t="s">
        <v>123</v>
      </c>
      <c r="B6" s="9" t="s">
        <v>53</v>
      </c>
      <c r="C6" s="9" t="s">
        <v>110</v>
      </c>
      <c r="D6" s="9" t="s">
        <v>172</v>
      </c>
      <c r="E6" s="9" t="s">
        <v>121</v>
      </c>
      <c r="F6" s="9" t="s">
        <v>2</v>
      </c>
      <c r="G6" s="9" t="s">
        <v>172</v>
      </c>
      <c r="H6" s="9">
        <v>-0.8</v>
      </c>
      <c r="I6" s="9" t="s">
        <v>188</v>
      </c>
      <c r="J6" s="9" t="b">
        <v>1</v>
      </c>
      <c r="L6" s="9">
        <f>AC8*AB8</f>
        <v>-2.3763548982280912E-2</v>
      </c>
      <c r="M6" s="9">
        <f>AD8*AB8</f>
        <v>-1.6201036407601735E-11</v>
      </c>
      <c r="N6" s="9">
        <f>AE8*AB8</f>
        <v>-3.1986682202043487E-11</v>
      </c>
      <c r="O6" s="9">
        <f>AF8*AB8</f>
        <v>5.5304129637523716E-11</v>
      </c>
      <c r="P6" s="9">
        <f>AG8*AB8</f>
        <v>-2.5703062394485822E-10</v>
      </c>
      <c r="Q6" s="9">
        <f>AH8*AB8</f>
        <v>-1.8215300590521019E-4</v>
      </c>
      <c r="R6" s="9">
        <f>AI8*AB8</f>
        <v>-9.846796460107398E-3</v>
      </c>
      <c r="S6" s="9">
        <f>AJ8*AB8</f>
        <v>-7.70989465912184E-5</v>
      </c>
      <c r="T6" s="9">
        <f>AK8*AB8</f>
        <v>-3.2626935710867446E-4</v>
      </c>
      <c r="U6" s="9">
        <f>AL8*AB8</f>
        <v>-2.7217905357984372E-8</v>
      </c>
      <c r="V6" s="9">
        <f>AM8*AB8</f>
        <v>-3.0713817213277662E-6</v>
      </c>
      <c r="W6" s="9">
        <f>AN8*AB8</f>
        <v>3.1066329985215586E-3</v>
      </c>
      <c r="X6" s="9">
        <f>AO8*AB8</f>
        <v>5.9214284497486058E-3</v>
      </c>
      <c r="Y6" s="9">
        <f>AP8*AB8</f>
        <v>-2.5585338559043012E-2</v>
      </c>
      <c r="Z6" s="9">
        <f>AQ8*AB8</f>
        <v>-2.5242744636742441E-9</v>
      </c>
      <c r="AA6" s="9">
        <f>AR8*AB8</f>
        <v>-8.9267166527744232E-2</v>
      </c>
      <c r="AB6" s="9">
        <f t="shared" si="1"/>
        <v>-0.8</v>
      </c>
      <c r="AC6" s="9">
        <f>AB6*L6</f>
        <v>1.9010839185824732E-2</v>
      </c>
      <c r="AD6" s="9">
        <f>AB6*M6</f>
        <v>1.2960829126081389E-11</v>
      </c>
      <c r="AE6" s="9">
        <f>AB6*N6</f>
        <v>2.5589345761634791E-11</v>
      </c>
      <c r="AF6" s="9">
        <f>AB6*O6</f>
        <v>-4.4243303710018978E-11</v>
      </c>
      <c r="AG6" s="9">
        <f>AB6*P6</f>
        <v>2.0562449915588658E-10</v>
      </c>
      <c r="AH6" s="9">
        <f>AB6*Q6</f>
        <v>1.4572240472416815E-4</v>
      </c>
      <c r="AI6" s="9">
        <f>AB6*R6</f>
        <v>7.8774371680859195E-3</v>
      </c>
      <c r="AJ6" s="9">
        <f>AB6*S6</f>
        <v>6.1679157272974717E-5</v>
      </c>
      <c r="AK6" s="9">
        <f>AB6*T6</f>
        <v>2.6101548568693958E-4</v>
      </c>
      <c r="AL6" s="9">
        <f>AB6*U6</f>
        <v>2.1774324286387498E-8</v>
      </c>
      <c r="AM6" s="9">
        <f>AB6*V6</f>
        <v>2.457105377062213E-6</v>
      </c>
      <c r="AN6" s="9">
        <f>AB6*W6</f>
        <v>-2.4853063988172471E-3</v>
      </c>
      <c r="AO6" s="9">
        <f>AB6*X6</f>
        <v>-4.737142759798885E-3</v>
      </c>
      <c r="AP6" s="9">
        <f>AB6*Y6</f>
        <v>2.0468270847234411E-2</v>
      </c>
      <c r="AQ6" s="9">
        <f>AB6*Z6</f>
        <v>2.0194195709393955E-9</v>
      </c>
      <c r="AR6" s="9">
        <f>AB6*AA6</f>
        <v>7.1413733222195394E-2</v>
      </c>
    </row>
    <row r="7" spans="1:44" ht="51" x14ac:dyDescent="0.35">
      <c r="A7" s="9" t="s">
        <v>124</v>
      </c>
      <c r="B7" s="9" t="s">
        <v>54</v>
      </c>
      <c r="C7" s="9" t="s">
        <v>110</v>
      </c>
      <c r="D7" s="9" t="s">
        <v>172</v>
      </c>
      <c r="E7" s="9" t="s">
        <v>121</v>
      </c>
      <c r="F7" s="9" t="s">
        <v>2</v>
      </c>
      <c r="G7" s="9" t="s">
        <v>172</v>
      </c>
      <c r="H7" s="9">
        <v>-0.2</v>
      </c>
      <c r="I7" s="9" t="s">
        <v>188</v>
      </c>
      <c r="J7" s="9" t="b">
        <v>1</v>
      </c>
      <c r="L7" s="9">
        <f>AC10*AB10</f>
        <v>-2.3763548982280912E-2</v>
      </c>
      <c r="M7" s="9">
        <f>AD10*AB10</f>
        <v>-1.6201036407601735E-11</v>
      </c>
      <c r="N7" s="9">
        <f>AE10*AB10</f>
        <v>-3.1986682202043487E-11</v>
      </c>
      <c r="O7" s="9">
        <f>AF10*AB10</f>
        <v>5.5304129637523716E-11</v>
      </c>
      <c r="P7" s="9">
        <f>AG10*AB10</f>
        <v>-2.5703062394485822E-10</v>
      </c>
      <c r="Q7" s="9">
        <f>AH10*AB10</f>
        <v>-1.8215300590521019E-4</v>
      </c>
      <c r="R7" s="9">
        <f>AI10*AB10</f>
        <v>-9.846796460107398E-3</v>
      </c>
      <c r="S7" s="9">
        <f>AJ10*AB10</f>
        <v>-7.70989465912184E-5</v>
      </c>
      <c r="T7" s="9">
        <f>AK10*AB10</f>
        <v>-3.2626935710867446E-4</v>
      </c>
      <c r="U7" s="9">
        <f>AL10*AB10</f>
        <v>-2.7217905357984372E-8</v>
      </c>
      <c r="V7" s="9">
        <f>AM10*AB10</f>
        <v>-3.0713817213277662E-6</v>
      </c>
      <c r="W7" s="9">
        <f>AN10*AB10</f>
        <v>3.1066329985215586E-3</v>
      </c>
      <c r="X7" s="9">
        <f>AO10*AB10</f>
        <v>5.9214284497486058E-3</v>
      </c>
      <c r="Y7" s="9">
        <f>AP10*AB10</f>
        <v>-2.5585338559043012E-2</v>
      </c>
      <c r="Z7" s="9">
        <f>AQ10*AB10</f>
        <v>-2.5242744636742441E-9</v>
      </c>
      <c r="AA7" s="9">
        <f>AR10*AB10</f>
        <v>-8.9267166527744232E-2</v>
      </c>
      <c r="AB7" s="9">
        <f t="shared" si="1"/>
        <v>-0.2</v>
      </c>
      <c r="AC7" s="9">
        <f>AB7*L7</f>
        <v>4.7527097964561831E-3</v>
      </c>
      <c r="AD7" s="9">
        <f>AB7*M7</f>
        <v>3.2402072815203473E-12</v>
      </c>
      <c r="AE7" s="9">
        <f>AB7*N7</f>
        <v>6.3973364404086977E-12</v>
      </c>
      <c r="AF7" s="9">
        <f>AB7*O7</f>
        <v>-1.1060825927504744E-11</v>
      </c>
      <c r="AG7" s="9">
        <f>AB7*P7</f>
        <v>5.1406124788971646E-11</v>
      </c>
      <c r="AH7" s="9">
        <f>AB7*Q7</f>
        <v>3.6430601181042036E-5</v>
      </c>
      <c r="AI7" s="9">
        <f>AB7*R7</f>
        <v>1.9693592920214799E-3</v>
      </c>
      <c r="AJ7" s="9">
        <f>AB7*S7</f>
        <v>1.5419789318243679E-5</v>
      </c>
      <c r="AK7" s="9">
        <f>AB7*T7</f>
        <v>6.5253871421734895E-5</v>
      </c>
      <c r="AL7" s="9">
        <f>AB7*U7</f>
        <v>5.4435810715968746E-9</v>
      </c>
      <c r="AM7" s="9">
        <f>AB7*V7</f>
        <v>6.1427634426555324E-7</v>
      </c>
      <c r="AN7" s="9">
        <f>AB7*W7</f>
        <v>-6.2132659970431177E-4</v>
      </c>
      <c r="AO7" s="9">
        <f>AB7*X7</f>
        <v>-1.1842856899497213E-3</v>
      </c>
      <c r="AP7" s="9">
        <f>AB7*Y7</f>
        <v>5.1170677118086028E-3</v>
      </c>
      <c r="AQ7" s="9">
        <f>AB7*Z7</f>
        <v>5.0485489273484888E-10</v>
      </c>
      <c r="AR7" s="9">
        <f>AB7*AA7</f>
        <v>1.7853433305548849E-2</v>
      </c>
    </row>
    <row r="8" spans="1:44" ht="51" x14ac:dyDescent="0.35">
      <c r="A8" s="9" t="s">
        <v>123</v>
      </c>
      <c r="B8" s="9" t="s">
        <v>53</v>
      </c>
      <c r="C8" s="9" t="s">
        <v>110</v>
      </c>
      <c r="D8" s="9" t="s">
        <v>172</v>
      </c>
      <c r="E8" s="9" t="s">
        <v>123</v>
      </c>
      <c r="F8" s="9" t="s">
        <v>53</v>
      </c>
      <c r="G8" s="9" t="s">
        <v>172</v>
      </c>
      <c r="H8" s="9">
        <v>-1</v>
      </c>
      <c r="I8" s="9" t="s">
        <v>187</v>
      </c>
      <c r="J8" s="9" t="b">
        <v>0</v>
      </c>
      <c r="AB8" s="9">
        <f t="shared" si="1"/>
        <v>-1</v>
      </c>
      <c r="AC8" s="9">
        <f t="shared" ref="AC8:AR8" si="3">+AC9</f>
        <v>2.3763548982280912E-2</v>
      </c>
      <c r="AD8" s="9">
        <f t="shared" si="3"/>
        <v>1.6201036407601735E-11</v>
      </c>
      <c r="AE8" s="9">
        <f t="shared" si="3"/>
        <v>3.1986682202043487E-11</v>
      </c>
      <c r="AF8" s="9">
        <f t="shared" si="3"/>
        <v>-5.5304129637523716E-11</v>
      </c>
      <c r="AG8" s="9">
        <f t="shared" si="3"/>
        <v>2.5703062394485822E-10</v>
      </c>
      <c r="AH8" s="9">
        <f t="shared" si="3"/>
        <v>1.8215300590521019E-4</v>
      </c>
      <c r="AI8" s="9">
        <f t="shared" si="3"/>
        <v>9.846796460107398E-3</v>
      </c>
      <c r="AJ8" s="9">
        <f t="shared" si="3"/>
        <v>7.70989465912184E-5</v>
      </c>
      <c r="AK8" s="9">
        <f t="shared" si="3"/>
        <v>3.2626935710867446E-4</v>
      </c>
      <c r="AL8" s="9">
        <f t="shared" si="3"/>
        <v>2.7217905357984372E-8</v>
      </c>
      <c r="AM8" s="9">
        <f t="shared" si="3"/>
        <v>3.0713817213277662E-6</v>
      </c>
      <c r="AN8" s="9">
        <f t="shared" si="3"/>
        <v>-3.1066329985215586E-3</v>
      </c>
      <c r="AO8" s="9">
        <f t="shared" si="3"/>
        <v>-5.9214284497486058E-3</v>
      </c>
      <c r="AP8" s="9">
        <f t="shared" si="3"/>
        <v>2.5585338559043012E-2</v>
      </c>
      <c r="AQ8" s="9">
        <f t="shared" si="3"/>
        <v>2.5242744636742441E-9</v>
      </c>
      <c r="AR8" s="9">
        <f t="shared" si="3"/>
        <v>8.9267166527744232E-2</v>
      </c>
    </row>
    <row r="9" spans="1:44" ht="88.5" x14ac:dyDescent="0.35">
      <c r="A9" s="9" t="s">
        <v>125</v>
      </c>
      <c r="B9" s="9" t="s">
        <v>55</v>
      </c>
      <c r="C9" s="9" t="s">
        <v>110</v>
      </c>
      <c r="D9" s="9" t="s">
        <v>172</v>
      </c>
      <c r="E9" s="9" t="s">
        <v>123</v>
      </c>
      <c r="F9" s="9" t="s">
        <v>53</v>
      </c>
      <c r="G9" s="9" t="s">
        <v>172</v>
      </c>
      <c r="H9" s="9">
        <v>-1</v>
      </c>
      <c r="I9" s="9" t="s">
        <v>188</v>
      </c>
      <c r="J9" s="9" t="b">
        <v>1</v>
      </c>
      <c r="L9" s="9">
        <f>AC25*AB25</f>
        <v>-2.3763548982280912E-2</v>
      </c>
      <c r="M9" s="9">
        <f>AD25*AB25</f>
        <v>-1.6201036407601735E-11</v>
      </c>
      <c r="N9" s="9">
        <f>AE25*AB25</f>
        <v>-3.1986682202043487E-11</v>
      </c>
      <c r="O9" s="9">
        <f>AF25*AB25</f>
        <v>5.5304129637523716E-11</v>
      </c>
      <c r="P9" s="9">
        <f>AG25*AB25</f>
        <v>-2.5703062394485822E-10</v>
      </c>
      <c r="Q9" s="9">
        <f>AH25*AB25</f>
        <v>-1.8215300590521019E-4</v>
      </c>
      <c r="R9" s="9">
        <f>AI25*AB25</f>
        <v>-9.846796460107398E-3</v>
      </c>
      <c r="S9" s="9">
        <f>AJ25*AB25</f>
        <v>-7.70989465912184E-5</v>
      </c>
      <c r="T9" s="9">
        <f>AK25*AB25</f>
        <v>-3.2626935710867446E-4</v>
      </c>
      <c r="U9" s="9">
        <f>AL25*AB25</f>
        <v>-2.7217905357984372E-8</v>
      </c>
      <c r="V9" s="9">
        <f>AM25*AB25</f>
        <v>-3.0713817213277662E-6</v>
      </c>
      <c r="W9" s="9">
        <f>AN25*AB25</f>
        <v>3.1066329985215586E-3</v>
      </c>
      <c r="X9" s="9">
        <f>AO25*AB25</f>
        <v>5.9214284497486058E-3</v>
      </c>
      <c r="Y9" s="9">
        <f>AP25*AB25</f>
        <v>-2.5585338559043012E-2</v>
      </c>
      <c r="Z9" s="9">
        <f>AQ25*AB25</f>
        <v>-2.5242744636742441E-9</v>
      </c>
      <c r="AA9" s="9">
        <f>AR25*AB25</f>
        <v>-8.9267166527744232E-2</v>
      </c>
      <c r="AB9" s="9">
        <f t="shared" si="1"/>
        <v>-1</v>
      </c>
      <c r="AC9" s="9">
        <f>AB9*L9</f>
        <v>2.3763548982280912E-2</v>
      </c>
      <c r="AD9" s="9">
        <f>AB9*M9</f>
        <v>1.6201036407601735E-11</v>
      </c>
      <c r="AE9" s="9">
        <f>AB9*N9</f>
        <v>3.1986682202043487E-11</v>
      </c>
      <c r="AF9" s="9">
        <f>AB9*O9</f>
        <v>-5.5304129637523716E-11</v>
      </c>
      <c r="AG9" s="9">
        <f>AB9*P9</f>
        <v>2.5703062394485822E-10</v>
      </c>
      <c r="AH9" s="9">
        <f>AB9*Q9</f>
        <v>1.8215300590521019E-4</v>
      </c>
      <c r="AI9" s="9">
        <f>AB9*R9</f>
        <v>9.846796460107398E-3</v>
      </c>
      <c r="AJ9" s="9">
        <f>AB9*S9</f>
        <v>7.70989465912184E-5</v>
      </c>
      <c r="AK9" s="9">
        <f>AB9*T9</f>
        <v>3.2626935710867446E-4</v>
      </c>
      <c r="AL9" s="9">
        <f>AB9*U9</f>
        <v>2.7217905357984372E-8</v>
      </c>
      <c r="AM9" s="9">
        <f>AB9*V9</f>
        <v>3.0713817213277662E-6</v>
      </c>
      <c r="AN9" s="9">
        <f>AB9*W9</f>
        <v>-3.1066329985215586E-3</v>
      </c>
      <c r="AO9" s="9">
        <f>AB9*X9</f>
        <v>-5.9214284497486058E-3</v>
      </c>
      <c r="AP9" s="9">
        <f>AB9*Y9</f>
        <v>2.5585338559043012E-2</v>
      </c>
      <c r="AQ9" s="9">
        <f>AB9*Z9</f>
        <v>2.5242744636742441E-9</v>
      </c>
      <c r="AR9" s="9">
        <f>AB9*AA9</f>
        <v>8.9267166527744232E-2</v>
      </c>
    </row>
    <row r="10" spans="1:44" ht="51" x14ac:dyDescent="0.35">
      <c r="A10" s="9" t="s">
        <v>124</v>
      </c>
      <c r="B10" s="9" t="s">
        <v>54</v>
      </c>
      <c r="C10" s="9" t="s">
        <v>110</v>
      </c>
      <c r="D10" s="9" t="s">
        <v>172</v>
      </c>
      <c r="E10" s="9" t="s">
        <v>124</v>
      </c>
      <c r="F10" s="9" t="s">
        <v>54</v>
      </c>
      <c r="G10" s="9" t="s">
        <v>172</v>
      </c>
      <c r="H10" s="9">
        <v>-1</v>
      </c>
      <c r="I10" s="9" t="s">
        <v>187</v>
      </c>
      <c r="J10" s="9" t="b">
        <v>0</v>
      </c>
      <c r="AB10" s="9">
        <f t="shared" si="1"/>
        <v>-1</v>
      </c>
      <c r="AC10" s="9">
        <f t="shared" ref="AC10:AR10" si="4">+AC11</f>
        <v>2.3763548982280912E-2</v>
      </c>
      <c r="AD10" s="9">
        <f t="shared" si="4"/>
        <v>1.6201036407601735E-11</v>
      </c>
      <c r="AE10" s="9">
        <f t="shared" si="4"/>
        <v>3.1986682202043487E-11</v>
      </c>
      <c r="AF10" s="9">
        <f t="shared" si="4"/>
        <v>-5.5304129637523716E-11</v>
      </c>
      <c r="AG10" s="9">
        <f t="shared" si="4"/>
        <v>2.5703062394485822E-10</v>
      </c>
      <c r="AH10" s="9">
        <f t="shared" si="4"/>
        <v>1.8215300590521019E-4</v>
      </c>
      <c r="AI10" s="9">
        <f t="shared" si="4"/>
        <v>9.846796460107398E-3</v>
      </c>
      <c r="AJ10" s="9">
        <f t="shared" si="4"/>
        <v>7.70989465912184E-5</v>
      </c>
      <c r="AK10" s="9">
        <f t="shared" si="4"/>
        <v>3.2626935710867446E-4</v>
      </c>
      <c r="AL10" s="9">
        <f t="shared" si="4"/>
        <v>2.7217905357984372E-8</v>
      </c>
      <c r="AM10" s="9">
        <f t="shared" si="4"/>
        <v>3.0713817213277662E-6</v>
      </c>
      <c r="AN10" s="9">
        <f t="shared" si="4"/>
        <v>-3.1066329985215586E-3</v>
      </c>
      <c r="AO10" s="9">
        <f t="shared" si="4"/>
        <v>-5.9214284497486058E-3</v>
      </c>
      <c r="AP10" s="9">
        <f t="shared" si="4"/>
        <v>2.5585338559043012E-2</v>
      </c>
      <c r="AQ10" s="9">
        <f t="shared" si="4"/>
        <v>2.5242744636742441E-9</v>
      </c>
      <c r="AR10" s="9">
        <f t="shared" si="4"/>
        <v>8.9267166527744232E-2</v>
      </c>
    </row>
    <row r="11" spans="1:44" ht="88.5" x14ac:dyDescent="0.35">
      <c r="A11" s="9" t="s">
        <v>126</v>
      </c>
      <c r="B11" s="9" t="s">
        <v>56</v>
      </c>
      <c r="C11" s="9" t="s">
        <v>110</v>
      </c>
      <c r="D11" s="9" t="s">
        <v>172</v>
      </c>
      <c r="E11" s="9" t="s">
        <v>124</v>
      </c>
      <c r="F11" s="9" t="s">
        <v>54</v>
      </c>
      <c r="G11" s="9" t="s">
        <v>172</v>
      </c>
      <c r="H11" s="9">
        <v>-1</v>
      </c>
      <c r="I11" s="9" t="s">
        <v>188</v>
      </c>
      <c r="J11" s="9" t="b">
        <v>1</v>
      </c>
      <c r="L11" s="9">
        <f>AC69*AB69</f>
        <v>-2.3763548982280912E-2</v>
      </c>
      <c r="M11" s="9">
        <f>AD69*AB69</f>
        <v>-1.6201036407601735E-11</v>
      </c>
      <c r="N11" s="9">
        <f>AE69*AB69</f>
        <v>-3.1986682202043487E-11</v>
      </c>
      <c r="O11" s="9">
        <f>AF69*AB69</f>
        <v>5.5304129637523716E-11</v>
      </c>
      <c r="P11" s="9">
        <f>AG69*AB69</f>
        <v>-2.5703062394485822E-10</v>
      </c>
      <c r="Q11" s="9">
        <f>AH69*AB69</f>
        <v>-1.8215300590521019E-4</v>
      </c>
      <c r="R11" s="9">
        <f>AI69*AB69</f>
        <v>-9.846796460107398E-3</v>
      </c>
      <c r="S11" s="9">
        <f>AJ69*AB69</f>
        <v>-7.70989465912184E-5</v>
      </c>
      <c r="T11" s="9">
        <f>AK69*AB69</f>
        <v>-3.2626935710867446E-4</v>
      </c>
      <c r="U11" s="9">
        <f>AL69*AB69</f>
        <v>-2.7217905357984372E-8</v>
      </c>
      <c r="V11" s="9">
        <f>AM69*AB69</f>
        <v>-3.0713817213277662E-6</v>
      </c>
      <c r="W11" s="9">
        <f>AN69*AB69</f>
        <v>3.1066329985215586E-3</v>
      </c>
      <c r="X11" s="9">
        <f>AO69*AB69</f>
        <v>5.9214284497486058E-3</v>
      </c>
      <c r="Y11" s="9">
        <f>AP69*AB69</f>
        <v>-2.5585338559043012E-2</v>
      </c>
      <c r="Z11" s="9">
        <f>AQ69*AB69</f>
        <v>-2.5242744636742441E-9</v>
      </c>
      <c r="AA11" s="9">
        <f>AR69*AB69</f>
        <v>-8.9267166527744232E-2</v>
      </c>
      <c r="AB11" s="9">
        <f t="shared" si="1"/>
        <v>-1</v>
      </c>
      <c r="AC11" s="9">
        <f>AB11*L11</f>
        <v>2.3763548982280912E-2</v>
      </c>
      <c r="AD11" s="9">
        <f>AB11*M11</f>
        <v>1.6201036407601735E-11</v>
      </c>
      <c r="AE11" s="9">
        <f>AB11*N11</f>
        <v>3.1986682202043487E-11</v>
      </c>
      <c r="AF11" s="9">
        <f>AB11*O11</f>
        <v>-5.5304129637523716E-11</v>
      </c>
      <c r="AG11" s="9">
        <f>AB11*P11</f>
        <v>2.5703062394485822E-10</v>
      </c>
      <c r="AH11" s="9">
        <f>AB11*Q11</f>
        <v>1.8215300590521019E-4</v>
      </c>
      <c r="AI11" s="9">
        <f>AB11*R11</f>
        <v>9.846796460107398E-3</v>
      </c>
      <c r="AJ11" s="9">
        <f>AB11*S11</f>
        <v>7.70989465912184E-5</v>
      </c>
      <c r="AK11" s="9">
        <f>AB11*T11</f>
        <v>3.2626935710867446E-4</v>
      </c>
      <c r="AL11" s="9">
        <f>AB11*U11</f>
        <v>2.7217905357984372E-8</v>
      </c>
      <c r="AM11" s="9">
        <f>AB11*V11</f>
        <v>3.0713817213277662E-6</v>
      </c>
      <c r="AN11" s="9">
        <f>AB11*W11</f>
        <v>-3.1066329985215586E-3</v>
      </c>
      <c r="AO11" s="9">
        <f>AB11*X11</f>
        <v>-5.9214284497486058E-3</v>
      </c>
      <c r="AP11" s="9">
        <f>AB11*Y11</f>
        <v>2.5585338559043012E-2</v>
      </c>
      <c r="AQ11" s="9">
        <f>AB11*Z11</f>
        <v>2.5242744636742441E-9</v>
      </c>
      <c r="AR11" s="9">
        <f>AB11*AA11</f>
        <v>8.9267166527744232E-2</v>
      </c>
    </row>
    <row r="12" spans="1:44" ht="38.5" x14ac:dyDescent="0.35">
      <c r="A12" s="9" t="s">
        <v>122</v>
      </c>
      <c r="B12" s="9" t="s">
        <v>3</v>
      </c>
      <c r="C12" s="9" t="s">
        <v>110</v>
      </c>
      <c r="D12" s="9" t="s">
        <v>172</v>
      </c>
      <c r="E12" s="9" t="s">
        <v>122</v>
      </c>
      <c r="F12" s="9" t="s">
        <v>3</v>
      </c>
      <c r="G12" s="9" t="s">
        <v>172</v>
      </c>
      <c r="H12" s="9">
        <v>-1</v>
      </c>
      <c r="I12" s="9" t="s">
        <v>187</v>
      </c>
      <c r="J12" s="9" t="b">
        <v>0</v>
      </c>
      <c r="AB12" s="9">
        <f t="shared" si="1"/>
        <v>-1</v>
      </c>
      <c r="AC12" s="9">
        <f t="shared" ref="AC12:AR12" si="5">+AC13+AC14</f>
        <v>8.200038244775916E-2</v>
      </c>
      <c r="AD12" s="9">
        <f t="shared" si="5"/>
        <v>7.9173545286806493E-9</v>
      </c>
      <c r="AE12" s="9">
        <f t="shared" si="5"/>
        <v>1.1993350104221157E-9</v>
      </c>
      <c r="AF12" s="9">
        <f t="shared" si="5"/>
        <v>4.0408260793129611E-9</v>
      </c>
      <c r="AG12" s="9">
        <f t="shared" si="5"/>
        <v>8.7747924774903484E-9</v>
      </c>
      <c r="AH12" s="9">
        <f t="shared" si="5"/>
        <v>2.6581298848288395E-3</v>
      </c>
      <c r="AI12" s="9">
        <f t="shared" si="5"/>
        <v>3.1990790152482552E-4</v>
      </c>
      <c r="AJ12" s="9">
        <f t="shared" si="5"/>
        <v>1.1316094554475406E-3</v>
      </c>
      <c r="AK12" s="9">
        <f t="shared" si="5"/>
        <v>5.013520043257458E-3</v>
      </c>
      <c r="AL12" s="9">
        <f t="shared" si="5"/>
        <v>3.8490405814592966E-7</v>
      </c>
      <c r="AM12" s="9">
        <f t="shared" si="5"/>
        <v>1.1417841196866166E-4</v>
      </c>
      <c r="AN12" s="9">
        <f t="shared" si="5"/>
        <v>2.4637429816675285E-2</v>
      </c>
      <c r="AO12" s="9">
        <f t="shared" si="5"/>
        <v>0.8120709354557395</v>
      </c>
      <c r="AP12" s="9">
        <f t="shared" si="5"/>
        <v>6.931672564495419E-3</v>
      </c>
      <c r="AQ12" s="9">
        <f t="shared" si="5"/>
        <v>9.726446293455551E-8</v>
      </c>
      <c r="AR12" s="9">
        <f t="shared" si="5"/>
        <v>0.52779013423557808</v>
      </c>
    </row>
    <row r="13" spans="1:44" ht="51" x14ac:dyDescent="0.35">
      <c r="A13" s="9" t="s">
        <v>127</v>
      </c>
      <c r="B13" s="9" t="s">
        <v>57</v>
      </c>
      <c r="C13" s="9" t="s">
        <v>110</v>
      </c>
      <c r="D13" s="9" t="s">
        <v>172</v>
      </c>
      <c r="E13" s="9" t="s">
        <v>122</v>
      </c>
      <c r="F13" s="9" t="s">
        <v>3</v>
      </c>
      <c r="G13" s="9" t="s">
        <v>172</v>
      </c>
      <c r="H13" s="9">
        <v>-0.6</v>
      </c>
      <c r="I13" s="9" t="s">
        <v>188</v>
      </c>
      <c r="J13" s="9" t="b">
        <v>1</v>
      </c>
      <c r="L13" s="9">
        <f>AC15*AB15</f>
        <v>-8.200038244775916E-2</v>
      </c>
      <c r="M13" s="9">
        <f>AD15*AB15</f>
        <v>-7.9173545286806493E-9</v>
      </c>
      <c r="N13" s="9">
        <f>AE15*AB15</f>
        <v>-1.1993350104221157E-9</v>
      </c>
      <c r="O13" s="9">
        <f>AF15*AB15</f>
        <v>-4.0408260793129611E-9</v>
      </c>
      <c r="P13" s="9">
        <f>AG15*AB15</f>
        <v>-8.7747924774903484E-9</v>
      </c>
      <c r="Q13" s="9">
        <f>AH15*AB15</f>
        <v>-2.6581298848288395E-3</v>
      </c>
      <c r="R13" s="9">
        <f>AI15*AB15</f>
        <v>-3.1990790152482552E-4</v>
      </c>
      <c r="S13" s="9">
        <f>AJ15*AB15</f>
        <v>-1.1316094554475406E-3</v>
      </c>
      <c r="T13" s="9">
        <f>AK15*AB15</f>
        <v>-5.013520043257458E-3</v>
      </c>
      <c r="U13" s="9">
        <f>AL15*AB15</f>
        <v>-3.8490405814592966E-7</v>
      </c>
      <c r="V13" s="9">
        <f>AM15*AB15</f>
        <v>-1.1417841196866166E-4</v>
      </c>
      <c r="W13" s="9">
        <f>AN15*AB15</f>
        <v>-2.4637429816675285E-2</v>
      </c>
      <c r="X13" s="9">
        <f>AO15*AB15</f>
        <v>-0.8120709354557395</v>
      </c>
      <c r="Y13" s="9">
        <f>AP15*AB15</f>
        <v>-6.931672564495419E-3</v>
      </c>
      <c r="Z13" s="9">
        <f>AQ15*AB15</f>
        <v>-9.726446293455551E-8</v>
      </c>
      <c r="AA13" s="9">
        <f>AR15*AB15</f>
        <v>-0.52779013423557808</v>
      </c>
      <c r="AB13" s="9">
        <f t="shared" si="1"/>
        <v>-0.6</v>
      </c>
      <c r="AC13" s="9">
        <f>AB13*L13</f>
        <v>4.9200229468655494E-2</v>
      </c>
      <c r="AD13" s="9">
        <f>AB13*M13</f>
        <v>4.7504127172083896E-9</v>
      </c>
      <c r="AE13" s="9">
        <f>AB13*N13</f>
        <v>7.1960100625326942E-10</v>
      </c>
      <c r="AF13" s="9">
        <f>AB13*O13</f>
        <v>2.4244956475877766E-9</v>
      </c>
      <c r="AG13" s="9">
        <f>AB13*P13</f>
        <v>5.2648754864942089E-9</v>
      </c>
      <c r="AH13" s="9">
        <f>AB13*Q13</f>
        <v>1.5948779308973037E-3</v>
      </c>
      <c r="AI13" s="9">
        <f>AB13*R13</f>
        <v>1.9194474091489532E-4</v>
      </c>
      <c r="AJ13" s="9">
        <f>AB13*S13</f>
        <v>6.7896567326852428E-4</v>
      </c>
      <c r="AK13" s="9">
        <f>AB13*T13</f>
        <v>3.0081120259544745E-3</v>
      </c>
      <c r="AL13" s="9">
        <f>AB13*U13</f>
        <v>2.3094243488755777E-7</v>
      </c>
      <c r="AM13" s="9">
        <f>AB13*V13</f>
        <v>6.8507047181196992E-5</v>
      </c>
      <c r="AN13" s="9">
        <f>AB13*W13</f>
        <v>1.4782457890005171E-2</v>
      </c>
      <c r="AO13" s="9">
        <f>AB13*X13</f>
        <v>0.48724256127344368</v>
      </c>
      <c r="AP13" s="9">
        <f>AB13*Y13</f>
        <v>4.1590035386972514E-3</v>
      </c>
      <c r="AQ13" s="9">
        <f>AB13*Z13</f>
        <v>5.8358677760733306E-8</v>
      </c>
      <c r="AR13" s="9">
        <f>AB13*AA13</f>
        <v>0.31667408054134683</v>
      </c>
    </row>
    <row r="14" spans="1:44" ht="51" x14ac:dyDescent="0.35">
      <c r="A14" s="9" t="s">
        <v>128</v>
      </c>
      <c r="B14" s="9" t="s">
        <v>58</v>
      </c>
      <c r="C14" s="9" t="s">
        <v>110</v>
      </c>
      <c r="D14" s="9" t="s">
        <v>172</v>
      </c>
      <c r="E14" s="9" t="s">
        <v>122</v>
      </c>
      <c r="F14" s="9" t="s">
        <v>3</v>
      </c>
      <c r="G14" s="9" t="s">
        <v>172</v>
      </c>
      <c r="H14" s="9">
        <v>-0.4</v>
      </c>
      <c r="I14" s="9" t="s">
        <v>188</v>
      </c>
      <c r="J14" s="9" t="b">
        <v>1</v>
      </c>
      <c r="L14" s="9">
        <f>AC20*AB20</f>
        <v>-8.200038244775916E-2</v>
      </c>
      <c r="M14" s="9">
        <f>AD20*AB20</f>
        <v>-7.9173545286806493E-9</v>
      </c>
      <c r="N14" s="9">
        <f>AE20*AB20</f>
        <v>-1.1993350104221157E-9</v>
      </c>
      <c r="O14" s="9">
        <f>AF20*AB20</f>
        <v>-4.0408260793129611E-9</v>
      </c>
      <c r="P14" s="9">
        <f>AG20*AB20</f>
        <v>-8.7747924774903484E-9</v>
      </c>
      <c r="Q14" s="9">
        <f>AH20*AB20</f>
        <v>-2.6581298848288395E-3</v>
      </c>
      <c r="R14" s="9">
        <f>AI20*AB20</f>
        <v>-3.1990790152482552E-4</v>
      </c>
      <c r="S14" s="9">
        <f>AJ20*AB20</f>
        <v>-1.1316094554475406E-3</v>
      </c>
      <c r="T14" s="9">
        <f>AK20*AB20</f>
        <v>-5.013520043257458E-3</v>
      </c>
      <c r="U14" s="9">
        <f>AL20*AB20</f>
        <v>-3.8490405814592966E-7</v>
      </c>
      <c r="V14" s="9">
        <f>AM20*AB20</f>
        <v>-1.1417841196866166E-4</v>
      </c>
      <c r="W14" s="9">
        <f>AN20*AB20</f>
        <v>-2.4637429816675285E-2</v>
      </c>
      <c r="X14" s="9">
        <f>AO20*AB20</f>
        <v>-0.8120709354557395</v>
      </c>
      <c r="Y14" s="9">
        <f>AP20*AB20</f>
        <v>-6.931672564495419E-3</v>
      </c>
      <c r="Z14" s="9">
        <f>AQ20*AB20</f>
        <v>-9.726446293455551E-8</v>
      </c>
      <c r="AA14" s="9">
        <f>AR20*AB20</f>
        <v>-0.52779013423557808</v>
      </c>
      <c r="AB14" s="9">
        <f t="shared" si="1"/>
        <v>-0.4</v>
      </c>
      <c r="AC14" s="9">
        <f>AB14*L14</f>
        <v>3.2800152979103665E-2</v>
      </c>
      <c r="AD14" s="9">
        <f>AB14*M14</f>
        <v>3.1669418114722597E-9</v>
      </c>
      <c r="AE14" s="9">
        <f>AB14*N14</f>
        <v>4.7973400416884624E-10</v>
      </c>
      <c r="AF14" s="9">
        <f>AB14*O14</f>
        <v>1.6163304317251844E-9</v>
      </c>
      <c r="AG14" s="9">
        <f>AB14*P14</f>
        <v>3.5099169909961395E-9</v>
      </c>
      <c r="AH14" s="9">
        <f>AB14*Q14</f>
        <v>1.0632519539315358E-3</v>
      </c>
      <c r="AI14" s="9">
        <f>AB14*R14</f>
        <v>1.279631606099302E-4</v>
      </c>
      <c r="AJ14" s="9">
        <f>AB14*S14</f>
        <v>4.5264378217901624E-4</v>
      </c>
      <c r="AK14" s="9">
        <f>AB14*T14</f>
        <v>2.0054080173029835E-3</v>
      </c>
      <c r="AL14" s="9">
        <f>AB14*U14</f>
        <v>1.5396162325837188E-7</v>
      </c>
      <c r="AM14" s="9">
        <f>AB14*V14</f>
        <v>4.567136478746467E-5</v>
      </c>
      <c r="AN14" s="9">
        <f>AB14*W14</f>
        <v>9.8549719266701145E-3</v>
      </c>
      <c r="AO14" s="9">
        <f>AB14*X14</f>
        <v>0.32482837418229582</v>
      </c>
      <c r="AP14" s="9">
        <f>AB14*Y14</f>
        <v>2.7726690257981676E-3</v>
      </c>
      <c r="AQ14" s="9">
        <f>AB14*Z14</f>
        <v>3.8905785173822204E-8</v>
      </c>
      <c r="AR14" s="9">
        <f>AB14*AA14</f>
        <v>0.21111605369423125</v>
      </c>
    </row>
    <row r="15" spans="1:44" ht="51" x14ac:dyDescent="0.35">
      <c r="A15" s="9" t="s">
        <v>127</v>
      </c>
      <c r="B15" s="9" t="s">
        <v>57</v>
      </c>
      <c r="C15" s="9" t="s">
        <v>110</v>
      </c>
      <c r="D15" s="9" t="s">
        <v>172</v>
      </c>
      <c r="E15" s="9" t="s">
        <v>127</v>
      </c>
      <c r="F15" s="9" t="s">
        <v>57</v>
      </c>
      <c r="G15" s="9" t="s">
        <v>172</v>
      </c>
      <c r="H15" s="9">
        <v>-1</v>
      </c>
      <c r="I15" s="9" t="s">
        <v>187</v>
      </c>
      <c r="J15" s="9" t="b">
        <v>0</v>
      </c>
      <c r="AB15" s="9">
        <f t="shared" si="1"/>
        <v>-1</v>
      </c>
      <c r="AC15" s="9">
        <f t="shared" ref="AC15:AR15" si="6">+AC16+AC17+AC18+AC19</f>
        <v>8.200038244775916E-2</v>
      </c>
      <c r="AD15" s="9">
        <f t="shared" si="6"/>
        <v>7.9173545286806493E-9</v>
      </c>
      <c r="AE15" s="9">
        <f t="shared" si="6"/>
        <v>1.1993350104221157E-9</v>
      </c>
      <c r="AF15" s="9">
        <f t="shared" si="6"/>
        <v>4.0408260793129611E-9</v>
      </c>
      <c r="AG15" s="9">
        <f t="shared" si="6"/>
        <v>8.7747924774903484E-9</v>
      </c>
      <c r="AH15" s="9">
        <f t="shared" si="6"/>
        <v>2.6581298848288395E-3</v>
      </c>
      <c r="AI15" s="9">
        <f t="shared" si="6"/>
        <v>3.1990790152482552E-4</v>
      </c>
      <c r="AJ15" s="9">
        <f t="shared" si="6"/>
        <v>1.1316094554475406E-3</v>
      </c>
      <c r="AK15" s="9">
        <f t="shared" si="6"/>
        <v>5.013520043257458E-3</v>
      </c>
      <c r="AL15" s="9">
        <f t="shared" si="6"/>
        <v>3.8490405814592966E-7</v>
      </c>
      <c r="AM15" s="9">
        <f t="shared" si="6"/>
        <v>1.1417841196866166E-4</v>
      </c>
      <c r="AN15" s="9">
        <f t="shared" si="6"/>
        <v>2.4637429816675285E-2</v>
      </c>
      <c r="AO15" s="9">
        <f t="shared" si="6"/>
        <v>0.8120709354557395</v>
      </c>
      <c r="AP15" s="9">
        <f t="shared" si="6"/>
        <v>6.931672564495419E-3</v>
      </c>
      <c r="AQ15" s="9">
        <f t="shared" si="6"/>
        <v>9.726446293455551E-8</v>
      </c>
      <c r="AR15" s="9">
        <f t="shared" si="6"/>
        <v>0.52779013423557808</v>
      </c>
    </row>
    <row r="16" spans="1:44" ht="88.5" x14ac:dyDescent="0.35">
      <c r="A16" s="9" t="s">
        <v>129</v>
      </c>
      <c r="B16" s="9" t="s">
        <v>59</v>
      </c>
      <c r="C16" s="9" t="s">
        <v>110</v>
      </c>
      <c r="D16" s="9" t="s">
        <v>172</v>
      </c>
      <c r="E16" s="9" t="s">
        <v>127</v>
      </c>
      <c r="F16" s="9" t="s">
        <v>57</v>
      </c>
      <c r="G16" s="9" t="s">
        <v>172</v>
      </c>
      <c r="H16" s="9">
        <v>-0.5</v>
      </c>
      <c r="I16" s="9" t="s">
        <v>188</v>
      </c>
      <c r="J16" s="9" t="b">
        <v>1</v>
      </c>
      <c r="K16" s="9" t="s">
        <v>194</v>
      </c>
      <c r="L16" s="9">
        <f>AC38*AB38</f>
        <v>-5.1902148057455584E-2</v>
      </c>
      <c r="M16" s="9">
        <f>AD38*AB38</f>
        <v>-2.9631161922865247E-9</v>
      </c>
      <c r="N16" s="9">
        <f>AE38*AB38</f>
        <v>-1.505032708367435E-9</v>
      </c>
      <c r="O16" s="9">
        <f>AF38*AB38</f>
        <v>-2.5670544272338876E-9</v>
      </c>
      <c r="P16" s="9">
        <f>AG38*AB38</f>
        <v>-1.0935378100008095E-8</v>
      </c>
      <c r="Q16" s="9">
        <f>AH38*AB38</f>
        <v>-1.9588166580128026E-3</v>
      </c>
      <c r="R16" s="9">
        <f>AI38*AB38</f>
        <v>-7.1927436849041171E-5</v>
      </c>
      <c r="S16" s="9">
        <f>AJ38*AB38</f>
        <v>-2.1689098136162058E-3</v>
      </c>
      <c r="T16" s="9">
        <f>AK38*AB38</f>
        <v>-9.6286163502397708E-3</v>
      </c>
      <c r="U16" s="9">
        <f>AL38*AB38</f>
        <v>-3.8220756400944562E-7</v>
      </c>
      <c r="V16" s="9">
        <f>AM38*AB38</f>
        <v>-8.6336785509601342E-5</v>
      </c>
      <c r="W16" s="9">
        <f>AN38*AB38</f>
        <v>-2.0821992102691859E-2</v>
      </c>
      <c r="X16" s="9">
        <f>AO38*AB38</f>
        <v>-0.58901897080924814</v>
      </c>
      <c r="Y16" s="9">
        <f>AP38*AB38</f>
        <v>-1.1813854293390241E-2</v>
      </c>
      <c r="Z16" s="9">
        <f>AQ38*AB38</f>
        <v>-1.2528994163134821E-7</v>
      </c>
      <c r="AA16" s="9">
        <f>AR38*AB38</f>
        <v>-0.27798189257859174</v>
      </c>
      <c r="AB16" s="9">
        <f>-1+Parameter!G4</f>
        <v>-0.5</v>
      </c>
      <c r="AC16" s="9">
        <f>AB16*L16</f>
        <v>2.5951074028727792E-2</v>
      </c>
      <c r="AD16" s="9">
        <f>AB16*M16</f>
        <v>1.4815580961432623E-9</v>
      </c>
      <c r="AE16" s="9">
        <f>AB16*N16</f>
        <v>7.5251635418371749E-10</v>
      </c>
      <c r="AF16" s="9">
        <f>AB16*O16</f>
        <v>1.2835272136169438E-9</v>
      </c>
      <c r="AG16" s="9">
        <f>AB16*P16</f>
        <v>5.4676890500040473E-9</v>
      </c>
      <c r="AH16" s="9">
        <f>AB16*Q16</f>
        <v>9.794083290064013E-4</v>
      </c>
      <c r="AI16" s="9">
        <f>AB16*R16</f>
        <v>3.5963718424520586E-5</v>
      </c>
      <c r="AJ16" s="9">
        <f>AB16*S16</f>
        <v>1.0844549068081029E-3</v>
      </c>
      <c r="AK16" s="9">
        <f>AB16*T16</f>
        <v>4.8143081751198854E-3</v>
      </c>
      <c r="AL16" s="9">
        <f>AB16*U16</f>
        <v>1.9110378200472281E-7</v>
      </c>
      <c r="AM16" s="9">
        <f>AB16*V16</f>
        <v>4.3168392754800671E-5</v>
      </c>
      <c r="AN16" s="9">
        <f>AB16*W16</f>
        <v>1.041099605134593E-2</v>
      </c>
      <c r="AO16" s="9">
        <f>AB16*X16</f>
        <v>0.29450948540462407</v>
      </c>
      <c r="AP16" s="9">
        <f>AB16*Y16</f>
        <v>5.9069271466951206E-3</v>
      </c>
      <c r="AQ16" s="9">
        <f>AB16*Z16</f>
        <v>6.2644970815674107E-8</v>
      </c>
      <c r="AR16" s="9">
        <f>AB16*AA16</f>
        <v>0.13899094628929587</v>
      </c>
    </row>
    <row r="17" spans="1:44" ht="88.5" x14ac:dyDescent="0.35">
      <c r="A17" s="9" t="s">
        <v>130</v>
      </c>
      <c r="B17" s="9" t="s">
        <v>60</v>
      </c>
      <c r="C17" s="9" t="s">
        <v>110</v>
      </c>
      <c r="D17" s="9" t="s">
        <v>172</v>
      </c>
      <c r="E17" s="9" t="s">
        <v>127</v>
      </c>
      <c r="F17" s="9" t="s">
        <v>57</v>
      </c>
      <c r="G17" s="9" t="s">
        <v>172</v>
      </c>
      <c r="H17" s="9">
        <v>-0.5</v>
      </c>
      <c r="I17" s="9" t="s">
        <v>188</v>
      </c>
      <c r="J17" s="9" t="b">
        <v>1</v>
      </c>
      <c r="K17" s="9" t="s">
        <v>195</v>
      </c>
      <c r="L17" s="9">
        <f>AC51*AB51</f>
        <v>-6.3631291606058196E-2</v>
      </c>
      <c r="M17" s="9">
        <f>AD51*AB51</f>
        <v>-2.1461117401745045E-9</v>
      </c>
      <c r="N17" s="9">
        <f>AE51*AB51</f>
        <v>-5.9932898772369975E-10</v>
      </c>
      <c r="O17" s="9">
        <f>AF51*AB51</f>
        <v>-2.1648111306459408E-9</v>
      </c>
      <c r="P17" s="9">
        <f>AG51*AB51</f>
        <v>5.1574816115097723E-10</v>
      </c>
      <c r="Q17" s="9">
        <f>AH51*AB51</f>
        <v>-2.1236309091165724E-4</v>
      </c>
      <c r="R17" s="9">
        <f>AI51*AB51</f>
        <v>-5.7021824543464168E-5</v>
      </c>
      <c r="S17" s="9">
        <f>AJ51*AB51</f>
        <v>2.287819116289003E-4</v>
      </c>
      <c r="T17" s="9">
        <f>AK51*AB51</f>
        <v>1.0539745436972097E-3</v>
      </c>
      <c r="U17" s="9">
        <f>AL51*AB51</f>
        <v>-2.8696702001424669E-7</v>
      </c>
      <c r="V17" s="9">
        <f>AM51*AB51</f>
        <v>-9.7586895528990404E-6</v>
      </c>
      <c r="W17" s="9">
        <f>AN51*AB51</f>
        <v>-5.348048751002827E-3</v>
      </c>
      <c r="X17" s="9">
        <f>AO51*AB51</f>
        <v>-3.2308317082828386E-2</v>
      </c>
      <c r="Y17" s="9">
        <f>AP51*AB51</f>
        <v>-5.9156225282669785E-4</v>
      </c>
      <c r="Z17" s="9">
        <f>AQ51*AB51</f>
        <v>5.5873030923603101E-10</v>
      </c>
      <c r="AA17" s="9">
        <f>AR51*AB51</f>
        <v>-0.10916730139212347</v>
      </c>
      <c r="AB17" s="9">
        <f>-Parameter!G4</f>
        <v>-0.5</v>
      </c>
      <c r="AC17" s="9">
        <f>AB17*L17</f>
        <v>3.1815645803029098E-2</v>
      </c>
      <c r="AD17" s="9">
        <f>AB17*M17</f>
        <v>1.0730558700872523E-9</v>
      </c>
      <c r="AE17" s="9">
        <f>AB17*N17</f>
        <v>2.9966449386184988E-10</v>
      </c>
      <c r="AF17" s="9">
        <f>AB17*O17</f>
        <v>1.0824055653229704E-9</v>
      </c>
      <c r="AG17" s="9">
        <f>AB17*P17</f>
        <v>-2.5787408057548862E-10</v>
      </c>
      <c r="AH17" s="9">
        <f>AB17*Q17</f>
        <v>1.0618154545582862E-4</v>
      </c>
      <c r="AI17" s="9">
        <f>AB17*R17</f>
        <v>2.8510912271732084E-5</v>
      </c>
      <c r="AJ17" s="9">
        <f>AB17*S17</f>
        <v>-1.1439095581445015E-4</v>
      </c>
      <c r="AK17" s="9">
        <f>AB17*T17</f>
        <v>-5.2698727184860485E-4</v>
      </c>
      <c r="AL17" s="9">
        <f>AB17*U17</f>
        <v>1.4348351000712335E-7</v>
      </c>
      <c r="AM17" s="9">
        <f>AB17*V17</f>
        <v>4.8793447764495202E-6</v>
      </c>
      <c r="AN17" s="9">
        <f>AB17*W17</f>
        <v>2.6740243755014135E-3</v>
      </c>
      <c r="AO17" s="9">
        <f>AB17*X17</f>
        <v>1.6154158541414193E-2</v>
      </c>
      <c r="AP17" s="9">
        <f>AB17*Y17</f>
        <v>2.9578112641334892E-4</v>
      </c>
      <c r="AQ17" s="9">
        <f>AB17*Z17</f>
        <v>-2.793651546180155E-10</v>
      </c>
      <c r="AR17" s="9">
        <f>AB17*AA17</f>
        <v>5.4583650696061733E-2</v>
      </c>
    </row>
    <row r="18" spans="1:44" ht="113.5" x14ac:dyDescent="0.35">
      <c r="A18" s="9" t="s">
        <v>131</v>
      </c>
      <c r="B18" s="9" t="s">
        <v>61</v>
      </c>
      <c r="C18" s="9" t="s">
        <v>112</v>
      </c>
      <c r="D18" s="9" t="s">
        <v>173</v>
      </c>
      <c r="E18" s="9" t="s">
        <v>127</v>
      </c>
      <c r="F18" s="9" t="s">
        <v>57</v>
      </c>
      <c r="G18" s="9" t="s">
        <v>172</v>
      </c>
      <c r="H18" s="9">
        <v>0.02</v>
      </c>
      <c r="I18" s="9" t="s">
        <v>188</v>
      </c>
      <c r="J18" s="9" t="b">
        <v>0</v>
      </c>
      <c r="L18" s="9">
        <v>1.1416556053677691</v>
      </c>
      <c r="M18" s="9">
        <v>2.5177310202026199E-7</v>
      </c>
      <c r="N18" s="9">
        <v>6.155909701083705E-9</v>
      </c>
      <c r="O18" s="9">
        <v>7.159852308890141E-8</v>
      </c>
      <c r="P18" s="9">
        <v>1.725633233871712E-7</v>
      </c>
      <c r="Q18" s="9">
        <v>7.3407314850234481E-2</v>
      </c>
      <c r="R18" s="9">
        <v>1.245021295780843E-2</v>
      </c>
      <c r="S18" s="9">
        <v>7.7904272794997141E-3</v>
      </c>
      <c r="T18" s="9">
        <v>3.5264014321464657E-2</v>
      </c>
      <c r="U18" s="9">
        <v>2.1998683080268879E-6</v>
      </c>
      <c r="V18" s="9">
        <v>3.211687831045936E-3</v>
      </c>
      <c r="W18" s="9">
        <v>0.35608594822572021</v>
      </c>
      <c r="X18" s="9">
        <v>22.58645068742775</v>
      </c>
      <c r="Y18" s="9">
        <v>3.1655681380533089E-2</v>
      </c>
      <c r="Z18" s="9">
        <v>1.4114103255198771E-6</v>
      </c>
      <c r="AA18" s="9">
        <v>15.625377207649979</v>
      </c>
      <c r="AB18" s="9">
        <f>H18</f>
        <v>0.02</v>
      </c>
      <c r="AC18" s="9">
        <f>AB18*L18</f>
        <v>2.2833112107355384E-2</v>
      </c>
      <c r="AD18" s="9">
        <f>AB18*M18</f>
        <v>5.0354620404052402E-9</v>
      </c>
      <c r="AE18" s="9">
        <f>AB18*N18</f>
        <v>1.2311819402167411E-10</v>
      </c>
      <c r="AF18" s="9">
        <f>AB18*O18</f>
        <v>1.4319704617780282E-9</v>
      </c>
      <c r="AG18" s="9">
        <f>AB18*P18</f>
        <v>3.451266467743424E-9</v>
      </c>
      <c r="AH18" s="9">
        <f>AB18*Q18</f>
        <v>1.4681462970046898E-3</v>
      </c>
      <c r="AI18" s="9">
        <f>AB18*R18</f>
        <v>2.4900425915616863E-4</v>
      </c>
      <c r="AJ18" s="9">
        <f>AB18*S18</f>
        <v>1.5580854558999428E-4</v>
      </c>
      <c r="AK18" s="9">
        <f>AB18*T18</f>
        <v>7.0528028642929312E-4</v>
      </c>
      <c r="AL18" s="9">
        <f>AB18*U18</f>
        <v>4.3997366160537762E-8</v>
      </c>
      <c r="AM18" s="9">
        <f>AB18*V18</f>
        <v>6.4233756620918716E-5</v>
      </c>
      <c r="AN18" s="9">
        <f>AB18*W18</f>
        <v>7.1217189645144041E-3</v>
      </c>
      <c r="AO18" s="9">
        <f>AB18*X18</f>
        <v>0.45172901374855501</v>
      </c>
      <c r="AP18" s="9">
        <f>AB18*Y18</f>
        <v>6.3311362761066183E-4</v>
      </c>
      <c r="AQ18" s="9">
        <f>AB18*Z18</f>
        <v>2.8228206510397542E-8</v>
      </c>
      <c r="AR18" s="9">
        <f>AB18*AA18</f>
        <v>0.31250754415299958</v>
      </c>
    </row>
    <row r="19" spans="1:44" ht="101" x14ac:dyDescent="0.35">
      <c r="A19" s="9" t="s">
        <v>132</v>
      </c>
      <c r="B19" s="9" t="s">
        <v>62</v>
      </c>
      <c r="C19" s="9" t="s">
        <v>112</v>
      </c>
      <c r="D19" s="9" t="s">
        <v>174</v>
      </c>
      <c r="E19" s="9" t="s">
        <v>127</v>
      </c>
      <c r="F19" s="9" t="s">
        <v>57</v>
      </c>
      <c r="G19" s="9" t="s">
        <v>172</v>
      </c>
      <c r="H19" s="9">
        <v>0.1</v>
      </c>
      <c r="I19" s="9" t="s">
        <v>188</v>
      </c>
      <c r="J19" s="9" t="b">
        <v>0</v>
      </c>
      <c r="K19" s="9" t="s">
        <v>101</v>
      </c>
      <c r="L19" s="9">
        <v>0.14005505086468931</v>
      </c>
      <c r="M19" s="9">
        <v>3.2727852204489357E-8</v>
      </c>
      <c r="N19" s="9">
        <v>2.4035968354874268E-9</v>
      </c>
      <c r="O19" s="9">
        <v>2.4292283859501869E-8</v>
      </c>
      <c r="P19" s="9">
        <v>1.1371104031836699E-8</v>
      </c>
      <c r="Q19" s="9">
        <v>1.043937133619199E-2</v>
      </c>
      <c r="R19" s="9">
        <v>6.4290116724042255E-4</v>
      </c>
      <c r="S19" s="9">
        <v>5.7369588638934565E-4</v>
      </c>
      <c r="T19" s="9">
        <v>2.0918853556883858E-3</v>
      </c>
      <c r="U19" s="9">
        <v>6.319399973545705E-7</v>
      </c>
      <c r="V19" s="9">
        <v>1.8969178164927501E-4</v>
      </c>
      <c r="W19" s="9">
        <v>0.44306904253135382</v>
      </c>
      <c r="X19" s="9">
        <v>4.9678277761146186</v>
      </c>
      <c r="Y19" s="9">
        <v>9.5850663776288134E-3</v>
      </c>
      <c r="Z19" s="9">
        <v>6.6706507631018821E-7</v>
      </c>
      <c r="AA19" s="9">
        <v>2.170799309722097</v>
      </c>
      <c r="AB19" s="9">
        <f>Parameter!G5</f>
        <v>0.01</v>
      </c>
      <c r="AC19" s="9">
        <f>AB19*L19</f>
        <v>1.400550508646893E-3</v>
      </c>
      <c r="AD19" s="9">
        <f>AB19*M19</f>
        <v>3.2727852204489357E-10</v>
      </c>
      <c r="AE19" s="9">
        <f>AB19*N19</f>
        <v>2.4035968354874268E-11</v>
      </c>
      <c r="AF19" s="9">
        <f>AB19*O19</f>
        <v>2.429228385950187E-10</v>
      </c>
      <c r="AG19" s="9">
        <f>AB19*P19</f>
        <v>1.13711040318367E-10</v>
      </c>
      <c r="AH19" s="9">
        <f>AB19*Q19</f>
        <v>1.0439371336191991E-4</v>
      </c>
      <c r="AI19" s="9">
        <f>AB19*R19</f>
        <v>6.4290116724042259E-6</v>
      </c>
      <c r="AJ19" s="9">
        <f>AB19*S19</f>
        <v>5.736958863893457E-6</v>
      </c>
      <c r="AK19" s="9">
        <f>AB19*T19</f>
        <v>2.091885355688386E-5</v>
      </c>
      <c r="AL19" s="9">
        <f>AB19*U19</f>
        <v>6.3193999735457055E-9</v>
      </c>
      <c r="AM19" s="9">
        <f>AB19*V19</f>
        <v>1.89691781649275E-6</v>
      </c>
      <c r="AN19" s="9">
        <f>AB19*W19</f>
        <v>4.430690425313538E-3</v>
      </c>
      <c r="AO19" s="9">
        <f>AB19*X19</f>
        <v>4.9678277761146188E-2</v>
      </c>
      <c r="AP19" s="9">
        <f>AB19*Y19</f>
        <v>9.5850663776288138E-5</v>
      </c>
      <c r="AQ19" s="9">
        <f>AB19*Z19</f>
        <v>6.6706507631018826E-9</v>
      </c>
      <c r="AR19" s="9">
        <f>AB19*AA19</f>
        <v>2.1707993097220969E-2</v>
      </c>
    </row>
    <row r="20" spans="1:44" ht="51" x14ac:dyDescent="0.35">
      <c r="A20" s="9" t="s">
        <v>128</v>
      </c>
      <c r="B20" s="9" t="s">
        <v>58</v>
      </c>
      <c r="C20" s="9" t="s">
        <v>110</v>
      </c>
      <c r="D20" s="9" t="s">
        <v>172</v>
      </c>
      <c r="E20" s="9" t="s">
        <v>128</v>
      </c>
      <c r="F20" s="9" t="s">
        <v>58</v>
      </c>
      <c r="G20" s="9" t="s">
        <v>172</v>
      </c>
      <c r="H20" s="9">
        <v>-1</v>
      </c>
      <c r="I20" s="9" t="s">
        <v>187</v>
      </c>
      <c r="J20" s="9" t="b">
        <v>0</v>
      </c>
      <c r="AB20" s="9">
        <f>H20</f>
        <v>-1</v>
      </c>
      <c r="AC20" s="9">
        <f t="shared" ref="AC20:AR20" si="7">+AC21+AC22+AC23+AC24</f>
        <v>8.200038244775916E-2</v>
      </c>
      <c r="AD20" s="9">
        <f t="shared" si="7"/>
        <v>7.9173545286806493E-9</v>
      </c>
      <c r="AE20" s="9">
        <f t="shared" si="7"/>
        <v>1.1993350104221157E-9</v>
      </c>
      <c r="AF20" s="9">
        <f t="shared" si="7"/>
        <v>4.0408260793129611E-9</v>
      </c>
      <c r="AG20" s="9">
        <f t="shared" si="7"/>
        <v>8.7747924774903484E-9</v>
      </c>
      <c r="AH20" s="9">
        <f t="shared" si="7"/>
        <v>2.6581298848288395E-3</v>
      </c>
      <c r="AI20" s="9">
        <f t="shared" si="7"/>
        <v>3.1990790152482552E-4</v>
      </c>
      <c r="AJ20" s="9">
        <f t="shared" si="7"/>
        <v>1.1316094554475406E-3</v>
      </c>
      <c r="AK20" s="9">
        <f t="shared" si="7"/>
        <v>5.013520043257458E-3</v>
      </c>
      <c r="AL20" s="9">
        <f t="shared" si="7"/>
        <v>3.8490405814592966E-7</v>
      </c>
      <c r="AM20" s="9">
        <f t="shared" si="7"/>
        <v>1.1417841196866166E-4</v>
      </c>
      <c r="AN20" s="9">
        <f t="shared" si="7"/>
        <v>2.4637429816675285E-2</v>
      </c>
      <c r="AO20" s="9">
        <f t="shared" si="7"/>
        <v>0.8120709354557395</v>
      </c>
      <c r="AP20" s="9">
        <f t="shared" si="7"/>
        <v>6.931672564495419E-3</v>
      </c>
      <c r="AQ20" s="9">
        <f t="shared" si="7"/>
        <v>9.726446293455551E-8</v>
      </c>
      <c r="AR20" s="9">
        <f t="shared" si="7"/>
        <v>0.52779013423557808</v>
      </c>
    </row>
    <row r="21" spans="1:44" ht="88.5" x14ac:dyDescent="0.35">
      <c r="A21" s="9" t="s">
        <v>133</v>
      </c>
      <c r="B21" s="9" t="s">
        <v>63</v>
      </c>
      <c r="C21" s="9" t="s">
        <v>110</v>
      </c>
      <c r="D21" s="9" t="s">
        <v>172</v>
      </c>
      <c r="E21" s="9" t="s">
        <v>128</v>
      </c>
      <c r="F21" s="9" t="s">
        <v>58</v>
      </c>
      <c r="G21" s="9" t="s">
        <v>172</v>
      </c>
      <c r="H21" s="9">
        <v>-0.5</v>
      </c>
      <c r="I21" s="9" t="s">
        <v>188</v>
      </c>
      <c r="J21" s="9" t="b">
        <v>1</v>
      </c>
      <c r="K21" s="9" t="s">
        <v>194</v>
      </c>
      <c r="L21" s="9">
        <f>AC82*AB82</f>
        <v>-5.1902148057455584E-2</v>
      </c>
      <c r="M21" s="9">
        <f>AD82*AB82</f>
        <v>-2.9631161922865247E-9</v>
      </c>
      <c r="N21" s="9">
        <f>AE82*AB82</f>
        <v>-1.505032708367435E-9</v>
      </c>
      <c r="O21" s="9">
        <f>AF82*AB82</f>
        <v>-2.5670544272338876E-9</v>
      </c>
      <c r="P21" s="9">
        <f>AG82*AB82</f>
        <v>-1.0935378100008095E-8</v>
      </c>
      <c r="Q21" s="9">
        <f>AH82*AB82</f>
        <v>-1.9588166580128026E-3</v>
      </c>
      <c r="R21" s="9">
        <f>AI82*AB82</f>
        <v>-7.1927436849041171E-5</v>
      </c>
      <c r="S21" s="9">
        <f>AJ82*AB82</f>
        <v>-2.1689098136162058E-3</v>
      </c>
      <c r="T21" s="9">
        <f>AK82*AB82</f>
        <v>-9.6286163502397708E-3</v>
      </c>
      <c r="U21" s="9">
        <f>AL82*AB82</f>
        <v>-3.8220756400944562E-7</v>
      </c>
      <c r="V21" s="9">
        <f>AM82*AB82</f>
        <v>-8.6336785509601342E-5</v>
      </c>
      <c r="W21" s="9">
        <f>AN82*AB82</f>
        <v>-2.0821992102691859E-2</v>
      </c>
      <c r="X21" s="9">
        <f>AO82*AB82</f>
        <v>-0.58901897080924814</v>
      </c>
      <c r="Y21" s="9">
        <f>AP82*AB82</f>
        <v>-1.1813854293390241E-2</v>
      </c>
      <c r="Z21" s="9">
        <f>AQ82*AB82</f>
        <v>-1.2528994163134821E-7</v>
      </c>
      <c r="AA21" s="9">
        <f>AR82*AB82</f>
        <v>-0.27798189257859174</v>
      </c>
      <c r="AB21" s="9">
        <f>-1+Parameter!G4</f>
        <v>-0.5</v>
      </c>
      <c r="AC21" s="9">
        <f>AB21*L21</f>
        <v>2.5951074028727792E-2</v>
      </c>
      <c r="AD21" s="9">
        <f>AB21*M21</f>
        <v>1.4815580961432623E-9</v>
      </c>
      <c r="AE21" s="9">
        <f>AB21*N21</f>
        <v>7.5251635418371749E-10</v>
      </c>
      <c r="AF21" s="9">
        <f>AB21*O21</f>
        <v>1.2835272136169438E-9</v>
      </c>
      <c r="AG21" s="9">
        <f>AB21*P21</f>
        <v>5.4676890500040473E-9</v>
      </c>
      <c r="AH21" s="9">
        <f>AB21*Q21</f>
        <v>9.794083290064013E-4</v>
      </c>
      <c r="AI21" s="9">
        <f>AB21*R21</f>
        <v>3.5963718424520586E-5</v>
      </c>
      <c r="AJ21" s="9">
        <f>AB21*S21</f>
        <v>1.0844549068081029E-3</v>
      </c>
      <c r="AK21" s="9">
        <f>AB21*T21</f>
        <v>4.8143081751198854E-3</v>
      </c>
      <c r="AL21" s="9">
        <f>AB21*U21</f>
        <v>1.9110378200472281E-7</v>
      </c>
      <c r="AM21" s="9">
        <f>AB21*V21</f>
        <v>4.3168392754800671E-5</v>
      </c>
      <c r="AN21" s="9">
        <f>AB21*W21</f>
        <v>1.041099605134593E-2</v>
      </c>
      <c r="AO21" s="9">
        <f>AB21*X21</f>
        <v>0.29450948540462407</v>
      </c>
      <c r="AP21" s="9">
        <f>AB21*Y21</f>
        <v>5.9069271466951206E-3</v>
      </c>
      <c r="AQ21" s="9">
        <f>AB21*Z21</f>
        <v>6.2644970815674107E-8</v>
      </c>
      <c r="AR21" s="9">
        <f>AB21*AA21</f>
        <v>0.13899094628929587</v>
      </c>
    </row>
    <row r="22" spans="1:44" ht="88.5" x14ac:dyDescent="0.35">
      <c r="A22" s="9" t="s">
        <v>134</v>
      </c>
      <c r="B22" s="9" t="s">
        <v>64</v>
      </c>
      <c r="C22" s="9" t="s">
        <v>110</v>
      </c>
      <c r="D22" s="9" t="s">
        <v>172</v>
      </c>
      <c r="E22" s="9" t="s">
        <v>128</v>
      </c>
      <c r="F22" s="9" t="s">
        <v>58</v>
      </c>
      <c r="G22" s="9" t="s">
        <v>172</v>
      </c>
      <c r="H22" s="9">
        <v>-0.5</v>
      </c>
      <c r="I22" s="9" t="s">
        <v>188</v>
      </c>
      <c r="J22" s="9" t="b">
        <v>1</v>
      </c>
      <c r="K22" s="9" t="s">
        <v>195</v>
      </c>
      <c r="L22" s="9">
        <f>AC95*AB95</f>
        <v>-6.3631291606058196E-2</v>
      </c>
      <c r="M22" s="9">
        <f>AD95*AB95</f>
        <v>-2.1461117401745045E-9</v>
      </c>
      <c r="N22" s="9">
        <f>AE95*AB95</f>
        <v>-5.9932898772369975E-10</v>
      </c>
      <c r="O22" s="9">
        <f>AF95*AB95</f>
        <v>-2.1648111306459408E-9</v>
      </c>
      <c r="P22" s="9">
        <f>AG95*AB95</f>
        <v>5.1574816115097723E-10</v>
      </c>
      <c r="Q22" s="9">
        <f>AH95*AB95</f>
        <v>-2.1236309091165724E-4</v>
      </c>
      <c r="R22" s="9">
        <f>AI95*AB95</f>
        <v>-5.7021824543464168E-5</v>
      </c>
      <c r="S22" s="9">
        <f>AJ95*AB95</f>
        <v>2.287819116289003E-4</v>
      </c>
      <c r="T22" s="9">
        <f>AK95*AB95</f>
        <v>1.0539745436972097E-3</v>
      </c>
      <c r="U22" s="9">
        <f>AL95*AB95</f>
        <v>-2.8696702001424669E-7</v>
      </c>
      <c r="V22" s="9">
        <f>AM95*AB95</f>
        <v>-9.7586895528990404E-6</v>
      </c>
      <c r="W22" s="9">
        <f>AN95*AB95</f>
        <v>-5.348048751002827E-3</v>
      </c>
      <c r="X22" s="9">
        <f>AO95*AB95</f>
        <v>-3.2308317082828386E-2</v>
      </c>
      <c r="Y22" s="9">
        <f>AP95*AB95</f>
        <v>-5.9156225282669785E-4</v>
      </c>
      <c r="Z22" s="9">
        <f>AQ95*AB95</f>
        <v>5.5873030923603101E-10</v>
      </c>
      <c r="AA22" s="9">
        <f>AR95*AB95</f>
        <v>-0.10916730139212347</v>
      </c>
      <c r="AB22" s="9">
        <f>-Parameter!G4</f>
        <v>-0.5</v>
      </c>
      <c r="AC22" s="9">
        <f>AB22*L22</f>
        <v>3.1815645803029098E-2</v>
      </c>
      <c r="AD22" s="9">
        <f>AB22*M22</f>
        <v>1.0730558700872523E-9</v>
      </c>
      <c r="AE22" s="9">
        <f>AB22*N22</f>
        <v>2.9966449386184988E-10</v>
      </c>
      <c r="AF22" s="9">
        <f>AB22*O22</f>
        <v>1.0824055653229704E-9</v>
      </c>
      <c r="AG22" s="9">
        <f>AB22*P22</f>
        <v>-2.5787408057548862E-10</v>
      </c>
      <c r="AH22" s="9">
        <f>AB22*Q22</f>
        <v>1.0618154545582862E-4</v>
      </c>
      <c r="AI22" s="9">
        <f>AB22*R22</f>
        <v>2.8510912271732084E-5</v>
      </c>
      <c r="AJ22" s="9">
        <f>AB22*S22</f>
        <v>-1.1439095581445015E-4</v>
      </c>
      <c r="AK22" s="9">
        <f>AB22*T22</f>
        <v>-5.2698727184860485E-4</v>
      </c>
      <c r="AL22" s="9">
        <f>AB22*U22</f>
        <v>1.4348351000712335E-7</v>
      </c>
      <c r="AM22" s="9">
        <f>AB22*V22</f>
        <v>4.8793447764495202E-6</v>
      </c>
      <c r="AN22" s="9">
        <f>AB22*W22</f>
        <v>2.6740243755014135E-3</v>
      </c>
      <c r="AO22" s="9">
        <f>AB22*X22</f>
        <v>1.6154158541414193E-2</v>
      </c>
      <c r="AP22" s="9">
        <f>AB22*Y22</f>
        <v>2.9578112641334892E-4</v>
      </c>
      <c r="AQ22" s="9">
        <f>AB22*Z22</f>
        <v>-2.793651546180155E-10</v>
      </c>
      <c r="AR22" s="9">
        <f>AB22*AA22</f>
        <v>5.4583650696061733E-2</v>
      </c>
    </row>
    <row r="23" spans="1:44" ht="113.5" x14ac:dyDescent="0.35">
      <c r="A23" s="9" t="s">
        <v>131</v>
      </c>
      <c r="B23" s="9" t="s">
        <v>61</v>
      </c>
      <c r="C23" s="9" t="s">
        <v>112</v>
      </c>
      <c r="D23" s="9" t="s">
        <v>173</v>
      </c>
      <c r="E23" s="9" t="s">
        <v>128</v>
      </c>
      <c r="F23" s="9" t="s">
        <v>58</v>
      </c>
      <c r="G23" s="9" t="s">
        <v>172</v>
      </c>
      <c r="H23" s="9">
        <v>0.02</v>
      </c>
      <c r="I23" s="9" t="s">
        <v>188</v>
      </c>
      <c r="J23" s="9" t="b">
        <v>0</v>
      </c>
      <c r="L23" s="9">
        <v>1.1416556053677691</v>
      </c>
      <c r="M23" s="9">
        <v>2.5177310202026199E-7</v>
      </c>
      <c r="N23" s="9">
        <v>6.155909701083705E-9</v>
      </c>
      <c r="O23" s="9">
        <v>7.159852308890141E-8</v>
      </c>
      <c r="P23" s="9">
        <v>1.725633233871712E-7</v>
      </c>
      <c r="Q23" s="9">
        <v>7.3407314850234481E-2</v>
      </c>
      <c r="R23" s="9">
        <v>1.245021295780843E-2</v>
      </c>
      <c r="S23" s="9">
        <v>7.7904272794997141E-3</v>
      </c>
      <c r="T23" s="9">
        <v>3.5264014321464657E-2</v>
      </c>
      <c r="U23" s="9">
        <v>2.1998683080268879E-6</v>
      </c>
      <c r="V23" s="9">
        <v>3.211687831045936E-3</v>
      </c>
      <c r="W23" s="9">
        <v>0.35608594822572021</v>
      </c>
      <c r="X23" s="9">
        <v>22.58645068742775</v>
      </c>
      <c r="Y23" s="9">
        <v>3.1655681380533089E-2</v>
      </c>
      <c r="Z23" s="9">
        <v>1.4114103255198771E-6</v>
      </c>
      <c r="AA23" s="9">
        <v>15.625377207649979</v>
      </c>
      <c r="AB23" s="9">
        <f>H23</f>
        <v>0.02</v>
      </c>
      <c r="AC23" s="9">
        <f>AB23*L23</f>
        <v>2.2833112107355384E-2</v>
      </c>
      <c r="AD23" s="9">
        <f>AB23*M23</f>
        <v>5.0354620404052402E-9</v>
      </c>
      <c r="AE23" s="9">
        <f>AB23*N23</f>
        <v>1.2311819402167411E-10</v>
      </c>
      <c r="AF23" s="9">
        <f>AB23*O23</f>
        <v>1.4319704617780282E-9</v>
      </c>
      <c r="AG23" s="9">
        <f>AB23*P23</f>
        <v>3.451266467743424E-9</v>
      </c>
      <c r="AH23" s="9">
        <f>AB23*Q23</f>
        <v>1.4681462970046898E-3</v>
      </c>
      <c r="AI23" s="9">
        <f>AB23*R23</f>
        <v>2.4900425915616863E-4</v>
      </c>
      <c r="AJ23" s="9">
        <f>AB23*S23</f>
        <v>1.5580854558999428E-4</v>
      </c>
      <c r="AK23" s="9">
        <f>AB23*T23</f>
        <v>7.0528028642929312E-4</v>
      </c>
      <c r="AL23" s="9">
        <f>AB23*U23</f>
        <v>4.3997366160537762E-8</v>
      </c>
      <c r="AM23" s="9">
        <f>AB23*V23</f>
        <v>6.4233756620918716E-5</v>
      </c>
      <c r="AN23" s="9">
        <f>AB23*W23</f>
        <v>7.1217189645144041E-3</v>
      </c>
      <c r="AO23" s="9">
        <f>AB23*X23</f>
        <v>0.45172901374855501</v>
      </c>
      <c r="AP23" s="9">
        <f>AB23*Y23</f>
        <v>6.3311362761066183E-4</v>
      </c>
      <c r="AQ23" s="9">
        <f>AB23*Z23</f>
        <v>2.8228206510397542E-8</v>
      </c>
      <c r="AR23" s="9">
        <f>AB23*AA23</f>
        <v>0.31250754415299958</v>
      </c>
    </row>
    <row r="24" spans="1:44" ht="101" x14ac:dyDescent="0.35">
      <c r="A24" s="9" t="s">
        <v>132</v>
      </c>
      <c r="B24" s="9" t="s">
        <v>62</v>
      </c>
      <c r="C24" s="9" t="s">
        <v>112</v>
      </c>
      <c r="D24" s="9" t="s">
        <v>174</v>
      </c>
      <c r="E24" s="9" t="s">
        <v>128</v>
      </c>
      <c r="F24" s="9" t="s">
        <v>58</v>
      </c>
      <c r="G24" s="9" t="s">
        <v>172</v>
      </c>
      <c r="H24" s="9">
        <v>0.1</v>
      </c>
      <c r="I24" s="9" t="s">
        <v>188</v>
      </c>
      <c r="J24" s="9" t="b">
        <v>0</v>
      </c>
      <c r="K24" s="9" t="s">
        <v>101</v>
      </c>
      <c r="L24" s="9">
        <v>0.14005505086468931</v>
      </c>
      <c r="M24" s="9">
        <v>3.2727852204489357E-8</v>
      </c>
      <c r="N24" s="9">
        <v>2.4035968354874268E-9</v>
      </c>
      <c r="O24" s="9">
        <v>2.4292283859501869E-8</v>
      </c>
      <c r="P24" s="9">
        <v>1.1371104031836699E-8</v>
      </c>
      <c r="Q24" s="9">
        <v>1.043937133619199E-2</v>
      </c>
      <c r="R24" s="9">
        <v>6.4290116724042255E-4</v>
      </c>
      <c r="S24" s="9">
        <v>5.7369588638934565E-4</v>
      </c>
      <c r="T24" s="9">
        <v>2.0918853556883858E-3</v>
      </c>
      <c r="U24" s="9">
        <v>6.319399973545705E-7</v>
      </c>
      <c r="V24" s="9">
        <v>1.8969178164927501E-4</v>
      </c>
      <c r="W24" s="9">
        <v>0.44306904253135382</v>
      </c>
      <c r="X24" s="9">
        <v>4.9678277761146186</v>
      </c>
      <c r="Y24" s="9">
        <v>9.5850663776288134E-3</v>
      </c>
      <c r="Z24" s="9">
        <v>6.6706507631018821E-7</v>
      </c>
      <c r="AA24" s="9">
        <v>2.170799309722097</v>
      </c>
      <c r="AB24" s="9">
        <f>Parameter!G5</f>
        <v>0.01</v>
      </c>
      <c r="AC24" s="9">
        <f>AB24*L24</f>
        <v>1.400550508646893E-3</v>
      </c>
      <c r="AD24" s="9">
        <f>AB24*M24</f>
        <v>3.2727852204489357E-10</v>
      </c>
      <c r="AE24" s="9">
        <f>AB24*N24</f>
        <v>2.4035968354874268E-11</v>
      </c>
      <c r="AF24" s="9">
        <f>AB24*O24</f>
        <v>2.429228385950187E-10</v>
      </c>
      <c r="AG24" s="9">
        <f>AB24*P24</f>
        <v>1.13711040318367E-10</v>
      </c>
      <c r="AH24" s="9">
        <f>AB24*Q24</f>
        <v>1.0439371336191991E-4</v>
      </c>
      <c r="AI24" s="9">
        <f>AB24*R24</f>
        <v>6.4290116724042259E-6</v>
      </c>
      <c r="AJ24" s="9">
        <f>AB24*S24</f>
        <v>5.736958863893457E-6</v>
      </c>
      <c r="AK24" s="9">
        <f>AB24*T24</f>
        <v>2.091885355688386E-5</v>
      </c>
      <c r="AL24" s="9">
        <f>AB24*U24</f>
        <v>6.3193999735457055E-9</v>
      </c>
      <c r="AM24" s="9">
        <f>AB24*V24</f>
        <v>1.89691781649275E-6</v>
      </c>
      <c r="AN24" s="9">
        <f>AB24*W24</f>
        <v>4.430690425313538E-3</v>
      </c>
      <c r="AO24" s="9">
        <f>AB24*X24</f>
        <v>4.9678277761146188E-2</v>
      </c>
      <c r="AP24" s="9">
        <f>AB24*Y24</f>
        <v>9.5850663776288138E-5</v>
      </c>
      <c r="AQ24" s="9">
        <f>AB24*Z24</f>
        <v>6.6706507631018826E-9</v>
      </c>
      <c r="AR24" s="9">
        <f>AB24*AA24</f>
        <v>2.1707993097220969E-2</v>
      </c>
    </row>
    <row r="25" spans="1:44" ht="88.5" x14ac:dyDescent="0.35">
      <c r="A25" s="9" t="s">
        <v>125</v>
      </c>
      <c r="B25" s="9" t="s">
        <v>55</v>
      </c>
      <c r="C25" s="9" t="s">
        <v>110</v>
      </c>
      <c r="D25" s="9" t="s">
        <v>172</v>
      </c>
      <c r="E25" s="9" t="s">
        <v>125</v>
      </c>
      <c r="F25" s="9" t="s">
        <v>55</v>
      </c>
      <c r="G25" s="9" t="s">
        <v>172</v>
      </c>
      <c r="H25" s="9">
        <v>-1</v>
      </c>
      <c r="I25" s="9" t="s">
        <v>187</v>
      </c>
      <c r="J25" s="9" t="b">
        <v>0</v>
      </c>
      <c r="AB25" s="9">
        <f t="shared" ref="AB25:AB56" si="8">H25</f>
        <v>-1</v>
      </c>
      <c r="AC25" s="9">
        <f t="shared" ref="AC25:AR25" si="9">+AC26+AC27+AC28+AC29+AC30+AC31+AC32+AC33+AC34+AC35+AC36+AC37</f>
        <v>2.3763548982280912E-2</v>
      </c>
      <c r="AD25" s="9">
        <f t="shared" si="9"/>
        <v>1.6201036407601735E-11</v>
      </c>
      <c r="AE25" s="9">
        <f t="shared" si="9"/>
        <v>3.1986682202043487E-11</v>
      </c>
      <c r="AF25" s="9">
        <f t="shared" si="9"/>
        <v>-5.5304129637523716E-11</v>
      </c>
      <c r="AG25" s="9">
        <f t="shared" si="9"/>
        <v>2.5703062394485822E-10</v>
      </c>
      <c r="AH25" s="9">
        <f t="shared" si="9"/>
        <v>1.8215300590521019E-4</v>
      </c>
      <c r="AI25" s="9">
        <f t="shared" si="9"/>
        <v>9.846796460107398E-3</v>
      </c>
      <c r="AJ25" s="9">
        <f t="shared" si="9"/>
        <v>7.70989465912184E-5</v>
      </c>
      <c r="AK25" s="9">
        <f t="shared" si="9"/>
        <v>3.2626935710867446E-4</v>
      </c>
      <c r="AL25" s="9">
        <f t="shared" si="9"/>
        <v>2.7217905357984372E-8</v>
      </c>
      <c r="AM25" s="9">
        <f t="shared" si="9"/>
        <v>3.0713817213277662E-6</v>
      </c>
      <c r="AN25" s="9">
        <f t="shared" si="9"/>
        <v>-3.1066329985215586E-3</v>
      </c>
      <c r="AO25" s="9">
        <f t="shared" si="9"/>
        <v>-5.9214284497486058E-3</v>
      </c>
      <c r="AP25" s="9">
        <f t="shared" si="9"/>
        <v>2.5585338559043012E-2</v>
      </c>
      <c r="AQ25" s="9">
        <f t="shared" si="9"/>
        <v>2.5242744636742441E-9</v>
      </c>
      <c r="AR25" s="9">
        <f t="shared" si="9"/>
        <v>8.9267166527744232E-2</v>
      </c>
    </row>
    <row r="26" spans="1:44" ht="51" x14ac:dyDescent="0.35">
      <c r="A26" s="9" t="s">
        <v>135</v>
      </c>
      <c r="B26" s="9" t="s">
        <v>65</v>
      </c>
      <c r="C26" s="9" t="s">
        <v>110</v>
      </c>
      <c r="D26" s="9" t="s">
        <v>175</v>
      </c>
      <c r="E26" s="9" t="s">
        <v>125</v>
      </c>
      <c r="F26" s="9" t="s">
        <v>55</v>
      </c>
      <c r="G26" s="9" t="s">
        <v>172</v>
      </c>
      <c r="H26" s="9">
        <v>-1.1199999999999999E-3</v>
      </c>
      <c r="I26" s="9" t="s">
        <v>188</v>
      </c>
      <c r="J26" s="9" t="b">
        <v>0</v>
      </c>
      <c r="L26" s="9">
        <v>-1.932704476494864</v>
      </c>
      <c r="M26" s="9">
        <v>-3.8380411238212631E-9</v>
      </c>
      <c r="N26" s="9">
        <v>-3.7858486360111017E-9</v>
      </c>
      <c r="O26" s="9">
        <v>-3.587092684114454E-8</v>
      </c>
      <c r="P26" s="9">
        <v>-4.3287654796739058E-9</v>
      </c>
      <c r="Q26" s="9">
        <v>-1.8268041908074621E-3</v>
      </c>
      <c r="R26" s="9">
        <v>-3.9681035637393767E-4</v>
      </c>
      <c r="S26" s="9">
        <v>-2.9452041874189749E-4</v>
      </c>
      <c r="T26" s="9">
        <v>-1.450062851984937E-3</v>
      </c>
      <c r="U26" s="9">
        <v>-2.5604153392914671E-7</v>
      </c>
      <c r="V26" s="9">
        <v>-1.4323241037077569E-4</v>
      </c>
      <c r="W26" s="9">
        <v>-2.7671302755050049</v>
      </c>
      <c r="X26" s="9">
        <v>-0.83313206034268983</v>
      </c>
      <c r="Y26" s="9">
        <v>-5.5704955132963439E-2</v>
      </c>
      <c r="Z26" s="9">
        <v>-2.9165446010883799E-7</v>
      </c>
      <c r="AA26" s="9">
        <v>-0.37941338603548669</v>
      </c>
      <c r="AB26" s="9">
        <f t="shared" si="8"/>
        <v>-1.1199999999999999E-3</v>
      </c>
      <c r="AC26" s="9">
        <f t="shared" ref="AC26:AC37" si="10">AB26*L26</f>
        <v>2.1646290136742474E-3</v>
      </c>
      <c r="AD26" s="9">
        <f t="shared" ref="AD26:AD37" si="11">AB26*M26</f>
        <v>4.2986060586798143E-12</v>
      </c>
      <c r="AE26" s="9">
        <f t="shared" ref="AE26:AE37" si="12">AB26*N26</f>
        <v>4.2401504723324331E-12</v>
      </c>
      <c r="AF26" s="9">
        <f t="shared" ref="AF26:AF37" si="13">AB26*O26</f>
        <v>4.0175438062081883E-11</v>
      </c>
      <c r="AG26" s="9">
        <f t="shared" ref="AG26:AG37" si="14">AB26*P26</f>
        <v>4.8482173372347741E-12</v>
      </c>
      <c r="AH26" s="9">
        <f t="shared" ref="AH26:AH37" si="15">AB26*Q26</f>
        <v>2.0460206937043574E-6</v>
      </c>
      <c r="AI26" s="9">
        <f t="shared" ref="AI26:AI37" si="16">AB26*R26</f>
        <v>4.4442759913881016E-7</v>
      </c>
      <c r="AJ26" s="9">
        <f t="shared" ref="AJ26:AJ37" si="17">AB26*S26</f>
        <v>3.2986286899092515E-7</v>
      </c>
      <c r="AK26" s="9">
        <f t="shared" ref="AK26:AK37" si="18">AB26*T26</f>
        <v>1.6240703942231292E-6</v>
      </c>
      <c r="AL26" s="9">
        <f t="shared" ref="AL26:AL37" si="19">AB26*U26</f>
        <v>2.8676651800064427E-10</v>
      </c>
      <c r="AM26" s="9">
        <f t="shared" ref="AM26:AM37" si="20">AB26*V26</f>
        <v>1.6042029961526875E-7</v>
      </c>
      <c r="AN26" s="9">
        <f t="shared" ref="AN26:AN37" si="21">AB26*W26</f>
        <v>3.0991859085656051E-3</v>
      </c>
      <c r="AO26" s="9">
        <f t="shared" ref="AO26:AO37" si="22">AB26*X26</f>
        <v>9.3310790758381254E-4</v>
      </c>
      <c r="AP26" s="9">
        <f t="shared" ref="AP26:AP37" si="23">AB26*Y26</f>
        <v>6.2389549748919051E-5</v>
      </c>
      <c r="AQ26" s="9">
        <f t="shared" ref="AQ26:AQ37" si="24">AB26*Z26</f>
        <v>3.2665299532189853E-10</v>
      </c>
      <c r="AR26" s="9">
        <f t="shared" ref="AR26:AR37" si="25">AB26*AA26</f>
        <v>4.2494299235974504E-4</v>
      </c>
    </row>
    <row r="27" spans="1:44" ht="76" x14ac:dyDescent="0.35">
      <c r="A27" s="9" t="s">
        <v>136</v>
      </c>
      <c r="B27" s="9" t="s">
        <v>66</v>
      </c>
      <c r="C27" s="9" t="s">
        <v>110</v>
      </c>
      <c r="D27" s="9" t="s">
        <v>173</v>
      </c>
      <c r="E27" s="9" t="s">
        <v>125</v>
      </c>
      <c r="F27" s="9" t="s">
        <v>55</v>
      </c>
      <c r="G27" s="9" t="s">
        <v>172</v>
      </c>
      <c r="H27" s="9">
        <v>1.1199999999999999E-3</v>
      </c>
      <c r="I27" s="9" t="s">
        <v>188</v>
      </c>
      <c r="J27" s="9" t="b">
        <v>0</v>
      </c>
      <c r="L27" s="9">
        <v>1.97030378618235</v>
      </c>
      <c r="M27" s="9">
        <v>5.1654825265096268E-8</v>
      </c>
      <c r="N27" s="9">
        <v>3.2974474766742013E-8</v>
      </c>
      <c r="O27" s="9">
        <v>1.093241902166538E-7</v>
      </c>
      <c r="P27" s="9">
        <v>7.2738363030827188E-8</v>
      </c>
      <c r="Q27" s="9">
        <v>5.5953674049662117E-2</v>
      </c>
      <c r="R27" s="9">
        <v>7.1950951237124373E-3</v>
      </c>
      <c r="S27" s="9">
        <v>7.1114992311900084E-3</v>
      </c>
      <c r="T27" s="9">
        <v>1.546008185536547E-2</v>
      </c>
      <c r="U27" s="9">
        <v>2.3749875567245621E-5</v>
      </c>
      <c r="V27" s="9">
        <v>1.3818885647163099E-3</v>
      </c>
      <c r="W27" s="9">
        <v>1.364450238815077</v>
      </c>
      <c r="X27" s="9">
        <v>9.2418035672855332</v>
      </c>
      <c r="Y27" s="9">
        <v>0.91599575973219793</v>
      </c>
      <c r="Z27" s="9">
        <v>1.613199101177122E-5</v>
      </c>
      <c r="AA27" s="9">
        <v>72.507479414421795</v>
      </c>
      <c r="AB27" s="9">
        <f t="shared" si="8"/>
        <v>1.1199999999999999E-3</v>
      </c>
      <c r="AC27" s="9">
        <f t="shared" si="10"/>
        <v>2.206740240524232E-3</v>
      </c>
      <c r="AD27" s="9">
        <f t="shared" si="11"/>
        <v>5.7853404296907815E-11</v>
      </c>
      <c r="AE27" s="9">
        <f t="shared" si="12"/>
        <v>3.6931411738751052E-11</v>
      </c>
      <c r="AF27" s="9">
        <f t="shared" si="13"/>
        <v>1.2244309304265224E-10</v>
      </c>
      <c r="AG27" s="9">
        <f t="shared" si="14"/>
        <v>8.1466966594526447E-11</v>
      </c>
      <c r="AH27" s="9">
        <f t="shared" si="15"/>
        <v>6.2668114935621571E-5</v>
      </c>
      <c r="AI27" s="9">
        <f t="shared" si="16"/>
        <v>8.0585065385579294E-6</v>
      </c>
      <c r="AJ27" s="9">
        <f t="shared" si="17"/>
        <v>7.9648791389328087E-6</v>
      </c>
      <c r="AK27" s="9">
        <f t="shared" si="18"/>
        <v>1.7315291678009324E-5</v>
      </c>
      <c r="AL27" s="9">
        <f t="shared" si="19"/>
        <v>2.6599860635315092E-8</v>
      </c>
      <c r="AM27" s="9">
        <f t="shared" si="20"/>
        <v>1.547715192482267E-6</v>
      </c>
      <c r="AN27" s="9">
        <f t="shared" si="21"/>
        <v>1.528184267472886E-3</v>
      </c>
      <c r="AO27" s="9">
        <f t="shared" si="22"/>
        <v>1.0350819995359797E-2</v>
      </c>
      <c r="AP27" s="9">
        <f t="shared" si="23"/>
        <v>1.0259152509000617E-3</v>
      </c>
      <c r="AQ27" s="9">
        <f t="shared" si="24"/>
        <v>1.8067829933183764E-8</v>
      </c>
      <c r="AR27" s="9">
        <f t="shared" si="25"/>
        <v>8.1208376944152408E-2</v>
      </c>
    </row>
    <row r="28" spans="1:44" ht="51" x14ac:dyDescent="0.35">
      <c r="A28" s="9" t="s">
        <v>137</v>
      </c>
      <c r="B28" s="9" t="s">
        <v>67</v>
      </c>
      <c r="C28" s="9" t="s">
        <v>110</v>
      </c>
      <c r="D28" s="9" t="s">
        <v>176</v>
      </c>
      <c r="E28" s="9" t="s">
        <v>125</v>
      </c>
      <c r="F28" s="9" t="s">
        <v>55</v>
      </c>
      <c r="G28" s="9" t="s">
        <v>172</v>
      </c>
      <c r="H28" s="9">
        <v>1.1199999999999999E-3</v>
      </c>
      <c r="I28" s="9" t="s">
        <v>188</v>
      </c>
      <c r="J28" s="9" t="b">
        <v>0</v>
      </c>
      <c r="L28" s="9">
        <v>0.43117503259464668</v>
      </c>
      <c r="M28" s="9">
        <v>1.014264818111637E-7</v>
      </c>
      <c r="N28" s="9">
        <v>1.491790554120449E-8</v>
      </c>
      <c r="O28" s="9">
        <v>6.6756049912904461E-8</v>
      </c>
      <c r="P28" s="9">
        <v>1.5596932623808239E-8</v>
      </c>
      <c r="Q28" s="9">
        <v>0.16377509947980659</v>
      </c>
      <c r="R28" s="9">
        <v>1.8258502417614871E-3</v>
      </c>
      <c r="S28" s="9">
        <v>1.687489471122672E-3</v>
      </c>
      <c r="T28" s="9">
        <v>4.6524759350009401E-3</v>
      </c>
      <c r="U28" s="9">
        <v>7.7307620985585396E-6</v>
      </c>
      <c r="V28" s="9">
        <v>3.7161499410601591E-4</v>
      </c>
      <c r="W28" s="9">
        <v>0.46666773746531481</v>
      </c>
      <c r="X28" s="9">
        <v>14.286603072423141</v>
      </c>
      <c r="Y28" s="9">
        <v>0.49601156427883131</v>
      </c>
      <c r="Z28" s="9">
        <v>3.3957907928383782E-6</v>
      </c>
      <c r="AA28" s="9">
        <v>17.778890598936702</v>
      </c>
      <c r="AB28" s="9">
        <f t="shared" si="8"/>
        <v>1.1199999999999999E-3</v>
      </c>
      <c r="AC28" s="9">
        <f t="shared" si="10"/>
        <v>4.8291603650600423E-4</v>
      </c>
      <c r="AD28" s="9">
        <f t="shared" si="11"/>
        <v>1.1359765962850335E-10</v>
      </c>
      <c r="AE28" s="9">
        <f t="shared" si="12"/>
        <v>1.6708054206149026E-11</v>
      </c>
      <c r="AF28" s="9">
        <f t="shared" si="13"/>
        <v>7.4766775902452985E-11</v>
      </c>
      <c r="AG28" s="9">
        <f t="shared" si="14"/>
        <v>1.7468564538665227E-11</v>
      </c>
      <c r="AH28" s="9">
        <f t="shared" si="15"/>
        <v>1.8342811141738337E-4</v>
      </c>
      <c r="AI28" s="9">
        <f t="shared" si="16"/>
        <v>2.0449522707728652E-6</v>
      </c>
      <c r="AJ28" s="9">
        <f t="shared" si="17"/>
        <v>1.8899882076573924E-6</v>
      </c>
      <c r="AK28" s="9">
        <f t="shared" si="18"/>
        <v>5.2107730472010521E-6</v>
      </c>
      <c r="AL28" s="9">
        <f t="shared" si="19"/>
        <v>8.6584535503855641E-9</v>
      </c>
      <c r="AM28" s="9">
        <f t="shared" si="20"/>
        <v>4.162087933987378E-7</v>
      </c>
      <c r="AN28" s="9">
        <f t="shared" si="21"/>
        <v>5.2266786596115249E-4</v>
      </c>
      <c r="AO28" s="9">
        <f t="shared" si="22"/>
        <v>1.6000995441113917E-2</v>
      </c>
      <c r="AP28" s="9">
        <f t="shared" si="23"/>
        <v>5.5553295199229106E-4</v>
      </c>
      <c r="AQ28" s="9">
        <f t="shared" si="24"/>
        <v>3.8032856879789831E-9</v>
      </c>
      <c r="AR28" s="9">
        <f t="shared" si="25"/>
        <v>1.9912357470809106E-2</v>
      </c>
    </row>
    <row r="29" spans="1:44" ht="51" x14ac:dyDescent="0.35">
      <c r="A29" s="9" t="s">
        <v>138</v>
      </c>
      <c r="B29" s="9" t="s">
        <v>68</v>
      </c>
      <c r="C29" s="9" t="s">
        <v>110</v>
      </c>
      <c r="D29" s="9" t="s">
        <v>173</v>
      </c>
      <c r="E29" s="9" t="s">
        <v>125</v>
      </c>
      <c r="F29" s="9" t="s">
        <v>55</v>
      </c>
      <c r="G29" s="9" t="s">
        <v>172</v>
      </c>
      <c r="H29" s="9">
        <v>-0.35</v>
      </c>
      <c r="I29" s="9" t="s">
        <v>188</v>
      </c>
      <c r="J29" s="9" t="b">
        <v>0</v>
      </c>
      <c r="L29" s="9">
        <v>1.9762523097816322E-3</v>
      </c>
      <c r="M29" s="9">
        <v>4.5585323878996922E-10</v>
      </c>
      <c r="N29" s="9">
        <v>7.3979812043397198E-11</v>
      </c>
      <c r="O29" s="9">
        <v>8.3625553327060225E-10</v>
      </c>
      <c r="P29" s="9">
        <v>4.9935178435876641E-10</v>
      </c>
      <c r="Q29" s="9">
        <v>1.8854068897571169E-4</v>
      </c>
      <c r="R29" s="9">
        <v>1.2071760860206691E-5</v>
      </c>
      <c r="S29" s="9">
        <v>1.098395321246494E-5</v>
      </c>
      <c r="T29" s="9">
        <v>3.8522508602168832E-5</v>
      </c>
      <c r="U29" s="9">
        <v>2.3791929559191239E-8</v>
      </c>
      <c r="V29" s="9">
        <v>3.4529216119100202E-6</v>
      </c>
      <c r="W29" s="9">
        <v>2.359048868720344E-2</v>
      </c>
      <c r="X29" s="9">
        <v>9.4875290839446111E-2</v>
      </c>
      <c r="Y29" s="9">
        <v>3.4761769599503579E-4</v>
      </c>
      <c r="Z29" s="9">
        <v>5.6209983293744008E-8</v>
      </c>
      <c r="AA29" s="9">
        <v>3.5081459655934379E-2</v>
      </c>
      <c r="AB29" s="9">
        <f t="shared" si="8"/>
        <v>-0.35</v>
      </c>
      <c r="AC29" s="9">
        <f t="shared" si="10"/>
        <v>-6.9168830842357117E-4</v>
      </c>
      <c r="AD29" s="9">
        <f t="shared" si="11"/>
        <v>-1.5954863357648922E-10</v>
      </c>
      <c r="AE29" s="9">
        <f t="shared" si="12"/>
        <v>-2.5892934215189018E-11</v>
      </c>
      <c r="AF29" s="9">
        <f t="shared" si="13"/>
        <v>-2.9268943664471078E-10</v>
      </c>
      <c r="AG29" s="9">
        <f t="shared" si="14"/>
        <v>-1.7477312452556823E-10</v>
      </c>
      <c r="AH29" s="9">
        <f t="shared" si="15"/>
        <v>-6.5989241141499084E-5</v>
      </c>
      <c r="AI29" s="9">
        <f t="shared" si="16"/>
        <v>-4.225116301072341E-6</v>
      </c>
      <c r="AJ29" s="9">
        <f t="shared" si="17"/>
        <v>-3.844383624362729E-6</v>
      </c>
      <c r="AK29" s="9">
        <f t="shared" si="18"/>
        <v>-1.348287801075909E-5</v>
      </c>
      <c r="AL29" s="9">
        <f t="shared" si="19"/>
        <v>-8.3271753457169328E-9</v>
      </c>
      <c r="AM29" s="9">
        <f t="shared" si="20"/>
        <v>-1.2085225641685069E-6</v>
      </c>
      <c r="AN29" s="9">
        <f t="shared" si="21"/>
        <v>-8.2566710405212029E-3</v>
      </c>
      <c r="AO29" s="9">
        <f t="shared" si="22"/>
        <v>-3.3206351793806134E-2</v>
      </c>
      <c r="AP29" s="9">
        <f t="shared" si="23"/>
        <v>-1.2166619359826251E-4</v>
      </c>
      <c r="AQ29" s="9">
        <f t="shared" si="24"/>
        <v>-1.96734941528104E-8</v>
      </c>
      <c r="AR29" s="9">
        <f t="shared" si="25"/>
        <v>-1.2278510879577032E-2</v>
      </c>
    </row>
    <row r="30" spans="1:44" ht="51" x14ac:dyDescent="0.35">
      <c r="A30" s="9" t="s">
        <v>139</v>
      </c>
      <c r="B30" s="9" t="s">
        <v>69</v>
      </c>
      <c r="C30" s="9" t="s">
        <v>110</v>
      </c>
      <c r="D30" s="9" t="s">
        <v>177</v>
      </c>
      <c r="E30" s="9" t="s">
        <v>125</v>
      </c>
      <c r="F30" s="9" t="s">
        <v>55</v>
      </c>
      <c r="G30" s="9" t="s">
        <v>172</v>
      </c>
      <c r="H30" s="9">
        <v>6.0424000000000003E-5</v>
      </c>
      <c r="I30" s="9" t="s">
        <v>189</v>
      </c>
      <c r="J30" s="9" t="b">
        <v>0</v>
      </c>
      <c r="L30" s="9">
        <v>298</v>
      </c>
      <c r="M30" s="9">
        <v>0</v>
      </c>
      <c r="N30" s="9">
        <v>0</v>
      </c>
      <c r="O30" s="9">
        <v>0</v>
      </c>
      <c r="P30" s="9">
        <v>0</v>
      </c>
      <c r="Q30" s="9">
        <v>0</v>
      </c>
      <c r="R30" s="9">
        <v>0</v>
      </c>
      <c r="S30" s="9">
        <v>0</v>
      </c>
      <c r="T30" s="9">
        <v>0</v>
      </c>
      <c r="U30" s="9">
        <v>0</v>
      </c>
      <c r="V30" s="9">
        <v>0</v>
      </c>
      <c r="W30" s="9">
        <v>0</v>
      </c>
      <c r="X30" s="9">
        <v>0</v>
      </c>
      <c r="Y30" s="9">
        <v>0</v>
      </c>
      <c r="Z30" s="9">
        <v>0</v>
      </c>
      <c r="AA30" s="9">
        <v>0</v>
      </c>
      <c r="AB30" s="9">
        <f t="shared" si="8"/>
        <v>6.0424000000000003E-5</v>
      </c>
      <c r="AC30" s="9">
        <f t="shared" si="10"/>
        <v>1.8006352E-2</v>
      </c>
      <c r="AD30" s="9">
        <f t="shared" si="11"/>
        <v>0</v>
      </c>
      <c r="AE30" s="9">
        <f t="shared" si="12"/>
        <v>0</v>
      </c>
      <c r="AF30" s="9">
        <f t="shared" si="13"/>
        <v>0</v>
      </c>
      <c r="AG30" s="9">
        <f t="shared" si="14"/>
        <v>0</v>
      </c>
      <c r="AH30" s="9">
        <f t="shared" si="15"/>
        <v>0</v>
      </c>
      <c r="AI30" s="9">
        <f t="shared" si="16"/>
        <v>0</v>
      </c>
      <c r="AJ30" s="9">
        <f t="shared" si="17"/>
        <v>0</v>
      </c>
      <c r="AK30" s="9">
        <f t="shared" si="18"/>
        <v>0</v>
      </c>
      <c r="AL30" s="9">
        <f t="shared" si="19"/>
        <v>0</v>
      </c>
      <c r="AM30" s="9">
        <f t="shared" si="20"/>
        <v>0</v>
      </c>
      <c r="AN30" s="9">
        <f t="shared" si="21"/>
        <v>0</v>
      </c>
      <c r="AO30" s="9">
        <f t="shared" si="22"/>
        <v>0</v>
      </c>
      <c r="AP30" s="9">
        <f t="shared" si="23"/>
        <v>0</v>
      </c>
      <c r="AQ30" s="9">
        <f t="shared" si="24"/>
        <v>0</v>
      </c>
      <c r="AR30" s="9">
        <f t="shared" si="25"/>
        <v>0</v>
      </c>
    </row>
    <row r="31" spans="1:44" ht="51" x14ac:dyDescent="0.35">
      <c r="A31" s="9" t="s">
        <v>140</v>
      </c>
      <c r="B31" s="9" t="s">
        <v>70</v>
      </c>
      <c r="C31" s="9" t="s">
        <v>110</v>
      </c>
      <c r="D31" s="9" t="s">
        <v>177</v>
      </c>
      <c r="E31" s="9" t="s">
        <v>125</v>
      </c>
      <c r="F31" s="9" t="s">
        <v>55</v>
      </c>
      <c r="G31" s="9" t="s">
        <v>172</v>
      </c>
      <c r="H31" s="9">
        <v>0.14660000000000001</v>
      </c>
      <c r="I31" s="9" t="s">
        <v>189</v>
      </c>
      <c r="J31" s="9" t="b">
        <v>0</v>
      </c>
      <c r="L31" s="9">
        <v>0</v>
      </c>
      <c r="M31" s="9">
        <v>0</v>
      </c>
      <c r="N31" s="9">
        <v>0</v>
      </c>
      <c r="O31" s="9">
        <v>0</v>
      </c>
      <c r="P31" s="9">
        <v>0</v>
      </c>
      <c r="Q31" s="9">
        <v>0</v>
      </c>
      <c r="R31" s="9">
        <v>0</v>
      </c>
      <c r="S31" s="9">
        <v>0</v>
      </c>
      <c r="T31" s="9">
        <v>0</v>
      </c>
      <c r="U31" s="9">
        <v>0</v>
      </c>
      <c r="V31" s="9">
        <v>0</v>
      </c>
      <c r="W31" s="9">
        <v>0</v>
      </c>
      <c r="X31" s="9">
        <v>0</v>
      </c>
      <c r="Y31" s="9">
        <v>0</v>
      </c>
      <c r="Z31" s="9">
        <v>0</v>
      </c>
      <c r="AA31" s="9">
        <v>0</v>
      </c>
      <c r="AB31" s="9">
        <f t="shared" si="8"/>
        <v>0.14660000000000001</v>
      </c>
      <c r="AC31" s="9">
        <f t="shared" si="10"/>
        <v>0</v>
      </c>
      <c r="AD31" s="9">
        <f t="shared" si="11"/>
        <v>0</v>
      </c>
      <c r="AE31" s="9">
        <f t="shared" si="12"/>
        <v>0</v>
      </c>
      <c r="AF31" s="9">
        <f t="shared" si="13"/>
        <v>0</v>
      </c>
      <c r="AG31" s="9">
        <f t="shared" si="14"/>
        <v>0</v>
      </c>
      <c r="AH31" s="9">
        <f t="shared" si="15"/>
        <v>0</v>
      </c>
      <c r="AI31" s="9">
        <f t="shared" si="16"/>
        <v>0</v>
      </c>
      <c r="AJ31" s="9">
        <f t="shared" si="17"/>
        <v>0</v>
      </c>
      <c r="AK31" s="9">
        <f t="shared" si="18"/>
        <v>0</v>
      </c>
      <c r="AL31" s="9">
        <f t="shared" si="19"/>
        <v>0</v>
      </c>
      <c r="AM31" s="9">
        <f t="shared" si="20"/>
        <v>0</v>
      </c>
      <c r="AN31" s="9">
        <f t="shared" si="21"/>
        <v>0</v>
      </c>
      <c r="AO31" s="9">
        <f t="shared" si="22"/>
        <v>0</v>
      </c>
      <c r="AP31" s="9">
        <f t="shared" si="23"/>
        <v>0</v>
      </c>
      <c r="AQ31" s="9">
        <f t="shared" si="24"/>
        <v>0</v>
      </c>
      <c r="AR31" s="9">
        <f t="shared" si="25"/>
        <v>0</v>
      </c>
    </row>
    <row r="32" spans="1:44" ht="51" x14ac:dyDescent="0.35">
      <c r="A32" s="9" t="s">
        <v>141</v>
      </c>
      <c r="B32" s="9" t="s">
        <v>71</v>
      </c>
      <c r="C32" s="9" t="s">
        <v>110</v>
      </c>
      <c r="D32" s="9" t="s">
        <v>178</v>
      </c>
      <c r="E32" s="9" t="s">
        <v>125</v>
      </c>
      <c r="F32" s="9" t="s">
        <v>55</v>
      </c>
      <c r="G32" s="9" t="s">
        <v>172</v>
      </c>
      <c r="H32" s="9">
        <v>0.15379999999999999</v>
      </c>
      <c r="I32" s="9" t="s">
        <v>189</v>
      </c>
      <c r="J32" s="9" t="b">
        <v>0</v>
      </c>
      <c r="L32" s="9">
        <v>0</v>
      </c>
      <c r="M32" s="9">
        <v>0</v>
      </c>
      <c r="N32" s="9">
        <v>0</v>
      </c>
      <c r="O32" s="9">
        <v>0</v>
      </c>
      <c r="P32" s="9">
        <v>0</v>
      </c>
      <c r="Q32" s="9">
        <v>0</v>
      </c>
      <c r="R32" s="9">
        <v>0</v>
      </c>
      <c r="S32" s="9">
        <v>0</v>
      </c>
      <c r="T32" s="9">
        <v>0</v>
      </c>
      <c r="U32" s="9">
        <v>0</v>
      </c>
      <c r="V32" s="9">
        <v>0</v>
      </c>
      <c r="W32" s="9">
        <v>0</v>
      </c>
      <c r="X32" s="9">
        <v>0</v>
      </c>
      <c r="Y32" s="9">
        <v>0</v>
      </c>
      <c r="Z32" s="9">
        <v>0</v>
      </c>
      <c r="AA32" s="9">
        <v>0</v>
      </c>
      <c r="AB32" s="9">
        <f t="shared" si="8"/>
        <v>0.15379999999999999</v>
      </c>
      <c r="AC32" s="9">
        <f t="shared" si="10"/>
        <v>0</v>
      </c>
      <c r="AD32" s="9">
        <f t="shared" si="11"/>
        <v>0</v>
      </c>
      <c r="AE32" s="9">
        <f t="shared" si="12"/>
        <v>0</v>
      </c>
      <c r="AF32" s="9">
        <f t="shared" si="13"/>
        <v>0</v>
      </c>
      <c r="AG32" s="9">
        <f t="shared" si="14"/>
        <v>0</v>
      </c>
      <c r="AH32" s="9">
        <f t="shared" si="15"/>
        <v>0</v>
      </c>
      <c r="AI32" s="9">
        <f t="shared" si="16"/>
        <v>0</v>
      </c>
      <c r="AJ32" s="9">
        <f t="shared" si="17"/>
        <v>0</v>
      </c>
      <c r="AK32" s="9">
        <f t="shared" si="18"/>
        <v>0</v>
      </c>
      <c r="AL32" s="9">
        <f t="shared" si="19"/>
        <v>0</v>
      </c>
      <c r="AM32" s="9">
        <f t="shared" si="20"/>
        <v>0</v>
      </c>
      <c r="AN32" s="9">
        <f t="shared" si="21"/>
        <v>0</v>
      </c>
      <c r="AO32" s="9">
        <f t="shared" si="22"/>
        <v>0</v>
      </c>
      <c r="AP32" s="9">
        <f t="shared" si="23"/>
        <v>0</v>
      </c>
      <c r="AQ32" s="9">
        <f t="shared" si="24"/>
        <v>0</v>
      </c>
      <c r="AR32" s="9">
        <f t="shared" si="25"/>
        <v>0</v>
      </c>
    </row>
    <row r="33" spans="1:44" ht="63.5" x14ac:dyDescent="0.35">
      <c r="A33" s="9" t="s">
        <v>142</v>
      </c>
      <c r="B33" s="9" t="s">
        <v>72</v>
      </c>
      <c r="C33" s="9" t="s">
        <v>165</v>
      </c>
      <c r="D33" s="9" t="s">
        <v>179</v>
      </c>
      <c r="E33" s="9" t="s">
        <v>125</v>
      </c>
      <c r="F33" s="9" t="s">
        <v>55</v>
      </c>
      <c r="G33" s="9" t="s">
        <v>172</v>
      </c>
      <c r="H33" s="9">
        <v>0</v>
      </c>
      <c r="I33" s="9" t="s">
        <v>189</v>
      </c>
      <c r="J33" s="9" t="b">
        <v>0</v>
      </c>
      <c r="L33" s="9">
        <v>0</v>
      </c>
      <c r="M33" s="9">
        <v>0</v>
      </c>
      <c r="N33" s="9">
        <v>0</v>
      </c>
      <c r="O33" s="9">
        <v>0</v>
      </c>
      <c r="P33" s="9">
        <v>0</v>
      </c>
      <c r="Q33" s="9">
        <v>0</v>
      </c>
      <c r="R33" s="9">
        <v>0</v>
      </c>
      <c r="S33" s="9">
        <v>0</v>
      </c>
      <c r="T33" s="9">
        <v>0</v>
      </c>
      <c r="U33" s="9">
        <v>0</v>
      </c>
      <c r="V33" s="9">
        <v>0</v>
      </c>
      <c r="W33" s="9">
        <v>0</v>
      </c>
      <c r="X33" s="9">
        <v>121</v>
      </c>
      <c r="Y33" s="9">
        <v>0</v>
      </c>
      <c r="Z33" s="9">
        <v>0</v>
      </c>
      <c r="AA33" s="9">
        <v>0</v>
      </c>
      <c r="AB33" s="9">
        <f t="shared" si="8"/>
        <v>0</v>
      </c>
      <c r="AC33" s="9">
        <f t="shared" si="10"/>
        <v>0</v>
      </c>
      <c r="AD33" s="9">
        <f t="shared" si="11"/>
        <v>0</v>
      </c>
      <c r="AE33" s="9">
        <f t="shared" si="12"/>
        <v>0</v>
      </c>
      <c r="AF33" s="9">
        <f t="shared" si="13"/>
        <v>0</v>
      </c>
      <c r="AG33" s="9">
        <f t="shared" si="14"/>
        <v>0</v>
      </c>
      <c r="AH33" s="9">
        <f t="shared" si="15"/>
        <v>0</v>
      </c>
      <c r="AI33" s="9">
        <f t="shared" si="16"/>
        <v>0</v>
      </c>
      <c r="AJ33" s="9">
        <f t="shared" si="17"/>
        <v>0</v>
      </c>
      <c r="AK33" s="9">
        <f t="shared" si="18"/>
        <v>0</v>
      </c>
      <c r="AL33" s="9">
        <f t="shared" si="19"/>
        <v>0</v>
      </c>
      <c r="AM33" s="9">
        <f t="shared" si="20"/>
        <v>0</v>
      </c>
      <c r="AN33" s="9">
        <f t="shared" si="21"/>
        <v>0</v>
      </c>
      <c r="AO33" s="9">
        <f t="shared" si="22"/>
        <v>0</v>
      </c>
      <c r="AP33" s="9">
        <f t="shared" si="23"/>
        <v>0</v>
      </c>
      <c r="AQ33" s="9">
        <f t="shared" si="24"/>
        <v>0</v>
      </c>
      <c r="AR33" s="9">
        <f t="shared" si="25"/>
        <v>0</v>
      </c>
    </row>
    <row r="34" spans="1:44" ht="113.5" x14ac:dyDescent="0.35">
      <c r="A34" s="9" t="s">
        <v>143</v>
      </c>
      <c r="B34" s="9" t="s">
        <v>73</v>
      </c>
      <c r="C34" s="9" t="s">
        <v>110</v>
      </c>
      <c r="D34" s="9" t="s">
        <v>177</v>
      </c>
      <c r="E34" s="9" t="s">
        <v>125</v>
      </c>
      <c r="F34" s="9" t="s">
        <v>55</v>
      </c>
      <c r="G34" s="9" t="s">
        <v>172</v>
      </c>
      <c r="H34" s="9">
        <v>9.8399999999999998E-3</v>
      </c>
      <c r="I34" s="9" t="s">
        <v>189</v>
      </c>
      <c r="J34" s="9" t="b">
        <v>0</v>
      </c>
      <c r="L34" s="9">
        <v>0</v>
      </c>
      <c r="M34" s="9">
        <v>0</v>
      </c>
      <c r="N34" s="9">
        <v>0</v>
      </c>
      <c r="O34" s="9">
        <v>0</v>
      </c>
      <c r="P34" s="9">
        <v>0</v>
      </c>
      <c r="Q34" s="9">
        <v>0</v>
      </c>
      <c r="R34" s="9">
        <v>1</v>
      </c>
      <c r="S34" s="9">
        <v>0</v>
      </c>
      <c r="T34" s="9">
        <v>0</v>
      </c>
      <c r="U34" s="9">
        <v>0</v>
      </c>
      <c r="V34" s="9">
        <v>0</v>
      </c>
      <c r="W34" s="9">
        <v>0</v>
      </c>
      <c r="X34" s="9">
        <v>0</v>
      </c>
      <c r="Y34" s="9">
        <v>0</v>
      </c>
      <c r="Z34" s="9">
        <v>0</v>
      </c>
      <c r="AA34" s="9">
        <v>0</v>
      </c>
      <c r="AB34" s="9">
        <f t="shared" si="8"/>
        <v>9.8399999999999998E-3</v>
      </c>
      <c r="AC34" s="9">
        <f t="shared" si="10"/>
        <v>0</v>
      </c>
      <c r="AD34" s="9">
        <f t="shared" si="11"/>
        <v>0</v>
      </c>
      <c r="AE34" s="9">
        <f t="shared" si="12"/>
        <v>0</v>
      </c>
      <c r="AF34" s="9">
        <f t="shared" si="13"/>
        <v>0</v>
      </c>
      <c r="AG34" s="9">
        <f t="shared" si="14"/>
        <v>0</v>
      </c>
      <c r="AH34" s="9">
        <f t="shared" si="15"/>
        <v>0</v>
      </c>
      <c r="AI34" s="9">
        <f t="shared" si="16"/>
        <v>9.8399999999999998E-3</v>
      </c>
      <c r="AJ34" s="9">
        <f t="shared" si="17"/>
        <v>0</v>
      </c>
      <c r="AK34" s="9">
        <f t="shared" si="18"/>
        <v>0</v>
      </c>
      <c r="AL34" s="9">
        <f t="shared" si="19"/>
        <v>0</v>
      </c>
      <c r="AM34" s="9">
        <f t="shared" si="20"/>
        <v>0</v>
      </c>
      <c r="AN34" s="9">
        <f t="shared" si="21"/>
        <v>0</v>
      </c>
      <c r="AO34" s="9">
        <f t="shared" si="22"/>
        <v>0</v>
      </c>
      <c r="AP34" s="9">
        <f t="shared" si="23"/>
        <v>0</v>
      </c>
      <c r="AQ34" s="9">
        <f t="shared" si="24"/>
        <v>0</v>
      </c>
      <c r="AR34" s="9">
        <f t="shared" si="25"/>
        <v>0</v>
      </c>
    </row>
    <row r="35" spans="1:44" ht="51" x14ac:dyDescent="0.35">
      <c r="A35" s="9" t="s">
        <v>144</v>
      </c>
      <c r="B35" s="9" t="s">
        <v>74</v>
      </c>
      <c r="C35" s="9" t="s">
        <v>110</v>
      </c>
      <c r="D35" s="9" t="s">
        <v>177</v>
      </c>
      <c r="E35" s="9" t="s">
        <v>125</v>
      </c>
      <c r="F35" s="9" t="s">
        <v>55</v>
      </c>
      <c r="G35" s="9" t="s">
        <v>172</v>
      </c>
      <c r="H35" s="9">
        <v>4.6900000000000002E-5</v>
      </c>
      <c r="I35" s="9" t="s">
        <v>189</v>
      </c>
      <c r="J35" s="9" t="b">
        <v>0</v>
      </c>
      <c r="L35" s="9">
        <v>34</v>
      </c>
      <c r="M35" s="9">
        <v>0</v>
      </c>
      <c r="N35" s="9">
        <v>0</v>
      </c>
      <c r="O35" s="9">
        <v>0</v>
      </c>
      <c r="P35" s="9">
        <v>0</v>
      </c>
      <c r="Q35" s="9">
        <v>0</v>
      </c>
      <c r="R35" s="9">
        <v>1.01E-2</v>
      </c>
      <c r="S35" s="9">
        <v>0</v>
      </c>
      <c r="T35" s="9">
        <v>0</v>
      </c>
      <c r="U35" s="9">
        <v>0</v>
      </c>
      <c r="V35" s="9">
        <v>0</v>
      </c>
      <c r="W35" s="9">
        <v>0</v>
      </c>
      <c r="X35" s="9">
        <v>0</v>
      </c>
      <c r="Y35" s="9">
        <v>0</v>
      </c>
      <c r="Z35" s="9">
        <v>0</v>
      </c>
      <c r="AA35" s="9">
        <v>0</v>
      </c>
      <c r="AB35" s="9">
        <f t="shared" si="8"/>
        <v>4.6900000000000002E-5</v>
      </c>
      <c r="AC35" s="9">
        <f t="shared" si="10"/>
        <v>1.5946000000000001E-3</v>
      </c>
      <c r="AD35" s="9">
        <f t="shared" si="11"/>
        <v>0</v>
      </c>
      <c r="AE35" s="9">
        <f t="shared" si="12"/>
        <v>0</v>
      </c>
      <c r="AF35" s="9">
        <f t="shared" si="13"/>
        <v>0</v>
      </c>
      <c r="AG35" s="9">
        <f t="shared" si="14"/>
        <v>0</v>
      </c>
      <c r="AH35" s="9">
        <f t="shared" si="15"/>
        <v>0</v>
      </c>
      <c r="AI35" s="9">
        <f t="shared" si="16"/>
        <v>4.7369E-7</v>
      </c>
      <c r="AJ35" s="9">
        <f t="shared" si="17"/>
        <v>0</v>
      </c>
      <c r="AK35" s="9">
        <f t="shared" si="18"/>
        <v>0</v>
      </c>
      <c r="AL35" s="9">
        <f t="shared" si="19"/>
        <v>0</v>
      </c>
      <c r="AM35" s="9">
        <f t="shared" si="20"/>
        <v>0</v>
      </c>
      <c r="AN35" s="9">
        <f t="shared" si="21"/>
        <v>0</v>
      </c>
      <c r="AO35" s="9">
        <f t="shared" si="22"/>
        <v>0</v>
      </c>
      <c r="AP35" s="9">
        <f t="shared" si="23"/>
        <v>0</v>
      </c>
      <c r="AQ35" s="9">
        <f t="shared" si="24"/>
        <v>0</v>
      </c>
      <c r="AR35" s="9">
        <f t="shared" si="25"/>
        <v>0</v>
      </c>
    </row>
    <row r="36" spans="1:44" ht="51" x14ac:dyDescent="0.35">
      <c r="A36" s="9" t="s">
        <v>145</v>
      </c>
      <c r="B36" s="9" t="s">
        <v>75</v>
      </c>
      <c r="C36" s="9" t="s">
        <v>166</v>
      </c>
      <c r="D36" s="9" t="s">
        <v>177</v>
      </c>
      <c r="E36" s="9" t="s">
        <v>125</v>
      </c>
      <c r="F36" s="9" t="s">
        <v>55</v>
      </c>
      <c r="G36" s="9" t="s">
        <v>172</v>
      </c>
      <c r="H36" s="9">
        <v>5.6026000000000003E-4</v>
      </c>
      <c r="I36" s="9" t="s">
        <v>189</v>
      </c>
      <c r="J36" s="9" t="b">
        <v>0</v>
      </c>
      <c r="L36" s="9">
        <v>0</v>
      </c>
      <c r="M36" s="9">
        <v>0</v>
      </c>
      <c r="N36" s="9">
        <v>0</v>
      </c>
      <c r="O36" s="9">
        <v>0</v>
      </c>
      <c r="P36" s="9">
        <v>0</v>
      </c>
      <c r="Q36" s="9">
        <v>0</v>
      </c>
      <c r="R36" s="9">
        <v>0</v>
      </c>
      <c r="S36" s="9">
        <v>0</v>
      </c>
      <c r="T36" s="9">
        <v>0</v>
      </c>
      <c r="U36" s="9">
        <v>0</v>
      </c>
      <c r="V36" s="9">
        <v>0</v>
      </c>
      <c r="W36" s="9">
        <v>0</v>
      </c>
      <c r="X36" s="9">
        <v>0</v>
      </c>
      <c r="Y36" s="9">
        <v>42.95</v>
      </c>
      <c r="Z36" s="9">
        <v>0</v>
      </c>
      <c r="AA36" s="9">
        <v>0</v>
      </c>
      <c r="AB36" s="9">
        <f t="shared" si="8"/>
        <v>5.6026000000000003E-4</v>
      </c>
      <c r="AC36" s="9">
        <f t="shared" si="10"/>
        <v>0</v>
      </c>
      <c r="AD36" s="9">
        <f t="shared" si="11"/>
        <v>0</v>
      </c>
      <c r="AE36" s="9">
        <f t="shared" si="12"/>
        <v>0</v>
      </c>
      <c r="AF36" s="9">
        <f t="shared" si="13"/>
        <v>0</v>
      </c>
      <c r="AG36" s="9">
        <f t="shared" si="14"/>
        <v>0</v>
      </c>
      <c r="AH36" s="9">
        <f t="shared" si="15"/>
        <v>0</v>
      </c>
      <c r="AI36" s="9">
        <f t="shared" si="16"/>
        <v>0</v>
      </c>
      <c r="AJ36" s="9">
        <f t="shared" si="17"/>
        <v>0</v>
      </c>
      <c r="AK36" s="9">
        <f t="shared" si="18"/>
        <v>0</v>
      </c>
      <c r="AL36" s="9">
        <f t="shared" si="19"/>
        <v>0</v>
      </c>
      <c r="AM36" s="9">
        <f t="shared" si="20"/>
        <v>0</v>
      </c>
      <c r="AN36" s="9">
        <f t="shared" si="21"/>
        <v>0</v>
      </c>
      <c r="AO36" s="9">
        <f t="shared" si="22"/>
        <v>0</v>
      </c>
      <c r="AP36" s="9">
        <f t="shared" si="23"/>
        <v>2.4063167000000003E-2</v>
      </c>
      <c r="AQ36" s="9">
        <f t="shared" si="24"/>
        <v>0</v>
      </c>
      <c r="AR36" s="9">
        <f t="shared" si="25"/>
        <v>0</v>
      </c>
    </row>
    <row r="37" spans="1:44" ht="51" x14ac:dyDescent="0.35">
      <c r="A37" s="9" t="s">
        <v>146</v>
      </c>
      <c r="B37" s="9" t="s">
        <v>76</v>
      </c>
      <c r="C37" s="9" t="s">
        <v>110</v>
      </c>
      <c r="D37" s="9" t="s">
        <v>177</v>
      </c>
      <c r="E37" s="9" t="s">
        <v>125</v>
      </c>
      <c r="F37" s="9" t="s">
        <v>55</v>
      </c>
      <c r="G37" s="9" t="s">
        <v>172</v>
      </c>
      <c r="H37" s="9">
        <v>2.3430000000000001E-5</v>
      </c>
      <c r="I37" s="9" t="s">
        <v>189</v>
      </c>
      <c r="J37" s="9" t="b">
        <v>0</v>
      </c>
      <c r="L37" s="9">
        <v>0</v>
      </c>
      <c r="M37" s="9">
        <v>0</v>
      </c>
      <c r="N37" s="9">
        <v>0</v>
      </c>
      <c r="O37" s="9">
        <v>0</v>
      </c>
      <c r="P37" s="9">
        <v>1.4E-5</v>
      </c>
      <c r="Q37" s="9">
        <v>0</v>
      </c>
      <c r="R37" s="9">
        <v>0</v>
      </c>
      <c r="S37" s="9">
        <v>3.02</v>
      </c>
      <c r="T37" s="9">
        <v>13.47</v>
      </c>
      <c r="U37" s="9">
        <v>0</v>
      </c>
      <c r="V37" s="9">
        <v>9.1999999999999998E-2</v>
      </c>
      <c r="W37" s="9">
        <v>0</v>
      </c>
      <c r="X37" s="9">
        <v>0</v>
      </c>
      <c r="Y37" s="9">
        <v>0</v>
      </c>
      <c r="Z37" s="9">
        <v>0</v>
      </c>
      <c r="AA37" s="9">
        <v>0</v>
      </c>
      <c r="AB37" s="9">
        <f t="shared" si="8"/>
        <v>2.3430000000000001E-5</v>
      </c>
      <c r="AC37" s="9">
        <f t="shared" si="10"/>
        <v>0</v>
      </c>
      <c r="AD37" s="9">
        <f t="shared" si="11"/>
        <v>0</v>
      </c>
      <c r="AE37" s="9">
        <f t="shared" si="12"/>
        <v>0</v>
      </c>
      <c r="AF37" s="9">
        <f t="shared" si="13"/>
        <v>0</v>
      </c>
      <c r="AG37" s="9">
        <f t="shared" si="14"/>
        <v>3.2802000000000002E-10</v>
      </c>
      <c r="AH37" s="9">
        <f t="shared" si="15"/>
        <v>0</v>
      </c>
      <c r="AI37" s="9">
        <f t="shared" si="16"/>
        <v>0</v>
      </c>
      <c r="AJ37" s="9">
        <f t="shared" si="17"/>
        <v>7.0758600000000004E-5</v>
      </c>
      <c r="AK37" s="9">
        <f t="shared" si="18"/>
        <v>3.1560210000000004E-4</v>
      </c>
      <c r="AL37" s="9">
        <f t="shared" si="19"/>
        <v>0</v>
      </c>
      <c r="AM37" s="9">
        <f t="shared" si="20"/>
        <v>2.1555599999999999E-6</v>
      </c>
      <c r="AN37" s="9">
        <f t="shared" si="21"/>
        <v>0</v>
      </c>
      <c r="AO37" s="9">
        <f t="shared" si="22"/>
        <v>0</v>
      </c>
      <c r="AP37" s="9">
        <f t="shared" si="23"/>
        <v>0</v>
      </c>
      <c r="AQ37" s="9">
        <f t="shared" si="24"/>
        <v>0</v>
      </c>
      <c r="AR37" s="9">
        <f t="shared" si="25"/>
        <v>0</v>
      </c>
    </row>
    <row r="38" spans="1:44" ht="88.5" x14ac:dyDescent="0.35">
      <c r="A38" s="9" t="s">
        <v>129</v>
      </c>
      <c r="B38" s="9" t="s">
        <v>59</v>
      </c>
      <c r="C38" s="9" t="s">
        <v>110</v>
      </c>
      <c r="D38" s="9" t="s">
        <v>172</v>
      </c>
      <c r="E38" s="9" t="s">
        <v>129</v>
      </c>
      <c r="F38" s="9" t="s">
        <v>59</v>
      </c>
      <c r="G38" s="9" t="s">
        <v>172</v>
      </c>
      <c r="H38" s="9">
        <v>-1</v>
      </c>
      <c r="I38" s="9" t="s">
        <v>187</v>
      </c>
      <c r="J38" s="9" t="b">
        <v>0</v>
      </c>
      <c r="AB38" s="9">
        <f t="shared" si="8"/>
        <v>-1</v>
      </c>
      <c r="AC38" s="9">
        <f t="shared" ref="AC38:AR38" si="26">+AC39+AC40+AC41+AC42+AC43+AC44+AC45+AC46+AC47+AC48+AC49+AC50</f>
        <v>5.1902148057455584E-2</v>
      </c>
      <c r="AD38" s="9">
        <f t="shared" si="26"/>
        <v>2.9631161922865247E-9</v>
      </c>
      <c r="AE38" s="9">
        <f t="shared" si="26"/>
        <v>1.505032708367435E-9</v>
      </c>
      <c r="AF38" s="9">
        <f t="shared" si="26"/>
        <v>2.5670544272338876E-9</v>
      </c>
      <c r="AG38" s="9">
        <f t="shared" si="26"/>
        <v>1.0935378100008095E-8</v>
      </c>
      <c r="AH38" s="9">
        <f t="shared" si="26"/>
        <v>1.9588166580128026E-3</v>
      </c>
      <c r="AI38" s="9">
        <f t="shared" si="26"/>
        <v>7.1927436849041171E-5</v>
      </c>
      <c r="AJ38" s="9">
        <f t="shared" si="26"/>
        <v>2.1689098136162058E-3</v>
      </c>
      <c r="AK38" s="9">
        <f t="shared" si="26"/>
        <v>9.6286163502397708E-3</v>
      </c>
      <c r="AL38" s="9">
        <f t="shared" si="26"/>
        <v>3.8220756400944562E-7</v>
      </c>
      <c r="AM38" s="9">
        <f t="shared" si="26"/>
        <v>8.6336785509601342E-5</v>
      </c>
      <c r="AN38" s="9">
        <f t="shared" si="26"/>
        <v>2.0821992102691859E-2</v>
      </c>
      <c r="AO38" s="9">
        <f t="shared" si="26"/>
        <v>0.58901897080924814</v>
      </c>
      <c r="AP38" s="9">
        <f t="shared" si="26"/>
        <v>1.1813854293390241E-2</v>
      </c>
      <c r="AQ38" s="9">
        <f t="shared" si="26"/>
        <v>1.2528994163134821E-7</v>
      </c>
      <c r="AR38" s="9">
        <f t="shared" si="26"/>
        <v>0.27798189257859174</v>
      </c>
    </row>
    <row r="39" spans="1:44" ht="63.5" x14ac:dyDescent="0.35">
      <c r="A39" s="9" t="s">
        <v>147</v>
      </c>
      <c r="B39" s="9" t="s">
        <v>77</v>
      </c>
      <c r="C39" s="9" t="s">
        <v>110</v>
      </c>
      <c r="D39" s="9" t="s">
        <v>180</v>
      </c>
      <c r="E39" s="9" t="s">
        <v>129</v>
      </c>
      <c r="F39" s="9" t="s">
        <v>59</v>
      </c>
      <c r="G39" s="9" t="s">
        <v>172</v>
      </c>
      <c r="H39" s="9">
        <v>-1.8499999999999999E-5</v>
      </c>
      <c r="I39" s="9" t="s">
        <v>188</v>
      </c>
      <c r="J39" s="9" t="b">
        <v>0</v>
      </c>
      <c r="L39" s="9">
        <v>-0.51940192584175338</v>
      </c>
      <c r="M39" s="9">
        <v>-4.6051919264734213E-9</v>
      </c>
      <c r="N39" s="9">
        <v>-6.2243072063220781E-9</v>
      </c>
      <c r="O39" s="9">
        <v>-4.288719512531037E-8</v>
      </c>
      <c r="P39" s="9">
        <v>-4.1565817284655442E-9</v>
      </c>
      <c r="Q39" s="9">
        <v>-1.9986873841216142E-3</v>
      </c>
      <c r="R39" s="9">
        <v>-3.9306171721655128E-4</v>
      </c>
      <c r="S39" s="9">
        <v>-3.126136520155667E-4</v>
      </c>
      <c r="T39" s="9">
        <v>-1.468644351305413E-3</v>
      </c>
      <c r="U39" s="9">
        <v>-7.4459604740602693E-7</v>
      </c>
      <c r="V39" s="9">
        <v>-1.469849444047435E-4</v>
      </c>
      <c r="W39" s="9">
        <v>-1.3996924973071929</v>
      </c>
      <c r="X39" s="9">
        <v>-0.59690606778180233</v>
      </c>
      <c r="Y39" s="9">
        <v>-7.2207398976455228E-2</v>
      </c>
      <c r="Z39" s="9">
        <v>-1.9787340231942811E-7</v>
      </c>
      <c r="AA39" s="9">
        <v>-0.36422215309220052</v>
      </c>
      <c r="AB39" s="9">
        <f t="shared" si="8"/>
        <v>-1.8499999999999999E-5</v>
      </c>
      <c r="AC39" s="9">
        <f t="shared" ref="AC39:AC50" si="27">AB39*L39</f>
        <v>9.6089356280724362E-6</v>
      </c>
      <c r="AD39" s="9">
        <f t="shared" ref="AD39:AD50" si="28">AB39*M39</f>
        <v>8.519605063975829E-14</v>
      </c>
      <c r="AE39" s="9">
        <f t="shared" ref="AE39:AE50" si="29">AB39*N39</f>
        <v>1.1514968331695844E-13</v>
      </c>
      <c r="AF39" s="9">
        <f t="shared" ref="AF39:AF50" si="30">AB39*O39</f>
        <v>7.9341310981824181E-13</v>
      </c>
      <c r="AG39" s="9">
        <f t="shared" ref="AG39:AG50" si="31">AB39*P39</f>
        <v>7.6896761976612567E-14</v>
      </c>
      <c r="AH39" s="9">
        <f t="shared" ref="AH39:AH50" si="32">AB39*Q39</f>
        <v>3.6975716606249858E-8</v>
      </c>
      <c r="AI39" s="9">
        <f t="shared" ref="AI39:AI50" si="33">AB39*R39</f>
        <v>7.271641768506198E-9</v>
      </c>
      <c r="AJ39" s="9">
        <f t="shared" ref="AJ39:AJ50" si="34">AB39*S39</f>
        <v>5.7833525622879834E-9</v>
      </c>
      <c r="AK39" s="9">
        <f t="shared" ref="AK39:AK50" si="35">AB39*T39</f>
        <v>2.7169920499150139E-8</v>
      </c>
      <c r="AL39" s="9">
        <f t="shared" ref="AL39:AL50" si="36">AB39*U39</f>
        <v>1.3775026877011497E-11</v>
      </c>
      <c r="AM39" s="9">
        <f t="shared" ref="AM39:AM50" si="37">AB39*V39</f>
        <v>2.7192214714877544E-9</v>
      </c>
      <c r="AN39" s="9">
        <f t="shared" ref="AN39:AN50" si="38">AB39*W39</f>
        <v>2.5894311200183068E-5</v>
      </c>
      <c r="AO39" s="9">
        <f t="shared" ref="AO39:AO50" si="39">AB39*X39</f>
        <v>1.1042762253963342E-5</v>
      </c>
      <c r="AP39" s="9">
        <f t="shared" ref="AP39:AP50" si="40">AB39*Y39</f>
        <v>1.3358368810644216E-6</v>
      </c>
      <c r="AQ39" s="9">
        <f t="shared" ref="AQ39:AQ50" si="41">AB39*Z39</f>
        <v>3.6606579429094194E-12</v>
      </c>
      <c r="AR39" s="9">
        <f t="shared" ref="AR39:AR50" si="42">AB39*AA39</f>
        <v>6.7381098322057096E-6</v>
      </c>
    </row>
    <row r="40" spans="1:44" ht="63.5" x14ac:dyDescent="0.35">
      <c r="A40" s="9" t="s">
        <v>148</v>
      </c>
      <c r="B40" s="9" t="s">
        <v>78</v>
      </c>
      <c r="C40" s="9" t="s">
        <v>166</v>
      </c>
      <c r="D40" s="9" t="s">
        <v>180</v>
      </c>
      <c r="E40" s="9" t="s">
        <v>129</v>
      </c>
      <c r="F40" s="9" t="s">
        <v>59</v>
      </c>
      <c r="G40" s="9" t="s">
        <v>172</v>
      </c>
      <c r="H40" s="9">
        <v>-2.2499999999999999E-4</v>
      </c>
      <c r="I40" s="9" t="s">
        <v>188</v>
      </c>
      <c r="J40" s="9" t="b">
        <v>0</v>
      </c>
      <c r="L40" s="9">
        <v>-0.2495987735369119</v>
      </c>
      <c r="M40" s="9">
        <v>-2.298440280271461E-8</v>
      </c>
      <c r="N40" s="9">
        <v>-1.2730318481443419E-7</v>
      </c>
      <c r="O40" s="9">
        <v>-2.1089556431940152E-6</v>
      </c>
      <c r="P40" s="9">
        <v>-3.3022881192144073E-8</v>
      </c>
      <c r="Q40" s="9">
        <v>-3.087734116993586E-2</v>
      </c>
      <c r="R40" s="9">
        <v>-1.673626355443798E-3</v>
      </c>
      <c r="S40" s="9">
        <v>-3.9479854448940836E-3</v>
      </c>
      <c r="T40" s="9">
        <v>-1.1803089175688029E-2</v>
      </c>
      <c r="U40" s="9">
        <v>-9.1012277757634887E-4</v>
      </c>
      <c r="V40" s="9">
        <v>-2.0731028737765399E-2</v>
      </c>
      <c r="W40" s="9">
        <v>-4.7613668469768156</v>
      </c>
      <c r="X40" s="9">
        <v>-4.0001410825997326</v>
      </c>
      <c r="Y40" s="9">
        <v>-4.434468517523853</v>
      </c>
      <c r="Z40" s="9">
        <v>-6.659646535487014E-6</v>
      </c>
      <c r="AA40" s="9">
        <v>-4.3641458683035443</v>
      </c>
      <c r="AB40" s="9">
        <f t="shared" si="8"/>
        <v>-2.2499999999999999E-4</v>
      </c>
      <c r="AC40" s="9">
        <f t="shared" si="27"/>
        <v>5.6159724045805173E-5</v>
      </c>
      <c r="AD40" s="9">
        <f t="shared" si="28"/>
        <v>5.1714906306107873E-12</v>
      </c>
      <c r="AE40" s="9">
        <f t="shared" si="29"/>
        <v>2.8643216583247692E-11</v>
      </c>
      <c r="AF40" s="9">
        <f t="shared" si="30"/>
        <v>4.7451501971865341E-10</v>
      </c>
      <c r="AG40" s="9">
        <f t="shared" si="31"/>
        <v>7.4301482682324166E-12</v>
      </c>
      <c r="AH40" s="9">
        <f t="shared" si="32"/>
        <v>6.9474017632355678E-6</v>
      </c>
      <c r="AI40" s="9">
        <f t="shared" si="33"/>
        <v>3.7656592997485455E-7</v>
      </c>
      <c r="AJ40" s="9">
        <f t="shared" si="34"/>
        <v>8.8829672510116878E-7</v>
      </c>
      <c r="AK40" s="9">
        <f t="shared" si="35"/>
        <v>2.6556950645298065E-6</v>
      </c>
      <c r="AL40" s="9">
        <f t="shared" si="36"/>
        <v>2.0477762495467849E-7</v>
      </c>
      <c r="AM40" s="9">
        <f t="shared" si="37"/>
        <v>4.6644814659972144E-6</v>
      </c>
      <c r="AN40" s="9">
        <f t="shared" si="38"/>
        <v>1.0713075405697835E-3</v>
      </c>
      <c r="AO40" s="9">
        <f t="shared" si="39"/>
        <v>9.0003174358493985E-4</v>
      </c>
      <c r="AP40" s="9">
        <f t="shared" si="40"/>
        <v>9.9775541644286686E-4</v>
      </c>
      <c r="AQ40" s="9">
        <f t="shared" si="41"/>
        <v>1.498420470484578E-9</v>
      </c>
      <c r="AR40" s="9">
        <f t="shared" si="42"/>
        <v>9.8193282036829741E-4</v>
      </c>
    </row>
    <row r="41" spans="1:44" ht="63.5" x14ac:dyDescent="0.35">
      <c r="A41" s="9" t="s">
        <v>149</v>
      </c>
      <c r="B41" s="9" t="s">
        <v>79</v>
      </c>
      <c r="C41" s="9" t="s">
        <v>167</v>
      </c>
      <c r="D41" s="9" t="s">
        <v>180</v>
      </c>
      <c r="E41" s="9" t="s">
        <v>129</v>
      </c>
      <c r="F41" s="9" t="s">
        <v>59</v>
      </c>
      <c r="G41" s="9" t="s">
        <v>172</v>
      </c>
      <c r="H41" s="9">
        <v>7.4099999999999998E-9</v>
      </c>
      <c r="I41" s="9" t="s">
        <v>188</v>
      </c>
      <c r="J41" s="9" t="b">
        <v>0</v>
      </c>
      <c r="L41" s="9">
        <v>431230.28845620091</v>
      </c>
      <c r="M41" s="9">
        <v>0.1812057905421523</v>
      </c>
      <c r="N41" s="9">
        <v>0.17818369209175161</v>
      </c>
      <c r="O41" s="9">
        <v>0.24646226323935019</v>
      </c>
      <c r="P41" s="9">
        <v>9.5402912601042889E-2</v>
      </c>
      <c r="Q41" s="9">
        <v>75861.433288755667</v>
      </c>
      <c r="R41" s="9">
        <v>3780.796048065733</v>
      </c>
      <c r="S41" s="9">
        <v>3420.1765630243522</v>
      </c>
      <c r="T41" s="9">
        <v>11503.54919853773</v>
      </c>
      <c r="U41" s="9">
        <v>16.70792456510156</v>
      </c>
      <c r="V41" s="9">
        <v>1003.613908752983</v>
      </c>
      <c r="W41" s="9">
        <v>3436396.434692875</v>
      </c>
      <c r="X41" s="9">
        <v>63525200.067814529</v>
      </c>
      <c r="Y41" s="9">
        <v>464514.47825360479</v>
      </c>
      <c r="Z41" s="9">
        <v>12.573692906766761</v>
      </c>
      <c r="AA41" s="9">
        <v>15117124.67547882</v>
      </c>
      <c r="AB41" s="9">
        <f t="shared" si="8"/>
        <v>7.4099999999999998E-9</v>
      </c>
      <c r="AC41" s="9">
        <f t="shared" si="27"/>
        <v>3.1954164374604489E-3</v>
      </c>
      <c r="AD41" s="9">
        <f t="shared" si="28"/>
        <v>1.3427349079173486E-9</v>
      </c>
      <c r="AE41" s="9">
        <f t="shared" si="29"/>
        <v>1.3203411583998795E-9</v>
      </c>
      <c r="AF41" s="9">
        <f t="shared" si="30"/>
        <v>1.826285370603585E-9</v>
      </c>
      <c r="AG41" s="9">
        <f t="shared" si="31"/>
        <v>7.0693558237372784E-10</v>
      </c>
      <c r="AH41" s="9">
        <f t="shared" si="32"/>
        <v>5.621332206696795E-4</v>
      </c>
      <c r="AI41" s="9">
        <f t="shared" si="33"/>
        <v>2.801569871616708E-5</v>
      </c>
      <c r="AJ41" s="9">
        <f t="shared" si="34"/>
        <v>2.5343508332010448E-5</v>
      </c>
      <c r="AK41" s="9">
        <f t="shared" si="35"/>
        <v>8.5241299561164576E-5</v>
      </c>
      <c r="AL41" s="9">
        <f t="shared" si="36"/>
        <v>1.2380572102740256E-7</v>
      </c>
      <c r="AM41" s="9">
        <f t="shared" si="37"/>
        <v>7.4367790638596034E-6</v>
      </c>
      <c r="AN41" s="9">
        <f t="shared" si="38"/>
        <v>2.5463697581074203E-2</v>
      </c>
      <c r="AO41" s="9">
        <f t="shared" si="39"/>
        <v>0.47072173250250565</v>
      </c>
      <c r="AP41" s="9">
        <f t="shared" si="40"/>
        <v>3.4420522838592114E-3</v>
      </c>
      <c r="AQ41" s="9">
        <f t="shared" si="41"/>
        <v>9.3171064439141692E-8</v>
      </c>
      <c r="AR41" s="9">
        <f t="shared" si="42"/>
        <v>0.11201789384529805</v>
      </c>
    </row>
    <row r="42" spans="1:44" ht="63.5" x14ac:dyDescent="0.35">
      <c r="A42" s="9" t="s">
        <v>150</v>
      </c>
      <c r="B42" s="9" t="s">
        <v>80</v>
      </c>
      <c r="C42" s="9" t="s">
        <v>168</v>
      </c>
      <c r="D42" s="9" t="s">
        <v>180</v>
      </c>
      <c r="E42" s="9" t="s">
        <v>129</v>
      </c>
      <c r="F42" s="9" t="s">
        <v>59</v>
      </c>
      <c r="G42" s="9" t="s">
        <v>172</v>
      </c>
      <c r="H42" s="9">
        <v>1.18E-2</v>
      </c>
      <c r="I42" s="9" t="s">
        <v>188</v>
      </c>
      <c r="J42" s="9" t="b">
        <v>0</v>
      </c>
      <c r="L42" s="9">
        <v>6.4976975825310895E-2</v>
      </c>
      <c r="M42" s="9">
        <v>1.88167952045853E-8</v>
      </c>
      <c r="N42" s="9">
        <v>6.0236371123010269E-9</v>
      </c>
      <c r="O42" s="9">
        <v>3.9556354335357318E-8</v>
      </c>
      <c r="P42" s="9">
        <v>5.3369834210624228E-9</v>
      </c>
      <c r="Q42" s="9">
        <v>8.4433934315109968E-2</v>
      </c>
      <c r="R42" s="9">
        <v>5.016597225484062E-4</v>
      </c>
      <c r="S42" s="9">
        <v>5.0248543053991177E-4</v>
      </c>
      <c r="T42" s="9">
        <v>1.8498312758690361E-3</v>
      </c>
      <c r="U42" s="9">
        <v>3.9109431028866969E-6</v>
      </c>
      <c r="V42" s="9">
        <v>1.39010101612752E-4</v>
      </c>
      <c r="W42" s="9">
        <v>0.17314665931359649</v>
      </c>
      <c r="X42" s="9">
        <v>2.101253921996538</v>
      </c>
      <c r="Y42" s="9">
        <v>0.15811485130492209</v>
      </c>
      <c r="Z42" s="9">
        <v>4.2611104742012036E-6</v>
      </c>
      <c r="AA42" s="9">
        <v>6.7283494472038399</v>
      </c>
      <c r="AB42" s="9">
        <f t="shared" si="8"/>
        <v>1.18E-2</v>
      </c>
      <c r="AC42" s="9">
        <f t="shared" si="27"/>
        <v>7.6672831473866855E-4</v>
      </c>
      <c r="AD42" s="9">
        <f t="shared" si="28"/>
        <v>2.2203818341410653E-10</v>
      </c>
      <c r="AE42" s="9">
        <f t="shared" si="29"/>
        <v>7.107891792515212E-11</v>
      </c>
      <c r="AF42" s="9">
        <f t="shared" si="30"/>
        <v>4.6676498115721638E-10</v>
      </c>
      <c r="AG42" s="9">
        <f t="shared" si="31"/>
        <v>6.2976404368536587E-11</v>
      </c>
      <c r="AH42" s="9">
        <f t="shared" si="32"/>
        <v>9.9632042491829757E-4</v>
      </c>
      <c r="AI42" s="9">
        <f t="shared" si="33"/>
        <v>5.919584726071193E-6</v>
      </c>
      <c r="AJ42" s="9">
        <f t="shared" si="34"/>
        <v>5.9293280803709584E-6</v>
      </c>
      <c r="AK42" s="9">
        <f t="shared" si="35"/>
        <v>2.1828009055254625E-5</v>
      </c>
      <c r="AL42" s="9">
        <f t="shared" si="36"/>
        <v>4.614912861406302E-8</v>
      </c>
      <c r="AM42" s="9">
        <f t="shared" si="37"/>
        <v>1.6403191990304736E-6</v>
      </c>
      <c r="AN42" s="9">
        <f t="shared" si="38"/>
        <v>2.0431305799004386E-3</v>
      </c>
      <c r="AO42" s="9">
        <f t="shared" si="39"/>
        <v>2.4794796279559148E-2</v>
      </c>
      <c r="AP42" s="9">
        <f t="shared" si="40"/>
        <v>1.8657552453980805E-3</v>
      </c>
      <c r="AQ42" s="9">
        <f t="shared" si="41"/>
        <v>5.0281103595574199E-8</v>
      </c>
      <c r="AR42" s="9">
        <f t="shared" si="42"/>
        <v>7.9394523477005305E-2</v>
      </c>
    </row>
    <row r="43" spans="1:44" ht="113.5" x14ac:dyDescent="0.35">
      <c r="A43" s="9" t="s">
        <v>151</v>
      </c>
      <c r="B43" s="9" t="s">
        <v>81</v>
      </c>
      <c r="C43" s="9" t="s">
        <v>169</v>
      </c>
      <c r="D43" s="9" t="s">
        <v>173</v>
      </c>
      <c r="E43" s="9" t="s">
        <v>129</v>
      </c>
      <c r="F43" s="9" t="s">
        <v>59</v>
      </c>
      <c r="G43" s="9" t="s">
        <v>172</v>
      </c>
      <c r="H43" s="9">
        <v>3.5211267605633799E-4</v>
      </c>
      <c r="I43" s="9" t="s">
        <v>188</v>
      </c>
      <c r="J43" s="9" t="b">
        <v>0</v>
      </c>
      <c r="L43" s="9">
        <v>20.770476845355471</v>
      </c>
      <c r="M43" s="9">
        <v>4.538945855711228E-6</v>
      </c>
      <c r="N43" s="9">
        <v>3.3553231459484399E-7</v>
      </c>
      <c r="O43" s="9">
        <v>4.9703019663053336E-7</v>
      </c>
      <c r="P43" s="9">
        <v>1.654775334199667E-6</v>
      </c>
      <c r="Q43" s="9">
        <v>1.358150323754713</v>
      </c>
      <c r="R43" s="9">
        <v>9.3551327350913246E-2</v>
      </c>
      <c r="S43" s="9">
        <v>7.8627320043827789E-2</v>
      </c>
      <c r="T43" s="9">
        <v>0.30444602764641082</v>
      </c>
      <c r="U43" s="9">
        <v>5.1596218834091912E-5</v>
      </c>
      <c r="V43" s="9">
        <v>2.7679495648269901E-2</v>
      </c>
      <c r="W43" s="9">
        <v>8.0476568776961841</v>
      </c>
      <c r="X43" s="9">
        <v>384.2101054534304</v>
      </c>
      <c r="Y43" s="9">
        <v>0.83675906617926499</v>
      </c>
      <c r="Z43" s="9">
        <v>1.5989725259106591E-5</v>
      </c>
      <c r="AA43" s="9">
        <v>287.88358972637371</v>
      </c>
      <c r="AB43" s="9">
        <f t="shared" si="8"/>
        <v>3.5211267605633799E-4</v>
      </c>
      <c r="AC43" s="9">
        <f t="shared" si="27"/>
        <v>7.31354818498432E-3</v>
      </c>
      <c r="AD43" s="9">
        <f t="shared" si="28"/>
        <v>1.5982203717293055E-9</v>
      </c>
      <c r="AE43" s="9">
        <f t="shared" si="29"/>
        <v>1.1814518119536758E-10</v>
      </c>
      <c r="AF43" s="9">
        <f t="shared" si="30"/>
        <v>1.7501063261638496E-10</v>
      </c>
      <c r="AG43" s="9">
        <f t="shared" si="31"/>
        <v>5.8266737119706578E-10</v>
      </c>
      <c r="AH43" s="9">
        <f t="shared" si="32"/>
        <v>4.7822194498405382E-4</v>
      </c>
      <c r="AI43" s="9">
        <f t="shared" si="33"/>
        <v>3.2940608222152547E-5</v>
      </c>
      <c r="AJ43" s="9">
        <f t="shared" si="34"/>
        <v>2.7685676071770344E-5</v>
      </c>
      <c r="AK43" s="9">
        <f t="shared" si="35"/>
        <v>1.0719930550929957E-4</v>
      </c>
      <c r="AL43" s="9">
        <f t="shared" si="36"/>
        <v>1.8167682688060532E-8</v>
      </c>
      <c r="AM43" s="9">
        <f t="shared" si="37"/>
        <v>9.7463012846020771E-6</v>
      </c>
      <c r="AN43" s="9">
        <f t="shared" si="38"/>
        <v>2.833681999188797E-3</v>
      </c>
      <c r="AO43" s="9">
        <f t="shared" si="39"/>
        <v>0.1352852483990952</v>
      </c>
      <c r="AP43" s="9">
        <f t="shared" si="40"/>
        <v>2.9463347400678341E-4</v>
      </c>
      <c r="AQ43" s="9">
        <f t="shared" si="41"/>
        <v>5.6301849503896443E-9</v>
      </c>
      <c r="AR43" s="9">
        <f t="shared" si="42"/>
        <v>0.10136746117125833</v>
      </c>
    </row>
    <row r="44" spans="1:44" ht="63.5" x14ac:dyDescent="0.35">
      <c r="A44" s="9" t="s">
        <v>138</v>
      </c>
      <c r="B44" s="9" t="s">
        <v>68</v>
      </c>
      <c r="C44" s="9" t="s">
        <v>110</v>
      </c>
      <c r="D44" s="9" t="s">
        <v>173</v>
      </c>
      <c r="E44" s="9" t="s">
        <v>129</v>
      </c>
      <c r="F44" s="9" t="s">
        <v>59</v>
      </c>
      <c r="G44" s="9" t="s">
        <v>172</v>
      </c>
      <c r="H44" s="9">
        <v>-0.45</v>
      </c>
      <c r="I44" s="9" t="s">
        <v>188</v>
      </c>
      <c r="J44" s="9" t="b">
        <v>0</v>
      </c>
      <c r="L44" s="9">
        <v>1.9762523097816322E-3</v>
      </c>
      <c r="M44" s="9">
        <v>4.5585323878996922E-10</v>
      </c>
      <c r="N44" s="9">
        <v>7.3979812043397198E-11</v>
      </c>
      <c r="O44" s="9">
        <v>8.3625553327060225E-10</v>
      </c>
      <c r="P44" s="9">
        <v>4.9935178435876641E-10</v>
      </c>
      <c r="Q44" s="9">
        <v>1.8854068897571169E-4</v>
      </c>
      <c r="R44" s="9">
        <v>1.2071760860206691E-5</v>
      </c>
      <c r="S44" s="9">
        <v>1.098395321246494E-5</v>
      </c>
      <c r="T44" s="9">
        <v>3.8522508602168832E-5</v>
      </c>
      <c r="U44" s="9">
        <v>2.3791929559191239E-8</v>
      </c>
      <c r="V44" s="9">
        <v>3.4529216119100202E-6</v>
      </c>
      <c r="W44" s="9">
        <v>2.359048868720344E-2</v>
      </c>
      <c r="X44" s="9">
        <v>9.4875290839446111E-2</v>
      </c>
      <c r="Y44" s="9">
        <v>3.4761769599503579E-4</v>
      </c>
      <c r="Z44" s="9">
        <v>5.6209983293744008E-8</v>
      </c>
      <c r="AA44" s="9">
        <v>3.5081459655934379E-2</v>
      </c>
      <c r="AB44" s="9">
        <f t="shared" si="8"/>
        <v>-0.45</v>
      </c>
      <c r="AC44" s="9">
        <f t="shared" si="27"/>
        <v>-8.8931353940173452E-4</v>
      </c>
      <c r="AD44" s="9">
        <f t="shared" si="28"/>
        <v>-2.0513395745548615E-10</v>
      </c>
      <c r="AE44" s="9">
        <f t="shared" si="29"/>
        <v>-3.329091541952874E-11</v>
      </c>
      <c r="AF44" s="9">
        <f t="shared" si="30"/>
        <v>-3.7631498997177103E-10</v>
      </c>
      <c r="AG44" s="9">
        <f t="shared" si="31"/>
        <v>-2.2470830296144488E-10</v>
      </c>
      <c r="AH44" s="9">
        <f t="shared" si="32"/>
        <v>-8.4843310039070264E-5</v>
      </c>
      <c r="AI44" s="9">
        <f t="shared" si="33"/>
        <v>-5.4322923870930111E-6</v>
      </c>
      <c r="AJ44" s="9">
        <f t="shared" si="34"/>
        <v>-4.942778945609223E-6</v>
      </c>
      <c r="AK44" s="9">
        <f t="shared" si="35"/>
        <v>-1.7335128870975976E-5</v>
      </c>
      <c r="AL44" s="9">
        <f t="shared" si="36"/>
        <v>-1.0706368301636057E-8</v>
      </c>
      <c r="AM44" s="9">
        <f t="shared" si="37"/>
        <v>-1.5538147253595092E-6</v>
      </c>
      <c r="AN44" s="9">
        <f t="shared" si="38"/>
        <v>-1.0615719909241548E-2</v>
      </c>
      <c r="AO44" s="9">
        <f t="shared" si="39"/>
        <v>-4.2693880877750751E-2</v>
      </c>
      <c r="AP44" s="9">
        <f t="shared" si="40"/>
        <v>-1.5642796319776612E-4</v>
      </c>
      <c r="AQ44" s="9">
        <f t="shared" si="41"/>
        <v>-2.5294492482184804E-8</v>
      </c>
      <c r="AR44" s="9">
        <f t="shared" si="42"/>
        <v>-1.5786656845170471E-2</v>
      </c>
    </row>
    <row r="45" spans="1:44" ht="63.5" x14ac:dyDescent="0.35">
      <c r="A45" s="9" t="s">
        <v>139</v>
      </c>
      <c r="B45" s="9" t="s">
        <v>69</v>
      </c>
      <c r="C45" s="9" t="s">
        <v>110</v>
      </c>
      <c r="D45" s="9" t="s">
        <v>177</v>
      </c>
      <c r="E45" s="9" t="s">
        <v>129</v>
      </c>
      <c r="F45" s="9" t="s">
        <v>59</v>
      </c>
      <c r="G45" s="9" t="s">
        <v>172</v>
      </c>
      <c r="H45" s="9">
        <v>2.5000000000000001E-5</v>
      </c>
      <c r="I45" s="9" t="s">
        <v>189</v>
      </c>
      <c r="J45" s="9" t="b">
        <v>0</v>
      </c>
      <c r="L45" s="9">
        <v>298</v>
      </c>
      <c r="M45" s="9">
        <v>0</v>
      </c>
      <c r="N45" s="9">
        <v>0</v>
      </c>
      <c r="O45" s="9">
        <v>0</v>
      </c>
      <c r="P45" s="9">
        <v>0</v>
      </c>
      <c r="Q45" s="9">
        <v>0</v>
      </c>
      <c r="R45" s="9">
        <v>0</v>
      </c>
      <c r="S45" s="9">
        <v>0</v>
      </c>
      <c r="T45" s="9">
        <v>0</v>
      </c>
      <c r="U45" s="9">
        <v>0</v>
      </c>
      <c r="V45" s="9">
        <v>0</v>
      </c>
      <c r="W45" s="9">
        <v>0</v>
      </c>
      <c r="X45" s="9">
        <v>0</v>
      </c>
      <c r="Y45" s="9">
        <v>0</v>
      </c>
      <c r="Z45" s="9">
        <v>0</v>
      </c>
      <c r="AA45" s="9">
        <v>0</v>
      </c>
      <c r="AB45" s="9">
        <f t="shared" si="8"/>
        <v>2.5000000000000001E-5</v>
      </c>
      <c r="AC45" s="9">
        <f t="shared" si="27"/>
        <v>7.45E-3</v>
      </c>
      <c r="AD45" s="9">
        <f t="shared" si="28"/>
        <v>0</v>
      </c>
      <c r="AE45" s="9">
        <f t="shared" si="29"/>
        <v>0</v>
      </c>
      <c r="AF45" s="9">
        <f t="shared" si="30"/>
        <v>0</v>
      </c>
      <c r="AG45" s="9">
        <f t="shared" si="31"/>
        <v>0</v>
      </c>
      <c r="AH45" s="9">
        <f t="shared" si="32"/>
        <v>0</v>
      </c>
      <c r="AI45" s="9">
        <f t="shared" si="33"/>
        <v>0</v>
      </c>
      <c r="AJ45" s="9">
        <f t="shared" si="34"/>
        <v>0</v>
      </c>
      <c r="AK45" s="9">
        <f t="shared" si="35"/>
        <v>0</v>
      </c>
      <c r="AL45" s="9">
        <f t="shared" si="36"/>
        <v>0</v>
      </c>
      <c r="AM45" s="9">
        <f t="shared" si="37"/>
        <v>0</v>
      </c>
      <c r="AN45" s="9">
        <f t="shared" si="38"/>
        <v>0</v>
      </c>
      <c r="AO45" s="9">
        <f t="shared" si="39"/>
        <v>0</v>
      </c>
      <c r="AP45" s="9">
        <f t="shared" si="40"/>
        <v>0</v>
      </c>
      <c r="AQ45" s="9">
        <f t="shared" si="41"/>
        <v>0</v>
      </c>
      <c r="AR45" s="9">
        <f t="shared" si="42"/>
        <v>0</v>
      </c>
    </row>
    <row r="46" spans="1:44" ht="63.5" x14ac:dyDescent="0.35">
      <c r="A46" s="9" t="s">
        <v>140</v>
      </c>
      <c r="B46" s="9" t="s">
        <v>70</v>
      </c>
      <c r="C46" s="9" t="s">
        <v>110</v>
      </c>
      <c r="D46" s="9" t="s">
        <v>177</v>
      </c>
      <c r="E46" s="9" t="s">
        <v>129</v>
      </c>
      <c r="F46" s="9" t="s">
        <v>59</v>
      </c>
      <c r="G46" s="9" t="s">
        <v>172</v>
      </c>
      <c r="H46" s="9">
        <v>0.22</v>
      </c>
      <c r="I46" s="9" t="s">
        <v>189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8"/>
        <v>0.22</v>
      </c>
      <c r="AC46" s="9">
        <f t="shared" si="27"/>
        <v>0</v>
      </c>
      <c r="AD46" s="9">
        <f t="shared" si="28"/>
        <v>0</v>
      </c>
      <c r="AE46" s="9">
        <f t="shared" si="29"/>
        <v>0</v>
      </c>
      <c r="AF46" s="9">
        <f t="shared" si="30"/>
        <v>0</v>
      </c>
      <c r="AG46" s="9">
        <f t="shared" si="31"/>
        <v>0</v>
      </c>
      <c r="AH46" s="9">
        <f t="shared" si="32"/>
        <v>0</v>
      </c>
      <c r="AI46" s="9">
        <f t="shared" si="33"/>
        <v>0</v>
      </c>
      <c r="AJ46" s="9">
        <f t="shared" si="34"/>
        <v>0</v>
      </c>
      <c r="AK46" s="9">
        <f t="shared" si="35"/>
        <v>0</v>
      </c>
      <c r="AL46" s="9">
        <f t="shared" si="36"/>
        <v>0</v>
      </c>
      <c r="AM46" s="9">
        <f t="shared" si="37"/>
        <v>0</v>
      </c>
      <c r="AN46" s="9">
        <f t="shared" si="38"/>
        <v>0</v>
      </c>
      <c r="AO46" s="9">
        <f t="shared" si="39"/>
        <v>0</v>
      </c>
      <c r="AP46" s="9">
        <f t="shared" si="40"/>
        <v>0</v>
      </c>
      <c r="AQ46" s="9">
        <f t="shared" si="41"/>
        <v>0</v>
      </c>
      <c r="AR46" s="9">
        <f t="shared" si="42"/>
        <v>0</v>
      </c>
    </row>
    <row r="47" spans="1:44" ht="63.5" x14ac:dyDescent="0.35">
      <c r="A47" s="9" t="s">
        <v>152</v>
      </c>
      <c r="B47" s="9" t="s">
        <v>82</v>
      </c>
      <c r="C47" s="9" t="s">
        <v>110</v>
      </c>
      <c r="D47" s="9" t="s">
        <v>177</v>
      </c>
      <c r="E47" s="9" t="s">
        <v>129</v>
      </c>
      <c r="F47" s="9" t="s">
        <v>59</v>
      </c>
      <c r="G47" s="9" t="s">
        <v>172</v>
      </c>
      <c r="H47" s="9">
        <v>5.2599999999999999E-4</v>
      </c>
      <c r="I47" s="9" t="s">
        <v>189</v>
      </c>
      <c r="J47" s="9" t="b">
        <v>0</v>
      </c>
      <c r="L47" s="9">
        <v>0</v>
      </c>
      <c r="M47" s="9">
        <v>0</v>
      </c>
      <c r="N47" s="9">
        <v>0</v>
      </c>
      <c r="O47" s="9">
        <v>0</v>
      </c>
      <c r="P47" s="9">
        <v>0</v>
      </c>
      <c r="Q47" s="9">
        <v>0</v>
      </c>
      <c r="R47" s="9">
        <v>0</v>
      </c>
      <c r="S47" s="9">
        <v>0</v>
      </c>
      <c r="T47" s="9">
        <v>0</v>
      </c>
      <c r="U47" s="9">
        <v>0</v>
      </c>
      <c r="V47" s="9">
        <v>0</v>
      </c>
      <c r="W47" s="9">
        <v>0</v>
      </c>
      <c r="X47" s="9">
        <v>0</v>
      </c>
      <c r="Y47" s="9">
        <v>0</v>
      </c>
      <c r="Z47" s="9">
        <v>0</v>
      </c>
      <c r="AA47" s="9">
        <v>0</v>
      </c>
      <c r="AB47" s="9">
        <f t="shared" si="8"/>
        <v>5.2599999999999999E-4</v>
      </c>
      <c r="AC47" s="9">
        <f t="shared" si="27"/>
        <v>0</v>
      </c>
      <c r="AD47" s="9">
        <f t="shared" si="28"/>
        <v>0</v>
      </c>
      <c r="AE47" s="9">
        <f t="shared" si="29"/>
        <v>0</v>
      </c>
      <c r="AF47" s="9">
        <f t="shared" si="30"/>
        <v>0</v>
      </c>
      <c r="AG47" s="9">
        <f t="shared" si="31"/>
        <v>0</v>
      </c>
      <c r="AH47" s="9">
        <f t="shared" si="32"/>
        <v>0</v>
      </c>
      <c r="AI47" s="9">
        <f t="shared" si="33"/>
        <v>0</v>
      </c>
      <c r="AJ47" s="9">
        <f t="shared" si="34"/>
        <v>0</v>
      </c>
      <c r="AK47" s="9">
        <f t="shared" si="35"/>
        <v>0</v>
      </c>
      <c r="AL47" s="9">
        <f t="shared" si="36"/>
        <v>0</v>
      </c>
      <c r="AM47" s="9">
        <f t="shared" si="37"/>
        <v>0</v>
      </c>
      <c r="AN47" s="9">
        <f t="shared" si="38"/>
        <v>0</v>
      </c>
      <c r="AO47" s="9">
        <f t="shared" si="39"/>
        <v>0</v>
      </c>
      <c r="AP47" s="9">
        <f t="shared" si="40"/>
        <v>0</v>
      </c>
      <c r="AQ47" s="9">
        <f t="shared" si="41"/>
        <v>0</v>
      </c>
      <c r="AR47" s="9">
        <f t="shared" si="42"/>
        <v>0</v>
      </c>
    </row>
    <row r="48" spans="1:44" ht="63.5" x14ac:dyDescent="0.35">
      <c r="A48" s="9" t="s">
        <v>144</v>
      </c>
      <c r="B48" s="9" t="s">
        <v>74</v>
      </c>
      <c r="C48" s="9" t="s">
        <v>110</v>
      </c>
      <c r="D48" s="9" t="s">
        <v>177</v>
      </c>
      <c r="E48" s="9" t="s">
        <v>129</v>
      </c>
      <c r="F48" s="9" t="s">
        <v>59</v>
      </c>
      <c r="G48" s="9" t="s">
        <v>172</v>
      </c>
      <c r="H48" s="9">
        <v>1E-3</v>
      </c>
      <c r="I48" s="9" t="s">
        <v>189</v>
      </c>
      <c r="J48" s="9" t="b">
        <v>0</v>
      </c>
      <c r="L48" s="9">
        <v>34</v>
      </c>
      <c r="M48" s="9">
        <v>0</v>
      </c>
      <c r="N48" s="9">
        <v>0</v>
      </c>
      <c r="O48" s="9">
        <v>0</v>
      </c>
      <c r="P48" s="9">
        <v>0</v>
      </c>
      <c r="Q48" s="9">
        <v>0</v>
      </c>
      <c r="R48" s="9">
        <v>1.01E-2</v>
      </c>
      <c r="S48" s="9">
        <v>0</v>
      </c>
      <c r="T48" s="9">
        <v>0</v>
      </c>
      <c r="U48" s="9">
        <v>0</v>
      </c>
      <c r="V48" s="9">
        <v>0</v>
      </c>
      <c r="W48" s="9">
        <v>0</v>
      </c>
      <c r="X48" s="9">
        <v>0</v>
      </c>
      <c r="Y48" s="9">
        <v>0</v>
      </c>
      <c r="Z48" s="9">
        <v>0</v>
      </c>
      <c r="AA48" s="9">
        <v>0</v>
      </c>
      <c r="AB48" s="9">
        <f t="shared" si="8"/>
        <v>1E-3</v>
      </c>
      <c r="AC48" s="9">
        <f t="shared" si="27"/>
        <v>3.4000000000000002E-2</v>
      </c>
      <c r="AD48" s="9">
        <f t="shared" si="28"/>
        <v>0</v>
      </c>
      <c r="AE48" s="9">
        <f t="shared" si="29"/>
        <v>0</v>
      </c>
      <c r="AF48" s="9">
        <f t="shared" si="30"/>
        <v>0</v>
      </c>
      <c r="AG48" s="9">
        <f t="shared" si="31"/>
        <v>0</v>
      </c>
      <c r="AH48" s="9">
        <f t="shared" si="32"/>
        <v>0</v>
      </c>
      <c r="AI48" s="9">
        <f t="shared" si="33"/>
        <v>1.01E-5</v>
      </c>
      <c r="AJ48" s="9">
        <f t="shared" si="34"/>
        <v>0</v>
      </c>
      <c r="AK48" s="9">
        <f t="shared" si="35"/>
        <v>0</v>
      </c>
      <c r="AL48" s="9">
        <f t="shared" si="36"/>
        <v>0</v>
      </c>
      <c r="AM48" s="9">
        <f t="shared" si="37"/>
        <v>0</v>
      </c>
      <c r="AN48" s="9">
        <f t="shared" si="38"/>
        <v>0</v>
      </c>
      <c r="AO48" s="9">
        <f t="shared" si="39"/>
        <v>0</v>
      </c>
      <c r="AP48" s="9">
        <f t="shared" si="40"/>
        <v>0</v>
      </c>
      <c r="AQ48" s="9">
        <f t="shared" si="41"/>
        <v>0</v>
      </c>
      <c r="AR48" s="9">
        <f t="shared" si="42"/>
        <v>0</v>
      </c>
    </row>
    <row r="49" spans="1:44" ht="63.5" x14ac:dyDescent="0.35">
      <c r="A49" s="9" t="s">
        <v>145</v>
      </c>
      <c r="B49" s="9" t="s">
        <v>83</v>
      </c>
      <c r="C49" s="9" t="s">
        <v>166</v>
      </c>
      <c r="D49" s="9" t="s">
        <v>181</v>
      </c>
      <c r="E49" s="9" t="s">
        <v>129</v>
      </c>
      <c r="F49" s="9" t="s">
        <v>59</v>
      </c>
      <c r="G49" s="9" t="s">
        <v>172</v>
      </c>
      <c r="H49" s="9">
        <v>1.25E-4</v>
      </c>
      <c r="I49" s="9" t="s">
        <v>189</v>
      </c>
      <c r="J49" s="9" t="b">
        <v>0</v>
      </c>
      <c r="L49" s="9">
        <v>0</v>
      </c>
      <c r="M49" s="9">
        <v>0</v>
      </c>
      <c r="N49" s="9">
        <v>0</v>
      </c>
      <c r="O49" s="9">
        <v>0</v>
      </c>
      <c r="P49" s="9">
        <v>0</v>
      </c>
      <c r="Q49" s="9">
        <v>0</v>
      </c>
      <c r="R49" s="9">
        <v>0</v>
      </c>
      <c r="S49" s="9">
        <v>0</v>
      </c>
      <c r="T49" s="9">
        <v>0</v>
      </c>
      <c r="U49" s="9">
        <v>0</v>
      </c>
      <c r="V49" s="9">
        <v>0</v>
      </c>
      <c r="W49" s="9">
        <v>0</v>
      </c>
      <c r="X49" s="9">
        <v>0</v>
      </c>
      <c r="Y49" s="9">
        <v>42.95</v>
      </c>
      <c r="Z49" s="9">
        <v>0</v>
      </c>
      <c r="AA49" s="9">
        <v>0</v>
      </c>
      <c r="AB49" s="9">
        <f t="shared" si="8"/>
        <v>1.25E-4</v>
      </c>
      <c r="AC49" s="9">
        <f t="shared" si="27"/>
        <v>0</v>
      </c>
      <c r="AD49" s="9">
        <f t="shared" si="28"/>
        <v>0</v>
      </c>
      <c r="AE49" s="9">
        <f t="shared" si="29"/>
        <v>0</v>
      </c>
      <c r="AF49" s="9">
        <f t="shared" si="30"/>
        <v>0</v>
      </c>
      <c r="AG49" s="9">
        <f t="shared" si="31"/>
        <v>0</v>
      </c>
      <c r="AH49" s="9">
        <f t="shared" si="32"/>
        <v>0</v>
      </c>
      <c r="AI49" s="9">
        <f t="shared" si="33"/>
        <v>0</v>
      </c>
      <c r="AJ49" s="9">
        <f t="shared" si="34"/>
        <v>0</v>
      </c>
      <c r="AK49" s="9">
        <f t="shared" si="35"/>
        <v>0</v>
      </c>
      <c r="AL49" s="9">
        <f t="shared" si="36"/>
        <v>0</v>
      </c>
      <c r="AM49" s="9">
        <f t="shared" si="37"/>
        <v>0</v>
      </c>
      <c r="AN49" s="9">
        <f t="shared" si="38"/>
        <v>0</v>
      </c>
      <c r="AO49" s="9">
        <f t="shared" si="39"/>
        <v>0</v>
      </c>
      <c r="AP49" s="9">
        <f t="shared" si="40"/>
        <v>5.3687500000000003E-3</v>
      </c>
      <c r="AQ49" s="9">
        <f t="shared" si="41"/>
        <v>0</v>
      </c>
      <c r="AR49" s="9">
        <f t="shared" si="42"/>
        <v>0</v>
      </c>
    </row>
    <row r="50" spans="1:44" ht="63.5" x14ac:dyDescent="0.35">
      <c r="A50" s="9" t="s">
        <v>146</v>
      </c>
      <c r="B50" s="9" t="s">
        <v>76</v>
      </c>
      <c r="C50" s="9" t="s">
        <v>110</v>
      </c>
      <c r="D50" s="9" t="s">
        <v>177</v>
      </c>
      <c r="E50" s="9" t="s">
        <v>129</v>
      </c>
      <c r="F50" s="9" t="s">
        <v>59</v>
      </c>
      <c r="G50" s="9" t="s">
        <v>172</v>
      </c>
      <c r="H50" s="9">
        <v>6.9999999999999999E-4</v>
      </c>
      <c r="I50" s="9" t="s">
        <v>189</v>
      </c>
      <c r="J50" s="9" t="b">
        <v>0</v>
      </c>
      <c r="L50" s="9">
        <v>0</v>
      </c>
      <c r="M50" s="9">
        <v>0</v>
      </c>
      <c r="N50" s="9">
        <v>0</v>
      </c>
      <c r="O50" s="9">
        <v>0</v>
      </c>
      <c r="P50" s="9">
        <v>1.4E-5</v>
      </c>
      <c r="Q50" s="9">
        <v>0</v>
      </c>
      <c r="R50" s="9">
        <v>0</v>
      </c>
      <c r="S50" s="9">
        <v>3.02</v>
      </c>
      <c r="T50" s="9">
        <v>13.47</v>
      </c>
      <c r="U50" s="9">
        <v>0</v>
      </c>
      <c r="V50" s="9">
        <v>9.1999999999999998E-2</v>
      </c>
      <c r="W50" s="9">
        <v>0</v>
      </c>
      <c r="X50" s="9">
        <v>0</v>
      </c>
      <c r="Y50" s="9">
        <v>0</v>
      </c>
      <c r="Z50" s="9">
        <v>0</v>
      </c>
      <c r="AA50" s="9">
        <v>0</v>
      </c>
      <c r="AB50" s="9">
        <f t="shared" si="8"/>
        <v>6.9999999999999999E-4</v>
      </c>
      <c r="AC50" s="9">
        <f t="shared" si="27"/>
        <v>0</v>
      </c>
      <c r="AD50" s="9">
        <f t="shared" si="28"/>
        <v>0</v>
      </c>
      <c r="AE50" s="9">
        <f t="shared" si="29"/>
        <v>0</v>
      </c>
      <c r="AF50" s="9">
        <f t="shared" si="30"/>
        <v>0</v>
      </c>
      <c r="AG50" s="9">
        <f t="shared" si="31"/>
        <v>9.8000000000000001E-9</v>
      </c>
      <c r="AH50" s="9">
        <f t="shared" si="32"/>
        <v>0</v>
      </c>
      <c r="AI50" s="9">
        <f t="shared" si="33"/>
        <v>0</v>
      </c>
      <c r="AJ50" s="9">
        <f t="shared" si="34"/>
        <v>2.114E-3</v>
      </c>
      <c r="AK50" s="9">
        <f t="shared" si="35"/>
        <v>9.4289999999999999E-3</v>
      </c>
      <c r="AL50" s="9">
        <f t="shared" si="36"/>
        <v>0</v>
      </c>
      <c r="AM50" s="9">
        <f t="shared" si="37"/>
        <v>6.4399999999999993E-5</v>
      </c>
      <c r="AN50" s="9">
        <f t="shared" si="38"/>
        <v>0</v>
      </c>
      <c r="AO50" s="9">
        <f t="shared" si="39"/>
        <v>0</v>
      </c>
      <c r="AP50" s="9">
        <f t="shared" si="40"/>
        <v>0</v>
      </c>
      <c r="AQ50" s="9">
        <f t="shared" si="41"/>
        <v>0</v>
      </c>
      <c r="AR50" s="9">
        <f t="shared" si="42"/>
        <v>0</v>
      </c>
    </row>
    <row r="51" spans="1:44" ht="88.5" x14ac:dyDescent="0.35">
      <c r="A51" s="9" t="s">
        <v>130</v>
      </c>
      <c r="B51" s="9" t="s">
        <v>60</v>
      </c>
      <c r="C51" s="9" t="s">
        <v>110</v>
      </c>
      <c r="D51" s="9" t="s">
        <v>172</v>
      </c>
      <c r="E51" s="9" t="s">
        <v>130</v>
      </c>
      <c r="F51" s="9" t="s">
        <v>60</v>
      </c>
      <c r="G51" s="9" t="s">
        <v>172</v>
      </c>
      <c r="H51" s="9">
        <v>-1</v>
      </c>
      <c r="I51" s="9" t="s">
        <v>187</v>
      </c>
      <c r="J51" s="9" t="b">
        <v>0</v>
      </c>
      <c r="AB51" s="9">
        <f t="shared" si="8"/>
        <v>-1</v>
      </c>
      <c r="AC51" s="9">
        <f t="shared" ref="AC51:AR51" si="43">+AC52+AC53+AC54+AC55+AC56+AC57+AC58+AC59+AC60+AC61+AC62+AC63+AC64+AC65+AC66+AC67+AC68</f>
        <v>6.3631291606058196E-2</v>
      </c>
      <c r="AD51" s="9">
        <f t="shared" si="43"/>
        <v>2.1461117401745045E-9</v>
      </c>
      <c r="AE51" s="9">
        <f t="shared" si="43"/>
        <v>5.9932898772369975E-10</v>
      </c>
      <c r="AF51" s="9">
        <f t="shared" si="43"/>
        <v>2.1648111306459408E-9</v>
      </c>
      <c r="AG51" s="9">
        <f t="shared" si="43"/>
        <v>-5.1574816115097723E-10</v>
      </c>
      <c r="AH51" s="9">
        <f t="shared" si="43"/>
        <v>2.1236309091165724E-4</v>
      </c>
      <c r="AI51" s="9">
        <f t="shared" si="43"/>
        <v>5.7021824543464168E-5</v>
      </c>
      <c r="AJ51" s="9">
        <f t="shared" si="43"/>
        <v>-2.287819116289003E-4</v>
      </c>
      <c r="AK51" s="9">
        <f t="shared" si="43"/>
        <v>-1.0539745436972097E-3</v>
      </c>
      <c r="AL51" s="9">
        <f t="shared" si="43"/>
        <v>2.8696702001424669E-7</v>
      </c>
      <c r="AM51" s="9">
        <f t="shared" si="43"/>
        <v>9.7586895528990404E-6</v>
      </c>
      <c r="AN51" s="9">
        <f t="shared" si="43"/>
        <v>5.348048751002827E-3</v>
      </c>
      <c r="AO51" s="9">
        <f t="shared" si="43"/>
        <v>3.2308317082828386E-2</v>
      </c>
      <c r="AP51" s="9">
        <f t="shared" si="43"/>
        <v>5.9156225282669785E-4</v>
      </c>
      <c r="AQ51" s="9">
        <f t="shared" si="43"/>
        <v>-5.5873030923603101E-10</v>
      </c>
      <c r="AR51" s="9">
        <f t="shared" si="43"/>
        <v>0.10916730139212347</v>
      </c>
    </row>
    <row r="52" spans="1:44" ht="76" x14ac:dyDescent="0.35">
      <c r="A52" s="9" t="s">
        <v>153</v>
      </c>
      <c r="B52" s="9" t="s">
        <v>84</v>
      </c>
      <c r="C52" s="9" t="s">
        <v>167</v>
      </c>
      <c r="D52" s="9" t="s">
        <v>180</v>
      </c>
      <c r="E52" s="9" t="s">
        <v>130</v>
      </c>
      <c r="F52" s="9" t="s">
        <v>60</v>
      </c>
      <c r="G52" s="9" t="s">
        <v>172</v>
      </c>
      <c r="H52" s="9">
        <v>1.67E-9</v>
      </c>
      <c r="I52" s="9" t="s">
        <v>188</v>
      </c>
      <c r="J52" s="9" t="b">
        <v>0</v>
      </c>
      <c r="L52" s="9">
        <v>531588.55086475215</v>
      </c>
      <c r="M52" s="9">
        <v>6.7694123555316815E-2</v>
      </c>
      <c r="N52" s="9">
        <v>0.3938118337379754</v>
      </c>
      <c r="O52" s="9">
        <v>0.62462966401564413</v>
      </c>
      <c r="P52" s="9">
        <v>8.7978477863890459E-2</v>
      </c>
      <c r="Q52" s="9">
        <v>45780.717024340091</v>
      </c>
      <c r="R52" s="9">
        <v>3648.9360252635761</v>
      </c>
      <c r="S52" s="9">
        <v>3352.0878488517392</v>
      </c>
      <c r="T52" s="9">
        <v>9596.7617022583654</v>
      </c>
      <c r="U52" s="9">
        <v>29.822204125629671</v>
      </c>
      <c r="V52" s="9">
        <v>842.47996611767769</v>
      </c>
      <c r="W52" s="9">
        <v>5151855.5494409902</v>
      </c>
      <c r="X52" s="9">
        <v>30460222.983207799</v>
      </c>
      <c r="Y52" s="9">
        <v>260693.1461025514</v>
      </c>
      <c r="Z52" s="9">
        <v>47.833015526423253</v>
      </c>
      <c r="AA52" s="9">
        <v>11544174.11055026</v>
      </c>
      <c r="AB52" s="9">
        <f t="shared" si="8"/>
        <v>1.67E-9</v>
      </c>
      <c r="AC52" s="9">
        <f t="shared" ref="AC52:AC68" si="44">AB52*L52</f>
        <v>8.8775287994413612E-4</v>
      </c>
      <c r="AD52" s="9">
        <f t="shared" ref="AD52:AD68" si="45">AB52*M52</f>
        <v>1.1304918633737909E-10</v>
      </c>
      <c r="AE52" s="9">
        <f t="shared" ref="AE52:AE68" si="46">AB52*N52</f>
        <v>6.5766576234241895E-10</v>
      </c>
      <c r="AF52" s="9">
        <f t="shared" ref="AF52:AF68" si="47">AB52*O52</f>
        <v>1.0431315389061257E-9</v>
      </c>
      <c r="AG52" s="9">
        <f t="shared" ref="AG52:AG68" si="48">AB52*P52</f>
        <v>1.4692405803269708E-10</v>
      </c>
      <c r="AH52" s="9">
        <f t="shared" ref="AH52:AH68" si="49">AB52*Q52</f>
        <v>7.6453797430647957E-5</v>
      </c>
      <c r="AI52" s="9">
        <f t="shared" ref="AI52:AI68" si="50">AB52*R52</f>
        <v>6.0937231621901722E-6</v>
      </c>
      <c r="AJ52" s="9">
        <f t="shared" ref="AJ52:AJ68" si="51">AB52*S52</f>
        <v>5.5979867075824044E-6</v>
      </c>
      <c r="AK52" s="9">
        <f t="shared" ref="AK52:AK68" si="52">AB52*T52</f>
        <v>1.6026592042771469E-5</v>
      </c>
      <c r="AL52" s="9">
        <f t="shared" ref="AL52:AL68" si="53">AB52*U52</f>
        <v>4.9803080889801552E-8</v>
      </c>
      <c r="AM52" s="9">
        <f t="shared" ref="AM52:AM68" si="54">AB52*V52</f>
        <v>1.4069415434165217E-6</v>
      </c>
      <c r="AN52" s="9">
        <f t="shared" ref="AN52:AN68" si="55">AB52*W52</f>
        <v>8.6035987675664536E-3</v>
      </c>
      <c r="AO52" s="9">
        <f t="shared" ref="AO52:AO68" si="56">AB52*X52</f>
        <v>5.0868572381957029E-2</v>
      </c>
      <c r="AP52" s="9">
        <f t="shared" ref="AP52:AP68" si="57">AB52*Y52</f>
        <v>4.3535755399126084E-4</v>
      </c>
      <c r="AQ52" s="9">
        <f t="shared" ref="AQ52:AQ68" si="58">AB52*Z52</f>
        <v>7.9881135929126837E-8</v>
      </c>
      <c r="AR52" s="9">
        <f t="shared" ref="AR52:AR68" si="59">AB52*AA52</f>
        <v>1.9278770764618935E-2</v>
      </c>
    </row>
    <row r="53" spans="1:44" ht="113.5" x14ac:dyDescent="0.35">
      <c r="A53" s="9" t="s">
        <v>151</v>
      </c>
      <c r="B53" s="9" t="s">
        <v>81</v>
      </c>
      <c r="C53" s="9" t="s">
        <v>169</v>
      </c>
      <c r="D53" s="9" t="s">
        <v>173</v>
      </c>
      <c r="E53" s="9" t="s">
        <v>130</v>
      </c>
      <c r="F53" s="9" t="s">
        <v>60</v>
      </c>
      <c r="G53" s="9" t="s">
        <v>172</v>
      </c>
      <c r="H53" s="9">
        <v>3.5211267605633799E-4</v>
      </c>
      <c r="I53" s="9" t="s">
        <v>188</v>
      </c>
      <c r="J53" s="9" t="b">
        <v>0</v>
      </c>
      <c r="L53" s="9">
        <v>20.770476845355471</v>
      </c>
      <c r="M53" s="9">
        <v>4.538945855711228E-6</v>
      </c>
      <c r="N53" s="9">
        <v>3.3553231459484399E-7</v>
      </c>
      <c r="O53" s="9">
        <v>4.9703019663053336E-7</v>
      </c>
      <c r="P53" s="9">
        <v>1.654775334199667E-6</v>
      </c>
      <c r="Q53" s="9">
        <v>1.358150323754713</v>
      </c>
      <c r="R53" s="9">
        <v>9.3551327350913246E-2</v>
      </c>
      <c r="S53" s="9">
        <v>7.8627320043827789E-2</v>
      </c>
      <c r="T53" s="9">
        <v>0.30444602764641082</v>
      </c>
      <c r="U53" s="9">
        <v>5.1596218834091912E-5</v>
      </c>
      <c r="V53" s="9">
        <v>2.7679495648269901E-2</v>
      </c>
      <c r="W53" s="9">
        <v>8.0476568776961841</v>
      </c>
      <c r="X53" s="9">
        <v>384.2101054534304</v>
      </c>
      <c r="Y53" s="9">
        <v>0.83675906617926499</v>
      </c>
      <c r="Z53" s="9">
        <v>1.5989725259106591E-5</v>
      </c>
      <c r="AA53" s="9">
        <v>287.88358972637371</v>
      </c>
      <c r="AB53" s="9">
        <f t="shared" si="8"/>
        <v>3.5211267605633799E-4</v>
      </c>
      <c r="AC53" s="9">
        <f t="shared" si="44"/>
        <v>7.31354818498432E-3</v>
      </c>
      <c r="AD53" s="9">
        <f t="shared" si="45"/>
        <v>1.5982203717293055E-9</v>
      </c>
      <c r="AE53" s="9">
        <f t="shared" si="46"/>
        <v>1.1814518119536758E-10</v>
      </c>
      <c r="AF53" s="9">
        <f t="shared" si="47"/>
        <v>1.7501063261638496E-10</v>
      </c>
      <c r="AG53" s="9">
        <f t="shared" si="48"/>
        <v>5.8266737119706578E-10</v>
      </c>
      <c r="AH53" s="9">
        <f t="shared" si="49"/>
        <v>4.7822194498405382E-4</v>
      </c>
      <c r="AI53" s="9">
        <f t="shared" si="50"/>
        <v>3.2940608222152547E-5</v>
      </c>
      <c r="AJ53" s="9">
        <f t="shared" si="51"/>
        <v>2.7685676071770344E-5</v>
      </c>
      <c r="AK53" s="9">
        <f t="shared" si="52"/>
        <v>1.0719930550929957E-4</v>
      </c>
      <c r="AL53" s="9">
        <f t="shared" si="53"/>
        <v>1.8167682688060532E-8</v>
      </c>
      <c r="AM53" s="9">
        <f t="shared" si="54"/>
        <v>9.7463012846020771E-6</v>
      </c>
      <c r="AN53" s="9">
        <f t="shared" si="55"/>
        <v>2.833681999188797E-3</v>
      </c>
      <c r="AO53" s="9">
        <f t="shared" si="56"/>
        <v>0.1352852483990952</v>
      </c>
      <c r="AP53" s="9">
        <f t="shared" si="57"/>
        <v>2.9463347400678341E-4</v>
      </c>
      <c r="AQ53" s="9">
        <f t="shared" si="58"/>
        <v>5.6301849503896443E-9</v>
      </c>
      <c r="AR53" s="9">
        <f t="shared" si="59"/>
        <v>0.10136746117125833</v>
      </c>
    </row>
    <row r="54" spans="1:44" ht="63.5" x14ac:dyDescent="0.35">
      <c r="A54" s="9" t="s">
        <v>148</v>
      </c>
      <c r="B54" s="9" t="s">
        <v>78</v>
      </c>
      <c r="C54" s="9" t="s">
        <v>166</v>
      </c>
      <c r="D54" s="9" t="s">
        <v>180</v>
      </c>
      <c r="E54" s="9" t="s">
        <v>130</v>
      </c>
      <c r="F54" s="9" t="s">
        <v>60</v>
      </c>
      <c r="G54" s="9" t="s">
        <v>172</v>
      </c>
      <c r="H54" s="9">
        <v>-2.2499999999999999E-4</v>
      </c>
      <c r="I54" s="9" t="s">
        <v>188</v>
      </c>
      <c r="J54" s="9" t="b">
        <v>0</v>
      </c>
      <c r="L54" s="9">
        <v>-0.2495987735369119</v>
      </c>
      <c r="M54" s="9">
        <v>-2.298440280271461E-8</v>
      </c>
      <c r="N54" s="9">
        <v>-1.2730318481443419E-7</v>
      </c>
      <c r="O54" s="9">
        <v>-2.1089556431940152E-6</v>
      </c>
      <c r="P54" s="9">
        <v>-3.3022881192144073E-8</v>
      </c>
      <c r="Q54" s="9">
        <v>-3.087734116993586E-2</v>
      </c>
      <c r="R54" s="9">
        <v>-1.673626355443798E-3</v>
      </c>
      <c r="S54" s="9">
        <v>-3.9479854448940836E-3</v>
      </c>
      <c r="T54" s="9">
        <v>-1.1803089175688029E-2</v>
      </c>
      <c r="U54" s="9">
        <v>-9.1012277757634887E-4</v>
      </c>
      <c r="V54" s="9">
        <v>-2.0731028737765399E-2</v>
      </c>
      <c r="W54" s="9">
        <v>-4.7613668469768156</v>
      </c>
      <c r="X54" s="9">
        <v>-4.0001410825997326</v>
      </c>
      <c r="Y54" s="9">
        <v>-4.434468517523853</v>
      </c>
      <c r="Z54" s="9">
        <v>-6.659646535487014E-6</v>
      </c>
      <c r="AA54" s="9">
        <v>-4.3641458683035443</v>
      </c>
      <c r="AB54" s="9">
        <f t="shared" si="8"/>
        <v>-2.2499999999999999E-4</v>
      </c>
      <c r="AC54" s="9">
        <f t="shared" si="44"/>
        <v>5.6159724045805173E-5</v>
      </c>
      <c r="AD54" s="9">
        <f t="shared" si="45"/>
        <v>5.1714906306107873E-12</v>
      </c>
      <c r="AE54" s="9">
        <f t="shared" si="46"/>
        <v>2.8643216583247692E-11</v>
      </c>
      <c r="AF54" s="9">
        <f t="shared" si="47"/>
        <v>4.7451501971865341E-10</v>
      </c>
      <c r="AG54" s="9">
        <f t="shared" si="48"/>
        <v>7.4301482682324166E-12</v>
      </c>
      <c r="AH54" s="9">
        <f t="shared" si="49"/>
        <v>6.9474017632355678E-6</v>
      </c>
      <c r="AI54" s="9">
        <f t="shared" si="50"/>
        <v>3.7656592997485455E-7</v>
      </c>
      <c r="AJ54" s="9">
        <f t="shared" si="51"/>
        <v>8.8829672510116878E-7</v>
      </c>
      <c r="AK54" s="9">
        <f t="shared" si="52"/>
        <v>2.6556950645298065E-6</v>
      </c>
      <c r="AL54" s="9">
        <f t="shared" si="53"/>
        <v>2.0477762495467849E-7</v>
      </c>
      <c r="AM54" s="9">
        <f t="shared" si="54"/>
        <v>4.6644814659972144E-6</v>
      </c>
      <c r="AN54" s="9">
        <f t="shared" si="55"/>
        <v>1.0713075405697835E-3</v>
      </c>
      <c r="AO54" s="9">
        <f t="shared" si="56"/>
        <v>9.0003174358493985E-4</v>
      </c>
      <c r="AP54" s="9">
        <f t="shared" si="57"/>
        <v>9.9775541644286686E-4</v>
      </c>
      <c r="AQ54" s="9">
        <f t="shared" si="58"/>
        <v>1.498420470484578E-9</v>
      </c>
      <c r="AR54" s="9">
        <f t="shared" si="59"/>
        <v>9.8193282036829741E-4</v>
      </c>
    </row>
    <row r="55" spans="1:44" ht="63.5" x14ac:dyDescent="0.35">
      <c r="A55" s="9" t="s">
        <v>150</v>
      </c>
      <c r="B55" s="9" t="s">
        <v>80</v>
      </c>
      <c r="C55" s="9" t="s">
        <v>168</v>
      </c>
      <c r="D55" s="9" t="s">
        <v>180</v>
      </c>
      <c r="E55" s="9" t="s">
        <v>130</v>
      </c>
      <c r="F55" s="9" t="s">
        <v>60</v>
      </c>
      <c r="G55" s="9" t="s">
        <v>172</v>
      </c>
      <c r="H55" s="9">
        <v>2.1350000000000002E-3</v>
      </c>
      <c r="I55" s="9" t="s">
        <v>188</v>
      </c>
      <c r="J55" s="9" t="b">
        <v>0</v>
      </c>
      <c r="L55" s="9">
        <v>6.4976975825310895E-2</v>
      </c>
      <c r="M55" s="9">
        <v>1.88167952045853E-8</v>
      </c>
      <c r="N55" s="9">
        <v>6.0236371123010269E-9</v>
      </c>
      <c r="O55" s="9">
        <v>3.9556354335357318E-8</v>
      </c>
      <c r="P55" s="9">
        <v>5.3369834210624228E-9</v>
      </c>
      <c r="Q55" s="9">
        <v>8.4433934315109968E-2</v>
      </c>
      <c r="R55" s="9">
        <v>5.016597225484062E-4</v>
      </c>
      <c r="S55" s="9">
        <v>5.0248543053991177E-4</v>
      </c>
      <c r="T55" s="9">
        <v>1.8498312758690361E-3</v>
      </c>
      <c r="U55" s="9">
        <v>3.9109431028866969E-6</v>
      </c>
      <c r="V55" s="9">
        <v>1.39010101612752E-4</v>
      </c>
      <c r="W55" s="9">
        <v>0.17314665931359649</v>
      </c>
      <c r="X55" s="9">
        <v>2.101253921996538</v>
      </c>
      <c r="Y55" s="9">
        <v>0.15811485130492209</v>
      </c>
      <c r="Z55" s="9">
        <v>4.2611104742012036E-6</v>
      </c>
      <c r="AA55" s="9">
        <v>6.7283494472038399</v>
      </c>
      <c r="AB55" s="9">
        <f t="shared" si="8"/>
        <v>2.1350000000000002E-3</v>
      </c>
      <c r="AC55" s="9">
        <f t="shared" si="44"/>
        <v>1.3872584338703878E-4</v>
      </c>
      <c r="AD55" s="9">
        <f t="shared" si="45"/>
        <v>4.0173857761789619E-11</v>
      </c>
      <c r="AE55" s="9">
        <f t="shared" si="46"/>
        <v>1.2860465234762693E-11</v>
      </c>
      <c r="AF55" s="9">
        <f t="shared" si="47"/>
        <v>8.445281650598788E-11</v>
      </c>
      <c r="AG55" s="9">
        <f t="shared" si="48"/>
        <v>1.1394459603968274E-11</v>
      </c>
      <c r="AH55" s="9">
        <f t="shared" si="49"/>
        <v>1.802664497627598E-4</v>
      </c>
      <c r="AI55" s="9">
        <f t="shared" si="50"/>
        <v>1.0710435076408473E-6</v>
      </c>
      <c r="AJ55" s="9">
        <f t="shared" si="51"/>
        <v>1.0728063942027117E-6</v>
      </c>
      <c r="AK55" s="9">
        <f t="shared" si="52"/>
        <v>3.9493897739803922E-6</v>
      </c>
      <c r="AL55" s="9">
        <f t="shared" si="53"/>
        <v>8.3498635246630979E-9</v>
      </c>
      <c r="AM55" s="9">
        <f t="shared" si="54"/>
        <v>2.9678656694322554E-7</v>
      </c>
      <c r="AN55" s="9">
        <f t="shared" si="55"/>
        <v>3.6966811763452855E-4</v>
      </c>
      <c r="AO55" s="9">
        <f t="shared" si="56"/>
        <v>4.4861771234626091E-3</v>
      </c>
      <c r="AP55" s="9">
        <f t="shared" si="57"/>
        <v>3.3757520753600868E-4</v>
      </c>
      <c r="AQ55" s="9">
        <f t="shared" si="58"/>
        <v>9.09747086241957E-9</v>
      </c>
      <c r="AR55" s="9">
        <f t="shared" si="59"/>
        <v>1.4365026069780198E-2</v>
      </c>
    </row>
    <row r="56" spans="1:44" ht="113.5" x14ac:dyDescent="0.35">
      <c r="A56" s="9" t="s">
        <v>154</v>
      </c>
      <c r="B56" s="9" t="s">
        <v>85</v>
      </c>
      <c r="C56" s="9" t="s">
        <v>170</v>
      </c>
      <c r="D56" s="9" t="s">
        <v>180</v>
      </c>
      <c r="E56" s="9" t="s">
        <v>130</v>
      </c>
      <c r="F56" s="9" t="s">
        <v>60</v>
      </c>
      <c r="G56" s="9" t="s">
        <v>172</v>
      </c>
      <c r="H56" s="9">
        <v>0.24160000000000001</v>
      </c>
      <c r="I56" s="9" t="s">
        <v>188</v>
      </c>
      <c r="J56" s="9" t="b">
        <v>0</v>
      </c>
      <c r="L56" s="9">
        <v>5.1279898539865088E-2</v>
      </c>
      <c r="M56" s="9">
        <v>1.1007602719688259E-8</v>
      </c>
      <c r="N56" s="9">
        <v>5.7696860825062699E-10</v>
      </c>
      <c r="O56" s="9">
        <v>1.8605427441203789E-8</v>
      </c>
      <c r="P56" s="9">
        <v>1.3718650040644421E-8</v>
      </c>
      <c r="Q56" s="9">
        <v>3.6984981138069432E-3</v>
      </c>
      <c r="R56" s="9">
        <v>2.124073033404352E-4</v>
      </c>
      <c r="S56" s="9">
        <v>2.1488431374030081E-4</v>
      </c>
      <c r="T56" s="9">
        <v>6.897330186099777E-4</v>
      </c>
      <c r="U56" s="9">
        <v>2.244221508969386E-7</v>
      </c>
      <c r="V56" s="9">
        <v>6.1402041427933193E-5</v>
      </c>
      <c r="W56" s="9">
        <v>4.056174219050012E-2</v>
      </c>
      <c r="X56" s="9">
        <v>1.076334289898053</v>
      </c>
      <c r="Y56" s="9">
        <v>3.5500079466324499E-3</v>
      </c>
      <c r="Z56" s="9">
        <v>1.759353194953826E-7</v>
      </c>
      <c r="AA56" s="9">
        <v>0.71958765812671266</v>
      </c>
      <c r="AB56" s="9">
        <f t="shared" si="8"/>
        <v>0.24160000000000001</v>
      </c>
      <c r="AC56" s="9">
        <f t="shared" si="44"/>
        <v>1.2389223487231406E-2</v>
      </c>
      <c r="AD56" s="9">
        <f t="shared" si="45"/>
        <v>2.6594368170766837E-9</v>
      </c>
      <c r="AE56" s="9">
        <f t="shared" si="46"/>
        <v>1.3939561575335147E-10</v>
      </c>
      <c r="AF56" s="9">
        <f t="shared" si="47"/>
        <v>4.495071269794836E-9</v>
      </c>
      <c r="AG56" s="9">
        <f t="shared" si="48"/>
        <v>3.314425849819692E-9</v>
      </c>
      <c r="AH56" s="9">
        <f t="shared" si="49"/>
        <v>8.9355714429575754E-4</v>
      </c>
      <c r="AI56" s="9">
        <f t="shared" si="50"/>
        <v>5.1317604487049144E-5</v>
      </c>
      <c r="AJ56" s="9">
        <f t="shared" si="51"/>
        <v>5.1916050199656676E-5</v>
      </c>
      <c r="AK56" s="9">
        <f t="shared" si="52"/>
        <v>1.6663949729617061E-4</v>
      </c>
      <c r="AL56" s="9">
        <f t="shared" si="53"/>
        <v>5.422039165670037E-8</v>
      </c>
      <c r="AM56" s="9">
        <f t="shared" si="54"/>
        <v>1.483473320898866E-5</v>
      </c>
      <c r="AN56" s="9">
        <f t="shared" si="55"/>
        <v>9.7997169132248291E-3</v>
      </c>
      <c r="AO56" s="9">
        <f t="shared" si="56"/>
        <v>0.26004236443936962</v>
      </c>
      <c r="AP56" s="9">
        <f t="shared" si="57"/>
        <v>8.5768191990639997E-4</v>
      </c>
      <c r="AQ56" s="9">
        <f t="shared" si="58"/>
        <v>4.2505973190084435E-8</v>
      </c>
      <c r="AR56" s="9">
        <f t="shared" si="59"/>
        <v>0.17385237820341379</v>
      </c>
    </row>
    <row r="57" spans="1:44" ht="51" x14ac:dyDescent="0.35">
      <c r="A57" s="9" t="s">
        <v>155</v>
      </c>
      <c r="B57" s="9" t="s">
        <v>86</v>
      </c>
      <c r="C57" s="9" t="s">
        <v>110</v>
      </c>
      <c r="D57" s="9" t="s">
        <v>180</v>
      </c>
      <c r="E57" s="9" t="s">
        <v>130</v>
      </c>
      <c r="F57" s="9" t="s">
        <v>60</v>
      </c>
      <c r="G57" s="9" t="s">
        <v>172</v>
      </c>
      <c r="H57" s="9">
        <v>0.22500000000000001</v>
      </c>
      <c r="I57" s="9" t="s">
        <v>188</v>
      </c>
      <c r="J57" s="9" t="b">
        <v>0</v>
      </c>
      <c r="L57" s="9">
        <v>6.7716567107798954E-5</v>
      </c>
      <c r="M57" s="9">
        <v>1.5723761414637489E-11</v>
      </c>
      <c r="N57" s="9">
        <v>2.6353440325022379E-11</v>
      </c>
      <c r="O57" s="9">
        <v>5.6714296695081312E-11</v>
      </c>
      <c r="P57" s="9">
        <v>8.0298788342731218E-12</v>
      </c>
      <c r="Q57" s="9">
        <v>4.3907010471279183E-5</v>
      </c>
      <c r="R57" s="9">
        <v>4.8969948140872343E-7</v>
      </c>
      <c r="S57" s="9">
        <v>5.5355271100400082E-7</v>
      </c>
      <c r="T57" s="9">
        <v>1.5698875920655979E-6</v>
      </c>
      <c r="U57" s="9">
        <v>2.9151234580866521E-9</v>
      </c>
      <c r="V57" s="9">
        <v>1.2989006942466761E-7</v>
      </c>
      <c r="W57" s="9">
        <v>3.652182987512194E-4</v>
      </c>
      <c r="X57" s="9">
        <v>1.8621291164108279E-3</v>
      </c>
      <c r="Y57" s="9">
        <v>1.8352797200254411E-4</v>
      </c>
      <c r="Z57" s="9">
        <v>1.535286196742344E-9</v>
      </c>
      <c r="AA57" s="9">
        <v>3.9595658266984943E-3</v>
      </c>
      <c r="AB57" s="9">
        <f t="shared" ref="AB57:AB88" si="60">H57</f>
        <v>0.22500000000000001</v>
      </c>
      <c r="AC57" s="9">
        <f t="shared" si="44"/>
        <v>1.5236227599254765E-5</v>
      </c>
      <c r="AD57" s="9">
        <f t="shared" si="45"/>
        <v>3.5378463182934351E-12</v>
      </c>
      <c r="AE57" s="9">
        <f t="shared" si="46"/>
        <v>5.9295240731300353E-12</v>
      </c>
      <c r="AF57" s="9">
        <f t="shared" si="47"/>
        <v>1.2760716756393295E-11</v>
      </c>
      <c r="AG57" s="9">
        <f t="shared" si="48"/>
        <v>1.8067227377114525E-12</v>
      </c>
      <c r="AH57" s="9">
        <f t="shared" si="49"/>
        <v>9.8790773560378162E-6</v>
      </c>
      <c r="AI57" s="9">
        <f t="shared" si="50"/>
        <v>1.1018238331696277E-7</v>
      </c>
      <c r="AJ57" s="9">
        <f t="shared" si="51"/>
        <v>1.2454935997590019E-7</v>
      </c>
      <c r="AK57" s="9">
        <f t="shared" si="52"/>
        <v>3.5322470821475955E-7</v>
      </c>
      <c r="AL57" s="9">
        <f t="shared" si="53"/>
        <v>6.5590277806949679E-10</v>
      </c>
      <c r="AM57" s="9">
        <f t="shared" si="54"/>
        <v>2.9225265620550214E-8</v>
      </c>
      <c r="AN57" s="9">
        <f t="shared" si="55"/>
        <v>8.2174117219024366E-5</v>
      </c>
      <c r="AO57" s="9">
        <f t="shared" si="56"/>
        <v>4.1897905119243629E-4</v>
      </c>
      <c r="AP57" s="9">
        <f t="shared" si="57"/>
        <v>4.1293793700572428E-5</v>
      </c>
      <c r="AQ57" s="9">
        <f t="shared" si="58"/>
        <v>3.4543939426702739E-10</v>
      </c>
      <c r="AR57" s="9">
        <f t="shared" si="59"/>
        <v>8.9090231100716127E-4</v>
      </c>
    </row>
    <row r="58" spans="1:44" ht="63.5" x14ac:dyDescent="0.35">
      <c r="A58" s="9" t="s">
        <v>156</v>
      </c>
      <c r="B58" s="9" t="s">
        <v>87</v>
      </c>
      <c r="C58" s="9" t="s">
        <v>110</v>
      </c>
      <c r="D58" s="9" t="s">
        <v>173</v>
      </c>
      <c r="E58" s="9" t="s">
        <v>130</v>
      </c>
      <c r="F58" s="9" t="s">
        <v>60</v>
      </c>
      <c r="G58" s="9" t="s">
        <v>172</v>
      </c>
      <c r="H58" s="9">
        <v>-0.62</v>
      </c>
      <c r="I58" s="9" t="s">
        <v>188</v>
      </c>
      <c r="J58" s="9" t="b">
        <v>0</v>
      </c>
      <c r="L58" s="9">
        <v>0</v>
      </c>
      <c r="M58" s="9">
        <v>0</v>
      </c>
      <c r="N58" s="9">
        <v>0</v>
      </c>
      <c r="O58" s="9">
        <v>0</v>
      </c>
      <c r="P58" s="9">
        <v>0</v>
      </c>
      <c r="Q58" s="9">
        <v>0</v>
      </c>
      <c r="R58" s="9">
        <v>0</v>
      </c>
      <c r="S58" s="9">
        <v>0</v>
      </c>
      <c r="T58" s="9">
        <v>0</v>
      </c>
      <c r="U58" s="9">
        <v>0</v>
      </c>
      <c r="V58" s="9">
        <v>0</v>
      </c>
      <c r="W58" s="9">
        <v>0</v>
      </c>
      <c r="X58" s="9">
        <v>0</v>
      </c>
      <c r="Y58" s="9">
        <v>0</v>
      </c>
      <c r="Z58" s="9">
        <v>0</v>
      </c>
      <c r="AA58" s="9">
        <v>0</v>
      </c>
      <c r="AB58" s="9">
        <f t="shared" si="60"/>
        <v>-0.62</v>
      </c>
      <c r="AC58" s="9">
        <f t="shared" si="44"/>
        <v>0</v>
      </c>
      <c r="AD58" s="9">
        <f t="shared" si="45"/>
        <v>0</v>
      </c>
      <c r="AE58" s="9">
        <f t="shared" si="46"/>
        <v>0</v>
      </c>
      <c r="AF58" s="9">
        <f t="shared" si="47"/>
        <v>0</v>
      </c>
      <c r="AG58" s="9">
        <f t="shared" si="48"/>
        <v>0</v>
      </c>
      <c r="AH58" s="9">
        <f t="shared" si="49"/>
        <v>0</v>
      </c>
      <c r="AI58" s="9">
        <f t="shared" si="50"/>
        <v>0</v>
      </c>
      <c r="AJ58" s="9">
        <f t="shared" si="51"/>
        <v>0</v>
      </c>
      <c r="AK58" s="9">
        <f t="shared" si="52"/>
        <v>0</v>
      </c>
      <c r="AL58" s="9">
        <f t="shared" si="53"/>
        <v>0</v>
      </c>
      <c r="AM58" s="9">
        <f t="shared" si="54"/>
        <v>0</v>
      </c>
      <c r="AN58" s="9">
        <f t="shared" si="55"/>
        <v>0</v>
      </c>
      <c r="AO58" s="9">
        <f t="shared" si="56"/>
        <v>0</v>
      </c>
      <c r="AP58" s="9">
        <f t="shared" si="57"/>
        <v>0</v>
      </c>
      <c r="AQ58" s="9">
        <f t="shared" si="58"/>
        <v>0</v>
      </c>
      <c r="AR58" s="9">
        <f t="shared" si="59"/>
        <v>0</v>
      </c>
    </row>
    <row r="59" spans="1:44" ht="51" x14ac:dyDescent="0.35">
      <c r="A59" s="9" t="s">
        <v>157</v>
      </c>
      <c r="B59" s="9" t="s">
        <v>88</v>
      </c>
      <c r="C59" s="9" t="s">
        <v>166</v>
      </c>
      <c r="D59" s="9" t="s">
        <v>180</v>
      </c>
      <c r="E59" s="9" t="s">
        <v>130</v>
      </c>
      <c r="F59" s="9" t="s">
        <v>60</v>
      </c>
      <c r="G59" s="9" t="s">
        <v>172</v>
      </c>
      <c r="H59" s="9">
        <v>-0.1</v>
      </c>
      <c r="I59" s="9" t="s">
        <v>188</v>
      </c>
      <c r="J59" s="9" t="b">
        <v>0</v>
      </c>
      <c r="L59" s="9">
        <v>0.48603354741133747</v>
      </c>
      <c r="M59" s="9">
        <v>2.273477829679557E-8</v>
      </c>
      <c r="N59" s="9">
        <v>3.633107774585785E-9</v>
      </c>
      <c r="O59" s="9">
        <v>4.1201308636524407E-8</v>
      </c>
      <c r="P59" s="9">
        <v>4.5803967708103441E-8</v>
      </c>
      <c r="Q59" s="9">
        <v>1.4329627246808351E-2</v>
      </c>
      <c r="R59" s="9">
        <v>5.9127903148860361E-4</v>
      </c>
      <c r="S59" s="9">
        <v>3.1606727708718952E-3</v>
      </c>
      <c r="T59" s="9">
        <v>1.3507982480921761E-2</v>
      </c>
      <c r="U59" s="9">
        <v>1.1940752647772679E-6</v>
      </c>
      <c r="V59" s="9">
        <v>2.1991409382669211E-4</v>
      </c>
      <c r="W59" s="9">
        <v>0.17412098704400589</v>
      </c>
      <c r="X59" s="9">
        <v>4.196930560558334</v>
      </c>
      <c r="Y59" s="9">
        <v>2.372735112757194E-2</v>
      </c>
      <c r="Z59" s="9">
        <v>1.395173551060081E-6</v>
      </c>
      <c r="AA59" s="9">
        <v>2.0156916994832321</v>
      </c>
      <c r="AB59" s="9">
        <f t="shared" si="60"/>
        <v>-0.1</v>
      </c>
      <c r="AC59" s="9">
        <f t="shared" si="44"/>
        <v>-4.8603354741133753E-2</v>
      </c>
      <c r="AD59" s="9">
        <f t="shared" si="45"/>
        <v>-2.2734778296795572E-9</v>
      </c>
      <c r="AE59" s="9">
        <f t="shared" si="46"/>
        <v>-3.6331077745857853E-10</v>
      </c>
      <c r="AF59" s="9">
        <f t="shared" si="47"/>
        <v>-4.1201308636524408E-9</v>
      </c>
      <c r="AG59" s="9">
        <f t="shared" si="48"/>
        <v>-4.5803967708103441E-9</v>
      </c>
      <c r="AH59" s="9">
        <f t="shared" si="49"/>
        <v>-1.4329627246808352E-3</v>
      </c>
      <c r="AI59" s="9">
        <f t="shared" si="50"/>
        <v>-5.9127903148860364E-5</v>
      </c>
      <c r="AJ59" s="9">
        <f t="shared" si="51"/>
        <v>-3.1606727708718952E-4</v>
      </c>
      <c r="AK59" s="9">
        <f t="shared" si="52"/>
        <v>-1.3507982480921762E-3</v>
      </c>
      <c r="AL59" s="9">
        <f t="shared" si="53"/>
        <v>-1.194075264777268E-7</v>
      </c>
      <c r="AM59" s="9">
        <f t="shared" si="54"/>
        <v>-2.1991409382669213E-5</v>
      </c>
      <c r="AN59" s="9">
        <f t="shared" si="55"/>
        <v>-1.7412098704400591E-2</v>
      </c>
      <c r="AO59" s="9">
        <f t="shared" si="56"/>
        <v>-0.4196930560558334</v>
      </c>
      <c r="AP59" s="9">
        <f t="shared" si="57"/>
        <v>-2.3727351127571942E-3</v>
      </c>
      <c r="AQ59" s="9">
        <f t="shared" si="58"/>
        <v>-1.3951735510600811E-7</v>
      </c>
      <c r="AR59" s="9">
        <f t="shared" si="59"/>
        <v>-0.20156916994832322</v>
      </c>
    </row>
    <row r="60" spans="1:44" ht="51" x14ac:dyDescent="0.35">
      <c r="A60" s="9" t="s">
        <v>144</v>
      </c>
      <c r="B60" s="9" t="s">
        <v>74</v>
      </c>
      <c r="C60" s="9" t="s">
        <v>110</v>
      </c>
      <c r="D60" s="9" t="s">
        <v>177</v>
      </c>
      <c r="E60" s="9" t="s">
        <v>130</v>
      </c>
      <c r="F60" s="9" t="s">
        <v>60</v>
      </c>
      <c r="G60" s="9" t="s">
        <v>172</v>
      </c>
      <c r="H60" s="9">
        <v>2.3999999999999998E-3</v>
      </c>
      <c r="I60" s="9" t="s">
        <v>189</v>
      </c>
      <c r="J60" s="9" t="b">
        <v>0</v>
      </c>
      <c r="L60" s="9">
        <v>34</v>
      </c>
      <c r="M60" s="9">
        <v>0</v>
      </c>
      <c r="N60" s="9">
        <v>0</v>
      </c>
      <c r="O60" s="9">
        <v>0</v>
      </c>
      <c r="P60" s="9">
        <v>0</v>
      </c>
      <c r="Q60" s="9">
        <v>0</v>
      </c>
      <c r="R60" s="9">
        <v>1.01E-2</v>
      </c>
      <c r="S60" s="9">
        <v>0</v>
      </c>
      <c r="T60" s="9">
        <v>0</v>
      </c>
      <c r="U60" s="9">
        <v>0</v>
      </c>
      <c r="V60" s="9">
        <v>0</v>
      </c>
      <c r="W60" s="9">
        <v>0</v>
      </c>
      <c r="X60" s="9">
        <v>0</v>
      </c>
      <c r="Y60" s="9">
        <v>0</v>
      </c>
      <c r="Z60" s="9">
        <v>0</v>
      </c>
      <c r="AA60" s="9">
        <v>0</v>
      </c>
      <c r="AB60" s="9">
        <f t="shared" si="60"/>
        <v>2.3999999999999998E-3</v>
      </c>
      <c r="AC60" s="9">
        <f t="shared" si="44"/>
        <v>8.1599999999999992E-2</v>
      </c>
      <c r="AD60" s="9">
        <f t="shared" si="45"/>
        <v>0</v>
      </c>
      <c r="AE60" s="9">
        <f t="shared" si="46"/>
        <v>0</v>
      </c>
      <c r="AF60" s="9">
        <f t="shared" si="47"/>
        <v>0</v>
      </c>
      <c r="AG60" s="9">
        <f t="shared" si="48"/>
        <v>0</v>
      </c>
      <c r="AH60" s="9">
        <f t="shared" si="49"/>
        <v>0</v>
      </c>
      <c r="AI60" s="9">
        <f t="shared" si="50"/>
        <v>2.4239999999999998E-5</v>
      </c>
      <c r="AJ60" s="9">
        <f t="shared" si="51"/>
        <v>0</v>
      </c>
      <c r="AK60" s="9">
        <f t="shared" si="52"/>
        <v>0</v>
      </c>
      <c r="AL60" s="9">
        <f t="shared" si="53"/>
        <v>0</v>
      </c>
      <c r="AM60" s="9">
        <f t="shared" si="54"/>
        <v>0</v>
      </c>
      <c r="AN60" s="9">
        <f t="shared" si="55"/>
        <v>0</v>
      </c>
      <c r="AO60" s="9">
        <f t="shared" si="56"/>
        <v>0</v>
      </c>
      <c r="AP60" s="9">
        <f t="shared" si="57"/>
        <v>0</v>
      </c>
      <c r="AQ60" s="9">
        <f t="shared" si="58"/>
        <v>0</v>
      </c>
      <c r="AR60" s="9">
        <f t="shared" si="59"/>
        <v>0</v>
      </c>
    </row>
    <row r="61" spans="1:44" ht="51" x14ac:dyDescent="0.35">
      <c r="A61" s="9" t="s">
        <v>158</v>
      </c>
      <c r="B61" s="9" t="s">
        <v>89</v>
      </c>
      <c r="C61" s="9" t="s">
        <v>110</v>
      </c>
      <c r="D61" s="9" t="s">
        <v>182</v>
      </c>
      <c r="E61" s="9" t="s">
        <v>130</v>
      </c>
      <c r="F61" s="9" t="s">
        <v>60</v>
      </c>
      <c r="G61" s="9" t="s">
        <v>172</v>
      </c>
      <c r="H61" s="9">
        <v>9.2799999999999997E-8</v>
      </c>
      <c r="I61" s="9" t="s">
        <v>189</v>
      </c>
      <c r="J61" s="9" t="b">
        <v>0</v>
      </c>
      <c r="L61" s="9">
        <v>0</v>
      </c>
      <c r="M61" s="9">
        <v>0</v>
      </c>
      <c r="N61" s="9">
        <v>0</v>
      </c>
      <c r="O61" s="9">
        <v>0</v>
      </c>
      <c r="P61" s="9">
        <v>0</v>
      </c>
      <c r="Q61" s="9">
        <v>0</v>
      </c>
      <c r="R61" s="9">
        <v>0</v>
      </c>
      <c r="S61" s="9">
        <v>0</v>
      </c>
      <c r="T61" s="9">
        <v>0</v>
      </c>
      <c r="U61" s="9">
        <v>0</v>
      </c>
      <c r="V61" s="9">
        <v>0.30399999999999999</v>
      </c>
      <c r="W61" s="9">
        <v>0</v>
      </c>
      <c r="X61" s="9">
        <v>0</v>
      </c>
      <c r="Y61" s="9">
        <v>0</v>
      </c>
      <c r="Z61" s="9">
        <v>0</v>
      </c>
      <c r="AA61" s="9">
        <v>0</v>
      </c>
      <c r="AB61" s="9">
        <f t="shared" si="60"/>
        <v>9.2799999999999997E-8</v>
      </c>
      <c r="AC61" s="9">
        <f t="shared" si="44"/>
        <v>0</v>
      </c>
      <c r="AD61" s="9">
        <f t="shared" si="45"/>
        <v>0</v>
      </c>
      <c r="AE61" s="9">
        <f t="shared" si="46"/>
        <v>0</v>
      </c>
      <c r="AF61" s="9">
        <f t="shared" si="47"/>
        <v>0</v>
      </c>
      <c r="AG61" s="9">
        <f t="shared" si="48"/>
        <v>0</v>
      </c>
      <c r="AH61" s="9">
        <f t="shared" si="49"/>
        <v>0</v>
      </c>
      <c r="AI61" s="9">
        <f t="shared" si="50"/>
        <v>0</v>
      </c>
      <c r="AJ61" s="9">
        <f t="shared" si="51"/>
        <v>0</v>
      </c>
      <c r="AK61" s="9">
        <f t="shared" si="52"/>
        <v>0</v>
      </c>
      <c r="AL61" s="9">
        <f t="shared" si="53"/>
        <v>0</v>
      </c>
      <c r="AM61" s="9">
        <f t="shared" si="54"/>
        <v>2.8211199999999998E-8</v>
      </c>
      <c r="AN61" s="9">
        <f t="shared" si="55"/>
        <v>0</v>
      </c>
      <c r="AO61" s="9">
        <f t="shared" si="56"/>
        <v>0</v>
      </c>
      <c r="AP61" s="9">
        <f t="shared" si="57"/>
        <v>0</v>
      </c>
      <c r="AQ61" s="9">
        <f t="shared" si="58"/>
        <v>0</v>
      </c>
      <c r="AR61" s="9">
        <f t="shared" si="59"/>
        <v>0</v>
      </c>
    </row>
    <row r="62" spans="1:44" ht="51" x14ac:dyDescent="0.35">
      <c r="A62" s="9" t="s">
        <v>159</v>
      </c>
      <c r="B62" s="9" t="s">
        <v>90</v>
      </c>
      <c r="C62" s="9" t="s">
        <v>110</v>
      </c>
      <c r="D62" s="9" t="s">
        <v>182</v>
      </c>
      <c r="E62" s="9" t="s">
        <v>130</v>
      </c>
      <c r="F62" s="9" t="s">
        <v>60</v>
      </c>
      <c r="G62" s="9" t="s">
        <v>172</v>
      </c>
      <c r="H62" s="9">
        <v>7.0399999999999995E-8</v>
      </c>
      <c r="I62" s="9" t="s">
        <v>189</v>
      </c>
      <c r="J62" s="9" t="b">
        <v>0</v>
      </c>
      <c r="L62" s="9">
        <v>0</v>
      </c>
      <c r="M62" s="9">
        <v>0</v>
      </c>
      <c r="N62" s="9">
        <v>0</v>
      </c>
      <c r="O62" s="9">
        <v>0</v>
      </c>
      <c r="P62" s="9">
        <v>0</v>
      </c>
      <c r="Q62" s="9">
        <v>0</v>
      </c>
      <c r="R62" s="9">
        <v>0</v>
      </c>
      <c r="S62" s="9">
        <v>0</v>
      </c>
      <c r="T62" s="9">
        <v>0</v>
      </c>
      <c r="U62" s="9">
        <v>1</v>
      </c>
      <c r="V62" s="9">
        <v>0</v>
      </c>
      <c r="W62" s="9">
        <v>0</v>
      </c>
      <c r="X62" s="9">
        <v>0</v>
      </c>
      <c r="Y62" s="9">
        <v>0</v>
      </c>
      <c r="Z62" s="9">
        <v>0</v>
      </c>
      <c r="AA62" s="9">
        <v>0</v>
      </c>
      <c r="AB62" s="9">
        <f t="shared" si="60"/>
        <v>7.0399999999999995E-8</v>
      </c>
      <c r="AC62" s="9">
        <f t="shared" si="44"/>
        <v>0</v>
      </c>
      <c r="AD62" s="9">
        <f t="shared" si="45"/>
        <v>0</v>
      </c>
      <c r="AE62" s="9">
        <f t="shared" si="46"/>
        <v>0</v>
      </c>
      <c r="AF62" s="9">
        <f t="shared" si="47"/>
        <v>0</v>
      </c>
      <c r="AG62" s="9">
        <f t="shared" si="48"/>
        <v>0</v>
      </c>
      <c r="AH62" s="9">
        <f t="shared" si="49"/>
        <v>0</v>
      </c>
      <c r="AI62" s="9">
        <f t="shared" si="50"/>
        <v>0</v>
      </c>
      <c r="AJ62" s="9">
        <f t="shared" si="51"/>
        <v>0</v>
      </c>
      <c r="AK62" s="9">
        <f t="shared" si="52"/>
        <v>0</v>
      </c>
      <c r="AL62" s="9">
        <f t="shared" si="53"/>
        <v>7.0399999999999995E-8</v>
      </c>
      <c r="AM62" s="9">
        <f t="shared" si="54"/>
        <v>0</v>
      </c>
      <c r="AN62" s="9">
        <f t="shared" si="55"/>
        <v>0</v>
      </c>
      <c r="AO62" s="9">
        <f t="shared" si="56"/>
        <v>0</v>
      </c>
      <c r="AP62" s="9">
        <f t="shared" si="57"/>
        <v>0</v>
      </c>
      <c r="AQ62" s="9">
        <f t="shared" si="58"/>
        <v>0</v>
      </c>
      <c r="AR62" s="9">
        <f t="shared" si="59"/>
        <v>0</v>
      </c>
    </row>
    <row r="63" spans="1:44" ht="51" x14ac:dyDescent="0.35">
      <c r="A63" s="9" t="s">
        <v>152</v>
      </c>
      <c r="B63" s="9" t="s">
        <v>82</v>
      </c>
      <c r="C63" s="9" t="s">
        <v>110</v>
      </c>
      <c r="D63" s="9" t="s">
        <v>177</v>
      </c>
      <c r="E63" s="9" t="s">
        <v>130</v>
      </c>
      <c r="F63" s="9" t="s">
        <v>60</v>
      </c>
      <c r="G63" s="9" t="s">
        <v>172</v>
      </c>
      <c r="H63" s="9">
        <v>8.9599999999999996E-5</v>
      </c>
      <c r="I63" s="9" t="s">
        <v>189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60"/>
        <v>8.9599999999999996E-5</v>
      </c>
      <c r="AC63" s="9">
        <f t="shared" si="44"/>
        <v>0</v>
      </c>
      <c r="AD63" s="9">
        <f t="shared" si="45"/>
        <v>0</v>
      </c>
      <c r="AE63" s="9">
        <f t="shared" si="46"/>
        <v>0</v>
      </c>
      <c r="AF63" s="9">
        <f t="shared" si="47"/>
        <v>0</v>
      </c>
      <c r="AG63" s="9">
        <f t="shared" si="48"/>
        <v>0</v>
      </c>
      <c r="AH63" s="9">
        <f t="shared" si="49"/>
        <v>0</v>
      </c>
      <c r="AI63" s="9">
        <f t="shared" si="50"/>
        <v>0</v>
      </c>
      <c r="AJ63" s="9">
        <f t="shared" si="51"/>
        <v>0</v>
      </c>
      <c r="AK63" s="9">
        <f t="shared" si="52"/>
        <v>0</v>
      </c>
      <c r="AL63" s="9">
        <f t="shared" si="53"/>
        <v>0</v>
      </c>
      <c r="AM63" s="9">
        <f t="shared" si="54"/>
        <v>0</v>
      </c>
      <c r="AN63" s="9">
        <f t="shared" si="55"/>
        <v>0</v>
      </c>
      <c r="AO63" s="9">
        <f t="shared" si="56"/>
        <v>0</v>
      </c>
      <c r="AP63" s="9">
        <f t="shared" si="57"/>
        <v>0</v>
      </c>
      <c r="AQ63" s="9">
        <f t="shared" si="58"/>
        <v>0</v>
      </c>
      <c r="AR63" s="9">
        <f t="shared" si="59"/>
        <v>0</v>
      </c>
    </row>
    <row r="64" spans="1:44" ht="51" x14ac:dyDescent="0.35">
      <c r="A64" s="9" t="s">
        <v>140</v>
      </c>
      <c r="B64" s="9" t="s">
        <v>70</v>
      </c>
      <c r="C64" s="9" t="s">
        <v>110</v>
      </c>
      <c r="D64" s="9" t="s">
        <v>177</v>
      </c>
      <c r="E64" s="9" t="s">
        <v>130</v>
      </c>
      <c r="F64" s="9" t="s">
        <v>60</v>
      </c>
      <c r="G64" s="9" t="s">
        <v>172</v>
      </c>
      <c r="H64" s="9">
        <v>0.21</v>
      </c>
      <c r="I64" s="9" t="s">
        <v>189</v>
      </c>
      <c r="J64" s="9" t="b">
        <v>0</v>
      </c>
      <c r="L64" s="9">
        <v>0</v>
      </c>
      <c r="M64" s="9">
        <v>0</v>
      </c>
      <c r="N64" s="9">
        <v>0</v>
      </c>
      <c r="O64" s="9">
        <v>0</v>
      </c>
      <c r="P64" s="9">
        <v>0</v>
      </c>
      <c r="Q64" s="9">
        <v>0</v>
      </c>
      <c r="R64" s="9">
        <v>0</v>
      </c>
      <c r="S64" s="9">
        <v>0</v>
      </c>
      <c r="T64" s="9">
        <v>0</v>
      </c>
      <c r="U64" s="9">
        <v>0</v>
      </c>
      <c r="V64" s="9">
        <v>0</v>
      </c>
      <c r="W64" s="9">
        <v>0</v>
      </c>
      <c r="X64" s="9">
        <v>0</v>
      </c>
      <c r="Y64" s="9">
        <v>0</v>
      </c>
      <c r="Z64" s="9">
        <v>0</v>
      </c>
      <c r="AA64" s="9">
        <v>0</v>
      </c>
      <c r="AB64" s="9">
        <f t="shared" si="60"/>
        <v>0.21</v>
      </c>
      <c r="AC64" s="9">
        <f t="shared" si="44"/>
        <v>0</v>
      </c>
      <c r="AD64" s="9">
        <f t="shared" si="45"/>
        <v>0</v>
      </c>
      <c r="AE64" s="9">
        <f t="shared" si="46"/>
        <v>0</v>
      </c>
      <c r="AF64" s="9">
        <f t="shared" si="47"/>
        <v>0</v>
      </c>
      <c r="AG64" s="9">
        <f t="shared" si="48"/>
        <v>0</v>
      </c>
      <c r="AH64" s="9">
        <f t="shared" si="49"/>
        <v>0</v>
      </c>
      <c r="AI64" s="9">
        <f t="shared" si="50"/>
        <v>0</v>
      </c>
      <c r="AJ64" s="9">
        <f t="shared" si="51"/>
        <v>0</v>
      </c>
      <c r="AK64" s="9">
        <f t="shared" si="52"/>
        <v>0</v>
      </c>
      <c r="AL64" s="9">
        <f t="shared" si="53"/>
        <v>0</v>
      </c>
      <c r="AM64" s="9">
        <f t="shared" si="54"/>
        <v>0</v>
      </c>
      <c r="AN64" s="9">
        <f t="shared" si="55"/>
        <v>0</v>
      </c>
      <c r="AO64" s="9">
        <f t="shared" si="56"/>
        <v>0</v>
      </c>
      <c r="AP64" s="9">
        <f t="shared" si="57"/>
        <v>0</v>
      </c>
      <c r="AQ64" s="9">
        <f t="shared" si="58"/>
        <v>0</v>
      </c>
      <c r="AR64" s="9">
        <f t="shared" si="59"/>
        <v>0</v>
      </c>
    </row>
    <row r="65" spans="1:44" ht="51" x14ac:dyDescent="0.35">
      <c r="A65" s="9" t="s">
        <v>139</v>
      </c>
      <c r="B65" s="9" t="s">
        <v>69</v>
      </c>
      <c r="C65" s="9" t="s">
        <v>110</v>
      </c>
      <c r="D65" s="9" t="s">
        <v>177</v>
      </c>
      <c r="E65" s="9" t="s">
        <v>130</v>
      </c>
      <c r="F65" s="9" t="s">
        <v>60</v>
      </c>
      <c r="G65" s="9" t="s">
        <v>172</v>
      </c>
      <c r="H65" s="9">
        <v>3.3000000000000003E-5</v>
      </c>
      <c r="I65" s="9" t="s">
        <v>189</v>
      </c>
      <c r="J65" s="9" t="b">
        <v>0</v>
      </c>
      <c r="L65" s="9">
        <v>298</v>
      </c>
      <c r="M65" s="9">
        <v>0</v>
      </c>
      <c r="N65" s="9">
        <v>0</v>
      </c>
      <c r="O65" s="9">
        <v>0</v>
      </c>
      <c r="P65" s="9">
        <v>0</v>
      </c>
      <c r="Q65" s="9">
        <v>0</v>
      </c>
      <c r="R65" s="9">
        <v>0</v>
      </c>
      <c r="S65" s="9">
        <v>0</v>
      </c>
      <c r="T65" s="9">
        <v>0</v>
      </c>
      <c r="U65" s="9">
        <v>0</v>
      </c>
      <c r="V65" s="9">
        <v>0</v>
      </c>
      <c r="W65" s="9">
        <v>0</v>
      </c>
      <c r="X65" s="9">
        <v>0</v>
      </c>
      <c r="Y65" s="9">
        <v>0</v>
      </c>
      <c r="Z65" s="9">
        <v>0</v>
      </c>
      <c r="AA65" s="9">
        <v>0</v>
      </c>
      <c r="AB65" s="9">
        <f t="shared" si="60"/>
        <v>3.3000000000000003E-5</v>
      </c>
      <c r="AC65" s="9">
        <f t="shared" si="44"/>
        <v>9.8340000000000007E-3</v>
      </c>
      <c r="AD65" s="9">
        <f t="shared" si="45"/>
        <v>0</v>
      </c>
      <c r="AE65" s="9">
        <f t="shared" si="46"/>
        <v>0</v>
      </c>
      <c r="AF65" s="9">
        <f t="shared" si="47"/>
        <v>0</v>
      </c>
      <c r="AG65" s="9">
        <f t="shared" si="48"/>
        <v>0</v>
      </c>
      <c r="AH65" s="9">
        <f t="shared" si="49"/>
        <v>0</v>
      </c>
      <c r="AI65" s="9">
        <f t="shared" si="50"/>
        <v>0</v>
      </c>
      <c r="AJ65" s="9">
        <f t="shared" si="51"/>
        <v>0</v>
      </c>
      <c r="AK65" s="9">
        <f t="shared" si="52"/>
        <v>0</v>
      </c>
      <c r="AL65" s="9">
        <f t="shared" si="53"/>
        <v>0</v>
      </c>
      <c r="AM65" s="9">
        <f t="shared" si="54"/>
        <v>0</v>
      </c>
      <c r="AN65" s="9">
        <f t="shared" si="55"/>
        <v>0</v>
      </c>
      <c r="AO65" s="9">
        <f t="shared" si="56"/>
        <v>0</v>
      </c>
      <c r="AP65" s="9">
        <f t="shared" si="57"/>
        <v>0</v>
      </c>
      <c r="AQ65" s="9">
        <f t="shared" si="58"/>
        <v>0</v>
      </c>
      <c r="AR65" s="9">
        <f t="shared" si="59"/>
        <v>0</v>
      </c>
    </row>
    <row r="66" spans="1:44" ht="51" x14ac:dyDescent="0.35">
      <c r="A66" s="9" t="s">
        <v>160</v>
      </c>
      <c r="B66" s="9" t="s">
        <v>91</v>
      </c>
      <c r="C66" s="9" t="s">
        <v>110</v>
      </c>
      <c r="D66" s="9" t="s">
        <v>182</v>
      </c>
      <c r="E66" s="9" t="s">
        <v>130</v>
      </c>
      <c r="F66" s="9" t="s">
        <v>60</v>
      </c>
      <c r="G66" s="9" t="s">
        <v>172</v>
      </c>
      <c r="H66" s="9">
        <v>1.09E-7</v>
      </c>
      <c r="I66" s="9" t="s">
        <v>189</v>
      </c>
      <c r="J66" s="9" t="b">
        <v>0</v>
      </c>
      <c r="L66" s="9">
        <v>0</v>
      </c>
      <c r="M66" s="9">
        <v>0</v>
      </c>
      <c r="N66" s="9">
        <v>0</v>
      </c>
      <c r="O66" s="9">
        <v>0</v>
      </c>
      <c r="P66" s="9">
        <v>0</v>
      </c>
      <c r="Q66" s="9">
        <v>0</v>
      </c>
      <c r="R66" s="9">
        <v>0</v>
      </c>
      <c r="S66" s="9">
        <v>0</v>
      </c>
      <c r="T66" s="9">
        <v>0</v>
      </c>
      <c r="U66" s="9">
        <v>0</v>
      </c>
      <c r="V66" s="9">
        <v>0</v>
      </c>
      <c r="W66" s="9">
        <v>0</v>
      </c>
      <c r="X66" s="9">
        <v>0</v>
      </c>
      <c r="Y66" s="9">
        <v>0</v>
      </c>
      <c r="Z66" s="9">
        <v>0</v>
      </c>
      <c r="AA66" s="9">
        <v>0</v>
      </c>
      <c r="AB66" s="9">
        <f t="shared" si="60"/>
        <v>1.09E-7</v>
      </c>
      <c r="AC66" s="9">
        <f t="shared" si="44"/>
        <v>0</v>
      </c>
      <c r="AD66" s="9">
        <f t="shared" si="45"/>
        <v>0</v>
      </c>
      <c r="AE66" s="9">
        <f t="shared" si="46"/>
        <v>0</v>
      </c>
      <c r="AF66" s="9">
        <f t="shared" si="47"/>
        <v>0</v>
      </c>
      <c r="AG66" s="9">
        <f t="shared" si="48"/>
        <v>0</v>
      </c>
      <c r="AH66" s="9">
        <f t="shared" si="49"/>
        <v>0</v>
      </c>
      <c r="AI66" s="9">
        <f t="shared" si="50"/>
        <v>0</v>
      </c>
      <c r="AJ66" s="9">
        <f t="shared" si="51"/>
        <v>0</v>
      </c>
      <c r="AK66" s="9">
        <f t="shared" si="52"/>
        <v>0</v>
      </c>
      <c r="AL66" s="9">
        <f t="shared" si="53"/>
        <v>0</v>
      </c>
      <c r="AM66" s="9">
        <f t="shared" si="54"/>
        <v>0</v>
      </c>
      <c r="AN66" s="9">
        <f t="shared" si="55"/>
        <v>0</v>
      </c>
      <c r="AO66" s="9">
        <f t="shared" si="56"/>
        <v>0</v>
      </c>
      <c r="AP66" s="9">
        <f t="shared" si="57"/>
        <v>0</v>
      </c>
      <c r="AQ66" s="9">
        <f t="shared" si="58"/>
        <v>0</v>
      </c>
      <c r="AR66" s="9">
        <f t="shared" si="59"/>
        <v>0</v>
      </c>
    </row>
    <row r="67" spans="1:44" ht="51" x14ac:dyDescent="0.35">
      <c r="A67" s="9" t="s">
        <v>161</v>
      </c>
      <c r="B67" s="9" t="s">
        <v>92</v>
      </c>
      <c r="C67" s="9" t="s">
        <v>110</v>
      </c>
      <c r="D67" s="9" t="s">
        <v>182</v>
      </c>
      <c r="E67" s="9" t="s">
        <v>130</v>
      </c>
      <c r="F67" s="9" t="s">
        <v>60</v>
      </c>
      <c r="G67" s="9" t="s">
        <v>172</v>
      </c>
      <c r="H67" s="9">
        <v>2.9699999999999999E-6</v>
      </c>
      <c r="I67" s="9" t="s">
        <v>189</v>
      </c>
      <c r="J67" s="9" t="b">
        <v>0</v>
      </c>
      <c r="L67" s="9">
        <v>0</v>
      </c>
      <c r="M67" s="9">
        <v>0</v>
      </c>
      <c r="N67" s="9">
        <v>0</v>
      </c>
      <c r="O67" s="9">
        <v>0</v>
      </c>
      <c r="P67" s="9">
        <v>0</v>
      </c>
      <c r="Q67" s="9">
        <v>0</v>
      </c>
      <c r="R67" s="9">
        <v>0</v>
      </c>
      <c r="S67" s="9">
        <v>0</v>
      </c>
      <c r="T67" s="9">
        <v>0</v>
      </c>
      <c r="U67" s="9">
        <v>0</v>
      </c>
      <c r="V67" s="9">
        <v>0.22600000000000001</v>
      </c>
      <c r="W67" s="9">
        <v>0</v>
      </c>
      <c r="X67" s="9">
        <v>0</v>
      </c>
      <c r="Y67" s="9">
        <v>0</v>
      </c>
      <c r="Z67" s="9">
        <v>0</v>
      </c>
      <c r="AA67" s="9">
        <v>0</v>
      </c>
      <c r="AB67" s="9">
        <f t="shared" si="60"/>
        <v>2.9699999999999999E-6</v>
      </c>
      <c r="AC67" s="9">
        <f t="shared" si="44"/>
        <v>0</v>
      </c>
      <c r="AD67" s="9">
        <f t="shared" si="45"/>
        <v>0</v>
      </c>
      <c r="AE67" s="9">
        <f t="shared" si="46"/>
        <v>0</v>
      </c>
      <c r="AF67" s="9">
        <f t="shared" si="47"/>
        <v>0</v>
      </c>
      <c r="AG67" s="9">
        <f t="shared" si="48"/>
        <v>0</v>
      </c>
      <c r="AH67" s="9">
        <f t="shared" si="49"/>
        <v>0</v>
      </c>
      <c r="AI67" s="9">
        <f t="shared" si="50"/>
        <v>0</v>
      </c>
      <c r="AJ67" s="9">
        <f t="shared" si="51"/>
        <v>0</v>
      </c>
      <c r="AK67" s="9">
        <f t="shared" si="52"/>
        <v>0</v>
      </c>
      <c r="AL67" s="9">
        <f t="shared" si="53"/>
        <v>0</v>
      </c>
      <c r="AM67" s="9">
        <f t="shared" si="54"/>
        <v>6.7122000000000005E-7</v>
      </c>
      <c r="AN67" s="9">
        <f t="shared" si="55"/>
        <v>0</v>
      </c>
      <c r="AO67" s="9">
        <f t="shared" si="56"/>
        <v>0</v>
      </c>
      <c r="AP67" s="9">
        <f t="shared" si="57"/>
        <v>0</v>
      </c>
      <c r="AQ67" s="9">
        <f t="shared" si="58"/>
        <v>0</v>
      </c>
      <c r="AR67" s="9">
        <f t="shared" si="59"/>
        <v>0</v>
      </c>
    </row>
    <row r="68" spans="1:44" ht="51" x14ac:dyDescent="0.35">
      <c r="A68" s="9" t="s">
        <v>162</v>
      </c>
      <c r="B68" s="9" t="s">
        <v>93</v>
      </c>
      <c r="C68" s="9" t="s">
        <v>110</v>
      </c>
      <c r="D68" s="9" t="s">
        <v>182</v>
      </c>
      <c r="E68" s="9" t="s">
        <v>130</v>
      </c>
      <c r="F68" s="9" t="s">
        <v>60</v>
      </c>
      <c r="G68" s="9" t="s">
        <v>172</v>
      </c>
      <c r="H68" s="9">
        <v>9.2799999999999997E-8</v>
      </c>
      <c r="I68" s="9" t="s">
        <v>189</v>
      </c>
      <c r="J68" s="9" t="b">
        <v>0</v>
      </c>
      <c r="L68" s="9">
        <v>0</v>
      </c>
      <c r="M68" s="9">
        <v>0</v>
      </c>
      <c r="N68" s="9">
        <v>0</v>
      </c>
      <c r="O68" s="9">
        <v>0</v>
      </c>
      <c r="P68" s="9">
        <v>0</v>
      </c>
      <c r="Q68" s="9">
        <v>0</v>
      </c>
      <c r="R68" s="9">
        <v>0</v>
      </c>
      <c r="S68" s="9">
        <v>0</v>
      </c>
      <c r="T68" s="9">
        <v>0</v>
      </c>
      <c r="U68" s="9">
        <v>0</v>
      </c>
      <c r="V68" s="9">
        <v>0.77800000000000002</v>
      </c>
      <c r="W68" s="9">
        <v>0</v>
      </c>
      <c r="X68" s="9">
        <v>0</v>
      </c>
      <c r="Y68" s="9">
        <v>0</v>
      </c>
      <c r="Z68" s="9">
        <v>0</v>
      </c>
      <c r="AA68" s="9">
        <v>0</v>
      </c>
      <c r="AB68" s="9">
        <f t="shared" si="60"/>
        <v>9.2799999999999997E-8</v>
      </c>
      <c r="AC68" s="9">
        <f t="shared" si="44"/>
        <v>0</v>
      </c>
      <c r="AD68" s="9">
        <f t="shared" si="45"/>
        <v>0</v>
      </c>
      <c r="AE68" s="9">
        <f t="shared" si="46"/>
        <v>0</v>
      </c>
      <c r="AF68" s="9">
        <f t="shared" si="47"/>
        <v>0</v>
      </c>
      <c r="AG68" s="9">
        <f t="shared" si="48"/>
        <v>0</v>
      </c>
      <c r="AH68" s="9">
        <f t="shared" si="49"/>
        <v>0</v>
      </c>
      <c r="AI68" s="9">
        <f t="shared" si="50"/>
        <v>0</v>
      </c>
      <c r="AJ68" s="9">
        <f t="shared" si="51"/>
        <v>0</v>
      </c>
      <c r="AK68" s="9">
        <f t="shared" si="52"/>
        <v>0</v>
      </c>
      <c r="AL68" s="9">
        <f t="shared" si="53"/>
        <v>0</v>
      </c>
      <c r="AM68" s="9">
        <f t="shared" si="54"/>
        <v>7.2198400000000004E-8</v>
      </c>
      <c r="AN68" s="9">
        <f t="shared" si="55"/>
        <v>0</v>
      </c>
      <c r="AO68" s="9">
        <f t="shared" si="56"/>
        <v>0</v>
      </c>
      <c r="AP68" s="9">
        <f t="shared" si="57"/>
        <v>0</v>
      </c>
      <c r="AQ68" s="9">
        <f t="shared" si="58"/>
        <v>0</v>
      </c>
      <c r="AR68" s="9">
        <f t="shared" si="59"/>
        <v>0</v>
      </c>
    </row>
    <row r="69" spans="1:44" ht="88.5" x14ac:dyDescent="0.35">
      <c r="A69" s="9" t="s">
        <v>126</v>
      </c>
      <c r="B69" s="9" t="s">
        <v>56</v>
      </c>
      <c r="C69" s="9" t="s">
        <v>110</v>
      </c>
      <c r="D69" s="9" t="s">
        <v>172</v>
      </c>
      <c r="E69" s="9" t="s">
        <v>126</v>
      </c>
      <c r="F69" s="9" t="s">
        <v>56</v>
      </c>
      <c r="G69" s="9" t="s">
        <v>172</v>
      </c>
      <c r="H69" s="9">
        <v>-1</v>
      </c>
      <c r="I69" s="9" t="s">
        <v>187</v>
      </c>
      <c r="J69" s="9" t="b">
        <v>0</v>
      </c>
      <c r="AB69" s="9">
        <f t="shared" si="60"/>
        <v>-1</v>
      </c>
      <c r="AC69" s="9">
        <f t="shared" ref="AC69:AR69" si="61">+AC70+AC71+AC72+AC73+AC74+AC75+AC76+AC77+AC78+AC79+AC80+AC81</f>
        <v>2.3763548982280912E-2</v>
      </c>
      <c r="AD69" s="9">
        <f t="shared" si="61"/>
        <v>1.6201036407601735E-11</v>
      </c>
      <c r="AE69" s="9">
        <f t="shared" si="61"/>
        <v>3.1986682202043487E-11</v>
      </c>
      <c r="AF69" s="9">
        <f t="shared" si="61"/>
        <v>-5.5304129637523716E-11</v>
      </c>
      <c r="AG69" s="9">
        <f t="shared" si="61"/>
        <v>2.5703062394485822E-10</v>
      </c>
      <c r="AH69" s="9">
        <f t="shared" si="61"/>
        <v>1.8215300590521019E-4</v>
      </c>
      <c r="AI69" s="9">
        <f t="shared" si="61"/>
        <v>9.846796460107398E-3</v>
      </c>
      <c r="AJ69" s="9">
        <f t="shared" si="61"/>
        <v>7.70989465912184E-5</v>
      </c>
      <c r="AK69" s="9">
        <f t="shared" si="61"/>
        <v>3.2626935710867446E-4</v>
      </c>
      <c r="AL69" s="9">
        <f t="shared" si="61"/>
        <v>2.7217905357984372E-8</v>
      </c>
      <c r="AM69" s="9">
        <f t="shared" si="61"/>
        <v>3.0713817213277662E-6</v>
      </c>
      <c r="AN69" s="9">
        <f t="shared" si="61"/>
        <v>-3.1066329985215586E-3</v>
      </c>
      <c r="AO69" s="9">
        <f t="shared" si="61"/>
        <v>-5.9214284497486058E-3</v>
      </c>
      <c r="AP69" s="9">
        <f t="shared" si="61"/>
        <v>2.5585338559043012E-2</v>
      </c>
      <c r="AQ69" s="9">
        <f t="shared" si="61"/>
        <v>2.5242744636742441E-9</v>
      </c>
      <c r="AR69" s="9">
        <f t="shared" si="61"/>
        <v>8.9267166527744232E-2</v>
      </c>
    </row>
    <row r="70" spans="1:44" ht="51" x14ac:dyDescent="0.35">
      <c r="A70" s="9" t="s">
        <v>135</v>
      </c>
      <c r="B70" s="9" t="s">
        <v>65</v>
      </c>
      <c r="C70" s="9" t="s">
        <v>110</v>
      </c>
      <c r="D70" s="9" t="s">
        <v>175</v>
      </c>
      <c r="E70" s="9" t="s">
        <v>126</v>
      </c>
      <c r="F70" s="9" t="s">
        <v>56</v>
      </c>
      <c r="G70" s="9" t="s">
        <v>172</v>
      </c>
      <c r="H70" s="9">
        <v>-1.1199999999999999E-3</v>
      </c>
      <c r="I70" s="9" t="s">
        <v>188</v>
      </c>
      <c r="J70" s="9" t="b">
        <v>0</v>
      </c>
      <c r="L70" s="9">
        <v>-1.932704476494864</v>
      </c>
      <c r="M70" s="9">
        <v>-3.8380411238212631E-9</v>
      </c>
      <c r="N70" s="9">
        <v>-3.7858486360111017E-9</v>
      </c>
      <c r="O70" s="9">
        <v>-3.587092684114454E-8</v>
      </c>
      <c r="P70" s="9">
        <v>-4.3287654796739058E-9</v>
      </c>
      <c r="Q70" s="9">
        <v>-1.8268041908074621E-3</v>
      </c>
      <c r="R70" s="9">
        <v>-3.9681035637393767E-4</v>
      </c>
      <c r="S70" s="9">
        <v>-2.9452041874189749E-4</v>
      </c>
      <c r="T70" s="9">
        <v>-1.450062851984937E-3</v>
      </c>
      <c r="U70" s="9">
        <v>-2.5604153392914671E-7</v>
      </c>
      <c r="V70" s="9">
        <v>-1.4323241037077569E-4</v>
      </c>
      <c r="W70" s="9">
        <v>-2.7671302755050049</v>
      </c>
      <c r="X70" s="9">
        <v>-0.83313206034268983</v>
      </c>
      <c r="Y70" s="9">
        <v>-5.5704955132963439E-2</v>
      </c>
      <c r="Z70" s="9">
        <v>-2.9165446010883799E-7</v>
      </c>
      <c r="AA70" s="9">
        <v>-0.37941338603548669</v>
      </c>
      <c r="AB70" s="9">
        <f t="shared" si="60"/>
        <v>-1.1199999999999999E-3</v>
      </c>
      <c r="AC70" s="9">
        <f t="shared" ref="AC70:AC81" si="62">AB70*L70</f>
        <v>2.1646290136742474E-3</v>
      </c>
      <c r="AD70" s="9">
        <f t="shared" ref="AD70:AD81" si="63">AB70*M70</f>
        <v>4.2986060586798143E-12</v>
      </c>
      <c r="AE70" s="9">
        <f t="shared" ref="AE70:AE81" si="64">AB70*N70</f>
        <v>4.2401504723324331E-12</v>
      </c>
      <c r="AF70" s="9">
        <f t="shared" ref="AF70:AF81" si="65">AB70*O70</f>
        <v>4.0175438062081883E-11</v>
      </c>
      <c r="AG70" s="9">
        <f t="shared" ref="AG70:AG81" si="66">AB70*P70</f>
        <v>4.8482173372347741E-12</v>
      </c>
      <c r="AH70" s="9">
        <f t="shared" ref="AH70:AH81" si="67">AB70*Q70</f>
        <v>2.0460206937043574E-6</v>
      </c>
      <c r="AI70" s="9">
        <f t="shared" ref="AI70:AI81" si="68">AB70*R70</f>
        <v>4.4442759913881016E-7</v>
      </c>
      <c r="AJ70" s="9">
        <f t="shared" ref="AJ70:AJ81" si="69">AB70*S70</f>
        <v>3.2986286899092515E-7</v>
      </c>
      <c r="AK70" s="9">
        <f t="shared" ref="AK70:AK81" si="70">AB70*T70</f>
        <v>1.6240703942231292E-6</v>
      </c>
      <c r="AL70" s="9">
        <f t="shared" ref="AL70:AL81" si="71">AB70*U70</f>
        <v>2.8676651800064427E-10</v>
      </c>
      <c r="AM70" s="9">
        <f t="shared" ref="AM70:AM81" si="72">AB70*V70</f>
        <v>1.6042029961526875E-7</v>
      </c>
      <c r="AN70" s="9">
        <f t="shared" ref="AN70:AN81" si="73">AB70*W70</f>
        <v>3.0991859085656051E-3</v>
      </c>
      <c r="AO70" s="9">
        <f t="shared" ref="AO70:AO81" si="74">AB70*X70</f>
        <v>9.3310790758381254E-4</v>
      </c>
      <c r="AP70" s="9">
        <f t="shared" ref="AP70:AP81" si="75">AB70*Y70</f>
        <v>6.2389549748919051E-5</v>
      </c>
      <c r="AQ70" s="9">
        <f t="shared" ref="AQ70:AQ81" si="76">AB70*Z70</f>
        <v>3.2665299532189853E-10</v>
      </c>
      <c r="AR70" s="9">
        <f t="shared" ref="AR70:AR81" si="77">AB70*AA70</f>
        <v>4.2494299235974504E-4</v>
      </c>
    </row>
    <row r="71" spans="1:44" ht="76" x14ac:dyDescent="0.35">
      <c r="A71" s="9" t="s">
        <v>136</v>
      </c>
      <c r="B71" s="9" t="s">
        <v>66</v>
      </c>
      <c r="C71" s="9" t="s">
        <v>110</v>
      </c>
      <c r="D71" s="9" t="s">
        <v>173</v>
      </c>
      <c r="E71" s="9" t="s">
        <v>126</v>
      </c>
      <c r="F71" s="9" t="s">
        <v>56</v>
      </c>
      <c r="G71" s="9" t="s">
        <v>172</v>
      </c>
      <c r="H71" s="9">
        <v>1.1199999999999999E-3</v>
      </c>
      <c r="I71" s="9" t="s">
        <v>188</v>
      </c>
      <c r="J71" s="9" t="b">
        <v>0</v>
      </c>
      <c r="L71" s="9">
        <v>1.97030378618235</v>
      </c>
      <c r="M71" s="9">
        <v>5.1654825265096268E-8</v>
      </c>
      <c r="N71" s="9">
        <v>3.2974474766742013E-8</v>
      </c>
      <c r="O71" s="9">
        <v>1.093241902166538E-7</v>
      </c>
      <c r="P71" s="9">
        <v>7.2738363030827188E-8</v>
      </c>
      <c r="Q71" s="9">
        <v>5.5953674049662117E-2</v>
      </c>
      <c r="R71" s="9">
        <v>7.1950951237124373E-3</v>
      </c>
      <c r="S71" s="9">
        <v>7.1114992311900084E-3</v>
      </c>
      <c r="T71" s="9">
        <v>1.546008185536547E-2</v>
      </c>
      <c r="U71" s="9">
        <v>2.3749875567245621E-5</v>
      </c>
      <c r="V71" s="9">
        <v>1.3818885647163099E-3</v>
      </c>
      <c r="W71" s="9">
        <v>1.364450238815077</v>
      </c>
      <c r="X71" s="9">
        <v>9.2418035672855332</v>
      </c>
      <c r="Y71" s="9">
        <v>0.91599575973219793</v>
      </c>
      <c r="Z71" s="9">
        <v>1.613199101177122E-5</v>
      </c>
      <c r="AA71" s="9">
        <v>72.507479414421795</v>
      </c>
      <c r="AB71" s="9">
        <f t="shared" si="60"/>
        <v>1.1199999999999999E-3</v>
      </c>
      <c r="AC71" s="9">
        <f t="shared" si="62"/>
        <v>2.206740240524232E-3</v>
      </c>
      <c r="AD71" s="9">
        <f t="shared" si="63"/>
        <v>5.7853404296907815E-11</v>
      </c>
      <c r="AE71" s="9">
        <f t="shared" si="64"/>
        <v>3.6931411738751052E-11</v>
      </c>
      <c r="AF71" s="9">
        <f t="shared" si="65"/>
        <v>1.2244309304265224E-10</v>
      </c>
      <c r="AG71" s="9">
        <f t="shared" si="66"/>
        <v>8.1466966594526447E-11</v>
      </c>
      <c r="AH71" s="9">
        <f t="shared" si="67"/>
        <v>6.2668114935621571E-5</v>
      </c>
      <c r="AI71" s="9">
        <f t="shared" si="68"/>
        <v>8.0585065385579294E-6</v>
      </c>
      <c r="AJ71" s="9">
        <f t="shared" si="69"/>
        <v>7.9648791389328087E-6</v>
      </c>
      <c r="AK71" s="9">
        <f t="shared" si="70"/>
        <v>1.7315291678009324E-5</v>
      </c>
      <c r="AL71" s="9">
        <f t="shared" si="71"/>
        <v>2.6599860635315092E-8</v>
      </c>
      <c r="AM71" s="9">
        <f t="shared" si="72"/>
        <v>1.547715192482267E-6</v>
      </c>
      <c r="AN71" s="9">
        <f t="shared" si="73"/>
        <v>1.528184267472886E-3</v>
      </c>
      <c r="AO71" s="9">
        <f t="shared" si="74"/>
        <v>1.0350819995359797E-2</v>
      </c>
      <c r="AP71" s="9">
        <f t="shared" si="75"/>
        <v>1.0259152509000617E-3</v>
      </c>
      <c r="AQ71" s="9">
        <f t="shared" si="76"/>
        <v>1.8067829933183764E-8</v>
      </c>
      <c r="AR71" s="9">
        <f t="shared" si="77"/>
        <v>8.1208376944152408E-2</v>
      </c>
    </row>
    <row r="72" spans="1:44" ht="51" x14ac:dyDescent="0.35">
      <c r="A72" s="9" t="s">
        <v>137</v>
      </c>
      <c r="B72" s="9" t="s">
        <v>67</v>
      </c>
      <c r="C72" s="9" t="s">
        <v>110</v>
      </c>
      <c r="D72" s="9" t="s">
        <v>176</v>
      </c>
      <c r="E72" s="9" t="s">
        <v>126</v>
      </c>
      <c r="F72" s="9" t="s">
        <v>56</v>
      </c>
      <c r="G72" s="9" t="s">
        <v>172</v>
      </c>
      <c r="H72" s="9">
        <v>1.1199999999999999E-3</v>
      </c>
      <c r="I72" s="9" t="s">
        <v>188</v>
      </c>
      <c r="J72" s="9" t="b">
        <v>0</v>
      </c>
      <c r="L72" s="9">
        <v>0.43117503259464668</v>
      </c>
      <c r="M72" s="9">
        <v>1.014264818111637E-7</v>
      </c>
      <c r="N72" s="9">
        <v>1.491790554120449E-8</v>
      </c>
      <c r="O72" s="9">
        <v>6.6756049912904461E-8</v>
      </c>
      <c r="P72" s="9">
        <v>1.5596932623808239E-8</v>
      </c>
      <c r="Q72" s="9">
        <v>0.16377509947980659</v>
      </c>
      <c r="R72" s="9">
        <v>1.8258502417614871E-3</v>
      </c>
      <c r="S72" s="9">
        <v>1.687489471122672E-3</v>
      </c>
      <c r="T72" s="9">
        <v>4.6524759350009401E-3</v>
      </c>
      <c r="U72" s="9">
        <v>7.7307620985585396E-6</v>
      </c>
      <c r="V72" s="9">
        <v>3.7161499410601591E-4</v>
      </c>
      <c r="W72" s="9">
        <v>0.46666773746531481</v>
      </c>
      <c r="X72" s="9">
        <v>14.286603072423141</v>
      </c>
      <c r="Y72" s="9">
        <v>0.49601156427883131</v>
      </c>
      <c r="Z72" s="9">
        <v>3.3957907928383782E-6</v>
      </c>
      <c r="AA72" s="9">
        <v>17.778890598936702</v>
      </c>
      <c r="AB72" s="9">
        <f t="shared" si="60"/>
        <v>1.1199999999999999E-3</v>
      </c>
      <c r="AC72" s="9">
        <f t="shared" si="62"/>
        <v>4.8291603650600423E-4</v>
      </c>
      <c r="AD72" s="9">
        <f t="shared" si="63"/>
        <v>1.1359765962850335E-10</v>
      </c>
      <c r="AE72" s="9">
        <f t="shared" si="64"/>
        <v>1.6708054206149026E-11</v>
      </c>
      <c r="AF72" s="9">
        <f t="shared" si="65"/>
        <v>7.4766775902452985E-11</v>
      </c>
      <c r="AG72" s="9">
        <f t="shared" si="66"/>
        <v>1.7468564538665227E-11</v>
      </c>
      <c r="AH72" s="9">
        <f t="shared" si="67"/>
        <v>1.8342811141738337E-4</v>
      </c>
      <c r="AI72" s="9">
        <f t="shared" si="68"/>
        <v>2.0449522707728652E-6</v>
      </c>
      <c r="AJ72" s="9">
        <f t="shared" si="69"/>
        <v>1.8899882076573924E-6</v>
      </c>
      <c r="AK72" s="9">
        <f t="shared" si="70"/>
        <v>5.2107730472010521E-6</v>
      </c>
      <c r="AL72" s="9">
        <f t="shared" si="71"/>
        <v>8.6584535503855641E-9</v>
      </c>
      <c r="AM72" s="9">
        <f t="shared" si="72"/>
        <v>4.162087933987378E-7</v>
      </c>
      <c r="AN72" s="9">
        <f t="shared" si="73"/>
        <v>5.2266786596115249E-4</v>
      </c>
      <c r="AO72" s="9">
        <f t="shared" si="74"/>
        <v>1.6000995441113917E-2</v>
      </c>
      <c r="AP72" s="9">
        <f t="shared" si="75"/>
        <v>5.5553295199229106E-4</v>
      </c>
      <c r="AQ72" s="9">
        <f t="shared" si="76"/>
        <v>3.8032856879789831E-9</v>
      </c>
      <c r="AR72" s="9">
        <f t="shared" si="77"/>
        <v>1.9912357470809106E-2</v>
      </c>
    </row>
    <row r="73" spans="1:44" ht="51" x14ac:dyDescent="0.35">
      <c r="A73" s="9" t="s">
        <v>138</v>
      </c>
      <c r="B73" s="9" t="s">
        <v>68</v>
      </c>
      <c r="C73" s="9" t="s">
        <v>110</v>
      </c>
      <c r="D73" s="9" t="s">
        <v>173</v>
      </c>
      <c r="E73" s="9" t="s">
        <v>126</v>
      </c>
      <c r="F73" s="9" t="s">
        <v>56</v>
      </c>
      <c r="G73" s="9" t="s">
        <v>172</v>
      </c>
      <c r="H73" s="9">
        <v>-0.35</v>
      </c>
      <c r="I73" s="9" t="s">
        <v>188</v>
      </c>
      <c r="J73" s="9" t="b">
        <v>0</v>
      </c>
      <c r="L73" s="9">
        <v>1.9762523097816322E-3</v>
      </c>
      <c r="M73" s="9">
        <v>4.5585323878996922E-10</v>
      </c>
      <c r="N73" s="9">
        <v>7.3979812043397198E-11</v>
      </c>
      <c r="O73" s="9">
        <v>8.3625553327060225E-10</v>
      </c>
      <c r="P73" s="9">
        <v>4.9935178435876641E-10</v>
      </c>
      <c r="Q73" s="9">
        <v>1.8854068897571169E-4</v>
      </c>
      <c r="R73" s="9">
        <v>1.2071760860206691E-5</v>
      </c>
      <c r="S73" s="9">
        <v>1.098395321246494E-5</v>
      </c>
      <c r="T73" s="9">
        <v>3.8522508602168832E-5</v>
      </c>
      <c r="U73" s="9">
        <v>2.3791929559191239E-8</v>
      </c>
      <c r="V73" s="9">
        <v>3.4529216119100202E-6</v>
      </c>
      <c r="W73" s="9">
        <v>2.359048868720344E-2</v>
      </c>
      <c r="X73" s="9">
        <v>9.4875290839446111E-2</v>
      </c>
      <c r="Y73" s="9">
        <v>3.4761769599503579E-4</v>
      </c>
      <c r="Z73" s="9">
        <v>5.6209983293744008E-8</v>
      </c>
      <c r="AA73" s="9">
        <v>3.5081459655934379E-2</v>
      </c>
      <c r="AB73" s="9">
        <f t="shared" si="60"/>
        <v>-0.35</v>
      </c>
      <c r="AC73" s="9">
        <f t="shared" si="62"/>
        <v>-6.9168830842357117E-4</v>
      </c>
      <c r="AD73" s="9">
        <f t="shared" si="63"/>
        <v>-1.5954863357648922E-10</v>
      </c>
      <c r="AE73" s="9">
        <f t="shared" si="64"/>
        <v>-2.5892934215189018E-11</v>
      </c>
      <c r="AF73" s="9">
        <f t="shared" si="65"/>
        <v>-2.9268943664471078E-10</v>
      </c>
      <c r="AG73" s="9">
        <f t="shared" si="66"/>
        <v>-1.7477312452556823E-10</v>
      </c>
      <c r="AH73" s="9">
        <f t="shared" si="67"/>
        <v>-6.5989241141499084E-5</v>
      </c>
      <c r="AI73" s="9">
        <f t="shared" si="68"/>
        <v>-4.225116301072341E-6</v>
      </c>
      <c r="AJ73" s="9">
        <f t="shared" si="69"/>
        <v>-3.844383624362729E-6</v>
      </c>
      <c r="AK73" s="9">
        <f t="shared" si="70"/>
        <v>-1.348287801075909E-5</v>
      </c>
      <c r="AL73" s="9">
        <f t="shared" si="71"/>
        <v>-8.3271753457169328E-9</v>
      </c>
      <c r="AM73" s="9">
        <f t="shared" si="72"/>
        <v>-1.2085225641685069E-6</v>
      </c>
      <c r="AN73" s="9">
        <f t="shared" si="73"/>
        <v>-8.2566710405212029E-3</v>
      </c>
      <c r="AO73" s="9">
        <f t="shared" si="74"/>
        <v>-3.3206351793806134E-2</v>
      </c>
      <c r="AP73" s="9">
        <f t="shared" si="75"/>
        <v>-1.2166619359826251E-4</v>
      </c>
      <c r="AQ73" s="9">
        <f t="shared" si="76"/>
        <v>-1.96734941528104E-8</v>
      </c>
      <c r="AR73" s="9">
        <f t="shared" si="77"/>
        <v>-1.2278510879577032E-2</v>
      </c>
    </row>
    <row r="74" spans="1:44" ht="51" x14ac:dyDescent="0.35">
      <c r="A74" s="9" t="s">
        <v>139</v>
      </c>
      <c r="B74" s="9" t="s">
        <v>69</v>
      </c>
      <c r="C74" s="9" t="s">
        <v>110</v>
      </c>
      <c r="D74" s="9" t="s">
        <v>177</v>
      </c>
      <c r="E74" s="9" t="s">
        <v>126</v>
      </c>
      <c r="F74" s="9" t="s">
        <v>56</v>
      </c>
      <c r="G74" s="9" t="s">
        <v>172</v>
      </c>
      <c r="H74" s="9">
        <v>6.0424000000000003E-5</v>
      </c>
      <c r="I74" s="9" t="s">
        <v>189</v>
      </c>
      <c r="J74" s="9" t="b">
        <v>0</v>
      </c>
      <c r="L74" s="9">
        <v>298</v>
      </c>
      <c r="M74" s="9">
        <v>0</v>
      </c>
      <c r="N74" s="9">
        <v>0</v>
      </c>
      <c r="O74" s="9">
        <v>0</v>
      </c>
      <c r="P74" s="9">
        <v>0</v>
      </c>
      <c r="Q74" s="9">
        <v>0</v>
      </c>
      <c r="R74" s="9">
        <v>0</v>
      </c>
      <c r="S74" s="9">
        <v>0</v>
      </c>
      <c r="T74" s="9">
        <v>0</v>
      </c>
      <c r="U74" s="9">
        <v>0</v>
      </c>
      <c r="V74" s="9">
        <v>0</v>
      </c>
      <c r="W74" s="9">
        <v>0</v>
      </c>
      <c r="X74" s="9">
        <v>0</v>
      </c>
      <c r="Y74" s="9">
        <v>0</v>
      </c>
      <c r="Z74" s="9">
        <v>0</v>
      </c>
      <c r="AA74" s="9">
        <v>0</v>
      </c>
      <c r="AB74" s="9">
        <f t="shared" si="60"/>
        <v>6.0424000000000003E-5</v>
      </c>
      <c r="AC74" s="9">
        <f t="shared" si="62"/>
        <v>1.8006352E-2</v>
      </c>
      <c r="AD74" s="9">
        <f t="shared" si="63"/>
        <v>0</v>
      </c>
      <c r="AE74" s="9">
        <f t="shared" si="64"/>
        <v>0</v>
      </c>
      <c r="AF74" s="9">
        <f t="shared" si="65"/>
        <v>0</v>
      </c>
      <c r="AG74" s="9">
        <f t="shared" si="66"/>
        <v>0</v>
      </c>
      <c r="AH74" s="9">
        <f t="shared" si="67"/>
        <v>0</v>
      </c>
      <c r="AI74" s="9">
        <f t="shared" si="68"/>
        <v>0</v>
      </c>
      <c r="AJ74" s="9">
        <f t="shared" si="69"/>
        <v>0</v>
      </c>
      <c r="AK74" s="9">
        <f t="shared" si="70"/>
        <v>0</v>
      </c>
      <c r="AL74" s="9">
        <f t="shared" si="71"/>
        <v>0</v>
      </c>
      <c r="AM74" s="9">
        <f t="shared" si="72"/>
        <v>0</v>
      </c>
      <c r="AN74" s="9">
        <f t="shared" si="73"/>
        <v>0</v>
      </c>
      <c r="AO74" s="9">
        <f t="shared" si="74"/>
        <v>0</v>
      </c>
      <c r="AP74" s="9">
        <f t="shared" si="75"/>
        <v>0</v>
      </c>
      <c r="AQ74" s="9">
        <f t="shared" si="76"/>
        <v>0</v>
      </c>
      <c r="AR74" s="9">
        <f t="shared" si="77"/>
        <v>0</v>
      </c>
    </row>
    <row r="75" spans="1:44" ht="51" x14ac:dyDescent="0.35">
      <c r="A75" s="9" t="s">
        <v>140</v>
      </c>
      <c r="B75" s="9" t="s">
        <v>70</v>
      </c>
      <c r="C75" s="9" t="s">
        <v>110</v>
      </c>
      <c r="D75" s="9" t="s">
        <v>177</v>
      </c>
      <c r="E75" s="9" t="s">
        <v>126</v>
      </c>
      <c r="F75" s="9" t="s">
        <v>56</v>
      </c>
      <c r="G75" s="9" t="s">
        <v>172</v>
      </c>
      <c r="H75" s="9">
        <v>0.14660000000000001</v>
      </c>
      <c r="I75" s="9" t="s">
        <v>189</v>
      </c>
      <c r="J75" s="9" t="b">
        <v>0</v>
      </c>
      <c r="L75" s="9">
        <v>0</v>
      </c>
      <c r="M75" s="9">
        <v>0</v>
      </c>
      <c r="N75" s="9">
        <v>0</v>
      </c>
      <c r="O75" s="9">
        <v>0</v>
      </c>
      <c r="P75" s="9">
        <v>0</v>
      </c>
      <c r="Q75" s="9">
        <v>0</v>
      </c>
      <c r="R75" s="9">
        <v>0</v>
      </c>
      <c r="S75" s="9">
        <v>0</v>
      </c>
      <c r="T75" s="9">
        <v>0</v>
      </c>
      <c r="U75" s="9">
        <v>0</v>
      </c>
      <c r="V75" s="9">
        <v>0</v>
      </c>
      <c r="W75" s="9">
        <v>0</v>
      </c>
      <c r="X75" s="9">
        <v>0</v>
      </c>
      <c r="Y75" s="9">
        <v>0</v>
      </c>
      <c r="Z75" s="9">
        <v>0</v>
      </c>
      <c r="AA75" s="9">
        <v>0</v>
      </c>
      <c r="AB75" s="9">
        <f t="shared" si="60"/>
        <v>0.14660000000000001</v>
      </c>
      <c r="AC75" s="9">
        <f t="shared" si="62"/>
        <v>0</v>
      </c>
      <c r="AD75" s="9">
        <f t="shared" si="63"/>
        <v>0</v>
      </c>
      <c r="AE75" s="9">
        <f t="shared" si="64"/>
        <v>0</v>
      </c>
      <c r="AF75" s="9">
        <f t="shared" si="65"/>
        <v>0</v>
      </c>
      <c r="AG75" s="9">
        <f t="shared" si="66"/>
        <v>0</v>
      </c>
      <c r="AH75" s="9">
        <f t="shared" si="67"/>
        <v>0</v>
      </c>
      <c r="AI75" s="9">
        <f t="shared" si="68"/>
        <v>0</v>
      </c>
      <c r="AJ75" s="9">
        <f t="shared" si="69"/>
        <v>0</v>
      </c>
      <c r="AK75" s="9">
        <f t="shared" si="70"/>
        <v>0</v>
      </c>
      <c r="AL75" s="9">
        <f t="shared" si="71"/>
        <v>0</v>
      </c>
      <c r="AM75" s="9">
        <f t="shared" si="72"/>
        <v>0</v>
      </c>
      <c r="AN75" s="9">
        <f t="shared" si="73"/>
        <v>0</v>
      </c>
      <c r="AO75" s="9">
        <f t="shared" si="74"/>
        <v>0</v>
      </c>
      <c r="AP75" s="9">
        <f t="shared" si="75"/>
        <v>0</v>
      </c>
      <c r="AQ75" s="9">
        <f t="shared" si="76"/>
        <v>0</v>
      </c>
      <c r="AR75" s="9">
        <f t="shared" si="77"/>
        <v>0</v>
      </c>
    </row>
    <row r="76" spans="1:44" ht="51" x14ac:dyDescent="0.35">
      <c r="A76" s="9" t="s">
        <v>141</v>
      </c>
      <c r="B76" s="9" t="s">
        <v>71</v>
      </c>
      <c r="C76" s="9" t="s">
        <v>110</v>
      </c>
      <c r="D76" s="9" t="s">
        <v>178</v>
      </c>
      <c r="E76" s="9" t="s">
        <v>126</v>
      </c>
      <c r="F76" s="9" t="s">
        <v>56</v>
      </c>
      <c r="G76" s="9" t="s">
        <v>172</v>
      </c>
      <c r="H76" s="9">
        <v>0.15379999999999999</v>
      </c>
      <c r="I76" s="9" t="s">
        <v>189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60"/>
        <v>0.15379999999999999</v>
      </c>
      <c r="AC76" s="9">
        <f t="shared" si="62"/>
        <v>0</v>
      </c>
      <c r="AD76" s="9">
        <f t="shared" si="63"/>
        <v>0</v>
      </c>
      <c r="AE76" s="9">
        <f t="shared" si="64"/>
        <v>0</v>
      </c>
      <c r="AF76" s="9">
        <f t="shared" si="65"/>
        <v>0</v>
      </c>
      <c r="AG76" s="9">
        <f t="shared" si="66"/>
        <v>0</v>
      </c>
      <c r="AH76" s="9">
        <f t="shared" si="67"/>
        <v>0</v>
      </c>
      <c r="AI76" s="9">
        <f t="shared" si="68"/>
        <v>0</v>
      </c>
      <c r="AJ76" s="9">
        <f t="shared" si="69"/>
        <v>0</v>
      </c>
      <c r="AK76" s="9">
        <f t="shared" si="70"/>
        <v>0</v>
      </c>
      <c r="AL76" s="9">
        <f t="shared" si="71"/>
        <v>0</v>
      </c>
      <c r="AM76" s="9">
        <f t="shared" si="72"/>
        <v>0</v>
      </c>
      <c r="AN76" s="9">
        <f t="shared" si="73"/>
        <v>0</v>
      </c>
      <c r="AO76" s="9">
        <f t="shared" si="74"/>
        <v>0</v>
      </c>
      <c r="AP76" s="9">
        <f t="shared" si="75"/>
        <v>0</v>
      </c>
      <c r="AQ76" s="9">
        <f t="shared" si="76"/>
        <v>0</v>
      </c>
      <c r="AR76" s="9">
        <f t="shared" si="77"/>
        <v>0</v>
      </c>
    </row>
    <row r="77" spans="1:44" ht="63.5" x14ac:dyDescent="0.35">
      <c r="A77" s="9" t="s">
        <v>142</v>
      </c>
      <c r="B77" s="9" t="s">
        <v>72</v>
      </c>
      <c r="C77" s="9" t="s">
        <v>165</v>
      </c>
      <c r="D77" s="9" t="s">
        <v>179</v>
      </c>
      <c r="E77" s="9" t="s">
        <v>126</v>
      </c>
      <c r="F77" s="9" t="s">
        <v>56</v>
      </c>
      <c r="G77" s="9" t="s">
        <v>172</v>
      </c>
      <c r="H77" s="9">
        <v>0</v>
      </c>
      <c r="I77" s="9" t="s">
        <v>189</v>
      </c>
      <c r="J77" s="9" t="b">
        <v>0</v>
      </c>
      <c r="L77" s="9">
        <v>0</v>
      </c>
      <c r="M77" s="9">
        <v>0</v>
      </c>
      <c r="N77" s="9">
        <v>0</v>
      </c>
      <c r="O77" s="9">
        <v>0</v>
      </c>
      <c r="P77" s="9">
        <v>0</v>
      </c>
      <c r="Q77" s="9">
        <v>0</v>
      </c>
      <c r="R77" s="9">
        <v>0</v>
      </c>
      <c r="S77" s="9">
        <v>0</v>
      </c>
      <c r="T77" s="9">
        <v>0</v>
      </c>
      <c r="U77" s="9">
        <v>0</v>
      </c>
      <c r="V77" s="9">
        <v>0</v>
      </c>
      <c r="W77" s="9">
        <v>0</v>
      </c>
      <c r="X77" s="9">
        <v>121</v>
      </c>
      <c r="Y77" s="9">
        <v>0</v>
      </c>
      <c r="Z77" s="9">
        <v>0</v>
      </c>
      <c r="AA77" s="9">
        <v>0</v>
      </c>
      <c r="AB77" s="9">
        <f t="shared" si="60"/>
        <v>0</v>
      </c>
      <c r="AC77" s="9">
        <f t="shared" si="62"/>
        <v>0</v>
      </c>
      <c r="AD77" s="9">
        <f t="shared" si="63"/>
        <v>0</v>
      </c>
      <c r="AE77" s="9">
        <f t="shared" si="64"/>
        <v>0</v>
      </c>
      <c r="AF77" s="9">
        <f t="shared" si="65"/>
        <v>0</v>
      </c>
      <c r="AG77" s="9">
        <f t="shared" si="66"/>
        <v>0</v>
      </c>
      <c r="AH77" s="9">
        <f t="shared" si="67"/>
        <v>0</v>
      </c>
      <c r="AI77" s="9">
        <f t="shared" si="68"/>
        <v>0</v>
      </c>
      <c r="AJ77" s="9">
        <f t="shared" si="69"/>
        <v>0</v>
      </c>
      <c r="AK77" s="9">
        <f t="shared" si="70"/>
        <v>0</v>
      </c>
      <c r="AL77" s="9">
        <f t="shared" si="71"/>
        <v>0</v>
      </c>
      <c r="AM77" s="9">
        <f t="shared" si="72"/>
        <v>0</v>
      </c>
      <c r="AN77" s="9">
        <f t="shared" si="73"/>
        <v>0</v>
      </c>
      <c r="AO77" s="9">
        <f t="shared" si="74"/>
        <v>0</v>
      </c>
      <c r="AP77" s="9">
        <f t="shared" si="75"/>
        <v>0</v>
      </c>
      <c r="AQ77" s="9">
        <f t="shared" si="76"/>
        <v>0</v>
      </c>
      <c r="AR77" s="9">
        <f t="shared" si="77"/>
        <v>0</v>
      </c>
    </row>
    <row r="78" spans="1:44" ht="113.5" x14ac:dyDescent="0.35">
      <c r="A78" s="9" t="s">
        <v>143</v>
      </c>
      <c r="B78" s="9" t="s">
        <v>73</v>
      </c>
      <c r="C78" s="9" t="s">
        <v>110</v>
      </c>
      <c r="D78" s="9" t="s">
        <v>177</v>
      </c>
      <c r="E78" s="9" t="s">
        <v>126</v>
      </c>
      <c r="F78" s="9" t="s">
        <v>56</v>
      </c>
      <c r="G78" s="9" t="s">
        <v>172</v>
      </c>
      <c r="H78" s="9">
        <v>9.8399999999999998E-3</v>
      </c>
      <c r="I78" s="9" t="s">
        <v>189</v>
      </c>
      <c r="J78" s="9" t="b">
        <v>0</v>
      </c>
      <c r="L78" s="9">
        <v>0</v>
      </c>
      <c r="M78" s="9">
        <v>0</v>
      </c>
      <c r="N78" s="9">
        <v>0</v>
      </c>
      <c r="O78" s="9">
        <v>0</v>
      </c>
      <c r="P78" s="9">
        <v>0</v>
      </c>
      <c r="Q78" s="9">
        <v>0</v>
      </c>
      <c r="R78" s="9">
        <v>1</v>
      </c>
      <c r="S78" s="9">
        <v>0</v>
      </c>
      <c r="T78" s="9">
        <v>0</v>
      </c>
      <c r="U78" s="9">
        <v>0</v>
      </c>
      <c r="V78" s="9">
        <v>0</v>
      </c>
      <c r="W78" s="9">
        <v>0</v>
      </c>
      <c r="X78" s="9">
        <v>0</v>
      </c>
      <c r="Y78" s="9">
        <v>0</v>
      </c>
      <c r="Z78" s="9">
        <v>0</v>
      </c>
      <c r="AA78" s="9">
        <v>0</v>
      </c>
      <c r="AB78" s="9">
        <f t="shared" si="60"/>
        <v>9.8399999999999998E-3</v>
      </c>
      <c r="AC78" s="9">
        <f t="shared" si="62"/>
        <v>0</v>
      </c>
      <c r="AD78" s="9">
        <f t="shared" si="63"/>
        <v>0</v>
      </c>
      <c r="AE78" s="9">
        <f t="shared" si="64"/>
        <v>0</v>
      </c>
      <c r="AF78" s="9">
        <f t="shared" si="65"/>
        <v>0</v>
      </c>
      <c r="AG78" s="9">
        <f t="shared" si="66"/>
        <v>0</v>
      </c>
      <c r="AH78" s="9">
        <f t="shared" si="67"/>
        <v>0</v>
      </c>
      <c r="AI78" s="9">
        <f t="shared" si="68"/>
        <v>9.8399999999999998E-3</v>
      </c>
      <c r="AJ78" s="9">
        <f t="shared" si="69"/>
        <v>0</v>
      </c>
      <c r="AK78" s="9">
        <f t="shared" si="70"/>
        <v>0</v>
      </c>
      <c r="AL78" s="9">
        <f t="shared" si="71"/>
        <v>0</v>
      </c>
      <c r="AM78" s="9">
        <f t="shared" si="72"/>
        <v>0</v>
      </c>
      <c r="AN78" s="9">
        <f t="shared" si="73"/>
        <v>0</v>
      </c>
      <c r="AO78" s="9">
        <f t="shared" si="74"/>
        <v>0</v>
      </c>
      <c r="AP78" s="9">
        <f t="shared" si="75"/>
        <v>0</v>
      </c>
      <c r="AQ78" s="9">
        <f t="shared" si="76"/>
        <v>0</v>
      </c>
      <c r="AR78" s="9">
        <f t="shared" si="77"/>
        <v>0</v>
      </c>
    </row>
    <row r="79" spans="1:44" ht="51" x14ac:dyDescent="0.35">
      <c r="A79" s="9" t="s">
        <v>144</v>
      </c>
      <c r="B79" s="9" t="s">
        <v>74</v>
      </c>
      <c r="C79" s="9" t="s">
        <v>110</v>
      </c>
      <c r="D79" s="9" t="s">
        <v>177</v>
      </c>
      <c r="E79" s="9" t="s">
        <v>126</v>
      </c>
      <c r="F79" s="9" t="s">
        <v>56</v>
      </c>
      <c r="G79" s="9" t="s">
        <v>172</v>
      </c>
      <c r="H79" s="9">
        <v>4.6900000000000002E-5</v>
      </c>
      <c r="I79" s="9" t="s">
        <v>189</v>
      </c>
      <c r="J79" s="9" t="b">
        <v>0</v>
      </c>
      <c r="L79" s="9">
        <v>34</v>
      </c>
      <c r="M79" s="9">
        <v>0</v>
      </c>
      <c r="N79" s="9">
        <v>0</v>
      </c>
      <c r="O79" s="9">
        <v>0</v>
      </c>
      <c r="P79" s="9">
        <v>0</v>
      </c>
      <c r="Q79" s="9">
        <v>0</v>
      </c>
      <c r="R79" s="9">
        <v>1.01E-2</v>
      </c>
      <c r="S79" s="9">
        <v>0</v>
      </c>
      <c r="T79" s="9">
        <v>0</v>
      </c>
      <c r="U79" s="9">
        <v>0</v>
      </c>
      <c r="V79" s="9">
        <v>0</v>
      </c>
      <c r="W79" s="9">
        <v>0</v>
      </c>
      <c r="X79" s="9">
        <v>0</v>
      </c>
      <c r="Y79" s="9">
        <v>0</v>
      </c>
      <c r="Z79" s="9">
        <v>0</v>
      </c>
      <c r="AA79" s="9">
        <v>0</v>
      </c>
      <c r="AB79" s="9">
        <f t="shared" si="60"/>
        <v>4.6900000000000002E-5</v>
      </c>
      <c r="AC79" s="9">
        <f t="shared" si="62"/>
        <v>1.5946000000000001E-3</v>
      </c>
      <c r="AD79" s="9">
        <f t="shared" si="63"/>
        <v>0</v>
      </c>
      <c r="AE79" s="9">
        <f t="shared" si="64"/>
        <v>0</v>
      </c>
      <c r="AF79" s="9">
        <f t="shared" si="65"/>
        <v>0</v>
      </c>
      <c r="AG79" s="9">
        <f t="shared" si="66"/>
        <v>0</v>
      </c>
      <c r="AH79" s="9">
        <f t="shared" si="67"/>
        <v>0</v>
      </c>
      <c r="AI79" s="9">
        <f t="shared" si="68"/>
        <v>4.7369E-7</v>
      </c>
      <c r="AJ79" s="9">
        <f t="shared" si="69"/>
        <v>0</v>
      </c>
      <c r="AK79" s="9">
        <f t="shared" si="70"/>
        <v>0</v>
      </c>
      <c r="AL79" s="9">
        <f t="shared" si="71"/>
        <v>0</v>
      </c>
      <c r="AM79" s="9">
        <f t="shared" si="72"/>
        <v>0</v>
      </c>
      <c r="AN79" s="9">
        <f t="shared" si="73"/>
        <v>0</v>
      </c>
      <c r="AO79" s="9">
        <f t="shared" si="74"/>
        <v>0</v>
      </c>
      <c r="AP79" s="9">
        <f t="shared" si="75"/>
        <v>0</v>
      </c>
      <c r="AQ79" s="9">
        <f t="shared" si="76"/>
        <v>0</v>
      </c>
      <c r="AR79" s="9">
        <f t="shared" si="77"/>
        <v>0</v>
      </c>
    </row>
    <row r="80" spans="1:44" ht="51" x14ac:dyDescent="0.35">
      <c r="A80" s="9" t="s">
        <v>145</v>
      </c>
      <c r="B80" s="9" t="s">
        <v>75</v>
      </c>
      <c r="C80" s="9" t="s">
        <v>166</v>
      </c>
      <c r="D80" s="9" t="s">
        <v>177</v>
      </c>
      <c r="E80" s="9" t="s">
        <v>126</v>
      </c>
      <c r="F80" s="9" t="s">
        <v>56</v>
      </c>
      <c r="G80" s="9" t="s">
        <v>172</v>
      </c>
      <c r="H80" s="9">
        <v>5.6026000000000003E-4</v>
      </c>
      <c r="I80" s="9" t="s">
        <v>189</v>
      </c>
      <c r="J80" s="9" t="b">
        <v>0</v>
      </c>
      <c r="L80" s="9">
        <v>0</v>
      </c>
      <c r="M80" s="9">
        <v>0</v>
      </c>
      <c r="N80" s="9">
        <v>0</v>
      </c>
      <c r="O80" s="9">
        <v>0</v>
      </c>
      <c r="P80" s="9">
        <v>0</v>
      </c>
      <c r="Q80" s="9">
        <v>0</v>
      </c>
      <c r="R80" s="9">
        <v>0</v>
      </c>
      <c r="S80" s="9">
        <v>0</v>
      </c>
      <c r="T80" s="9">
        <v>0</v>
      </c>
      <c r="U80" s="9">
        <v>0</v>
      </c>
      <c r="V80" s="9">
        <v>0</v>
      </c>
      <c r="W80" s="9">
        <v>0</v>
      </c>
      <c r="X80" s="9">
        <v>0</v>
      </c>
      <c r="Y80" s="9">
        <v>42.95</v>
      </c>
      <c r="Z80" s="9">
        <v>0</v>
      </c>
      <c r="AA80" s="9">
        <v>0</v>
      </c>
      <c r="AB80" s="9">
        <f t="shared" si="60"/>
        <v>5.6026000000000003E-4</v>
      </c>
      <c r="AC80" s="9">
        <f t="shared" si="62"/>
        <v>0</v>
      </c>
      <c r="AD80" s="9">
        <f t="shared" si="63"/>
        <v>0</v>
      </c>
      <c r="AE80" s="9">
        <f t="shared" si="64"/>
        <v>0</v>
      </c>
      <c r="AF80" s="9">
        <f t="shared" si="65"/>
        <v>0</v>
      </c>
      <c r="AG80" s="9">
        <f t="shared" si="66"/>
        <v>0</v>
      </c>
      <c r="AH80" s="9">
        <f t="shared" si="67"/>
        <v>0</v>
      </c>
      <c r="AI80" s="9">
        <f t="shared" si="68"/>
        <v>0</v>
      </c>
      <c r="AJ80" s="9">
        <f t="shared" si="69"/>
        <v>0</v>
      </c>
      <c r="AK80" s="9">
        <f t="shared" si="70"/>
        <v>0</v>
      </c>
      <c r="AL80" s="9">
        <f t="shared" si="71"/>
        <v>0</v>
      </c>
      <c r="AM80" s="9">
        <f t="shared" si="72"/>
        <v>0</v>
      </c>
      <c r="AN80" s="9">
        <f t="shared" si="73"/>
        <v>0</v>
      </c>
      <c r="AO80" s="9">
        <f t="shared" si="74"/>
        <v>0</v>
      </c>
      <c r="AP80" s="9">
        <f t="shared" si="75"/>
        <v>2.4063167000000003E-2</v>
      </c>
      <c r="AQ80" s="9">
        <f t="shared" si="76"/>
        <v>0</v>
      </c>
      <c r="AR80" s="9">
        <f t="shared" si="77"/>
        <v>0</v>
      </c>
    </row>
    <row r="81" spans="1:44" ht="51" x14ac:dyDescent="0.35">
      <c r="A81" s="9" t="s">
        <v>146</v>
      </c>
      <c r="B81" s="9" t="s">
        <v>76</v>
      </c>
      <c r="C81" s="9" t="s">
        <v>110</v>
      </c>
      <c r="D81" s="9" t="s">
        <v>177</v>
      </c>
      <c r="E81" s="9" t="s">
        <v>126</v>
      </c>
      <c r="F81" s="9" t="s">
        <v>56</v>
      </c>
      <c r="G81" s="9" t="s">
        <v>172</v>
      </c>
      <c r="H81" s="9">
        <v>2.3430000000000001E-5</v>
      </c>
      <c r="I81" s="9" t="s">
        <v>189</v>
      </c>
      <c r="J81" s="9" t="b">
        <v>0</v>
      </c>
      <c r="L81" s="9">
        <v>0</v>
      </c>
      <c r="M81" s="9">
        <v>0</v>
      </c>
      <c r="N81" s="9">
        <v>0</v>
      </c>
      <c r="O81" s="9">
        <v>0</v>
      </c>
      <c r="P81" s="9">
        <v>1.4E-5</v>
      </c>
      <c r="Q81" s="9">
        <v>0</v>
      </c>
      <c r="R81" s="9">
        <v>0</v>
      </c>
      <c r="S81" s="9">
        <v>3.02</v>
      </c>
      <c r="T81" s="9">
        <v>13.47</v>
      </c>
      <c r="U81" s="9">
        <v>0</v>
      </c>
      <c r="V81" s="9">
        <v>9.1999999999999998E-2</v>
      </c>
      <c r="W81" s="9">
        <v>0</v>
      </c>
      <c r="X81" s="9">
        <v>0</v>
      </c>
      <c r="Y81" s="9">
        <v>0</v>
      </c>
      <c r="Z81" s="9">
        <v>0</v>
      </c>
      <c r="AA81" s="9">
        <v>0</v>
      </c>
      <c r="AB81" s="9">
        <f t="shared" si="60"/>
        <v>2.3430000000000001E-5</v>
      </c>
      <c r="AC81" s="9">
        <f t="shared" si="62"/>
        <v>0</v>
      </c>
      <c r="AD81" s="9">
        <f t="shared" si="63"/>
        <v>0</v>
      </c>
      <c r="AE81" s="9">
        <f t="shared" si="64"/>
        <v>0</v>
      </c>
      <c r="AF81" s="9">
        <f t="shared" si="65"/>
        <v>0</v>
      </c>
      <c r="AG81" s="9">
        <f t="shared" si="66"/>
        <v>3.2802000000000002E-10</v>
      </c>
      <c r="AH81" s="9">
        <f t="shared" si="67"/>
        <v>0</v>
      </c>
      <c r="AI81" s="9">
        <f t="shared" si="68"/>
        <v>0</v>
      </c>
      <c r="AJ81" s="9">
        <f t="shared" si="69"/>
        <v>7.0758600000000004E-5</v>
      </c>
      <c r="AK81" s="9">
        <f t="shared" si="70"/>
        <v>3.1560210000000004E-4</v>
      </c>
      <c r="AL81" s="9">
        <f t="shared" si="71"/>
        <v>0</v>
      </c>
      <c r="AM81" s="9">
        <f t="shared" si="72"/>
        <v>2.1555599999999999E-6</v>
      </c>
      <c r="AN81" s="9">
        <f t="shared" si="73"/>
        <v>0</v>
      </c>
      <c r="AO81" s="9">
        <f t="shared" si="74"/>
        <v>0</v>
      </c>
      <c r="AP81" s="9">
        <f t="shared" si="75"/>
        <v>0</v>
      </c>
      <c r="AQ81" s="9">
        <f t="shared" si="76"/>
        <v>0</v>
      </c>
      <c r="AR81" s="9">
        <f t="shared" si="77"/>
        <v>0</v>
      </c>
    </row>
    <row r="82" spans="1:44" ht="88.5" x14ac:dyDescent="0.35">
      <c r="A82" s="9" t="s">
        <v>133</v>
      </c>
      <c r="B82" s="9" t="s">
        <v>63</v>
      </c>
      <c r="C82" s="9" t="s">
        <v>110</v>
      </c>
      <c r="D82" s="9" t="s">
        <v>172</v>
      </c>
      <c r="E82" s="9" t="s">
        <v>133</v>
      </c>
      <c r="F82" s="9" t="s">
        <v>63</v>
      </c>
      <c r="G82" s="9" t="s">
        <v>172</v>
      </c>
      <c r="H82" s="9">
        <v>-1</v>
      </c>
      <c r="I82" s="9" t="s">
        <v>187</v>
      </c>
      <c r="J82" s="9" t="b">
        <v>0</v>
      </c>
      <c r="AB82" s="9">
        <f t="shared" si="60"/>
        <v>-1</v>
      </c>
      <c r="AC82" s="9">
        <f t="shared" ref="AC82:AR82" si="78">+AC83+AC84+AC85+AC86+AC87+AC88+AC89+AC90+AC91+AC92+AC93+AC94</f>
        <v>5.1902148057455584E-2</v>
      </c>
      <c r="AD82" s="9">
        <f t="shared" si="78"/>
        <v>2.9631161922865247E-9</v>
      </c>
      <c r="AE82" s="9">
        <f t="shared" si="78"/>
        <v>1.505032708367435E-9</v>
      </c>
      <c r="AF82" s="9">
        <f t="shared" si="78"/>
        <v>2.5670544272338876E-9</v>
      </c>
      <c r="AG82" s="9">
        <f t="shared" si="78"/>
        <v>1.0935378100008095E-8</v>
      </c>
      <c r="AH82" s="9">
        <f t="shared" si="78"/>
        <v>1.9588166580128026E-3</v>
      </c>
      <c r="AI82" s="9">
        <f t="shared" si="78"/>
        <v>7.1927436849041171E-5</v>
      </c>
      <c r="AJ82" s="9">
        <f t="shared" si="78"/>
        <v>2.1689098136162058E-3</v>
      </c>
      <c r="AK82" s="9">
        <f t="shared" si="78"/>
        <v>9.6286163502397708E-3</v>
      </c>
      <c r="AL82" s="9">
        <f t="shared" si="78"/>
        <v>3.8220756400944562E-7</v>
      </c>
      <c r="AM82" s="9">
        <f t="shared" si="78"/>
        <v>8.6336785509601342E-5</v>
      </c>
      <c r="AN82" s="9">
        <f t="shared" si="78"/>
        <v>2.0821992102691859E-2</v>
      </c>
      <c r="AO82" s="9">
        <f t="shared" si="78"/>
        <v>0.58901897080924814</v>
      </c>
      <c r="AP82" s="9">
        <f t="shared" si="78"/>
        <v>1.1813854293390241E-2</v>
      </c>
      <c r="AQ82" s="9">
        <f t="shared" si="78"/>
        <v>1.2528994163134821E-7</v>
      </c>
      <c r="AR82" s="9">
        <f t="shared" si="78"/>
        <v>0.27798189257859174</v>
      </c>
    </row>
    <row r="83" spans="1:44" ht="63.5" x14ac:dyDescent="0.35">
      <c r="A83" s="9" t="s">
        <v>147</v>
      </c>
      <c r="B83" s="9" t="s">
        <v>77</v>
      </c>
      <c r="C83" s="9" t="s">
        <v>110</v>
      </c>
      <c r="D83" s="9" t="s">
        <v>180</v>
      </c>
      <c r="E83" s="9" t="s">
        <v>133</v>
      </c>
      <c r="F83" s="9" t="s">
        <v>63</v>
      </c>
      <c r="G83" s="9" t="s">
        <v>172</v>
      </c>
      <c r="H83" s="9">
        <v>-1.8499999999999999E-5</v>
      </c>
      <c r="I83" s="9" t="s">
        <v>188</v>
      </c>
      <c r="J83" s="9" t="b">
        <v>0</v>
      </c>
      <c r="L83" s="9">
        <v>-0.51940192584175338</v>
      </c>
      <c r="M83" s="9">
        <v>-4.6051919264734213E-9</v>
      </c>
      <c r="N83" s="9">
        <v>-6.2243072063220781E-9</v>
      </c>
      <c r="O83" s="9">
        <v>-4.288719512531037E-8</v>
      </c>
      <c r="P83" s="9">
        <v>-4.1565817284655442E-9</v>
      </c>
      <c r="Q83" s="9">
        <v>-1.9986873841216142E-3</v>
      </c>
      <c r="R83" s="9">
        <v>-3.9306171721655128E-4</v>
      </c>
      <c r="S83" s="9">
        <v>-3.126136520155667E-4</v>
      </c>
      <c r="T83" s="9">
        <v>-1.468644351305413E-3</v>
      </c>
      <c r="U83" s="9">
        <v>-7.4459604740602693E-7</v>
      </c>
      <c r="V83" s="9">
        <v>-1.469849444047435E-4</v>
      </c>
      <c r="W83" s="9">
        <v>-1.3996924973071929</v>
      </c>
      <c r="X83" s="9">
        <v>-0.59690606778180233</v>
      </c>
      <c r="Y83" s="9">
        <v>-7.2207398976455228E-2</v>
      </c>
      <c r="Z83" s="9">
        <v>-1.9787340231942811E-7</v>
      </c>
      <c r="AA83" s="9">
        <v>-0.36422215309220052</v>
      </c>
      <c r="AB83" s="9">
        <f t="shared" si="60"/>
        <v>-1.8499999999999999E-5</v>
      </c>
      <c r="AC83" s="9">
        <f t="shared" ref="AC83:AC94" si="79">AB83*L83</f>
        <v>9.6089356280724362E-6</v>
      </c>
      <c r="AD83" s="9">
        <f t="shared" ref="AD83:AD94" si="80">AB83*M83</f>
        <v>8.519605063975829E-14</v>
      </c>
      <c r="AE83" s="9">
        <f t="shared" ref="AE83:AE94" si="81">AB83*N83</f>
        <v>1.1514968331695844E-13</v>
      </c>
      <c r="AF83" s="9">
        <f t="shared" ref="AF83:AF94" si="82">AB83*O83</f>
        <v>7.9341310981824181E-13</v>
      </c>
      <c r="AG83" s="9">
        <f t="shared" ref="AG83:AG94" si="83">AB83*P83</f>
        <v>7.6896761976612567E-14</v>
      </c>
      <c r="AH83" s="9">
        <f t="shared" ref="AH83:AH94" si="84">AB83*Q83</f>
        <v>3.6975716606249858E-8</v>
      </c>
      <c r="AI83" s="9">
        <f t="shared" ref="AI83:AI94" si="85">AB83*R83</f>
        <v>7.271641768506198E-9</v>
      </c>
      <c r="AJ83" s="9">
        <f t="shared" ref="AJ83:AJ94" si="86">AB83*S83</f>
        <v>5.7833525622879834E-9</v>
      </c>
      <c r="AK83" s="9">
        <f t="shared" ref="AK83:AK94" si="87">AB83*T83</f>
        <v>2.7169920499150139E-8</v>
      </c>
      <c r="AL83" s="9">
        <f t="shared" ref="AL83:AL94" si="88">AB83*U83</f>
        <v>1.3775026877011497E-11</v>
      </c>
      <c r="AM83" s="9">
        <f t="shared" ref="AM83:AM94" si="89">AB83*V83</f>
        <v>2.7192214714877544E-9</v>
      </c>
      <c r="AN83" s="9">
        <f t="shared" ref="AN83:AN94" si="90">AB83*W83</f>
        <v>2.5894311200183068E-5</v>
      </c>
      <c r="AO83" s="9">
        <f t="shared" ref="AO83:AO94" si="91">AB83*X83</f>
        <v>1.1042762253963342E-5</v>
      </c>
      <c r="AP83" s="9">
        <f t="shared" ref="AP83:AP94" si="92">AB83*Y83</f>
        <v>1.3358368810644216E-6</v>
      </c>
      <c r="AQ83" s="9">
        <f t="shared" ref="AQ83:AQ94" si="93">AB83*Z83</f>
        <v>3.6606579429094194E-12</v>
      </c>
      <c r="AR83" s="9">
        <f t="shared" ref="AR83:AR94" si="94">AB83*AA83</f>
        <v>6.7381098322057096E-6</v>
      </c>
    </row>
    <row r="84" spans="1:44" ht="63.5" x14ac:dyDescent="0.35">
      <c r="A84" s="9" t="s">
        <v>148</v>
      </c>
      <c r="B84" s="9" t="s">
        <v>78</v>
      </c>
      <c r="C84" s="9" t="s">
        <v>166</v>
      </c>
      <c r="D84" s="9" t="s">
        <v>180</v>
      </c>
      <c r="E84" s="9" t="s">
        <v>133</v>
      </c>
      <c r="F84" s="9" t="s">
        <v>63</v>
      </c>
      <c r="G84" s="9" t="s">
        <v>172</v>
      </c>
      <c r="H84" s="9">
        <v>-2.2499999999999999E-4</v>
      </c>
      <c r="I84" s="9" t="s">
        <v>188</v>
      </c>
      <c r="J84" s="9" t="b">
        <v>0</v>
      </c>
      <c r="L84" s="9">
        <v>-0.2495987735369119</v>
      </c>
      <c r="M84" s="9">
        <v>-2.298440280271461E-8</v>
      </c>
      <c r="N84" s="9">
        <v>-1.2730318481443419E-7</v>
      </c>
      <c r="O84" s="9">
        <v>-2.1089556431940152E-6</v>
      </c>
      <c r="P84" s="9">
        <v>-3.3022881192144073E-8</v>
      </c>
      <c r="Q84" s="9">
        <v>-3.087734116993586E-2</v>
      </c>
      <c r="R84" s="9">
        <v>-1.673626355443798E-3</v>
      </c>
      <c r="S84" s="9">
        <v>-3.9479854448940836E-3</v>
      </c>
      <c r="T84" s="9">
        <v>-1.1803089175688029E-2</v>
      </c>
      <c r="U84" s="9">
        <v>-9.1012277757634887E-4</v>
      </c>
      <c r="V84" s="9">
        <v>-2.0731028737765399E-2</v>
      </c>
      <c r="W84" s="9">
        <v>-4.7613668469768156</v>
      </c>
      <c r="X84" s="9">
        <v>-4.0001410825997326</v>
      </c>
      <c r="Y84" s="9">
        <v>-4.434468517523853</v>
      </c>
      <c r="Z84" s="9">
        <v>-6.659646535487014E-6</v>
      </c>
      <c r="AA84" s="9">
        <v>-4.3641458683035443</v>
      </c>
      <c r="AB84" s="9">
        <f t="shared" si="60"/>
        <v>-2.2499999999999999E-4</v>
      </c>
      <c r="AC84" s="9">
        <f t="shared" si="79"/>
        <v>5.6159724045805173E-5</v>
      </c>
      <c r="AD84" s="9">
        <f t="shared" si="80"/>
        <v>5.1714906306107873E-12</v>
      </c>
      <c r="AE84" s="9">
        <f t="shared" si="81"/>
        <v>2.8643216583247692E-11</v>
      </c>
      <c r="AF84" s="9">
        <f t="shared" si="82"/>
        <v>4.7451501971865341E-10</v>
      </c>
      <c r="AG84" s="9">
        <f t="shared" si="83"/>
        <v>7.4301482682324166E-12</v>
      </c>
      <c r="AH84" s="9">
        <f t="shared" si="84"/>
        <v>6.9474017632355678E-6</v>
      </c>
      <c r="AI84" s="9">
        <f t="shared" si="85"/>
        <v>3.7656592997485455E-7</v>
      </c>
      <c r="AJ84" s="9">
        <f t="shared" si="86"/>
        <v>8.8829672510116878E-7</v>
      </c>
      <c r="AK84" s="9">
        <f t="shared" si="87"/>
        <v>2.6556950645298065E-6</v>
      </c>
      <c r="AL84" s="9">
        <f t="shared" si="88"/>
        <v>2.0477762495467849E-7</v>
      </c>
      <c r="AM84" s="9">
        <f t="shared" si="89"/>
        <v>4.6644814659972144E-6</v>
      </c>
      <c r="AN84" s="9">
        <f t="shared" si="90"/>
        <v>1.0713075405697835E-3</v>
      </c>
      <c r="AO84" s="9">
        <f t="shared" si="91"/>
        <v>9.0003174358493985E-4</v>
      </c>
      <c r="AP84" s="9">
        <f t="shared" si="92"/>
        <v>9.9775541644286686E-4</v>
      </c>
      <c r="AQ84" s="9">
        <f t="shared" si="93"/>
        <v>1.498420470484578E-9</v>
      </c>
      <c r="AR84" s="9">
        <f t="shared" si="94"/>
        <v>9.8193282036829741E-4</v>
      </c>
    </row>
    <row r="85" spans="1:44" ht="63.5" x14ac:dyDescent="0.35">
      <c r="A85" s="9" t="s">
        <v>149</v>
      </c>
      <c r="B85" s="9" t="s">
        <v>79</v>
      </c>
      <c r="C85" s="9" t="s">
        <v>167</v>
      </c>
      <c r="D85" s="9" t="s">
        <v>180</v>
      </c>
      <c r="E85" s="9" t="s">
        <v>133</v>
      </c>
      <c r="F85" s="9" t="s">
        <v>63</v>
      </c>
      <c r="G85" s="9" t="s">
        <v>172</v>
      </c>
      <c r="H85" s="9">
        <v>7.4099999999999998E-9</v>
      </c>
      <c r="I85" s="9" t="s">
        <v>188</v>
      </c>
      <c r="J85" s="9" t="b">
        <v>0</v>
      </c>
      <c r="L85" s="9">
        <v>431230.28845620091</v>
      </c>
      <c r="M85" s="9">
        <v>0.1812057905421523</v>
      </c>
      <c r="N85" s="9">
        <v>0.17818369209175161</v>
      </c>
      <c r="O85" s="9">
        <v>0.24646226323935019</v>
      </c>
      <c r="P85" s="9">
        <v>9.5402912601042889E-2</v>
      </c>
      <c r="Q85" s="9">
        <v>75861.433288755667</v>
      </c>
      <c r="R85" s="9">
        <v>3780.796048065733</v>
      </c>
      <c r="S85" s="9">
        <v>3420.1765630243522</v>
      </c>
      <c r="T85" s="9">
        <v>11503.54919853773</v>
      </c>
      <c r="U85" s="9">
        <v>16.70792456510156</v>
      </c>
      <c r="V85" s="9">
        <v>1003.613908752983</v>
      </c>
      <c r="W85" s="9">
        <v>3436396.434692875</v>
      </c>
      <c r="X85" s="9">
        <v>63525200.067814529</v>
      </c>
      <c r="Y85" s="9">
        <v>464514.47825360479</v>
      </c>
      <c r="Z85" s="9">
        <v>12.573692906766761</v>
      </c>
      <c r="AA85" s="9">
        <v>15117124.67547882</v>
      </c>
      <c r="AB85" s="9">
        <f t="shared" si="60"/>
        <v>7.4099999999999998E-9</v>
      </c>
      <c r="AC85" s="9">
        <f t="shared" si="79"/>
        <v>3.1954164374604489E-3</v>
      </c>
      <c r="AD85" s="9">
        <f t="shared" si="80"/>
        <v>1.3427349079173486E-9</v>
      </c>
      <c r="AE85" s="9">
        <f t="shared" si="81"/>
        <v>1.3203411583998795E-9</v>
      </c>
      <c r="AF85" s="9">
        <f t="shared" si="82"/>
        <v>1.826285370603585E-9</v>
      </c>
      <c r="AG85" s="9">
        <f t="shared" si="83"/>
        <v>7.0693558237372784E-10</v>
      </c>
      <c r="AH85" s="9">
        <f t="shared" si="84"/>
        <v>5.621332206696795E-4</v>
      </c>
      <c r="AI85" s="9">
        <f t="shared" si="85"/>
        <v>2.801569871616708E-5</v>
      </c>
      <c r="AJ85" s="9">
        <f t="shared" si="86"/>
        <v>2.5343508332010448E-5</v>
      </c>
      <c r="AK85" s="9">
        <f t="shared" si="87"/>
        <v>8.5241299561164576E-5</v>
      </c>
      <c r="AL85" s="9">
        <f t="shared" si="88"/>
        <v>1.2380572102740256E-7</v>
      </c>
      <c r="AM85" s="9">
        <f t="shared" si="89"/>
        <v>7.4367790638596034E-6</v>
      </c>
      <c r="AN85" s="9">
        <f t="shared" si="90"/>
        <v>2.5463697581074203E-2</v>
      </c>
      <c r="AO85" s="9">
        <f t="shared" si="91"/>
        <v>0.47072173250250565</v>
      </c>
      <c r="AP85" s="9">
        <f t="shared" si="92"/>
        <v>3.4420522838592114E-3</v>
      </c>
      <c r="AQ85" s="9">
        <f t="shared" si="93"/>
        <v>9.3171064439141692E-8</v>
      </c>
      <c r="AR85" s="9">
        <f t="shared" si="94"/>
        <v>0.11201789384529805</v>
      </c>
    </row>
    <row r="86" spans="1:44" ht="63.5" x14ac:dyDescent="0.35">
      <c r="A86" s="9" t="s">
        <v>150</v>
      </c>
      <c r="B86" s="9" t="s">
        <v>80</v>
      </c>
      <c r="C86" s="9" t="s">
        <v>168</v>
      </c>
      <c r="D86" s="9" t="s">
        <v>180</v>
      </c>
      <c r="E86" s="9" t="s">
        <v>133</v>
      </c>
      <c r="F86" s="9" t="s">
        <v>63</v>
      </c>
      <c r="G86" s="9" t="s">
        <v>172</v>
      </c>
      <c r="H86" s="9">
        <v>1.18E-2</v>
      </c>
      <c r="I86" s="9" t="s">
        <v>188</v>
      </c>
      <c r="J86" s="9" t="b">
        <v>0</v>
      </c>
      <c r="L86" s="9">
        <v>6.4976975825310895E-2</v>
      </c>
      <c r="M86" s="9">
        <v>1.88167952045853E-8</v>
      </c>
      <c r="N86" s="9">
        <v>6.0236371123010269E-9</v>
      </c>
      <c r="O86" s="9">
        <v>3.9556354335357318E-8</v>
      </c>
      <c r="P86" s="9">
        <v>5.3369834210624228E-9</v>
      </c>
      <c r="Q86" s="9">
        <v>8.4433934315109968E-2</v>
      </c>
      <c r="R86" s="9">
        <v>5.016597225484062E-4</v>
      </c>
      <c r="S86" s="9">
        <v>5.0248543053991177E-4</v>
      </c>
      <c r="T86" s="9">
        <v>1.8498312758690361E-3</v>
      </c>
      <c r="U86" s="9">
        <v>3.9109431028866969E-6</v>
      </c>
      <c r="V86" s="9">
        <v>1.39010101612752E-4</v>
      </c>
      <c r="W86" s="9">
        <v>0.17314665931359649</v>
      </c>
      <c r="X86" s="9">
        <v>2.101253921996538</v>
      </c>
      <c r="Y86" s="9">
        <v>0.15811485130492209</v>
      </c>
      <c r="Z86" s="9">
        <v>4.2611104742012036E-6</v>
      </c>
      <c r="AA86" s="9">
        <v>6.7283494472038399</v>
      </c>
      <c r="AB86" s="9">
        <f t="shared" si="60"/>
        <v>1.18E-2</v>
      </c>
      <c r="AC86" s="9">
        <f t="shared" si="79"/>
        <v>7.6672831473866855E-4</v>
      </c>
      <c r="AD86" s="9">
        <f t="shared" si="80"/>
        <v>2.2203818341410653E-10</v>
      </c>
      <c r="AE86" s="9">
        <f t="shared" si="81"/>
        <v>7.107891792515212E-11</v>
      </c>
      <c r="AF86" s="9">
        <f t="shared" si="82"/>
        <v>4.6676498115721638E-10</v>
      </c>
      <c r="AG86" s="9">
        <f t="shared" si="83"/>
        <v>6.2976404368536587E-11</v>
      </c>
      <c r="AH86" s="9">
        <f t="shared" si="84"/>
        <v>9.9632042491829757E-4</v>
      </c>
      <c r="AI86" s="9">
        <f t="shared" si="85"/>
        <v>5.919584726071193E-6</v>
      </c>
      <c r="AJ86" s="9">
        <f t="shared" si="86"/>
        <v>5.9293280803709584E-6</v>
      </c>
      <c r="AK86" s="9">
        <f t="shared" si="87"/>
        <v>2.1828009055254625E-5</v>
      </c>
      <c r="AL86" s="9">
        <f t="shared" si="88"/>
        <v>4.614912861406302E-8</v>
      </c>
      <c r="AM86" s="9">
        <f t="shared" si="89"/>
        <v>1.6403191990304736E-6</v>
      </c>
      <c r="AN86" s="9">
        <f t="shared" si="90"/>
        <v>2.0431305799004386E-3</v>
      </c>
      <c r="AO86" s="9">
        <f t="shared" si="91"/>
        <v>2.4794796279559148E-2</v>
      </c>
      <c r="AP86" s="9">
        <f t="shared" si="92"/>
        <v>1.8657552453980805E-3</v>
      </c>
      <c r="AQ86" s="9">
        <f t="shared" si="93"/>
        <v>5.0281103595574199E-8</v>
      </c>
      <c r="AR86" s="9">
        <f t="shared" si="94"/>
        <v>7.9394523477005305E-2</v>
      </c>
    </row>
    <row r="87" spans="1:44" ht="113.5" x14ac:dyDescent="0.35">
      <c r="A87" s="9" t="s">
        <v>151</v>
      </c>
      <c r="B87" s="9" t="s">
        <v>81</v>
      </c>
      <c r="C87" s="9" t="s">
        <v>169</v>
      </c>
      <c r="D87" s="9" t="s">
        <v>173</v>
      </c>
      <c r="E87" s="9" t="s">
        <v>133</v>
      </c>
      <c r="F87" s="9" t="s">
        <v>63</v>
      </c>
      <c r="G87" s="9" t="s">
        <v>172</v>
      </c>
      <c r="H87" s="9">
        <v>3.5211267605633799E-4</v>
      </c>
      <c r="I87" s="9" t="s">
        <v>188</v>
      </c>
      <c r="J87" s="9" t="b">
        <v>0</v>
      </c>
      <c r="L87" s="9">
        <v>20.770476845355471</v>
      </c>
      <c r="M87" s="9">
        <v>4.538945855711228E-6</v>
      </c>
      <c r="N87" s="9">
        <v>3.3553231459484399E-7</v>
      </c>
      <c r="O87" s="9">
        <v>4.9703019663053336E-7</v>
      </c>
      <c r="P87" s="9">
        <v>1.654775334199667E-6</v>
      </c>
      <c r="Q87" s="9">
        <v>1.358150323754713</v>
      </c>
      <c r="R87" s="9">
        <v>9.3551327350913246E-2</v>
      </c>
      <c r="S87" s="9">
        <v>7.8627320043827789E-2</v>
      </c>
      <c r="T87" s="9">
        <v>0.30444602764641082</v>
      </c>
      <c r="U87" s="9">
        <v>5.1596218834091912E-5</v>
      </c>
      <c r="V87" s="9">
        <v>2.7679495648269901E-2</v>
      </c>
      <c r="W87" s="9">
        <v>8.0476568776961841</v>
      </c>
      <c r="X87" s="9">
        <v>384.2101054534304</v>
      </c>
      <c r="Y87" s="9">
        <v>0.83675906617926499</v>
      </c>
      <c r="Z87" s="9">
        <v>1.5989725259106591E-5</v>
      </c>
      <c r="AA87" s="9">
        <v>287.88358972637371</v>
      </c>
      <c r="AB87" s="9">
        <f t="shared" si="60"/>
        <v>3.5211267605633799E-4</v>
      </c>
      <c r="AC87" s="9">
        <f t="shared" si="79"/>
        <v>7.31354818498432E-3</v>
      </c>
      <c r="AD87" s="9">
        <f t="shared" si="80"/>
        <v>1.5982203717293055E-9</v>
      </c>
      <c r="AE87" s="9">
        <f t="shared" si="81"/>
        <v>1.1814518119536758E-10</v>
      </c>
      <c r="AF87" s="9">
        <f t="shared" si="82"/>
        <v>1.7501063261638496E-10</v>
      </c>
      <c r="AG87" s="9">
        <f t="shared" si="83"/>
        <v>5.8266737119706578E-10</v>
      </c>
      <c r="AH87" s="9">
        <f t="shared" si="84"/>
        <v>4.7822194498405382E-4</v>
      </c>
      <c r="AI87" s="9">
        <f t="shared" si="85"/>
        <v>3.2940608222152547E-5</v>
      </c>
      <c r="AJ87" s="9">
        <f t="shared" si="86"/>
        <v>2.7685676071770344E-5</v>
      </c>
      <c r="AK87" s="9">
        <f t="shared" si="87"/>
        <v>1.0719930550929957E-4</v>
      </c>
      <c r="AL87" s="9">
        <f t="shared" si="88"/>
        <v>1.8167682688060532E-8</v>
      </c>
      <c r="AM87" s="9">
        <f t="shared" si="89"/>
        <v>9.7463012846020771E-6</v>
      </c>
      <c r="AN87" s="9">
        <f t="shared" si="90"/>
        <v>2.833681999188797E-3</v>
      </c>
      <c r="AO87" s="9">
        <f t="shared" si="91"/>
        <v>0.1352852483990952</v>
      </c>
      <c r="AP87" s="9">
        <f t="shared" si="92"/>
        <v>2.9463347400678341E-4</v>
      </c>
      <c r="AQ87" s="9">
        <f t="shared" si="93"/>
        <v>5.6301849503896443E-9</v>
      </c>
      <c r="AR87" s="9">
        <f t="shared" si="94"/>
        <v>0.10136746117125833</v>
      </c>
    </row>
    <row r="88" spans="1:44" ht="63.5" x14ac:dyDescent="0.35">
      <c r="A88" s="9" t="s">
        <v>138</v>
      </c>
      <c r="B88" s="9" t="s">
        <v>68</v>
      </c>
      <c r="C88" s="9" t="s">
        <v>110</v>
      </c>
      <c r="D88" s="9" t="s">
        <v>173</v>
      </c>
      <c r="E88" s="9" t="s">
        <v>133</v>
      </c>
      <c r="F88" s="9" t="s">
        <v>63</v>
      </c>
      <c r="G88" s="9" t="s">
        <v>172</v>
      </c>
      <c r="H88" s="9">
        <v>-0.45</v>
      </c>
      <c r="I88" s="9" t="s">
        <v>188</v>
      </c>
      <c r="J88" s="9" t="b">
        <v>0</v>
      </c>
      <c r="L88" s="9">
        <v>1.9762523097816322E-3</v>
      </c>
      <c r="M88" s="9">
        <v>4.5585323878996922E-10</v>
      </c>
      <c r="N88" s="9">
        <v>7.3979812043397198E-11</v>
      </c>
      <c r="O88" s="9">
        <v>8.3625553327060225E-10</v>
      </c>
      <c r="P88" s="9">
        <v>4.9935178435876641E-10</v>
      </c>
      <c r="Q88" s="9">
        <v>1.8854068897571169E-4</v>
      </c>
      <c r="R88" s="9">
        <v>1.2071760860206691E-5</v>
      </c>
      <c r="S88" s="9">
        <v>1.098395321246494E-5</v>
      </c>
      <c r="T88" s="9">
        <v>3.8522508602168832E-5</v>
      </c>
      <c r="U88" s="9">
        <v>2.3791929559191239E-8</v>
      </c>
      <c r="V88" s="9">
        <v>3.4529216119100202E-6</v>
      </c>
      <c r="W88" s="9">
        <v>2.359048868720344E-2</v>
      </c>
      <c r="X88" s="9">
        <v>9.4875290839446111E-2</v>
      </c>
      <c r="Y88" s="9">
        <v>3.4761769599503579E-4</v>
      </c>
      <c r="Z88" s="9">
        <v>5.6209983293744008E-8</v>
      </c>
      <c r="AA88" s="9">
        <v>3.5081459655934379E-2</v>
      </c>
      <c r="AB88" s="9">
        <f t="shared" si="60"/>
        <v>-0.45</v>
      </c>
      <c r="AC88" s="9">
        <f t="shared" si="79"/>
        <v>-8.8931353940173452E-4</v>
      </c>
      <c r="AD88" s="9">
        <f t="shared" si="80"/>
        <v>-2.0513395745548615E-10</v>
      </c>
      <c r="AE88" s="9">
        <f t="shared" si="81"/>
        <v>-3.329091541952874E-11</v>
      </c>
      <c r="AF88" s="9">
        <f t="shared" si="82"/>
        <v>-3.7631498997177103E-10</v>
      </c>
      <c r="AG88" s="9">
        <f t="shared" si="83"/>
        <v>-2.2470830296144488E-10</v>
      </c>
      <c r="AH88" s="9">
        <f t="shared" si="84"/>
        <v>-8.4843310039070264E-5</v>
      </c>
      <c r="AI88" s="9">
        <f t="shared" si="85"/>
        <v>-5.4322923870930111E-6</v>
      </c>
      <c r="AJ88" s="9">
        <f t="shared" si="86"/>
        <v>-4.942778945609223E-6</v>
      </c>
      <c r="AK88" s="9">
        <f t="shared" si="87"/>
        <v>-1.7335128870975976E-5</v>
      </c>
      <c r="AL88" s="9">
        <f t="shared" si="88"/>
        <v>-1.0706368301636057E-8</v>
      </c>
      <c r="AM88" s="9">
        <f t="shared" si="89"/>
        <v>-1.5538147253595092E-6</v>
      </c>
      <c r="AN88" s="9">
        <f t="shared" si="90"/>
        <v>-1.0615719909241548E-2</v>
      </c>
      <c r="AO88" s="9">
        <f t="shared" si="91"/>
        <v>-4.2693880877750751E-2</v>
      </c>
      <c r="AP88" s="9">
        <f t="shared" si="92"/>
        <v>-1.5642796319776612E-4</v>
      </c>
      <c r="AQ88" s="9">
        <f t="shared" si="93"/>
        <v>-2.5294492482184804E-8</v>
      </c>
      <c r="AR88" s="9">
        <f t="shared" si="94"/>
        <v>-1.5786656845170471E-2</v>
      </c>
    </row>
    <row r="89" spans="1:44" ht="63.5" x14ac:dyDescent="0.35">
      <c r="A89" s="9" t="s">
        <v>139</v>
      </c>
      <c r="B89" s="9" t="s">
        <v>69</v>
      </c>
      <c r="C89" s="9" t="s">
        <v>110</v>
      </c>
      <c r="D89" s="9" t="s">
        <v>177</v>
      </c>
      <c r="E89" s="9" t="s">
        <v>133</v>
      </c>
      <c r="F89" s="9" t="s">
        <v>63</v>
      </c>
      <c r="G89" s="9" t="s">
        <v>172</v>
      </c>
      <c r="H89" s="9">
        <v>2.5000000000000001E-5</v>
      </c>
      <c r="I89" s="9" t="s">
        <v>189</v>
      </c>
      <c r="J89" s="9" t="b">
        <v>0</v>
      </c>
      <c r="L89" s="9">
        <v>298</v>
      </c>
      <c r="M89" s="9">
        <v>0</v>
      </c>
      <c r="N89" s="9">
        <v>0</v>
      </c>
      <c r="O89" s="9">
        <v>0</v>
      </c>
      <c r="P89" s="9">
        <v>0</v>
      </c>
      <c r="Q89" s="9">
        <v>0</v>
      </c>
      <c r="R89" s="9">
        <v>0</v>
      </c>
      <c r="S89" s="9">
        <v>0</v>
      </c>
      <c r="T89" s="9">
        <v>0</v>
      </c>
      <c r="U89" s="9">
        <v>0</v>
      </c>
      <c r="V89" s="9">
        <v>0</v>
      </c>
      <c r="W89" s="9">
        <v>0</v>
      </c>
      <c r="X89" s="9">
        <v>0</v>
      </c>
      <c r="Y89" s="9">
        <v>0</v>
      </c>
      <c r="Z89" s="9">
        <v>0</v>
      </c>
      <c r="AA89" s="9">
        <v>0</v>
      </c>
      <c r="AB89" s="9">
        <f t="shared" ref="AB89:AB112" si="95">H89</f>
        <v>2.5000000000000001E-5</v>
      </c>
      <c r="AC89" s="9">
        <f t="shared" si="79"/>
        <v>7.45E-3</v>
      </c>
      <c r="AD89" s="9">
        <f t="shared" si="80"/>
        <v>0</v>
      </c>
      <c r="AE89" s="9">
        <f t="shared" si="81"/>
        <v>0</v>
      </c>
      <c r="AF89" s="9">
        <f t="shared" si="82"/>
        <v>0</v>
      </c>
      <c r="AG89" s="9">
        <f t="shared" si="83"/>
        <v>0</v>
      </c>
      <c r="AH89" s="9">
        <f t="shared" si="84"/>
        <v>0</v>
      </c>
      <c r="AI89" s="9">
        <f t="shared" si="85"/>
        <v>0</v>
      </c>
      <c r="AJ89" s="9">
        <f t="shared" si="86"/>
        <v>0</v>
      </c>
      <c r="AK89" s="9">
        <f t="shared" si="87"/>
        <v>0</v>
      </c>
      <c r="AL89" s="9">
        <f t="shared" si="88"/>
        <v>0</v>
      </c>
      <c r="AM89" s="9">
        <f t="shared" si="89"/>
        <v>0</v>
      </c>
      <c r="AN89" s="9">
        <f t="shared" si="90"/>
        <v>0</v>
      </c>
      <c r="AO89" s="9">
        <f t="shared" si="91"/>
        <v>0</v>
      </c>
      <c r="AP89" s="9">
        <f t="shared" si="92"/>
        <v>0</v>
      </c>
      <c r="AQ89" s="9">
        <f t="shared" si="93"/>
        <v>0</v>
      </c>
      <c r="AR89" s="9">
        <f t="shared" si="94"/>
        <v>0</v>
      </c>
    </row>
    <row r="90" spans="1:44" ht="63.5" x14ac:dyDescent="0.35">
      <c r="A90" s="9" t="s">
        <v>140</v>
      </c>
      <c r="B90" s="9" t="s">
        <v>70</v>
      </c>
      <c r="C90" s="9" t="s">
        <v>110</v>
      </c>
      <c r="D90" s="9" t="s">
        <v>177</v>
      </c>
      <c r="E90" s="9" t="s">
        <v>133</v>
      </c>
      <c r="F90" s="9" t="s">
        <v>63</v>
      </c>
      <c r="G90" s="9" t="s">
        <v>172</v>
      </c>
      <c r="H90" s="9">
        <v>0.22</v>
      </c>
      <c r="I90" s="9" t="s">
        <v>189</v>
      </c>
      <c r="J90" s="9" t="b">
        <v>0</v>
      </c>
      <c r="L90" s="9">
        <v>0</v>
      </c>
      <c r="M90" s="9">
        <v>0</v>
      </c>
      <c r="N90" s="9">
        <v>0</v>
      </c>
      <c r="O90" s="9">
        <v>0</v>
      </c>
      <c r="P90" s="9">
        <v>0</v>
      </c>
      <c r="Q90" s="9">
        <v>0</v>
      </c>
      <c r="R90" s="9">
        <v>0</v>
      </c>
      <c r="S90" s="9">
        <v>0</v>
      </c>
      <c r="T90" s="9">
        <v>0</v>
      </c>
      <c r="U90" s="9">
        <v>0</v>
      </c>
      <c r="V90" s="9">
        <v>0</v>
      </c>
      <c r="W90" s="9">
        <v>0</v>
      </c>
      <c r="X90" s="9">
        <v>0</v>
      </c>
      <c r="Y90" s="9">
        <v>0</v>
      </c>
      <c r="Z90" s="9">
        <v>0</v>
      </c>
      <c r="AA90" s="9">
        <v>0</v>
      </c>
      <c r="AB90" s="9">
        <f t="shared" si="95"/>
        <v>0.22</v>
      </c>
      <c r="AC90" s="9">
        <f t="shared" si="79"/>
        <v>0</v>
      </c>
      <c r="AD90" s="9">
        <f t="shared" si="80"/>
        <v>0</v>
      </c>
      <c r="AE90" s="9">
        <f t="shared" si="81"/>
        <v>0</v>
      </c>
      <c r="AF90" s="9">
        <f t="shared" si="82"/>
        <v>0</v>
      </c>
      <c r="AG90" s="9">
        <f t="shared" si="83"/>
        <v>0</v>
      </c>
      <c r="AH90" s="9">
        <f t="shared" si="84"/>
        <v>0</v>
      </c>
      <c r="AI90" s="9">
        <f t="shared" si="85"/>
        <v>0</v>
      </c>
      <c r="AJ90" s="9">
        <f t="shared" si="86"/>
        <v>0</v>
      </c>
      <c r="AK90" s="9">
        <f t="shared" si="87"/>
        <v>0</v>
      </c>
      <c r="AL90" s="9">
        <f t="shared" si="88"/>
        <v>0</v>
      </c>
      <c r="AM90" s="9">
        <f t="shared" si="89"/>
        <v>0</v>
      </c>
      <c r="AN90" s="9">
        <f t="shared" si="90"/>
        <v>0</v>
      </c>
      <c r="AO90" s="9">
        <f t="shared" si="91"/>
        <v>0</v>
      </c>
      <c r="AP90" s="9">
        <f t="shared" si="92"/>
        <v>0</v>
      </c>
      <c r="AQ90" s="9">
        <f t="shared" si="93"/>
        <v>0</v>
      </c>
      <c r="AR90" s="9">
        <f t="shared" si="94"/>
        <v>0</v>
      </c>
    </row>
    <row r="91" spans="1:44" ht="63.5" x14ac:dyDescent="0.35">
      <c r="A91" s="9" t="s">
        <v>152</v>
      </c>
      <c r="B91" s="9" t="s">
        <v>82</v>
      </c>
      <c r="C91" s="9" t="s">
        <v>110</v>
      </c>
      <c r="D91" s="9" t="s">
        <v>177</v>
      </c>
      <c r="E91" s="9" t="s">
        <v>133</v>
      </c>
      <c r="F91" s="9" t="s">
        <v>63</v>
      </c>
      <c r="G91" s="9" t="s">
        <v>172</v>
      </c>
      <c r="H91" s="9">
        <v>5.2599999999999999E-4</v>
      </c>
      <c r="I91" s="9" t="s">
        <v>189</v>
      </c>
      <c r="J91" s="9" t="b">
        <v>0</v>
      </c>
      <c r="L91" s="9">
        <v>0</v>
      </c>
      <c r="M91" s="9">
        <v>0</v>
      </c>
      <c r="N91" s="9">
        <v>0</v>
      </c>
      <c r="O91" s="9">
        <v>0</v>
      </c>
      <c r="P91" s="9">
        <v>0</v>
      </c>
      <c r="Q91" s="9">
        <v>0</v>
      </c>
      <c r="R91" s="9">
        <v>0</v>
      </c>
      <c r="S91" s="9">
        <v>0</v>
      </c>
      <c r="T91" s="9">
        <v>0</v>
      </c>
      <c r="U91" s="9">
        <v>0</v>
      </c>
      <c r="V91" s="9">
        <v>0</v>
      </c>
      <c r="W91" s="9">
        <v>0</v>
      </c>
      <c r="X91" s="9">
        <v>0</v>
      </c>
      <c r="Y91" s="9">
        <v>0</v>
      </c>
      <c r="Z91" s="9">
        <v>0</v>
      </c>
      <c r="AA91" s="9">
        <v>0</v>
      </c>
      <c r="AB91" s="9">
        <f t="shared" si="95"/>
        <v>5.2599999999999999E-4</v>
      </c>
      <c r="AC91" s="9">
        <f t="shared" si="79"/>
        <v>0</v>
      </c>
      <c r="AD91" s="9">
        <f t="shared" si="80"/>
        <v>0</v>
      </c>
      <c r="AE91" s="9">
        <f t="shared" si="81"/>
        <v>0</v>
      </c>
      <c r="AF91" s="9">
        <f t="shared" si="82"/>
        <v>0</v>
      </c>
      <c r="AG91" s="9">
        <f t="shared" si="83"/>
        <v>0</v>
      </c>
      <c r="AH91" s="9">
        <f t="shared" si="84"/>
        <v>0</v>
      </c>
      <c r="AI91" s="9">
        <f t="shared" si="85"/>
        <v>0</v>
      </c>
      <c r="AJ91" s="9">
        <f t="shared" si="86"/>
        <v>0</v>
      </c>
      <c r="AK91" s="9">
        <f t="shared" si="87"/>
        <v>0</v>
      </c>
      <c r="AL91" s="9">
        <f t="shared" si="88"/>
        <v>0</v>
      </c>
      <c r="AM91" s="9">
        <f t="shared" si="89"/>
        <v>0</v>
      </c>
      <c r="AN91" s="9">
        <f t="shared" si="90"/>
        <v>0</v>
      </c>
      <c r="AO91" s="9">
        <f t="shared" si="91"/>
        <v>0</v>
      </c>
      <c r="AP91" s="9">
        <f t="shared" si="92"/>
        <v>0</v>
      </c>
      <c r="AQ91" s="9">
        <f t="shared" si="93"/>
        <v>0</v>
      </c>
      <c r="AR91" s="9">
        <f t="shared" si="94"/>
        <v>0</v>
      </c>
    </row>
    <row r="92" spans="1:44" ht="63.5" x14ac:dyDescent="0.35">
      <c r="A92" s="9" t="s">
        <v>144</v>
      </c>
      <c r="B92" s="9" t="s">
        <v>74</v>
      </c>
      <c r="C92" s="9" t="s">
        <v>110</v>
      </c>
      <c r="D92" s="9" t="s">
        <v>177</v>
      </c>
      <c r="E92" s="9" t="s">
        <v>133</v>
      </c>
      <c r="F92" s="9" t="s">
        <v>63</v>
      </c>
      <c r="G92" s="9" t="s">
        <v>172</v>
      </c>
      <c r="H92" s="9">
        <v>1E-3</v>
      </c>
      <c r="I92" s="9" t="s">
        <v>189</v>
      </c>
      <c r="J92" s="9" t="b">
        <v>0</v>
      </c>
      <c r="L92" s="9">
        <v>34</v>
      </c>
      <c r="M92" s="9">
        <v>0</v>
      </c>
      <c r="N92" s="9">
        <v>0</v>
      </c>
      <c r="O92" s="9">
        <v>0</v>
      </c>
      <c r="P92" s="9">
        <v>0</v>
      </c>
      <c r="Q92" s="9">
        <v>0</v>
      </c>
      <c r="R92" s="9">
        <v>1.01E-2</v>
      </c>
      <c r="S92" s="9">
        <v>0</v>
      </c>
      <c r="T92" s="9">
        <v>0</v>
      </c>
      <c r="U92" s="9">
        <v>0</v>
      </c>
      <c r="V92" s="9">
        <v>0</v>
      </c>
      <c r="W92" s="9">
        <v>0</v>
      </c>
      <c r="X92" s="9">
        <v>0</v>
      </c>
      <c r="Y92" s="9">
        <v>0</v>
      </c>
      <c r="Z92" s="9">
        <v>0</v>
      </c>
      <c r="AA92" s="9">
        <v>0</v>
      </c>
      <c r="AB92" s="9">
        <f t="shared" si="95"/>
        <v>1E-3</v>
      </c>
      <c r="AC92" s="9">
        <f t="shared" si="79"/>
        <v>3.4000000000000002E-2</v>
      </c>
      <c r="AD92" s="9">
        <f t="shared" si="80"/>
        <v>0</v>
      </c>
      <c r="AE92" s="9">
        <f t="shared" si="81"/>
        <v>0</v>
      </c>
      <c r="AF92" s="9">
        <f t="shared" si="82"/>
        <v>0</v>
      </c>
      <c r="AG92" s="9">
        <f t="shared" si="83"/>
        <v>0</v>
      </c>
      <c r="AH92" s="9">
        <f t="shared" si="84"/>
        <v>0</v>
      </c>
      <c r="AI92" s="9">
        <f t="shared" si="85"/>
        <v>1.01E-5</v>
      </c>
      <c r="AJ92" s="9">
        <f t="shared" si="86"/>
        <v>0</v>
      </c>
      <c r="AK92" s="9">
        <f t="shared" si="87"/>
        <v>0</v>
      </c>
      <c r="AL92" s="9">
        <f t="shared" si="88"/>
        <v>0</v>
      </c>
      <c r="AM92" s="9">
        <f t="shared" si="89"/>
        <v>0</v>
      </c>
      <c r="AN92" s="9">
        <f t="shared" si="90"/>
        <v>0</v>
      </c>
      <c r="AO92" s="9">
        <f t="shared" si="91"/>
        <v>0</v>
      </c>
      <c r="AP92" s="9">
        <f t="shared" si="92"/>
        <v>0</v>
      </c>
      <c r="AQ92" s="9">
        <f t="shared" si="93"/>
        <v>0</v>
      </c>
      <c r="AR92" s="9">
        <f t="shared" si="94"/>
        <v>0</v>
      </c>
    </row>
    <row r="93" spans="1:44" ht="63.5" x14ac:dyDescent="0.35">
      <c r="A93" s="9" t="s">
        <v>145</v>
      </c>
      <c r="B93" s="9" t="s">
        <v>83</v>
      </c>
      <c r="C93" s="9" t="s">
        <v>166</v>
      </c>
      <c r="D93" s="9" t="s">
        <v>181</v>
      </c>
      <c r="E93" s="9" t="s">
        <v>133</v>
      </c>
      <c r="F93" s="9" t="s">
        <v>63</v>
      </c>
      <c r="G93" s="9" t="s">
        <v>172</v>
      </c>
      <c r="H93" s="9">
        <v>1.25E-4</v>
      </c>
      <c r="I93" s="9" t="s">
        <v>189</v>
      </c>
      <c r="J93" s="9" t="b">
        <v>0</v>
      </c>
      <c r="L93" s="9">
        <v>0</v>
      </c>
      <c r="M93" s="9">
        <v>0</v>
      </c>
      <c r="N93" s="9">
        <v>0</v>
      </c>
      <c r="O93" s="9">
        <v>0</v>
      </c>
      <c r="P93" s="9">
        <v>0</v>
      </c>
      <c r="Q93" s="9">
        <v>0</v>
      </c>
      <c r="R93" s="9">
        <v>0</v>
      </c>
      <c r="S93" s="9">
        <v>0</v>
      </c>
      <c r="T93" s="9">
        <v>0</v>
      </c>
      <c r="U93" s="9">
        <v>0</v>
      </c>
      <c r="V93" s="9">
        <v>0</v>
      </c>
      <c r="W93" s="9">
        <v>0</v>
      </c>
      <c r="X93" s="9">
        <v>0</v>
      </c>
      <c r="Y93" s="9">
        <v>42.95</v>
      </c>
      <c r="Z93" s="9">
        <v>0</v>
      </c>
      <c r="AA93" s="9">
        <v>0</v>
      </c>
      <c r="AB93" s="9">
        <f t="shared" si="95"/>
        <v>1.25E-4</v>
      </c>
      <c r="AC93" s="9">
        <f t="shared" si="79"/>
        <v>0</v>
      </c>
      <c r="AD93" s="9">
        <f t="shared" si="80"/>
        <v>0</v>
      </c>
      <c r="AE93" s="9">
        <f t="shared" si="81"/>
        <v>0</v>
      </c>
      <c r="AF93" s="9">
        <f t="shared" si="82"/>
        <v>0</v>
      </c>
      <c r="AG93" s="9">
        <f t="shared" si="83"/>
        <v>0</v>
      </c>
      <c r="AH93" s="9">
        <f t="shared" si="84"/>
        <v>0</v>
      </c>
      <c r="AI93" s="9">
        <f t="shared" si="85"/>
        <v>0</v>
      </c>
      <c r="AJ93" s="9">
        <f t="shared" si="86"/>
        <v>0</v>
      </c>
      <c r="AK93" s="9">
        <f t="shared" si="87"/>
        <v>0</v>
      </c>
      <c r="AL93" s="9">
        <f t="shared" si="88"/>
        <v>0</v>
      </c>
      <c r="AM93" s="9">
        <f t="shared" si="89"/>
        <v>0</v>
      </c>
      <c r="AN93" s="9">
        <f t="shared" si="90"/>
        <v>0</v>
      </c>
      <c r="AO93" s="9">
        <f t="shared" si="91"/>
        <v>0</v>
      </c>
      <c r="AP93" s="9">
        <f t="shared" si="92"/>
        <v>5.3687500000000003E-3</v>
      </c>
      <c r="AQ93" s="9">
        <f t="shared" si="93"/>
        <v>0</v>
      </c>
      <c r="AR93" s="9">
        <f t="shared" si="94"/>
        <v>0</v>
      </c>
    </row>
    <row r="94" spans="1:44" ht="63.5" x14ac:dyDescent="0.35">
      <c r="A94" s="9" t="s">
        <v>146</v>
      </c>
      <c r="B94" s="9" t="s">
        <v>76</v>
      </c>
      <c r="C94" s="9" t="s">
        <v>110</v>
      </c>
      <c r="D94" s="9" t="s">
        <v>177</v>
      </c>
      <c r="E94" s="9" t="s">
        <v>133</v>
      </c>
      <c r="F94" s="9" t="s">
        <v>63</v>
      </c>
      <c r="G94" s="9" t="s">
        <v>172</v>
      </c>
      <c r="H94" s="9">
        <v>6.9999999999999999E-4</v>
      </c>
      <c r="I94" s="9" t="s">
        <v>189</v>
      </c>
      <c r="J94" s="9" t="b">
        <v>0</v>
      </c>
      <c r="L94" s="9">
        <v>0</v>
      </c>
      <c r="M94" s="9">
        <v>0</v>
      </c>
      <c r="N94" s="9">
        <v>0</v>
      </c>
      <c r="O94" s="9">
        <v>0</v>
      </c>
      <c r="P94" s="9">
        <v>1.4E-5</v>
      </c>
      <c r="Q94" s="9">
        <v>0</v>
      </c>
      <c r="R94" s="9">
        <v>0</v>
      </c>
      <c r="S94" s="9">
        <v>3.02</v>
      </c>
      <c r="T94" s="9">
        <v>13.47</v>
      </c>
      <c r="U94" s="9">
        <v>0</v>
      </c>
      <c r="V94" s="9">
        <v>9.1999999999999998E-2</v>
      </c>
      <c r="W94" s="9">
        <v>0</v>
      </c>
      <c r="X94" s="9">
        <v>0</v>
      </c>
      <c r="Y94" s="9">
        <v>0</v>
      </c>
      <c r="Z94" s="9">
        <v>0</v>
      </c>
      <c r="AA94" s="9">
        <v>0</v>
      </c>
      <c r="AB94" s="9">
        <f t="shared" si="95"/>
        <v>6.9999999999999999E-4</v>
      </c>
      <c r="AC94" s="9">
        <f t="shared" si="79"/>
        <v>0</v>
      </c>
      <c r="AD94" s="9">
        <f t="shared" si="80"/>
        <v>0</v>
      </c>
      <c r="AE94" s="9">
        <f t="shared" si="81"/>
        <v>0</v>
      </c>
      <c r="AF94" s="9">
        <f t="shared" si="82"/>
        <v>0</v>
      </c>
      <c r="AG94" s="9">
        <f t="shared" si="83"/>
        <v>9.8000000000000001E-9</v>
      </c>
      <c r="AH94" s="9">
        <f t="shared" si="84"/>
        <v>0</v>
      </c>
      <c r="AI94" s="9">
        <f t="shared" si="85"/>
        <v>0</v>
      </c>
      <c r="AJ94" s="9">
        <f t="shared" si="86"/>
        <v>2.114E-3</v>
      </c>
      <c r="AK94" s="9">
        <f t="shared" si="87"/>
        <v>9.4289999999999999E-3</v>
      </c>
      <c r="AL94" s="9">
        <f t="shared" si="88"/>
        <v>0</v>
      </c>
      <c r="AM94" s="9">
        <f t="shared" si="89"/>
        <v>6.4399999999999993E-5</v>
      </c>
      <c r="AN94" s="9">
        <f t="shared" si="90"/>
        <v>0</v>
      </c>
      <c r="AO94" s="9">
        <f t="shared" si="91"/>
        <v>0</v>
      </c>
      <c r="AP94" s="9">
        <f t="shared" si="92"/>
        <v>0</v>
      </c>
      <c r="AQ94" s="9">
        <f t="shared" si="93"/>
        <v>0</v>
      </c>
      <c r="AR94" s="9">
        <f t="shared" si="94"/>
        <v>0</v>
      </c>
    </row>
    <row r="95" spans="1:44" ht="88.5" x14ac:dyDescent="0.35">
      <c r="A95" s="9" t="s">
        <v>134</v>
      </c>
      <c r="B95" s="9" t="s">
        <v>64</v>
      </c>
      <c r="C95" s="9" t="s">
        <v>110</v>
      </c>
      <c r="D95" s="9" t="s">
        <v>172</v>
      </c>
      <c r="E95" s="9" t="s">
        <v>134</v>
      </c>
      <c r="F95" s="9" t="s">
        <v>64</v>
      </c>
      <c r="G95" s="9" t="s">
        <v>172</v>
      </c>
      <c r="H95" s="9">
        <v>-1</v>
      </c>
      <c r="I95" s="9" t="s">
        <v>187</v>
      </c>
      <c r="J95" s="9" t="b">
        <v>0</v>
      </c>
      <c r="AB95" s="9">
        <f t="shared" si="95"/>
        <v>-1</v>
      </c>
      <c r="AC95" s="9">
        <f t="shared" ref="AC95:AR95" si="96">+AC96+AC97+AC98+AC99+AC100+AC101+AC102+AC103+AC104+AC105+AC106+AC107+AC108+AC109+AC110+AC111+AC112</f>
        <v>6.3631291606058196E-2</v>
      </c>
      <c r="AD95" s="9">
        <f t="shared" si="96"/>
        <v>2.1461117401745045E-9</v>
      </c>
      <c r="AE95" s="9">
        <f t="shared" si="96"/>
        <v>5.9932898772369975E-10</v>
      </c>
      <c r="AF95" s="9">
        <f t="shared" si="96"/>
        <v>2.1648111306459408E-9</v>
      </c>
      <c r="AG95" s="9">
        <f t="shared" si="96"/>
        <v>-5.1574816115097723E-10</v>
      </c>
      <c r="AH95" s="9">
        <f t="shared" si="96"/>
        <v>2.1236309091165724E-4</v>
      </c>
      <c r="AI95" s="9">
        <f t="shared" si="96"/>
        <v>5.7021824543464168E-5</v>
      </c>
      <c r="AJ95" s="9">
        <f t="shared" si="96"/>
        <v>-2.287819116289003E-4</v>
      </c>
      <c r="AK95" s="9">
        <f t="shared" si="96"/>
        <v>-1.0539745436972097E-3</v>
      </c>
      <c r="AL95" s="9">
        <f t="shared" si="96"/>
        <v>2.8696702001424669E-7</v>
      </c>
      <c r="AM95" s="9">
        <f t="shared" si="96"/>
        <v>9.7586895528990404E-6</v>
      </c>
      <c r="AN95" s="9">
        <f t="shared" si="96"/>
        <v>5.348048751002827E-3</v>
      </c>
      <c r="AO95" s="9">
        <f t="shared" si="96"/>
        <v>3.2308317082828386E-2</v>
      </c>
      <c r="AP95" s="9">
        <f t="shared" si="96"/>
        <v>5.9156225282669785E-4</v>
      </c>
      <c r="AQ95" s="9">
        <f t="shared" si="96"/>
        <v>-5.5873030923603101E-10</v>
      </c>
      <c r="AR95" s="9">
        <f t="shared" si="96"/>
        <v>0.10916730139212347</v>
      </c>
    </row>
    <row r="96" spans="1:44" ht="76" x14ac:dyDescent="0.35">
      <c r="A96" s="9" t="s">
        <v>153</v>
      </c>
      <c r="B96" s="9" t="s">
        <v>84</v>
      </c>
      <c r="C96" s="9" t="s">
        <v>167</v>
      </c>
      <c r="D96" s="9" t="s">
        <v>180</v>
      </c>
      <c r="E96" s="9" t="s">
        <v>134</v>
      </c>
      <c r="F96" s="9" t="s">
        <v>64</v>
      </c>
      <c r="G96" s="9" t="s">
        <v>172</v>
      </c>
      <c r="H96" s="9">
        <v>1.67E-9</v>
      </c>
      <c r="I96" s="9" t="s">
        <v>188</v>
      </c>
      <c r="J96" s="9" t="b">
        <v>0</v>
      </c>
      <c r="L96" s="9">
        <v>531588.55086475215</v>
      </c>
      <c r="M96" s="9">
        <v>6.7694123555316815E-2</v>
      </c>
      <c r="N96" s="9">
        <v>0.3938118337379754</v>
      </c>
      <c r="O96" s="9">
        <v>0.62462966401564413</v>
      </c>
      <c r="P96" s="9">
        <v>8.7978477863890459E-2</v>
      </c>
      <c r="Q96" s="9">
        <v>45780.717024340091</v>
      </c>
      <c r="R96" s="9">
        <v>3648.9360252635761</v>
      </c>
      <c r="S96" s="9">
        <v>3352.0878488517392</v>
      </c>
      <c r="T96" s="9">
        <v>9596.7617022583654</v>
      </c>
      <c r="U96" s="9">
        <v>29.822204125629671</v>
      </c>
      <c r="V96" s="9">
        <v>842.47996611767769</v>
      </c>
      <c r="W96" s="9">
        <v>5151855.5494409902</v>
      </c>
      <c r="X96" s="9">
        <v>30460222.983207799</v>
      </c>
      <c r="Y96" s="9">
        <v>260693.1461025514</v>
      </c>
      <c r="Z96" s="9">
        <v>47.833015526423253</v>
      </c>
      <c r="AA96" s="9">
        <v>11544174.11055026</v>
      </c>
      <c r="AB96" s="9">
        <f t="shared" si="95"/>
        <v>1.67E-9</v>
      </c>
      <c r="AC96" s="9">
        <f t="shared" ref="AC96:AC112" si="97">AB96*L96</f>
        <v>8.8775287994413612E-4</v>
      </c>
      <c r="AD96" s="9">
        <f t="shared" ref="AD96:AD112" si="98">AB96*M96</f>
        <v>1.1304918633737909E-10</v>
      </c>
      <c r="AE96" s="9">
        <f t="shared" ref="AE96:AE112" si="99">AB96*N96</f>
        <v>6.5766576234241895E-10</v>
      </c>
      <c r="AF96" s="9">
        <f t="shared" ref="AF96:AF112" si="100">AB96*O96</f>
        <v>1.0431315389061257E-9</v>
      </c>
      <c r="AG96" s="9">
        <f t="shared" ref="AG96:AG112" si="101">AB96*P96</f>
        <v>1.4692405803269708E-10</v>
      </c>
      <c r="AH96" s="9">
        <f t="shared" ref="AH96:AH112" si="102">AB96*Q96</f>
        <v>7.6453797430647957E-5</v>
      </c>
      <c r="AI96" s="9">
        <f t="shared" ref="AI96:AI112" si="103">AB96*R96</f>
        <v>6.0937231621901722E-6</v>
      </c>
      <c r="AJ96" s="9">
        <f t="shared" ref="AJ96:AJ112" si="104">AB96*S96</f>
        <v>5.5979867075824044E-6</v>
      </c>
      <c r="AK96" s="9">
        <f t="shared" ref="AK96:AK112" si="105">AB96*T96</f>
        <v>1.6026592042771469E-5</v>
      </c>
      <c r="AL96" s="9">
        <f t="shared" ref="AL96:AL112" si="106">AB96*U96</f>
        <v>4.9803080889801552E-8</v>
      </c>
      <c r="AM96" s="9">
        <f t="shared" ref="AM96:AM112" si="107">AB96*V96</f>
        <v>1.4069415434165217E-6</v>
      </c>
      <c r="AN96" s="9">
        <f t="shared" ref="AN96:AN112" si="108">AB96*W96</f>
        <v>8.6035987675664536E-3</v>
      </c>
      <c r="AO96" s="9">
        <f t="shared" ref="AO96:AO112" si="109">AB96*X96</f>
        <v>5.0868572381957029E-2</v>
      </c>
      <c r="AP96" s="9">
        <f t="shared" ref="AP96:AP112" si="110">AB96*Y96</f>
        <v>4.3535755399126084E-4</v>
      </c>
      <c r="AQ96" s="9">
        <f t="shared" ref="AQ96:AQ112" si="111">AB96*Z96</f>
        <v>7.9881135929126837E-8</v>
      </c>
      <c r="AR96" s="9">
        <f t="shared" ref="AR96:AR112" si="112">AB96*AA96</f>
        <v>1.9278770764618935E-2</v>
      </c>
    </row>
    <row r="97" spans="1:44" ht="113.5" x14ac:dyDescent="0.35">
      <c r="A97" s="9" t="s">
        <v>151</v>
      </c>
      <c r="B97" s="9" t="s">
        <v>81</v>
      </c>
      <c r="C97" s="9" t="s">
        <v>169</v>
      </c>
      <c r="D97" s="9" t="s">
        <v>173</v>
      </c>
      <c r="E97" s="9" t="s">
        <v>134</v>
      </c>
      <c r="F97" s="9" t="s">
        <v>64</v>
      </c>
      <c r="G97" s="9" t="s">
        <v>172</v>
      </c>
      <c r="H97" s="9">
        <v>3.5211267605633799E-4</v>
      </c>
      <c r="I97" s="9" t="s">
        <v>188</v>
      </c>
      <c r="J97" s="9" t="b">
        <v>0</v>
      </c>
      <c r="L97" s="9">
        <v>20.770476845355471</v>
      </c>
      <c r="M97" s="9">
        <v>4.538945855711228E-6</v>
      </c>
      <c r="N97" s="9">
        <v>3.3553231459484399E-7</v>
      </c>
      <c r="O97" s="9">
        <v>4.9703019663053336E-7</v>
      </c>
      <c r="P97" s="9">
        <v>1.654775334199667E-6</v>
      </c>
      <c r="Q97" s="9">
        <v>1.358150323754713</v>
      </c>
      <c r="R97" s="9">
        <v>9.3551327350913246E-2</v>
      </c>
      <c r="S97" s="9">
        <v>7.8627320043827789E-2</v>
      </c>
      <c r="T97" s="9">
        <v>0.30444602764641082</v>
      </c>
      <c r="U97" s="9">
        <v>5.1596218834091912E-5</v>
      </c>
      <c r="V97" s="9">
        <v>2.7679495648269901E-2</v>
      </c>
      <c r="W97" s="9">
        <v>8.0476568776961841</v>
      </c>
      <c r="X97" s="9">
        <v>384.2101054534304</v>
      </c>
      <c r="Y97" s="9">
        <v>0.83675906617926499</v>
      </c>
      <c r="Z97" s="9">
        <v>1.5989725259106591E-5</v>
      </c>
      <c r="AA97" s="9">
        <v>287.88358972637371</v>
      </c>
      <c r="AB97" s="9">
        <f t="shared" si="95"/>
        <v>3.5211267605633799E-4</v>
      </c>
      <c r="AC97" s="9">
        <f t="shared" si="97"/>
        <v>7.31354818498432E-3</v>
      </c>
      <c r="AD97" s="9">
        <f t="shared" si="98"/>
        <v>1.5982203717293055E-9</v>
      </c>
      <c r="AE97" s="9">
        <f t="shared" si="99"/>
        <v>1.1814518119536758E-10</v>
      </c>
      <c r="AF97" s="9">
        <f t="shared" si="100"/>
        <v>1.7501063261638496E-10</v>
      </c>
      <c r="AG97" s="9">
        <f t="shared" si="101"/>
        <v>5.8266737119706578E-10</v>
      </c>
      <c r="AH97" s="9">
        <f t="shared" si="102"/>
        <v>4.7822194498405382E-4</v>
      </c>
      <c r="AI97" s="9">
        <f t="shared" si="103"/>
        <v>3.2940608222152547E-5</v>
      </c>
      <c r="AJ97" s="9">
        <f t="shared" si="104"/>
        <v>2.7685676071770344E-5</v>
      </c>
      <c r="AK97" s="9">
        <f t="shared" si="105"/>
        <v>1.0719930550929957E-4</v>
      </c>
      <c r="AL97" s="9">
        <f t="shared" si="106"/>
        <v>1.8167682688060532E-8</v>
      </c>
      <c r="AM97" s="9">
        <f t="shared" si="107"/>
        <v>9.7463012846020771E-6</v>
      </c>
      <c r="AN97" s="9">
        <f t="shared" si="108"/>
        <v>2.833681999188797E-3</v>
      </c>
      <c r="AO97" s="9">
        <f t="shared" si="109"/>
        <v>0.1352852483990952</v>
      </c>
      <c r="AP97" s="9">
        <f t="shared" si="110"/>
        <v>2.9463347400678341E-4</v>
      </c>
      <c r="AQ97" s="9">
        <f t="shared" si="111"/>
        <v>5.6301849503896443E-9</v>
      </c>
      <c r="AR97" s="9">
        <f t="shared" si="112"/>
        <v>0.10136746117125833</v>
      </c>
    </row>
    <row r="98" spans="1:44" ht="63.5" x14ac:dyDescent="0.35">
      <c r="A98" s="9" t="s">
        <v>148</v>
      </c>
      <c r="B98" s="9" t="s">
        <v>78</v>
      </c>
      <c r="C98" s="9" t="s">
        <v>166</v>
      </c>
      <c r="D98" s="9" t="s">
        <v>180</v>
      </c>
      <c r="E98" s="9" t="s">
        <v>134</v>
      </c>
      <c r="F98" s="9" t="s">
        <v>64</v>
      </c>
      <c r="G98" s="9" t="s">
        <v>172</v>
      </c>
      <c r="H98" s="9">
        <v>-2.2499999999999999E-4</v>
      </c>
      <c r="I98" s="9" t="s">
        <v>188</v>
      </c>
      <c r="J98" s="9" t="b">
        <v>0</v>
      </c>
      <c r="L98" s="9">
        <v>-0.2495987735369119</v>
      </c>
      <c r="M98" s="9">
        <v>-2.298440280271461E-8</v>
      </c>
      <c r="N98" s="9">
        <v>-1.2730318481443419E-7</v>
      </c>
      <c r="O98" s="9">
        <v>-2.1089556431940152E-6</v>
      </c>
      <c r="P98" s="9">
        <v>-3.3022881192144073E-8</v>
      </c>
      <c r="Q98" s="9">
        <v>-3.087734116993586E-2</v>
      </c>
      <c r="R98" s="9">
        <v>-1.673626355443798E-3</v>
      </c>
      <c r="S98" s="9">
        <v>-3.9479854448940836E-3</v>
      </c>
      <c r="T98" s="9">
        <v>-1.1803089175688029E-2</v>
      </c>
      <c r="U98" s="9">
        <v>-9.1012277757634887E-4</v>
      </c>
      <c r="V98" s="9">
        <v>-2.0731028737765399E-2</v>
      </c>
      <c r="W98" s="9">
        <v>-4.7613668469768156</v>
      </c>
      <c r="X98" s="9">
        <v>-4.0001410825997326</v>
      </c>
      <c r="Y98" s="9">
        <v>-4.434468517523853</v>
      </c>
      <c r="Z98" s="9">
        <v>-6.659646535487014E-6</v>
      </c>
      <c r="AA98" s="9">
        <v>-4.3641458683035443</v>
      </c>
      <c r="AB98" s="9">
        <f t="shared" si="95"/>
        <v>-2.2499999999999999E-4</v>
      </c>
      <c r="AC98" s="9">
        <f t="shared" si="97"/>
        <v>5.6159724045805173E-5</v>
      </c>
      <c r="AD98" s="9">
        <f t="shared" si="98"/>
        <v>5.1714906306107873E-12</v>
      </c>
      <c r="AE98" s="9">
        <f t="shared" si="99"/>
        <v>2.8643216583247692E-11</v>
      </c>
      <c r="AF98" s="9">
        <f t="shared" si="100"/>
        <v>4.7451501971865341E-10</v>
      </c>
      <c r="AG98" s="9">
        <f t="shared" si="101"/>
        <v>7.4301482682324166E-12</v>
      </c>
      <c r="AH98" s="9">
        <f t="shared" si="102"/>
        <v>6.9474017632355678E-6</v>
      </c>
      <c r="AI98" s="9">
        <f t="shared" si="103"/>
        <v>3.7656592997485455E-7</v>
      </c>
      <c r="AJ98" s="9">
        <f t="shared" si="104"/>
        <v>8.8829672510116878E-7</v>
      </c>
      <c r="AK98" s="9">
        <f t="shared" si="105"/>
        <v>2.6556950645298065E-6</v>
      </c>
      <c r="AL98" s="9">
        <f t="shared" si="106"/>
        <v>2.0477762495467849E-7</v>
      </c>
      <c r="AM98" s="9">
        <f t="shared" si="107"/>
        <v>4.6644814659972144E-6</v>
      </c>
      <c r="AN98" s="9">
        <f t="shared" si="108"/>
        <v>1.0713075405697835E-3</v>
      </c>
      <c r="AO98" s="9">
        <f t="shared" si="109"/>
        <v>9.0003174358493985E-4</v>
      </c>
      <c r="AP98" s="9">
        <f t="shared" si="110"/>
        <v>9.9775541644286686E-4</v>
      </c>
      <c r="AQ98" s="9">
        <f t="shared" si="111"/>
        <v>1.498420470484578E-9</v>
      </c>
      <c r="AR98" s="9">
        <f t="shared" si="112"/>
        <v>9.8193282036829741E-4</v>
      </c>
    </row>
    <row r="99" spans="1:44" ht="63.5" x14ac:dyDescent="0.35">
      <c r="A99" s="9" t="s">
        <v>150</v>
      </c>
      <c r="B99" s="9" t="s">
        <v>80</v>
      </c>
      <c r="C99" s="9" t="s">
        <v>168</v>
      </c>
      <c r="D99" s="9" t="s">
        <v>180</v>
      </c>
      <c r="E99" s="9" t="s">
        <v>134</v>
      </c>
      <c r="F99" s="9" t="s">
        <v>64</v>
      </c>
      <c r="G99" s="9" t="s">
        <v>172</v>
      </c>
      <c r="H99" s="9">
        <v>2.1350000000000002E-3</v>
      </c>
      <c r="I99" s="9" t="s">
        <v>188</v>
      </c>
      <c r="J99" s="9" t="b">
        <v>0</v>
      </c>
      <c r="L99" s="9">
        <v>6.4976975825310895E-2</v>
      </c>
      <c r="M99" s="9">
        <v>1.88167952045853E-8</v>
      </c>
      <c r="N99" s="9">
        <v>6.0236371123010269E-9</v>
      </c>
      <c r="O99" s="9">
        <v>3.9556354335357318E-8</v>
      </c>
      <c r="P99" s="9">
        <v>5.3369834210624228E-9</v>
      </c>
      <c r="Q99" s="9">
        <v>8.4433934315109968E-2</v>
      </c>
      <c r="R99" s="9">
        <v>5.016597225484062E-4</v>
      </c>
      <c r="S99" s="9">
        <v>5.0248543053991177E-4</v>
      </c>
      <c r="T99" s="9">
        <v>1.8498312758690361E-3</v>
      </c>
      <c r="U99" s="9">
        <v>3.9109431028866969E-6</v>
      </c>
      <c r="V99" s="9">
        <v>1.39010101612752E-4</v>
      </c>
      <c r="W99" s="9">
        <v>0.17314665931359649</v>
      </c>
      <c r="X99" s="9">
        <v>2.101253921996538</v>
      </c>
      <c r="Y99" s="9">
        <v>0.15811485130492209</v>
      </c>
      <c r="Z99" s="9">
        <v>4.2611104742012036E-6</v>
      </c>
      <c r="AA99" s="9">
        <v>6.7283494472038399</v>
      </c>
      <c r="AB99" s="9">
        <f t="shared" si="95"/>
        <v>2.1350000000000002E-3</v>
      </c>
      <c r="AC99" s="9">
        <f t="shared" si="97"/>
        <v>1.3872584338703878E-4</v>
      </c>
      <c r="AD99" s="9">
        <f t="shared" si="98"/>
        <v>4.0173857761789619E-11</v>
      </c>
      <c r="AE99" s="9">
        <f t="shared" si="99"/>
        <v>1.2860465234762693E-11</v>
      </c>
      <c r="AF99" s="9">
        <f t="shared" si="100"/>
        <v>8.445281650598788E-11</v>
      </c>
      <c r="AG99" s="9">
        <f t="shared" si="101"/>
        <v>1.1394459603968274E-11</v>
      </c>
      <c r="AH99" s="9">
        <f t="shared" si="102"/>
        <v>1.802664497627598E-4</v>
      </c>
      <c r="AI99" s="9">
        <f t="shared" si="103"/>
        <v>1.0710435076408473E-6</v>
      </c>
      <c r="AJ99" s="9">
        <f t="shared" si="104"/>
        <v>1.0728063942027117E-6</v>
      </c>
      <c r="AK99" s="9">
        <f t="shared" si="105"/>
        <v>3.9493897739803922E-6</v>
      </c>
      <c r="AL99" s="9">
        <f t="shared" si="106"/>
        <v>8.3498635246630979E-9</v>
      </c>
      <c r="AM99" s="9">
        <f t="shared" si="107"/>
        <v>2.9678656694322554E-7</v>
      </c>
      <c r="AN99" s="9">
        <f t="shared" si="108"/>
        <v>3.6966811763452855E-4</v>
      </c>
      <c r="AO99" s="9">
        <f t="shared" si="109"/>
        <v>4.4861771234626091E-3</v>
      </c>
      <c r="AP99" s="9">
        <f t="shared" si="110"/>
        <v>3.3757520753600868E-4</v>
      </c>
      <c r="AQ99" s="9">
        <f t="shared" si="111"/>
        <v>9.09747086241957E-9</v>
      </c>
      <c r="AR99" s="9">
        <f t="shared" si="112"/>
        <v>1.4365026069780198E-2</v>
      </c>
    </row>
    <row r="100" spans="1:44" ht="113.5" x14ac:dyDescent="0.35">
      <c r="A100" s="9" t="s">
        <v>154</v>
      </c>
      <c r="B100" s="9" t="s">
        <v>85</v>
      </c>
      <c r="C100" s="9" t="s">
        <v>170</v>
      </c>
      <c r="D100" s="9" t="s">
        <v>180</v>
      </c>
      <c r="E100" s="9" t="s">
        <v>134</v>
      </c>
      <c r="F100" s="9" t="s">
        <v>64</v>
      </c>
      <c r="G100" s="9" t="s">
        <v>172</v>
      </c>
      <c r="H100" s="9">
        <v>0.24160000000000001</v>
      </c>
      <c r="I100" s="9" t="s">
        <v>188</v>
      </c>
      <c r="J100" s="9" t="b">
        <v>0</v>
      </c>
      <c r="L100" s="9">
        <v>5.1279898539865088E-2</v>
      </c>
      <c r="M100" s="9">
        <v>1.1007602719688259E-8</v>
      </c>
      <c r="N100" s="9">
        <v>5.7696860825062699E-10</v>
      </c>
      <c r="O100" s="9">
        <v>1.8605427441203789E-8</v>
      </c>
      <c r="P100" s="9">
        <v>1.3718650040644421E-8</v>
      </c>
      <c r="Q100" s="9">
        <v>3.6984981138069432E-3</v>
      </c>
      <c r="R100" s="9">
        <v>2.124073033404352E-4</v>
      </c>
      <c r="S100" s="9">
        <v>2.1488431374030081E-4</v>
      </c>
      <c r="T100" s="9">
        <v>6.897330186099777E-4</v>
      </c>
      <c r="U100" s="9">
        <v>2.244221508969386E-7</v>
      </c>
      <c r="V100" s="9">
        <v>6.1402041427933193E-5</v>
      </c>
      <c r="W100" s="9">
        <v>4.056174219050012E-2</v>
      </c>
      <c r="X100" s="9">
        <v>1.076334289898053</v>
      </c>
      <c r="Y100" s="9">
        <v>3.5500079466324499E-3</v>
      </c>
      <c r="Z100" s="9">
        <v>1.759353194953826E-7</v>
      </c>
      <c r="AA100" s="9">
        <v>0.71958765812671266</v>
      </c>
      <c r="AB100" s="9">
        <f t="shared" si="95"/>
        <v>0.24160000000000001</v>
      </c>
      <c r="AC100" s="9">
        <f t="shared" si="97"/>
        <v>1.2389223487231406E-2</v>
      </c>
      <c r="AD100" s="9">
        <f t="shared" si="98"/>
        <v>2.6594368170766837E-9</v>
      </c>
      <c r="AE100" s="9">
        <f t="shared" si="99"/>
        <v>1.3939561575335147E-10</v>
      </c>
      <c r="AF100" s="9">
        <f t="shared" si="100"/>
        <v>4.495071269794836E-9</v>
      </c>
      <c r="AG100" s="9">
        <f t="shared" si="101"/>
        <v>3.314425849819692E-9</v>
      </c>
      <c r="AH100" s="9">
        <f t="shared" si="102"/>
        <v>8.9355714429575754E-4</v>
      </c>
      <c r="AI100" s="9">
        <f t="shared" si="103"/>
        <v>5.1317604487049144E-5</v>
      </c>
      <c r="AJ100" s="9">
        <f t="shared" si="104"/>
        <v>5.1916050199656676E-5</v>
      </c>
      <c r="AK100" s="9">
        <f t="shared" si="105"/>
        <v>1.6663949729617061E-4</v>
      </c>
      <c r="AL100" s="9">
        <f t="shared" si="106"/>
        <v>5.422039165670037E-8</v>
      </c>
      <c r="AM100" s="9">
        <f t="shared" si="107"/>
        <v>1.483473320898866E-5</v>
      </c>
      <c r="AN100" s="9">
        <f t="shared" si="108"/>
        <v>9.7997169132248291E-3</v>
      </c>
      <c r="AO100" s="9">
        <f t="shared" si="109"/>
        <v>0.26004236443936962</v>
      </c>
      <c r="AP100" s="9">
        <f t="shared" si="110"/>
        <v>8.5768191990639997E-4</v>
      </c>
      <c r="AQ100" s="9">
        <f t="shared" si="111"/>
        <v>4.2505973190084435E-8</v>
      </c>
      <c r="AR100" s="9">
        <f t="shared" si="112"/>
        <v>0.17385237820341379</v>
      </c>
    </row>
    <row r="101" spans="1:44" ht="63.5" x14ac:dyDescent="0.35">
      <c r="A101" s="9" t="s">
        <v>155</v>
      </c>
      <c r="B101" s="9" t="s">
        <v>86</v>
      </c>
      <c r="C101" s="9" t="s">
        <v>110</v>
      </c>
      <c r="D101" s="9" t="s">
        <v>180</v>
      </c>
      <c r="E101" s="9" t="s">
        <v>134</v>
      </c>
      <c r="F101" s="9" t="s">
        <v>64</v>
      </c>
      <c r="G101" s="9" t="s">
        <v>172</v>
      </c>
      <c r="H101" s="9">
        <v>0.22500000000000001</v>
      </c>
      <c r="I101" s="9" t="s">
        <v>188</v>
      </c>
      <c r="J101" s="9" t="b">
        <v>0</v>
      </c>
      <c r="L101" s="9">
        <v>6.7716567107798954E-5</v>
      </c>
      <c r="M101" s="9">
        <v>1.5723761414637489E-11</v>
      </c>
      <c r="N101" s="9">
        <v>2.6353440325022379E-11</v>
      </c>
      <c r="O101" s="9">
        <v>5.6714296695081312E-11</v>
      </c>
      <c r="P101" s="9">
        <v>8.0298788342731218E-12</v>
      </c>
      <c r="Q101" s="9">
        <v>4.3907010471279183E-5</v>
      </c>
      <c r="R101" s="9">
        <v>4.8969948140872343E-7</v>
      </c>
      <c r="S101" s="9">
        <v>5.5355271100400082E-7</v>
      </c>
      <c r="T101" s="9">
        <v>1.5698875920655979E-6</v>
      </c>
      <c r="U101" s="9">
        <v>2.9151234580866521E-9</v>
      </c>
      <c r="V101" s="9">
        <v>1.2989006942466761E-7</v>
      </c>
      <c r="W101" s="9">
        <v>3.652182987512194E-4</v>
      </c>
      <c r="X101" s="9">
        <v>1.8621291164108279E-3</v>
      </c>
      <c r="Y101" s="9">
        <v>1.8352797200254411E-4</v>
      </c>
      <c r="Z101" s="9">
        <v>1.535286196742344E-9</v>
      </c>
      <c r="AA101" s="9">
        <v>3.9595658266984943E-3</v>
      </c>
      <c r="AB101" s="9">
        <f t="shared" si="95"/>
        <v>0.22500000000000001</v>
      </c>
      <c r="AC101" s="9">
        <f t="shared" si="97"/>
        <v>1.5236227599254765E-5</v>
      </c>
      <c r="AD101" s="9">
        <f t="shared" si="98"/>
        <v>3.5378463182934351E-12</v>
      </c>
      <c r="AE101" s="9">
        <f t="shared" si="99"/>
        <v>5.9295240731300353E-12</v>
      </c>
      <c r="AF101" s="9">
        <f t="shared" si="100"/>
        <v>1.2760716756393295E-11</v>
      </c>
      <c r="AG101" s="9">
        <f t="shared" si="101"/>
        <v>1.8067227377114525E-12</v>
      </c>
      <c r="AH101" s="9">
        <f t="shared" si="102"/>
        <v>9.8790773560378162E-6</v>
      </c>
      <c r="AI101" s="9">
        <f t="shared" si="103"/>
        <v>1.1018238331696277E-7</v>
      </c>
      <c r="AJ101" s="9">
        <f t="shared" si="104"/>
        <v>1.2454935997590019E-7</v>
      </c>
      <c r="AK101" s="9">
        <f t="shared" si="105"/>
        <v>3.5322470821475955E-7</v>
      </c>
      <c r="AL101" s="9">
        <f t="shared" si="106"/>
        <v>6.5590277806949679E-10</v>
      </c>
      <c r="AM101" s="9">
        <f t="shared" si="107"/>
        <v>2.9225265620550214E-8</v>
      </c>
      <c r="AN101" s="9">
        <f t="shared" si="108"/>
        <v>8.2174117219024366E-5</v>
      </c>
      <c r="AO101" s="9">
        <f t="shared" si="109"/>
        <v>4.1897905119243629E-4</v>
      </c>
      <c r="AP101" s="9">
        <f t="shared" si="110"/>
        <v>4.1293793700572428E-5</v>
      </c>
      <c r="AQ101" s="9">
        <f t="shared" si="111"/>
        <v>3.4543939426702739E-10</v>
      </c>
      <c r="AR101" s="9">
        <f t="shared" si="112"/>
        <v>8.9090231100716127E-4</v>
      </c>
    </row>
    <row r="102" spans="1:44" ht="63.5" x14ac:dyDescent="0.35">
      <c r="A102" s="9" t="s">
        <v>156</v>
      </c>
      <c r="B102" s="9" t="s">
        <v>87</v>
      </c>
      <c r="C102" s="9" t="s">
        <v>110</v>
      </c>
      <c r="D102" s="9" t="s">
        <v>173</v>
      </c>
      <c r="E102" s="9" t="s">
        <v>134</v>
      </c>
      <c r="F102" s="9" t="s">
        <v>64</v>
      </c>
      <c r="G102" s="9" t="s">
        <v>172</v>
      </c>
      <c r="H102" s="9">
        <v>-0.62</v>
      </c>
      <c r="I102" s="9" t="s">
        <v>188</v>
      </c>
      <c r="J102" s="9" t="b">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f t="shared" si="95"/>
        <v>-0.62</v>
      </c>
      <c r="AC102" s="9">
        <f t="shared" si="97"/>
        <v>0</v>
      </c>
      <c r="AD102" s="9">
        <f t="shared" si="98"/>
        <v>0</v>
      </c>
      <c r="AE102" s="9">
        <f t="shared" si="99"/>
        <v>0</v>
      </c>
      <c r="AF102" s="9">
        <f t="shared" si="100"/>
        <v>0</v>
      </c>
      <c r="AG102" s="9">
        <f t="shared" si="101"/>
        <v>0</v>
      </c>
      <c r="AH102" s="9">
        <f t="shared" si="102"/>
        <v>0</v>
      </c>
      <c r="AI102" s="9">
        <f t="shared" si="103"/>
        <v>0</v>
      </c>
      <c r="AJ102" s="9">
        <f t="shared" si="104"/>
        <v>0</v>
      </c>
      <c r="AK102" s="9">
        <f t="shared" si="105"/>
        <v>0</v>
      </c>
      <c r="AL102" s="9">
        <f t="shared" si="106"/>
        <v>0</v>
      </c>
      <c r="AM102" s="9">
        <f t="shared" si="107"/>
        <v>0</v>
      </c>
      <c r="AN102" s="9">
        <f t="shared" si="108"/>
        <v>0</v>
      </c>
      <c r="AO102" s="9">
        <f t="shared" si="109"/>
        <v>0</v>
      </c>
      <c r="AP102" s="9">
        <f t="shared" si="110"/>
        <v>0</v>
      </c>
      <c r="AQ102" s="9">
        <f t="shared" si="111"/>
        <v>0</v>
      </c>
      <c r="AR102" s="9">
        <f t="shared" si="112"/>
        <v>0</v>
      </c>
    </row>
    <row r="103" spans="1:44" ht="63.5" x14ac:dyDescent="0.35">
      <c r="A103" s="9" t="s">
        <v>157</v>
      </c>
      <c r="B103" s="9" t="s">
        <v>88</v>
      </c>
      <c r="C103" s="9" t="s">
        <v>166</v>
      </c>
      <c r="D103" s="9" t="s">
        <v>180</v>
      </c>
      <c r="E103" s="9" t="s">
        <v>134</v>
      </c>
      <c r="F103" s="9" t="s">
        <v>64</v>
      </c>
      <c r="G103" s="9" t="s">
        <v>172</v>
      </c>
      <c r="H103" s="9">
        <v>-0.1</v>
      </c>
      <c r="I103" s="9" t="s">
        <v>188</v>
      </c>
      <c r="J103" s="9" t="b">
        <v>0</v>
      </c>
      <c r="L103" s="9">
        <v>0.48603354741133747</v>
      </c>
      <c r="M103" s="9">
        <v>2.273477829679557E-8</v>
      </c>
      <c r="N103" s="9">
        <v>3.633107774585785E-9</v>
      </c>
      <c r="O103" s="9">
        <v>4.1201308636524407E-8</v>
      </c>
      <c r="P103" s="9">
        <v>4.5803967708103441E-8</v>
      </c>
      <c r="Q103" s="9">
        <v>1.4329627246808351E-2</v>
      </c>
      <c r="R103" s="9">
        <v>5.9127903148860361E-4</v>
      </c>
      <c r="S103" s="9">
        <v>3.1606727708718952E-3</v>
      </c>
      <c r="T103" s="9">
        <v>1.3507982480921761E-2</v>
      </c>
      <c r="U103" s="9">
        <v>1.1940752647772679E-6</v>
      </c>
      <c r="V103" s="9">
        <v>2.1991409382669211E-4</v>
      </c>
      <c r="W103" s="9">
        <v>0.17412098704400589</v>
      </c>
      <c r="X103" s="9">
        <v>4.196930560558334</v>
      </c>
      <c r="Y103" s="9">
        <v>2.372735112757194E-2</v>
      </c>
      <c r="Z103" s="9">
        <v>1.395173551060081E-6</v>
      </c>
      <c r="AA103" s="9">
        <v>2.0156916994832321</v>
      </c>
      <c r="AB103" s="9">
        <f t="shared" si="95"/>
        <v>-0.1</v>
      </c>
      <c r="AC103" s="9">
        <f t="shared" si="97"/>
        <v>-4.8603354741133753E-2</v>
      </c>
      <c r="AD103" s="9">
        <f t="shared" si="98"/>
        <v>-2.2734778296795572E-9</v>
      </c>
      <c r="AE103" s="9">
        <f t="shared" si="99"/>
        <v>-3.6331077745857853E-10</v>
      </c>
      <c r="AF103" s="9">
        <f t="shared" si="100"/>
        <v>-4.1201308636524408E-9</v>
      </c>
      <c r="AG103" s="9">
        <f t="shared" si="101"/>
        <v>-4.5803967708103441E-9</v>
      </c>
      <c r="AH103" s="9">
        <f t="shared" si="102"/>
        <v>-1.4329627246808352E-3</v>
      </c>
      <c r="AI103" s="9">
        <f t="shared" si="103"/>
        <v>-5.9127903148860364E-5</v>
      </c>
      <c r="AJ103" s="9">
        <f t="shared" si="104"/>
        <v>-3.1606727708718952E-4</v>
      </c>
      <c r="AK103" s="9">
        <f t="shared" si="105"/>
        <v>-1.3507982480921762E-3</v>
      </c>
      <c r="AL103" s="9">
        <f t="shared" si="106"/>
        <v>-1.194075264777268E-7</v>
      </c>
      <c r="AM103" s="9">
        <f t="shared" si="107"/>
        <v>-2.1991409382669213E-5</v>
      </c>
      <c r="AN103" s="9">
        <f t="shared" si="108"/>
        <v>-1.7412098704400591E-2</v>
      </c>
      <c r="AO103" s="9">
        <f t="shared" si="109"/>
        <v>-0.4196930560558334</v>
      </c>
      <c r="AP103" s="9">
        <f t="shared" si="110"/>
        <v>-2.3727351127571942E-3</v>
      </c>
      <c r="AQ103" s="9">
        <f t="shared" si="111"/>
        <v>-1.3951735510600811E-7</v>
      </c>
      <c r="AR103" s="9">
        <f t="shared" si="112"/>
        <v>-0.20156916994832322</v>
      </c>
    </row>
    <row r="104" spans="1:44" ht="63.5" x14ac:dyDescent="0.35">
      <c r="A104" s="9" t="s">
        <v>144</v>
      </c>
      <c r="B104" s="9" t="s">
        <v>74</v>
      </c>
      <c r="C104" s="9" t="s">
        <v>110</v>
      </c>
      <c r="D104" s="9" t="s">
        <v>177</v>
      </c>
      <c r="E104" s="9" t="s">
        <v>134</v>
      </c>
      <c r="F104" s="9" t="s">
        <v>64</v>
      </c>
      <c r="G104" s="9" t="s">
        <v>172</v>
      </c>
      <c r="H104" s="9">
        <v>2.3999999999999998E-3</v>
      </c>
      <c r="I104" s="9" t="s">
        <v>189</v>
      </c>
      <c r="J104" s="9" t="b">
        <v>0</v>
      </c>
      <c r="L104" s="9">
        <v>34</v>
      </c>
      <c r="M104" s="9">
        <v>0</v>
      </c>
      <c r="N104" s="9">
        <v>0</v>
      </c>
      <c r="O104" s="9">
        <v>0</v>
      </c>
      <c r="P104" s="9">
        <v>0</v>
      </c>
      <c r="Q104" s="9">
        <v>0</v>
      </c>
      <c r="R104" s="9">
        <v>1.01E-2</v>
      </c>
      <c r="S104" s="9">
        <v>0</v>
      </c>
      <c r="T104" s="9">
        <v>0</v>
      </c>
      <c r="U104" s="9">
        <v>0</v>
      </c>
      <c r="V104" s="9">
        <v>0</v>
      </c>
      <c r="W104" s="9">
        <v>0</v>
      </c>
      <c r="X104" s="9">
        <v>0</v>
      </c>
      <c r="Y104" s="9">
        <v>0</v>
      </c>
      <c r="Z104" s="9">
        <v>0</v>
      </c>
      <c r="AA104" s="9">
        <v>0</v>
      </c>
      <c r="AB104" s="9">
        <f t="shared" si="95"/>
        <v>2.3999999999999998E-3</v>
      </c>
      <c r="AC104" s="9">
        <f t="shared" si="97"/>
        <v>8.1599999999999992E-2</v>
      </c>
      <c r="AD104" s="9">
        <f t="shared" si="98"/>
        <v>0</v>
      </c>
      <c r="AE104" s="9">
        <f t="shared" si="99"/>
        <v>0</v>
      </c>
      <c r="AF104" s="9">
        <f t="shared" si="100"/>
        <v>0</v>
      </c>
      <c r="AG104" s="9">
        <f t="shared" si="101"/>
        <v>0</v>
      </c>
      <c r="AH104" s="9">
        <f t="shared" si="102"/>
        <v>0</v>
      </c>
      <c r="AI104" s="9">
        <f t="shared" si="103"/>
        <v>2.4239999999999998E-5</v>
      </c>
      <c r="AJ104" s="9">
        <f t="shared" si="104"/>
        <v>0</v>
      </c>
      <c r="AK104" s="9">
        <f t="shared" si="105"/>
        <v>0</v>
      </c>
      <c r="AL104" s="9">
        <f t="shared" si="106"/>
        <v>0</v>
      </c>
      <c r="AM104" s="9">
        <f t="shared" si="107"/>
        <v>0</v>
      </c>
      <c r="AN104" s="9">
        <f t="shared" si="108"/>
        <v>0</v>
      </c>
      <c r="AO104" s="9">
        <f t="shared" si="109"/>
        <v>0</v>
      </c>
      <c r="AP104" s="9">
        <f t="shared" si="110"/>
        <v>0</v>
      </c>
      <c r="AQ104" s="9">
        <f t="shared" si="111"/>
        <v>0</v>
      </c>
      <c r="AR104" s="9">
        <f t="shared" si="112"/>
        <v>0</v>
      </c>
    </row>
    <row r="105" spans="1:44" ht="63.5" x14ac:dyDescent="0.35">
      <c r="A105" s="9" t="s">
        <v>158</v>
      </c>
      <c r="B105" s="9" t="s">
        <v>89</v>
      </c>
      <c r="C105" s="9" t="s">
        <v>110</v>
      </c>
      <c r="D105" s="9" t="s">
        <v>182</v>
      </c>
      <c r="E105" s="9" t="s">
        <v>134</v>
      </c>
      <c r="F105" s="9" t="s">
        <v>64</v>
      </c>
      <c r="G105" s="9" t="s">
        <v>172</v>
      </c>
      <c r="H105" s="9">
        <v>9.2799999999999997E-8</v>
      </c>
      <c r="I105" s="9" t="s">
        <v>189</v>
      </c>
      <c r="J105" s="9" t="b">
        <v>0</v>
      </c>
      <c r="L105" s="9">
        <v>0</v>
      </c>
      <c r="M105" s="9">
        <v>0</v>
      </c>
      <c r="N105" s="9">
        <v>0</v>
      </c>
      <c r="O105" s="9">
        <v>0</v>
      </c>
      <c r="P105" s="9">
        <v>0</v>
      </c>
      <c r="Q105" s="9">
        <v>0</v>
      </c>
      <c r="R105" s="9">
        <v>0</v>
      </c>
      <c r="S105" s="9">
        <v>0</v>
      </c>
      <c r="T105" s="9">
        <v>0</v>
      </c>
      <c r="U105" s="9">
        <v>0</v>
      </c>
      <c r="V105" s="9">
        <v>0.30399999999999999</v>
      </c>
      <c r="W105" s="9">
        <v>0</v>
      </c>
      <c r="X105" s="9">
        <v>0</v>
      </c>
      <c r="Y105" s="9">
        <v>0</v>
      </c>
      <c r="Z105" s="9">
        <v>0</v>
      </c>
      <c r="AA105" s="9">
        <v>0</v>
      </c>
      <c r="AB105" s="9">
        <f t="shared" si="95"/>
        <v>9.2799999999999997E-8</v>
      </c>
      <c r="AC105" s="9">
        <f t="shared" si="97"/>
        <v>0</v>
      </c>
      <c r="AD105" s="9">
        <f t="shared" si="98"/>
        <v>0</v>
      </c>
      <c r="AE105" s="9">
        <f t="shared" si="99"/>
        <v>0</v>
      </c>
      <c r="AF105" s="9">
        <f t="shared" si="100"/>
        <v>0</v>
      </c>
      <c r="AG105" s="9">
        <f t="shared" si="101"/>
        <v>0</v>
      </c>
      <c r="AH105" s="9">
        <f t="shared" si="102"/>
        <v>0</v>
      </c>
      <c r="AI105" s="9">
        <f t="shared" si="103"/>
        <v>0</v>
      </c>
      <c r="AJ105" s="9">
        <f t="shared" si="104"/>
        <v>0</v>
      </c>
      <c r="AK105" s="9">
        <f t="shared" si="105"/>
        <v>0</v>
      </c>
      <c r="AL105" s="9">
        <f t="shared" si="106"/>
        <v>0</v>
      </c>
      <c r="AM105" s="9">
        <f t="shared" si="107"/>
        <v>2.8211199999999998E-8</v>
      </c>
      <c r="AN105" s="9">
        <f t="shared" si="108"/>
        <v>0</v>
      </c>
      <c r="AO105" s="9">
        <f t="shared" si="109"/>
        <v>0</v>
      </c>
      <c r="AP105" s="9">
        <f t="shared" si="110"/>
        <v>0</v>
      </c>
      <c r="AQ105" s="9">
        <f t="shared" si="111"/>
        <v>0</v>
      </c>
      <c r="AR105" s="9">
        <f t="shared" si="112"/>
        <v>0</v>
      </c>
    </row>
    <row r="106" spans="1:44" ht="63.5" x14ac:dyDescent="0.35">
      <c r="A106" s="9" t="s">
        <v>159</v>
      </c>
      <c r="B106" s="9" t="s">
        <v>90</v>
      </c>
      <c r="C106" s="9" t="s">
        <v>110</v>
      </c>
      <c r="D106" s="9" t="s">
        <v>182</v>
      </c>
      <c r="E106" s="9" t="s">
        <v>134</v>
      </c>
      <c r="F106" s="9" t="s">
        <v>64</v>
      </c>
      <c r="G106" s="9" t="s">
        <v>172</v>
      </c>
      <c r="H106" s="9">
        <v>7.0399999999999995E-8</v>
      </c>
      <c r="I106" s="9" t="s">
        <v>189</v>
      </c>
      <c r="J106" s="9" t="b">
        <v>0</v>
      </c>
      <c r="L106" s="9">
        <v>0</v>
      </c>
      <c r="M106" s="9">
        <v>0</v>
      </c>
      <c r="N106" s="9">
        <v>0</v>
      </c>
      <c r="O106" s="9">
        <v>0</v>
      </c>
      <c r="P106" s="9">
        <v>0</v>
      </c>
      <c r="Q106" s="9">
        <v>0</v>
      </c>
      <c r="R106" s="9">
        <v>0</v>
      </c>
      <c r="S106" s="9">
        <v>0</v>
      </c>
      <c r="T106" s="9">
        <v>0</v>
      </c>
      <c r="U106" s="9">
        <v>1</v>
      </c>
      <c r="V106" s="9">
        <v>0</v>
      </c>
      <c r="W106" s="9">
        <v>0</v>
      </c>
      <c r="X106" s="9">
        <v>0</v>
      </c>
      <c r="Y106" s="9">
        <v>0</v>
      </c>
      <c r="Z106" s="9">
        <v>0</v>
      </c>
      <c r="AA106" s="9">
        <v>0</v>
      </c>
      <c r="AB106" s="9">
        <f t="shared" si="95"/>
        <v>7.0399999999999995E-8</v>
      </c>
      <c r="AC106" s="9">
        <f t="shared" si="97"/>
        <v>0</v>
      </c>
      <c r="AD106" s="9">
        <f t="shared" si="98"/>
        <v>0</v>
      </c>
      <c r="AE106" s="9">
        <f t="shared" si="99"/>
        <v>0</v>
      </c>
      <c r="AF106" s="9">
        <f t="shared" si="100"/>
        <v>0</v>
      </c>
      <c r="AG106" s="9">
        <f t="shared" si="101"/>
        <v>0</v>
      </c>
      <c r="AH106" s="9">
        <f t="shared" si="102"/>
        <v>0</v>
      </c>
      <c r="AI106" s="9">
        <f t="shared" si="103"/>
        <v>0</v>
      </c>
      <c r="AJ106" s="9">
        <f t="shared" si="104"/>
        <v>0</v>
      </c>
      <c r="AK106" s="9">
        <f t="shared" si="105"/>
        <v>0</v>
      </c>
      <c r="AL106" s="9">
        <f t="shared" si="106"/>
        <v>7.0399999999999995E-8</v>
      </c>
      <c r="AM106" s="9">
        <f t="shared" si="107"/>
        <v>0</v>
      </c>
      <c r="AN106" s="9">
        <f t="shared" si="108"/>
        <v>0</v>
      </c>
      <c r="AO106" s="9">
        <f t="shared" si="109"/>
        <v>0</v>
      </c>
      <c r="AP106" s="9">
        <f t="shared" si="110"/>
        <v>0</v>
      </c>
      <c r="AQ106" s="9">
        <f t="shared" si="111"/>
        <v>0</v>
      </c>
      <c r="AR106" s="9">
        <f t="shared" si="112"/>
        <v>0</v>
      </c>
    </row>
    <row r="107" spans="1:44" ht="63.5" x14ac:dyDescent="0.35">
      <c r="A107" s="9" t="s">
        <v>152</v>
      </c>
      <c r="B107" s="9" t="s">
        <v>82</v>
      </c>
      <c r="C107" s="9" t="s">
        <v>110</v>
      </c>
      <c r="D107" s="9" t="s">
        <v>177</v>
      </c>
      <c r="E107" s="9" t="s">
        <v>134</v>
      </c>
      <c r="F107" s="9" t="s">
        <v>64</v>
      </c>
      <c r="G107" s="9" t="s">
        <v>172</v>
      </c>
      <c r="H107" s="9">
        <v>8.9599999999999996E-5</v>
      </c>
      <c r="I107" s="9" t="s">
        <v>189</v>
      </c>
      <c r="J107" s="9" t="b">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f t="shared" si="95"/>
        <v>8.9599999999999996E-5</v>
      </c>
      <c r="AC107" s="9">
        <f t="shared" si="97"/>
        <v>0</v>
      </c>
      <c r="AD107" s="9">
        <f t="shared" si="98"/>
        <v>0</v>
      </c>
      <c r="AE107" s="9">
        <f t="shared" si="99"/>
        <v>0</v>
      </c>
      <c r="AF107" s="9">
        <f t="shared" si="100"/>
        <v>0</v>
      </c>
      <c r="AG107" s="9">
        <f t="shared" si="101"/>
        <v>0</v>
      </c>
      <c r="AH107" s="9">
        <f t="shared" si="102"/>
        <v>0</v>
      </c>
      <c r="AI107" s="9">
        <f t="shared" si="103"/>
        <v>0</v>
      </c>
      <c r="AJ107" s="9">
        <f t="shared" si="104"/>
        <v>0</v>
      </c>
      <c r="AK107" s="9">
        <f t="shared" si="105"/>
        <v>0</v>
      </c>
      <c r="AL107" s="9">
        <f t="shared" si="106"/>
        <v>0</v>
      </c>
      <c r="AM107" s="9">
        <f t="shared" si="107"/>
        <v>0</v>
      </c>
      <c r="AN107" s="9">
        <f t="shared" si="108"/>
        <v>0</v>
      </c>
      <c r="AO107" s="9">
        <f t="shared" si="109"/>
        <v>0</v>
      </c>
      <c r="AP107" s="9">
        <f t="shared" si="110"/>
        <v>0</v>
      </c>
      <c r="AQ107" s="9">
        <f t="shared" si="111"/>
        <v>0</v>
      </c>
      <c r="AR107" s="9">
        <f t="shared" si="112"/>
        <v>0</v>
      </c>
    </row>
    <row r="108" spans="1:44" ht="63.5" x14ac:dyDescent="0.35">
      <c r="A108" s="9" t="s">
        <v>140</v>
      </c>
      <c r="B108" s="9" t="s">
        <v>70</v>
      </c>
      <c r="C108" s="9" t="s">
        <v>110</v>
      </c>
      <c r="D108" s="9" t="s">
        <v>177</v>
      </c>
      <c r="E108" s="9" t="s">
        <v>134</v>
      </c>
      <c r="F108" s="9" t="s">
        <v>64</v>
      </c>
      <c r="G108" s="9" t="s">
        <v>172</v>
      </c>
      <c r="H108" s="9">
        <v>0.21</v>
      </c>
      <c r="I108" s="9" t="s">
        <v>189</v>
      </c>
      <c r="J108" s="9" t="b">
        <v>0</v>
      </c>
      <c r="L108" s="9">
        <v>0</v>
      </c>
      <c r="M108" s="9">
        <v>0</v>
      </c>
      <c r="N108" s="9">
        <v>0</v>
      </c>
      <c r="O108" s="9">
        <v>0</v>
      </c>
      <c r="P108" s="9">
        <v>0</v>
      </c>
      <c r="Q108" s="9">
        <v>0</v>
      </c>
      <c r="R108" s="9">
        <v>0</v>
      </c>
      <c r="S108" s="9">
        <v>0</v>
      </c>
      <c r="T108" s="9">
        <v>0</v>
      </c>
      <c r="U108" s="9">
        <v>0</v>
      </c>
      <c r="V108" s="9">
        <v>0</v>
      </c>
      <c r="W108" s="9">
        <v>0</v>
      </c>
      <c r="X108" s="9">
        <v>0</v>
      </c>
      <c r="Y108" s="9">
        <v>0</v>
      </c>
      <c r="Z108" s="9">
        <v>0</v>
      </c>
      <c r="AA108" s="9">
        <v>0</v>
      </c>
      <c r="AB108" s="9">
        <f t="shared" si="95"/>
        <v>0.21</v>
      </c>
      <c r="AC108" s="9">
        <f t="shared" si="97"/>
        <v>0</v>
      </c>
      <c r="AD108" s="9">
        <f t="shared" si="98"/>
        <v>0</v>
      </c>
      <c r="AE108" s="9">
        <f t="shared" si="99"/>
        <v>0</v>
      </c>
      <c r="AF108" s="9">
        <f t="shared" si="100"/>
        <v>0</v>
      </c>
      <c r="AG108" s="9">
        <f t="shared" si="101"/>
        <v>0</v>
      </c>
      <c r="AH108" s="9">
        <f t="shared" si="102"/>
        <v>0</v>
      </c>
      <c r="AI108" s="9">
        <f t="shared" si="103"/>
        <v>0</v>
      </c>
      <c r="AJ108" s="9">
        <f t="shared" si="104"/>
        <v>0</v>
      </c>
      <c r="AK108" s="9">
        <f t="shared" si="105"/>
        <v>0</v>
      </c>
      <c r="AL108" s="9">
        <f t="shared" si="106"/>
        <v>0</v>
      </c>
      <c r="AM108" s="9">
        <f t="shared" si="107"/>
        <v>0</v>
      </c>
      <c r="AN108" s="9">
        <f t="shared" si="108"/>
        <v>0</v>
      </c>
      <c r="AO108" s="9">
        <f t="shared" si="109"/>
        <v>0</v>
      </c>
      <c r="AP108" s="9">
        <f t="shared" si="110"/>
        <v>0</v>
      </c>
      <c r="AQ108" s="9">
        <f t="shared" si="111"/>
        <v>0</v>
      </c>
      <c r="AR108" s="9">
        <f t="shared" si="112"/>
        <v>0</v>
      </c>
    </row>
    <row r="109" spans="1:44" ht="63.5" x14ac:dyDescent="0.35">
      <c r="A109" s="9" t="s">
        <v>139</v>
      </c>
      <c r="B109" s="9" t="s">
        <v>69</v>
      </c>
      <c r="C109" s="9" t="s">
        <v>110</v>
      </c>
      <c r="D109" s="9" t="s">
        <v>177</v>
      </c>
      <c r="E109" s="9" t="s">
        <v>134</v>
      </c>
      <c r="F109" s="9" t="s">
        <v>64</v>
      </c>
      <c r="G109" s="9" t="s">
        <v>172</v>
      </c>
      <c r="H109" s="9">
        <v>3.3000000000000003E-5</v>
      </c>
      <c r="I109" s="9" t="s">
        <v>189</v>
      </c>
      <c r="J109" s="9" t="b">
        <v>0</v>
      </c>
      <c r="L109" s="9">
        <v>298</v>
      </c>
      <c r="M109" s="9">
        <v>0</v>
      </c>
      <c r="N109" s="9">
        <v>0</v>
      </c>
      <c r="O109" s="9">
        <v>0</v>
      </c>
      <c r="P109" s="9">
        <v>0</v>
      </c>
      <c r="Q109" s="9">
        <v>0</v>
      </c>
      <c r="R109" s="9">
        <v>0</v>
      </c>
      <c r="S109" s="9">
        <v>0</v>
      </c>
      <c r="T109" s="9">
        <v>0</v>
      </c>
      <c r="U109" s="9">
        <v>0</v>
      </c>
      <c r="V109" s="9">
        <v>0</v>
      </c>
      <c r="W109" s="9">
        <v>0</v>
      </c>
      <c r="X109" s="9">
        <v>0</v>
      </c>
      <c r="Y109" s="9">
        <v>0</v>
      </c>
      <c r="Z109" s="9">
        <v>0</v>
      </c>
      <c r="AA109" s="9">
        <v>0</v>
      </c>
      <c r="AB109" s="9">
        <f t="shared" si="95"/>
        <v>3.3000000000000003E-5</v>
      </c>
      <c r="AC109" s="9">
        <f t="shared" si="97"/>
        <v>9.8340000000000007E-3</v>
      </c>
      <c r="AD109" s="9">
        <f t="shared" si="98"/>
        <v>0</v>
      </c>
      <c r="AE109" s="9">
        <f t="shared" si="99"/>
        <v>0</v>
      </c>
      <c r="AF109" s="9">
        <f t="shared" si="100"/>
        <v>0</v>
      </c>
      <c r="AG109" s="9">
        <f t="shared" si="101"/>
        <v>0</v>
      </c>
      <c r="AH109" s="9">
        <f t="shared" si="102"/>
        <v>0</v>
      </c>
      <c r="AI109" s="9">
        <f t="shared" si="103"/>
        <v>0</v>
      </c>
      <c r="AJ109" s="9">
        <f t="shared" si="104"/>
        <v>0</v>
      </c>
      <c r="AK109" s="9">
        <f t="shared" si="105"/>
        <v>0</v>
      </c>
      <c r="AL109" s="9">
        <f t="shared" si="106"/>
        <v>0</v>
      </c>
      <c r="AM109" s="9">
        <f t="shared" si="107"/>
        <v>0</v>
      </c>
      <c r="AN109" s="9">
        <f t="shared" si="108"/>
        <v>0</v>
      </c>
      <c r="AO109" s="9">
        <f t="shared" si="109"/>
        <v>0</v>
      </c>
      <c r="AP109" s="9">
        <f t="shared" si="110"/>
        <v>0</v>
      </c>
      <c r="AQ109" s="9">
        <f t="shared" si="111"/>
        <v>0</v>
      </c>
      <c r="AR109" s="9">
        <f t="shared" si="112"/>
        <v>0</v>
      </c>
    </row>
    <row r="110" spans="1:44" ht="63.5" x14ac:dyDescent="0.35">
      <c r="A110" s="9" t="s">
        <v>160</v>
      </c>
      <c r="B110" s="9" t="s">
        <v>91</v>
      </c>
      <c r="C110" s="9" t="s">
        <v>110</v>
      </c>
      <c r="D110" s="9" t="s">
        <v>182</v>
      </c>
      <c r="E110" s="9" t="s">
        <v>134</v>
      </c>
      <c r="F110" s="9" t="s">
        <v>64</v>
      </c>
      <c r="G110" s="9" t="s">
        <v>172</v>
      </c>
      <c r="H110" s="9">
        <v>1.09E-7</v>
      </c>
      <c r="I110" s="9" t="s">
        <v>189</v>
      </c>
      <c r="J110" s="9" t="b">
        <v>0</v>
      </c>
      <c r="L110" s="9">
        <v>0</v>
      </c>
      <c r="M110" s="9">
        <v>0</v>
      </c>
      <c r="N110" s="9">
        <v>0</v>
      </c>
      <c r="O110" s="9">
        <v>0</v>
      </c>
      <c r="P110" s="9">
        <v>0</v>
      </c>
      <c r="Q110" s="9">
        <v>0</v>
      </c>
      <c r="R110" s="9">
        <v>0</v>
      </c>
      <c r="S110" s="9">
        <v>0</v>
      </c>
      <c r="T110" s="9">
        <v>0</v>
      </c>
      <c r="U110" s="9">
        <v>0</v>
      </c>
      <c r="V110" s="9">
        <v>0</v>
      </c>
      <c r="W110" s="9">
        <v>0</v>
      </c>
      <c r="X110" s="9">
        <v>0</v>
      </c>
      <c r="Y110" s="9">
        <v>0</v>
      </c>
      <c r="Z110" s="9">
        <v>0</v>
      </c>
      <c r="AA110" s="9">
        <v>0</v>
      </c>
      <c r="AB110" s="9">
        <f t="shared" si="95"/>
        <v>1.09E-7</v>
      </c>
      <c r="AC110" s="9">
        <f t="shared" si="97"/>
        <v>0</v>
      </c>
      <c r="AD110" s="9">
        <f t="shared" si="98"/>
        <v>0</v>
      </c>
      <c r="AE110" s="9">
        <f t="shared" si="99"/>
        <v>0</v>
      </c>
      <c r="AF110" s="9">
        <f t="shared" si="100"/>
        <v>0</v>
      </c>
      <c r="AG110" s="9">
        <f t="shared" si="101"/>
        <v>0</v>
      </c>
      <c r="AH110" s="9">
        <f t="shared" si="102"/>
        <v>0</v>
      </c>
      <c r="AI110" s="9">
        <f t="shared" si="103"/>
        <v>0</v>
      </c>
      <c r="AJ110" s="9">
        <f t="shared" si="104"/>
        <v>0</v>
      </c>
      <c r="AK110" s="9">
        <f t="shared" si="105"/>
        <v>0</v>
      </c>
      <c r="AL110" s="9">
        <f t="shared" si="106"/>
        <v>0</v>
      </c>
      <c r="AM110" s="9">
        <f t="shared" si="107"/>
        <v>0</v>
      </c>
      <c r="AN110" s="9">
        <f t="shared" si="108"/>
        <v>0</v>
      </c>
      <c r="AO110" s="9">
        <f t="shared" si="109"/>
        <v>0</v>
      </c>
      <c r="AP110" s="9">
        <f t="shared" si="110"/>
        <v>0</v>
      </c>
      <c r="AQ110" s="9">
        <f t="shared" si="111"/>
        <v>0</v>
      </c>
      <c r="AR110" s="9">
        <f t="shared" si="112"/>
        <v>0</v>
      </c>
    </row>
    <row r="111" spans="1:44" ht="63.5" x14ac:dyDescent="0.35">
      <c r="A111" s="9" t="s">
        <v>161</v>
      </c>
      <c r="B111" s="9" t="s">
        <v>92</v>
      </c>
      <c r="C111" s="9" t="s">
        <v>110</v>
      </c>
      <c r="D111" s="9" t="s">
        <v>182</v>
      </c>
      <c r="E111" s="9" t="s">
        <v>134</v>
      </c>
      <c r="F111" s="9" t="s">
        <v>64</v>
      </c>
      <c r="G111" s="9" t="s">
        <v>172</v>
      </c>
      <c r="H111" s="9">
        <v>2.9699999999999999E-6</v>
      </c>
      <c r="I111" s="9" t="s">
        <v>189</v>
      </c>
      <c r="J111" s="9" t="b">
        <v>0</v>
      </c>
      <c r="L111" s="9">
        <v>0</v>
      </c>
      <c r="M111" s="9">
        <v>0</v>
      </c>
      <c r="N111" s="9">
        <v>0</v>
      </c>
      <c r="O111" s="9">
        <v>0</v>
      </c>
      <c r="P111" s="9">
        <v>0</v>
      </c>
      <c r="Q111" s="9">
        <v>0</v>
      </c>
      <c r="R111" s="9">
        <v>0</v>
      </c>
      <c r="S111" s="9">
        <v>0</v>
      </c>
      <c r="T111" s="9">
        <v>0</v>
      </c>
      <c r="U111" s="9">
        <v>0</v>
      </c>
      <c r="V111" s="9">
        <v>0.22600000000000001</v>
      </c>
      <c r="W111" s="9">
        <v>0</v>
      </c>
      <c r="X111" s="9">
        <v>0</v>
      </c>
      <c r="Y111" s="9">
        <v>0</v>
      </c>
      <c r="Z111" s="9">
        <v>0</v>
      </c>
      <c r="AA111" s="9">
        <v>0</v>
      </c>
      <c r="AB111" s="9">
        <f t="shared" si="95"/>
        <v>2.9699999999999999E-6</v>
      </c>
      <c r="AC111" s="9">
        <f t="shared" si="97"/>
        <v>0</v>
      </c>
      <c r="AD111" s="9">
        <f t="shared" si="98"/>
        <v>0</v>
      </c>
      <c r="AE111" s="9">
        <f t="shared" si="99"/>
        <v>0</v>
      </c>
      <c r="AF111" s="9">
        <f t="shared" si="100"/>
        <v>0</v>
      </c>
      <c r="AG111" s="9">
        <f t="shared" si="101"/>
        <v>0</v>
      </c>
      <c r="AH111" s="9">
        <f t="shared" si="102"/>
        <v>0</v>
      </c>
      <c r="AI111" s="9">
        <f t="shared" si="103"/>
        <v>0</v>
      </c>
      <c r="AJ111" s="9">
        <f t="shared" si="104"/>
        <v>0</v>
      </c>
      <c r="AK111" s="9">
        <f t="shared" si="105"/>
        <v>0</v>
      </c>
      <c r="AL111" s="9">
        <f t="shared" si="106"/>
        <v>0</v>
      </c>
      <c r="AM111" s="9">
        <f t="shared" si="107"/>
        <v>6.7122000000000005E-7</v>
      </c>
      <c r="AN111" s="9">
        <f t="shared" si="108"/>
        <v>0</v>
      </c>
      <c r="AO111" s="9">
        <f t="shared" si="109"/>
        <v>0</v>
      </c>
      <c r="AP111" s="9">
        <f t="shared" si="110"/>
        <v>0</v>
      </c>
      <c r="AQ111" s="9">
        <f t="shared" si="111"/>
        <v>0</v>
      </c>
      <c r="AR111" s="9">
        <f t="shared" si="112"/>
        <v>0</v>
      </c>
    </row>
    <row r="112" spans="1:44" ht="63.5" x14ac:dyDescent="0.35">
      <c r="A112" s="9" t="s">
        <v>162</v>
      </c>
      <c r="B112" s="9" t="s">
        <v>93</v>
      </c>
      <c r="C112" s="9" t="s">
        <v>110</v>
      </c>
      <c r="D112" s="9" t="s">
        <v>182</v>
      </c>
      <c r="E112" s="9" t="s">
        <v>134</v>
      </c>
      <c r="F112" s="9" t="s">
        <v>64</v>
      </c>
      <c r="G112" s="9" t="s">
        <v>172</v>
      </c>
      <c r="H112" s="9">
        <v>9.2799999999999997E-8</v>
      </c>
      <c r="I112" s="9" t="s">
        <v>189</v>
      </c>
      <c r="J112" s="9" t="b">
        <v>0</v>
      </c>
      <c r="L112" s="9">
        <v>0</v>
      </c>
      <c r="M112" s="9">
        <v>0</v>
      </c>
      <c r="N112" s="9">
        <v>0</v>
      </c>
      <c r="O112" s="9">
        <v>0</v>
      </c>
      <c r="P112" s="9">
        <v>0</v>
      </c>
      <c r="Q112" s="9">
        <v>0</v>
      </c>
      <c r="R112" s="9">
        <v>0</v>
      </c>
      <c r="S112" s="9">
        <v>0</v>
      </c>
      <c r="T112" s="9">
        <v>0</v>
      </c>
      <c r="U112" s="9">
        <v>0</v>
      </c>
      <c r="V112" s="9">
        <v>0.77800000000000002</v>
      </c>
      <c r="W112" s="9">
        <v>0</v>
      </c>
      <c r="X112" s="9">
        <v>0</v>
      </c>
      <c r="Y112" s="9">
        <v>0</v>
      </c>
      <c r="Z112" s="9">
        <v>0</v>
      </c>
      <c r="AA112" s="9">
        <v>0</v>
      </c>
      <c r="AB112" s="9">
        <f t="shared" si="95"/>
        <v>9.2799999999999997E-8</v>
      </c>
      <c r="AC112" s="9">
        <f t="shared" si="97"/>
        <v>0</v>
      </c>
      <c r="AD112" s="9">
        <f t="shared" si="98"/>
        <v>0</v>
      </c>
      <c r="AE112" s="9">
        <f t="shared" si="99"/>
        <v>0</v>
      </c>
      <c r="AF112" s="9">
        <f t="shared" si="100"/>
        <v>0</v>
      </c>
      <c r="AG112" s="9">
        <f t="shared" si="101"/>
        <v>0</v>
      </c>
      <c r="AH112" s="9">
        <f t="shared" si="102"/>
        <v>0</v>
      </c>
      <c r="AI112" s="9">
        <f t="shared" si="103"/>
        <v>0</v>
      </c>
      <c r="AJ112" s="9">
        <f t="shared" si="104"/>
        <v>0</v>
      </c>
      <c r="AK112" s="9">
        <f t="shared" si="105"/>
        <v>0</v>
      </c>
      <c r="AL112" s="9">
        <f t="shared" si="106"/>
        <v>0</v>
      </c>
      <c r="AM112" s="9">
        <f t="shared" si="107"/>
        <v>7.2198400000000004E-8</v>
      </c>
      <c r="AN112" s="9">
        <f t="shared" si="108"/>
        <v>0</v>
      </c>
      <c r="AO112" s="9">
        <f t="shared" si="109"/>
        <v>0</v>
      </c>
      <c r="AP112" s="9">
        <f t="shared" si="110"/>
        <v>0</v>
      </c>
      <c r="AQ112" s="9">
        <f t="shared" si="111"/>
        <v>0</v>
      </c>
      <c r="AR112" s="9">
        <f t="shared" si="112"/>
        <v>0</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G17"/>
  <sheetViews>
    <sheetView workbookViewId="0"/>
  </sheetViews>
  <sheetFormatPr baseColWidth="10" defaultColWidth="8.7265625" defaultRowHeight="14.5" x14ac:dyDescent="0.35"/>
  <cols>
    <col min="2" max="2" width="42.81640625" customWidth="1"/>
    <col min="4" max="4" width="14.26953125" customWidth="1"/>
  </cols>
  <sheetData>
    <row r="1" spans="1:7" ht="26.5" x14ac:dyDescent="0.35">
      <c r="B1" s="5" t="s">
        <v>214</v>
      </c>
      <c r="C1" s="5" t="s">
        <v>109</v>
      </c>
      <c r="D1" s="5" t="s">
        <v>246</v>
      </c>
      <c r="E1" s="5" t="s">
        <v>247</v>
      </c>
      <c r="F1" s="5" t="s">
        <v>249</v>
      </c>
      <c r="G1" s="5" t="s">
        <v>266</v>
      </c>
    </row>
    <row r="2" spans="1:7" ht="63.5" x14ac:dyDescent="0.35">
      <c r="A2" s="5" t="s">
        <v>0</v>
      </c>
      <c r="B2" s="6" t="s">
        <v>215</v>
      </c>
      <c r="C2" s="6" t="s">
        <v>231</v>
      </c>
      <c r="D2" s="6">
        <v>8400</v>
      </c>
      <c r="E2" s="6" t="s">
        <v>248</v>
      </c>
      <c r="F2" s="6" t="s">
        <v>250</v>
      </c>
      <c r="G2" s="6" t="s">
        <v>267</v>
      </c>
    </row>
    <row r="3" spans="1:7" ht="63.5" x14ac:dyDescent="0.35">
      <c r="A3" s="5" t="s">
        <v>4</v>
      </c>
      <c r="B3" s="6" t="s">
        <v>216</v>
      </c>
      <c r="C3" s="6" t="s">
        <v>232</v>
      </c>
      <c r="D3" s="6">
        <v>2.3400000000000001E-2</v>
      </c>
      <c r="E3" s="6" t="s">
        <v>248</v>
      </c>
      <c r="F3" s="6" t="s">
        <v>251</v>
      </c>
      <c r="G3" s="6" t="s">
        <v>268</v>
      </c>
    </row>
    <row r="4" spans="1:7" ht="76" x14ac:dyDescent="0.35">
      <c r="A4" s="5" t="s">
        <v>5</v>
      </c>
      <c r="B4" s="6" t="s">
        <v>217</v>
      </c>
      <c r="C4" s="6" t="s">
        <v>233</v>
      </c>
      <c r="D4" s="6">
        <v>3.8500000000000001E-5</v>
      </c>
      <c r="E4" s="6" t="s">
        <v>248</v>
      </c>
      <c r="F4" s="6" t="s">
        <v>252</v>
      </c>
      <c r="G4" s="6" t="s">
        <v>269</v>
      </c>
    </row>
    <row r="5" spans="1:7" ht="76" x14ac:dyDescent="0.35">
      <c r="A5" s="5" t="s">
        <v>6</v>
      </c>
      <c r="B5" s="6" t="s">
        <v>218</v>
      </c>
      <c r="C5" s="6" t="s">
        <v>233</v>
      </c>
      <c r="D5" s="6">
        <v>4.75E-4</v>
      </c>
      <c r="E5" s="6" t="s">
        <v>248</v>
      </c>
      <c r="F5" s="6" t="s">
        <v>253</v>
      </c>
      <c r="G5" s="6" t="s">
        <v>269</v>
      </c>
    </row>
    <row r="6" spans="1:7" ht="51" x14ac:dyDescent="0.35">
      <c r="A6" s="5" t="s">
        <v>7</v>
      </c>
      <c r="B6" s="6" t="s">
        <v>219</v>
      </c>
      <c r="C6" s="6" t="s">
        <v>234</v>
      </c>
      <c r="D6" s="6">
        <v>7.18E-4</v>
      </c>
      <c r="E6" s="6" t="s">
        <v>248</v>
      </c>
      <c r="F6" s="6" t="s">
        <v>254</v>
      </c>
      <c r="G6" s="6" t="s">
        <v>270</v>
      </c>
    </row>
    <row r="7" spans="1:7" ht="76" x14ac:dyDescent="0.35">
      <c r="A7" s="5" t="s">
        <v>8</v>
      </c>
      <c r="B7" s="6" t="s">
        <v>220</v>
      </c>
      <c r="C7" s="6" t="s">
        <v>235</v>
      </c>
      <c r="D7" s="6">
        <v>4220</v>
      </c>
      <c r="E7" s="6" t="s">
        <v>248</v>
      </c>
      <c r="F7" s="6" t="s">
        <v>255</v>
      </c>
      <c r="G7" s="6" t="s">
        <v>271</v>
      </c>
    </row>
    <row r="8" spans="1:7" ht="88.5" x14ac:dyDescent="0.35">
      <c r="A8" s="5" t="s">
        <v>9</v>
      </c>
      <c r="B8" s="6" t="s">
        <v>221</v>
      </c>
      <c r="C8" s="6" t="s">
        <v>236</v>
      </c>
      <c r="D8" s="6">
        <v>40.6</v>
      </c>
      <c r="E8" s="6" t="s">
        <v>248</v>
      </c>
      <c r="F8" s="6" t="s">
        <v>256</v>
      </c>
      <c r="G8" s="6" t="s">
        <v>272</v>
      </c>
    </row>
    <row r="9" spans="1:7" ht="63.5" x14ac:dyDescent="0.35">
      <c r="A9" s="5" t="s">
        <v>10</v>
      </c>
      <c r="B9" s="6" t="s">
        <v>222</v>
      </c>
      <c r="C9" s="6" t="s">
        <v>237</v>
      </c>
      <c r="D9" s="6">
        <v>55.5</v>
      </c>
      <c r="E9" s="6" t="s">
        <v>248</v>
      </c>
      <c r="F9" s="6" t="s">
        <v>257</v>
      </c>
      <c r="G9" s="6" t="s">
        <v>273</v>
      </c>
    </row>
    <row r="10" spans="1:7" ht="63.5" x14ac:dyDescent="0.35">
      <c r="A10" s="5" t="s">
        <v>11</v>
      </c>
      <c r="B10" s="6" t="s">
        <v>223</v>
      </c>
      <c r="C10" s="6" t="s">
        <v>238</v>
      </c>
      <c r="D10" s="6">
        <v>177</v>
      </c>
      <c r="E10" s="6" t="s">
        <v>248</v>
      </c>
      <c r="F10" s="6" t="s">
        <v>258</v>
      </c>
      <c r="G10" s="6" t="s">
        <v>274</v>
      </c>
    </row>
    <row r="11" spans="1:7" ht="113.5" x14ac:dyDescent="0.35">
      <c r="A11" s="5" t="s">
        <v>12</v>
      </c>
      <c r="B11" s="6" t="s">
        <v>224</v>
      </c>
      <c r="C11" s="6" t="s">
        <v>239</v>
      </c>
      <c r="D11" s="6">
        <v>0.73399999999999999</v>
      </c>
      <c r="E11" s="6" t="s">
        <v>248</v>
      </c>
      <c r="F11" s="6" t="s">
        <v>259</v>
      </c>
      <c r="G11" s="6" t="s">
        <v>275</v>
      </c>
    </row>
    <row r="12" spans="1:7" ht="113.5" x14ac:dyDescent="0.35">
      <c r="A12" s="5" t="s">
        <v>13</v>
      </c>
      <c r="B12" s="6" t="s">
        <v>225</v>
      </c>
      <c r="C12" s="6" t="s">
        <v>240</v>
      </c>
      <c r="D12" s="6">
        <v>28.3</v>
      </c>
      <c r="E12" s="6" t="s">
        <v>248</v>
      </c>
      <c r="F12" s="6" t="s">
        <v>260</v>
      </c>
      <c r="G12" s="6" t="s">
        <v>276</v>
      </c>
    </row>
    <row r="13" spans="1:7" ht="88.5" x14ac:dyDescent="0.35">
      <c r="A13" s="5" t="s">
        <v>14</v>
      </c>
      <c r="B13" s="6" t="s">
        <v>226</v>
      </c>
      <c r="C13" s="6" t="s">
        <v>241</v>
      </c>
      <c r="D13" s="6">
        <v>11800</v>
      </c>
      <c r="E13" s="6" t="s">
        <v>248</v>
      </c>
      <c r="F13" s="6" t="s">
        <v>261</v>
      </c>
      <c r="G13" s="6" t="s">
        <v>277</v>
      </c>
    </row>
    <row r="14" spans="1:7" ht="51" x14ac:dyDescent="0.35">
      <c r="A14" s="5" t="s">
        <v>15</v>
      </c>
      <c r="B14" s="6" t="s">
        <v>227</v>
      </c>
      <c r="C14" s="6" t="s">
        <v>242</v>
      </c>
      <c r="D14" s="6">
        <v>1400000</v>
      </c>
      <c r="E14" s="6" t="s">
        <v>248</v>
      </c>
      <c r="F14" s="6" t="s">
        <v>262</v>
      </c>
      <c r="G14" s="6" t="s">
        <v>278</v>
      </c>
    </row>
    <row r="15" spans="1:7" ht="138.5" x14ac:dyDescent="0.35">
      <c r="A15" s="5" t="s">
        <v>16</v>
      </c>
      <c r="B15" s="6" t="s">
        <v>228</v>
      </c>
      <c r="C15" s="6" t="s">
        <v>243</v>
      </c>
      <c r="D15" s="6">
        <v>11500</v>
      </c>
      <c r="E15" s="6" t="s">
        <v>248</v>
      </c>
      <c r="F15" s="6" t="s">
        <v>263</v>
      </c>
      <c r="G15" s="6" t="s">
        <v>279</v>
      </c>
    </row>
    <row r="16" spans="1:7" ht="101" x14ac:dyDescent="0.35">
      <c r="A16" s="5" t="s">
        <v>17</v>
      </c>
      <c r="B16" s="6" t="s">
        <v>229</v>
      </c>
      <c r="C16" s="6" t="s">
        <v>244</v>
      </c>
      <c r="D16" s="6">
        <v>6.3600000000000004E-2</v>
      </c>
      <c r="E16" s="6" t="s">
        <v>248</v>
      </c>
      <c r="F16" s="6" t="s">
        <v>264</v>
      </c>
      <c r="G16" s="6" t="s">
        <v>280</v>
      </c>
    </row>
    <row r="17" spans="1:7" ht="88.5" x14ac:dyDescent="0.35">
      <c r="A17" s="5" t="s">
        <v>18</v>
      </c>
      <c r="B17" s="6" t="s">
        <v>230</v>
      </c>
      <c r="C17" s="6" t="s">
        <v>245</v>
      </c>
      <c r="D17" s="6">
        <v>65300</v>
      </c>
      <c r="E17" s="6" t="s">
        <v>248</v>
      </c>
      <c r="F17" s="6" t="s">
        <v>265</v>
      </c>
      <c r="G17" s="6" t="s">
        <v>281</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Q3"/>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117</v>
      </c>
      <c r="B2" s="6">
        <v>3.7829451111518827E-5</v>
      </c>
      <c r="C2" s="6">
        <v>1.6511052938272651E-6</v>
      </c>
      <c r="D2" s="6">
        <v>5.1670805276234901E-4</v>
      </c>
      <c r="E2" s="6">
        <v>-2.9112264473167459E-5</v>
      </c>
      <c r="F2" s="6">
        <v>3.2816601350710532E-5</v>
      </c>
      <c r="G2" s="6">
        <v>2.7027848874521018E-6</v>
      </c>
      <c r="H2" s="6">
        <v>5.9633042556225548E-5</v>
      </c>
      <c r="I2" s="6">
        <v>5.9540184676246337E-5</v>
      </c>
      <c r="J2" s="6">
        <v>7.1979266454596773E-5</v>
      </c>
      <c r="K2" s="6">
        <v>5.0183699318954331E-5</v>
      </c>
      <c r="L2" s="6">
        <v>8.8144707214078696E-5</v>
      </c>
      <c r="M2" s="6">
        <v>6.4329172225405457E-4</v>
      </c>
      <c r="N2" s="6">
        <v>6.9150945929466389E-5</v>
      </c>
      <c r="O2" s="6">
        <v>6.6279732933851264E-4</v>
      </c>
      <c r="P2" s="6">
        <v>4.4363797073095293E-5</v>
      </c>
      <c r="Q2" s="6">
        <v>5.6818722573481982E-5</v>
      </c>
    </row>
    <row r="3" spans="1:17" x14ac:dyDescent="0.35">
      <c r="A3" s="5" t="s">
        <v>118</v>
      </c>
      <c r="B3" s="6">
        <v>3.3672487575217477E-5</v>
      </c>
      <c r="C3" s="6">
        <v>1.323622689850403E-6</v>
      </c>
      <c r="D3" s="6">
        <v>2.5658994139726509E-4</v>
      </c>
      <c r="E3" s="6">
        <v>-2.7682180874426E-4</v>
      </c>
      <c r="F3" s="6">
        <v>3.4705646247554182E-5</v>
      </c>
      <c r="G3" s="6">
        <v>2.2547226974941902E-6</v>
      </c>
      <c r="H3" s="6">
        <v>3.9390104387695591E-5</v>
      </c>
      <c r="I3" s="6">
        <v>6.4757210416874087E-5</v>
      </c>
      <c r="J3" s="6">
        <v>8.3012952577593815E-5</v>
      </c>
      <c r="K3" s="6">
        <v>4.6080703936918107E-5</v>
      </c>
      <c r="L3" s="6">
        <v>1.026650969645157E-4</v>
      </c>
      <c r="M3" s="6">
        <v>2.8119716654113101E-5</v>
      </c>
      <c r="N3" s="6">
        <v>3.1407283197515961E-5</v>
      </c>
      <c r="O3" s="6">
        <v>6.9750795780267473E-4</v>
      </c>
      <c r="P3" s="6">
        <v>2.9723899594920799E-5</v>
      </c>
      <c r="Q3" s="6">
        <v>4.3169943605719297E-5</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Q3"/>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117</v>
      </c>
      <c r="B2" s="6">
        <v>3.0746093400872553E-5</v>
      </c>
      <c r="C2" s="6">
        <v>1.478249968312878E-6</v>
      </c>
      <c r="D2" s="6">
        <v>3.9976499808149629E-4</v>
      </c>
      <c r="E2" s="6">
        <v>-1.3921289214339029E-5</v>
      </c>
      <c r="F2" s="6">
        <v>3.7981859687353119E-5</v>
      </c>
      <c r="G2" s="6">
        <v>3.5743428729884818E-6</v>
      </c>
      <c r="H2" s="6">
        <v>4.9961695224016843E-5</v>
      </c>
      <c r="I2" s="6">
        <v>5.1123678956061578E-5</v>
      </c>
      <c r="J2" s="6">
        <v>6.2811373603545553E-5</v>
      </c>
      <c r="K2" s="6">
        <v>4.7127244947865923E-5</v>
      </c>
      <c r="L2" s="6">
        <v>8.2892677571103044E-5</v>
      </c>
      <c r="M2" s="6">
        <v>6.7842341901977324E-4</v>
      </c>
      <c r="N2" s="6">
        <v>6.9420353487725117E-5</v>
      </c>
      <c r="O2" s="6">
        <v>6.6277296354019474E-4</v>
      </c>
      <c r="P2" s="6">
        <v>5.2635055205894313E-5</v>
      </c>
      <c r="Q2" s="6">
        <v>4.8702247343742942E-5</v>
      </c>
    </row>
    <row r="3" spans="1:17" x14ac:dyDescent="0.35">
      <c r="A3" s="5" t="s">
        <v>118</v>
      </c>
      <c r="B3" s="6">
        <v>2.7970158583112491E-5</v>
      </c>
      <c r="C3" s="6">
        <v>1.1467984231498349E-6</v>
      </c>
      <c r="D3" s="6">
        <v>2.174712329379716E-4</v>
      </c>
      <c r="E3" s="6">
        <v>-2.601919472079096E-4</v>
      </c>
      <c r="F3" s="6">
        <v>4.0612775025564549E-5</v>
      </c>
      <c r="G3" s="6">
        <v>2.9267037108508192E-6</v>
      </c>
      <c r="H3" s="6">
        <v>3.0540659057930391E-5</v>
      </c>
      <c r="I3" s="6">
        <v>5.7523041032689837E-5</v>
      </c>
      <c r="J3" s="6">
        <v>7.4639307751948655E-5</v>
      </c>
      <c r="K3" s="6">
        <v>4.3437355455207407E-5</v>
      </c>
      <c r="L3" s="6">
        <v>9.7879642927211431E-5</v>
      </c>
      <c r="M3" s="6">
        <v>6.5671768115163626E-5</v>
      </c>
      <c r="N3" s="6">
        <v>3.1626465700340167E-5</v>
      </c>
      <c r="O3" s="6">
        <v>6.9752402626185146E-4</v>
      </c>
      <c r="P3" s="6">
        <v>3.7563289181557687E-5</v>
      </c>
      <c r="Q3" s="6">
        <v>3.6006850830648612E-5</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Q3"/>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117</v>
      </c>
      <c r="B2" s="6">
        <v>2.6682674059502879E-5</v>
      </c>
      <c r="C2" s="6">
        <v>1.2683381301950531E-6</v>
      </c>
      <c r="D2" s="6">
        <v>4.0883156374124131E-4</v>
      </c>
      <c r="E2" s="6">
        <v>-1.6297394913079678E-5</v>
      </c>
      <c r="F2" s="6">
        <v>3.6724155214998172E-5</v>
      </c>
      <c r="G2" s="6">
        <v>3.2050199816332369E-6</v>
      </c>
      <c r="H2" s="6">
        <v>4.8851025762258582E-5</v>
      </c>
      <c r="I2" s="6">
        <v>4.9900883060946577E-5</v>
      </c>
      <c r="J2" s="6">
        <v>6.2145478851803555E-5</v>
      </c>
      <c r="K2" s="6">
        <v>4.6612196614754453E-5</v>
      </c>
      <c r="L2" s="6">
        <v>8.2478647158951854E-5</v>
      </c>
      <c r="M2" s="6">
        <v>6.7067213362475338E-4</v>
      </c>
      <c r="N2" s="6">
        <v>7.0529432737268194E-5</v>
      </c>
      <c r="O2" s="6">
        <v>6.6261000960022198E-4</v>
      </c>
      <c r="P2" s="6">
        <v>6.1089519244805827E-5</v>
      </c>
      <c r="Q2" s="6">
        <v>4.30007620229592E-5</v>
      </c>
    </row>
    <row r="3" spans="1:17" x14ac:dyDescent="0.35">
      <c r="A3" s="5" t="s">
        <v>118</v>
      </c>
      <c r="B3" s="6">
        <v>2.4707107527376671E-5</v>
      </c>
      <c r="C3" s="6">
        <v>9.585873156842553E-7</v>
      </c>
      <c r="D3" s="6">
        <v>2.1591016728115861E-4</v>
      </c>
      <c r="E3" s="6">
        <v>-2.6311383243918772E-4</v>
      </c>
      <c r="F3" s="6">
        <v>3.9561104318099009E-5</v>
      </c>
      <c r="G3" s="6">
        <v>2.5516328066365919E-6</v>
      </c>
      <c r="H3" s="6">
        <v>2.9604741794613229E-5</v>
      </c>
      <c r="I3" s="6">
        <v>5.6528749308335613E-5</v>
      </c>
      <c r="J3" s="6">
        <v>7.407854865661991E-5</v>
      </c>
      <c r="K3" s="6">
        <v>4.2992297585117902E-5</v>
      </c>
      <c r="L3" s="6">
        <v>9.7520199835450652E-5</v>
      </c>
      <c r="M3" s="6">
        <v>5.7617330420870387E-5</v>
      </c>
      <c r="N3" s="6">
        <v>3.2373613430042259E-5</v>
      </c>
      <c r="O3" s="6">
        <v>6.9736659379584956E-4</v>
      </c>
      <c r="P3" s="6">
        <v>4.5994787254604849E-5</v>
      </c>
      <c r="Q3" s="6">
        <v>3.095603497081744E-5</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SUMPRODUCT(Waste_Generation_default!B3:'Waste_Generation_default'!B4,B3:B4)</f>
        <v>3.6332944238450345E-5</v>
      </c>
      <c r="C2" s="6">
        <f>SUMPRODUCT(Waste_Generation_default!B3:'Waste_Generation_default'!B4,C3:C4)</f>
        <v>1.5332115563955949E-6</v>
      </c>
      <c r="D2" s="6">
        <f>SUMPRODUCT(Waste_Generation_default!B3:'Waste_Generation_default'!B4,D3:D4)</f>
        <v>4.230655326709188E-4</v>
      </c>
      <c r="E2" s="6">
        <f>SUMPRODUCT(Waste_Generation_default!B3:'Waste_Generation_default'!B4,E3:E4)</f>
        <v>-1.1828770041076078E-4</v>
      </c>
      <c r="F2" s="6">
        <f>SUMPRODUCT(Waste_Generation_default!B3:'Waste_Generation_default'!B4,F3:F4)</f>
        <v>3.3496657513574246E-5</v>
      </c>
      <c r="G2" s="6">
        <f>SUMPRODUCT(Waste_Generation_default!B3:'Waste_Generation_default'!B4,G3:G4)</f>
        <v>2.5414824990672539E-6</v>
      </c>
      <c r="H2" s="6">
        <f>SUMPRODUCT(Waste_Generation_default!B3:'Waste_Generation_default'!B4,H3:H4)</f>
        <v>5.2345584815554762E-5</v>
      </c>
      <c r="I2" s="6">
        <f>SUMPRODUCT(Waste_Generation_default!B3:'Waste_Generation_default'!B4,I3:I4)</f>
        <v>6.1418313942872337E-5</v>
      </c>
      <c r="J2" s="6">
        <f>SUMPRODUCT(Waste_Generation_default!B3:'Waste_Generation_default'!B4,J3:J4)</f>
        <v>7.5951393458875715E-5</v>
      </c>
      <c r="K2" s="6">
        <f>SUMPRODUCT(Waste_Generation_default!B3:'Waste_Generation_default'!B4,K3:K4)</f>
        <v>4.8706620981421298E-5</v>
      </c>
      <c r="L2" s="6">
        <f>SUMPRODUCT(Waste_Generation_default!B3:'Waste_Generation_default'!B4,L3:L4)</f>
        <v>9.3372047524236025E-5</v>
      </c>
      <c r="M2" s="6">
        <f>SUMPRODUCT(Waste_Generation_default!B3:'Waste_Generation_default'!B4,M3:M4)</f>
        <v>4.2182980023807565E-4</v>
      </c>
      <c r="N2" s="6">
        <f>SUMPRODUCT(Waste_Generation_default!B3:'Waste_Generation_default'!B4,N3:N4)</f>
        <v>5.5563227345964235E-5</v>
      </c>
      <c r="O2" s="6">
        <f>SUMPRODUCT(Waste_Generation_default!B3:'Waste_Generation_default'!B4,O3:O4)</f>
        <v>6.75293155585611E-4</v>
      </c>
      <c r="P2" s="6">
        <f>SUMPRODUCT(Waste_Generation_default!B3:'Waste_Generation_default'!B4,P3:P4)</f>
        <v>3.9093433980952479E-5</v>
      </c>
      <c r="Q2" s="6">
        <f>SUMPRODUCT(Waste_Generation_default!B3:'Waste_Generation_default'!B4,Q3:Q4)</f>
        <v>5.1905162145087421E-5</v>
      </c>
    </row>
    <row r="3" spans="1:17" x14ac:dyDescent="0.35">
      <c r="A3" s="5" t="s">
        <v>2</v>
      </c>
      <c r="B3" s="6">
        <f>SUMPRODUCT(OEV_materials_default!B2:'OEV_materials_default'!B3,Waste_Composition_default!B2:'Waste_Composition_default'!B3)</f>
        <v>3.6998058404258562E-5</v>
      </c>
      <c r="C3" s="6">
        <f>SUMPRODUCT(OEV_materials_default!C2:'OEV_materials_default'!C3,Waste_Composition_default!B2:'Waste_Composition_default'!B3)</f>
        <v>1.585608773031893E-6</v>
      </c>
      <c r="D3" s="6">
        <f>SUMPRODUCT(OEV_materials_default!D2:'OEV_materials_default'!D3,Waste_Composition_default!B2:'Waste_Composition_default'!B3)</f>
        <v>4.6468443048933226E-4</v>
      </c>
      <c r="E3" s="6">
        <f>SUMPRODUCT(OEV_materials_default!E2:'OEV_materials_default'!E3,Waste_Composition_default!B2:'Waste_Composition_default'!B3)</f>
        <v>-7.8654173327385969E-5</v>
      </c>
      <c r="F3" s="6">
        <f>SUMPRODUCT(OEV_materials_default!F2:'OEV_materials_default'!F3,Waste_Composition_default!B2:'Waste_Composition_default'!B3)</f>
        <v>3.3194410330079262E-5</v>
      </c>
      <c r="G3" s="6">
        <f>SUMPRODUCT(OEV_materials_default!G2:'OEV_materials_default'!G3,Waste_Composition_default!B2:'Waste_Composition_default'!B3)</f>
        <v>2.6131724494605197E-6</v>
      </c>
      <c r="H3" s="6">
        <f>SUMPRODUCT(OEV_materials_default!H2:'OEV_materials_default'!H3,Waste_Composition_default!B2:'Waste_Composition_default'!B3)</f>
        <v>5.5584454922519558E-5</v>
      </c>
      <c r="I3" s="6">
        <f>SUMPRODUCT(OEV_materials_default!I2:'OEV_materials_default'!I3,Waste_Composition_default!B2:'Waste_Composition_default'!B3)</f>
        <v>6.0583589824371886E-5</v>
      </c>
      <c r="J3" s="6">
        <f>SUMPRODUCT(OEV_materials_default!J2:'OEV_materials_default'!J3,Waste_Composition_default!B2:'Waste_Composition_default'!B3)</f>
        <v>7.4186003679196187E-5</v>
      </c>
      <c r="K3" s="6">
        <f>SUMPRODUCT(OEV_materials_default!K2:'OEV_materials_default'!K3,Waste_Composition_default!B2:'Waste_Composition_default'!B3)</f>
        <v>4.9363100242547093E-5</v>
      </c>
      <c r="L3" s="6">
        <f>SUMPRODUCT(OEV_materials_default!L2:'OEV_materials_default'!L3,Waste_Composition_default!B2:'Waste_Composition_default'!B3)</f>
        <v>9.1048785164166092E-5</v>
      </c>
      <c r="M3" s="6">
        <f>SUMPRODUCT(OEV_materials_default!M2:'OEV_materials_default'!M3,Waste_Composition_default!B2:'Waste_Composition_default'!B3)</f>
        <v>5.2025732113406627E-4</v>
      </c>
      <c r="N3" s="6">
        <f>SUMPRODUCT(OEV_materials_default!N2:'OEV_materials_default'!N3,Waste_Composition_default!B2:'Waste_Composition_default'!B3)</f>
        <v>6.1602213383076302E-5</v>
      </c>
      <c r="O3" s="6">
        <f>SUMPRODUCT(OEV_materials_default!O2:'OEV_materials_default'!O3,Waste_Composition_default!B2:'Waste_Composition_default'!B3)</f>
        <v>6.697394550313451E-4</v>
      </c>
      <c r="P3" s="6">
        <f>SUMPRODUCT(OEV_materials_default!P2:'OEV_materials_default'!P3,Waste_Composition_default!B2:'Waste_Composition_default'!B3)</f>
        <v>4.1435817577460396E-5</v>
      </c>
      <c r="Q3" s="6">
        <f>SUMPRODUCT(OEV_materials_default!Q2:'OEV_materials_default'!Q3,Waste_Composition_default!B2:'Waste_Composition_default'!B3)</f>
        <v>5.4088966779929449E-5</v>
      </c>
    </row>
    <row r="4" spans="1:17" x14ac:dyDescent="0.35">
      <c r="A4" s="5" t="s">
        <v>3</v>
      </c>
      <c r="B4" s="6">
        <f>SUMPRODUCT(OEV_materials_default!B2:'OEV_materials_default'!B3,Waste_Composition_default!C2:'Waste_Composition_default'!C3)</f>
        <v>3.6166665696998291E-5</v>
      </c>
      <c r="C4" s="6">
        <f>SUMPRODUCT(OEV_materials_default!C2:'OEV_materials_default'!C3,Waste_Composition_default!C2:'Waste_Composition_default'!C3)</f>
        <v>1.5201122522365202E-6</v>
      </c>
      <c r="D4" s="6">
        <f>SUMPRODUCT(OEV_materials_default!D2:'OEV_materials_default'!D3,Waste_Composition_default!C2:'Waste_Composition_default'!C3)</f>
        <v>4.126608082163154E-4</v>
      </c>
      <c r="E4" s="6">
        <f>SUMPRODUCT(OEV_materials_default!E2:'OEV_materials_default'!E3,Waste_Composition_default!C2:'Waste_Composition_default'!C3)</f>
        <v>-1.2819608218160448E-4</v>
      </c>
      <c r="F4" s="6">
        <f>SUMPRODUCT(OEV_materials_default!F2:'OEV_materials_default'!F3,Waste_Composition_default!C2:'Waste_Composition_default'!C3)</f>
        <v>3.3572219309447992E-5</v>
      </c>
      <c r="G4" s="6">
        <f>SUMPRODUCT(OEV_materials_default!G2:'OEV_materials_default'!G3,Waste_Composition_default!C2:'Waste_Composition_default'!C3)</f>
        <v>2.5235600114689371E-6</v>
      </c>
      <c r="H4" s="6">
        <f>SUMPRODUCT(OEV_materials_default!H2:'OEV_materials_default'!H3,Waste_Composition_default!C2:'Waste_Composition_default'!C3)</f>
        <v>5.1535867288813561E-5</v>
      </c>
      <c r="I4" s="6">
        <f>SUMPRODUCT(OEV_materials_default!I2:'OEV_materials_default'!I3,Waste_Composition_default!C2:'Waste_Composition_default'!C3)</f>
        <v>6.1626994972497441E-5</v>
      </c>
      <c r="J4" s="6">
        <f>SUMPRODUCT(OEV_materials_default!J2:'OEV_materials_default'!J3,Waste_Composition_default!C2:'Waste_Composition_default'!C3)</f>
        <v>7.6392740903795587E-5</v>
      </c>
      <c r="K4" s="6">
        <f>SUMPRODUCT(OEV_materials_default!K2:'OEV_materials_default'!K3,Waste_Composition_default!C2:'Waste_Composition_default'!C3)</f>
        <v>4.8542501166139842E-5</v>
      </c>
      <c r="L4" s="6">
        <f>SUMPRODUCT(OEV_materials_default!L2:'OEV_materials_default'!L3,Waste_Composition_default!C2:'Waste_Composition_default'!C3)</f>
        <v>9.3952863114253501E-5</v>
      </c>
      <c r="M4" s="6">
        <f>SUMPRODUCT(OEV_materials_default!M2:'OEV_materials_default'!M3,Waste_Composition_default!C2:'Waste_Composition_default'!C3)</f>
        <v>3.9722292001407797E-4</v>
      </c>
      <c r="N4" s="6">
        <f>SUMPRODUCT(OEV_materials_default!N2:'OEV_materials_default'!N3,Waste_Composition_default!C2:'Waste_Composition_default'!C3)</f>
        <v>5.4053480836686215E-5</v>
      </c>
      <c r="O4" s="6">
        <f>SUMPRODUCT(OEV_materials_default!O2:'OEV_materials_default'!O3,Waste_Composition_default!C2:'Waste_Composition_default'!C3)</f>
        <v>6.7668158072417745E-4</v>
      </c>
      <c r="P4" s="6">
        <f>SUMPRODUCT(OEV_materials_default!P2:'OEV_materials_default'!P3,Waste_Composition_default!C2:'Waste_Composition_default'!C3)</f>
        <v>3.8507838081825498E-5</v>
      </c>
      <c r="Q4" s="6">
        <f>SUMPRODUCT(OEV_materials_default!Q2:'OEV_materials_default'!Q3,Waste_Composition_default!C2:'Waste_Composition_default'!C3)</f>
        <v>5.1359210986376909E-5</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SUMPRODUCT(Waste_Generation_S1!B3:'Waste_Generation_S1'!B4,B3:B4)</f>
        <v>3.6416083509176365E-5</v>
      </c>
      <c r="C2" s="6">
        <f>SUMPRODUCT(Waste_Generation_S1!B3:'Waste_Generation_S1'!B4,C3:C4)</f>
        <v>1.5397612084751319E-6</v>
      </c>
      <c r="D2" s="6">
        <f>SUMPRODUCT(Waste_Generation_S1!B3:'Waste_Generation_S1'!B4,D3:D4)</f>
        <v>4.2826789489822049E-4</v>
      </c>
      <c r="E2" s="6">
        <f>SUMPRODUCT(Waste_Generation_S1!B3:'Waste_Generation_S1'!B4,E3:E4)</f>
        <v>-1.1333350952533892E-4</v>
      </c>
      <c r="F2" s="6">
        <f>SUMPRODUCT(Waste_Generation_S1!B3:'Waste_Generation_S1'!B4,F3:F4)</f>
        <v>3.345887661563737E-5</v>
      </c>
      <c r="G2" s="6">
        <f>SUMPRODUCT(Waste_Generation_S1!B3:'Waste_Generation_S1'!B4,G3:G4)</f>
        <v>2.550443742866412E-6</v>
      </c>
      <c r="H2" s="6">
        <f>SUMPRODUCT(Waste_Generation_S1!B3:'Waste_Generation_S1'!B4,H3:H4)</f>
        <v>5.2750443578925356E-5</v>
      </c>
      <c r="I2" s="6">
        <f>SUMPRODUCT(Waste_Generation_S1!B3:'Waste_Generation_S1'!B4,I3:I4)</f>
        <v>6.1313973428059771E-5</v>
      </c>
      <c r="J2" s="6">
        <f>SUMPRODUCT(Waste_Generation_S1!B3:'Waste_Generation_S1'!B4,J3:J4)</f>
        <v>7.5730719736415766E-5</v>
      </c>
      <c r="K2" s="6">
        <f>SUMPRODUCT(Waste_Generation_S1!B3:'Waste_Generation_S1'!B4,K3:K4)</f>
        <v>4.8788680889062019E-5</v>
      </c>
      <c r="L2" s="6">
        <f>SUMPRODUCT(Waste_Generation_S1!B3:'Waste_Generation_S1'!B4,L3:L4)</f>
        <v>9.3081639729227273E-5</v>
      </c>
      <c r="M2" s="6">
        <f>SUMPRODUCT(Waste_Generation_S1!B3:'Waste_Generation_S1'!B4,M3:M4)</f>
        <v>4.3413324035007444E-4</v>
      </c>
      <c r="N2" s="6">
        <f>SUMPRODUCT(Waste_Generation_S1!B3:'Waste_Generation_S1'!B4,N3:N4)</f>
        <v>5.6318100600603231E-5</v>
      </c>
      <c r="O2" s="6">
        <f>SUMPRODUCT(Waste_Generation_S1!B3:'Waste_Generation_S1'!B4,O3:O4)</f>
        <v>6.7459894301632778E-4</v>
      </c>
      <c r="P2" s="6">
        <f>SUMPRODUCT(Waste_Generation_S1!B3:'Waste_Generation_S1'!B4,P3:P4)</f>
        <v>3.9386231930515963E-5</v>
      </c>
      <c r="Q2" s="6">
        <f>SUMPRODUCT(Waste_Generation_S1!B3:'Waste_Generation_S1'!B4,Q3:Q4)</f>
        <v>5.2178137724442664E-5</v>
      </c>
    </row>
    <row r="3" spans="1:17" x14ac:dyDescent="0.35">
      <c r="A3" s="5" t="s">
        <v>2</v>
      </c>
      <c r="B3" s="6">
        <f>SUMPRODUCT(OEV_materials_default!B2:'OEV_materials_default'!B3,Waste_Composition_S1!B2:'Waste_Composition_S1'!B3)</f>
        <v>3.6998058404258562E-5</v>
      </c>
      <c r="C3" s="6">
        <f>SUMPRODUCT(OEV_materials_default!C2:'OEV_materials_default'!C3,Waste_Composition_S1!B2:'Waste_Composition_S1'!B3)</f>
        <v>1.585608773031893E-6</v>
      </c>
      <c r="D3" s="6">
        <f>SUMPRODUCT(OEV_materials_default!D2:'OEV_materials_default'!D3,Waste_Composition_S1!B2:'Waste_Composition_S1'!B3)</f>
        <v>4.6468443048933226E-4</v>
      </c>
      <c r="E3" s="6">
        <f>SUMPRODUCT(OEV_materials_default!E2:'OEV_materials_default'!E3,Waste_Composition_S1!B2:'Waste_Composition_S1'!B3)</f>
        <v>-7.8654173327385969E-5</v>
      </c>
      <c r="F3" s="6">
        <f>SUMPRODUCT(OEV_materials_default!F2:'OEV_materials_default'!F3,Waste_Composition_S1!B2:'Waste_Composition_S1'!B3)</f>
        <v>3.3194410330079262E-5</v>
      </c>
      <c r="G3" s="6">
        <f>SUMPRODUCT(OEV_materials_default!G2:'OEV_materials_default'!G3,Waste_Composition_S1!B2:'Waste_Composition_S1'!B3)</f>
        <v>2.6131724494605197E-6</v>
      </c>
      <c r="H3" s="6">
        <f>SUMPRODUCT(OEV_materials_default!H2:'OEV_materials_default'!H3,Waste_Composition_S1!B2:'Waste_Composition_S1'!B3)</f>
        <v>5.5584454922519558E-5</v>
      </c>
      <c r="I3" s="6">
        <f>SUMPRODUCT(OEV_materials_default!I2:'OEV_materials_default'!I3,Waste_Composition_S1!B2:'Waste_Composition_S1'!B3)</f>
        <v>6.0583589824371886E-5</v>
      </c>
      <c r="J3" s="6">
        <f>SUMPRODUCT(OEV_materials_default!J2:'OEV_materials_default'!J3,Waste_Composition_S1!B2:'Waste_Composition_S1'!B3)</f>
        <v>7.4186003679196187E-5</v>
      </c>
      <c r="K3" s="6">
        <f>SUMPRODUCT(OEV_materials_default!K2:'OEV_materials_default'!K3,Waste_Composition_S1!B2:'Waste_Composition_S1'!B3)</f>
        <v>4.9363100242547093E-5</v>
      </c>
      <c r="L3" s="6">
        <f>SUMPRODUCT(OEV_materials_default!L2:'OEV_materials_default'!L3,Waste_Composition_S1!B2:'Waste_Composition_S1'!B3)</f>
        <v>9.1048785164166092E-5</v>
      </c>
      <c r="M3" s="6">
        <f>SUMPRODUCT(OEV_materials_default!M2:'OEV_materials_default'!M3,Waste_Composition_S1!B2:'Waste_Composition_S1'!B3)</f>
        <v>5.2025732113406627E-4</v>
      </c>
      <c r="N3" s="6">
        <f>SUMPRODUCT(OEV_materials_default!N2:'OEV_materials_default'!N3,Waste_Composition_S1!B2:'Waste_Composition_S1'!B3)</f>
        <v>6.1602213383076302E-5</v>
      </c>
      <c r="O3" s="6">
        <f>SUMPRODUCT(OEV_materials_default!O2:'OEV_materials_default'!O3,Waste_Composition_S1!B2:'Waste_Composition_S1'!B3)</f>
        <v>6.697394550313451E-4</v>
      </c>
      <c r="P3" s="6">
        <f>SUMPRODUCT(OEV_materials_default!P2:'OEV_materials_default'!P3,Waste_Composition_S1!B2:'Waste_Composition_S1'!B3)</f>
        <v>4.1435817577460396E-5</v>
      </c>
      <c r="Q3" s="6">
        <f>SUMPRODUCT(OEV_materials_default!Q2:'OEV_materials_default'!Q3,Waste_Composition_S1!B2:'Waste_Composition_S1'!B3)</f>
        <v>5.4088966779929449E-5</v>
      </c>
    </row>
    <row r="4" spans="1:17" x14ac:dyDescent="0.35">
      <c r="A4" s="5" t="s">
        <v>3</v>
      </c>
      <c r="B4" s="6">
        <f>SUMPRODUCT(OEV_materials_default!B2:'OEV_materials_default'!B3,Waste_Composition_S1!C2:'Waste_Composition_S1'!C3)</f>
        <v>3.6166665696998291E-5</v>
      </c>
      <c r="C4" s="6">
        <f>SUMPRODUCT(OEV_materials_default!C2:'OEV_materials_default'!C3,Waste_Composition_S1!C2:'Waste_Composition_S1'!C3)</f>
        <v>1.5201122522365202E-6</v>
      </c>
      <c r="D4" s="6">
        <f>SUMPRODUCT(OEV_materials_default!D2:'OEV_materials_default'!D3,Waste_Composition_S1!C2:'Waste_Composition_S1'!C3)</f>
        <v>4.126608082163154E-4</v>
      </c>
      <c r="E4" s="6">
        <f>SUMPRODUCT(OEV_materials_default!E2:'OEV_materials_default'!E3,Waste_Composition_S1!C2:'Waste_Composition_S1'!C3)</f>
        <v>-1.2819608218160448E-4</v>
      </c>
      <c r="F4" s="6">
        <f>SUMPRODUCT(OEV_materials_default!F2:'OEV_materials_default'!F3,Waste_Composition_S1!C2:'Waste_Composition_S1'!C3)</f>
        <v>3.3572219309447992E-5</v>
      </c>
      <c r="G4" s="6">
        <f>SUMPRODUCT(OEV_materials_default!G2:'OEV_materials_default'!G3,Waste_Composition_S1!C2:'Waste_Composition_S1'!C3)</f>
        <v>2.5235600114689371E-6</v>
      </c>
      <c r="H4" s="6">
        <f>SUMPRODUCT(OEV_materials_default!H2:'OEV_materials_default'!H3,Waste_Composition_S1!C2:'Waste_Composition_S1'!C3)</f>
        <v>5.1535867288813561E-5</v>
      </c>
      <c r="I4" s="6">
        <f>SUMPRODUCT(OEV_materials_default!I2:'OEV_materials_default'!I3,Waste_Composition_S1!C2:'Waste_Composition_S1'!C3)</f>
        <v>6.1626994972497441E-5</v>
      </c>
      <c r="J4" s="6">
        <f>SUMPRODUCT(OEV_materials_default!J2:'OEV_materials_default'!J3,Waste_Composition_S1!C2:'Waste_Composition_S1'!C3)</f>
        <v>7.6392740903795587E-5</v>
      </c>
      <c r="K4" s="6">
        <f>SUMPRODUCT(OEV_materials_default!K2:'OEV_materials_default'!K3,Waste_Composition_S1!C2:'Waste_Composition_S1'!C3)</f>
        <v>4.8542501166139842E-5</v>
      </c>
      <c r="L4" s="6">
        <f>SUMPRODUCT(OEV_materials_default!L2:'OEV_materials_default'!L3,Waste_Composition_S1!C2:'Waste_Composition_S1'!C3)</f>
        <v>9.3952863114253501E-5</v>
      </c>
      <c r="M4" s="6">
        <f>SUMPRODUCT(OEV_materials_default!M2:'OEV_materials_default'!M3,Waste_Composition_S1!C2:'Waste_Composition_S1'!C3)</f>
        <v>3.9722292001407797E-4</v>
      </c>
      <c r="N4" s="6">
        <f>SUMPRODUCT(OEV_materials_default!N2:'OEV_materials_default'!N3,Waste_Composition_S1!C2:'Waste_Composition_S1'!C3)</f>
        <v>5.4053480836686215E-5</v>
      </c>
      <c r="O4" s="6">
        <f>SUMPRODUCT(OEV_materials_default!O2:'OEV_materials_default'!O3,Waste_Composition_S1!C2:'Waste_Composition_S1'!C3)</f>
        <v>6.7668158072417745E-4</v>
      </c>
      <c r="P4" s="6">
        <f>SUMPRODUCT(OEV_materials_default!P2:'OEV_materials_default'!P3,Waste_Composition_S1!C2:'Waste_Composition_S1'!C3)</f>
        <v>3.8507838081825498E-5</v>
      </c>
      <c r="Q4" s="6">
        <f>SUMPRODUCT(OEV_materials_default!Q2:'OEV_materials_default'!Q3,Waste_Composition_S1!C2:'Waste_Composition_S1'!C3)</f>
        <v>5.1359210986376909E-5</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SUMPRODUCT(Waste_Generation_S2!B3:'Waste_Generation_S2'!B4,B3:B4)</f>
        <v>3.6166665696998291E-5</v>
      </c>
      <c r="C2" s="6">
        <f>SUMPRODUCT(Waste_Generation_S2!B3:'Waste_Generation_S2'!B4,C3:C4)</f>
        <v>1.5201122522365202E-6</v>
      </c>
      <c r="D2" s="6">
        <f>SUMPRODUCT(Waste_Generation_S2!B3:'Waste_Generation_S2'!B4,D3:D4)</f>
        <v>4.126608082163154E-4</v>
      </c>
      <c r="E2" s="6">
        <f>SUMPRODUCT(Waste_Generation_S2!B3:'Waste_Generation_S2'!B4,E3:E4)</f>
        <v>-1.2819608218160448E-4</v>
      </c>
      <c r="F2" s="6">
        <f>SUMPRODUCT(Waste_Generation_S2!B3:'Waste_Generation_S2'!B4,F3:F4)</f>
        <v>3.3572219309447992E-5</v>
      </c>
      <c r="G2" s="6">
        <f>SUMPRODUCT(Waste_Generation_S2!B3:'Waste_Generation_S2'!B4,G3:G4)</f>
        <v>2.5235600114689371E-6</v>
      </c>
      <c r="H2" s="6">
        <f>SUMPRODUCT(Waste_Generation_S2!B3:'Waste_Generation_S2'!B4,H3:H4)</f>
        <v>5.1535867288813561E-5</v>
      </c>
      <c r="I2" s="6">
        <f>SUMPRODUCT(Waste_Generation_S2!B3:'Waste_Generation_S2'!B4,I3:I4)</f>
        <v>6.1626994972497441E-5</v>
      </c>
      <c r="J2" s="6">
        <f>SUMPRODUCT(Waste_Generation_S2!B3:'Waste_Generation_S2'!B4,J3:J4)</f>
        <v>7.6392740903795587E-5</v>
      </c>
      <c r="K2" s="6">
        <f>SUMPRODUCT(Waste_Generation_S2!B3:'Waste_Generation_S2'!B4,K3:K4)</f>
        <v>4.8542501166139842E-5</v>
      </c>
      <c r="L2" s="6">
        <f>SUMPRODUCT(Waste_Generation_S2!B3:'Waste_Generation_S2'!B4,L3:L4)</f>
        <v>9.3952863114253501E-5</v>
      </c>
      <c r="M2" s="6">
        <f>SUMPRODUCT(Waste_Generation_S2!B3:'Waste_Generation_S2'!B4,M3:M4)</f>
        <v>3.9722292001407797E-4</v>
      </c>
      <c r="N2" s="6">
        <f>SUMPRODUCT(Waste_Generation_S2!B3:'Waste_Generation_S2'!B4,N3:N4)</f>
        <v>5.4053480836686215E-5</v>
      </c>
      <c r="O2" s="6">
        <f>SUMPRODUCT(Waste_Generation_S2!B3:'Waste_Generation_S2'!B4,O3:O4)</f>
        <v>6.7668158072417745E-4</v>
      </c>
      <c r="P2" s="6">
        <f>SUMPRODUCT(Waste_Generation_S2!B3:'Waste_Generation_S2'!B4,P3:P4)</f>
        <v>3.8507838081825498E-5</v>
      </c>
      <c r="Q2" s="6">
        <f>SUMPRODUCT(Waste_Generation_S2!B3:'Waste_Generation_S2'!B4,Q3:Q4)</f>
        <v>5.1359210986376909E-5</v>
      </c>
    </row>
    <row r="3" spans="1:17" x14ac:dyDescent="0.35">
      <c r="A3" s="5" t="s">
        <v>2</v>
      </c>
      <c r="B3" s="6">
        <f>SUMPRODUCT(OEV_materials_default!B2:'OEV_materials_default'!B3,Waste_Composition_S2!B2:'Waste_Composition_S2'!B3)</f>
        <v>3.6998058404258562E-5</v>
      </c>
      <c r="C3" s="6">
        <f>SUMPRODUCT(OEV_materials_default!C2:'OEV_materials_default'!C3,Waste_Composition_S2!B2:'Waste_Composition_S2'!B3)</f>
        <v>1.585608773031893E-6</v>
      </c>
      <c r="D3" s="6">
        <f>SUMPRODUCT(OEV_materials_default!D2:'OEV_materials_default'!D3,Waste_Composition_S2!B2:'Waste_Composition_S2'!B3)</f>
        <v>4.6468443048933226E-4</v>
      </c>
      <c r="E3" s="6">
        <f>SUMPRODUCT(OEV_materials_default!E2:'OEV_materials_default'!E3,Waste_Composition_S2!B2:'Waste_Composition_S2'!B3)</f>
        <v>-7.8654173327385969E-5</v>
      </c>
      <c r="F3" s="6">
        <f>SUMPRODUCT(OEV_materials_default!F2:'OEV_materials_default'!F3,Waste_Composition_S2!B2:'Waste_Composition_S2'!B3)</f>
        <v>3.3194410330079262E-5</v>
      </c>
      <c r="G3" s="6">
        <f>SUMPRODUCT(OEV_materials_default!G2:'OEV_materials_default'!G3,Waste_Composition_S2!B2:'Waste_Composition_S2'!B3)</f>
        <v>2.6131724494605197E-6</v>
      </c>
      <c r="H3" s="6">
        <f>SUMPRODUCT(OEV_materials_default!H2:'OEV_materials_default'!H3,Waste_Composition_S2!B2:'Waste_Composition_S2'!B3)</f>
        <v>5.5584454922519558E-5</v>
      </c>
      <c r="I3" s="6">
        <f>SUMPRODUCT(OEV_materials_default!I2:'OEV_materials_default'!I3,Waste_Composition_S2!B2:'Waste_Composition_S2'!B3)</f>
        <v>6.0583589824371886E-5</v>
      </c>
      <c r="J3" s="6">
        <f>SUMPRODUCT(OEV_materials_default!J2:'OEV_materials_default'!J3,Waste_Composition_S2!B2:'Waste_Composition_S2'!B3)</f>
        <v>7.4186003679196187E-5</v>
      </c>
      <c r="K3" s="6">
        <f>SUMPRODUCT(OEV_materials_default!K2:'OEV_materials_default'!K3,Waste_Composition_S2!B2:'Waste_Composition_S2'!B3)</f>
        <v>4.9363100242547093E-5</v>
      </c>
      <c r="L3" s="6">
        <f>SUMPRODUCT(OEV_materials_default!L2:'OEV_materials_default'!L3,Waste_Composition_S2!B2:'Waste_Composition_S2'!B3)</f>
        <v>9.1048785164166092E-5</v>
      </c>
      <c r="M3" s="6">
        <f>SUMPRODUCT(OEV_materials_default!M2:'OEV_materials_default'!M3,Waste_Composition_S2!B2:'Waste_Composition_S2'!B3)</f>
        <v>5.2025732113406627E-4</v>
      </c>
      <c r="N3" s="6">
        <f>SUMPRODUCT(OEV_materials_default!N2:'OEV_materials_default'!N3,Waste_Composition_S2!B2:'Waste_Composition_S2'!B3)</f>
        <v>6.1602213383076302E-5</v>
      </c>
      <c r="O3" s="6">
        <f>SUMPRODUCT(OEV_materials_default!O2:'OEV_materials_default'!O3,Waste_Composition_S2!B2:'Waste_Composition_S2'!B3)</f>
        <v>6.697394550313451E-4</v>
      </c>
      <c r="P3" s="6">
        <f>SUMPRODUCT(OEV_materials_default!P2:'OEV_materials_default'!P3,Waste_Composition_S2!B2:'Waste_Composition_S2'!B3)</f>
        <v>4.1435817577460396E-5</v>
      </c>
      <c r="Q3" s="6">
        <f>SUMPRODUCT(OEV_materials_default!Q2:'OEV_materials_default'!Q3,Waste_Composition_S2!B2:'Waste_Composition_S2'!B3)</f>
        <v>5.4088966779929449E-5</v>
      </c>
    </row>
    <row r="4" spans="1:17" x14ac:dyDescent="0.35">
      <c r="A4" s="5" t="s">
        <v>3</v>
      </c>
      <c r="B4" s="6">
        <f>SUMPRODUCT(OEV_materials_default!B2:'OEV_materials_default'!B3,Waste_Composition_S2!C2:'Waste_Composition_S2'!C3)</f>
        <v>3.6166665696998291E-5</v>
      </c>
      <c r="C4" s="6">
        <f>SUMPRODUCT(OEV_materials_default!C2:'OEV_materials_default'!C3,Waste_Composition_S2!C2:'Waste_Composition_S2'!C3)</f>
        <v>1.5201122522365202E-6</v>
      </c>
      <c r="D4" s="6">
        <f>SUMPRODUCT(OEV_materials_default!D2:'OEV_materials_default'!D3,Waste_Composition_S2!C2:'Waste_Composition_S2'!C3)</f>
        <v>4.126608082163154E-4</v>
      </c>
      <c r="E4" s="6">
        <f>SUMPRODUCT(OEV_materials_default!E2:'OEV_materials_default'!E3,Waste_Composition_S2!C2:'Waste_Composition_S2'!C3)</f>
        <v>-1.2819608218160448E-4</v>
      </c>
      <c r="F4" s="6">
        <f>SUMPRODUCT(OEV_materials_default!F2:'OEV_materials_default'!F3,Waste_Composition_S2!C2:'Waste_Composition_S2'!C3)</f>
        <v>3.3572219309447992E-5</v>
      </c>
      <c r="G4" s="6">
        <f>SUMPRODUCT(OEV_materials_default!G2:'OEV_materials_default'!G3,Waste_Composition_S2!C2:'Waste_Composition_S2'!C3)</f>
        <v>2.5235600114689371E-6</v>
      </c>
      <c r="H4" s="6">
        <f>SUMPRODUCT(OEV_materials_default!H2:'OEV_materials_default'!H3,Waste_Composition_S2!C2:'Waste_Composition_S2'!C3)</f>
        <v>5.1535867288813561E-5</v>
      </c>
      <c r="I4" s="6">
        <f>SUMPRODUCT(OEV_materials_default!I2:'OEV_materials_default'!I3,Waste_Composition_S2!C2:'Waste_Composition_S2'!C3)</f>
        <v>6.1626994972497441E-5</v>
      </c>
      <c r="J4" s="6">
        <f>SUMPRODUCT(OEV_materials_default!J2:'OEV_materials_default'!J3,Waste_Composition_S2!C2:'Waste_Composition_S2'!C3)</f>
        <v>7.6392740903795587E-5</v>
      </c>
      <c r="K4" s="6">
        <f>SUMPRODUCT(OEV_materials_default!K2:'OEV_materials_default'!K3,Waste_Composition_S2!C2:'Waste_Composition_S2'!C3)</f>
        <v>4.8542501166139842E-5</v>
      </c>
      <c r="L4" s="6">
        <f>SUMPRODUCT(OEV_materials_default!L2:'OEV_materials_default'!L3,Waste_Composition_S2!C2:'Waste_Composition_S2'!C3)</f>
        <v>9.3952863114253501E-5</v>
      </c>
      <c r="M4" s="6">
        <f>SUMPRODUCT(OEV_materials_default!M2:'OEV_materials_default'!M3,Waste_Composition_S2!C2:'Waste_Composition_S2'!C3)</f>
        <v>3.9722292001407797E-4</v>
      </c>
      <c r="N4" s="6">
        <f>SUMPRODUCT(OEV_materials_default!N2:'OEV_materials_default'!N3,Waste_Composition_S2!C2:'Waste_Composition_S2'!C3)</f>
        <v>5.4053480836686215E-5</v>
      </c>
      <c r="O4" s="6">
        <f>SUMPRODUCT(OEV_materials_default!O2:'OEV_materials_default'!O3,Waste_Composition_S2!C2:'Waste_Composition_S2'!C3)</f>
        <v>6.7668158072417745E-4</v>
      </c>
      <c r="P4" s="6">
        <f>SUMPRODUCT(OEV_materials_default!P2:'OEV_materials_default'!P3,Waste_Composition_S2!C2:'Waste_Composition_S2'!C3)</f>
        <v>3.8507838081825498E-5</v>
      </c>
      <c r="Q4" s="6">
        <f>SUMPRODUCT(OEV_materials_default!Q2:'OEV_materials_default'!Q3,Waste_Composition_S2!C2:'Waste_Composition_S2'!C3)</f>
        <v>5.1359210986376909E-5</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SUMPRODUCT(Waste_Generation_S3!B3:'Waste_Generation_S3'!B4,B3:B4)</f>
        <v>3.6332944238450345E-5</v>
      </c>
      <c r="C2" s="6">
        <f>SUMPRODUCT(Waste_Generation_S3!B3:'Waste_Generation_S3'!B4,C3:C4)</f>
        <v>1.5332115563955949E-6</v>
      </c>
      <c r="D2" s="6">
        <f>SUMPRODUCT(Waste_Generation_S3!B3:'Waste_Generation_S3'!B4,D3:D4)</f>
        <v>4.230655326709188E-4</v>
      </c>
      <c r="E2" s="6">
        <f>SUMPRODUCT(Waste_Generation_S3!B3:'Waste_Generation_S3'!B4,E3:E4)</f>
        <v>-1.1828770041076078E-4</v>
      </c>
      <c r="F2" s="6">
        <f>SUMPRODUCT(Waste_Generation_S3!B3:'Waste_Generation_S3'!B4,F3:F4)</f>
        <v>3.3496657513574246E-5</v>
      </c>
      <c r="G2" s="6">
        <f>SUMPRODUCT(Waste_Generation_S3!B3:'Waste_Generation_S3'!B4,G3:G4)</f>
        <v>2.5414824990672539E-6</v>
      </c>
      <c r="H2" s="6">
        <f>SUMPRODUCT(Waste_Generation_S3!B3:'Waste_Generation_S3'!B4,H3:H4)</f>
        <v>5.2345584815554762E-5</v>
      </c>
      <c r="I2" s="6">
        <f>SUMPRODUCT(Waste_Generation_S3!B3:'Waste_Generation_S3'!B4,I3:I4)</f>
        <v>6.1418313942872337E-5</v>
      </c>
      <c r="J2" s="6">
        <f>SUMPRODUCT(Waste_Generation_S3!B3:'Waste_Generation_S3'!B4,J3:J4)</f>
        <v>7.5951393458875715E-5</v>
      </c>
      <c r="K2" s="6">
        <f>SUMPRODUCT(Waste_Generation_S3!B3:'Waste_Generation_S3'!B4,K3:K4)</f>
        <v>4.8706620981421298E-5</v>
      </c>
      <c r="L2" s="6">
        <f>SUMPRODUCT(Waste_Generation_S3!B3:'Waste_Generation_S3'!B4,L3:L4)</f>
        <v>9.3372047524236025E-5</v>
      </c>
      <c r="M2" s="6">
        <f>SUMPRODUCT(Waste_Generation_S3!B3:'Waste_Generation_S3'!B4,M3:M4)</f>
        <v>4.2182980023807565E-4</v>
      </c>
      <c r="N2" s="6">
        <f>SUMPRODUCT(Waste_Generation_S3!B3:'Waste_Generation_S3'!B4,N3:N4)</f>
        <v>5.5563227345964235E-5</v>
      </c>
      <c r="O2" s="6">
        <f>SUMPRODUCT(Waste_Generation_S3!B3:'Waste_Generation_S3'!B4,O3:O4)</f>
        <v>6.75293155585611E-4</v>
      </c>
      <c r="P2" s="6">
        <f>SUMPRODUCT(Waste_Generation_S3!B3:'Waste_Generation_S3'!B4,P3:P4)</f>
        <v>3.9093433980952479E-5</v>
      </c>
      <c r="Q2" s="6">
        <f>SUMPRODUCT(Waste_Generation_S3!B3:'Waste_Generation_S3'!B4,Q3:Q4)</f>
        <v>5.1905162145087421E-5</v>
      </c>
    </row>
    <row r="3" spans="1:17" x14ac:dyDescent="0.35">
      <c r="A3" s="5" t="s">
        <v>2</v>
      </c>
      <c r="B3" s="6">
        <f>SUMPRODUCT(OEV_materials_default!B2:'OEV_materials_default'!B3,Waste_Composition_S3!B2:'Waste_Composition_S3'!B3)</f>
        <v>3.6998058404258562E-5</v>
      </c>
      <c r="C3" s="6">
        <f>SUMPRODUCT(OEV_materials_default!C2:'OEV_materials_default'!C3,Waste_Composition_S3!B2:'Waste_Composition_S3'!B3)</f>
        <v>1.585608773031893E-6</v>
      </c>
      <c r="D3" s="6">
        <f>SUMPRODUCT(OEV_materials_default!D2:'OEV_materials_default'!D3,Waste_Composition_S3!B2:'Waste_Composition_S3'!B3)</f>
        <v>4.6468443048933226E-4</v>
      </c>
      <c r="E3" s="6">
        <f>SUMPRODUCT(OEV_materials_default!E2:'OEV_materials_default'!E3,Waste_Composition_S3!B2:'Waste_Composition_S3'!B3)</f>
        <v>-7.8654173327385969E-5</v>
      </c>
      <c r="F3" s="6">
        <f>SUMPRODUCT(OEV_materials_default!F2:'OEV_materials_default'!F3,Waste_Composition_S3!B2:'Waste_Composition_S3'!B3)</f>
        <v>3.3194410330079262E-5</v>
      </c>
      <c r="G3" s="6">
        <f>SUMPRODUCT(OEV_materials_default!G2:'OEV_materials_default'!G3,Waste_Composition_S3!B2:'Waste_Composition_S3'!B3)</f>
        <v>2.6131724494605197E-6</v>
      </c>
      <c r="H3" s="6">
        <f>SUMPRODUCT(OEV_materials_default!H2:'OEV_materials_default'!H3,Waste_Composition_S3!B2:'Waste_Composition_S3'!B3)</f>
        <v>5.5584454922519558E-5</v>
      </c>
      <c r="I3" s="6">
        <f>SUMPRODUCT(OEV_materials_default!I2:'OEV_materials_default'!I3,Waste_Composition_S3!B2:'Waste_Composition_S3'!B3)</f>
        <v>6.0583589824371886E-5</v>
      </c>
      <c r="J3" s="6">
        <f>SUMPRODUCT(OEV_materials_default!J2:'OEV_materials_default'!J3,Waste_Composition_S3!B2:'Waste_Composition_S3'!B3)</f>
        <v>7.4186003679196187E-5</v>
      </c>
      <c r="K3" s="6">
        <f>SUMPRODUCT(OEV_materials_default!K2:'OEV_materials_default'!K3,Waste_Composition_S3!B2:'Waste_Composition_S3'!B3)</f>
        <v>4.9363100242547093E-5</v>
      </c>
      <c r="L3" s="6">
        <f>SUMPRODUCT(OEV_materials_default!L2:'OEV_materials_default'!L3,Waste_Composition_S3!B2:'Waste_Composition_S3'!B3)</f>
        <v>9.1048785164166092E-5</v>
      </c>
      <c r="M3" s="6">
        <f>SUMPRODUCT(OEV_materials_default!M2:'OEV_materials_default'!M3,Waste_Composition_S3!B2:'Waste_Composition_S3'!B3)</f>
        <v>5.2025732113406627E-4</v>
      </c>
      <c r="N3" s="6">
        <f>SUMPRODUCT(OEV_materials_default!N2:'OEV_materials_default'!N3,Waste_Composition_S3!B2:'Waste_Composition_S3'!B3)</f>
        <v>6.1602213383076302E-5</v>
      </c>
      <c r="O3" s="6">
        <f>SUMPRODUCT(OEV_materials_default!O2:'OEV_materials_default'!O3,Waste_Composition_S3!B2:'Waste_Composition_S3'!B3)</f>
        <v>6.697394550313451E-4</v>
      </c>
      <c r="P3" s="6">
        <f>SUMPRODUCT(OEV_materials_default!P2:'OEV_materials_default'!P3,Waste_Composition_S3!B2:'Waste_Composition_S3'!B3)</f>
        <v>4.1435817577460396E-5</v>
      </c>
      <c r="Q3" s="6">
        <f>SUMPRODUCT(OEV_materials_default!Q2:'OEV_materials_default'!Q3,Waste_Composition_S3!B2:'Waste_Composition_S3'!B3)</f>
        <v>5.4088966779929449E-5</v>
      </c>
    </row>
    <row r="4" spans="1:17" x14ac:dyDescent="0.35">
      <c r="A4" s="5" t="s">
        <v>3</v>
      </c>
      <c r="B4" s="6">
        <f>SUMPRODUCT(OEV_materials_default!B2:'OEV_materials_default'!B3,Waste_Composition_S3!C2:'Waste_Composition_S3'!C3)</f>
        <v>3.6166665696998291E-5</v>
      </c>
      <c r="C4" s="6">
        <f>SUMPRODUCT(OEV_materials_default!C2:'OEV_materials_default'!C3,Waste_Composition_S3!C2:'Waste_Composition_S3'!C3)</f>
        <v>1.5201122522365202E-6</v>
      </c>
      <c r="D4" s="6">
        <f>SUMPRODUCT(OEV_materials_default!D2:'OEV_materials_default'!D3,Waste_Composition_S3!C2:'Waste_Composition_S3'!C3)</f>
        <v>4.126608082163154E-4</v>
      </c>
      <c r="E4" s="6">
        <f>SUMPRODUCT(OEV_materials_default!E2:'OEV_materials_default'!E3,Waste_Composition_S3!C2:'Waste_Composition_S3'!C3)</f>
        <v>-1.2819608218160448E-4</v>
      </c>
      <c r="F4" s="6">
        <f>SUMPRODUCT(OEV_materials_default!F2:'OEV_materials_default'!F3,Waste_Composition_S3!C2:'Waste_Composition_S3'!C3)</f>
        <v>3.3572219309447992E-5</v>
      </c>
      <c r="G4" s="6">
        <f>SUMPRODUCT(OEV_materials_default!G2:'OEV_materials_default'!G3,Waste_Composition_S3!C2:'Waste_Composition_S3'!C3)</f>
        <v>2.5235600114689371E-6</v>
      </c>
      <c r="H4" s="6">
        <f>SUMPRODUCT(OEV_materials_default!H2:'OEV_materials_default'!H3,Waste_Composition_S3!C2:'Waste_Composition_S3'!C3)</f>
        <v>5.1535867288813561E-5</v>
      </c>
      <c r="I4" s="6">
        <f>SUMPRODUCT(OEV_materials_default!I2:'OEV_materials_default'!I3,Waste_Composition_S3!C2:'Waste_Composition_S3'!C3)</f>
        <v>6.1626994972497441E-5</v>
      </c>
      <c r="J4" s="6">
        <f>SUMPRODUCT(OEV_materials_default!J2:'OEV_materials_default'!J3,Waste_Composition_S3!C2:'Waste_Composition_S3'!C3)</f>
        <v>7.6392740903795587E-5</v>
      </c>
      <c r="K4" s="6">
        <f>SUMPRODUCT(OEV_materials_default!K2:'OEV_materials_default'!K3,Waste_Composition_S3!C2:'Waste_Composition_S3'!C3)</f>
        <v>4.8542501166139842E-5</v>
      </c>
      <c r="L4" s="6">
        <f>SUMPRODUCT(OEV_materials_default!L2:'OEV_materials_default'!L3,Waste_Composition_S3!C2:'Waste_Composition_S3'!C3)</f>
        <v>9.3952863114253501E-5</v>
      </c>
      <c r="M4" s="6">
        <f>SUMPRODUCT(OEV_materials_default!M2:'OEV_materials_default'!M3,Waste_Composition_S3!C2:'Waste_Composition_S3'!C3)</f>
        <v>3.9722292001407797E-4</v>
      </c>
      <c r="N4" s="6">
        <f>SUMPRODUCT(OEV_materials_default!N2:'OEV_materials_default'!N3,Waste_Composition_S3!C2:'Waste_Composition_S3'!C3)</f>
        <v>5.4053480836686215E-5</v>
      </c>
      <c r="O4" s="6">
        <f>SUMPRODUCT(OEV_materials_default!O2:'OEV_materials_default'!O3,Waste_Composition_S3!C2:'Waste_Composition_S3'!C3)</f>
        <v>6.7668158072417745E-4</v>
      </c>
      <c r="P4" s="6">
        <f>SUMPRODUCT(OEV_materials_default!P2:'OEV_materials_default'!P3,Waste_Composition_S3!C2:'Waste_Composition_S3'!C3)</f>
        <v>3.8507838081825498E-5</v>
      </c>
      <c r="Q4" s="6">
        <f>SUMPRODUCT(OEV_materials_default!Q2:'OEV_materials_default'!Q3,Waste_Composition_S3!C2:'Waste_Composition_S3'!C3)</f>
        <v>5.1359210986376909E-5</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SUMPRODUCT(Waste_Generation_S4!B3:'Waste_Generation_S4'!B4,B3:B4)</f>
        <v>3.6332944238450345E-5</v>
      </c>
      <c r="C2" s="6">
        <f>SUMPRODUCT(Waste_Generation_S4!B3:'Waste_Generation_S4'!B4,C3:C4)</f>
        <v>1.5332115563955949E-6</v>
      </c>
      <c r="D2" s="6">
        <f>SUMPRODUCT(Waste_Generation_S4!B3:'Waste_Generation_S4'!B4,D3:D4)</f>
        <v>4.230655326709188E-4</v>
      </c>
      <c r="E2" s="6">
        <f>SUMPRODUCT(Waste_Generation_S4!B3:'Waste_Generation_S4'!B4,E3:E4)</f>
        <v>-1.1828770041076078E-4</v>
      </c>
      <c r="F2" s="6">
        <f>SUMPRODUCT(Waste_Generation_S4!B3:'Waste_Generation_S4'!B4,F3:F4)</f>
        <v>3.3496657513574246E-5</v>
      </c>
      <c r="G2" s="6">
        <f>SUMPRODUCT(Waste_Generation_S4!B3:'Waste_Generation_S4'!B4,G3:G4)</f>
        <v>2.5414824990672539E-6</v>
      </c>
      <c r="H2" s="6">
        <f>SUMPRODUCT(Waste_Generation_S4!B3:'Waste_Generation_S4'!B4,H3:H4)</f>
        <v>5.2345584815554762E-5</v>
      </c>
      <c r="I2" s="6">
        <f>SUMPRODUCT(Waste_Generation_S4!B3:'Waste_Generation_S4'!B4,I3:I4)</f>
        <v>6.1418313942872337E-5</v>
      </c>
      <c r="J2" s="6">
        <f>SUMPRODUCT(Waste_Generation_S4!B3:'Waste_Generation_S4'!B4,J3:J4)</f>
        <v>7.5951393458875715E-5</v>
      </c>
      <c r="K2" s="6">
        <f>SUMPRODUCT(Waste_Generation_S4!B3:'Waste_Generation_S4'!B4,K3:K4)</f>
        <v>4.8706620981421298E-5</v>
      </c>
      <c r="L2" s="6">
        <f>SUMPRODUCT(Waste_Generation_S4!B3:'Waste_Generation_S4'!B4,L3:L4)</f>
        <v>9.3372047524236025E-5</v>
      </c>
      <c r="M2" s="6">
        <f>SUMPRODUCT(Waste_Generation_S4!B3:'Waste_Generation_S4'!B4,M3:M4)</f>
        <v>4.2182980023807565E-4</v>
      </c>
      <c r="N2" s="6">
        <f>SUMPRODUCT(Waste_Generation_S4!B3:'Waste_Generation_S4'!B4,N3:N4)</f>
        <v>5.5563227345964235E-5</v>
      </c>
      <c r="O2" s="6">
        <f>SUMPRODUCT(Waste_Generation_S4!B3:'Waste_Generation_S4'!B4,O3:O4)</f>
        <v>6.75293155585611E-4</v>
      </c>
      <c r="P2" s="6">
        <f>SUMPRODUCT(Waste_Generation_S4!B3:'Waste_Generation_S4'!B4,P3:P4)</f>
        <v>3.9093433980952479E-5</v>
      </c>
      <c r="Q2" s="6">
        <f>SUMPRODUCT(Waste_Generation_S4!B3:'Waste_Generation_S4'!B4,Q3:Q4)</f>
        <v>5.1905162145087421E-5</v>
      </c>
    </row>
    <row r="3" spans="1:17" x14ac:dyDescent="0.35">
      <c r="A3" s="5" t="s">
        <v>2</v>
      </c>
      <c r="B3" s="6">
        <f>SUMPRODUCT(OEV_materials_default!B2:'OEV_materials_default'!B3,Waste_Composition_S4!B2:'Waste_Composition_S4'!B3)</f>
        <v>3.6998058404258562E-5</v>
      </c>
      <c r="C3" s="6">
        <f>SUMPRODUCT(OEV_materials_default!C2:'OEV_materials_default'!C3,Waste_Composition_S4!B2:'Waste_Composition_S4'!B3)</f>
        <v>1.585608773031893E-6</v>
      </c>
      <c r="D3" s="6">
        <f>SUMPRODUCT(OEV_materials_default!D2:'OEV_materials_default'!D3,Waste_Composition_S4!B2:'Waste_Composition_S4'!B3)</f>
        <v>4.6468443048933226E-4</v>
      </c>
      <c r="E3" s="6">
        <f>SUMPRODUCT(OEV_materials_default!E2:'OEV_materials_default'!E3,Waste_Composition_S4!B2:'Waste_Composition_S4'!B3)</f>
        <v>-7.8654173327385969E-5</v>
      </c>
      <c r="F3" s="6">
        <f>SUMPRODUCT(OEV_materials_default!F2:'OEV_materials_default'!F3,Waste_Composition_S4!B2:'Waste_Composition_S4'!B3)</f>
        <v>3.3194410330079262E-5</v>
      </c>
      <c r="G3" s="6">
        <f>SUMPRODUCT(OEV_materials_default!G2:'OEV_materials_default'!G3,Waste_Composition_S4!B2:'Waste_Composition_S4'!B3)</f>
        <v>2.6131724494605197E-6</v>
      </c>
      <c r="H3" s="6">
        <f>SUMPRODUCT(OEV_materials_default!H2:'OEV_materials_default'!H3,Waste_Composition_S4!B2:'Waste_Composition_S4'!B3)</f>
        <v>5.5584454922519558E-5</v>
      </c>
      <c r="I3" s="6">
        <f>SUMPRODUCT(OEV_materials_default!I2:'OEV_materials_default'!I3,Waste_Composition_S4!B2:'Waste_Composition_S4'!B3)</f>
        <v>6.0583589824371886E-5</v>
      </c>
      <c r="J3" s="6">
        <f>SUMPRODUCT(OEV_materials_default!J2:'OEV_materials_default'!J3,Waste_Composition_S4!B2:'Waste_Composition_S4'!B3)</f>
        <v>7.4186003679196187E-5</v>
      </c>
      <c r="K3" s="6">
        <f>SUMPRODUCT(OEV_materials_default!K2:'OEV_materials_default'!K3,Waste_Composition_S4!B2:'Waste_Composition_S4'!B3)</f>
        <v>4.9363100242547093E-5</v>
      </c>
      <c r="L3" s="6">
        <f>SUMPRODUCT(OEV_materials_default!L2:'OEV_materials_default'!L3,Waste_Composition_S4!B2:'Waste_Composition_S4'!B3)</f>
        <v>9.1048785164166092E-5</v>
      </c>
      <c r="M3" s="6">
        <f>SUMPRODUCT(OEV_materials_default!M2:'OEV_materials_default'!M3,Waste_Composition_S4!B2:'Waste_Composition_S4'!B3)</f>
        <v>5.2025732113406627E-4</v>
      </c>
      <c r="N3" s="6">
        <f>SUMPRODUCT(OEV_materials_default!N2:'OEV_materials_default'!N3,Waste_Composition_S4!B2:'Waste_Composition_S4'!B3)</f>
        <v>6.1602213383076302E-5</v>
      </c>
      <c r="O3" s="6">
        <f>SUMPRODUCT(OEV_materials_default!O2:'OEV_materials_default'!O3,Waste_Composition_S4!B2:'Waste_Composition_S4'!B3)</f>
        <v>6.697394550313451E-4</v>
      </c>
      <c r="P3" s="6">
        <f>SUMPRODUCT(OEV_materials_default!P2:'OEV_materials_default'!P3,Waste_Composition_S4!B2:'Waste_Composition_S4'!B3)</f>
        <v>4.1435817577460396E-5</v>
      </c>
      <c r="Q3" s="6">
        <f>SUMPRODUCT(OEV_materials_default!Q2:'OEV_materials_default'!Q3,Waste_Composition_S4!B2:'Waste_Composition_S4'!B3)</f>
        <v>5.4088966779929449E-5</v>
      </c>
    </row>
    <row r="4" spans="1:17" x14ac:dyDescent="0.35">
      <c r="A4" s="5" t="s">
        <v>3</v>
      </c>
      <c r="B4" s="6">
        <f>SUMPRODUCT(OEV_materials_default!B2:'OEV_materials_default'!B3,Waste_Composition_S4!C2:'Waste_Composition_S4'!C3)</f>
        <v>3.6166665696998291E-5</v>
      </c>
      <c r="C4" s="6">
        <f>SUMPRODUCT(OEV_materials_default!C2:'OEV_materials_default'!C3,Waste_Composition_S4!C2:'Waste_Composition_S4'!C3)</f>
        <v>1.5201122522365202E-6</v>
      </c>
      <c r="D4" s="6">
        <f>SUMPRODUCT(OEV_materials_default!D2:'OEV_materials_default'!D3,Waste_Composition_S4!C2:'Waste_Composition_S4'!C3)</f>
        <v>4.126608082163154E-4</v>
      </c>
      <c r="E4" s="6">
        <f>SUMPRODUCT(OEV_materials_default!E2:'OEV_materials_default'!E3,Waste_Composition_S4!C2:'Waste_Composition_S4'!C3)</f>
        <v>-1.2819608218160448E-4</v>
      </c>
      <c r="F4" s="6">
        <f>SUMPRODUCT(OEV_materials_default!F2:'OEV_materials_default'!F3,Waste_Composition_S4!C2:'Waste_Composition_S4'!C3)</f>
        <v>3.3572219309447992E-5</v>
      </c>
      <c r="G4" s="6">
        <f>SUMPRODUCT(OEV_materials_default!G2:'OEV_materials_default'!G3,Waste_Composition_S4!C2:'Waste_Composition_S4'!C3)</f>
        <v>2.5235600114689371E-6</v>
      </c>
      <c r="H4" s="6">
        <f>SUMPRODUCT(OEV_materials_default!H2:'OEV_materials_default'!H3,Waste_Composition_S4!C2:'Waste_Composition_S4'!C3)</f>
        <v>5.1535867288813561E-5</v>
      </c>
      <c r="I4" s="6">
        <f>SUMPRODUCT(OEV_materials_default!I2:'OEV_materials_default'!I3,Waste_Composition_S4!C2:'Waste_Composition_S4'!C3)</f>
        <v>6.1626994972497441E-5</v>
      </c>
      <c r="J4" s="6">
        <f>SUMPRODUCT(OEV_materials_default!J2:'OEV_materials_default'!J3,Waste_Composition_S4!C2:'Waste_Composition_S4'!C3)</f>
        <v>7.6392740903795587E-5</v>
      </c>
      <c r="K4" s="6">
        <f>SUMPRODUCT(OEV_materials_default!K2:'OEV_materials_default'!K3,Waste_Composition_S4!C2:'Waste_Composition_S4'!C3)</f>
        <v>4.8542501166139842E-5</v>
      </c>
      <c r="L4" s="6">
        <f>SUMPRODUCT(OEV_materials_default!L2:'OEV_materials_default'!L3,Waste_Composition_S4!C2:'Waste_Composition_S4'!C3)</f>
        <v>9.3952863114253501E-5</v>
      </c>
      <c r="M4" s="6">
        <f>SUMPRODUCT(OEV_materials_default!M2:'OEV_materials_default'!M3,Waste_Composition_S4!C2:'Waste_Composition_S4'!C3)</f>
        <v>3.9722292001407797E-4</v>
      </c>
      <c r="N4" s="6">
        <f>SUMPRODUCT(OEV_materials_default!N2:'OEV_materials_default'!N3,Waste_Composition_S4!C2:'Waste_Composition_S4'!C3)</f>
        <v>5.4053480836686215E-5</v>
      </c>
      <c r="O4" s="6">
        <f>SUMPRODUCT(OEV_materials_default!O2:'OEV_materials_default'!O3,Waste_Composition_S4!C2:'Waste_Composition_S4'!C3)</f>
        <v>6.7668158072417745E-4</v>
      </c>
      <c r="P4" s="6">
        <f>SUMPRODUCT(OEV_materials_default!P2:'OEV_materials_default'!P3,Waste_Composition_S4!C2:'Waste_Composition_S4'!C3)</f>
        <v>3.8507838081825498E-5</v>
      </c>
      <c r="Q4" s="6">
        <f>SUMPRODUCT(OEV_materials_default!Q2:'OEV_materials_default'!Q3,Waste_Composition_S4!C2:'Waste_Composition_S4'!C3)</f>
        <v>5.1359210986376909E-5</v>
      </c>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SUMPRODUCT(Waste_Generation_S5!B3:'Waste_Generation_S5'!B4,B3:B4)</f>
        <v>3.6332944238450345E-5</v>
      </c>
      <c r="C2" s="6">
        <f>SUMPRODUCT(Waste_Generation_S5!B3:'Waste_Generation_S5'!B4,C3:C4)</f>
        <v>1.5332115563955949E-6</v>
      </c>
      <c r="D2" s="6">
        <f>SUMPRODUCT(Waste_Generation_S5!B3:'Waste_Generation_S5'!B4,D3:D4)</f>
        <v>4.230655326709188E-4</v>
      </c>
      <c r="E2" s="6">
        <f>SUMPRODUCT(Waste_Generation_S5!B3:'Waste_Generation_S5'!B4,E3:E4)</f>
        <v>-1.1828770041076078E-4</v>
      </c>
      <c r="F2" s="6">
        <f>SUMPRODUCT(Waste_Generation_S5!B3:'Waste_Generation_S5'!B4,F3:F4)</f>
        <v>3.3496657513574246E-5</v>
      </c>
      <c r="G2" s="6">
        <f>SUMPRODUCT(Waste_Generation_S5!B3:'Waste_Generation_S5'!B4,G3:G4)</f>
        <v>2.5414824990672539E-6</v>
      </c>
      <c r="H2" s="6">
        <f>SUMPRODUCT(Waste_Generation_S5!B3:'Waste_Generation_S5'!B4,H3:H4)</f>
        <v>5.2345584815554762E-5</v>
      </c>
      <c r="I2" s="6">
        <f>SUMPRODUCT(Waste_Generation_S5!B3:'Waste_Generation_S5'!B4,I3:I4)</f>
        <v>6.1418313942872337E-5</v>
      </c>
      <c r="J2" s="6">
        <f>SUMPRODUCT(Waste_Generation_S5!B3:'Waste_Generation_S5'!B4,J3:J4)</f>
        <v>7.5951393458875715E-5</v>
      </c>
      <c r="K2" s="6">
        <f>SUMPRODUCT(Waste_Generation_S5!B3:'Waste_Generation_S5'!B4,K3:K4)</f>
        <v>4.8706620981421298E-5</v>
      </c>
      <c r="L2" s="6">
        <f>SUMPRODUCT(Waste_Generation_S5!B3:'Waste_Generation_S5'!B4,L3:L4)</f>
        <v>9.3372047524236025E-5</v>
      </c>
      <c r="M2" s="6">
        <f>SUMPRODUCT(Waste_Generation_S5!B3:'Waste_Generation_S5'!B4,M3:M4)</f>
        <v>4.2182980023807565E-4</v>
      </c>
      <c r="N2" s="6">
        <f>SUMPRODUCT(Waste_Generation_S5!B3:'Waste_Generation_S5'!B4,N3:N4)</f>
        <v>5.5563227345964235E-5</v>
      </c>
      <c r="O2" s="6">
        <f>SUMPRODUCT(Waste_Generation_S5!B3:'Waste_Generation_S5'!B4,O3:O4)</f>
        <v>6.75293155585611E-4</v>
      </c>
      <c r="P2" s="6">
        <f>SUMPRODUCT(Waste_Generation_S5!B3:'Waste_Generation_S5'!B4,P3:P4)</f>
        <v>3.9093433980952479E-5</v>
      </c>
      <c r="Q2" s="6">
        <f>SUMPRODUCT(Waste_Generation_S5!B3:'Waste_Generation_S5'!B4,Q3:Q4)</f>
        <v>5.1905162145087421E-5</v>
      </c>
    </row>
    <row r="3" spans="1:17" x14ac:dyDescent="0.35">
      <c r="A3" s="5" t="s">
        <v>2</v>
      </c>
      <c r="B3" s="6">
        <f>SUMPRODUCT(OEV_materials_default!B2:'OEV_materials_default'!B3,Waste_Composition_S5!B2:'Waste_Composition_S5'!B3)</f>
        <v>3.6998058404258562E-5</v>
      </c>
      <c r="C3" s="6">
        <f>SUMPRODUCT(OEV_materials_default!C2:'OEV_materials_default'!C3,Waste_Composition_S5!B2:'Waste_Composition_S5'!B3)</f>
        <v>1.585608773031893E-6</v>
      </c>
      <c r="D3" s="6">
        <f>SUMPRODUCT(OEV_materials_default!D2:'OEV_materials_default'!D3,Waste_Composition_S5!B2:'Waste_Composition_S5'!B3)</f>
        <v>4.6468443048933226E-4</v>
      </c>
      <c r="E3" s="6">
        <f>SUMPRODUCT(OEV_materials_default!E2:'OEV_materials_default'!E3,Waste_Composition_S5!B2:'Waste_Composition_S5'!B3)</f>
        <v>-7.8654173327385969E-5</v>
      </c>
      <c r="F3" s="6">
        <f>SUMPRODUCT(OEV_materials_default!F2:'OEV_materials_default'!F3,Waste_Composition_S5!B2:'Waste_Composition_S5'!B3)</f>
        <v>3.3194410330079262E-5</v>
      </c>
      <c r="G3" s="6">
        <f>SUMPRODUCT(OEV_materials_default!G2:'OEV_materials_default'!G3,Waste_Composition_S5!B2:'Waste_Composition_S5'!B3)</f>
        <v>2.6131724494605197E-6</v>
      </c>
      <c r="H3" s="6">
        <f>SUMPRODUCT(OEV_materials_default!H2:'OEV_materials_default'!H3,Waste_Composition_S5!B2:'Waste_Composition_S5'!B3)</f>
        <v>5.5584454922519558E-5</v>
      </c>
      <c r="I3" s="6">
        <f>SUMPRODUCT(OEV_materials_default!I2:'OEV_materials_default'!I3,Waste_Composition_S5!B2:'Waste_Composition_S5'!B3)</f>
        <v>6.0583589824371886E-5</v>
      </c>
      <c r="J3" s="6">
        <f>SUMPRODUCT(OEV_materials_default!J2:'OEV_materials_default'!J3,Waste_Composition_S5!B2:'Waste_Composition_S5'!B3)</f>
        <v>7.4186003679196187E-5</v>
      </c>
      <c r="K3" s="6">
        <f>SUMPRODUCT(OEV_materials_default!K2:'OEV_materials_default'!K3,Waste_Composition_S5!B2:'Waste_Composition_S5'!B3)</f>
        <v>4.9363100242547093E-5</v>
      </c>
      <c r="L3" s="6">
        <f>SUMPRODUCT(OEV_materials_default!L2:'OEV_materials_default'!L3,Waste_Composition_S5!B2:'Waste_Composition_S5'!B3)</f>
        <v>9.1048785164166092E-5</v>
      </c>
      <c r="M3" s="6">
        <f>SUMPRODUCT(OEV_materials_default!M2:'OEV_materials_default'!M3,Waste_Composition_S5!B2:'Waste_Composition_S5'!B3)</f>
        <v>5.2025732113406627E-4</v>
      </c>
      <c r="N3" s="6">
        <f>SUMPRODUCT(OEV_materials_default!N2:'OEV_materials_default'!N3,Waste_Composition_S5!B2:'Waste_Composition_S5'!B3)</f>
        <v>6.1602213383076302E-5</v>
      </c>
      <c r="O3" s="6">
        <f>SUMPRODUCT(OEV_materials_default!O2:'OEV_materials_default'!O3,Waste_Composition_S5!B2:'Waste_Composition_S5'!B3)</f>
        <v>6.697394550313451E-4</v>
      </c>
      <c r="P3" s="6">
        <f>SUMPRODUCT(OEV_materials_default!P2:'OEV_materials_default'!P3,Waste_Composition_S5!B2:'Waste_Composition_S5'!B3)</f>
        <v>4.1435817577460396E-5</v>
      </c>
      <c r="Q3" s="6">
        <f>SUMPRODUCT(OEV_materials_default!Q2:'OEV_materials_default'!Q3,Waste_Composition_S5!B2:'Waste_Composition_S5'!B3)</f>
        <v>5.4088966779929449E-5</v>
      </c>
    </row>
    <row r="4" spans="1:17" x14ac:dyDescent="0.35">
      <c r="A4" s="5" t="s">
        <v>3</v>
      </c>
      <c r="B4" s="6">
        <f>SUMPRODUCT(OEV_materials_default!B2:'OEV_materials_default'!B3,Waste_Composition_S5!C2:'Waste_Composition_S5'!C3)</f>
        <v>3.6166665696998291E-5</v>
      </c>
      <c r="C4" s="6">
        <f>SUMPRODUCT(OEV_materials_default!C2:'OEV_materials_default'!C3,Waste_Composition_S5!C2:'Waste_Composition_S5'!C3)</f>
        <v>1.5201122522365202E-6</v>
      </c>
      <c r="D4" s="6">
        <f>SUMPRODUCT(OEV_materials_default!D2:'OEV_materials_default'!D3,Waste_Composition_S5!C2:'Waste_Composition_S5'!C3)</f>
        <v>4.126608082163154E-4</v>
      </c>
      <c r="E4" s="6">
        <f>SUMPRODUCT(OEV_materials_default!E2:'OEV_materials_default'!E3,Waste_Composition_S5!C2:'Waste_Composition_S5'!C3)</f>
        <v>-1.2819608218160448E-4</v>
      </c>
      <c r="F4" s="6">
        <f>SUMPRODUCT(OEV_materials_default!F2:'OEV_materials_default'!F3,Waste_Composition_S5!C2:'Waste_Composition_S5'!C3)</f>
        <v>3.3572219309447992E-5</v>
      </c>
      <c r="G4" s="6">
        <f>SUMPRODUCT(OEV_materials_default!G2:'OEV_materials_default'!G3,Waste_Composition_S5!C2:'Waste_Composition_S5'!C3)</f>
        <v>2.5235600114689371E-6</v>
      </c>
      <c r="H4" s="6">
        <f>SUMPRODUCT(OEV_materials_default!H2:'OEV_materials_default'!H3,Waste_Composition_S5!C2:'Waste_Composition_S5'!C3)</f>
        <v>5.1535867288813561E-5</v>
      </c>
      <c r="I4" s="6">
        <f>SUMPRODUCT(OEV_materials_default!I2:'OEV_materials_default'!I3,Waste_Composition_S5!C2:'Waste_Composition_S5'!C3)</f>
        <v>6.1626994972497441E-5</v>
      </c>
      <c r="J4" s="6">
        <f>SUMPRODUCT(OEV_materials_default!J2:'OEV_materials_default'!J3,Waste_Composition_S5!C2:'Waste_Composition_S5'!C3)</f>
        <v>7.6392740903795587E-5</v>
      </c>
      <c r="K4" s="6">
        <f>SUMPRODUCT(OEV_materials_default!K2:'OEV_materials_default'!K3,Waste_Composition_S5!C2:'Waste_Composition_S5'!C3)</f>
        <v>4.8542501166139842E-5</v>
      </c>
      <c r="L4" s="6">
        <f>SUMPRODUCT(OEV_materials_default!L2:'OEV_materials_default'!L3,Waste_Composition_S5!C2:'Waste_Composition_S5'!C3)</f>
        <v>9.3952863114253501E-5</v>
      </c>
      <c r="M4" s="6">
        <f>SUMPRODUCT(OEV_materials_default!M2:'OEV_materials_default'!M3,Waste_Composition_S5!C2:'Waste_Composition_S5'!C3)</f>
        <v>3.9722292001407797E-4</v>
      </c>
      <c r="N4" s="6">
        <f>SUMPRODUCT(OEV_materials_default!N2:'OEV_materials_default'!N3,Waste_Composition_S5!C2:'Waste_Composition_S5'!C3)</f>
        <v>5.4053480836686215E-5</v>
      </c>
      <c r="O4" s="6">
        <f>SUMPRODUCT(OEV_materials_default!O2:'OEV_materials_default'!O3,Waste_Composition_S5!C2:'Waste_Composition_S5'!C3)</f>
        <v>6.7668158072417745E-4</v>
      </c>
      <c r="P4" s="6">
        <f>SUMPRODUCT(OEV_materials_default!P2:'OEV_materials_default'!P3,Waste_Composition_S5!C2:'Waste_Composition_S5'!C3)</f>
        <v>3.8507838081825498E-5</v>
      </c>
      <c r="Q4" s="6">
        <f>SUMPRODUCT(OEV_materials_default!Q2:'OEV_materials_default'!Q3,Waste_Composition_S5!C2:'Waste_Composition_S5'!C3)</f>
        <v>5.1359210986376909E-5</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SUMPRODUCT(Waste_Generation_default!B3:'Waste_Generation_default'!B4,B3:B4)</f>
        <v>2.9746756866478934E-5</v>
      </c>
      <c r="C2" s="6">
        <f>SUMPRODUCT(Waste_Generation_default!B3:'Waste_Generation_default'!B4,C3:C4)</f>
        <v>1.3589274120541825E-6</v>
      </c>
      <c r="D2" s="6">
        <f>SUMPRODUCT(Waste_Generation_default!B3:'Waste_Generation_default'!B4,D3:D4)</f>
        <v>3.3413924262982742E-4</v>
      </c>
      <c r="E2" s="6">
        <f>SUMPRODUCT(Waste_Generation_default!B3:'Waste_Generation_default'!B4,E3:E4)</f>
        <v>-1.0257872609202443E-4</v>
      </c>
      <c r="F2" s="6">
        <f>SUMPRODUCT(Waste_Generation_default!B3:'Waste_Generation_default'!B4,F3:F4)</f>
        <v>3.8928989209109242E-5</v>
      </c>
      <c r="G2" s="6">
        <f>SUMPRODUCT(Waste_Generation_default!B3:'Waste_Generation_default'!B4,G3:G4)</f>
        <v>3.3411927746189233E-6</v>
      </c>
      <c r="H2" s="6">
        <f>SUMPRODUCT(Waste_Generation_default!B3:'Waste_Generation_default'!B4,H3:H4)</f>
        <v>4.2970122204225719E-5</v>
      </c>
      <c r="I2" s="6">
        <f>SUMPRODUCT(Waste_Generation_default!B3:'Waste_Generation_default'!B4,I3:I4)</f>
        <v>5.3427449303647756E-5</v>
      </c>
      <c r="J2" s="6">
        <f>SUMPRODUCT(Waste_Generation_default!B3:'Waste_Generation_default'!B4,J3:J4)</f>
        <v>6.7069429896970674E-5</v>
      </c>
      <c r="K2" s="6">
        <f>SUMPRODUCT(Waste_Generation_default!B3:'Waste_Generation_default'!B4,K3:K4)</f>
        <v>4.5798884730508863E-5</v>
      </c>
      <c r="L2" s="6">
        <f>SUMPRODUCT(Waste_Generation_default!B3:'Waste_Generation_default'!B4,L3:L4)</f>
        <v>8.8287985099302075E-5</v>
      </c>
      <c r="M2" s="6">
        <f>SUMPRODUCT(Waste_Generation_default!B3:'Waste_Generation_default'!B4,M3:M4)</f>
        <v>4.5783282469411381E-4</v>
      </c>
      <c r="N2" s="6">
        <f>SUMPRODUCT(Waste_Generation_default!B3:'Waste_Generation_default'!B4,N3:N4)</f>
        <v>5.5814553884266534E-5</v>
      </c>
      <c r="O2" s="6">
        <f>SUMPRODUCT(Waste_Generation_default!B3:'Waste_Generation_default'!B4,O3:O4)</f>
        <v>6.7528334611999122E-4</v>
      </c>
      <c r="P2" s="6">
        <f>SUMPRODUCT(Waste_Generation_default!B3:'Waste_Generation_default'!B4,P3:P4)</f>
        <v>4.7209219437133139E-5</v>
      </c>
      <c r="Q2" s="6">
        <f>SUMPRODUCT(Waste_Generation_default!B3:'Waste_Generation_default'!B4,Q3:Q4)</f>
        <v>4.4131904599028986E-5</v>
      </c>
    </row>
    <row r="3" spans="1:17" x14ac:dyDescent="0.35">
      <c r="A3" s="5" t="s">
        <v>2</v>
      </c>
      <c r="B3" s="6">
        <f>SUMPRODUCT(OEV_materials_db1!B2:'OEV_materials_db1'!B3,Waste_Composition_default!B2:'Waste_Composition_default'!B3)</f>
        <v>3.0190906437320541E-5</v>
      </c>
      <c r="C3" s="6">
        <f>SUMPRODUCT(OEV_materials_db1!C2:'OEV_materials_db1'!C3,Waste_Composition_default!B2:'Waste_Composition_default'!B3)</f>
        <v>1.4119596592802693E-6</v>
      </c>
      <c r="D3" s="6">
        <f>SUMPRODUCT(OEV_materials_db1!D2:'OEV_materials_db1'!D3,Waste_Composition_default!B2:'Waste_Composition_default'!B3)</f>
        <v>3.6330624505279141E-4</v>
      </c>
      <c r="E3" s="6">
        <f>SUMPRODUCT(OEV_materials_db1!E2:'OEV_materials_db1'!E3,Waste_Composition_default!B2:'Waste_Composition_default'!B3)</f>
        <v>-6.317542081305315E-5</v>
      </c>
      <c r="F3" s="6">
        <f>SUMPRODUCT(OEV_materials_db1!F2:'OEV_materials_db1'!F3,Waste_Composition_default!B2:'Waste_Composition_default'!B3)</f>
        <v>3.8508042754995404E-5</v>
      </c>
      <c r="G3" s="6">
        <f>SUMPRODUCT(OEV_materials_db1!G2:'OEV_materials_db1'!G3,Waste_Composition_default!B2:'Waste_Composition_default'!B3)</f>
        <v>3.4448150405609492E-6</v>
      </c>
      <c r="H3" s="6">
        <f>SUMPRODUCT(OEV_materials_db1!H2:'OEV_materials_db1'!H3,Waste_Composition_default!B2:'Waste_Composition_default'!B3)</f>
        <v>4.6077487990799556E-5</v>
      </c>
      <c r="I3" s="6">
        <f>SUMPRODUCT(OEV_materials_db1!I2:'OEV_materials_db1'!I3,Waste_Composition_default!B2:'Waste_Composition_default'!B3)</f>
        <v>5.2403551371387234E-5</v>
      </c>
      <c r="J3" s="6">
        <f>SUMPRODUCT(OEV_materials_db1!J2:'OEV_materials_db1'!J3,Waste_Composition_default!B2:'Waste_Composition_default'!B3)</f>
        <v>6.5176960433226182E-5</v>
      </c>
      <c r="K3" s="6">
        <f>SUMPRODUCT(OEV_materials_db1!K2:'OEV_materials_db1'!K3,Waste_Composition_default!B2:'Waste_Composition_default'!B3)</f>
        <v>4.6389267049334224E-5</v>
      </c>
      <c r="L3" s="6">
        <f>SUMPRODUCT(OEV_materials_db1!L2:'OEV_materials_db1'!L3,Waste_Composition_default!B2:'Waste_Composition_default'!B3)</f>
        <v>8.5890070642324732E-5</v>
      </c>
      <c r="M3" s="6">
        <f>SUMPRODUCT(OEV_materials_db1!M2:'OEV_materials_db1'!M3,Waste_Composition_default!B2:'Waste_Composition_default'!B3)</f>
        <v>5.5587308883885134E-4</v>
      </c>
      <c r="N3" s="6">
        <f>SUMPRODUCT(OEV_materials_db1!N2:'OEV_materials_db1'!N3,Waste_Composition_default!B2:'Waste_Composition_default'!B3)</f>
        <v>6.1861575930248136E-5</v>
      </c>
      <c r="O3" s="6">
        <f>SUMPRODUCT(OEV_materials_db1!O2:'OEV_materials_db1'!O3,Waste_Composition_default!B2:'Waste_Composition_default'!B3)</f>
        <v>6.6972317608452619E-4</v>
      </c>
      <c r="P3" s="6">
        <f>SUMPRODUCT(OEV_materials_db1!P2:'OEV_materials_db1'!P3,Waste_Composition_default!B2:'Waste_Composition_default'!B3)</f>
        <v>4.9620702001026993E-5</v>
      </c>
      <c r="Q3" s="6">
        <f>SUMPRODUCT(OEV_materials_db1!Q2:'OEV_materials_db1'!Q3,Waste_Composition_default!B2:'Waste_Composition_default'!B3)</f>
        <v>4.6163168041124078E-5</v>
      </c>
    </row>
    <row r="4" spans="1:17" x14ac:dyDescent="0.35">
      <c r="A4" s="5" t="s">
        <v>3</v>
      </c>
      <c r="B4" s="6">
        <f>SUMPRODUCT(OEV_materials_db1!B2:'OEV_materials_db1'!B3,Waste_Composition_default!C2:'Waste_Composition_default'!C3)</f>
        <v>2.963571947376853E-5</v>
      </c>
      <c r="C4" s="6">
        <f>SUMPRODUCT(OEV_materials_db1!C2:'OEV_materials_db1'!C3,Waste_Composition_default!C2:'Waste_Composition_default'!C3)</f>
        <v>1.3456693502476607E-6</v>
      </c>
      <c r="D4" s="6">
        <f>SUMPRODUCT(OEV_materials_db1!D2:'OEV_materials_db1'!D3,Waste_Composition_default!C2:'Waste_Composition_default'!C3)</f>
        <v>3.2684749202408641E-4</v>
      </c>
      <c r="E4" s="6">
        <f>SUMPRODUCT(OEV_materials_db1!E2:'OEV_materials_db1'!E3,Waste_Composition_default!C2:'Waste_Composition_default'!C3)</f>
        <v>-1.1242955241176725E-4</v>
      </c>
      <c r="F4" s="6">
        <f>SUMPRODUCT(OEV_materials_db1!F2:'OEV_materials_db1'!F3,Waste_Composition_default!C2:'Waste_Composition_default'!C3)</f>
        <v>3.9034225822637695E-5</v>
      </c>
      <c r="G4" s="6">
        <f>SUMPRODUCT(OEV_materials_db1!G2:'OEV_materials_db1'!G3,Waste_Composition_default!C2:'Waste_Composition_default'!C3)</f>
        <v>3.3152872081334166E-6</v>
      </c>
      <c r="H4" s="6">
        <f>SUMPRODUCT(OEV_materials_db1!H2:'OEV_materials_db1'!H3,Waste_Composition_default!C2:'Waste_Composition_default'!C3)</f>
        <v>4.2193280757582256E-5</v>
      </c>
      <c r="I4" s="6">
        <f>SUMPRODUCT(OEV_materials_db1!I2:'OEV_materials_db1'!I3,Waste_Composition_default!C2:'Waste_Composition_default'!C3)</f>
        <v>5.3683423786712883E-5</v>
      </c>
      <c r="J4" s="6">
        <f>SUMPRODUCT(OEV_materials_db1!J2:'OEV_materials_db1'!J3,Waste_Composition_default!C2:'Waste_Composition_default'!C3)</f>
        <v>6.7542547262906797E-5</v>
      </c>
      <c r="K4" s="6">
        <f>SUMPRODUCT(OEV_materials_db1!K2:'OEV_materials_db1'!K3,Waste_Composition_default!C2:'Waste_Composition_default'!C3)</f>
        <v>4.5651289150802518E-5</v>
      </c>
      <c r="L4" s="6">
        <f>SUMPRODUCT(OEV_materials_db1!L2:'OEV_materials_db1'!L3,Waste_Composition_default!C2:'Waste_Composition_default'!C3)</f>
        <v>8.8887463713546407E-5</v>
      </c>
      <c r="M4" s="6">
        <f>SUMPRODUCT(OEV_materials_db1!M2:'OEV_materials_db1'!M3,Waste_Composition_default!C2:'Waste_Composition_default'!C3)</f>
        <v>4.3332275865792938E-4</v>
      </c>
      <c r="N4" s="6">
        <f>SUMPRODUCT(OEV_materials_db1!N2:'OEV_materials_db1'!N3,Waste_Composition_default!C2:'Waste_Composition_default'!C3)</f>
        <v>5.4302798372771135E-5</v>
      </c>
      <c r="O4" s="6">
        <f>SUMPRODUCT(OEV_materials_db1!O2:'OEV_materials_db1'!O3,Waste_Composition_default!C2:'Waste_Composition_default'!C3)</f>
        <v>6.7667338862885743E-4</v>
      </c>
      <c r="P4" s="6">
        <f>SUMPRODUCT(OEV_materials_db1!P2:'OEV_materials_db1'!P3,Waste_Composition_default!C2:'Waste_Composition_default'!C3)</f>
        <v>4.6606348796159667E-5</v>
      </c>
      <c r="Q4" s="6">
        <f>SUMPRODUCT(OEV_materials_db1!Q2:'OEV_materials_db1'!Q3,Waste_Composition_default!C2:'Waste_Composition_default'!C3)</f>
        <v>4.3624088738505213E-5</v>
      </c>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SUMPRODUCT(Waste_Generation_S1!B3:'Waste_Generation_S1'!B4,B3:B4)</f>
        <v>2.9802275562834131E-5</v>
      </c>
      <c r="C2" s="6">
        <f>SUMPRODUCT(Waste_Generation_S1!B3:'Waste_Generation_S1'!B4,C3:C4)</f>
        <v>1.3655564429574431E-6</v>
      </c>
      <c r="D2" s="6">
        <f>SUMPRODUCT(Waste_Generation_S1!B3:'Waste_Generation_S1'!B4,D3:D4)</f>
        <v>3.377851179326979E-4</v>
      </c>
      <c r="E2" s="6">
        <f>SUMPRODUCT(Waste_Generation_S1!B3:'Waste_Generation_S1'!B4,E3:E4)</f>
        <v>-9.7653312932153018E-5</v>
      </c>
      <c r="F2" s="6">
        <f>SUMPRODUCT(Waste_Generation_S1!B3:'Waste_Generation_S1'!B4,F3:F4)</f>
        <v>3.8876370902345009E-5</v>
      </c>
      <c r="G2" s="6">
        <f>SUMPRODUCT(Waste_Generation_S1!B3:'Waste_Generation_S1'!B4,G3:G4)</f>
        <v>3.3541455578616762E-6</v>
      </c>
      <c r="H2" s="6">
        <f>SUMPRODUCT(Waste_Generation_S1!B3:'Waste_Generation_S1'!B4,H3:H4)</f>
        <v>4.3358542927547444E-5</v>
      </c>
      <c r="I2" s="6">
        <f>SUMPRODUCT(Waste_Generation_S1!B3:'Waste_Generation_S1'!B4,I3:I4)</f>
        <v>5.3299462062115179E-5</v>
      </c>
      <c r="J2" s="6">
        <f>SUMPRODUCT(Waste_Generation_S1!B3:'Waste_Generation_S1'!B4,J3:J4)</f>
        <v>6.6832871214002606E-5</v>
      </c>
      <c r="K2" s="6">
        <f>SUMPRODUCT(Waste_Generation_S1!B3:'Waste_Generation_S1'!B4,K3:K4)</f>
        <v>4.5872682520362029E-5</v>
      </c>
      <c r="L2" s="6">
        <f>SUMPRODUCT(Waste_Generation_S1!B3:'Waste_Generation_S1'!B4,L3:L4)</f>
        <v>8.7988245792179902E-5</v>
      </c>
      <c r="M2" s="6">
        <f>SUMPRODUCT(Waste_Generation_S1!B3:'Waste_Generation_S1'!B4,M3:M4)</f>
        <v>4.7008785771220595E-4</v>
      </c>
      <c r="N2" s="6">
        <f>SUMPRODUCT(Waste_Generation_S1!B3:'Waste_Generation_S1'!B4,N3:N4)</f>
        <v>5.6570431640014227E-5</v>
      </c>
      <c r="O2" s="6">
        <f>SUMPRODUCT(Waste_Generation_S1!B3:'Waste_Generation_S1'!B4,O3:O4)</f>
        <v>6.7458832486555801E-4</v>
      </c>
      <c r="P2" s="6">
        <f>SUMPRODUCT(Waste_Generation_S1!B3:'Waste_Generation_S1'!B4,P3:P4)</f>
        <v>4.7510654757619865E-5</v>
      </c>
      <c r="Q2" s="6">
        <f>SUMPRODUCT(Waste_Generation_S1!B3:'Waste_Generation_S1'!B4,Q3:Q4)</f>
        <v>4.4385812529290869E-5</v>
      </c>
    </row>
    <row r="3" spans="1:17" x14ac:dyDescent="0.35">
      <c r="A3" s="5" t="s">
        <v>2</v>
      </c>
      <c r="B3" s="6">
        <f>SUMPRODUCT(OEV_materials_db1!B2:'OEV_materials_db1'!B3,Waste_Composition_S1!B2:'Waste_Composition_S1'!B3)</f>
        <v>3.0190906437320541E-5</v>
      </c>
      <c r="C3" s="6">
        <f>SUMPRODUCT(OEV_materials_db1!C2:'OEV_materials_db1'!C3,Waste_Composition_S1!B2:'Waste_Composition_S1'!B3)</f>
        <v>1.4119596592802693E-6</v>
      </c>
      <c r="D3" s="6">
        <f>SUMPRODUCT(OEV_materials_db1!D2:'OEV_materials_db1'!D3,Waste_Composition_S1!B2:'Waste_Composition_S1'!B3)</f>
        <v>3.6330624505279141E-4</v>
      </c>
      <c r="E3" s="6">
        <f>SUMPRODUCT(OEV_materials_db1!E2:'OEV_materials_db1'!E3,Waste_Composition_S1!B2:'Waste_Composition_S1'!B3)</f>
        <v>-6.317542081305315E-5</v>
      </c>
      <c r="F3" s="6">
        <f>SUMPRODUCT(OEV_materials_db1!F2:'OEV_materials_db1'!F3,Waste_Composition_S1!B2:'Waste_Composition_S1'!B3)</f>
        <v>3.8508042754995404E-5</v>
      </c>
      <c r="G3" s="6">
        <f>SUMPRODUCT(OEV_materials_db1!G2:'OEV_materials_db1'!G3,Waste_Composition_S1!B2:'Waste_Composition_S1'!B3)</f>
        <v>3.4448150405609492E-6</v>
      </c>
      <c r="H3" s="6">
        <f>SUMPRODUCT(OEV_materials_db1!H2:'OEV_materials_db1'!H3,Waste_Composition_S1!B2:'Waste_Composition_S1'!B3)</f>
        <v>4.6077487990799556E-5</v>
      </c>
      <c r="I3" s="6">
        <f>SUMPRODUCT(OEV_materials_db1!I2:'OEV_materials_db1'!I3,Waste_Composition_S1!B2:'Waste_Composition_S1'!B3)</f>
        <v>5.2403551371387234E-5</v>
      </c>
      <c r="J3" s="6">
        <f>SUMPRODUCT(OEV_materials_db1!J2:'OEV_materials_db1'!J3,Waste_Composition_S1!B2:'Waste_Composition_S1'!B3)</f>
        <v>6.5176960433226182E-5</v>
      </c>
      <c r="K3" s="6">
        <f>SUMPRODUCT(OEV_materials_db1!K2:'OEV_materials_db1'!K3,Waste_Composition_S1!B2:'Waste_Composition_S1'!B3)</f>
        <v>4.6389267049334224E-5</v>
      </c>
      <c r="L3" s="6">
        <f>SUMPRODUCT(OEV_materials_db1!L2:'OEV_materials_db1'!L3,Waste_Composition_S1!B2:'Waste_Composition_S1'!B3)</f>
        <v>8.5890070642324732E-5</v>
      </c>
      <c r="M3" s="6">
        <f>SUMPRODUCT(OEV_materials_db1!M2:'OEV_materials_db1'!M3,Waste_Composition_S1!B2:'Waste_Composition_S1'!B3)</f>
        <v>5.5587308883885134E-4</v>
      </c>
      <c r="N3" s="6">
        <f>SUMPRODUCT(OEV_materials_db1!N2:'OEV_materials_db1'!N3,Waste_Composition_S1!B2:'Waste_Composition_S1'!B3)</f>
        <v>6.1861575930248136E-5</v>
      </c>
      <c r="O3" s="6">
        <f>SUMPRODUCT(OEV_materials_db1!O2:'OEV_materials_db1'!O3,Waste_Composition_S1!B2:'Waste_Composition_S1'!B3)</f>
        <v>6.6972317608452619E-4</v>
      </c>
      <c r="P3" s="6">
        <f>SUMPRODUCT(OEV_materials_db1!P2:'OEV_materials_db1'!P3,Waste_Composition_S1!B2:'Waste_Composition_S1'!B3)</f>
        <v>4.9620702001026993E-5</v>
      </c>
      <c r="Q3" s="6">
        <f>SUMPRODUCT(OEV_materials_db1!Q2:'OEV_materials_db1'!Q3,Waste_Composition_S1!B2:'Waste_Composition_S1'!B3)</f>
        <v>4.6163168041124078E-5</v>
      </c>
    </row>
    <row r="4" spans="1:17" x14ac:dyDescent="0.35">
      <c r="A4" s="5" t="s">
        <v>3</v>
      </c>
      <c r="B4" s="6">
        <f>SUMPRODUCT(OEV_materials_db1!B2:'OEV_materials_db1'!B3,Waste_Composition_S1!C2:'Waste_Composition_S1'!C3)</f>
        <v>2.963571947376853E-5</v>
      </c>
      <c r="C4" s="6">
        <f>SUMPRODUCT(OEV_materials_db1!C2:'OEV_materials_db1'!C3,Waste_Composition_S1!C2:'Waste_Composition_S1'!C3)</f>
        <v>1.3456693502476607E-6</v>
      </c>
      <c r="D4" s="6">
        <f>SUMPRODUCT(OEV_materials_db1!D2:'OEV_materials_db1'!D3,Waste_Composition_S1!C2:'Waste_Composition_S1'!C3)</f>
        <v>3.2684749202408641E-4</v>
      </c>
      <c r="E4" s="6">
        <f>SUMPRODUCT(OEV_materials_db1!E2:'OEV_materials_db1'!E3,Waste_Composition_S1!C2:'Waste_Composition_S1'!C3)</f>
        <v>-1.1242955241176725E-4</v>
      </c>
      <c r="F4" s="6">
        <f>SUMPRODUCT(OEV_materials_db1!F2:'OEV_materials_db1'!F3,Waste_Composition_S1!C2:'Waste_Composition_S1'!C3)</f>
        <v>3.9034225822637695E-5</v>
      </c>
      <c r="G4" s="6">
        <f>SUMPRODUCT(OEV_materials_db1!G2:'OEV_materials_db1'!G3,Waste_Composition_S1!C2:'Waste_Composition_S1'!C3)</f>
        <v>3.3152872081334166E-6</v>
      </c>
      <c r="H4" s="6">
        <f>SUMPRODUCT(OEV_materials_db1!H2:'OEV_materials_db1'!H3,Waste_Composition_S1!C2:'Waste_Composition_S1'!C3)</f>
        <v>4.2193280757582256E-5</v>
      </c>
      <c r="I4" s="6">
        <f>SUMPRODUCT(OEV_materials_db1!I2:'OEV_materials_db1'!I3,Waste_Composition_S1!C2:'Waste_Composition_S1'!C3)</f>
        <v>5.3683423786712883E-5</v>
      </c>
      <c r="J4" s="6">
        <f>SUMPRODUCT(OEV_materials_db1!J2:'OEV_materials_db1'!J3,Waste_Composition_S1!C2:'Waste_Composition_S1'!C3)</f>
        <v>6.7542547262906797E-5</v>
      </c>
      <c r="K4" s="6">
        <f>SUMPRODUCT(OEV_materials_db1!K2:'OEV_materials_db1'!K3,Waste_Composition_S1!C2:'Waste_Composition_S1'!C3)</f>
        <v>4.5651289150802518E-5</v>
      </c>
      <c r="L4" s="6">
        <f>SUMPRODUCT(OEV_materials_db1!L2:'OEV_materials_db1'!L3,Waste_Composition_S1!C2:'Waste_Composition_S1'!C3)</f>
        <v>8.8887463713546407E-5</v>
      </c>
      <c r="M4" s="6">
        <f>SUMPRODUCT(OEV_materials_db1!M2:'OEV_materials_db1'!M3,Waste_Composition_S1!C2:'Waste_Composition_S1'!C3)</f>
        <v>4.3332275865792938E-4</v>
      </c>
      <c r="N4" s="6">
        <f>SUMPRODUCT(OEV_materials_db1!N2:'OEV_materials_db1'!N3,Waste_Composition_S1!C2:'Waste_Composition_S1'!C3)</f>
        <v>5.4302798372771135E-5</v>
      </c>
      <c r="O4" s="6">
        <f>SUMPRODUCT(OEV_materials_db1!O2:'OEV_materials_db1'!O3,Waste_Composition_S1!C2:'Waste_Composition_S1'!C3)</f>
        <v>6.7667338862885743E-4</v>
      </c>
      <c r="P4" s="6">
        <f>SUMPRODUCT(OEV_materials_db1!P2:'OEV_materials_db1'!P3,Waste_Composition_S1!C2:'Waste_Composition_S1'!C3)</f>
        <v>4.6606348796159667E-5</v>
      </c>
      <c r="Q4" s="6">
        <f>SUMPRODUCT(OEV_materials_db1!Q2:'OEV_materials_db1'!Q3,Waste_Composition_S1!C2:'Waste_Composition_S1'!C3)</f>
        <v>4.3624088738505213E-5</v>
      </c>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SUMPRODUCT(Waste_Generation_S2!B3:'Waste_Generation_S2'!B4,B3:B4)</f>
        <v>2.963571947376853E-5</v>
      </c>
      <c r="C2" s="6">
        <f>SUMPRODUCT(Waste_Generation_S2!B3:'Waste_Generation_S2'!B4,C3:C4)</f>
        <v>1.3456693502476607E-6</v>
      </c>
      <c r="D2" s="6">
        <f>SUMPRODUCT(Waste_Generation_S2!B3:'Waste_Generation_S2'!B4,D3:D4)</f>
        <v>3.2684749202408641E-4</v>
      </c>
      <c r="E2" s="6">
        <f>SUMPRODUCT(Waste_Generation_S2!B3:'Waste_Generation_S2'!B4,E3:E4)</f>
        <v>-1.1242955241176725E-4</v>
      </c>
      <c r="F2" s="6">
        <f>SUMPRODUCT(Waste_Generation_S2!B3:'Waste_Generation_S2'!B4,F3:F4)</f>
        <v>3.9034225822637695E-5</v>
      </c>
      <c r="G2" s="6">
        <f>SUMPRODUCT(Waste_Generation_S2!B3:'Waste_Generation_S2'!B4,G3:G4)</f>
        <v>3.3152872081334166E-6</v>
      </c>
      <c r="H2" s="6">
        <f>SUMPRODUCT(Waste_Generation_S2!B3:'Waste_Generation_S2'!B4,H3:H4)</f>
        <v>4.2193280757582256E-5</v>
      </c>
      <c r="I2" s="6">
        <f>SUMPRODUCT(Waste_Generation_S2!B3:'Waste_Generation_S2'!B4,I3:I4)</f>
        <v>5.3683423786712883E-5</v>
      </c>
      <c r="J2" s="6">
        <f>SUMPRODUCT(Waste_Generation_S2!B3:'Waste_Generation_S2'!B4,J3:J4)</f>
        <v>6.7542547262906797E-5</v>
      </c>
      <c r="K2" s="6">
        <f>SUMPRODUCT(Waste_Generation_S2!B3:'Waste_Generation_S2'!B4,K3:K4)</f>
        <v>4.5651289150802518E-5</v>
      </c>
      <c r="L2" s="6">
        <f>SUMPRODUCT(Waste_Generation_S2!B3:'Waste_Generation_S2'!B4,L3:L4)</f>
        <v>8.8887463713546407E-5</v>
      </c>
      <c r="M2" s="6">
        <f>SUMPRODUCT(Waste_Generation_S2!B3:'Waste_Generation_S2'!B4,M3:M4)</f>
        <v>4.3332275865792938E-4</v>
      </c>
      <c r="N2" s="6">
        <f>SUMPRODUCT(Waste_Generation_S2!B3:'Waste_Generation_S2'!B4,N3:N4)</f>
        <v>5.4302798372771135E-5</v>
      </c>
      <c r="O2" s="6">
        <f>SUMPRODUCT(Waste_Generation_S2!B3:'Waste_Generation_S2'!B4,O3:O4)</f>
        <v>6.7667338862885743E-4</v>
      </c>
      <c r="P2" s="6">
        <f>SUMPRODUCT(Waste_Generation_S2!B3:'Waste_Generation_S2'!B4,P3:P4)</f>
        <v>4.6606348796159667E-5</v>
      </c>
      <c r="Q2" s="6">
        <f>SUMPRODUCT(Waste_Generation_S2!B3:'Waste_Generation_S2'!B4,Q3:Q4)</f>
        <v>4.3624088738505213E-5</v>
      </c>
    </row>
    <row r="3" spans="1:17" x14ac:dyDescent="0.35">
      <c r="A3" s="5" t="s">
        <v>2</v>
      </c>
      <c r="B3" s="6">
        <f>SUMPRODUCT(OEV_materials_db1!B2:'OEV_materials_db1'!B3,Waste_Composition_S2!B2:'Waste_Composition_S2'!B3)</f>
        <v>3.0190906437320541E-5</v>
      </c>
      <c r="C3" s="6">
        <f>SUMPRODUCT(OEV_materials_db1!C2:'OEV_materials_db1'!C3,Waste_Composition_S2!B2:'Waste_Composition_S2'!B3)</f>
        <v>1.4119596592802693E-6</v>
      </c>
      <c r="D3" s="6">
        <f>SUMPRODUCT(OEV_materials_db1!D2:'OEV_materials_db1'!D3,Waste_Composition_S2!B2:'Waste_Composition_S2'!B3)</f>
        <v>3.6330624505279141E-4</v>
      </c>
      <c r="E3" s="6">
        <f>SUMPRODUCT(OEV_materials_db1!E2:'OEV_materials_db1'!E3,Waste_Composition_S2!B2:'Waste_Composition_S2'!B3)</f>
        <v>-6.317542081305315E-5</v>
      </c>
      <c r="F3" s="6">
        <f>SUMPRODUCT(OEV_materials_db1!F2:'OEV_materials_db1'!F3,Waste_Composition_S2!B2:'Waste_Composition_S2'!B3)</f>
        <v>3.8508042754995404E-5</v>
      </c>
      <c r="G3" s="6">
        <f>SUMPRODUCT(OEV_materials_db1!G2:'OEV_materials_db1'!G3,Waste_Composition_S2!B2:'Waste_Composition_S2'!B3)</f>
        <v>3.4448150405609492E-6</v>
      </c>
      <c r="H3" s="6">
        <f>SUMPRODUCT(OEV_materials_db1!H2:'OEV_materials_db1'!H3,Waste_Composition_S2!B2:'Waste_Composition_S2'!B3)</f>
        <v>4.6077487990799556E-5</v>
      </c>
      <c r="I3" s="6">
        <f>SUMPRODUCT(OEV_materials_db1!I2:'OEV_materials_db1'!I3,Waste_Composition_S2!B2:'Waste_Composition_S2'!B3)</f>
        <v>5.2403551371387234E-5</v>
      </c>
      <c r="J3" s="6">
        <f>SUMPRODUCT(OEV_materials_db1!J2:'OEV_materials_db1'!J3,Waste_Composition_S2!B2:'Waste_Composition_S2'!B3)</f>
        <v>6.5176960433226182E-5</v>
      </c>
      <c r="K3" s="6">
        <f>SUMPRODUCT(OEV_materials_db1!K2:'OEV_materials_db1'!K3,Waste_Composition_S2!B2:'Waste_Composition_S2'!B3)</f>
        <v>4.6389267049334224E-5</v>
      </c>
      <c r="L3" s="6">
        <f>SUMPRODUCT(OEV_materials_db1!L2:'OEV_materials_db1'!L3,Waste_Composition_S2!B2:'Waste_Composition_S2'!B3)</f>
        <v>8.5890070642324732E-5</v>
      </c>
      <c r="M3" s="6">
        <f>SUMPRODUCT(OEV_materials_db1!M2:'OEV_materials_db1'!M3,Waste_Composition_S2!B2:'Waste_Composition_S2'!B3)</f>
        <v>5.5587308883885134E-4</v>
      </c>
      <c r="N3" s="6">
        <f>SUMPRODUCT(OEV_materials_db1!N2:'OEV_materials_db1'!N3,Waste_Composition_S2!B2:'Waste_Composition_S2'!B3)</f>
        <v>6.1861575930248136E-5</v>
      </c>
      <c r="O3" s="6">
        <f>SUMPRODUCT(OEV_materials_db1!O2:'OEV_materials_db1'!O3,Waste_Composition_S2!B2:'Waste_Composition_S2'!B3)</f>
        <v>6.6972317608452619E-4</v>
      </c>
      <c r="P3" s="6">
        <f>SUMPRODUCT(OEV_materials_db1!P2:'OEV_materials_db1'!P3,Waste_Composition_S2!B2:'Waste_Composition_S2'!B3)</f>
        <v>4.9620702001026993E-5</v>
      </c>
      <c r="Q3" s="6">
        <f>SUMPRODUCT(OEV_materials_db1!Q2:'OEV_materials_db1'!Q3,Waste_Composition_S2!B2:'Waste_Composition_S2'!B3)</f>
        <v>4.6163168041124078E-5</v>
      </c>
    </row>
    <row r="4" spans="1:17" x14ac:dyDescent="0.35">
      <c r="A4" s="5" t="s">
        <v>3</v>
      </c>
      <c r="B4" s="6">
        <f>SUMPRODUCT(OEV_materials_db1!B2:'OEV_materials_db1'!B3,Waste_Composition_S2!C2:'Waste_Composition_S2'!C3)</f>
        <v>2.963571947376853E-5</v>
      </c>
      <c r="C4" s="6">
        <f>SUMPRODUCT(OEV_materials_db1!C2:'OEV_materials_db1'!C3,Waste_Composition_S2!C2:'Waste_Composition_S2'!C3)</f>
        <v>1.3456693502476607E-6</v>
      </c>
      <c r="D4" s="6">
        <f>SUMPRODUCT(OEV_materials_db1!D2:'OEV_materials_db1'!D3,Waste_Composition_S2!C2:'Waste_Composition_S2'!C3)</f>
        <v>3.2684749202408641E-4</v>
      </c>
      <c r="E4" s="6">
        <f>SUMPRODUCT(OEV_materials_db1!E2:'OEV_materials_db1'!E3,Waste_Composition_S2!C2:'Waste_Composition_S2'!C3)</f>
        <v>-1.1242955241176725E-4</v>
      </c>
      <c r="F4" s="6">
        <f>SUMPRODUCT(OEV_materials_db1!F2:'OEV_materials_db1'!F3,Waste_Composition_S2!C2:'Waste_Composition_S2'!C3)</f>
        <v>3.9034225822637695E-5</v>
      </c>
      <c r="G4" s="6">
        <f>SUMPRODUCT(OEV_materials_db1!G2:'OEV_materials_db1'!G3,Waste_Composition_S2!C2:'Waste_Composition_S2'!C3)</f>
        <v>3.3152872081334166E-6</v>
      </c>
      <c r="H4" s="6">
        <f>SUMPRODUCT(OEV_materials_db1!H2:'OEV_materials_db1'!H3,Waste_Composition_S2!C2:'Waste_Composition_S2'!C3)</f>
        <v>4.2193280757582256E-5</v>
      </c>
      <c r="I4" s="6">
        <f>SUMPRODUCT(OEV_materials_db1!I2:'OEV_materials_db1'!I3,Waste_Composition_S2!C2:'Waste_Composition_S2'!C3)</f>
        <v>5.3683423786712883E-5</v>
      </c>
      <c r="J4" s="6">
        <f>SUMPRODUCT(OEV_materials_db1!J2:'OEV_materials_db1'!J3,Waste_Composition_S2!C2:'Waste_Composition_S2'!C3)</f>
        <v>6.7542547262906797E-5</v>
      </c>
      <c r="K4" s="6">
        <f>SUMPRODUCT(OEV_materials_db1!K2:'OEV_materials_db1'!K3,Waste_Composition_S2!C2:'Waste_Composition_S2'!C3)</f>
        <v>4.5651289150802518E-5</v>
      </c>
      <c r="L4" s="6">
        <f>SUMPRODUCT(OEV_materials_db1!L2:'OEV_materials_db1'!L3,Waste_Composition_S2!C2:'Waste_Composition_S2'!C3)</f>
        <v>8.8887463713546407E-5</v>
      </c>
      <c r="M4" s="6">
        <f>SUMPRODUCT(OEV_materials_db1!M2:'OEV_materials_db1'!M3,Waste_Composition_S2!C2:'Waste_Composition_S2'!C3)</f>
        <v>4.3332275865792938E-4</v>
      </c>
      <c r="N4" s="6">
        <f>SUMPRODUCT(OEV_materials_db1!N2:'OEV_materials_db1'!N3,Waste_Composition_S2!C2:'Waste_Composition_S2'!C3)</f>
        <v>5.4302798372771135E-5</v>
      </c>
      <c r="O4" s="6">
        <f>SUMPRODUCT(OEV_materials_db1!O2:'OEV_materials_db1'!O3,Waste_Composition_S2!C2:'Waste_Composition_S2'!C3)</f>
        <v>6.7667338862885743E-4</v>
      </c>
      <c r="P4" s="6">
        <f>SUMPRODUCT(OEV_materials_db1!P2:'OEV_materials_db1'!P3,Waste_Composition_S2!C2:'Waste_Composition_S2'!C3)</f>
        <v>4.6606348796159667E-5</v>
      </c>
      <c r="Q4" s="6">
        <f>SUMPRODUCT(OEV_materials_db1!Q2:'OEV_materials_db1'!Q3,Waste_Composition_S2!C2:'Waste_Composition_S2'!C3)</f>
        <v>4.3624088738505213E-5</v>
      </c>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SUMPRODUCT(Waste_Generation_S3!B3:'Waste_Generation_S3'!B4,B3:B4)</f>
        <v>2.9746756866478934E-5</v>
      </c>
      <c r="C2" s="6">
        <f>SUMPRODUCT(Waste_Generation_S3!B3:'Waste_Generation_S3'!B4,C3:C4)</f>
        <v>1.3589274120541825E-6</v>
      </c>
      <c r="D2" s="6">
        <f>SUMPRODUCT(Waste_Generation_S3!B3:'Waste_Generation_S3'!B4,D3:D4)</f>
        <v>3.3413924262982742E-4</v>
      </c>
      <c r="E2" s="6">
        <f>SUMPRODUCT(Waste_Generation_S3!B3:'Waste_Generation_S3'!B4,E3:E4)</f>
        <v>-1.0257872609202443E-4</v>
      </c>
      <c r="F2" s="6">
        <f>SUMPRODUCT(Waste_Generation_S3!B3:'Waste_Generation_S3'!B4,F3:F4)</f>
        <v>3.8928989209109242E-5</v>
      </c>
      <c r="G2" s="6">
        <f>SUMPRODUCT(Waste_Generation_S3!B3:'Waste_Generation_S3'!B4,G3:G4)</f>
        <v>3.3411927746189233E-6</v>
      </c>
      <c r="H2" s="6">
        <f>SUMPRODUCT(Waste_Generation_S3!B3:'Waste_Generation_S3'!B4,H3:H4)</f>
        <v>4.2970122204225719E-5</v>
      </c>
      <c r="I2" s="6">
        <f>SUMPRODUCT(Waste_Generation_S3!B3:'Waste_Generation_S3'!B4,I3:I4)</f>
        <v>5.3427449303647756E-5</v>
      </c>
      <c r="J2" s="6">
        <f>SUMPRODUCT(Waste_Generation_S3!B3:'Waste_Generation_S3'!B4,J3:J4)</f>
        <v>6.7069429896970674E-5</v>
      </c>
      <c r="K2" s="6">
        <f>SUMPRODUCT(Waste_Generation_S3!B3:'Waste_Generation_S3'!B4,K3:K4)</f>
        <v>4.5798884730508863E-5</v>
      </c>
      <c r="L2" s="6">
        <f>SUMPRODUCT(Waste_Generation_S3!B3:'Waste_Generation_S3'!B4,L3:L4)</f>
        <v>8.8287985099302075E-5</v>
      </c>
      <c r="M2" s="6">
        <f>SUMPRODUCT(Waste_Generation_S3!B3:'Waste_Generation_S3'!B4,M3:M4)</f>
        <v>4.5783282469411381E-4</v>
      </c>
      <c r="N2" s="6">
        <f>SUMPRODUCT(Waste_Generation_S3!B3:'Waste_Generation_S3'!B4,N3:N4)</f>
        <v>5.5814553884266534E-5</v>
      </c>
      <c r="O2" s="6">
        <f>SUMPRODUCT(Waste_Generation_S3!B3:'Waste_Generation_S3'!B4,O3:O4)</f>
        <v>6.7528334611999122E-4</v>
      </c>
      <c r="P2" s="6">
        <f>SUMPRODUCT(Waste_Generation_S3!B3:'Waste_Generation_S3'!B4,P3:P4)</f>
        <v>4.7209219437133139E-5</v>
      </c>
      <c r="Q2" s="6">
        <f>SUMPRODUCT(Waste_Generation_S3!B3:'Waste_Generation_S3'!B4,Q3:Q4)</f>
        <v>4.4131904599028986E-5</v>
      </c>
    </row>
    <row r="3" spans="1:17" x14ac:dyDescent="0.35">
      <c r="A3" s="5" t="s">
        <v>2</v>
      </c>
      <c r="B3" s="6">
        <f>SUMPRODUCT(OEV_materials_db1!B2:'OEV_materials_db1'!B3,Waste_Composition_S3!B2:'Waste_Composition_S3'!B3)</f>
        <v>3.0190906437320541E-5</v>
      </c>
      <c r="C3" s="6">
        <f>SUMPRODUCT(OEV_materials_db1!C2:'OEV_materials_db1'!C3,Waste_Composition_S3!B2:'Waste_Composition_S3'!B3)</f>
        <v>1.4119596592802693E-6</v>
      </c>
      <c r="D3" s="6">
        <f>SUMPRODUCT(OEV_materials_db1!D2:'OEV_materials_db1'!D3,Waste_Composition_S3!B2:'Waste_Composition_S3'!B3)</f>
        <v>3.6330624505279141E-4</v>
      </c>
      <c r="E3" s="6">
        <f>SUMPRODUCT(OEV_materials_db1!E2:'OEV_materials_db1'!E3,Waste_Composition_S3!B2:'Waste_Composition_S3'!B3)</f>
        <v>-6.317542081305315E-5</v>
      </c>
      <c r="F3" s="6">
        <f>SUMPRODUCT(OEV_materials_db1!F2:'OEV_materials_db1'!F3,Waste_Composition_S3!B2:'Waste_Composition_S3'!B3)</f>
        <v>3.8508042754995404E-5</v>
      </c>
      <c r="G3" s="6">
        <f>SUMPRODUCT(OEV_materials_db1!G2:'OEV_materials_db1'!G3,Waste_Composition_S3!B2:'Waste_Composition_S3'!B3)</f>
        <v>3.4448150405609492E-6</v>
      </c>
      <c r="H3" s="6">
        <f>SUMPRODUCT(OEV_materials_db1!H2:'OEV_materials_db1'!H3,Waste_Composition_S3!B2:'Waste_Composition_S3'!B3)</f>
        <v>4.6077487990799556E-5</v>
      </c>
      <c r="I3" s="6">
        <f>SUMPRODUCT(OEV_materials_db1!I2:'OEV_materials_db1'!I3,Waste_Composition_S3!B2:'Waste_Composition_S3'!B3)</f>
        <v>5.2403551371387234E-5</v>
      </c>
      <c r="J3" s="6">
        <f>SUMPRODUCT(OEV_materials_db1!J2:'OEV_materials_db1'!J3,Waste_Composition_S3!B2:'Waste_Composition_S3'!B3)</f>
        <v>6.5176960433226182E-5</v>
      </c>
      <c r="K3" s="6">
        <f>SUMPRODUCT(OEV_materials_db1!K2:'OEV_materials_db1'!K3,Waste_Composition_S3!B2:'Waste_Composition_S3'!B3)</f>
        <v>4.6389267049334224E-5</v>
      </c>
      <c r="L3" s="6">
        <f>SUMPRODUCT(OEV_materials_db1!L2:'OEV_materials_db1'!L3,Waste_Composition_S3!B2:'Waste_Composition_S3'!B3)</f>
        <v>8.5890070642324732E-5</v>
      </c>
      <c r="M3" s="6">
        <f>SUMPRODUCT(OEV_materials_db1!M2:'OEV_materials_db1'!M3,Waste_Composition_S3!B2:'Waste_Composition_S3'!B3)</f>
        <v>5.5587308883885134E-4</v>
      </c>
      <c r="N3" s="6">
        <f>SUMPRODUCT(OEV_materials_db1!N2:'OEV_materials_db1'!N3,Waste_Composition_S3!B2:'Waste_Composition_S3'!B3)</f>
        <v>6.1861575930248136E-5</v>
      </c>
      <c r="O3" s="6">
        <f>SUMPRODUCT(OEV_materials_db1!O2:'OEV_materials_db1'!O3,Waste_Composition_S3!B2:'Waste_Composition_S3'!B3)</f>
        <v>6.6972317608452619E-4</v>
      </c>
      <c r="P3" s="6">
        <f>SUMPRODUCT(OEV_materials_db1!P2:'OEV_materials_db1'!P3,Waste_Composition_S3!B2:'Waste_Composition_S3'!B3)</f>
        <v>4.9620702001026993E-5</v>
      </c>
      <c r="Q3" s="6">
        <f>SUMPRODUCT(OEV_materials_db1!Q2:'OEV_materials_db1'!Q3,Waste_Composition_S3!B2:'Waste_Composition_S3'!B3)</f>
        <v>4.6163168041124078E-5</v>
      </c>
    </row>
    <row r="4" spans="1:17" x14ac:dyDescent="0.35">
      <c r="A4" s="5" t="s">
        <v>3</v>
      </c>
      <c r="B4" s="6">
        <f>SUMPRODUCT(OEV_materials_db1!B2:'OEV_materials_db1'!B3,Waste_Composition_S3!C2:'Waste_Composition_S3'!C3)</f>
        <v>2.963571947376853E-5</v>
      </c>
      <c r="C4" s="6">
        <f>SUMPRODUCT(OEV_materials_db1!C2:'OEV_materials_db1'!C3,Waste_Composition_S3!C2:'Waste_Composition_S3'!C3)</f>
        <v>1.3456693502476607E-6</v>
      </c>
      <c r="D4" s="6">
        <f>SUMPRODUCT(OEV_materials_db1!D2:'OEV_materials_db1'!D3,Waste_Composition_S3!C2:'Waste_Composition_S3'!C3)</f>
        <v>3.2684749202408641E-4</v>
      </c>
      <c r="E4" s="6">
        <f>SUMPRODUCT(OEV_materials_db1!E2:'OEV_materials_db1'!E3,Waste_Composition_S3!C2:'Waste_Composition_S3'!C3)</f>
        <v>-1.1242955241176725E-4</v>
      </c>
      <c r="F4" s="6">
        <f>SUMPRODUCT(OEV_materials_db1!F2:'OEV_materials_db1'!F3,Waste_Composition_S3!C2:'Waste_Composition_S3'!C3)</f>
        <v>3.9034225822637695E-5</v>
      </c>
      <c r="G4" s="6">
        <f>SUMPRODUCT(OEV_materials_db1!G2:'OEV_materials_db1'!G3,Waste_Composition_S3!C2:'Waste_Composition_S3'!C3)</f>
        <v>3.3152872081334166E-6</v>
      </c>
      <c r="H4" s="6">
        <f>SUMPRODUCT(OEV_materials_db1!H2:'OEV_materials_db1'!H3,Waste_Composition_S3!C2:'Waste_Composition_S3'!C3)</f>
        <v>4.2193280757582256E-5</v>
      </c>
      <c r="I4" s="6">
        <f>SUMPRODUCT(OEV_materials_db1!I2:'OEV_materials_db1'!I3,Waste_Composition_S3!C2:'Waste_Composition_S3'!C3)</f>
        <v>5.3683423786712883E-5</v>
      </c>
      <c r="J4" s="6">
        <f>SUMPRODUCT(OEV_materials_db1!J2:'OEV_materials_db1'!J3,Waste_Composition_S3!C2:'Waste_Composition_S3'!C3)</f>
        <v>6.7542547262906797E-5</v>
      </c>
      <c r="K4" s="6">
        <f>SUMPRODUCT(OEV_materials_db1!K2:'OEV_materials_db1'!K3,Waste_Composition_S3!C2:'Waste_Composition_S3'!C3)</f>
        <v>4.5651289150802518E-5</v>
      </c>
      <c r="L4" s="6">
        <f>SUMPRODUCT(OEV_materials_db1!L2:'OEV_materials_db1'!L3,Waste_Composition_S3!C2:'Waste_Composition_S3'!C3)</f>
        <v>8.8887463713546407E-5</v>
      </c>
      <c r="M4" s="6">
        <f>SUMPRODUCT(OEV_materials_db1!M2:'OEV_materials_db1'!M3,Waste_Composition_S3!C2:'Waste_Composition_S3'!C3)</f>
        <v>4.3332275865792938E-4</v>
      </c>
      <c r="N4" s="6">
        <f>SUMPRODUCT(OEV_materials_db1!N2:'OEV_materials_db1'!N3,Waste_Composition_S3!C2:'Waste_Composition_S3'!C3)</f>
        <v>5.4302798372771135E-5</v>
      </c>
      <c r="O4" s="6">
        <f>SUMPRODUCT(OEV_materials_db1!O2:'OEV_materials_db1'!O3,Waste_Composition_S3!C2:'Waste_Composition_S3'!C3)</f>
        <v>6.7667338862885743E-4</v>
      </c>
      <c r="P4" s="6">
        <f>SUMPRODUCT(OEV_materials_db1!P2:'OEV_materials_db1'!P3,Waste_Composition_S3!C2:'Waste_Composition_S3'!C3)</f>
        <v>4.6606348796159667E-5</v>
      </c>
      <c r="Q4" s="6">
        <f>SUMPRODUCT(OEV_materials_db1!Q2:'OEV_materials_db1'!Q3,Waste_Composition_S3!C2:'Waste_Composition_S3'!C3)</f>
        <v>4.3624088738505213E-5</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SUMPRODUCT(Waste_Generation_S4!B3:'Waste_Generation_S4'!B4,B3:B4)</f>
        <v>2.9746756866478934E-5</v>
      </c>
      <c r="C2" s="6">
        <f>SUMPRODUCT(Waste_Generation_S4!B3:'Waste_Generation_S4'!B4,C3:C4)</f>
        <v>1.3589274120541825E-6</v>
      </c>
      <c r="D2" s="6">
        <f>SUMPRODUCT(Waste_Generation_S4!B3:'Waste_Generation_S4'!B4,D3:D4)</f>
        <v>3.3413924262982742E-4</v>
      </c>
      <c r="E2" s="6">
        <f>SUMPRODUCT(Waste_Generation_S4!B3:'Waste_Generation_S4'!B4,E3:E4)</f>
        <v>-1.0257872609202443E-4</v>
      </c>
      <c r="F2" s="6">
        <f>SUMPRODUCT(Waste_Generation_S4!B3:'Waste_Generation_S4'!B4,F3:F4)</f>
        <v>3.8928989209109242E-5</v>
      </c>
      <c r="G2" s="6">
        <f>SUMPRODUCT(Waste_Generation_S4!B3:'Waste_Generation_S4'!B4,G3:G4)</f>
        <v>3.3411927746189233E-6</v>
      </c>
      <c r="H2" s="6">
        <f>SUMPRODUCT(Waste_Generation_S4!B3:'Waste_Generation_S4'!B4,H3:H4)</f>
        <v>4.2970122204225719E-5</v>
      </c>
      <c r="I2" s="6">
        <f>SUMPRODUCT(Waste_Generation_S4!B3:'Waste_Generation_S4'!B4,I3:I4)</f>
        <v>5.3427449303647756E-5</v>
      </c>
      <c r="J2" s="6">
        <f>SUMPRODUCT(Waste_Generation_S4!B3:'Waste_Generation_S4'!B4,J3:J4)</f>
        <v>6.7069429896970674E-5</v>
      </c>
      <c r="K2" s="6">
        <f>SUMPRODUCT(Waste_Generation_S4!B3:'Waste_Generation_S4'!B4,K3:K4)</f>
        <v>4.5798884730508863E-5</v>
      </c>
      <c r="L2" s="6">
        <f>SUMPRODUCT(Waste_Generation_S4!B3:'Waste_Generation_S4'!B4,L3:L4)</f>
        <v>8.8287985099302075E-5</v>
      </c>
      <c r="M2" s="6">
        <f>SUMPRODUCT(Waste_Generation_S4!B3:'Waste_Generation_S4'!B4,M3:M4)</f>
        <v>4.5783282469411381E-4</v>
      </c>
      <c r="N2" s="6">
        <f>SUMPRODUCT(Waste_Generation_S4!B3:'Waste_Generation_S4'!B4,N3:N4)</f>
        <v>5.5814553884266534E-5</v>
      </c>
      <c r="O2" s="6">
        <f>SUMPRODUCT(Waste_Generation_S4!B3:'Waste_Generation_S4'!B4,O3:O4)</f>
        <v>6.7528334611999122E-4</v>
      </c>
      <c r="P2" s="6">
        <f>SUMPRODUCT(Waste_Generation_S4!B3:'Waste_Generation_S4'!B4,P3:P4)</f>
        <v>4.7209219437133139E-5</v>
      </c>
      <c r="Q2" s="6">
        <f>SUMPRODUCT(Waste_Generation_S4!B3:'Waste_Generation_S4'!B4,Q3:Q4)</f>
        <v>4.4131904599028986E-5</v>
      </c>
    </row>
    <row r="3" spans="1:17" x14ac:dyDescent="0.35">
      <c r="A3" s="5" t="s">
        <v>2</v>
      </c>
      <c r="B3" s="6">
        <f>SUMPRODUCT(OEV_materials_db1!B2:'OEV_materials_db1'!B3,Waste_Composition_S4!B2:'Waste_Composition_S4'!B3)</f>
        <v>3.0190906437320541E-5</v>
      </c>
      <c r="C3" s="6">
        <f>SUMPRODUCT(OEV_materials_db1!C2:'OEV_materials_db1'!C3,Waste_Composition_S4!B2:'Waste_Composition_S4'!B3)</f>
        <v>1.4119596592802693E-6</v>
      </c>
      <c r="D3" s="6">
        <f>SUMPRODUCT(OEV_materials_db1!D2:'OEV_materials_db1'!D3,Waste_Composition_S4!B2:'Waste_Composition_S4'!B3)</f>
        <v>3.6330624505279141E-4</v>
      </c>
      <c r="E3" s="6">
        <f>SUMPRODUCT(OEV_materials_db1!E2:'OEV_materials_db1'!E3,Waste_Composition_S4!B2:'Waste_Composition_S4'!B3)</f>
        <v>-6.317542081305315E-5</v>
      </c>
      <c r="F3" s="6">
        <f>SUMPRODUCT(OEV_materials_db1!F2:'OEV_materials_db1'!F3,Waste_Composition_S4!B2:'Waste_Composition_S4'!B3)</f>
        <v>3.8508042754995404E-5</v>
      </c>
      <c r="G3" s="6">
        <f>SUMPRODUCT(OEV_materials_db1!G2:'OEV_materials_db1'!G3,Waste_Composition_S4!B2:'Waste_Composition_S4'!B3)</f>
        <v>3.4448150405609492E-6</v>
      </c>
      <c r="H3" s="6">
        <f>SUMPRODUCT(OEV_materials_db1!H2:'OEV_materials_db1'!H3,Waste_Composition_S4!B2:'Waste_Composition_S4'!B3)</f>
        <v>4.6077487990799556E-5</v>
      </c>
      <c r="I3" s="6">
        <f>SUMPRODUCT(OEV_materials_db1!I2:'OEV_materials_db1'!I3,Waste_Composition_S4!B2:'Waste_Composition_S4'!B3)</f>
        <v>5.2403551371387234E-5</v>
      </c>
      <c r="J3" s="6">
        <f>SUMPRODUCT(OEV_materials_db1!J2:'OEV_materials_db1'!J3,Waste_Composition_S4!B2:'Waste_Composition_S4'!B3)</f>
        <v>6.5176960433226182E-5</v>
      </c>
      <c r="K3" s="6">
        <f>SUMPRODUCT(OEV_materials_db1!K2:'OEV_materials_db1'!K3,Waste_Composition_S4!B2:'Waste_Composition_S4'!B3)</f>
        <v>4.6389267049334224E-5</v>
      </c>
      <c r="L3" s="6">
        <f>SUMPRODUCT(OEV_materials_db1!L2:'OEV_materials_db1'!L3,Waste_Composition_S4!B2:'Waste_Composition_S4'!B3)</f>
        <v>8.5890070642324732E-5</v>
      </c>
      <c r="M3" s="6">
        <f>SUMPRODUCT(OEV_materials_db1!M2:'OEV_materials_db1'!M3,Waste_Composition_S4!B2:'Waste_Composition_S4'!B3)</f>
        <v>5.5587308883885134E-4</v>
      </c>
      <c r="N3" s="6">
        <f>SUMPRODUCT(OEV_materials_db1!N2:'OEV_materials_db1'!N3,Waste_Composition_S4!B2:'Waste_Composition_S4'!B3)</f>
        <v>6.1861575930248136E-5</v>
      </c>
      <c r="O3" s="6">
        <f>SUMPRODUCT(OEV_materials_db1!O2:'OEV_materials_db1'!O3,Waste_Composition_S4!B2:'Waste_Composition_S4'!B3)</f>
        <v>6.6972317608452619E-4</v>
      </c>
      <c r="P3" s="6">
        <f>SUMPRODUCT(OEV_materials_db1!P2:'OEV_materials_db1'!P3,Waste_Composition_S4!B2:'Waste_Composition_S4'!B3)</f>
        <v>4.9620702001026993E-5</v>
      </c>
      <c r="Q3" s="6">
        <f>SUMPRODUCT(OEV_materials_db1!Q2:'OEV_materials_db1'!Q3,Waste_Composition_S4!B2:'Waste_Composition_S4'!B3)</f>
        <v>4.6163168041124078E-5</v>
      </c>
    </row>
    <row r="4" spans="1:17" x14ac:dyDescent="0.35">
      <c r="A4" s="5" t="s">
        <v>3</v>
      </c>
      <c r="B4" s="6">
        <f>SUMPRODUCT(OEV_materials_db1!B2:'OEV_materials_db1'!B3,Waste_Composition_S4!C2:'Waste_Composition_S4'!C3)</f>
        <v>2.963571947376853E-5</v>
      </c>
      <c r="C4" s="6">
        <f>SUMPRODUCT(OEV_materials_db1!C2:'OEV_materials_db1'!C3,Waste_Composition_S4!C2:'Waste_Composition_S4'!C3)</f>
        <v>1.3456693502476607E-6</v>
      </c>
      <c r="D4" s="6">
        <f>SUMPRODUCT(OEV_materials_db1!D2:'OEV_materials_db1'!D3,Waste_Composition_S4!C2:'Waste_Composition_S4'!C3)</f>
        <v>3.2684749202408641E-4</v>
      </c>
      <c r="E4" s="6">
        <f>SUMPRODUCT(OEV_materials_db1!E2:'OEV_materials_db1'!E3,Waste_Composition_S4!C2:'Waste_Composition_S4'!C3)</f>
        <v>-1.1242955241176725E-4</v>
      </c>
      <c r="F4" s="6">
        <f>SUMPRODUCT(OEV_materials_db1!F2:'OEV_materials_db1'!F3,Waste_Composition_S4!C2:'Waste_Composition_S4'!C3)</f>
        <v>3.9034225822637695E-5</v>
      </c>
      <c r="G4" s="6">
        <f>SUMPRODUCT(OEV_materials_db1!G2:'OEV_materials_db1'!G3,Waste_Composition_S4!C2:'Waste_Composition_S4'!C3)</f>
        <v>3.3152872081334166E-6</v>
      </c>
      <c r="H4" s="6">
        <f>SUMPRODUCT(OEV_materials_db1!H2:'OEV_materials_db1'!H3,Waste_Composition_S4!C2:'Waste_Composition_S4'!C3)</f>
        <v>4.2193280757582256E-5</v>
      </c>
      <c r="I4" s="6">
        <f>SUMPRODUCT(OEV_materials_db1!I2:'OEV_materials_db1'!I3,Waste_Composition_S4!C2:'Waste_Composition_S4'!C3)</f>
        <v>5.3683423786712883E-5</v>
      </c>
      <c r="J4" s="6">
        <f>SUMPRODUCT(OEV_materials_db1!J2:'OEV_materials_db1'!J3,Waste_Composition_S4!C2:'Waste_Composition_S4'!C3)</f>
        <v>6.7542547262906797E-5</v>
      </c>
      <c r="K4" s="6">
        <f>SUMPRODUCT(OEV_materials_db1!K2:'OEV_materials_db1'!K3,Waste_Composition_S4!C2:'Waste_Composition_S4'!C3)</f>
        <v>4.5651289150802518E-5</v>
      </c>
      <c r="L4" s="6">
        <f>SUMPRODUCT(OEV_materials_db1!L2:'OEV_materials_db1'!L3,Waste_Composition_S4!C2:'Waste_Composition_S4'!C3)</f>
        <v>8.8887463713546407E-5</v>
      </c>
      <c r="M4" s="6">
        <f>SUMPRODUCT(OEV_materials_db1!M2:'OEV_materials_db1'!M3,Waste_Composition_S4!C2:'Waste_Composition_S4'!C3)</f>
        <v>4.3332275865792938E-4</v>
      </c>
      <c r="N4" s="6">
        <f>SUMPRODUCT(OEV_materials_db1!N2:'OEV_materials_db1'!N3,Waste_Composition_S4!C2:'Waste_Composition_S4'!C3)</f>
        <v>5.4302798372771135E-5</v>
      </c>
      <c r="O4" s="6">
        <f>SUMPRODUCT(OEV_materials_db1!O2:'OEV_materials_db1'!O3,Waste_Composition_S4!C2:'Waste_Composition_S4'!C3)</f>
        <v>6.7667338862885743E-4</v>
      </c>
      <c r="P4" s="6">
        <f>SUMPRODUCT(OEV_materials_db1!P2:'OEV_materials_db1'!P3,Waste_Composition_S4!C2:'Waste_Composition_S4'!C3)</f>
        <v>4.6606348796159667E-5</v>
      </c>
      <c r="Q4" s="6">
        <f>SUMPRODUCT(OEV_materials_db1!Q2:'OEV_materials_db1'!Q3,Waste_Composition_S4!C2:'Waste_Composition_S4'!C3)</f>
        <v>4.3624088738505213E-5</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SUMPRODUCT(Waste_Generation_S5!B3:'Waste_Generation_S5'!B4,B3:B4)</f>
        <v>2.9746756866478934E-5</v>
      </c>
      <c r="C2" s="6">
        <f>SUMPRODUCT(Waste_Generation_S5!B3:'Waste_Generation_S5'!B4,C3:C4)</f>
        <v>1.3589274120541825E-6</v>
      </c>
      <c r="D2" s="6">
        <f>SUMPRODUCT(Waste_Generation_S5!B3:'Waste_Generation_S5'!B4,D3:D4)</f>
        <v>3.3413924262982742E-4</v>
      </c>
      <c r="E2" s="6">
        <f>SUMPRODUCT(Waste_Generation_S5!B3:'Waste_Generation_S5'!B4,E3:E4)</f>
        <v>-1.0257872609202443E-4</v>
      </c>
      <c r="F2" s="6">
        <f>SUMPRODUCT(Waste_Generation_S5!B3:'Waste_Generation_S5'!B4,F3:F4)</f>
        <v>3.8928989209109242E-5</v>
      </c>
      <c r="G2" s="6">
        <f>SUMPRODUCT(Waste_Generation_S5!B3:'Waste_Generation_S5'!B4,G3:G4)</f>
        <v>3.3411927746189233E-6</v>
      </c>
      <c r="H2" s="6">
        <f>SUMPRODUCT(Waste_Generation_S5!B3:'Waste_Generation_S5'!B4,H3:H4)</f>
        <v>4.2970122204225719E-5</v>
      </c>
      <c r="I2" s="6">
        <f>SUMPRODUCT(Waste_Generation_S5!B3:'Waste_Generation_S5'!B4,I3:I4)</f>
        <v>5.3427449303647756E-5</v>
      </c>
      <c r="J2" s="6">
        <f>SUMPRODUCT(Waste_Generation_S5!B3:'Waste_Generation_S5'!B4,J3:J4)</f>
        <v>6.7069429896970674E-5</v>
      </c>
      <c r="K2" s="6">
        <f>SUMPRODUCT(Waste_Generation_S5!B3:'Waste_Generation_S5'!B4,K3:K4)</f>
        <v>4.5798884730508863E-5</v>
      </c>
      <c r="L2" s="6">
        <f>SUMPRODUCT(Waste_Generation_S5!B3:'Waste_Generation_S5'!B4,L3:L4)</f>
        <v>8.8287985099302075E-5</v>
      </c>
      <c r="M2" s="6">
        <f>SUMPRODUCT(Waste_Generation_S5!B3:'Waste_Generation_S5'!B4,M3:M4)</f>
        <v>4.5783282469411381E-4</v>
      </c>
      <c r="N2" s="6">
        <f>SUMPRODUCT(Waste_Generation_S5!B3:'Waste_Generation_S5'!B4,N3:N4)</f>
        <v>5.5814553884266534E-5</v>
      </c>
      <c r="O2" s="6">
        <f>SUMPRODUCT(Waste_Generation_S5!B3:'Waste_Generation_S5'!B4,O3:O4)</f>
        <v>6.7528334611999122E-4</v>
      </c>
      <c r="P2" s="6">
        <f>SUMPRODUCT(Waste_Generation_S5!B3:'Waste_Generation_S5'!B4,P3:P4)</f>
        <v>4.7209219437133139E-5</v>
      </c>
      <c r="Q2" s="6">
        <f>SUMPRODUCT(Waste_Generation_S5!B3:'Waste_Generation_S5'!B4,Q3:Q4)</f>
        <v>4.4131904599028986E-5</v>
      </c>
    </row>
    <row r="3" spans="1:17" x14ac:dyDescent="0.35">
      <c r="A3" s="5" t="s">
        <v>2</v>
      </c>
      <c r="B3" s="6">
        <f>SUMPRODUCT(OEV_materials_db1!B2:'OEV_materials_db1'!B3,Waste_Composition_S5!B2:'Waste_Composition_S5'!B3)</f>
        <v>3.0190906437320541E-5</v>
      </c>
      <c r="C3" s="6">
        <f>SUMPRODUCT(OEV_materials_db1!C2:'OEV_materials_db1'!C3,Waste_Composition_S5!B2:'Waste_Composition_S5'!B3)</f>
        <v>1.4119596592802693E-6</v>
      </c>
      <c r="D3" s="6">
        <f>SUMPRODUCT(OEV_materials_db1!D2:'OEV_materials_db1'!D3,Waste_Composition_S5!B2:'Waste_Composition_S5'!B3)</f>
        <v>3.6330624505279141E-4</v>
      </c>
      <c r="E3" s="6">
        <f>SUMPRODUCT(OEV_materials_db1!E2:'OEV_materials_db1'!E3,Waste_Composition_S5!B2:'Waste_Composition_S5'!B3)</f>
        <v>-6.317542081305315E-5</v>
      </c>
      <c r="F3" s="6">
        <f>SUMPRODUCT(OEV_materials_db1!F2:'OEV_materials_db1'!F3,Waste_Composition_S5!B2:'Waste_Composition_S5'!B3)</f>
        <v>3.8508042754995404E-5</v>
      </c>
      <c r="G3" s="6">
        <f>SUMPRODUCT(OEV_materials_db1!G2:'OEV_materials_db1'!G3,Waste_Composition_S5!B2:'Waste_Composition_S5'!B3)</f>
        <v>3.4448150405609492E-6</v>
      </c>
      <c r="H3" s="6">
        <f>SUMPRODUCT(OEV_materials_db1!H2:'OEV_materials_db1'!H3,Waste_Composition_S5!B2:'Waste_Composition_S5'!B3)</f>
        <v>4.6077487990799556E-5</v>
      </c>
      <c r="I3" s="6">
        <f>SUMPRODUCT(OEV_materials_db1!I2:'OEV_materials_db1'!I3,Waste_Composition_S5!B2:'Waste_Composition_S5'!B3)</f>
        <v>5.2403551371387234E-5</v>
      </c>
      <c r="J3" s="6">
        <f>SUMPRODUCT(OEV_materials_db1!J2:'OEV_materials_db1'!J3,Waste_Composition_S5!B2:'Waste_Composition_S5'!B3)</f>
        <v>6.5176960433226182E-5</v>
      </c>
      <c r="K3" s="6">
        <f>SUMPRODUCT(OEV_materials_db1!K2:'OEV_materials_db1'!K3,Waste_Composition_S5!B2:'Waste_Composition_S5'!B3)</f>
        <v>4.6389267049334224E-5</v>
      </c>
      <c r="L3" s="6">
        <f>SUMPRODUCT(OEV_materials_db1!L2:'OEV_materials_db1'!L3,Waste_Composition_S5!B2:'Waste_Composition_S5'!B3)</f>
        <v>8.5890070642324732E-5</v>
      </c>
      <c r="M3" s="6">
        <f>SUMPRODUCT(OEV_materials_db1!M2:'OEV_materials_db1'!M3,Waste_Composition_S5!B2:'Waste_Composition_S5'!B3)</f>
        <v>5.5587308883885134E-4</v>
      </c>
      <c r="N3" s="6">
        <f>SUMPRODUCT(OEV_materials_db1!N2:'OEV_materials_db1'!N3,Waste_Composition_S5!B2:'Waste_Composition_S5'!B3)</f>
        <v>6.1861575930248136E-5</v>
      </c>
      <c r="O3" s="6">
        <f>SUMPRODUCT(OEV_materials_db1!O2:'OEV_materials_db1'!O3,Waste_Composition_S5!B2:'Waste_Composition_S5'!B3)</f>
        <v>6.6972317608452619E-4</v>
      </c>
      <c r="P3" s="6">
        <f>SUMPRODUCT(OEV_materials_db1!P2:'OEV_materials_db1'!P3,Waste_Composition_S5!B2:'Waste_Composition_S5'!B3)</f>
        <v>4.9620702001026993E-5</v>
      </c>
      <c r="Q3" s="6">
        <f>SUMPRODUCT(OEV_materials_db1!Q2:'OEV_materials_db1'!Q3,Waste_Composition_S5!B2:'Waste_Composition_S5'!B3)</f>
        <v>4.6163168041124078E-5</v>
      </c>
    </row>
    <row r="4" spans="1:17" x14ac:dyDescent="0.35">
      <c r="A4" s="5" t="s">
        <v>3</v>
      </c>
      <c r="B4" s="6">
        <f>SUMPRODUCT(OEV_materials_db1!B2:'OEV_materials_db1'!B3,Waste_Composition_S5!C2:'Waste_Composition_S5'!C3)</f>
        <v>2.963571947376853E-5</v>
      </c>
      <c r="C4" s="6">
        <f>SUMPRODUCT(OEV_materials_db1!C2:'OEV_materials_db1'!C3,Waste_Composition_S5!C2:'Waste_Composition_S5'!C3)</f>
        <v>1.3456693502476607E-6</v>
      </c>
      <c r="D4" s="6">
        <f>SUMPRODUCT(OEV_materials_db1!D2:'OEV_materials_db1'!D3,Waste_Composition_S5!C2:'Waste_Composition_S5'!C3)</f>
        <v>3.2684749202408641E-4</v>
      </c>
      <c r="E4" s="6">
        <f>SUMPRODUCT(OEV_materials_db1!E2:'OEV_materials_db1'!E3,Waste_Composition_S5!C2:'Waste_Composition_S5'!C3)</f>
        <v>-1.1242955241176725E-4</v>
      </c>
      <c r="F4" s="6">
        <f>SUMPRODUCT(OEV_materials_db1!F2:'OEV_materials_db1'!F3,Waste_Composition_S5!C2:'Waste_Composition_S5'!C3)</f>
        <v>3.9034225822637695E-5</v>
      </c>
      <c r="G4" s="6">
        <f>SUMPRODUCT(OEV_materials_db1!G2:'OEV_materials_db1'!G3,Waste_Composition_S5!C2:'Waste_Composition_S5'!C3)</f>
        <v>3.3152872081334166E-6</v>
      </c>
      <c r="H4" s="6">
        <f>SUMPRODUCT(OEV_materials_db1!H2:'OEV_materials_db1'!H3,Waste_Composition_S5!C2:'Waste_Composition_S5'!C3)</f>
        <v>4.2193280757582256E-5</v>
      </c>
      <c r="I4" s="6">
        <f>SUMPRODUCT(OEV_materials_db1!I2:'OEV_materials_db1'!I3,Waste_Composition_S5!C2:'Waste_Composition_S5'!C3)</f>
        <v>5.3683423786712883E-5</v>
      </c>
      <c r="J4" s="6">
        <f>SUMPRODUCT(OEV_materials_db1!J2:'OEV_materials_db1'!J3,Waste_Composition_S5!C2:'Waste_Composition_S5'!C3)</f>
        <v>6.7542547262906797E-5</v>
      </c>
      <c r="K4" s="6">
        <f>SUMPRODUCT(OEV_materials_db1!K2:'OEV_materials_db1'!K3,Waste_Composition_S5!C2:'Waste_Composition_S5'!C3)</f>
        <v>4.5651289150802518E-5</v>
      </c>
      <c r="L4" s="6">
        <f>SUMPRODUCT(OEV_materials_db1!L2:'OEV_materials_db1'!L3,Waste_Composition_S5!C2:'Waste_Composition_S5'!C3)</f>
        <v>8.8887463713546407E-5</v>
      </c>
      <c r="M4" s="6">
        <f>SUMPRODUCT(OEV_materials_db1!M2:'OEV_materials_db1'!M3,Waste_Composition_S5!C2:'Waste_Composition_S5'!C3)</f>
        <v>4.3332275865792938E-4</v>
      </c>
      <c r="N4" s="6">
        <f>SUMPRODUCT(OEV_materials_db1!N2:'OEV_materials_db1'!N3,Waste_Composition_S5!C2:'Waste_Composition_S5'!C3)</f>
        <v>5.4302798372771135E-5</v>
      </c>
      <c r="O4" s="6">
        <f>SUMPRODUCT(OEV_materials_db1!O2:'OEV_materials_db1'!O3,Waste_Composition_S5!C2:'Waste_Composition_S5'!C3)</f>
        <v>6.7667338862885743E-4</v>
      </c>
      <c r="P4" s="6">
        <f>SUMPRODUCT(OEV_materials_db1!P2:'OEV_materials_db1'!P3,Waste_Composition_S5!C2:'Waste_Composition_S5'!C3)</f>
        <v>4.6606348796159667E-5</v>
      </c>
      <c r="Q4" s="6">
        <f>SUMPRODUCT(OEV_materials_db1!Q2:'OEV_materials_db1'!Q3,Waste_Composition_S5!C2:'Waste_Composition_S5'!C3)</f>
        <v>4.3624088738505213E-5</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SUMPRODUCT(Waste_Generation_default!B3:'Waste_Generation_default'!B4,B3:B4)</f>
        <v>2.5971470107937447E-5</v>
      </c>
      <c r="C2" s="6">
        <f>SUMPRODUCT(Waste_Generation_default!B3:'Waste_Generation_default'!B4,C3:C4)</f>
        <v>1.1568278369711659E-6</v>
      </c>
      <c r="D2" s="6">
        <f>SUMPRODUCT(Waste_Generation_default!B3:'Waste_Generation_default'!B4,D3:D4)</f>
        <v>3.3937986101561157E-4</v>
      </c>
      <c r="E2" s="6">
        <f>SUMPRODUCT(Waste_Generation_default!B3:'Waste_Generation_default'!B4,E3:E4)</f>
        <v>-1.0515131242247859E-4</v>
      </c>
      <c r="F2" s="6">
        <f>SUMPRODUCT(Waste_Generation_default!B3:'Waste_Generation_default'!B4,F3:F4)</f>
        <v>3.7745456892114473E-5</v>
      </c>
      <c r="G2" s="6">
        <f>SUMPRODUCT(Waste_Generation_default!B3:'Waste_Generation_default'!B4,G3:G4)</f>
        <v>2.9698005986344452E-6</v>
      </c>
      <c r="H2" s="6">
        <f>SUMPRODUCT(Waste_Generation_default!B3:'Waste_Generation_default'!B4,H3:H4)</f>
        <v>4.1922363533906255E-5</v>
      </c>
      <c r="I2" s="6">
        <f>SUMPRODUCT(Waste_Generation_default!B3:'Waste_Generation_default'!B4,I3:I4)</f>
        <v>5.2286914910006636E-5</v>
      </c>
      <c r="J2" s="6">
        <f>SUMPRODUCT(Waste_Generation_default!B3:'Waste_Generation_default'!B4,J3:J4)</f>
        <v>6.6441383981537453E-5</v>
      </c>
      <c r="K2" s="6">
        <f>SUMPRODUCT(Waste_Generation_default!B3:'Waste_Generation_default'!B4,K3:K4)</f>
        <v>4.5309032964085294E-5</v>
      </c>
      <c r="L2" s="6">
        <f>SUMPRODUCT(Waste_Generation_default!B3:'Waste_Generation_default'!B4,L3:L4)</f>
        <v>8.7893606122491425E-5</v>
      </c>
      <c r="M2" s="6">
        <f>SUMPRODUCT(Waste_Generation_default!B3:'Waste_Generation_default'!B4,M3:M4)</f>
        <v>4.4997240447135553E-4</v>
      </c>
      <c r="N2" s="6">
        <f>SUMPRODUCT(Waste_Generation_default!B3:'Waste_Generation_default'!B4,N3:N4)</f>
        <v>5.6793337786666859E-5</v>
      </c>
      <c r="O2" s="6">
        <f>SUMPRODUCT(Waste_Generation_default!B3:'Waste_Generation_default'!B4,O3:O4)</f>
        <v>6.7512237991064798E-4</v>
      </c>
      <c r="P2" s="6">
        <f>SUMPRODUCT(Waste_Generation_default!B3:'Waste_Generation_default'!B4,P3:P4)</f>
        <v>5.5655415728333481E-5</v>
      </c>
      <c r="Q2" s="6">
        <f>SUMPRODUCT(Waste_Generation_default!B3:'Waste_Generation_default'!B4,Q3:Q4)</f>
        <v>3.8664660284188173E-5</v>
      </c>
    </row>
    <row r="3" spans="1:17" x14ac:dyDescent="0.35">
      <c r="A3" s="5" t="s">
        <v>2</v>
      </c>
      <c r="B3" s="6">
        <f>SUMPRODUCT(OEV_materials_db2!B2:'OEV_materials_db2'!B3,Waste_Composition_default!B2:'Waste_Composition_default'!B3)</f>
        <v>2.628756075307764E-5</v>
      </c>
      <c r="C3" s="6">
        <f>SUMPRODUCT(OEV_materials_db2!C2:'OEV_materials_db2'!C3,Waste_Composition_default!B2:'Waste_Composition_default'!B3)</f>
        <v>1.2063879672928935E-6</v>
      </c>
      <c r="D3" s="6">
        <f>SUMPRODUCT(OEV_materials_db2!D2:'OEV_materials_db2'!D3,Waste_Composition_default!B2:'Waste_Composition_default'!B3)</f>
        <v>3.7024728444922479E-4</v>
      </c>
      <c r="E3" s="6">
        <f>SUMPRODUCT(OEV_materials_db2!E2:'OEV_materials_db2'!E3,Waste_Composition_default!B2:'Waste_Composition_default'!B3)</f>
        <v>-6.5660682418301289E-5</v>
      </c>
      <c r="F3" s="6">
        <f>SUMPRODUCT(OEV_materials_db2!F2:'OEV_materials_db2'!F3,Waste_Composition_default!B2:'Waste_Composition_default'!B3)</f>
        <v>3.7291545035618342E-5</v>
      </c>
      <c r="G3" s="6">
        <f>SUMPRODUCT(OEV_materials_db2!G2:'OEV_materials_db2'!G3,Waste_Composition_default!B2:'Waste_Composition_default'!B3)</f>
        <v>3.0743425466339079E-6</v>
      </c>
      <c r="H3" s="6">
        <f>SUMPRODUCT(OEV_materials_db2!H2:'OEV_materials_db2'!H3,Waste_Composition_default!B2:'Waste_Composition_default'!B3)</f>
        <v>4.5001768968729517E-5</v>
      </c>
      <c r="I3" s="6">
        <f>SUMPRODUCT(OEV_materials_db2!I2:'OEV_materials_db2'!I3,Waste_Composition_default!B2:'Waste_Composition_default'!B3)</f>
        <v>5.122645631042439E-5</v>
      </c>
      <c r="J3" s="6">
        <f>SUMPRODUCT(OEV_materials_db2!J2:'OEV_materials_db2'!J3,Waste_Composition_default!B2:'Waste_Composition_default'!B3)</f>
        <v>6.4532092812766829E-5</v>
      </c>
      <c r="K3" s="6">
        <f>SUMPRODUCT(OEV_materials_db2!K2:'OEV_materials_db2'!K3,Waste_Composition_default!B2:'Waste_Composition_default'!B3)</f>
        <v>4.5888216808827149E-5</v>
      </c>
      <c r="L3" s="6">
        <f>SUMPRODUCT(OEV_materials_db2!L2:'OEV_materials_db2'!L3,Waste_Composition_default!B2:'Waste_Composition_default'!B3)</f>
        <v>8.5486957694251608E-5</v>
      </c>
      <c r="M3" s="6">
        <f>SUMPRODUCT(OEV_materials_db2!M2:'OEV_materials_db2'!M3,Waste_Composition_default!B2:'Waste_Composition_default'!B3)</f>
        <v>5.4806117298397683E-4</v>
      </c>
      <c r="N3" s="6">
        <f>SUMPRODUCT(OEV_materials_db2!N2:'OEV_materials_db2'!N3,Waste_Composition_default!B2:'Waste_Composition_default'!B3)</f>
        <v>6.2898268875823007E-5</v>
      </c>
      <c r="O3" s="6">
        <f>SUMPRODUCT(OEV_materials_db2!O2:'OEV_materials_db2'!O3,Waste_Composition_default!B2:'Waste_Composition_default'!B3)</f>
        <v>6.695613264393475E-4</v>
      </c>
      <c r="P3" s="6">
        <f>SUMPRODUCT(OEV_materials_db2!P2:'OEV_materials_db2'!P3,Waste_Composition_default!B2:'Waste_Composition_default'!B3)</f>
        <v>5.8070572846765633E-5</v>
      </c>
      <c r="Q3" s="6">
        <f>SUMPRODUCT(OEV_materials_db2!Q2:'OEV_materials_db2'!Q3,Waste_Composition_default!B2:'Waste_Composition_default'!B3)</f>
        <v>4.059181661253085E-5</v>
      </c>
    </row>
    <row r="4" spans="1:17" x14ac:dyDescent="0.35">
      <c r="A4" s="5" t="s">
        <v>3</v>
      </c>
      <c r="B4" s="6">
        <f>SUMPRODUCT(OEV_materials_db2!B2:'OEV_materials_db2'!B3,Waste_Composition_default!C2:'Waste_Composition_default'!C3)</f>
        <v>2.5892447446652397E-5</v>
      </c>
      <c r="C4" s="6">
        <f>SUMPRODUCT(OEV_materials_db2!C2:'OEV_materials_db2'!C3,Waste_Composition_default!C2:'Waste_Composition_default'!C3)</f>
        <v>1.1444378043907341E-6</v>
      </c>
      <c r="D4" s="6">
        <f>SUMPRODUCT(OEV_materials_db2!D2:'OEV_materials_db2'!D3,Waste_Composition_default!C2:'Waste_Composition_default'!C3)</f>
        <v>3.3166300515720821E-4</v>
      </c>
      <c r="E4" s="6">
        <f>SUMPRODUCT(OEV_materials_db2!E2:'OEV_materials_db2'!E3,Waste_Composition_default!C2:'Waste_Composition_default'!C3)</f>
        <v>-1.150239699235229E-4</v>
      </c>
      <c r="F4" s="6">
        <f>SUMPRODUCT(OEV_materials_db2!F2:'OEV_materials_db2'!F3,Waste_Composition_default!C2:'Waste_Composition_default'!C3)</f>
        <v>3.7858934856238505E-5</v>
      </c>
      <c r="G4" s="6">
        <f>SUMPRODUCT(OEV_materials_db2!G2:'OEV_materials_db2'!G3,Waste_Composition_default!C2:'Waste_Composition_default'!C3)</f>
        <v>2.9436651116345789E-6</v>
      </c>
      <c r="H4" s="6">
        <f>SUMPRODUCT(OEV_materials_db2!H2:'OEV_materials_db2'!H3,Waste_Composition_default!C2:'Waste_Composition_default'!C3)</f>
        <v>4.1152512175200439E-5</v>
      </c>
      <c r="I4" s="6">
        <f>SUMPRODUCT(OEV_materials_db2!I2:'OEV_materials_db2'!I3,Waste_Composition_default!C2:'Waste_Composition_default'!C3)</f>
        <v>5.2552029559902195E-5</v>
      </c>
      <c r="J4" s="6">
        <f>SUMPRODUCT(OEV_materials_db2!J2:'OEV_materials_db2'!J3,Waste_Composition_default!C2:'Waste_Composition_default'!C3)</f>
        <v>6.6918706773730103E-5</v>
      </c>
      <c r="K4" s="6">
        <f>SUMPRODUCT(OEV_materials_db2!K2:'OEV_materials_db2'!K3,Waste_Composition_default!C2:'Waste_Composition_default'!C3)</f>
        <v>4.5164237002899826E-5</v>
      </c>
      <c r="L4" s="6">
        <f>SUMPRODUCT(OEV_materials_db2!L2:'OEV_materials_db2'!L3,Waste_Composition_default!C2:'Waste_Composition_default'!C3)</f>
        <v>8.8495268229551375E-5</v>
      </c>
      <c r="M4" s="6">
        <f>SUMPRODUCT(OEV_materials_db2!M2:'OEV_materials_db2'!M3,Waste_Composition_default!C2:'Waste_Composition_default'!C3)</f>
        <v>4.2545021234320017E-4</v>
      </c>
      <c r="N4" s="6">
        <f>SUMPRODUCT(OEV_materials_db2!N2:'OEV_materials_db2'!N3,Waste_Composition_default!C2:'Waste_Composition_default'!C3)</f>
        <v>5.526710501437782E-5</v>
      </c>
      <c r="O4" s="6">
        <f>SUMPRODUCT(OEV_materials_db2!O2:'OEV_materials_db2'!O3,Waste_Composition_default!C2:'Waste_Composition_default'!C3)</f>
        <v>6.7651264327847301E-4</v>
      </c>
      <c r="P4" s="6">
        <f>SUMPRODUCT(OEV_materials_db2!P2:'OEV_materials_db2'!P3,Waste_Composition_default!C2:'Waste_Composition_default'!C3)</f>
        <v>5.5051626448725439E-5</v>
      </c>
      <c r="Q4" s="6">
        <f>SUMPRODUCT(OEV_materials_db2!Q2:'OEV_materials_db2'!Q3,Waste_Composition_default!C2:'Waste_Composition_default'!C3)</f>
        <v>3.8182871202102499E-5</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SUMPRODUCT(Waste_Generation_S1!B3:'Waste_Generation_S1'!B4,B3:B4)</f>
        <v>2.6010981438579965E-5</v>
      </c>
      <c r="C2" s="6">
        <f>SUMPRODUCT(Waste_Generation_S1!B3:'Waste_Generation_S1'!B4,C3:C4)</f>
        <v>1.163022853261382E-6</v>
      </c>
      <c r="D2" s="6">
        <f>SUMPRODUCT(Waste_Generation_S1!B3:'Waste_Generation_S1'!B4,D3:D4)</f>
        <v>3.4323828894481317E-4</v>
      </c>
      <c r="E2" s="6">
        <f>SUMPRODUCT(Waste_Generation_S1!B3:'Waste_Generation_S1'!B4,E3:E4)</f>
        <v>-1.0021498367195642E-4</v>
      </c>
      <c r="F2" s="6">
        <f>SUMPRODUCT(Waste_Generation_S1!B3:'Waste_Generation_S1'!B4,F3:F4)</f>
        <v>3.7688717910052453E-5</v>
      </c>
      <c r="G2" s="6">
        <f>SUMPRODUCT(Waste_Generation_S1!B3:'Waste_Generation_S1'!B4,G3:G4)</f>
        <v>2.9828683421343771E-6</v>
      </c>
      <c r="H2" s="6">
        <f>SUMPRODUCT(Waste_Generation_S1!B3:'Waste_Generation_S1'!B4,H3:H4)</f>
        <v>4.2307289213259163E-5</v>
      </c>
      <c r="I2" s="6">
        <f>SUMPRODUCT(Waste_Generation_S1!B3:'Waste_Generation_S1'!B4,I3:I4)</f>
        <v>5.2154357585058856E-5</v>
      </c>
      <c r="J2" s="6">
        <f>SUMPRODUCT(Waste_Generation_S1!B3:'Waste_Generation_S1'!B4,J3:J4)</f>
        <v>6.6202722585441122E-5</v>
      </c>
      <c r="K2" s="6">
        <f>SUMPRODUCT(Waste_Generation_S1!B3:'Waste_Generation_S1'!B4,K3:K4)</f>
        <v>4.5381430944678019E-5</v>
      </c>
      <c r="L2" s="6">
        <f>SUMPRODUCT(Waste_Generation_S1!B3:'Waste_Generation_S1'!B4,L3:L4)</f>
        <v>8.7592775068961442E-5</v>
      </c>
      <c r="M2" s="6">
        <f>SUMPRODUCT(Waste_Generation_S1!B3:'Waste_Generation_S1'!B4,M3:M4)</f>
        <v>4.6223350053543313E-4</v>
      </c>
      <c r="N2" s="6">
        <f>SUMPRODUCT(Waste_Generation_S1!B3:'Waste_Generation_S1'!B4,N3:N4)</f>
        <v>5.7556454172811375E-5</v>
      </c>
      <c r="O2" s="6">
        <f>SUMPRODUCT(Waste_Generation_S1!B3:'Waste_Generation_S1'!B4,O3:O4)</f>
        <v>6.744272482267354E-4</v>
      </c>
      <c r="P2" s="6">
        <f>SUMPRODUCT(Waste_Generation_S1!B3:'Waste_Generation_S1'!B4,P3:P4)</f>
        <v>5.5957310368137488E-5</v>
      </c>
      <c r="Q2" s="6">
        <f>SUMPRODUCT(Waste_Generation_S1!B3:'Waste_Generation_S1'!B4,Q3:Q4)</f>
        <v>3.8905554825231E-5</v>
      </c>
    </row>
    <row r="3" spans="1:17" x14ac:dyDescent="0.35">
      <c r="A3" s="5" t="s">
        <v>2</v>
      </c>
      <c r="B3" s="6">
        <f>SUMPRODUCT(OEV_materials_db2!B2:'OEV_materials_db2'!B3,Waste_Composition_S1!B2:'Waste_Composition_S1'!B3)</f>
        <v>2.628756075307764E-5</v>
      </c>
      <c r="C3" s="6">
        <f>SUMPRODUCT(OEV_materials_db2!C2:'OEV_materials_db2'!C3,Waste_Composition_S1!B2:'Waste_Composition_S1'!B3)</f>
        <v>1.2063879672928935E-6</v>
      </c>
      <c r="D3" s="6">
        <f>SUMPRODUCT(OEV_materials_db2!D2:'OEV_materials_db2'!D3,Waste_Composition_S1!B2:'Waste_Composition_S1'!B3)</f>
        <v>3.7024728444922479E-4</v>
      </c>
      <c r="E3" s="6">
        <f>SUMPRODUCT(OEV_materials_db2!E2:'OEV_materials_db2'!E3,Waste_Composition_S1!B2:'Waste_Composition_S1'!B3)</f>
        <v>-6.5660682418301289E-5</v>
      </c>
      <c r="F3" s="6">
        <f>SUMPRODUCT(OEV_materials_db2!F2:'OEV_materials_db2'!F3,Waste_Composition_S1!B2:'Waste_Composition_S1'!B3)</f>
        <v>3.7291545035618342E-5</v>
      </c>
      <c r="G3" s="6">
        <f>SUMPRODUCT(OEV_materials_db2!G2:'OEV_materials_db2'!G3,Waste_Composition_S1!B2:'Waste_Composition_S1'!B3)</f>
        <v>3.0743425466339079E-6</v>
      </c>
      <c r="H3" s="6">
        <f>SUMPRODUCT(OEV_materials_db2!H2:'OEV_materials_db2'!H3,Waste_Composition_S1!B2:'Waste_Composition_S1'!B3)</f>
        <v>4.5001768968729517E-5</v>
      </c>
      <c r="I3" s="6">
        <f>SUMPRODUCT(OEV_materials_db2!I2:'OEV_materials_db2'!I3,Waste_Composition_S1!B2:'Waste_Composition_S1'!B3)</f>
        <v>5.122645631042439E-5</v>
      </c>
      <c r="J3" s="6">
        <f>SUMPRODUCT(OEV_materials_db2!J2:'OEV_materials_db2'!J3,Waste_Composition_S1!B2:'Waste_Composition_S1'!B3)</f>
        <v>6.4532092812766829E-5</v>
      </c>
      <c r="K3" s="6">
        <f>SUMPRODUCT(OEV_materials_db2!K2:'OEV_materials_db2'!K3,Waste_Composition_S1!B2:'Waste_Composition_S1'!B3)</f>
        <v>4.5888216808827149E-5</v>
      </c>
      <c r="L3" s="6">
        <f>SUMPRODUCT(OEV_materials_db2!L2:'OEV_materials_db2'!L3,Waste_Composition_S1!B2:'Waste_Composition_S1'!B3)</f>
        <v>8.5486957694251608E-5</v>
      </c>
      <c r="M3" s="6">
        <f>SUMPRODUCT(OEV_materials_db2!M2:'OEV_materials_db2'!M3,Waste_Composition_S1!B2:'Waste_Composition_S1'!B3)</f>
        <v>5.4806117298397683E-4</v>
      </c>
      <c r="N3" s="6">
        <f>SUMPRODUCT(OEV_materials_db2!N2:'OEV_materials_db2'!N3,Waste_Composition_S1!B2:'Waste_Composition_S1'!B3)</f>
        <v>6.2898268875823007E-5</v>
      </c>
      <c r="O3" s="6">
        <f>SUMPRODUCT(OEV_materials_db2!O2:'OEV_materials_db2'!O3,Waste_Composition_S1!B2:'Waste_Composition_S1'!B3)</f>
        <v>6.695613264393475E-4</v>
      </c>
      <c r="P3" s="6">
        <f>SUMPRODUCT(OEV_materials_db2!P2:'OEV_materials_db2'!P3,Waste_Composition_S1!B2:'Waste_Composition_S1'!B3)</f>
        <v>5.8070572846765633E-5</v>
      </c>
      <c r="Q3" s="6">
        <f>SUMPRODUCT(OEV_materials_db2!Q2:'OEV_materials_db2'!Q3,Waste_Composition_S1!B2:'Waste_Composition_S1'!B3)</f>
        <v>4.059181661253085E-5</v>
      </c>
    </row>
    <row r="4" spans="1:17" x14ac:dyDescent="0.35">
      <c r="A4" s="5" t="s">
        <v>3</v>
      </c>
      <c r="B4" s="6">
        <f>SUMPRODUCT(OEV_materials_db2!B2:'OEV_materials_db2'!B3,Waste_Composition_S1!C2:'Waste_Composition_S1'!C3)</f>
        <v>2.5892447446652397E-5</v>
      </c>
      <c r="C4" s="6">
        <f>SUMPRODUCT(OEV_materials_db2!C2:'OEV_materials_db2'!C3,Waste_Composition_S1!C2:'Waste_Composition_S1'!C3)</f>
        <v>1.1444378043907341E-6</v>
      </c>
      <c r="D4" s="6">
        <f>SUMPRODUCT(OEV_materials_db2!D2:'OEV_materials_db2'!D3,Waste_Composition_S1!C2:'Waste_Composition_S1'!C3)</f>
        <v>3.3166300515720821E-4</v>
      </c>
      <c r="E4" s="6">
        <f>SUMPRODUCT(OEV_materials_db2!E2:'OEV_materials_db2'!E3,Waste_Composition_S1!C2:'Waste_Composition_S1'!C3)</f>
        <v>-1.150239699235229E-4</v>
      </c>
      <c r="F4" s="6">
        <f>SUMPRODUCT(OEV_materials_db2!F2:'OEV_materials_db2'!F3,Waste_Composition_S1!C2:'Waste_Composition_S1'!C3)</f>
        <v>3.7858934856238505E-5</v>
      </c>
      <c r="G4" s="6">
        <f>SUMPRODUCT(OEV_materials_db2!G2:'OEV_materials_db2'!G3,Waste_Composition_S1!C2:'Waste_Composition_S1'!C3)</f>
        <v>2.9436651116345789E-6</v>
      </c>
      <c r="H4" s="6">
        <f>SUMPRODUCT(OEV_materials_db2!H2:'OEV_materials_db2'!H3,Waste_Composition_S1!C2:'Waste_Composition_S1'!C3)</f>
        <v>4.1152512175200439E-5</v>
      </c>
      <c r="I4" s="6">
        <f>SUMPRODUCT(OEV_materials_db2!I2:'OEV_materials_db2'!I3,Waste_Composition_S1!C2:'Waste_Composition_S1'!C3)</f>
        <v>5.2552029559902195E-5</v>
      </c>
      <c r="J4" s="6">
        <f>SUMPRODUCT(OEV_materials_db2!J2:'OEV_materials_db2'!J3,Waste_Composition_S1!C2:'Waste_Composition_S1'!C3)</f>
        <v>6.6918706773730103E-5</v>
      </c>
      <c r="K4" s="6">
        <f>SUMPRODUCT(OEV_materials_db2!K2:'OEV_materials_db2'!K3,Waste_Composition_S1!C2:'Waste_Composition_S1'!C3)</f>
        <v>4.5164237002899826E-5</v>
      </c>
      <c r="L4" s="6">
        <f>SUMPRODUCT(OEV_materials_db2!L2:'OEV_materials_db2'!L3,Waste_Composition_S1!C2:'Waste_Composition_S1'!C3)</f>
        <v>8.8495268229551375E-5</v>
      </c>
      <c r="M4" s="6">
        <f>SUMPRODUCT(OEV_materials_db2!M2:'OEV_materials_db2'!M3,Waste_Composition_S1!C2:'Waste_Composition_S1'!C3)</f>
        <v>4.2545021234320017E-4</v>
      </c>
      <c r="N4" s="6">
        <f>SUMPRODUCT(OEV_materials_db2!N2:'OEV_materials_db2'!N3,Waste_Composition_S1!C2:'Waste_Composition_S1'!C3)</f>
        <v>5.526710501437782E-5</v>
      </c>
      <c r="O4" s="6">
        <f>SUMPRODUCT(OEV_materials_db2!O2:'OEV_materials_db2'!O3,Waste_Composition_S1!C2:'Waste_Composition_S1'!C3)</f>
        <v>6.7651264327847301E-4</v>
      </c>
      <c r="P4" s="6">
        <f>SUMPRODUCT(OEV_materials_db2!P2:'OEV_materials_db2'!P3,Waste_Composition_S1!C2:'Waste_Composition_S1'!C3)</f>
        <v>5.5051626448725439E-5</v>
      </c>
      <c r="Q4" s="6">
        <f>SUMPRODUCT(OEV_materials_db2!Q2:'OEV_materials_db2'!Q3,Waste_Composition_S1!C2:'Waste_Composition_S1'!C3)</f>
        <v>3.8182871202102499E-5</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SUMPRODUCT(Waste_Generation_S2!B3:'Waste_Generation_S2'!B4,B3:B4)</f>
        <v>2.5892447446652397E-5</v>
      </c>
      <c r="C2" s="6">
        <f>SUMPRODUCT(Waste_Generation_S2!B3:'Waste_Generation_S2'!B4,C3:C4)</f>
        <v>1.1444378043907341E-6</v>
      </c>
      <c r="D2" s="6">
        <f>SUMPRODUCT(Waste_Generation_S2!B3:'Waste_Generation_S2'!B4,D3:D4)</f>
        <v>3.3166300515720821E-4</v>
      </c>
      <c r="E2" s="6">
        <f>SUMPRODUCT(Waste_Generation_S2!B3:'Waste_Generation_S2'!B4,E3:E4)</f>
        <v>-1.150239699235229E-4</v>
      </c>
      <c r="F2" s="6">
        <f>SUMPRODUCT(Waste_Generation_S2!B3:'Waste_Generation_S2'!B4,F3:F4)</f>
        <v>3.7858934856238505E-5</v>
      </c>
      <c r="G2" s="6">
        <f>SUMPRODUCT(Waste_Generation_S2!B3:'Waste_Generation_S2'!B4,G3:G4)</f>
        <v>2.9436651116345789E-6</v>
      </c>
      <c r="H2" s="6">
        <f>SUMPRODUCT(Waste_Generation_S2!B3:'Waste_Generation_S2'!B4,H3:H4)</f>
        <v>4.1152512175200439E-5</v>
      </c>
      <c r="I2" s="6">
        <f>SUMPRODUCT(Waste_Generation_S2!B3:'Waste_Generation_S2'!B4,I3:I4)</f>
        <v>5.2552029559902195E-5</v>
      </c>
      <c r="J2" s="6">
        <f>SUMPRODUCT(Waste_Generation_S2!B3:'Waste_Generation_S2'!B4,J3:J4)</f>
        <v>6.6918706773730103E-5</v>
      </c>
      <c r="K2" s="6">
        <f>SUMPRODUCT(Waste_Generation_S2!B3:'Waste_Generation_S2'!B4,K3:K4)</f>
        <v>4.5164237002899826E-5</v>
      </c>
      <c r="L2" s="6">
        <f>SUMPRODUCT(Waste_Generation_S2!B3:'Waste_Generation_S2'!B4,L3:L4)</f>
        <v>8.8495268229551375E-5</v>
      </c>
      <c r="M2" s="6">
        <f>SUMPRODUCT(Waste_Generation_S2!B3:'Waste_Generation_S2'!B4,M3:M4)</f>
        <v>4.2545021234320017E-4</v>
      </c>
      <c r="N2" s="6">
        <f>SUMPRODUCT(Waste_Generation_S2!B3:'Waste_Generation_S2'!B4,N3:N4)</f>
        <v>5.526710501437782E-5</v>
      </c>
      <c r="O2" s="6">
        <f>SUMPRODUCT(Waste_Generation_S2!B3:'Waste_Generation_S2'!B4,O3:O4)</f>
        <v>6.7651264327847301E-4</v>
      </c>
      <c r="P2" s="6">
        <f>SUMPRODUCT(Waste_Generation_S2!B3:'Waste_Generation_S2'!B4,P3:P4)</f>
        <v>5.5051626448725439E-5</v>
      </c>
      <c r="Q2" s="6">
        <f>SUMPRODUCT(Waste_Generation_S2!B3:'Waste_Generation_S2'!B4,Q3:Q4)</f>
        <v>3.8182871202102499E-5</v>
      </c>
    </row>
    <row r="3" spans="1:17" x14ac:dyDescent="0.35">
      <c r="A3" s="5" t="s">
        <v>2</v>
      </c>
      <c r="B3" s="6">
        <f>SUMPRODUCT(OEV_materials_db2!B2:'OEV_materials_db2'!B3,Waste_Composition_S2!B2:'Waste_Composition_S2'!B3)</f>
        <v>2.628756075307764E-5</v>
      </c>
      <c r="C3" s="6">
        <f>SUMPRODUCT(OEV_materials_db2!C2:'OEV_materials_db2'!C3,Waste_Composition_S2!B2:'Waste_Composition_S2'!B3)</f>
        <v>1.2063879672928935E-6</v>
      </c>
      <c r="D3" s="6">
        <f>SUMPRODUCT(OEV_materials_db2!D2:'OEV_materials_db2'!D3,Waste_Composition_S2!B2:'Waste_Composition_S2'!B3)</f>
        <v>3.7024728444922479E-4</v>
      </c>
      <c r="E3" s="6">
        <f>SUMPRODUCT(OEV_materials_db2!E2:'OEV_materials_db2'!E3,Waste_Composition_S2!B2:'Waste_Composition_S2'!B3)</f>
        <v>-6.5660682418301289E-5</v>
      </c>
      <c r="F3" s="6">
        <f>SUMPRODUCT(OEV_materials_db2!F2:'OEV_materials_db2'!F3,Waste_Composition_S2!B2:'Waste_Composition_S2'!B3)</f>
        <v>3.7291545035618342E-5</v>
      </c>
      <c r="G3" s="6">
        <f>SUMPRODUCT(OEV_materials_db2!G2:'OEV_materials_db2'!G3,Waste_Composition_S2!B2:'Waste_Composition_S2'!B3)</f>
        <v>3.0743425466339079E-6</v>
      </c>
      <c r="H3" s="6">
        <f>SUMPRODUCT(OEV_materials_db2!H2:'OEV_materials_db2'!H3,Waste_Composition_S2!B2:'Waste_Composition_S2'!B3)</f>
        <v>4.5001768968729517E-5</v>
      </c>
      <c r="I3" s="6">
        <f>SUMPRODUCT(OEV_materials_db2!I2:'OEV_materials_db2'!I3,Waste_Composition_S2!B2:'Waste_Composition_S2'!B3)</f>
        <v>5.122645631042439E-5</v>
      </c>
      <c r="J3" s="6">
        <f>SUMPRODUCT(OEV_materials_db2!J2:'OEV_materials_db2'!J3,Waste_Composition_S2!B2:'Waste_Composition_S2'!B3)</f>
        <v>6.4532092812766829E-5</v>
      </c>
      <c r="K3" s="6">
        <f>SUMPRODUCT(OEV_materials_db2!K2:'OEV_materials_db2'!K3,Waste_Composition_S2!B2:'Waste_Composition_S2'!B3)</f>
        <v>4.5888216808827149E-5</v>
      </c>
      <c r="L3" s="6">
        <f>SUMPRODUCT(OEV_materials_db2!L2:'OEV_materials_db2'!L3,Waste_Composition_S2!B2:'Waste_Composition_S2'!B3)</f>
        <v>8.5486957694251608E-5</v>
      </c>
      <c r="M3" s="6">
        <f>SUMPRODUCT(OEV_materials_db2!M2:'OEV_materials_db2'!M3,Waste_Composition_S2!B2:'Waste_Composition_S2'!B3)</f>
        <v>5.4806117298397683E-4</v>
      </c>
      <c r="N3" s="6">
        <f>SUMPRODUCT(OEV_materials_db2!N2:'OEV_materials_db2'!N3,Waste_Composition_S2!B2:'Waste_Composition_S2'!B3)</f>
        <v>6.2898268875823007E-5</v>
      </c>
      <c r="O3" s="6">
        <f>SUMPRODUCT(OEV_materials_db2!O2:'OEV_materials_db2'!O3,Waste_Composition_S2!B2:'Waste_Composition_S2'!B3)</f>
        <v>6.695613264393475E-4</v>
      </c>
      <c r="P3" s="6">
        <f>SUMPRODUCT(OEV_materials_db2!P2:'OEV_materials_db2'!P3,Waste_Composition_S2!B2:'Waste_Composition_S2'!B3)</f>
        <v>5.8070572846765633E-5</v>
      </c>
      <c r="Q3" s="6">
        <f>SUMPRODUCT(OEV_materials_db2!Q2:'OEV_materials_db2'!Q3,Waste_Composition_S2!B2:'Waste_Composition_S2'!B3)</f>
        <v>4.059181661253085E-5</v>
      </c>
    </row>
    <row r="4" spans="1:17" x14ac:dyDescent="0.35">
      <c r="A4" s="5" t="s">
        <v>3</v>
      </c>
      <c r="B4" s="6">
        <f>SUMPRODUCT(OEV_materials_db2!B2:'OEV_materials_db2'!B3,Waste_Composition_S2!C2:'Waste_Composition_S2'!C3)</f>
        <v>2.5892447446652397E-5</v>
      </c>
      <c r="C4" s="6">
        <f>SUMPRODUCT(OEV_materials_db2!C2:'OEV_materials_db2'!C3,Waste_Composition_S2!C2:'Waste_Composition_S2'!C3)</f>
        <v>1.1444378043907341E-6</v>
      </c>
      <c r="D4" s="6">
        <f>SUMPRODUCT(OEV_materials_db2!D2:'OEV_materials_db2'!D3,Waste_Composition_S2!C2:'Waste_Composition_S2'!C3)</f>
        <v>3.3166300515720821E-4</v>
      </c>
      <c r="E4" s="6">
        <f>SUMPRODUCT(OEV_materials_db2!E2:'OEV_materials_db2'!E3,Waste_Composition_S2!C2:'Waste_Composition_S2'!C3)</f>
        <v>-1.150239699235229E-4</v>
      </c>
      <c r="F4" s="6">
        <f>SUMPRODUCT(OEV_materials_db2!F2:'OEV_materials_db2'!F3,Waste_Composition_S2!C2:'Waste_Composition_S2'!C3)</f>
        <v>3.7858934856238505E-5</v>
      </c>
      <c r="G4" s="6">
        <f>SUMPRODUCT(OEV_materials_db2!G2:'OEV_materials_db2'!G3,Waste_Composition_S2!C2:'Waste_Composition_S2'!C3)</f>
        <v>2.9436651116345789E-6</v>
      </c>
      <c r="H4" s="6">
        <f>SUMPRODUCT(OEV_materials_db2!H2:'OEV_materials_db2'!H3,Waste_Composition_S2!C2:'Waste_Composition_S2'!C3)</f>
        <v>4.1152512175200439E-5</v>
      </c>
      <c r="I4" s="6">
        <f>SUMPRODUCT(OEV_materials_db2!I2:'OEV_materials_db2'!I3,Waste_Composition_S2!C2:'Waste_Composition_S2'!C3)</f>
        <v>5.2552029559902195E-5</v>
      </c>
      <c r="J4" s="6">
        <f>SUMPRODUCT(OEV_materials_db2!J2:'OEV_materials_db2'!J3,Waste_Composition_S2!C2:'Waste_Composition_S2'!C3)</f>
        <v>6.6918706773730103E-5</v>
      </c>
      <c r="K4" s="6">
        <f>SUMPRODUCT(OEV_materials_db2!K2:'OEV_materials_db2'!K3,Waste_Composition_S2!C2:'Waste_Composition_S2'!C3)</f>
        <v>4.5164237002899826E-5</v>
      </c>
      <c r="L4" s="6">
        <f>SUMPRODUCT(OEV_materials_db2!L2:'OEV_materials_db2'!L3,Waste_Composition_S2!C2:'Waste_Composition_S2'!C3)</f>
        <v>8.8495268229551375E-5</v>
      </c>
      <c r="M4" s="6">
        <f>SUMPRODUCT(OEV_materials_db2!M2:'OEV_materials_db2'!M3,Waste_Composition_S2!C2:'Waste_Composition_S2'!C3)</f>
        <v>4.2545021234320017E-4</v>
      </c>
      <c r="N4" s="6">
        <f>SUMPRODUCT(OEV_materials_db2!N2:'OEV_materials_db2'!N3,Waste_Composition_S2!C2:'Waste_Composition_S2'!C3)</f>
        <v>5.526710501437782E-5</v>
      </c>
      <c r="O4" s="6">
        <f>SUMPRODUCT(OEV_materials_db2!O2:'OEV_materials_db2'!O3,Waste_Composition_S2!C2:'Waste_Composition_S2'!C3)</f>
        <v>6.7651264327847301E-4</v>
      </c>
      <c r="P4" s="6">
        <f>SUMPRODUCT(OEV_materials_db2!P2:'OEV_materials_db2'!P3,Waste_Composition_S2!C2:'Waste_Composition_S2'!C3)</f>
        <v>5.5051626448725439E-5</v>
      </c>
      <c r="Q4" s="6">
        <f>SUMPRODUCT(OEV_materials_db2!Q2:'OEV_materials_db2'!Q3,Waste_Composition_S2!C2:'Waste_Composition_S2'!C3)</f>
        <v>3.8182871202102499E-5</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SUMPRODUCT(Waste_Generation_S3!B3:'Waste_Generation_S3'!B4,B3:B4)</f>
        <v>2.5971470107937447E-5</v>
      </c>
      <c r="C2" s="6">
        <f>SUMPRODUCT(Waste_Generation_S3!B3:'Waste_Generation_S3'!B4,C3:C4)</f>
        <v>1.1568278369711659E-6</v>
      </c>
      <c r="D2" s="6">
        <f>SUMPRODUCT(Waste_Generation_S3!B3:'Waste_Generation_S3'!B4,D3:D4)</f>
        <v>3.3937986101561157E-4</v>
      </c>
      <c r="E2" s="6">
        <f>SUMPRODUCT(Waste_Generation_S3!B3:'Waste_Generation_S3'!B4,E3:E4)</f>
        <v>-1.0515131242247859E-4</v>
      </c>
      <c r="F2" s="6">
        <f>SUMPRODUCT(Waste_Generation_S3!B3:'Waste_Generation_S3'!B4,F3:F4)</f>
        <v>3.7745456892114473E-5</v>
      </c>
      <c r="G2" s="6">
        <f>SUMPRODUCT(Waste_Generation_S3!B3:'Waste_Generation_S3'!B4,G3:G4)</f>
        <v>2.9698005986344452E-6</v>
      </c>
      <c r="H2" s="6">
        <f>SUMPRODUCT(Waste_Generation_S3!B3:'Waste_Generation_S3'!B4,H3:H4)</f>
        <v>4.1922363533906255E-5</v>
      </c>
      <c r="I2" s="6">
        <f>SUMPRODUCT(Waste_Generation_S3!B3:'Waste_Generation_S3'!B4,I3:I4)</f>
        <v>5.2286914910006636E-5</v>
      </c>
      <c r="J2" s="6">
        <f>SUMPRODUCT(Waste_Generation_S3!B3:'Waste_Generation_S3'!B4,J3:J4)</f>
        <v>6.6441383981537453E-5</v>
      </c>
      <c r="K2" s="6">
        <f>SUMPRODUCT(Waste_Generation_S3!B3:'Waste_Generation_S3'!B4,K3:K4)</f>
        <v>4.5309032964085294E-5</v>
      </c>
      <c r="L2" s="6">
        <f>SUMPRODUCT(Waste_Generation_S3!B3:'Waste_Generation_S3'!B4,L3:L4)</f>
        <v>8.7893606122491425E-5</v>
      </c>
      <c r="M2" s="6">
        <f>SUMPRODUCT(Waste_Generation_S3!B3:'Waste_Generation_S3'!B4,M3:M4)</f>
        <v>4.4997240447135553E-4</v>
      </c>
      <c r="N2" s="6">
        <f>SUMPRODUCT(Waste_Generation_S3!B3:'Waste_Generation_S3'!B4,N3:N4)</f>
        <v>5.6793337786666859E-5</v>
      </c>
      <c r="O2" s="6">
        <f>SUMPRODUCT(Waste_Generation_S3!B3:'Waste_Generation_S3'!B4,O3:O4)</f>
        <v>6.7512237991064798E-4</v>
      </c>
      <c r="P2" s="6">
        <f>SUMPRODUCT(Waste_Generation_S3!B3:'Waste_Generation_S3'!B4,P3:P4)</f>
        <v>5.5655415728333481E-5</v>
      </c>
      <c r="Q2" s="6">
        <f>SUMPRODUCT(Waste_Generation_S3!B3:'Waste_Generation_S3'!B4,Q3:Q4)</f>
        <v>3.8664660284188173E-5</v>
      </c>
    </row>
    <row r="3" spans="1:17" x14ac:dyDescent="0.35">
      <c r="A3" s="5" t="s">
        <v>2</v>
      </c>
      <c r="B3" s="6">
        <f>SUMPRODUCT(OEV_materials_db2!B2:'OEV_materials_db2'!B3,Waste_Composition_S3!B2:'Waste_Composition_S3'!B3)</f>
        <v>2.628756075307764E-5</v>
      </c>
      <c r="C3" s="6">
        <f>SUMPRODUCT(OEV_materials_db2!C2:'OEV_materials_db2'!C3,Waste_Composition_S3!B2:'Waste_Composition_S3'!B3)</f>
        <v>1.2063879672928935E-6</v>
      </c>
      <c r="D3" s="6">
        <f>SUMPRODUCT(OEV_materials_db2!D2:'OEV_materials_db2'!D3,Waste_Composition_S3!B2:'Waste_Composition_S3'!B3)</f>
        <v>3.7024728444922479E-4</v>
      </c>
      <c r="E3" s="6">
        <f>SUMPRODUCT(OEV_materials_db2!E2:'OEV_materials_db2'!E3,Waste_Composition_S3!B2:'Waste_Composition_S3'!B3)</f>
        <v>-6.5660682418301289E-5</v>
      </c>
      <c r="F3" s="6">
        <f>SUMPRODUCT(OEV_materials_db2!F2:'OEV_materials_db2'!F3,Waste_Composition_S3!B2:'Waste_Composition_S3'!B3)</f>
        <v>3.7291545035618342E-5</v>
      </c>
      <c r="G3" s="6">
        <f>SUMPRODUCT(OEV_materials_db2!G2:'OEV_materials_db2'!G3,Waste_Composition_S3!B2:'Waste_Composition_S3'!B3)</f>
        <v>3.0743425466339079E-6</v>
      </c>
      <c r="H3" s="6">
        <f>SUMPRODUCT(OEV_materials_db2!H2:'OEV_materials_db2'!H3,Waste_Composition_S3!B2:'Waste_Composition_S3'!B3)</f>
        <v>4.5001768968729517E-5</v>
      </c>
      <c r="I3" s="6">
        <f>SUMPRODUCT(OEV_materials_db2!I2:'OEV_materials_db2'!I3,Waste_Composition_S3!B2:'Waste_Composition_S3'!B3)</f>
        <v>5.122645631042439E-5</v>
      </c>
      <c r="J3" s="6">
        <f>SUMPRODUCT(OEV_materials_db2!J2:'OEV_materials_db2'!J3,Waste_Composition_S3!B2:'Waste_Composition_S3'!B3)</f>
        <v>6.4532092812766829E-5</v>
      </c>
      <c r="K3" s="6">
        <f>SUMPRODUCT(OEV_materials_db2!K2:'OEV_materials_db2'!K3,Waste_Composition_S3!B2:'Waste_Composition_S3'!B3)</f>
        <v>4.5888216808827149E-5</v>
      </c>
      <c r="L3" s="6">
        <f>SUMPRODUCT(OEV_materials_db2!L2:'OEV_materials_db2'!L3,Waste_Composition_S3!B2:'Waste_Composition_S3'!B3)</f>
        <v>8.5486957694251608E-5</v>
      </c>
      <c r="M3" s="6">
        <f>SUMPRODUCT(OEV_materials_db2!M2:'OEV_materials_db2'!M3,Waste_Composition_S3!B2:'Waste_Composition_S3'!B3)</f>
        <v>5.4806117298397683E-4</v>
      </c>
      <c r="N3" s="6">
        <f>SUMPRODUCT(OEV_materials_db2!N2:'OEV_materials_db2'!N3,Waste_Composition_S3!B2:'Waste_Composition_S3'!B3)</f>
        <v>6.2898268875823007E-5</v>
      </c>
      <c r="O3" s="6">
        <f>SUMPRODUCT(OEV_materials_db2!O2:'OEV_materials_db2'!O3,Waste_Composition_S3!B2:'Waste_Composition_S3'!B3)</f>
        <v>6.695613264393475E-4</v>
      </c>
      <c r="P3" s="6">
        <f>SUMPRODUCT(OEV_materials_db2!P2:'OEV_materials_db2'!P3,Waste_Composition_S3!B2:'Waste_Composition_S3'!B3)</f>
        <v>5.8070572846765633E-5</v>
      </c>
      <c r="Q3" s="6">
        <f>SUMPRODUCT(OEV_materials_db2!Q2:'OEV_materials_db2'!Q3,Waste_Composition_S3!B2:'Waste_Composition_S3'!B3)</f>
        <v>4.059181661253085E-5</v>
      </c>
    </row>
    <row r="4" spans="1:17" x14ac:dyDescent="0.35">
      <c r="A4" s="5" t="s">
        <v>3</v>
      </c>
      <c r="B4" s="6">
        <f>SUMPRODUCT(OEV_materials_db2!B2:'OEV_materials_db2'!B3,Waste_Composition_S3!C2:'Waste_Composition_S3'!C3)</f>
        <v>2.5892447446652397E-5</v>
      </c>
      <c r="C4" s="6">
        <f>SUMPRODUCT(OEV_materials_db2!C2:'OEV_materials_db2'!C3,Waste_Composition_S3!C2:'Waste_Composition_S3'!C3)</f>
        <v>1.1444378043907341E-6</v>
      </c>
      <c r="D4" s="6">
        <f>SUMPRODUCT(OEV_materials_db2!D2:'OEV_materials_db2'!D3,Waste_Composition_S3!C2:'Waste_Composition_S3'!C3)</f>
        <v>3.3166300515720821E-4</v>
      </c>
      <c r="E4" s="6">
        <f>SUMPRODUCT(OEV_materials_db2!E2:'OEV_materials_db2'!E3,Waste_Composition_S3!C2:'Waste_Composition_S3'!C3)</f>
        <v>-1.150239699235229E-4</v>
      </c>
      <c r="F4" s="6">
        <f>SUMPRODUCT(OEV_materials_db2!F2:'OEV_materials_db2'!F3,Waste_Composition_S3!C2:'Waste_Composition_S3'!C3)</f>
        <v>3.7858934856238505E-5</v>
      </c>
      <c r="G4" s="6">
        <f>SUMPRODUCT(OEV_materials_db2!G2:'OEV_materials_db2'!G3,Waste_Composition_S3!C2:'Waste_Composition_S3'!C3)</f>
        <v>2.9436651116345789E-6</v>
      </c>
      <c r="H4" s="6">
        <f>SUMPRODUCT(OEV_materials_db2!H2:'OEV_materials_db2'!H3,Waste_Composition_S3!C2:'Waste_Composition_S3'!C3)</f>
        <v>4.1152512175200439E-5</v>
      </c>
      <c r="I4" s="6">
        <f>SUMPRODUCT(OEV_materials_db2!I2:'OEV_materials_db2'!I3,Waste_Composition_S3!C2:'Waste_Composition_S3'!C3)</f>
        <v>5.2552029559902195E-5</v>
      </c>
      <c r="J4" s="6">
        <f>SUMPRODUCT(OEV_materials_db2!J2:'OEV_materials_db2'!J3,Waste_Composition_S3!C2:'Waste_Composition_S3'!C3)</f>
        <v>6.6918706773730103E-5</v>
      </c>
      <c r="K4" s="6">
        <f>SUMPRODUCT(OEV_materials_db2!K2:'OEV_materials_db2'!K3,Waste_Composition_S3!C2:'Waste_Composition_S3'!C3)</f>
        <v>4.5164237002899826E-5</v>
      </c>
      <c r="L4" s="6">
        <f>SUMPRODUCT(OEV_materials_db2!L2:'OEV_materials_db2'!L3,Waste_Composition_S3!C2:'Waste_Composition_S3'!C3)</f>
        <v>8.8495268229551375E-5</v>
      </c>
      <c r="M4" s="6">
        <f>SUMPRODUCT(OEV_materials_db2!M2:'OEV_materials_db2'!M3,Waste_Composition_S3!C2:'Waste_Composition_S3'!C3)</f>
        <v>4.2545021234320017E-4</v>
      </c>
      <c r="N4" s="6">
        <f>SUMPRODUCT(OEV_materials_db2!N2:'OEV_materials_db2'!N3,Waste_Composition_S3!C2:'Waste_Composition_S3'!C3)</f>
        <v>5.526710501437782E-5</v>
      </c>
      <c r="O4" s="6">
        <f>SUMPRODUCT(OEV_materials_db2!O2:'OEV_materials_db2'!O3,Waste_Composition_S3!C2:'Waste_Composition_S3'!C3)</f>
        <v>6.7651264327847301E-4</v>
      </c>
      <c r="P4" s="6">
        <f>SUMPRODUCT(OEV_materials_db2!P2:'OEV_materials_db2'!P3,Waste_Composition_S3!C2:'Waste_Composition_S3'!C3)</f>
        <v>5.5051626448725439E-5</v>
      </c>
      <c r="Q4" s="6">
        <f>SUMPRODUCT(OEV_materials_db2!Q2:'OEV_materials_db2'!Q3,Waste_Composition_S3!C2:'Waste_Composition_S3'!C3)</f>
        <v>3.8182871202102499E-5</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SUMPRODUCT(Waste_Generation_S4!B3:'Waste_Generation_S4'!B4,B3:B4)</f>
        <v>2.5971470107937447E-5</v>
      </c>
      <c r="C2" s="6">
        <f>SUMPRODUCT(Waste_Generation_S4!B3:'Waste_Generation_S4'!B4,C3:C4)</f>
        <v>1.1568278369711659E-6</v>
      </c>
      <c r="D2" s="6">
        <f>SUMPRODUCT(Waste_Generation_S4!B3:'Waste_Generation_S4'!B4,D3:D4)</f>
        <v>3.3937986101561157E-4</v>
      </c>
      <c r="E2" s="6">
        <f>SUMPRODUCT(Waste_Generation_S4!B3:'Waste_Generation_S4'!B4,E3:E4)</f>
        <v>-1.0515131242247859E-4</v>
      </c>
      <c r="F2" s="6">
        <f>SUMPRODUCT(Waste_Generation_S4!B3:'Waste_Generation_S4'!B4,F3:F4)</f>
        <v>3.7745456892114473E-5</v>
      </c>
      <c r="G2" s="6">
        <f>SUMPRODUCT(Waste_Generation_S4!B3:'Waste_Generation_S4'!B4,G3:G4)</f>
        <v>2.9698005986344452E-6</v>
      </c>
      <c r="H2" s="6">
        <f>SUMPRODUCT(Waste_Generation_S4!B3:'Waste_Generation_S4'!B4,H3:H4)</f>
        <v>4.1922363533906255E-5</v>
      </c>
      <c r="I2" s="6">
        <f>SUMPRODUCT(Waste_Generation_S4!B3:'Waste_Generation_S4'!B4,I3:I4)</f>
        <v>5.2286914910006636E-5</v>
      </c>
      <c r="J2" s="6">
        <f>SUMPRODUCT(Waste_Generation_S4!B3:'Waste_Generation_S4'!B4,J3:J4)</f>
        <v>6.6441383981537453E-5</v>
      </c>
      <c r="K2" s="6">
        <f>SUMPRODUCT(Waste_Generation_S4!B3:'Waste_Generation_S4'!B4,K3:K4)</f>
        <v>4.5309032964085294E-5</v>
      </c>
      <c r="L2" s="6">
        <f>SUMPRODUCT(Waste_Generation_S4!B3:'Waste_Generation_S4'!B4,L3:L4)</f>
        <v>8.7893606122491425E-5</v>
      </c>
      <c r="M2" s="6">
        <f>SUMPRODUCT(Waste_Generation_S4!B3:'Waste_Generation_S4'!B4,M3:M4)</f>
        <v>4.4997240447135553E-4</v>
      </c>
      <c r="N2" s="6">
        <f>SUMPRODUCT(Waste_Generation_S4!B3:'Waste_Generation_S4'!B4,N3:N4)</f>
        <v>5.6793337786666859E-5</v>
      </c>
      <c r="O2" s="6">
        <f>SUMPRODUCT(Waste_Generation_S4!B3:'Waste_Generation_S4'!B4,O3:O4)</f>
        <v>6.7512237991064798E-4</v>
      </c>
      <c r="P2" s="6">
        <f>SUMPRODUCT(Waste_Generation_S4!B3:'Waste_Generation_S4'!B4,P3:P4)</f>
        <v>5.5655415728333481E-5</v>
      </c>
      <c r="Q2" s="6">
        <f>SUMPRODUCT(Waste_Generation_S4!B3:'Waste_Generation_S4'!B4,Q3:Q4)</f>
        <v>3.8664660284188173E-5</v>
      </c>
    </row>
    <row r="3" spans="1:17" x14ac:dyDescent="0.35">
      <c r="A3" s="5" t="s">
        <v>2</v>
      </c>
      <c r="B3" s="6">
        <f>SUMPRODUCT(OEV_materials_db2!B2:'OEV_materials_db2'!B3,Waste_Composition_S4!B2:'Waste_Composition_S4'!B3)</f>
        <v>2.628756075307764E-5</v>
      </c>
      <c r="C3" s="6">
        <f>SUMPRODUCT(OEV_materials_db2!C2:'OEV_materials_db2'!C3,Waste_Composition_S4!B2:'Waste_Composition_S4'!B3)</f>
        <v>1.2063879672928935E-6</v>
      </c>
      <c r="D3" s="6">
        <f>SUMPRODUCT(OEV_materials_db2!D2:'OEV_materials_db2'!D3,Waste_Composition_S4!B2:'Waste_Composition_S4'!B3)</f>
        <v>3.7024728444922479E-4</v>
      </c>
      <c r="E3" s="6">
        <f>SUMPRODUCT(OEV_materials_db2!E2:'OEV_materials_db2'!E3,Waste_Composition_S4!B2:'Waste_Composition_S4'!B3)</f>
        <v>-6.5660682418301289E-5</v>
      </c>
      <c r="F3" s="6">
        <f>SUMPRODUCT(OEV_materials_db2!F2:'OEV_materials_db2'!F3,Waste_Composition_S4!B2:'Waste_Composition_S4'!B3)</f>
        <v>3.7291545035618342E-5</v>
      </c>
      <c r="G3" s="6">
        <f>SUMPRODUCT(OEV_materials_db2!G2:'OEV_materials_db2'!G3,Waste_Composition_S4!B2:'Waste_Composition_S4'!B3)</f>
        <v>3.0743425466339079E-6</v>
      </c>
      <c r="H3" s="6">
        <f>SUMPRODUCT(OEV_materials_db2!H2:'OEV_materials_db2'!H3,Waste_Composition_S4!B2:'Waste_Composition_S4'!B3)</f>
        <v>4.5001768968729517E-5</v>
      </c>
      <c r="I3" s="6">
        <f>SUMPRODUCT(OEV_materials_db2!I2:'OEV_materials_db2'!I3,Waste_Composition_S4!B2:'Waste_Composition_S4'!B3)</f>
        <v>5.122645631042439E-5</v>
      </c>
      <c r="J3" s="6">
        <f>SUMPRODUCT(OEV_materials_db2!J2:'OEV_materials_db2'!J3,Waste_Composition_S4!B2:'Waste_Composition_S4'!B3)</f>
        <v>6.4532092812766829E-5</v>
      </c>
      <c r="K3" s="6">
        <f>SUMPRODUCT(OEV_materials_db2!K2:'OEV_materials_db2'!K3,Waste_Composition_S4!B2:'Waste_Composition_S4'!B3)</f>
        <v>4.5888216808827149E-5</v>
      </c>
      <c r="L3" s="6">
        <f>SUMPRODUCT(OEV_materials_db2!L2:'OEV_materials_db2'!L3,Waste_Composition_S4!B2:'Waste_Composition_S4'!B3)</f>
        <v>8.5486957694251608E-5</v>
      </c>
      <c r="M3" s="6">
        <f>SUMPRODUCT(OEV_materials_db2!M2:'OEV_materials_db2'!M3,Waste_Composition_S4!B2:'Waste_Composition_S4'!B3)</f>
        <v>5.4806117298397683E-4</v>
      </c>
      <c r="N3" s="6">
        <f>SUMPRODUCT(OEV_materials_db2!N2:'OEV_materials_db2'!N3,Waste_Composition_S4!B2:'Waste_Composition_S4'!B3)</f>
        <v>6.2898268875823007E-5</v>
      </c>
      <c r="O3" s="6">
        <f>SUMPRODUCT(OEV_materials_db2!O2:'OEV_materials_db2'!O3,Waste_Composition_S4!B2:'Waste_Composition_S4'!B3)</f>
        <v>6.695613264393475E-4</v>
      </c>
      <c r="P3" s="6">
        <f>SUMPRODUCT(OEV_materials_db2!P2:'OEV_materials_db2'!P3,Waste_Composition_S4!B2:'Waste_Composition_S4'!B3)</f>
        <v>5.8070572846765633E-5</v>
      </c>
      <c r="Q3" s="6">
        <f>SUMPRODUCT(OEV_materials_db2!Q2:'OEV_materials_db2'!Q3,Waste_Composition_S4!B2:'Waste_Composition_S4'!B3)</f>
        <v>4.059181661253085E-5</v>
      </c>
    </row>
    <row r="4" spans="1:17" x14ac:dyDescent="0.35">
      <c r="A4" s="5" t="s">
        <v>3</v>
      </c>
      <c r="B4" s="6">
        <f>SUMPRODUCT(OEV_materials_db2!B2:'OEV_materials_db2'!B3,Waste_Composition_S4!C2:'Waste_Composition_S4'!C3)</f>
        <v>2.5892447446652397E-5</v>
      </c>
      <c r="C4" s="6">
        <f>SUMPRODUCT(OEV_materials_db2!C2:'OEV_materials_db2'!C3,Waste_Composition_S4!C2:'Waste_Composition_S4'!C3)</f>
        <v>1.1444378043907341E-6</v>
      </c>
      <c r="D4" s="6">
        <f>SUMPRODUCT(OEV_materials_db2!D2:'OEV_materials_db2'!D3,Waste_Composition_S4!C2:'Waste_Composition_S4'!C3)</f>
        <v>3.3166300515720821E-4</v>
      </c>
      <c r="E4" s="6">
        <f>SUMPRODUCT(OEV_materials_db2!E2:'OEV_materials_db2'!E3,Waste_Composition_S4!C2:'Waste_Composition_S4'!C3)</f>
        <v>-1.150239699235229E-4</v>
      </c>
      <c r="F4" s="6">
        <f>SUMPRODUCT(OEV_materials_db2!F2:'OEV_materials_db2'!F3,Waste_Composition_S4!C2:'Waste_Composition_S4'!C3)</f>
        <v>3.7858934856238505E-5</v>
      </c>
      <c r="G4" s="6">
        <f>SUMPRODUCT(OEV_materials_db2!G2:'OEV_materials_db2'!G3,Waste_Composition_S4!C2:'Waste_Composition_S4'!C3)</f>
        <v>2.9436651116345789E-6</v>
      </c>
      <c r="H4" s="6">
        <f>SUMPRODUCT(OEV_materials_db2!H2:'OEV_materials_db2'!H3,Waste_Composition_S4!C2:'Waste_Composition_S4'!C3)</f>
        <v>4.1152512175200439E-5</v>
      </c>
      <c r="I4" s="6">
        <f>SUMPRODUCT(OEV_materials_db2!I2:'OEV_materials_db2'!I3,Waste_Composition_S4!C2:'Waste_Composition_S4'!C3)</f>
        <v>5.2552029559902195E-5</v>
      </c>
      <c r="J4" s="6">
        <f>SUMPRODUCT(OEV_materials_db2!J2:'OEV_materials_db2'!J3,Waste_Composition_S4!C2:'Waste_Composition_S4'!C3)</f>
        <v>6.6918706773730103E-5</v>
      </c>
      <c r="K4" s="6">
        <f>SUMPRODUCT(OEV_materials_db2!K2:'OEV_materials_db2'!K3,Waste_Composition_S4!C2:'Waste_Composition_S4'!C3)</f>
        <v>4.5164237002899826E-5</v>
      </c>
      <c r="L4" s="6">
        <f>SUMPRODUCT(OEV_materials_db2!L2:'OEV_materials_db2'!L3,Waste_Composition_S4!C2:'Waste_Composition_S4'!C3)</f>
        <v>8.8495268229551375E-5</v>
      </c>
      <c r="M4" s="6">
        <f>SUMPRODUCT(OEV_materials_db2!M2:'OEV_materials_db2'!M3,Waste_Composition_S4!C2:'Waste_Composition_S4'!C3)</f>
        <v>4.2545021234320017E-4</v>
      </c>
      <c r="N4" s="6">
        <f>SUMPRODUCT(OEV_materials_db2!N2:'OEV_materials_db2'!N3,Waste_Composition_S4!C2:'Waste_Composition_S4'!C3)</f>
        <v>5.526710501437782E-5</v>
      </c>
      <c r="O4" s="6">
        <f>SUMPRODUCT(OEV_materials_db2!O2:'OEV_materials_db2'!O3,Waste_Composition_S4!C2:'Waste_Composition_S4'!C3)</f>
        <v>6.7651264327847301E-4</v>
      </c>
      <c r="P4" s="6">
        <f>SUMPRODUCT(OEV_materials_db2!P2:'OEV_materials_db2'!P3,Waste_Composition_S4!C2:'Waste_Composition_S4'!C3)</f>
        <v>5.5051626448725439E-5</v>
      </c>
      <c r="Q4" s="6">
        <f>SUMPRODUCT(OEV_materials_db2!Q2:'OEV_materials_db2'!Q3,Waste_Composition_S4!C2:'Waste_Composition_S4'!C3)</f>
        <v>3.8182871202102499E-5</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Q4"/>
  <sheetViews>
    <sheetView workbookViewId="0"/>
  </sheetViews>
  <sheetFormatPr baseColWidth="10" defaultColWidth="8.7265625" defaultRowHeight="14.5" x14ac:dyDescent="0.35"/>
  <cols>
    <col min="1" max="18" width="14.26953125" customWidth="1"/>
  </cols>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SUMPRODUCT(Waste_Generation_S5!B3:'Waste_Generation_S5'!B4,B3:B4)</f>
        <v>2.5971470107937447E-5</v>
      </c>
      <c r="C2" s="6">
        <f>SUMPRODUCT(Waste_Generation_S5!B3:'Waste_Generation_S5'!B4,C3:C4)</f>
        <v>1.1568278369711659E-6</v>
      </c>
      <c r="D2" s="6">
        <f>SUMPRODUCT(Waste_Generation_S5!B3:'Waste_Generation_S5'!B4,D3:D4)</f>
        <v>3.3937986101561157E-4</v>
      </c>
      <c r="E2" s="6">
        <f>SUMPRODUCT(Waste_Generation_S5!B3:'Waste_Generation_S5'!B4,E3:E4)</f>
        <v>-1.0515131242247859E-4</v>
      </c>
      <c r="F2" s="6">
        <f>SUMPRODUCT(Waste_Generation_S5!B3:'Waste_Generation_S5'!B4,F3:F4)</f>
        <v>3.7745456892114473E-5</v>
      </c>
      <c r="G2" s="6">
        <f>SUMPRODUCT(Waste_Generation_S5!B3:'Waste_Generation_S5'!B4,G3:G4)</f>
        <v>2.9698005986344452E-6</v>
      </c>
      <c r="H2" s="6">
        <f>SUMPRODUCT(Waste_Generation_S5!B3:'Waste_Generation_S5'!B4,H3:H4)</f>
        <v>4.1922363533906255E-5</v>
      </c>
      <c r="I2" s="6">
        <f>SUMPRODUCT(Waste_Generation_S5!B3:'Waste_Generation_S5'!B4,I3:I4)</f>
        <v>5.2286914910006636E-5</v>
      </c>
      <c r="J2" s="6">
        <f>SUMPRODUCT(Waste_Generation_S5!B3:'Waste_Generation_S5'!B4,J3:J4)</f>
        <v>6.6441383981537453E-5</v>
      </c>
      <c r="K2" s="6">
        <f>SUMPRODUCT(Waste_Generation_S5!B3:'Waste_Generation_S5'!B4,K3:K4)</f>
        <v>4.5309032964085294E-5</v>
      </c>
      <c r="L2" s="6">
        <f>SUMPRODUCT(Waste_Generation_S5!B3:'Waste_Generation_S5'!B4,L3:L4)</f>
        <v>8.7893606122491425E-5</v>
      </c>
      <c r="M2" s="6">
        <f>SUMPRODUCT(Waste_Generation_S5!B3:'Waste_Generation_S5'!B4,M3:M4)</f>
        <v>4.4997240447135553E-4</v>
      </c>
      <c r="N2" s="6">
        <f>SUMPRODUCT(Waste_Generation_S5!B3:'Waste_Generation_S5'!B4,N3:N4)</f>
        <v>5.6793337786666859E-5</v>
      </c>
      <c r="O2" s="6">
        <f>SUMPRODUCT(Waste_Generation_S5!B3:'Waste_Generation_S5'!B4,O3:O4)</f>
        <v>6.7512237991064798E-4</v>
      </c>
      <c r="P2" s="6">
        <f>SUMPRODUCT(Waste_Generation_S5!B3:'Waste_Generation_S5'!B4,P3:P4)</f>
        <v>5.5655415728333481E-5</v>
      </c>
      <c r="Q2" s="6">
        <f>SUMPRODUCT(Waste_Generation_S5!B3:'Waste_Generation_S5'!B4,Q3:Q4)</f>
        <v>3.8664660284188173E-5</v>
      </c>
    </row>
    <row r="3" spans="1:17" x14ac:dyDescent="0.35">
      <c r="A3" s="5" t="s">
        <v>2</v>
      </c>
      <c r="B3" s="6">
        <f>SUMPRODUCT(OEV_materials_db2!B2:'OEV_materials_db2'!B3,Waste_Composition_S5!B2:'Waste_Composition_S5'!B3)</f>
        <v>2.628756075307764E-5</v>
      </c>
      <c r="C3" s="6">
        <f>SUMPRODUCT(OEV_materials_db2!C2:'OEV_materials_db2'!C3,Waste_Composition_S5!B2:'Waste_Composition_S5'!B3)</f>
        <v>1.2063879672928935E-6</v>
      </c>
      <c r="D3" s="6">
        <f>SUMPRODUCT(OEV_materials_db2!D2:'OEV_materials_db2'!D3,Waste_Composition_S5!B2:'Waste_Composition_S5'!B3)</f>
        <v>3.7024728444922479E-4</v>
      </c>
      <c r="E3" s="6">
        <f>SUMPRODUCT(OEV_materials_db2!E2:'OEV_materials_db2'!E3,Waste_Composition_S5!B2:'Waste_Composition_S5'!B3)</f>
        <v>-6.5660682418301289E-5</v>
      </c>
      <c r="F3" s="6">
        <f>SUMPRODUCT(OEV_materials_db2!F2:'OEV_materials_db2'!F3,Waste_Composition_S5!B2:'Waste_Composition_S5'!B3)</f>
        <v>3.7291545035618342E-5</v>
      </c>
      <c r="G3" s="6">
        <f>SUMPRODUCT(OEV_materials_db2!G2:'OEV_materials_db2'!G3,Waste_Composition_S5!B2:'Waste_Composition_S5'!B3)</f>
        <v>3.0743425466339079E-6</v>
      </c>
      <c r="H3" s="6">
        <f>SUMPRODUCT(OEV_materials_db2!H2:'OEV_materials_db2'!H3,Waste_Composition_S5!B2:'Waste_Composition_S5'!B3)</f>
        <v>4.5001768968729517E-5</v>
      </c>
      <c r="I3" s="6">
        <f>SUMPRODUCT(OEV_materials_db2!I2:'OEV_materials_db2'!I3,Waste_Composition_S5!B2:'Waste_Composition_S5'!B3)</f>
        <v>5.122645631042439E-5</v>
      </c>
      <c r="J3" s="6">
        <f>SUMPRODUCT(OEV_materials_db2!J2:'OEV_materials_db2'!J3,Waste_Composition_S5!B2:'Waste_Composition_S5'!B3)</f>
        <v>6.4532092812766829E-5</v>
      </c>
      <c r="K3" s="6">
        <f>SUMPRODUCT(OEV_materials_db2!K2:'OEV_materials_db2'!K3,Waste_Composition_S5!B2:'Waste_Composition_S5'!B3)</f>
        <v>4.5888216808827149E-5</v>
      </c>
      <c r="L3" s="6">
        <f>SUMPRODUCT(OEV_materials_db2!L2:'OEV_materials_db2'!L3,Waste_Composition_S5!B2:'Waste_Composition_S5'!B3)</f>
        <v>8.5486957694251608E-5</v>
      </c>
      <c r="M3" s="6">
        <f>SUMPRODUCT(OEV_materials_db2!M2:'OEV_materials_db2'!M3,Waste_Composition_S5!B2:'Waste_Composition_S5'!B3)</f>
        <v>5.4806117298397683E-4</v>
      </c>
      <c r="N3" s="6">
        <f>SUMPRODUCT(OEV_materials_db2!N2:'OEV_materials_db2'!N3,Waste_Composition_S5!B2:'Waste_Composition_S5'!B3)</f>
        <v>6.2898268875823007E-5</v>
      </c>
      <c r="O3" s="6">
        <f>SUMPRODUCT(OEV_materials_db2!O2:'OEV_materials_db2'!O3,Waste_Composition_S5!B2:'Waste_Composition_S5'!B3)</f>
        <v>6.695613264393475E-4</v>
      </c>
      <c r="P3" s="6">
        <f>SUMPRODUCT(OEV_materials_db2!P2:'OEV_materials_db2'!P3,Waste_Composition_S5!B2:'Waste_Composition_S5'!B3)</f>
        <v>5.8070572846765633E-5</v>
      </c>
      <c r="Q3" s="6">
        <f>SUMPRODUCT(OEV_materials_db2!Q2:'OEV_materials_db2'!Q3,Waste_Composition_S5!B2:'Waste_Composition_S5'!B3)</f>
        <v>4.059181661253085E-5</v>
      </c>
    </row>
    <row r="4" spans="1:17" x14ac:dyDescent="0.35">
      <c r="A4" s="5" t="s">
        <v>3</v>
      </c>
      <c r="B4" s="6">
        <f>SUMPRODUCT(OEV_materials_db2!B2:'OEV_materials_db2'!B3,Waste_Composition_S5!C2:'Waste_Composition_S5'!C3)</f>
        <v>2.5892447446652397E-5</v>
      </c>
      <c r="C4" s="6">
        <f>SUMPRODUCT(OEV_materials_db2!C2:'OEV_materials_db2'!C3,Waste_Composition_S5!C2:'Waste_Composition_S5'!C3)</f>
        <v>1.1444378043907341E-6</v>
      </c>
      <c r="D4" s="6">
        <f>SUMPRODUCT(OEV_materials_db2!D2:'OEV_materials_db2'!D3,Waste_Composition_S5!C2:'Waste_Composition_S5'!C3)</f>
        <v>3.3166300515720821E-4</v>
      </c>
      <c r="E4" s="6">
        <f>SUMPRODUCT(OEV_materials_db2!E2:'OEV_materials_db2'!E3,Waste_Composition_S5!C2:'Waste_Composition_S5'!C3)</f>
        <v>-1.150239699235229E-4</v>
      </c>
      <c r="F4" s="6">
        <f>SUMPRODUCT(OEV_materials_db2!F2:'OEV_materials_db2'!F3,Waste_Composition_S5!C2:'Waste_Composition_S5'!C3)</f>
        <v>3.7858934856238505E-5</v>
      </c>
      <c r="G4" s="6">
        <f>SUMPRODUCT(OEV_materials_db2!G2:'OEV_materials_db2'!G3,Waste_Composition_S5!C2:'Waste_Composition_S5'!C3)</f>
        <v>2.9436651116345789E-6</v>
      </c>
      <c r="H4" s="6">
        <f>SUMPRODUCT(OEV_materials_db2!H2:'OEV_materials_db2'!H3,Waste_Composition_S5!C2:'Waste_Composition_S5'!C3)</f>
        <v>4.1152512175200439E-5</v>
      </c>
      <c r="I4" s="6">
        <f>SUMPRODUCT(OEV_materials_db2!I2:'OEV_materials_db2'!I3,Waste_Composition_S5!C2:'Waste_Composition_S5'!C3)</f>
        <v>5.2552029559902195E-5</v>
      </c>
      <c r="J4" s="6">
        <f>SUMPRODUCT(OEV_materials_db2!J2:'OEV_materials_db2'!J3,Waste_Composition_S5!C2:'Waste_Composition_S5'!C3)</f>
        <v>6.6918706773730103E-5</v>
      </c>
      <c r="K4" s="6">
        <f>SUMPRODUCT(OEV_materials_db2!K2:'OEV_materials_db2'!K3,Waste_Composition_S5!C2:'Waste_Composition_S5'!C3)</f>
        <v>4.5164237002899826E-5</v>
      </c>
      <c r="L4" s="6">
        <f>SUMPRODUCT(OEV_materials_db2!L2:'OEV_materials_db2'!L3,Waste_Composition_S5!C2:'Waste_Composition_S5'!C3)</f>
        <v>8.8495268229551375E-5</v>
      </c>
      <c r="M4" s="6">
        <f>SUMPRODUCT(OEV_materials_db2!M2:'OEV_materials_db2'!M3,Waste_Composition_S5!C2:'Waste_Composition_S5'!C3)</f>
        <v>4.2545021234320017E-4</v>
      </c>
      <c r="N4" s="6">
        <f>SUMPRODUCT(OEV_materials_db2!N2:'OEV_materials_db2'!N3,Waste_Composition_S5!C2:'Waste_Composition_S5'!C3)</f>
        <v>5.526710501437782E-5</v>
      </c>
      <c r="O4" s="6">
        <f>SUMPRODUCT(OEV_materials_db2!O2:'OEV_materials_db2'!O3,Waste_Composition_S5!C2:'Waste_Composition_S5'!C3)</f>
        <v>6.7651264327847301E-4</v>
      </c>
      <c r="P4" s="6">
        <f>SUMPRODUCT(OEV_materials_db2!P2:'OEV_materials_db2'!P3,Waste_Composition_S5!C2:'Waste_Composition_S5'!C3)</f>
        <v>5.5051626448725439E-5</v>
      </c>
      <c r="Q4" s="6">
        <f>SUMPRODUCT(OEV_materials_db2!Q2:'OEV_materials_db2'!Q3,Waste_Composition_S5!C2:'Waste_Composition_S5'!C3)</f>
        <v>3.8182871202102499E-5</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B45"/>
  <sheetViews>
    <sheetView workbookViewId="0"/>
  </sheetViews>
  <sheetFormatPr baseColWidth="10" defaultColWidth="8.7265625" defaultRowHeight="14.5" x14ac:dyDescent="0.35"/>
  <sheetData>
    <row r="1" spans="1:2" x14ac:dyDescent="0.35">
      <c r="B1" s="5" t="s">
        <v>51</v>
      </c>
    </row>
    <row r="2" spans="1:2" ht="39.5" x14ac:dyDescent="0.35">
      <c r="A2" s="5" t="s">
        <v>52</v>
      </c>
      <c r="B2" s="6">
        <f>VLOOKUP("BWM",Waste_Generation_default!A1:C100,3,FALSE)*-1</f>
        <v>-1500000</v>
      </c>
    </row>
    <row r="3" spans="1:2" x14ac:dyDescent="0.35">
      <c r="A3" s="5" t="s">
        <v>2</v>
      </c>
      <c r="B3" s="6">
        <f>B2*LCI_default_default!AB3*LCI_default_default!AB2</f>
        <v>-300000</v>
      </c>
    </row>
    <row r="4" spans="1:2" x14ac:dyDescent="0.35">
      <c r="A4" s="5" t="s">
        <v>3</v>
      </c>
      <c r="B4" s="6">
        <f>B2*LCI_default_default!AB4*LCI_default_default!AB2</f>
        <v>-1200000</v>
      </c>
    </row>
    <row r="5" spans="1:2" ht="26.5" x14ac:dyDescent="0.35">
      <c r="A5" s="5" t="s">
        <v>53</v>
      </c>
      <c r="B5" s="6">
        <f>B3*LCI_default_default!AB6*LCI_default_default!AB5</f>
        <v>-240000</v>
      </c>
    </row>
    <row r="6" spans="1:2" ht="26.5" x14ac:dyDescent="0.35">
      <c r="A6" s="5" t="s">
        <v>54</v>
      </c>
      <c r="B6" s="6">
        <f>B3*LCI_default_default!AB7*LCI_default_default!AB5</f>
        <v>-60000</v>
      </c>
    </row>
    <row r="7" spans="1:2" ht="39.5" x14ac:dyDescent="0.35">
      <c r="A7" s="5" t="s">
        <v>55</v>
      </c>
      <c r="B7" s="6">
        <f>B5*LCI_default_default!AB9*LCI_default_default!AB8</f>
        <v>-240000</v>
      </c>
    </row>
    <row r="8" spans="1:2" ht="52.5" x14ac:dyDescent="0.35">
      <c r="A8" s="5" t="s">
        <v>56</v>
      </c>
      <c r="B8" s="6">
        <f>B6*LCI_default_default!AB11*LCI_default_default!AB10</f>
        <v>-60000</v>
      </c>
    </row>
    <row r="9" spans="1:2" ht="26.5" x14ac:dyDescent="0.35">
      <c r="A9" s="5" t="s">
        <v>57</v>
      </c>
      <c r="B9" s="6">
        <f>B4*LCI_default_default!AB13*LCI_default_default!AB12</f>
        <v>-720000</v>
      </c>
    </row>
    <row r="10" spans="1:2" ht="26.5" x14ac:dyDescent="0.35">
      <c r="A10" s="5" t="s">
        <v>58</v>
      </c>
      <c r="B10" s="6">
        <f>B4*LCI_default_default!AB14*LCI_default_default!AB12</f>
        <v>-480000</v>
      </c>
    </row>
    <row r="11" spans="1:2" ht="52.5" x14ac:dyDescent="0.35">
      <c r="A11" s="5" t="s">
        <v>59</v>
      </c>
      <c r="B11" s="6">
        <f>B9*LCI_default_default!AB16*LCI_default_default!AB15</f>
        <v>-360000</v>
      </c>
    </row>
    <row r="12" spans="1:2" ht="52.5" x14ac:dyDescent="0.35">
      <c r="A12" s="5" t="s">
        <v>60</v>
      </c>
      <c r="B12" s="6">
        <f>B9*LCI_default_default!AB17*LCI_default_default!AB15</f>
        <v>-360000</v>
      </c>
    </row>
    <row r="13" spans="1:2" ht="65.5" x14ac:dyDescent="0.35">
      <c r="A13" s="5" t="s">
        <v>61</v>
      </c>
      <c r="B13" s="6">
        <f>B9*LCI_default_default!AB18*LCI_default_default!AB15+B10*LCI_default_default!AB23*LCI_default_default!AB20</f>
        <v>24000</v>
      </c>
    </row>
    <row r="14" spans="1:2" ht="65.5" x14ac:dyDescent="0.35">
      <c r="A14" s="5" t="s">
        <v>62</v>
      </c>
      <c r="B14" s="6">
        <f>B9*LCI_default_default!AB19*LCI_default_default!AB15+B10*LCI_default_default!AB24*LCI_default_default!AB20</f>
        <v>120000</v>
      </c>
    </row>
    <row r="15" spans="1:2" ht="52.5" x14ac:dyDescent="0.35">
      <c r="A15" s="5" t="s">
        <v>63</v>
      </c>
      <c r="B15" s="6">
        <f>B10*LCI_default_default!AB21*LCI_default_default!AB20</f>
        <v>-240000</v>
      </c>
    </row>
    <row r="16" spans="1:2" ht="52.5" x14ac:dyDescent="0.35">
      <c r="A16" s="5" t="s">
        <v>64</v>
      </c>
      <c r="B16" s="6">
        <f>B10*LCI_default_default!AB22*LCI_default_default!AB20</f>
        <v>-240000</v>
      </c>
    </row>
    <row r="17" spans="1:2" ht="65.5" x14ac:dyDescent="0.35">
      <c r="A17" s="5" t="s">
        <v>65</v>
      </c>
      <c r="B17" s="6">
        <f>B7*LCI_default_default!AB26*LCI_default_default!AB25+B8*LCI_default_default!AB70*LCI_default_default!AB69</f>
        <v>-335.99999999999994</v>
      </c>
    </row>
    <row r="18" spans="1:2" ht="65.5" x14ac:dyDescent="0.35">
      <c r="A18" s="5" t="s">
        <v>66</v>
      </c>
      <c r="B18" s="6">
        <f>B7*LCI_default_default!AB27*LCI_default_default!AB25+B8*LCI_default_default!AB71*LCI_default_default!AB69</f>
        <v>335.99999999999994</v>
      </c>
    </row>
    <row r="19" spans="1:2" ht="65.5" x14ac:dyDescent="0.35">
      <c r="A19" s="5" t="s">
        <v>67</v>
      </c>
      <c r="B19" s="6">
        <f>B7*LCI_default_default!AB28*LCI_default_default!AB25+B8*LCI_default_default!AB72*LCI_default_default!AB69</f>
        <v>335.99999999999994</v>
      </c>
    </row>
    <row r="20" spans="1:2" ht="65.5" x14ac:dyDescent="0.35">
      <c r="A20" s="5" t="s">
        <v>68</v>
      </c>
      <c r="B20" s="6">
        <f>B7*LCI_default_default!AB29*LCI_default_default!AB25+B8*LCI_default_default!AB73*LCI_default_default!AB69+B11*LCI_default_default!AB44*LCI_default_default!AB38+B15*LCI_default_default!AB88*LCI_default_default!AB82</f>
        <v>-375000</v>
      </c>
    </row>
    <row r="21" spans="1:2" ht="78.5" x14ac:dyDescent="0.35">
      <c r="A21" s="5" t="s">
        <v>69</v>
      </c>
      <c r="B21" s="6">
        <f>B7*LCI_default_default!AB30*LCI_default_default!AB25+B8*LCI_default_default!AB74*LCI_default_default!AB69+B11*LCI_default_default!AB45*LCI_default_default!AB38+B12*LCI_default_default!AB65*LCI_default_default!AB51+B15*LCI_default_default!AB89*LCI_default_default!AB82+B16*LCI_default_default!AB109*LCI_default_default!AB95</f>
        <v>52.927200000000006</v>
      </c>
    </row>
    <row r="22" spans="1:2" ht="78.5" x14ac:dyDescent="0.35">
      <c r="A22" s="5" t="s">
        <v>70</v>
      </c>
      <c r="B22" s="6">
        <f>B7*LCI_default_default!AB31*LCI_default_default!AB25+B8*LCI_default_default!AB75*LCI_default_default!AB69+B11*LCI_default_default!AB46*LCI_default_default!AB38+B12*LCI_default_default!AB64*LCI_default_default!AB51+B15*LCI_default_default!AB90*LCI_default_default!AB82+B16*LCI_default_default!AB108*LCI_default_default!AB95</f>
        <v>301980</v>
      </c>
    </row>
    <row r="23" spans="1:2" ht="78.5" x14ac:dyDescent="0.35">
      <c r="A23" s="5" t="s">
        <v>71</v>
      </c>
      <c r="B23" s="6">
        <f>B7*LCI_default_default!AB32*LCI_default_default!AB25+B8*LCI_default_default!AB76*LCI_default_default!AB69</f>
        <v>46140</v>
      </c>
    </row>
    <row r="24" spans="1:2" ht="78.5" x14ac:dyDescent="0.35">
      <c r="A24" s="5" t="s">
        <v>72</v>
      </c>
      <c r="B24" s="6">
        <f>B7*LCI_default_default!AB33*LCI_default_default!AB25+B8*LCI_default_default!AB77*LCI_default_default!AB69</f>
        <v>0</v>
      </c>
    </row>
    <row r="25" spans="1:2" ht="78.5" x14ac:dyDescent="0.35">
      <c r="A25" s="5" t="s">
        <v>73</v>
      </c>
      <c r="B25" s="6">
        <f>B7*LCI_default_default!AB34*LCI_default_default!AB25+B8*LCI_default_default!AB78*LCI_default_default!AB69</f>
        <v>2952</v>
      </c>
    </row>
    <row r="26" spans="1:2" ht="78.5" x14ac:dyDescent="0.35">
      <c r="A26" s="5" t="s">
        <v>74</v>
      </c>
      <c r="B26" s="6">
        <f>B7*LCI_default_default!AB35*LCI_default_default!AB25+B8*LCI_default_default!AB79*LCI_default_default!AB69+B11*LCI_default_default!AB48*LCI_default_default!AB38+B12*LCI_default_default!AB60*LCI_default_default!AB51+B15*LCI_default_default!AB92*LCI_default_default!AB82+B16*LCI_default_default!AB104*LCI_default_default!AB95</f>
        <v>2054.0699999999997</v>
      </c>
    </row>
    <row r="27" spans="1:2" ht="78.5" x14ac:dyDescent="0.35">
      <c r="A27" s="5" t="s">
        <v>75</v>
      </c>
      <c r="B27" s="6">
        <f>B7*LCI_default_default!AB36*LCI_default_default!AB25+B8*LCI_default_default!AB80*LCI_default_default!AB69</f>
        <v>168.078</v>
      </c>
    </row>
    <row r="28" spans="1:2" ht="78.5" x14ac:dyDescent="0.35">
      <c r="A28" s="5" t="s">
        <v>76</v>
      </c>
      <c r="B28" s="6">
        <f>B7*LCI_default_default!AB37*LCI_default_default!AB25+B8*LCI_default_default!AB81*LCI_default_default!AB69+B11*LCI_default_default!AB50*LCI_default_default!AB38+B15*LCI_default_default!AB94*LCI_default_default!AB82</f>
        <v>427.029</v>
      </c>
    </row>
    <row r="29" spans="1:2" ht="65.5" x14ac:dyDescent="0.35">
      <c r="A29" s="5" t="s">
        <v>77</v>
      </c>
      <c r="B29" s="6">
        <f>B11*LCI_default_default!AB39*LCI_default_default!AB38+B15*LCI_default_default!AB83*LCI_default_default!AB82</f>
        <v>-11.099999999999998</v>
      </c>
    </row>
    <row r="30" spans="1:2" ht="65.5" x14ac:dyDescent="0.35">
      <c r="A30" s="5" t="s">
        <v>78</v>
      </c>
      <c r="B30" s="6">
        <f>B11*LCI_default_default!AB40*LCI_default_default!AB38+B12*LCI_default_default!AB54*LCI_default_default!AB51+B15*LCI_default_default!AB84*LCI_default_default!AB82+B16*LCI_default_default!AB98*LCI_default_default!AB95</f>
        <v>-270</v>
      </c>
    </row>
    <row r="31" spans="1:2" ht="65.5" x14ac:dyDescent="0.35">
      <c r="A31" s="5" t="s">
        <v>79</v>
      </c>
      <c r="B31" s="6">
        <f>B11*LCI_default_default!AB41*LCI_default_default!AB38+B15*LCI_default_default!AB85*LCI_default_default!AB82</f>
        <v>4.4460000000000003E-3</v>
      </c>
    </row>
    <row r="32" spans="1:2" ht="65.5" x14ac:dyDescent="0.35">
      <c r="A32" s="5" t="s">
        <v>80</v>
      </c>
      <c r="B32" s="6">
        <f>B11*LCI_default_default!AB42*LCI_default_default!AB38+B12*LCI_default_default!AB55*LCI_default_default!AB51+B15*LCI_default_default!AB86*LCI_default_default!AB82+B16*LCI_default_default!AB99*LCI_default_default!AB95</f>
        <v>8361</v>
      </c>
    </row>
    <row r="33" spans="1:2" ht="65.5" x14ac:dyDescent="0.35">
      <c r="A33" s="5" t="s">
        <v>81</v>
      </c>
      <c r="B33" s="6">
        <f>B11*LCI_default_default!AB43*LCI_default_default!AB38+B12*LCI_default_default!AB53*LCI_default_default!AB51+B15*LCI_default_default!AB87*LCI_default_default!AB82+B16*LCI_default_default!AB97*LCI_default_default!AB95</f>
        <v>422.53521126760563</v>
      </c>
    </row>
    <row r="34" spans="1:2" ht="78.5" x14ac:dyDescent="0.35">
      <c r="A34" s="5" t="s">
        <v>82</v>
      </c>
      <c r="B34" s="6">
        <f>B11*LCI_default_default!AB47*LCI_default_default!AB38+B12*LCI_default_default!AB63*LCI_default_default!AB51+B15*LCI_default_default!AB91*LCI_default_default!AB82+B16*LCI_default_default!AB107*LCI_default_default!AB95</f>
        <v>369.36</v>
      </c>
    </row>
    <row r="35" spans="1:2" ht="78.5" x14ac:dyDescent="0.35">
      <c r="A35" s="5" t="s">
        <v>83</v>
      </c>
      <c r="B35" s="6">
        <f>B11*LCI_default_default!AB49*LCI_default_default!AB38+B15*LCI_default_default!AB93*LCI_default_default!AB82</f>
        <v>75</v>
      </c>
    </row>
    <row r="36" spans="1:2" ht="65.5" x14ac:dyDescent="0.35">
      <c r="A36" s="5" t="s">
        <v>84</v>
      </c>
      <c r="B36" s="6">
        <f>B12*LCI_default_default!AB52*LCI_default_default!AB51+B16*LCI_default_default!AB96*LCI_default_default!AB95</f>
        <v>1.0019999999999999E-3</v>
      </c>
    </row>
    <row r="37" spans="1:2" ht="65.5" x14ac:dyDescent="0.35">
      <c r="A37" s="5" t="s">
        <v>85</v>
      </c>
      <c r="B37" s="6">
        <f>B12*LCI_default_default!AB56*LCI_default_default!AB51+B16*LCI_default_default!AB100*LCI_default_default!AB95</f>
        <v>144960</v>
      </c>
    </row>
    <row r="38" spans="1:2" ht="65.5" x14ac:dyDescent="0.35">
      <c r="A38" s="5" t="s">
        <v>86</v>
      </c>
      <c r="B38" s="6">
        <f>B12*LCI_default_default!AB57*LCI_default_default!AB51+B16*LCI_default_default!AB101*LCI_default_default!AB95</f>
        <v>135000</v>
      </c>
    </row>
    <row r="39" spans="1:2" ht="65.5" x14ac:dyDescent="0.35">
      <c r="A39" s="5" t="s">
        <v>87</v>
      </c>
      <c r="B39" s="6">
        <f>B12*LCI_default_default!AB58*LCI_default_default!AB51+B16*LCI_default_default!AB102*LCI_default_default!AB95</f>
        <v>-372000</v>
      </c>
    </row>
    <row r="40" spans="1:2" ht="65.5" x14ac:dyDescent="0.35">
      <c r="A40" s="5" t="s">
        <v>88</v>
      </c>
      <c r="B40" s="6">
        <f>B12*LCI_default_default!AB59*LCI_default_default!AB51+B16*LCI_default_default!AB103*LCI_default_default!AB95</f>
        <v>-60000</v>
      </c>
    </row>
    <row r="41" spans="1:2" ht="78.5" x14ac:dyDescent="0.35">
      <c r="A41" s="5" t="s">
        <v>89</v>
      </c>
      <c r="B41" s="6">
        <f>B12*LCI_default_default!AB61*LCI_default_default!AB51+B16*LCI_default_default!AB105*LCI_default_default!AB95</f>
        <v>5.568E-2</v>
      </c>
    </row>
    <row r="42" spans="1:2" ht="78.5" x14ac:dyDescent="0.35">
      <c r="A42" s="5" t="s">
        <v>90</v>
      </c>
      <c r="B42" s="6">
        <f>B12*LCI_default_default!AB62*LCI_default_default!AB51+B16*LCI_default_default!AB106*LCI_default_default!AB95</f>
        <v>4.224E-2</v>
      </c>
    </row>
    <row r="43" spans="1:2" ht="78.5" x14ac:dyDescent="0.35">
      <c r="A43" s="5" t="s">
        <v>91</v>
      </c>
      <c r="B43" s="6">
        <f>B12*LCI_default_default!AB66*LCI_default_default!AB51+B16*LCI_default_default!AB110*LCI_default_default!AB95</f>
        <v>6.54E-2</v>
      </c>
    </row>
    <row r="44" spans="1:2" ht="78.5" x14ac:dyDescent="0.35">
      <c r="A44" s="5" t="s">
        <v>92</v>
      </c>
      <c r="B44" s="6">
        <f>B12*LCI_default_default!AB67*LCI_default_default!AB51+B16*LCI_default_default!AB111*LCI_default_default!AB95</f>
        <v>1.782</v>
      </c>
    </row>
    <row r="45" spans="1:2" ht="78.5" x14ac:dyDescent="0.35">
      <c r="A45" s="5" t="s">
        <v>93</v>
      </c>
      <c r="B45" s="6">
        <f>B12*LCI_default_default!AB68*LCI_default_default!AB51+B16*LCI_default_default!AB112*LCI_default_default!AB95</f>
        <v>5.568E-2</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B45"/>
  <sheetViews>
    <sheetView workbookViewId="0"/>
  </sheetViews>
  <sheetFormatPr baseColWidth="10" defaultColWidth="8.7265625" defaultRowHeight="14.5" x14ac:dyDescent="0.35"/>
  <sheetData>
    <row r="1" spans="1:2" x14ac:dyDescent="0.35">
      <c r="B1" s="5" t="s">
        <v>51</v>
      </c>
    </row>
    <row r="2" spans="1:2" ht="39.5" x14ac:dyDescent="0.35">
      <c r="A2" s="5" t="s">
        <v>52</v>
      </c>
      <c r="B2" s="6">
        <v>0</v>
      </c>
    </row>
    <row r="3" spans="1:2" x14ac:dyDescent="0.35">
      <c r="A3" s="5" t="s">
        <v>2</v>
      </c>
      <c r="B3" s="6">
        <f>VLOOKUP("PW1",Waste_Generation_default!A1:C100,3,FALSE)*-1</f>
        <v>-300000</v>
      </c>
    </row>
    <row r="4" spans="1:2" x14ac:dyDescent="0.35">
      <c r="A4" s="5" t="s">
        <v>3</v>
      </c>
      <c r="B4" s="6">
        <v>0</v>
      </c>
    </row>
    <row r="5" spans="1:2" ht="26.5" x14ac:dyDescent="0.35">
      <c r="A5" s="5" t="s">
        <v>53</v>
      </c>
      <c r="B5" s="6">
        <f>B3*LCI_default_default!AB6*LCI_default_default!AB5</f>
        <v>-240000</v>
      </c>
    </row>
    <row r="6" spans="1:2" ht="26.5" x14ac:dyDescent="0.35">
      <c r="A6" s="5" t="s">
        <v>54</v>
      </c>
      <c r="B6" s="6">
        <f>B3*LCI_default_default!AB7*LCI_default_default!AB5</f>
        <v>-60000</v>
      </c>
    </row>
    <row r="7" spans="1:2" ht="39.5" x14ac:dyDescent="0.35">
      <c r="A7" s="5" t="s">
        <v>55</v>
      </c>
      <c r="B7" s="6">
        <f>B5*LCI_default_default!AB9*LCI_default_default!AB8</f>
        <v>-240000</v>
      </c>
    </row>
    <row r="8" spans="1:2" ht="52.5" x14ac:dyDescent="0.35">
      <c r="A8" s="5" t="s">
        <v>56</v>
      </c>
      <c r="B8" s="6">
        <f>B6*LCI_default_default!AB11*LCI_default_default!AB10</f>
        <v>-60000</v>
      </c>
    </row>
    <row r="9" spans="1:2" ht="26.5" x14ac:dyDescent="0.35">
      <c r="A9" s="5" t="s">
        <v>57</v>
      </c>
      <c r="B9" s="6">
        <v>0</v>
      </c>
    </row>
    <row r="10" spans="1:2" ht="26.5" x14ac:dyDescent="0.35">
      <c r="A10" s="5" t="s">
        <v>58</v>
      </c>
      <c r="B10" s="6">
        <v>0</v>
      </c>
    </row>
    <row r="11" spans="1:2" ht="52.5" x14ac:dyDescent="0.35">
      <c r="A11" s="5" t="s">
        <v>59</v>
      </c>
      <c r="B11" s="6">
        <v>0</v>
      </c>
    </row>
    <row r="12" spans="1:2" ht="52.5" x14ac:dyDescent="0.35">
      <c r="A12" s="5" t="s">
        <v>60</v>
      </c>
      <c r="B12" s="6">
        <v>0</v>
      </c>
    </row>
    <row r="13" spans="1:2" ht="65.5" x14ac:dyDescent="0.35">
      <c r="A13" s="5" t="s">
        <v>61</v>
      </c>
      <c r="B13" s="6">
        <v>0</v>
      </c>
    </row>
    <row r="14" spans="1:2" ht="65.5" x14ac:dyDescent="0.35">
      <c r="A14" s="5" t="s">
        <v>62</v>
      </c>
      <c r="B14" s="6">
        <v>0</v>
      </c>
    </row>
    <row r="15" spans="1:2" ht="52.5" x14ac:dyDescent="0.35">
      <c r="A15" s="5" t="s">
        <v>63</v>
      </c>
      <c r="B15" s="6">
        <v>0</v>
      </c>
    </row>
    <row r="16" spans="1:2" ht="52.5" x14ac:dyDescent="0.35">
      <c r="A16" s="5" t="s">
        <v>64</v>
      </c>
      <c r="B16" s="6">
        <v>0</v>
      </c>
    </row>
    <row r="17" spans="1:2" ht="65.5" x14ac:dyDescent="0.35">
      <c r="A17" s="5" t="s">
        <v>65</v>
      </c>
      <c r="B17" s="6">
        <f>B7*LCI_default_default!AB26*LCI_default_default!AB25+B8*LCI_default_default!AB70*LCI_default_default!AB69</f>
        <v>-335.99999999999994</v>
      </c>
    </row>
    <row r="18" spans="1:2" ht="65.5" x14ac:dyDescent="0.35">
      <c r="A18" s="5" t="s">
        <v>66</v>
      </c>
      <c r="B18" s="6">
        <f>B7*LCI_default_default!AB27*LCI_default_default!AB25+B8*LCI_default_default!AB71*LCI_default_default!AB69</f>
        <v>335.99999999999994</v>
      </c>
    </row>
    <row r="19" spans="1:2" ht="65.5" x14ac:dyDescent="0.35">
      <c r="A19" s="5" t="s">
        <v>67</v>
      </c>
      <c r="B19" s="6">
        <f>B7*LCI_default_default!AB28*LCI_default_default!AB25+B8*LCI_default_default!AB72*LCI_default_default!AB69</f>
        <v>335.99999999999994</v>
      </c>
    </row>
    <row r="20" spans="1:2" ht="65.5" x14ac:dyDescent="0.35">
      <c r="A20" s="5" t="s">
        <v>68</v>
      </c>
      <c r="B20" s="6">
        <f>B7*LCI_default_default!AB29*LCI_default_default!AB25+B8*LCI_default_default!AB73*LCI_default_default!AB69</f>
        <v>-105000</v>
      </c>
    </row>
    <row r="21" spans="1:2" ht="78.5" x14ac:dyDescent="0.35">
      <c r="A21" s="5" t="s">
        <v>69</v>
      </c>
      <c r="B21" s="6">
        <f>B7*LCI_default_default!AB30*LCI_default_default!AB25+B8*LCI_default_default!AB74*LCI_default_default!AB69</f>
        <v>18.127200000000002</v>
      </c>
    </row>
    <row r="22" spans="1:2" ht="78.5" x14ac:dyDescent="0.35">
      <c r="A22" s="5" t="s">
        <v>70</v>
      </c>
      <c r="B22" s="6">
        <f>B7*LCI_default_default!AB31*LCI_default_default!AB25+B8*LCI_default_default!AB75*LCI_default_default!AB69</f>
        <v>43980</v>
      </c>
    </row>
    <row r="23" spans="1:2" ht="78.5" x14ac:dyDescent="0.35">
      <c r="A23" s="5" t="s">
        <v>71</v>
      </c>
      <c r="B23" s="6">
        <f>B7*LCI_default_default!AB32*LCI_default_default!AB25+B8*LCI_default_default!AB76*LCI_default_default!AB69</f>
        <v>46140</v>
      </c>
    </row>
    <row r="24" spans="1:2" ht="78.5" x14ac:dyDescent="0.35">
      <c r="A24" s="5" t="s">
        <v>72</v>
      </c>
      <c r="B24" s="6">
        <f>B7*LCI_default_default!AB33*LCI_default_default!AB25+B8*LCI_default_default!AB77*LCI_default_default!AB69</f>
        <v>0</v>
      </c>
    </row>
    <row r="25" spans="1:2" ht="78.5" x14ac:dyDescent="0.35">
      <c r="A25" s="5" t="s">
        <v>73</v>
      </c>
      <c r="B25" s="6">
        <f>B7*LCI_default_default!AB34*LCI_default_default!AB25+B8*LCI_default_default!AB78*LCI_default_default!AB69</f>
        <v>2952</v>
      </c>
    </row>
    <row r="26" spans="1:2" ht="78.5" x14ac:dyDescent="0.35">
      <c r="A26" s="5" t="s">
        <v>74</v>
      </c>
      <c r="B26" s="6">
        <f>B7*LCI_default_default!AB35*LCI_default_default!AB25+B8*LCI_default_default!AB79*LCI_default_default!AB69</f>
        <v>14.07</v>
      </c>
    </row>
    <row r="27" spans="1:2" ht="78.5" x14ac:dyDescent="0.35">
      <c r="A27" s="5" t="s">
        <v>75</v>
      </c>
      <c r="B27" s="6">
        <f>B7*LCI_default_default!AB36*LCI_default_default!AB25+B8*LCI_default_default!AB80*LCI_default_default!AB69</f>
        <v>168.078</v>
      </c>
    </row>
    <row r="28" spans="1:2" ht="78.5" x14ac:dyDescent="0.35">
      <c r="A28" s="5" t="s">
        <v>76</v>
      </c>
      <c r="B28" s="6">
        <f>B7*LCI_default_default!AB37*LCI_default_default!AB25+B8*LCI_default_default!AB81*LCI_default_default!AB69</f>
        <v>7.0290000000000008</v>
      </c>
    </row>
    <row r="29" spans="1:2" ht="65.5" x14ac:dyDescent="0.35">
      <c r="A29" s="5" t="s">
        <v>77</v>
      </c>
      <c r="B29" s="6">
        <v>0</v>
      </c>
    </row>
    <row r="30" spans="1:2" ht="65.5" x14ac:dyDescent="0.35">
      <c r="A30" s="5" t="s">
        <v>78</v>
      </c>
      <c r="B30" s="6">
        <v>0</v>
      </c>
    </row>
    <row r="31" spans="1:2" ht="65.5" x14ac:dyDescent="0.35">
      <c r="A31" s="5" t="s">
        <v>79</v>
      </c>
      <c r="B31" s="6">
        <v>0</v>
      </c>
    </row>
    <row r="32" spans="1:2" ht="65.5" x14ac:dyDescent="0.35">
      <c r="A32" s="5" t="s">
        <v>80</v>
      </c>
      <c r="B32" s="6">
        <v>0</v>
      </c>
    </row>
    <row r="33" spans="1:2" ht="65.5" x14ac:dyDescent="0.35">
      <c r="A33" s="5" t="s">
        <v>81</v>
      </c>
      <c r="B33" s="6">
        <v>0</v>
      </c>
    </row>
    <row r="34" spans="1:2" ht="78.5" x14ac:dyDescent="0.35">
      <c r="A34" s="5" t="s">
        <v>82</v>
      </c>
      <c r="B34" s="6">
        <v>0</v>
      </c>
    </row>
    <row r="35" spans="1:2" ht="78.5" x14ac:dyDescent="0.35">
      <c r="A35" s="5" t="s">
        <v>83</v>
      </c>
      <c r="B35" s="6">
        <v>0</v>
      </c>
    </row>
    <row r="36" spans="1:2" ht="65.5" x14ac:dyDescent="0.35">
      <c r="A36" s="5" t="s">
        <v>84</v>
      </c>
      <c r="B36" s="6">
        <v>0</v>
      </c>
    </row>
    <row r="37" spans="1:2" ht="65.5" x14ac:dyDescent="0.35">
      <c r="A37" s="5" t="s">
        <v>85</v>
      </c>
      <c r="B37" s="6">
        <v>0</v>
      </c>
    </row>
    <row r="38" spans="1:2" ht="65.5" x14ac:dyDescent="0.35">
      <c r="A38" s="5" t="s">
        <v>86</v>
      </c>
      <c r="B38" s="6">
        <v>0</v>
      </c>
    </row>
    <row r="39" spans="1:2" ht="65.5" x14ac:dyDescent="0.35">
      <c r="A39" s="5" t="s">
        <v>87</v>
      </c>
      <c r="B39" s="6">
        <v>0</v>
      </c>
    </row>
    <row r="40" spans="1:2" ht="65.5" x14ac:dyDescent="0.35">
      <c r="A40" s="5" t="s">
        <v>88</v>
      </c>
      <c r="B40" s="6">
        <v>0</v>
      </c>
    </row>
    <row r="41" spans="1:2" ht="78.5" x14ac:dyDescent="0.35">
      <c r="A41" s="5" t="s">
        <v>89</v>
      </c>
      <c r="B41" s="6">
        <v>0</v>
      </c>
    </row>
    <row r="42" spans="1:2" ht="78.5" x14ac:dyDescent="0.35">
      <c r="A42" s="5" t="s">
        <v>90</v>
      </c>
      <c r="B42" s="6">
        <v>0</v>
      </c>
    </row>
    <row r="43" spans="1:2" ht="78.5" x14ac:dyDescent="0.35">
      <c r="A43" s="5" t="s">
        <v>91</v>
      </c>
      <c r="B43" s="6">
        <v>0</v>
      </c>
    </row>
    <row r="44" spans="1:2" ht="78.5" x14ac:dyDescent="0.35">
      <c r="A44" s="5" t="s">
        <v>92</v>
      </c>
      <c r="B44" s="6">
        <v>0</v>
      </c>
    </row>
    <row r="45" spans="1:2" ht="78.5" x14ac:dyDescent="0.35">
      <c r="A45" s="5" t="s">
        <v>93</v>
      </c>
      <c r="B45" s="6">
        <v>0</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B45"/>
  <sheetViews>
    <sheetView workbookViewId="0"/>
  </sheetViews>
  <sheetFormatPr baseColWidth="10" defaultColWidth="8.7265625" defaultRowHeight="14.5" x14ac:dyDescent="0.35"/>
  <sheetData>
    <row r="1" spans="1:2" x14ac:dyDescent="0.35">
      <c r="B1" s="5" t="s">
        <v>51</v>
      </c>
    </row>
    <row r="2" spans="1:2" ht="39.5" x14ac:dyDescent="0.35">
      <c r="A2" s="5" t="s">
        <v>52</v>
      </c>
      <c r="B2" s="6">
        <v>0</v>
      </c>
    </row>
    <row r="3" spans="1:2" x14ac:dyDescent="0.35">
      <c r="A3" s="5" t="s">
        <v>2</v>
      </c>
      <c r="B3" s="6">
        <v>0</v>
      </c>
    </row>
    <row r="4" spans="1:2" x14ac:dyDescent="0.35">
      <c r="A4" s="5" t="s">
        <v>3</v>
      </c>
      <c r="B4" s="6">
        <f>VLOOKUP("PW2",Waste_Generation_default!A1:C100,3,FALSE)*-1</f>
        <v>-1200000</v>
      </c>
    </row>
    <row r="5" spans="1:2" ht="26.5" x14ac:dyDescent="0.35">
      <c r="A5" s="5" t="s">
        <v>53</v>
      </c>
      <c r="B5" s="6">
        <v>0</v>
      </c>
    </row>
    <row r="6" spans="1:2" ht="26.5" x14ac:dyDescent="0.35">
      <c r="A6" s="5" t="s">
        <v>54</v>
      </c>
      <c r="B6" s="6">
        <v>0</v>
      </c>
    </row>
    <row r="7" spans="1:2" ht="39.5" x14ac:dyDescent="0.35">
      <c r="A7" s="5" t="s">
        <v>55</v>
      </c>
      <c r="B7" s="6">
        <v>0</v>
      </c>
    </row>
    <row r="8" spans="1:2" ht="52.5" x14ac:dyDescent="0.35">
      <c r="A8" s="5" t="s">
        <v>56</v>
      </c>
      <c r="B8" s="6">
        <v>0</v>
      </c>
    </row>
    <row r="9" spans="1:2" ht="26.5" x14ac:dyDescent="0.35">
      <c r="A9" s="5" t="s">
        <v>57</v>
      </c>
      <c r="B9" s="6">
        <f>B4*LCI_default_default!AB13*LCI_default_default!AB12</f>
        <v>-720000</v>
      </c>
    </row>
    <row r="10" spans="1:2" ht="26.5" x14ac:dyDescent="0.35">
      <c r="A10" s="5" t="s">
        <v>58</v>
      </c>
      <c r="B10" s="6">
        <f>B4*LCI_default_default!AB14*LCI_default_default!AB12</f>
        <v>-480000</v>
      </c>
    </row>
    <row r="11" spans="1:2" ht="52.5" x14ac:dyDescent="0.35">
      <c r="A11" s="5" t="s">
        <v>59</v>
      </c>
      <c r="B11" s="6">
        <f>B9*LCI_default_default!AB16*LCI_default_default!AB15</f>
        <v>-360000</v>
      </c>
    </row>
    <row r="12" spans="1:2" ht="52.5" x14ac:dyDescent="0.35">
      <c r="A12" s="5" t="s">
        <v>60</v>
      </c>
      <c r="B12" s="6">
        <f>B9*LCI_default_default!AB17*LCI_default_default!AB15</f>
        <v>-360000</v>
      </c>
    </row>
    <row r="13" spans="1:2" ht="65.5" x14ac:dyDescent="0.35">
      <c r="A13" s="5" t="s">
        <v>61</v>
      </c>
      <c r="B13" s="6">
        <f>B9*LCI_default_default!AB18*LCI_default_default!AB15+B10*LCI_default_default!AB23*LCI_default_default!AB20</f>
        <v>24000</v>
      </c>
    </row>
    <row r="14" spans="1:2" ht="65.5" x14ac:dyDescent="0.35">
      <c r="A14" s="5" t="s">
        <v>62</v>
      </c>
      <c r="B14" s="6">
        <f>B9*LCI_default_default!AB19*LCI_default_default!AB15+B10*LCI_default_default!AB24*LCI_default_default!AB20</f>
        <v>120000</v>
      </c>
    </row>
    <row r="15" spans="1:2" ht="52.5" x14ac:dyDescent="0.35">
      <c r="A15" s="5" t="s">
        <v>63</v>
      </c>
      <c r="B15" s="6">
        <f>B10*LCI_default_default!AB21*LCI_default_default!AB20</f>
        <v>-240000</v>
      </c>
    </row>
    <row r="16" spans="1:2" ht="52.5" x14ac:dyDescent="0.35">
      <c r="A16" s="5" t="s">
        <v>64</v>
      </c>
      <c r="B16" s="6">
        <f>B10*LCI_default_default!AB22*LCI_default_default!AB20</f>
        <v>-240000</v>
      </c>
    </row>
    <row r="17" spans="1:2" ht="65.5" x14ac:dyDescent="0.35">
      <c r="A17" s="5" t="s">
        <v>65</v>
      </c>
      <c r="B17" s="6">
        <v>0</v>
      </c>
    </row>
    <row r="18" spans="1:2" ht="65.5" x14ac:dyDescent="0.35">
      <c r="A18" s="5" t="s">
        <v>66</v>
      </c>
      <c r="B18" s="6">
        <v>0</v>
      </c>
    </row>
    <row r="19" spans="1:2" ht="65.5" x14ac:dyDescent="0.35">
      <c r="A19" s="5" t="s">
        <v>67</v>
      </c>
      <c r="B19" s="6">
        <v>0</v>
      </c>
    </row>
    <row r="20" spans="1:2" ht="65.5" x14ac:dyDescent="0.35">
      <c r="A20" s="5" t="s">
        <v>68</v>
      </c>
      <c r="B20" s="6">
        <f>B11*LCI_default_default!AB44*LCI_default_default!AB38+B15*LCI_default_default!AB88*LCI_default_default!AB82</f>
        <v>-270000</v>
      </c>
    </row>
    <row r="21" spans="1:2" ht="78.5" x14ac:dyDescent="0.35">
      <c r="A21" s="5" t="s">
        <v>69</v>
      </c>
      <c r="B21" s="6">
        <f>B11*LCI_default_default!AB45*LCI_default_default!AB38+B12*LCI_default_default!AB65*LCI_default_default!AB51+B15*LCI_default_default!AB89*LCI_default_default!AB82+B16*LCI_default_default!AB109*LCI_default_default!AB95</f>
        <v>34.800000000000004</v>
      </c>
    </row>
    <row r="22" spans="1:2" ht="78.5" x14ac:dyDescent="0.35">
      <c r="A22" s="5" t="s">
        <v>70</v>
      </c>
      <c r="B22" s="6">
        <f>B11*LCI_default_default!AB46*LCI_default_default!AB38+B12*LCI_default_default!AB64*LCI_default_default!AB51+B15*LCI_default_default!AB90*LCI_default_default!AB82+B16*LCI_default_default!AB108*LCI_default_default!AB95</f>
        <v>258000</v>
      </c>
    </row>
    <row r="23" spans="1:2" ht="78.5" x14ac:dyDescent="0.35">
      <c r="A23" s="5" t="s">
        <v>71</v>
      </c>
      <c r="B23" s="6">
        <v>0</v>
      </c>
    </row>
    <row r="24" spans="1:2" ht="78.5" x14ac:dyDescent="0.35">
      <c r="A24" s="5" t="s">
        <v>72</v>
      </c>
      <c r="B24" s="6">
        <v>0</v>
      </c>
    </row>
    <row r="25" spans="1:2" ht="78.5" x14ac:dyDescent="0.35">
      <c r="A25" s="5" t="s">
        <v>73</v>
      </c>
      <c r="B25" s="6">
        <v>0</v>
      </c>
    </row>
    <row r="26" spans="1:2" ht="78.5" x14ac:dyDescent="0.35">
      <c r="A26" s="5" t="s">
        <v>74</v>
      </c>
      <c r="B26" s="6">
        <f>B11*LCI_default_default!AB48*LCI_default_default!AB38+B12*LCI_default_default!AB60*LCI_default_default!AB51+B15*LCI_default_default!AB92*LCI_default_default!AB82+B16*LCI_default_default!AB104*LCI_default_default!AB95</f>
        <v>2040</v>
      </c>
    </row>
    <row r="27" spans="1:2" ht="78.5" x14ac:dyDescent="0.35">
      <c r="A27" s="5" t="s">
        <v>75</v>
      </c>
      <c r="B27" s="6">
        <v>0</v>
      </c>
    </row>
    <row r="28" spans="1:2" ht="78.5" x14ac:dyDescent="0.35">
      <c r="A28" s="5" t="s">
        <v>76</v>
      </c>
      <c r="B28" s="6">
        <f>B11*LCI_default_default!AB50*LCI_default_default!AB38+B15*LCI_default_default!AB94*LCI_default_default!AB82</f>
        <v>420</v>
      </c>
    </row>
    <row r="29" spans="1:2" ht="65.5" x14ac:dyDescent="0.35">
      <c r="A29" s="5" t="s">
        <v>77</v>
      </c>
      <c r="B29" s="6">
        <f>B11*LCI_default_default!AB39*LCI_default_default!AB38+B15*LCI_default_default!AB83*LCI_default_default!AB82</f>
        <v>-11.099999999999998</v>
      </c>
    </row>
    <row r="30" spans="1:2" ht="65.5" x14ac:dyDescent="0.35">
      <c r="A30" s="5" t="s">
        <v>78</v>
      </c>
      <c r="B30" s="6">
        <f>B11*LCI_default_default!AB40*LCI_default_default!AB38+B12*LCI_default_default!AB54*LCI_default_default!AB51+B15*LCI_default_default!AB84*LCI_default_default!AB82+B16*LCI_default_default!AB98*LCI_default_default!AB95</f>
        <v>-270</v>
      </c>
    </row>
    <row r="31" spans="1:2" ht="65.5" x14ac:dyDescent="0.35">
      <c r="A31" s="5" t="s">
        <v>79</v>
      </c>
      <c r="B31" s="6">
        <f>B11*LCI_default_default!AB41*LCI_default_default!AB38+B15*LCI_default_default!AB85*LCI_default_default!AB82</f>
        <v>4.4460000000000003E-3</v>
      </c>
    </row>
    <row r="32" spans="1:2" ht="65.5" x14ac:dyDescent="0.35">
      <c r="A32" s="5" t="s">
        <v>80</v>
      </c>
      <c r="B32" s="6">
        <f>B11*LCI_default_default!AB42*LCI_default_default!AB38+B12*LCI_default_default!AB55*LCI_default_default!AB51+B15*LCI_default_default!AB86*LCI_default_default!AB82+B16*LCI_default_default!AB99*LCI_default_default!AB95</f>
        <v>8361</v>
      </c>
    </row>
    <row r="33" spans="1:2" ht="65.5" x14ac:dyDescent="0.35">
      <c r="A33" s="5" t="s">
        <v>81</v>
      </c>
      <c r="B33" s="6">
        <f>B11*LCI_default_default!AB43*LCI_default_default!AB38+B12*LCI_default_default!AB53*LCI_default_default!AB51+B15*LCI_default_default!AB87*LCI_default_default!AB82+B16*LCI_default_default!AB97*LCI_default_default!AB95</f>
        <v>422.53521126760563</v>
      </c>
    </row>
    <row r="34" spans="1:2" ht="78.5" x14ac:dyDescent="0.35">
      <c r="A34" s="5" t="s">
        <v>82</v>
      </c>
      <c r="B34" s="6">
        <f>B11*LCI_default_default!AB47*LCI_default_default!AB38+B12*LCI_default_default!AB63*LCI_default_default!AB51+B15*LCI_default_default!AB91*LCI_default_default!AB82+B16*LCI_default_default!AB107*LCI_default_default!AB95</f>
        <v>369.36</v>
      </c>
    </row>
    <row r="35" spans="1:2" ht="78.5" x14ac:dyDescent="0.35">
      <c r="A35" s="5" t="s">
        <v>83</v>
      </c>
      <c r="B35" s="6">
        <f>B11*LCI_default_default!AB49*LCI_default_default!AB38+B15*LCI_default_default!AB93*LCI_default_default!AB82</f>
        <v>75</v>
      </c>
    </row>
    <row r="36" spans="1:2" ht="65.5" x14ac:dyDescent="0.35">
      <c r="A36" s="5" t="s">
        <v>84</v>
      </c>
      <c r="B36" s="6">
        <f>B12*LCI_default_default!AB52*LCI_default_default!AB51+B16*LCI_default_default!AB96*LCI_default_default!AB95</f>
        <v>1.0019999999999999E-3</v>
      </c>
    </row>
    <row r="37" spans="1:2" ht="65.5" x14ac:dyDescent="0.35">
      <c r="A37" s="5" t="s">
        <v>85</v>
      </c>
      <c r="B37" s="6">
        <f>B12*LCI_default_default!AB56*LCI_default_default!AB51+B16*LCI_default_default!AB100*LCI_default_default!AB95</f>
        <v>144960</v>
      </c>
    </row>
    <row r="38" spans="1:2" ht="65.5" x14ac:dyDescent="0.35">
      <c r="A38" s="5" t="s">
        <v>86</v>
      </c>
      <c r="B38" s="6">
        <f>B12*LCI_default_default!AB57*LCI_default_default!AB51+B16*LCI_default_default!AB101*LCI_default_default!AB95</f>
        <v>135000</v>
      </c>
    </row>
    <row r="39" spans="1:2" ht="65.5" x14ac:dyDescent="0.35">
      <c r="A39" s="5" t="s">
        <v>87</v>
      </c>
      <c r="B39" s="6">
        <f>B12*LCI_default_default!AB58*LCI_default_default!AB51+B16*LCI_default_default!AB102*LCI_default_default!AB95</f>
        <v>-372000</v>
      </c>
    </row>
    <row r="40" spans="1:2" ht="65.5" x14ac:dyDescent="0.35">
      <c r="A40" s="5" t="s">
        <v>88</v>
      </c>
      <c r="B40" s="6">
        <f>B12*LCI_default_default!AB59*LCI_default_default!AB51+B16*LCI_default_default!AB103*LCI_default_default!AB95</f>
        <v>-60000</v>
      </c>
    </row>
    <row r="41" spans="1:2" ht="78.5" x14ac:dyDescent="0.35">
      <c r="A41" s="5" t="s">
        <v>89</v>
      </c>
      <c r="B41" s="6">
        <f>B12*LCI_default_default!AB61*LCI_default_default!AB51+B16*LCI_default_default!AB105*LCI_default_default!AB95</f>
        <v>5.568E-2</v>
      </c>
    </row>
    <row r="42" spans="1:2" ht="78.5" x14ac:dyDescent="0.35">
      <c r="A42" s="5" t="s">
        <v>90</v>
      </c>
      <c r="B42" s="6">
        <f>B12*LCI_default_default!AB62*LCI_default_default!AB51+B16*LCI_default_default!AB106*LCI_default_default!AB95</f>
        <v>4.224E-2</v>
      </c>
    </row>
    <row r="43" spans="1:2" ht="78.5" x14ac:dyDescent="0.35">
      <c r="A43" s="5" t="s">
        <v>91</v>
      </c>
      <c r="B43" s="6">
        <f>B12*LCI_default_default!AB66*LCI_default_default!AB51+B16*LCI_default_default!AB110*LCI_default_default!AB95</f>
        <v>6.54E-2</v>
      </c>
    </row>
    <row r="44" spans="1:2" ht="78.5" x14ac:dyDescent="0.35">
      <c r="A44" s="5" t="s">
        <v>92</v>
      </c>
      <c r="B44" s="6">
        <f>B12*LCI_default_default!AB67*LCI_default_default!AB51+B16*LCI_default_default!AB111*LCI_default_default!AB95</f>
        <v>1.782</v>
      </c>
    </row>
    <row r="45" spans="1:2" ht="78.5" x14ac:dyDescent="0.35">
      <c r="A45" s="5" t="s">
        <v>93</v>
      </c>
      <c r="B45" s="6">
        <f>B12*LCI_default_default!AB68*LCI_default_default!AB51+B16*LCI_default_default!AB112*LCI_default_default!AB95</f>
        <v>5.568E-2</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B45"/>
  <sheetViews>
    <sheetView workbookViewId="0"/>
  </sheetViews>
  <sheetFormatPr baseColWidth="10" defaultColWidth="8.7265625" defaultRowHeight="14.5" x14ac:dyDescent="0.35"/>
  <sheetData>
    <row r="1" spans="1:2" x14ac:dyDescent="0.35">
      <c r="B1" s="5" t="s">
        <v>51</v>
      </c>
    </row>
    <row r="2" spans="1:2" ht="39.5" x14ac:dyDescent="0.35">
      <c r="A2" s="5" t="s">
        <v>52</v>
      </c>
      <c r="B2" s="6">
        <f>VLOOKUP("BWM",Waste_Generation_S1!A1:C100,3,FALSE)*-1</f>
        <v>-1500000</v>
      </c>
    </row>
    <row r="3" spans="1:2" x14ac:dyDescent="0.35">
      <c r="A3" s="5" t="s">
        <v>2</v>
      </c>
      <c r="B3" s="6">
        <f>B2*LCI_default_S1!AB3*LCI_default_S1!AB2</f>
        <v>-450000</v>
      </c>
    </row>
    <row r="4" spans="1:2" x14ac:dyDescent="0.35">
      <c r="A4" s="5" t="s">
        <v>3</v>
      </c>
      <c r="B4" s="6">
        <f>B2*LCI_default_S1!AB4*LCI_default_S1!AB2</f>
        <v>-1050000</v>
      </c>
    </row>
    <row r="5" spans="1:2" ht="26.5" x14ac:dyDescent="0.35">
      <c r="A5" s="5" t="s">
        <v>53</v>
      </c>
      <c r="B5" s="6">
        <f>B3*LCI_default_S1!AB6*LCI_default_S1!AB5</f>
        <v>-360000</v>
      </c>
    </row>
    <row r="6" spans="1:2" ht="26.5" x14ac:dyDescent="0.35">
      <c r="A6" s="5" t="s">
        <v>54</v>
      </c>
      <c r="B6" s="6">
        <f>B3*LCI_default_S1!AB7*LCI_default_S1!AB5</f>
        <v>-90000</v>
      </c>
    </row>
    <row r="7" spans="1:2" ht="39.5" x14ac:dyDescent="0.35">
      <c r="A7" s="5" t="s">
        <v>55</v>
      </c>
      <c r="B7" s="6">
        <f>B5*LCI_default_S1!AB9*LCI_default_S1!AB8</f>
        <v>-360000</v>
      </c>
    </row>
    <row r="8" spans="1:2" ht="52.5" x14ac:dyDescent="0.35">
      <c r="A8" s="5" t="s">
        <v>56</v>
      </c>
      <c r="B8" s="6">
        <f>B6*LCI_default_S1!AB11*LCI_default_S1!AB10</f>
        <v>-90000</v>
      </c>
    </row>
    <row r="9" spans="1:2" ht="26.5" x14ac:dyDescent="0.35">
      <c r="A9" s="5" t="s">
        <v>57</v>
      </c>
      <c r="B9" s="6">
        <f>B4*LCI_default_S1!AB13*LCI_default_S1!AB12</f>
        <v>-630000</v>
      </c>
    </row>
    <row r="10" spans="1:2" ht="26.5" x14ac:dyDescent="0.35">
      <c r="A10" s="5" t="s">
        <v>58</v>
      </c>
      <c r="B10" s="6">
        <f>B4*LCI_default_S1!AB14*LCI_default_S1!AB12</f>
        <v>-420000</v>
      </c>
    </row>
    <row r="11" spans="1:2" ht="52.5" x14ac:dyDescent="0.35">
      <c r="A11" s="5" t="s">
        <v>59</v>
      </c>
      <c r="B11" s="6">
        <f>B9*LCI_default_S1!AB16*LCI_default_S1!AB15</f>
        <v>-315000</v>
      </c>
    </row>
    <row r="12" spans="1:2" ht="52.5" x14ac:dyDescent="0.35">
      <c r="A12" s="5" t="s">
        <v>60</v>
      </c>
      <c r="B12" s="6">
        <f>B9*LCI_default_S1!AB17*LCI_default_S1!AB15</f>
        <v>-315000</v>
      </c>
    </row>
    <row r="13" spans="1:2" ht="65.5" x14ac:dyDescent="0.35">
      <c r="A13" s="5" t="s">
        <v>61</v>
      </c>
      <c r="B13" s="6">
        <f>B9*LCI_default_S1!AB18*LCI_default_S1!AB15+B10*LCI_default_S1!AB23*LCI_default_S1!AB20</f>
        <v>21000</v>
      </c>
    </row>
    <row r="14" spans="1:2" ht="65.5" x14ac:dyDescent="0.35">
      <c r="A14" s="5" t="s">
        <v>62</v>
      </c>
      <c r="B14" s="6">
        <f>B9*LCI_default_S1!AB19*LCI_default_S1!AB15+B10*LCI_default_S1!AB24*LCI_default_S1!AB20</f>
        <v>105000</v>
      </c>
    </row>
    <row r="15" spans="1:2" ht="52.5" x14ac:dyDescent="0.35">
      <c r="A15" s="5" t="s">
        <v>63</v>
      </c>
      <c r="B15" s="6">
        <f>B10*LCI_default_S1!AB21*LCI_default_S1!AB20</f>
        <v>-210000</v>
      </c>
    </row>
    <row r="16" spans="1:2" ht="52.5" x14ac:dyDescent="0.35">
      <c r="A16" s="5" t="s">
        <v>64</v>
      </c>
      <c r="B16" s="6">
        <f>B10*LCI_default_S1!AB22*LCI_default_S1!AB20</f>
        <v>-210000</v>
      </c>
    </row>
    <row r="17" spans="1:2" ht="65.5" x14ac:dyDescent="0.35">
      <c r="A17" s="5" t="s">
        <v>65</v>
      </c>
      <c r="B17" s="6">
        <f>B7*LCI_default_S1!AB26*LCI_default_S1!AB25+B8*LCI_default_S1!AB70*LCI_default_S1!AB69</f>
        <v>-504</v>
      </c>
    </row>
    <row r="18" spans="1:2" ht="65.5" x14ac:dyDescent="0.35">
      <c r="A18" s="5" t="s">
        <v>66</v>
      </c>
      <c r="B18" s="6">
        <f>B7*LCI_default_S1!AB27*LCI_default_S1!AB25+B8*LCI_default_S1!AB71*LCI_default_S1!AB69</f>
        <v>504</v>
      </c>
    </row>
    <row r="19" spans="1:2" ht="65.5" x14ac:dyDescent="0.35">
      <c r="A19" s="5" t="s">
        <v>67</v>
      </c>
      <c r="B19" s="6">
        <f>B7*LCI_default_S1!AB28*LCI_default_S1!AB25+B8*LCI_default_S1!AB72*LCI_default_S1!AB69</f>
        <v>504</v>
      </c>
    </row>
    <row r="20" spans="1:2" ht="65.5" x14ac:dyDescent="0.35">
      <c r="A20" s="5" t="s">
        <v>68</v>
      </c>
      <c r="B20" s="6">
        <f>B7*LCI_default_S1!AB29*LCI_default_S1!AB25+B8*LCI_default_S1!AB73*LCI_default_S1!AB69+B11*LCI_default_S1!AB44*LCI_default_S1!AB38+B15*LCI_default_S1!AB88*LCI_default_S1!AB82</f>
        <v>-393750</v>
      </c>
    </row>
    <row r="21" spans="1:2" ht="78.5" x14ac:dyDescent="0.35">
      <c r="A21" s="5" t="s">
        <v>69</v>
      </c>
      <c r="B21" s="6">
        <f>B7*LCI_default_S1!AB30*LCI_default_S1!AB25+B8*LCI_default_S1!AB74*LCI_default_S1!AB69+B11*LCI_default_S1!AB45*LCI_default_S1!AB38+B12*LCI_default_S1!AB65*LCI_default_S1!AB51+B15*LCI_default_S1!AB89*LCI_default_S1!AB82+B16*LCI_default_S1!AB109*LCI_default_S1!AB95</f>
        <v>57.640799999999999</v>
      </c>
    </row>
    <row r="22" spans="1:2" ht="78.5" x14ac:dyDescent="0.35">
      <c r="A22" s="5" t="s">
        <v>70</v>
      </c>
      <c r="B22" s="6">
        <f>B7*LCI_default_S1!AB31*LCI_default_S1!AB25+B8*LCI_default_S1!AB75*LCI_default_S1!AB69+B11*LCI_default_S1!AB46*LCI_default_S1!AB38+B12*LCI_default_S1!AB64*LCI_default_S1!AB51+B15*LCI_default_S1!AB90*LCI_default_S1!AB82+B16*LCI_default_S1!AB108*LCI_default_S1!AB95</f>
        <v>291720</v>
      </c>
    </row>
    <row r="23" spans="1:2" ht="78.5" x14ac:dyDescent="0.35">
      <c r="A23" s="5" t="s">
        <v>71</v>
      </c>
      <c r="B23" s="6">
        <f>B7*LCI_default_S1!AB32*LCI_default_S1!AB25+B8*LCI_default_S1!AB76*LCI_default_S1!AB69</f>
        <v>69210</v>
      </c>
    </row>
    <row r="24" spans="1:2" ht="78.5" x14ac:dyDescent="0.35">
      <c r="A24" s="5" t="s">
        <v>72</v>
      </c>
      <c r="B24" s="6">
        <f>B7*LCI_default_S1!AB33*LCI_default_S1!AB25+B8*LCI_default_S1!AB77*LCI_default_S1!AB69</f>
        <v>0</v>
      </c>
    </row>
    <row r="25" spans="1:2" ht="78.5" x14ac:dyDescent="0.35">
      <c r="A25" s="5" t="s">
        <v>73</v>
      </c>
      <c r="B25" s="6">
        <f>B7*LCI_default_S1!AB34*LCI_default_S1!AB25+B8*LCI_default_S1!AB78*LCI_default_S1!AB69</f>
        <v>4428</v>
      </c>
    </row>
    <row r="26" spans="1:2" ht="78.5" x14ac:dyDescent="0.35">
      <c r="A26" s="5" t="s">
        <v>74</v>
      </c>
      <c r="B26" s="6">
        <f>B7*LCI_default_S1!AB35*LCI_default_S1!AB25+B8*LCI_default_S1!AB79*LCI_default_S1!AB69+B11*LCI_default_S1!AB48*LCI_default_S1!AB38+B12*LCI_default_S1!AB60*LCI_default_S1!AB51+B15*LCI_default_S1!AB92*LCI_default_S1!AB82+B16*LCI_default_S1!AB104*LCI_default_S1!AB95</f>
        <v>1806.105</v>
      </c>
    </row>
    <row r="27" spans="1:2" ht="78.5" x14ac:dyDescent="0.35">
      <c r="A27" s="5" t="s">
        <v>75</v>
      </c>
      <c r="B27" s="6">
        <f>B7*LCI_default_S1!AB36*LCI_default_S1!AB25+B8*LCI_default_S1!AB80*LCI_default_S1!AB69</f>
        <v>252.11700000000002</v>
      </c>
    </row>
    <row r="28" spans="1:2" ht="78.5" x14ac:dyDescent="0.35">
      <c r="A28" s="5" t="s">
        <v>76</v>
      </c>
      <c r="B28" s="6">
        <f>B7*LCI_default_S1!AB37*LCI_default_S1!AB25+B8*LCI_default_S1!AB81*LCI_default_S1!AB69+B11*LCI_default_S1!AB50*LCI_default_S1!AB38+B15*LCI_default_S1!AB94*LCI_default_S1!AB82</f>
        <v>378.04349999999999</v>
      </c>
    </row>
    <row r="29" spans="1:2" ht="65.5" x14ac:dyDescent="0.35">
      <c r="A29" s="5" t="s">
        <v>77</v>
      </c>
      <c r="B29" s="6">
        <f>B11*LCI_default_S1!AB39*LCI_default_S1!AB38+B15*LCI_default_S1!AB83*LCI_default_S1!AB82</f>
        <v>-9.7124999999999986</v>
      </c>
    </row>
    <row r="30" spans="1:2" ht="65.5" x14ac:dyDescent="0.35">
      <c r="A30" s="5" t="s">
        <v>78</v>
      </c>
      <c r="B30" s="6">
        <f>B11*LCI_default_S1!AB40*LCI_default_S1!AB38+B12*LCI_default_S1!AB54*LCI_default_S1!AB51+B15*LCI_default_S1!AB84*LCI_default_S1!AB82+B16*LCI_default_S1!AB98*LCI_default_S1!AB95</f>
        <v>-236.25</v>
      </c>
    </row>
    <row r="31" spans="1:2" ht="65.5" x14ac:dyDescent="0.35">
      <c r="A31" s="5" t="s">
        <v>79</v>
      </c>
      <c r="B31" s="6">
        <f>B11*LCI_default_S1!AB41*LCI_default_S1!AB38+B15*LCI_default_S1!AB85*LCI_default_S1!AB82</f>
        <v>3.89025E-3</v>
      </c>
    </row>
    <row r="32" spans="1:2" ht="65.5" x14ac:dyDescent="0.35">
      <c r="A32" s="5" t="s">
        <v>80</v>
      </c>
      <c r="B32" s="6">
        <f>B11*LCI_default_S1!AB42*LCI_default_S1!AB38+B12*LCI_default_S1!AB55*LCI_default_S1!AB51+B15*LCI_default_S1!AB86*LCI_default_S1!AB82+B16*LCI_default_S1!AB99*LCI_default_S1!AB95</f>
        <v>7315.875</v>
      </c>
    </row>
    <row r="33" spans="1:2" ht="65.5" x14ac:dyDescent="0.35">
      <c r="A33" s="5" t="s">
        <v>81</v>
      </c>
      <c r="B33" s="6">
        <f>B11*LCI_default_S1!AB43*LCI_default_S1!AB38+B12*LCI_default_S1!AB53*LCI_default_S1!AB51+B15*LCI_default_S1!AB87*LCI_default_S1!AB82+B16*LCI_default_S1!AB97*LCI_default_S1!AB95</f>
        <v>369.71830985915489</v>
      </c>
    </row>
    <row r="34" spans="1:2" ht="78.5" x14ac:dyDescent="0.35">
      <c r="A34" s="5" t="s">
        <v>82</v>
      </c>
      <c r="B34" s="6">
        <f>B11*LCI_default_S1!AB47*LCI_default_S1!AB38+B12*LCI_default_S1!AB63*LCI_default_S1!AB51+B15*LCI_default_S1!AB91*LCI_default_S1!AB82+B16*LCI_default_S1!AB107*LCI_default_S1!AB95</f>
        <v>323.18999999999994</v>
      </c>
    </row>
    <row r="35" spans="1:2" ht="78.5" x14ac:dyDescent="0.35">
      <c r="A35" s="5" t="s">
        <v>83</v>
      </c>
      <c r="B35" s="6">
        <f>B11*LCI_default_S1!AB49*LCI_default_S1!AB38+B15*LCI_default_S1!AB93*LCI_default_S1!AB82</f>
        <v>65.625</v>
      </c>
    </row>
    <row r="36" spans="1:2" ht="65.5" x14ac:dyDescent="0.35">
      <c r="A36" s="5" t="s">
        <v>84</v>
      </c>
      <c r="B36" s="6">
        <f>B12*LCI_default_S1!AB52*LCI_default_S1!AB51+B16*LCI_default_S1!AB96*LCI_default_S1!AB95</f>
        <v>8.7675000000000003E-4</v>
      </c>
    </row>
    <row r="37" spans="1:2" ht="65.5" x14ac:dyDescent="0.35">
      <c r="A37" s="5" t="s">
        <v>85</v>
      </c>
      <c r="B37" s="6">
        <f>B12*LCI_default_S1!AB56*LCI_default_S1!AB51+B16*LCI_default_S1!AB100*LCI_default_S1!AB95</f>
        <v>126840</v>
      </c>
    </row>
    <row r="38" spans="1:2" ht="65.5" x14ac:dyDescent="0.35">
      <c r="A38" s="5" t="s">
        <v>86</v>
      </c>
      <c r="B38" s="6">
        <f>B12*LCI_default_S1!AB57*LCI_default_S1!AB51+B16*LCI_default_S1!AB101*LCI_default_S1!AB95</f>
        <v>118125</v>
      </c>
    </row>
    <row r="39" spans="1:2" ht="65.5" x14ac:dyDescent="0.35">
      <c r="A39" s="5" t="s">
        <v>87</v>
      </c>
      <c r="B39" s="6">
        <f>B12*LCI_default_S1!AB58*LCI_default_S1!AB51+B16*LCI_default_S1!AB102*LCI_default_S1!AB95</f>
        <v>-325500</v>
      </c>
    </row>
    <row r="40" spans="1:2" ht="65.5" x14ac:dyDescent="0.35">
      <c r="A40" s="5" t="s">
        <v>88</v>
      </c>
      <c r="B40" s="6">
        <f>B12*LCI_default_S1!AB59*LCI_default_S1!AB51+B16*LCI_default_S1!AB103*LCI_default_S1!AB95</f>
        <v>-52500</v>
      </c>
    </row>
    <row r="41" spans="1:2" ht="78.5" x14ac:dyDescent="0.35">
      <c r="A41" s="5" t="s">
        <v>89</v>
      </c>
      <c r="B41" s="6">
        <f>B12*LCI_default_S1!AB61*LCI_default_S1!AB51+B16*LCI_default_S1!AB105*LCI_default_S1!AB95</f>
        <v>4.8719999999999999E-2</v>
      </c>
    </row>
    <row r="42" spans="1:2" ht="78.5" x14ac:dyDescent="0.35">
      <c r="A42" s="5" t="s">
        <v>90</v>
      </c>
      <c r="B42" s="6">
        <f>B12*LCI_default_S1!AB62*LCI_default_S1!AB51+B16*LCI_default_S1!AB106*LCI_default_S1!AB95</f>
        <v>3.6959999999999993E-2</v>
      </c>
    </row>
    <row r="43" spans="1:2" ht="78.5" x14ac:dyDescent="0.35">
      <c r="A43" s="5" t="s">
        <v>91</v>
      </c>
      <c r="B43" s="6">
        <f>B12*LCI_default_S1!AB66*LCI_default_S1!AB51+B16*LCI_default_S1!AB110*LCI_default_S1!AB95</f>
        <v>5.7224999999999998E-2</v>
      </c>
    </row>
    <row r="44" spans="1:2" ht="78.5" x14ac:dyDescent="0.35">
      <c r="A44" s="5" t="s">
        <v>92</v>
      </c>
      <c r="B44" s="6">
        <f>B12*LCI_default_S1!AB67*LCI_default_S1!AB51+B16*LCI_default_S1!AB111*LCI_default_S1!AB95</f>
        <v>1.55925</v>
      </c>
    </row>
    <row r="45" spans="1:2" ht="78.5" x14ac:dyDescent="0.35">
      <c r="A45" s="5" t="s">
        <v>93</v>
      </c>
      <c r="B45" s="6">
        <f>B12*LCI_default_S1!AB68*LCI_default_S1!AB51+B16*LCI_default_S1!AB112*LCI_default_S1!AB95</f>
        <v>4.8719999999999999E-2</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B45"/>
  <sheetViews>
    <sheetView workbookViewId="0"/>
  </sheetViews>
  <sheetFormatPr baseColWidth="10" defaultColWidth="8.7265625" defaultRowHeight="14.5" x14ac:dyDescent="0.35"/>
  <sheetData>
    <row r="1" spans="1:2" x14ac:dyDescent="0.35">
      <c r="B1" s="5" t="s">
        <v>51</v>
      </c>
    </row>
    <row r="2" spans="1:2" ht="39.5" x14ac:dyDescent="0.35">
      <c r="A2" s="5" t="s">
        <v>52</v>
      </c>
      <c r="B2" s="6">
        <v>0</v>
      </c>
    </row>
    <row r="3" spans="1:2" x14ac:dyDescent="0.35">
      <c r="A3" s="5" t="s">
        <v>2</v>
      </c>
      <c r="B3" s="6">
        <f>VLOOKUP("PW1",Waste_Generation_S1!A1:C100,3,FALSE)*-1</f>
        <v>-450000</v>
      </c>
    </row>
    <row r="4" spans="1:2" x14ac:dyDescent="0.35">
      <c r="A4" s="5" t="s">
        <v>3</v>
      </c>
      <c r="B4" s="6">
        <v>0</v>
      </c>
    </row>
    <row r="5" spans="1:2" ht="26.5" x14ac:dyDescent="0.35">
      <c r="A5" s="5" t="s">
        <v>53</v>
      </c>
      <c r="B5" s="6">
        <f>B3*LCI_default_S1!AB6*LCI_default_S1!AB5</f>
        <v>-360000</v>
      </c>
    </row>
    <row r="6" spans="1:2" ht="26.5" x14ac:dyDescent="0.35">
      <c r="A6" s="5" t="s">
        <v>54</v>
      </c>
      <c r="B6" s="6">
        <f>B3*LCI_default_S1!AB7*LCI_default_S1!AB5</f>
        <v>-90000</v>
      </c>
    </row>
    <row r="7" spans="1:2" ht="39.5" x14ac:dyDescent="0.35">
      <c r="A7" s="5" t="s">
        <v>55</v>
      </c>
      <c r="B7" s="6">
        <f>B5*LCI_default_S1!AB9*LCI_default_S1!AB8</f>
        <v>-360000</v>
      </c>
    </row>
    <row r="8" spans="1:2" ht="52.5" x14ac:dyDescent="0.35">
      <c r="A8" s="5" t="s">
        <v>56</v>
      </c>
      <c r="B8" s="6">
        <f>B6*LCI_default_S1!AB11*LCI_default_S1!AB10</f>
        <v>-90000</v>
      </c>
    </row>
    <row r="9" spans="1:2" ht="26.5" x14ac:dyDescent="0.35">
      <c r="A9" s="5" t="s">
        <v>57</v>
      </c>
      <c r="B9" s="6">
        <v>0</v>
      </c>
    </row>
    <row r="10" spans="1:2" ht="26.5" x14ac:dyDescent="0.35">
      <c r="A10" s="5" t="s">
        <v>58</v>
      </c>
      <c r="B10" s="6">
        <v>0</v>
      </c>
    </row>
    <row r="11" spans="1:2" ht="52.5" x14ac:dyDescent="0.35">
      <c r="A11" s="5" t="s">
        <v>59</v>
      </c>
      <c r="B11" s="6">
        <v>0</v>
      </c>
    </row>
    <row r="12" spans="1:2" ht="52.5" x14ac:dyDescent="0.35">
      <c r="A12" s="5" t="s">
        <v>60</v>
      </c>
      <c r="B12" s="6">
        <v>0</v>
      </c>
    </row>
    <row r="13" spans="1:2" ht="65.5" x14ac:dyDescent="0.35">
      <c r="A13" s="5" t="s">
        <v>61</v>
      </c>
      <c r="B13" s="6">
        <v>0</v>
      </c>
    </row>
    <row r="14" spans="1:2" ht="65.5" x14ac:dyDescent="0.35">
      <c r="A14" s="5" t="s">
        <v>62</v>
      </c>
      <c r="B14" s="6">
        <v>0</v>
      </c>
    </row>
    <row r="15" spans="1:2" ht="52.5" x14ac:dyDescent="0.35">
      <c r="A15" s="5" t="s">
        <v>63</v>
      </c>
      <c r="B15" s="6">
        <v>0</v>
      </c>
    </row>
    <row r="16" spans="1:2" ht="52.5" x14ac:dyDescent="0.35">
      <c r="A16" s="5" t="s">
        <v>64</v>
      </c>
      <c r="B16" s="6">
        <v>0</v>
      </c>
    </row>
    <row r="17" spans="1:2" ht="65.5" x14ac:dyDescent="0.35">
      <c r="A17" s="5" t="s">
        <v>65</v>
      </c>
      <c r="B17" s="6">
        <f>B7*LCI_default_S1!AB26*LCI_default_S1!AB25+B8*LCI_default_S1!AB70*LCI_default_S1!AB69</f>
        <v>-504</v>
      </c>
    </row>
    <row r="18" spans="1:2" ht="65.5" x14ac:dyDescent="0.35">
      <c r="A18" s="5" t="s">
        <v>66</v>
      </c>
      <c r="B18" s="6">
        <f>B7*LCI_default_S1!AB27*LCI_default_S1!AB25+B8*LCI_default_S1!AB71*LCI_default_S1!AB69</f>
        <v>504</v>
      </c>
    </row>
    <row r="19" spans="1:2" ht="65.5" x14ac:dyDescent="0.35">
      <c r="A19" s="5" t="s">
        <v>67</v>
      </c>
      <c r="B19" s="6">
        <f>B7*LCI_default_S1!AB28*LCI_default_S1!AB25+B8*LCI_default_S1!AB72*LCI_default_S1!AB69</f>
        <v>504</v>
      </c>
    </row>
    <row r="20" spans="1:2" ht="65.5" x14ac:dyDescent="0.35">
      <c r="A20" s="5" t="s">
        <v>68</v>
      </c>
      <c r="B20" s="6">
        <f>B7*LCI_default_S1!AB29*LCI_default_S1!AB25+B8*LCI_default_S1!AB73*LCI_default_S1!AB69</f>
        <v>-157499.99999999997</v>
      </c>
    </row>
    <row r="21" spans="1:2" ht="78.5" x14ac:dyDescent="0.35">
      <c r="A21" s="5" t="s">
        <v>69</v>
      </c>
      <c r="B21" s="6">
        <f>B7*LCI_default_S1!AB30*LCI_default_S1!AB25+B8*LCI_default_S1!AB74*LCI_default_S1!AB69</f>
        <v>27.190799999999999</v>
      </c>
    </row>
    <row r="22" spans="1:2" ht="78.5" x14ac:dyDescent="0.35">
      <c r="A22" s="5" t="s">
        <v>70</v>
      </c>
      <c r="B22" s="6">
        <f>B7*LCI_default_S1!AB31*LCI_default_S1!AB25+B8*LCI_default_S1!AB75*LCI_default_S1!AB69</f>
        <v>65970</v>
      </c>
    </row>
    <row r="23" spans="1:2" ht="78.5" x14ac:dyDescent="0.35">
      <c r="A23" s="5" t="s">
        <v>71</v>
      </c>
      <c r="B23" s="6">
        <f>B7*LCI_default_S1!AB32*LCI_default_S1!AB25+B8*LCI_default_S1!AB76*LCI_default_S1!AB69</f>
        <v>69210</v>
      </c>
    </row>
    <row r="24" spans="1:2" ht="78.5" x14ac:dyDescent="0.35">
      <c r="A24" s="5" t="s">
        <v>72</v>
      </c>
      <c r="B24" s="6">
        <f>B7*LCI_default_S1!AB33*LCI_default_S1!AB25+B8*LCI_default_S1!AB77*LCI_default_S1!AB69</f>
        <v>0</v>
      </c>
    </row>
    <row r="25" spans="1:2" ht="78.5" x14ac:dyDescent="0.35">
      <c r="A25" s="5" t="s">
        <v>73</v>
      </c>
      <c r="B25" s="6">
        <f>B7*LCI_default_S1!AB34*LCI_default_S1!AB25+B8*LCI_default_S1!AB78*LCI_default_S1!AB69</f>
        <v>4428</v>
      </c>
    </row>
    <row r="26" spans="1:2" ht="78.5" x14ac:dyDescent="0.35">
      <c r="A26" s="5" t="s">
        <v>74</v>
      </c>
      <c r="B26" s="6">
        <f>B7*LCI_default_S1!AB35*LCI_default_S1!AB25+B8*LCI_default_S1!AB79*LCI_default_S1!AB69</f>
        <v>21.105</v>
      </c>
    </row>
    <row r="27" spans="1:2" ht="78.5" x14ac:dyDescent="0.35">
      <c r="A27" s="5" t="s">
        <v>75</v>
      </c>
      <c r="B27" s="6">
        <f>B7*LCI_default_S1!AB36*LCI_default_S1!AB25+B8*LCI_default_S1!AB80*LCI_default_S1!AB69</f>
        <v>252.11700000000002</v>
      </c>
    </row>
    <row r="28" spans="1:2" ht="78.5" x14ac:dyDescent="0.35">
      <c r="A28" s="5" t="s">
        <v>76</v>
      </c>
      <c r="B28" s="6">
        <f>B7*LCI_default_S1!AB37*LCI_default_S1!AB25+B8*LCI_default_S1!AB81*LCI_default_S1!AB69</f>
        <v>10.543500000000002</v>
      </c>
    </row>
    <row r="29" spans="1:2" ht="65.5" x14ac:dyDescent="0.35">
      <c r="A29" s="5" t="s">
        <v>77</v>
      </c>
      <c r="B29" s="6">
        <v>0</v>
      </c>
    </row>
    <row r="30" spans="1:2" ht="65.5" x14ac:dyDescent="0.35">
      <c r="A30" s="5" t="s">
        <v>78</v>
      </c>
      <c r="B30" s="6">
        <v>0</v>
      </c>
    </row>
    <row r="31" spans="1:2" ht="65.5" x14ac:dyDescent="0.35">
      <c r="A31" s="5" t="s">
        <v>79</v>
      </c>
      <c r="B31" s="6">
        <v>0</v>
      </c>
    </row>
    <row r="32" spans="1:2" ht="65.5" x14ac:dyDescent="0.35">
      <c r="A32" s="5" t="s">
        <v>80</v>
      </c>
      <c r="B32" s="6">
        <v>0</v>
      </c>
    </row>
    <row r="33" spans="1:2" ht="65.5" x14ac:dyDescent="0.35">
      <c r="A33" s="5" t="s">
        <v>81</v>
      </c>
      <c r="B33" s="6">
        <v>0</v>
      </c>
    </row>
    <row r="34" spans="1:2" ht="78.5" x14ac:dyDescent="0.35">
      <c r="A34" s="5" t="s">
        <v>82</v>
      </c>
      <c r="B34" s="6">
        <v>0</v>
      </c>
    </row>
    <row r="35" spans="1:2" ht="78.5" x14ac:dyDescent="0.35">
      <c r="A35" s="5" t="s">
        <v>83</v>
      </c>
      <c r="B35" s="6">
        <v>0</v>
      </c>
    </row>
    <row r="36" spans="1:2" ht="65.5" x14ac:dyDescent="0.35">
      <c r="A36" s="5" t="s">
        <v>84</v>
      </c>
      <c r="B36" s="6">
        <v>0</v>
      </c>
    </row>
    <row r="37" spans="1:2" ht="65.5" x14ac:dyDescent="0.35">
      <c r="A37" s="5" t="s">
        <v>85</v>
      </c>
      <c r="B37" s="6">
        <v>0</v>
      </c>
    </row>
    <row r="38" spans="1:2" ht="65.5" x14ac:dyDescent="0.35">
      <c r="A38" s="5" t="s">
        <v>86</v>
      </c>
      <c r="B38" s="6">
        <v>0</v>
      </c>
    </row>
    <row r="39" spans="1:2" ht="65.5" x14ac:dyDescent="0.35">
      <c r="A39" s="5" t="s">
        <v>87</v>
      </c>
      <c r="B39" s="6">
        <v>0</v>
      </c>
    </row>
    <row r="40" spans="1:2" ht="65.5" x14ac:dyDescent="0.35">
      <c r="A40" s="5" t="s">
        <v>88</v>
      </c>
      <c r="B40" s="6">
        <v>0</v>
      </c>
    </row>
    <row r="41" spans="1:2" ht="78.5" x14ac:dyDescent="0.35">
      <c r="A41" s="5" t="s">
        <v>89</v>
      </c>
      <c r="B41" s="6">
        <v>0</v>
      </c>
    </row>
    <row r="42" spans="1:2" ht="78.5" x14ac:dyDescent="0.35">
      <c r="A42" s="5" t="s">
        <v>90</v>
      </c>
      <c r="B42" s="6">
        <v>0</v>
      </c>
    </row>
    <row r="43" spans="1:2" ht="78.5" x14ac:dyDescent="0.35">
      <c r="A43" s="5" t="s">
        <v>91</v>
      </c>
      <c r="B43" s="6">
        <v>0</v>
      </c>
    </row>
    <row r="44" spans="1:2" ht="78.5" x14ac:dyDescent="0.35">
      <c r="A44" s="5" t="s">
        <v>92</v>
      </c>
      <c r="B44" s="6">
        <v>0</v>
      </c>
    </row>
    <row r="45" spans="1:2" ht="78.5" x14ac:dyDescent="0.35">
      <c r="A45" s="5" t="s">
        <v>93</v>
      </c>
      <c r="B45" s="6">
        <v>0</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B45"/>
  <sheetViews>
    <sheetView workbookViewId="0"/>
  </sheetViews>
  <sheetFormatPr baseColWidth="10" defaultColWidth="8.7265625" defaultRowHeight="14.5" x14ac:dyDescent="0.35"/>
  <sheetData>
    <row r="1" spans="1:2" x14ac:dyDescent="0.35">
      <c r="B1" s="5" t="s">
        <v>51</v>
      </c>
    </row>
    <row r="2" spans="1:2" ht="39.5" x14ac:dyDescent="0.35">
      <c r="A2" s="5" t="s">
        <v>52</v>
      </c>
      <c r="B2" s="6">
        <v>0</v>
      </c>
    </row>
    <row r="3" spans="1:2" x14ac:dyDescent="0.35">
      <c r="A3" s="5" t="s">
        <v>2</v>
      </c>
      <c r="B3" s="6">
        <v>0</v>
      </c>
    </row>
    <row r="4" spans="1:2" x14ac:dyDescent="0.35">
      <c r="A4" s="5" t="s">
        <v>3</v>
      </c>
      <c r="B4" s="6">
        <f>VLOOKUP("PW2",Waste_Generation_S1!A1:C100,3,FALSE)*-1</f>
        <v>-1050000</v>
      </c>
    </row>
    <row r="5" spans="1:2" ht="26.5" x14ac:dyDescent="0.35">
      <c r="A5" s="5" t="s">
        <v>53</v>
      </c>
      <c r="B5" s="6">
        <v>0</v>
      </c>
    </row>
    <row r="6" spans="1:2" ht="26.5" x14ac:dyDescent="0.35">
      <c r="A6" s="5" t="s">
        <v>54</v>
      </c>
      <c r="B6" s="6">
        <v>0</v>
      </c>
    </row>
    <row r="7" spans="1:2" ht="39.5" x14ac:dyDescent="0.35">
      <c r="A7" s="5" t="s">
        <v>55</v>
      </c>
      <c r="B7" s="6">
        <v>0</v>
      </c>
    </row>
    <row r="8" spans="1:2" ht="52.5" x14ac:dyDescent="0.35">
      <c r="A8" s="5" t="s">
        <v>56</v>
      </c>
      <c r="B8" s="6">
        <v>0</v>
      </c>
    </row>
    <row r="9" spans="1:2" ht="26.5" x14ac:dyDescent="0.35">
      <c r="A9" s="5" t="s">
        <v>57</v>
      </c>
      <c r="B9" s="6">
        <f>B4*LCI_default_S1!AB13*LCI_default_S1!AB12</f>
        <v>-630000</v>
      </c>
    </row>
    <row r="10" spans="1:2" ht="26.5" x14ac:dyDescent="0.35">
      <c r="A10" s="5" t="s">
        <v>58</v>
      </c>
      <c r="B10" s="6">
        <f>B4*LCI_default_S1!AB14*LCI_default_S1!AB12</f>
        <v>-420000</v>
      </c>
    </row>
    <row r="11" spans="1:2" ht="52.5" x14ac:dyDescent="0.35">
      <c r="A11" s="5" t="s">
        <v>59</v>
      </c>
      <c r="B11" s="6">
        <f>B9*LCI_default_S1!AB16*LCI_default_S1!AB15</f>
        <v>-315000</v>
      </c>
    </row>
    <row r="12" spans="1:2" ht="52.5" x14ac:dyDescent="0.35">
      <c r="A12" s="5" t="s">
        <v>60</v>
      </c>
      <c r="B12" s="6">
        <f>B9*LCI_default_S1!AB17*LCI_default_S1!AB15</f>
        <v>-315000</v>
      </c>
    </row>
    <row r="13" spans="1:2" ht="65.5" x14ac:dyDescent="0.35">
      <c r="A13" s="5" t="s">
        <v>61</v>
      </c>
      <c r="B13" s="6">
        <f>B9*LCI_default_S1!AB18*LCI_default_S1!AB15+B10*LCI_default_S1!AB23*LCI_default_S1!AB20</f>
        <v>21000</v>
      </c>
    </row>
    <row r="14" spans="1:2" ht="65.5" x14ac:dyDescent="0.35">
      <c r="A14" s="5" t="s">
        <v>62</v>
      </c>
      <c r="B14" s="6">
        <f>B9*LCI_default_S1!AB19*LCI_default_S1!AB15+B10*LCI_default_S1!AB24*LCI_default_S1!AB20</f>
        <v>105000</v>
      </c>
    </row>
    <row r="15" spans="1:2" ht="52.5" x14ac:dyDescent="0.35">
      <c r="A15" s="5" t="s">
        <v>63</v>
      </c>
      <c r="B15" s="6">
        <f>B10*LCI_default_S1!AB21*LCI_default_S1!AB20</f>
        <v>-210000</v>
      </c>
    </row>
    <row r="16" spans="1:2" ht="52.5" x14ac:dyDescent="0.35">
      <c r="A16" s="5" t="s">
        <v>64</v>
      </c>
      <c r="B16" s="6">
        <f>B10*LCI_default_S1!AB22*LCI_default_S1!AB20</f>
        <v>-210000</v>
      </c>
    </row>
    <row r="17" spans="1:2" ht="65.5" x14ac:dyDescent="0.35">
      <c r="A17" s="5" t="s">
        <v>65</v>
      </c>
      <c r="B17" s="6">
        <v>0</v>
      </c>
    </row>
    <row r="18" spans="1:2" ht="65.5" x14ac:dyDescent="0.35">
      <c r="A18" s="5" t="s">
        <v>66</v>
      </c>
      <c r="B18" s="6">
        <v>0</v>
      </c>
    </row>
    <row r="19" spans="1:2" ht="65.5" x14ac:dyDescent="0.35">
      <c r="A19" s="5" t="s">
        <v>67</v>
      </c>
      <c r="B19" s="6">
        <v>0</v>
      </c>
    </row>
    <row r="20" spans="1:2" ht="65.5" x14ac:dyDescent="0.35">
      <c r="A20" s="5" t="s">
        <v>68</v>
      </c>
      <c r="B20" s="6">
        <f>B11*LCI_default_S1!AB44*LCI_default_S1!AB38+B15*LCI_default_S1!AB88*LCI_default_S1!AB82</f>
        <v>-236250</v>
      </c>
    </row>
    <row r="21" spans="1:2" ht="78.5" x14ac:dyDescent="0.35">
      <c r="A21" s="5" t="s">
        <v>69</v>
      </c>
      <c r="B21" s="6">
        <f>B11*LCI_default_S1!AB45*LCI_default_S1!AB38+B12*LCI_default_S1!AB65*LCI_default_S1!AB51+B15*LCI_default_S1!AB89*LCI_default_S1!AB82+B16*LCI_default_S1!AB109*LCI_default_S1!AB95</f>
        <v>30.450000000000003</v>
      </c>
    </row>
    <row r="22" spans="1:2" ht="78.5" x14ac:dyDescent="0.35">
      <c r="A22" s="5" t="s">
        <v>70</v>
      </c>
      <c r="B22" s="6">
        <f>B11*LCI_default_S1!AB46*LCI_default_S1!AB38+B12*LCI_default_S1!AB64*LCI_default_S1!AB51+B15*LCI_default_S1!AB90*LCI_default_S1!AB82+B16*LCI_default_S1!AB108*LCI_default_S1!AB95</f>
        <v>225750</v>
      </c>
    </row>
    <row r="23" spans="1:2" ht="78.5" x14ac:dyDescent="0.35">
      <c r="A23" s="5" t="s">
        <v>71</v>
      </c>
      <c r="B23" s="6">
        <v>0</v>
      </c>
    </row>
    <row r="24" spans="1:2" ht="78.5" x14ac:dyDescent="0.35">
      <c r="A24" s="5" t="s">
        <v>72</v>
      </c>
      <c r="B24" s="6">
        <v>0</v>
      </c>
    </row>
    <row r="25" spans="1:2" ht="78.5" x14ac:dyDescent="0.35">
      <c r="A25" s="5" t="s">
        <v>73</v>
      </c>
      <c r="B25" s="6">
        <v>0</v>
      </c>
    </row>
    <row r="26" spans="1:2" ht="78.5" x14ac:dyDescent="0.35">
      <c r="A26" s="5" t="s">
        <v>74</v>
      </c>
      <c r="B26" s="6">
        <f>B11*LCI_default_S1!AB48*LCI_default_S1!AB38+B12*LCI_default_S1!AB60*LCI_default_S1!AB51+B15*LCI_default_S1!AB92*LCI_default_S1!AB82+B16*LCI_default_S1!AB104*LCI_default_S1!AB95</f>
        <v>1785</v>
      </c>
    </row>
    <row r="27" spans="1:2" ht="78.5" x14ac:dyDescent="0.35">
      <c r="A27" s="5" t="s">
        <v>75</v>
      </c>
      <c r="B27" s="6">
        <v>0</v>
      </c>
    </row>
    <row r="28" spans="1:2" ht="78.5" x14ac:dyDescent="0.35">
      <c r="A28" s="5" t="s">
        <v>76</v>
      </c>
      <c r="B28" s="6">
        <f>B11*LCI_default_S1!AB50*LCI_default_S1!AB38+B15*LCI_default_S1!AB94*LCI_default_S1!AB82</f>
        <v>367.5</v>
      </c>
    </row>
    <row r="29" spans="1:2" ht="65.5" x14ac:dyDescent="0.35">
      <c r="A29" s="5" t="s">
        <v>77</v>
      </c>
      <c r="B29" s="6">
        <f>B11*LCI_default_S1!AB39*LCI_default_S1!AB38+B15*LCI_default_S1!AB83*LCI_default_S1!AB82</f>
        <v>-9.7124999999999986</v>
      </c>
    </row>
    <row r="30" spans="1:2" ht="65.5" x14ac:dyDescent="0.35">
      <c r="A30" s="5" t="s">
        <v>78</v>
      </c>
      <c r="B30" s="6">
        <f>B11*LCI_default_S1!AB40*LCI_default_S1!AB38+B12*LCI_default_S1!AB54*LCI_default_S1!AB51+B15*LCI_default_S1!AB84*LCI_default_S1!AB82+B16*LCI_default_S1!AB98*LCI_default_S1!AB95</f>
        <v>-236.25</v>
      </c>
    </row>
    <row r="31" spans="1:2" ht="65.5" x14ac:dyDescent="0.35">
      <c r="A31" s="5" t="s">
        <v>79</v>
      </c>
      <c r="B31" s="6">
        <f>B11*LCI_default_S1!AB41*LCI_default_S1!AB38+B15*LCI_default_S1!AB85*LCI_default_S1!AB82</f>
        <v>3.89025E-3</v>
      </c>
    </row>
    <row r="32" spans="1:2" ht="65.5" x14ac:dyDescent="0.35">
      <c r="A32" s="5" t="s">
        <v>80</v>
      </c>
      <c r="B32" s="6">
        <f>B11*LCI_default_S1!AB42*LCI_default_S1!AB38+B12*LCI_default_S1!AB55*LCI_default_S1!AB51+B15*LCI_default_S1!AB86*LCI_default_S1!AB82+B16*LCI_default_S1!AB99*LCI_default_S1!AB95</f>
        <v>7315.875</v>
      </c>
    </row>
    <row r="33" spans="1:2" ht="65.5" x14ac:dyDescent="0.35">
      <c r="A33" s="5" t="s">
        <v>81</v>
      </c>
      <c r="B33" s="6">
        <f>B11*LCI_default_S1!AB43*LCI_default_S1!AB38+B12*LCI_default_S1!AB53*LCI_default_S1!AB51+B15*LCI_default_S1!AB87*LCI_default_S1!AB82+B16*LCI_default_S1!AB97*LCI_default_S1!AB95</f>
        <v>369.71830985915489</v>
      </c>
    </row>
    <row r="34" spans="1:2" ht="78.5" x14ac:dyDescent="0.35">
      <c r="A34" s="5" t="s">
        <v>82</v>
      </c>
      <c r="B34" s="6">
        <f>B11*LCI_default_S1!AB47*LCI_default_S1!AB38+B12*LCI_default_S1!AB63*LCI_default_S1!AB51+B15*LCI_default_S1!AB91*LCI_default_S1!AB82+B16*LCI_default_S1!AB107*LCI_default_S1!AB95</f>
        <v>323.18999999999994</v>
      </c>
    </row>
    <row r="35" spans="1:2" ht="78.5" x14ac:dyDescent="0.35">
      <c r="A35" s="5" t="s">
        <v>83</v>
      </c>
      <c r="B35" s="6">
        <f>B11*LCI_default_S1!AB49*LCI_default_S1!AB38+B15*LCI_default_S1!AB93*LCI_default_S1!AB82</f>
        <v>65.625</v>
      </c>
    </row>
    <row r="36" spans="1:2" ht="65.5" x14ac:dyDescent="0.35">
      <c r="A36" s="5" t="s">
        <v>84</v>
      </c>
      <c r="B36" s="6">
        <f>B12*LCI_default_S1!AB52*LCI_default_S1!AB51+B16*LCI_default_S1!AB96*LCI_default_S1!AB95</f>
        <v>8.7675000000000003E-4</v>
      </c>
    </row>
    <row r="37" spans="1:2" ht="65.5" x14ac:dyDescent="0.35">
      <c r="A37" s="5" t="s">
        <v>85</v>
      </c>
      <c r="B37" s="6">
        <f>B12*LCI_default_S1!AB56*LCI_default_S1!AB51+B16*LCI_default_S1!AB100*LCI_default_S1!AB95</f>
        <v>126840</v>
      </c>
    </row>
    <row r="38" spans="1:2" ht="65.5" x14ac:dyDescent="0.35">
      <c r="A38" s="5" t="s">
        <v>86</v>
      </c>
      <c r="B38" s="6">
        <f>B12*LCI_default_S1!AB57*LCI_default_S1!AB51+B16*LCI_default_S1!AB101*LCI_default_S1!AB95</f>
        <v>118125</v>
      </c>
    </row>
    <row r="39" spans="1:2" ht="65.5" x14ac:dyDescent="0.35">
      <c r="A39" s="5" t="s">
        <v>87</v>
      </c>
      <c r="B39" s="6">
        <f>B12*LCI_default_S1!AB58*LCI_default_S1!AB51+B16*LCI_default_S1!AB102*LCI_default_S1!AB95</f>
        <v>-325500</v>
      </c>
    </row>
    <row r="40" spans="1:2" ht="65.5" x14ac:dyDescent="0.35">
      <c r="A40" s="5" t="s">
        <v>88</v>
      </c>
      <c r="B40" s="6">
        <f>B12*LCI_default_S1!AB59*LCI_default_S1!AB51+B16*LCI_default_S1!AB103*LCI_default_S1!AB95</f>
        <v>-52500</v>
      </c>
    </row>
    <row r="41" spans="1:2" ht="78.5" x14ac:dyDescent="0.35">
      <c r="A41" s="5" t="s">
        <v>89</v>
      </c>
      <c r="B41" s="6">
        <f>B12*LCI_default_S1!AB61*LCI_default_S1!AB51+B16*LCI_default_S1!AB105*LCI_default_S1!AB95</f>
        <v>4.8719999999999999E-2</v>
      </c>
    </row>
    <row r="42" spans="1:2" ht="78.5" x14ac:dyDescent="0.35">
      <c r="A42" s="5" t="s">
        <v>90</v>
      </c>
      <c r="B42" s="6">
        <f>B12*LCI_default_S1!AB62*LCI_default_S1!AB51+B16*LCI_default_S1!AB106*LCI_default_S1!AB95</f>
        <v>3.6959999999999993E-2</v>
      </c>
    </row>
    <row r="43" spans="1:2" ht="78.5" x14ac:dyDescent="0.35">
      <c r="A43" s="5" t="s">
        <v>91</v>
      </c>
      <c r="B43" s="6">
        <f>B12*LCI_default_S1!AB66*LCI_default_S1!AB51+B16*LCI_default_S1!AB110*LCI_default_S1!AB95</f>
        <v>5.7224999999999998E-2</v>
      </c>
    </row>
    <row r="44" spans="1:2" ht="78.5" x14ac:dyDescent="0.35">
      <c r="A44" s="5" t="s">
        <v>92</v>
      </c>
      <c r="B44" s="6">
        <f>B12*LCI_default_S1!AB67*LCI_default_S1!AB51+B16*LCI_default_S1!AB111*LCI_default_S1!AB95</f>
        <v>1.55925</v>
      </c>
    </row>
    <row r="45" spans="1:2" ht="78.5" x14ac:dyDescent="0.35">
      <c r="A45" s="5" t="s">
        <v>93</v>
      </c>
      <c r="B45" s="6">
        <f>B12*LCI_default_S1!AB68*LCI_default_S1!AB51+B16*LCI_default_S1!AB112*LCI_default_S1!AB95</f>
        <v>4.8719999999999999E-2</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B45"/>
  <sheetViews>
    <sheetView workbookViewId="0"/>
  </sheetViews>
  <sheetFormatPr baseColWidth="10" defaultColWidth="8.7265625" defaultRowHeight="14.5" x14ac:dyDescent="0.35"/>
  <sheetData>
    <row r="1" spans="1:2" x14ac:dyDescent="0.35">
      <c r="B1" s="5" t="s">
        <v>51</v>
      </c>
    </row>
    <row r="2" spans="1:2" ht="39.5" x14ac:dyDescent="0.35">
      <c r="A2" s="5" t="s">
        <v>52</v>
      </c>
      <c r="B2" s="6">
        <f>VLOOKUP("BWM",Waste_Generation_S2!A1:C100,3,FALSE)*-1</f>
        <v>-1500000</v>
      </c>
    </row>
    <row r="3" spans="1:2" x14ac:dyDescent="0.35">
      <c r="A3" s="5" t="s">
        <v>2</v>
      </c>
      <c r="B3" s="6">
        <f>B2*LCI_default_S2!AB3*LCI_default_S2!AB2</f>
        <v>0</v>
      </c>
    </row>
    <row r="4" spans="1:2" x14ac:dyDescent="0.35">
      <c r="A4" s="5" t="s">
        <v>3</v>
      </c>
      <c r="B4" s="6">
        <f>B2*LCI_default_S2!AB4*LCI_default_S2!AB2</f>
        <v>-1500000</v>
      </c>
    </row>
    <row r="5" spans="1:2" ht="26.5" x14ac:dyDescent="0.35">
      <c r="A5" s="5" t="s">
        <v>53</v>
      </c>
      <c r="B5" s="6">
        <f>B3*LCI_default_S2!AB6*LCI_default_S2!AB5</f>
        <v>0</v>
      </c>
    </row>
    <row r="6" spans="1:2" ht="26.5" x14ac:dyDescent="0.35">
      <c r="A6" s="5" t="s">
        <v>54</v>
      </c>
      <c r="B6" s="6">
        <f>B3*LCI_default_S2!AB7*LCI_default_S2!AB5</f>
        <v>0</v>
      </c>
    </row>
    <row r="7" spans="1:2" ht="39.5" x14ac:dyDescent="0.35">
      <c r="A7" s="5" t="s">
        <v>55</v>
      </c>
      <c r="B7" s="6">
        <f>B5*LCI_default_S2!AB9*LCI_default_S2!AB8</f>
        <v>0</v>
      </c>
    </row>
    <row r="8" spans="1:2" ht="52.5" x14ac:dyDescent="0.35">
      <c r="A8" s="5" t="s">
        <v>56</v>
      </c>
      <c r="B8" s="6">
        <f>B6*LCI_default_S2!AB11*LCI_default_S2!AB10</f>
        <v>0</v>
      </c>
    </row>
    <row r="9" spans="1:2" ht="26.5" x14ac:dyDescent="0.35">
      <c r="A9" s="5" t="s">
        <v>57</v>
      </c>
      <c r="B9" s="6">
        <f>B4*LCI_default_S2!AB13*LCI_default_S2!AB12</f>
        <v>-900000</v>
      </c>
    </row>
    <row r="10" spans="1:2" ht="26.5" x14ac:dyDescent="0.35">
      <c r="A10" s="5" t="s">
        <v>58</v>
      </c>
      <c r="B10" s="6">
        <f>B4*LCI_default_S2!AB14*LCI_default_S2!AB12</f>
        <v>-600000</v>
      </c>
    </row>
    <row r="11" spans="1:2" ht="52.5" x14ac:dyDescent="0.35">
      <c r="A11" s="5" t="s">
        <v>59</v>
      </c>
      <c r="B11" s="6">
        <f>B9*LCI_default_S2!AB16*LCI_default_S2!AB15</f>
        <v>-450000</v>
      </c>
    </row>
    <row r="12" spans="1:2" ht="52.5" x14ac:dyDescent="0.35">
      <c r="A12" s="5" t="s">
        <v>60</v>
      </c>
      <c r="B12" s="6">
        <f>B9*LCI_default_S2!AB17*LCI_default_S2!AB15</f>
        <v>-450000</v>
      </c>
    </row>
    <row r="13" spans="1:2" ht="65.5" x14ac:dyDescent="0.35">
      <c r="A13" s="5" t="s">
        <v>61</v>
      </c>
      <c r="B13" s="6">
        <f>B9*LCI_default_S2!AB18*LCI_default_S2!AB15+B10*LCI_default_S2!AB23*LCI_default_S2!AB20</f>
        <v>30000</v>
      </c>
    </row>
    <row r="14" spans="1:2" ht="65.5" x14ac:dyDescent="0.35">
      <c r="A14" s="5" t="s">
        <v>62</v>
      </c>
      <c r="B14" s="6">
        <f>B9*LCI_default_S2!AB19*LCI_default_S2!AB15+B10*LCI_default_S2!AB24*LCI_default_S2!AB20</f>
        <v>150000</v>
      </c>
    </row>
    <row r="15" spans="1:2" ht="52.5" x14ac:dyDescent="0.35">
      <c r="A15" s="5" t="s">
        <v>63</v>
      </c>
      <c r="B15" s="6">
        <f>B10*LCI_default_S2!AB21*LCI_default_S2!AB20</f>
        <v>-300000</v>
      </c>
    </row>
    <row r="16" spans="1:2" ht="52.5" x14ac:dyDescent="0.35">
      <c r="A16" s="5" t="s">
        <v>64</v>
      </c>
      <c r="B16" s="6">
        <f>B10*LCI_default_S2!AB22*LCI_default_S2!AB20</f>
        <v>-300000</v>
      </c>
    </row>
    <row r="17" spans="1:2" ht="65.5" x14ac:dyDescent="0.35">
      <c r="A17" s="5" t="s">
        <v>65</v>
      </c>
      <c r="B17" s="6">
        <f>B7*LCI_default_S2!AB26*LCI_default_S2!AB25+B8*LCI_default_S2!AB70*LCI_default_S2!AB69</f>
        <v>0</v>
      </c>
    </row>
    <row r="18" spans="1:2" ht="65.5" x14ac:dyDescent="0.35">
      <c r="A18" s="5" t="s">
        <v>66</v>
      </c>
      <c r="B18" s="6">
        <f>B7*LCI_default_S2!AB27*LCI_default_S2!AB25+B8*LCI_default_S2!AB71*LCI_default_S2!AB69</f>
        <v>0</v>
      </c>
    </row>
    <row r="19" spans="1:2" ht="65.5" x14ac:dyDescent="0.35">
      <c r="A19" s="5" t="s">
        <v>67</v>
      </c>
      <c r="B19" s="6">
        <f>B7*LCI_default_S2!AB28*LCI_default_S2!AB25+B8*LCI_default_S2!AB72*LCI_default_S2!AB69</f>
        <v>0</v>
      </c>
    </row>
    <row r="20" spans="1:2" ht="65.5" x14ac:dyDescent="0.35">
      <c r="A20" s="5" t="s">
        <v>68</v>
      </c>
      <c r="B20" s="6">
        <f>B7*LCI_default_S2!AB29*LCI_default_S2!AB25+B8*LCI_default_S2!AB73*LCI_default_S2!AB69+B11*LCI_default_S2!AB44*LCI_default_S2!AB38+B15*LCI_default_S2!AB88*LCI_default_S2!AB82</f>
        <v>-337500</v>
      </c>
    </row>
    <row r="21" spans="1:2" ht="78.5" x14ac:dyDescent="0.35">
      <c r="A21" s="5" t="s">
        <v>69</v>
      </c>
      <c r="B21" s="6">
        <f>B7*LCI_default_S2!AB30*LCI_default_S2!AB25+B8*LCI_default_S2!AB74*LCI_default_S2!AB69+B11*LCI_default_S2!AB45*LCI_default_S2!AB38+B12*LCI_default_S2!AB65*LCI_default_S2!AB51+B15*LCI_default_S2!AB89*LCI_default_S2!AB82+B16*LCI_default_S2!AB109*LCI_default_S2!AB95</f>
        <v>43.5</v>
      </c>
    </row>
    <row r="22" spans="1:2" ht="78.5" x14ac:dyDescent="0.35">
      <c r="A22" s="5" t="s">
        <v>70</v>
      </c>
      <c r="B22" s="6">
        <f>B7*LCI_default_S2!AB31*LCI_default_S2!AB25+B8*LCI_default_S2!AB75*LCI_default_S2!AB69+B11*LCI_default_S2!AB46*LCI_default_S2!AB38+B12*LCI_default_S2!AB64*LCI_default_S2!AB51+B15*LCI_default_S2!AB90*LCI_default_S2!AB82+B16*LCI_default_S2!AB108*LCI_default_S2!AB95</f>
        <v>322500</v>
      </c>
    </row>
    <row r="23" spans="1:2" ht="78.5" x14ac:dyDescent="0.35">
      <c r="A23" s="5" t="s">
        <v>71</v>
      </c>
      <c r="B23" s="6">
        <f>B7*LCI_default_S2!AB32*LCI_default_S2!AB25+B8*LCI_default_S2!AB76*LCI_default_S2!AB69</f>
        <v>0</v>
      </c>
    </row>
    <row r="24" spans="1:2" ht="78.5" x14ac:dyDescent="0.35">
      <c r="A24" s="5" t="s">
        <v>72</v>
      </c>
      <c r="B24" s="6">
        <f>B7*LCI_default_S2!AB33*LCI_default_S2!AB25+B8*LCI_default_S2!AB77*LCI_default_S2!AB69</f>
        <v>0</v>
      </c>
    </row>
    <row r="25" spans="1:2" ht="78.5" x14ac:dyDescent="0.35">
      <c r="A25" s="5" t="s">
        <v>73</v>
      </c>
      <c r="B25" s="6">
        <f>B7*LCI_default_S2!AB34*LCI_default_S2!AB25+B8*LCI_default_S2!AB78*LCI_default_S2!AB69</f>
        <v>0</v>
      </c>
    </row>
    <row r="26" spans="1:2" ht="78.5" x14ac:dyDescent="0.35">
      <c r="A26" s="5" t="s">
        <v>74</v>
      </c>
      <c r="B26" s="6">
        <f>B7*LCI_default_S2!AB35*LCI_default_S2!AB25+B8*LCI_default_S2!AB79*LCI_default_S2!AB69+B11*LCI_default_S2!AB48*LCI_default_S2!AB38+B12*LCI_default_S2!AB60*LCI_default_S2!AB51+B15*LCI_default_S2!AB92*LCI_default_S2!AB82+B16*LCI_default_S2!AB104*LCI_default_S2!AB95</f>
        <v>2550</v>
      </c>
    </row>
    <row r="27" spans="1:2" ht="78.5" x14ac:dyDescent="0.35">
      <c r="A27" s="5" t="s">
        <v>75</v>
      </c>
      <c r="B27" s="6">
        <f>B7*LCI_default_S2!AB36*LCI_default_S2!AB25+B8*LCI_default_S2!AB80*LCI_default_S2!AB69</f>
        <v>0</v>
      </c>
    </row>
    <row r="28" spans="1:2" ht="78.5" x14ac:dyDescent="0.35">
      <c r="A28" s="5" t="s">
        <v>76</v>
      </c>
      <c r="B28" s="6">
        <f>B7*LCI_default_S2!AB37*LCI_default_S2!AB25+B8*LCI_default_S2!AB81*LCI_default_S2!AB69+B11*LCI_default_S2!AB50*LCI_default_S2!AB38+B15*LCI_default_S2!AB94*LCI_default_S2!AB82</f>
        <v>525</v>
      </c>
    </row>
    <row r="29" spans="1:2" ht="65.5" x14ac:dyDescent="0.35">
      <c r="A29" s="5" t="s">
        <v>77</v>
      </c>
      <c r="B29" s="6">
        <f>B11*LCI_default_S2!AB39*LCI_default_S2!AB38+B15*LCI_default_S2!AB83*LCI_default_S2!AB82</f>
        <v>-13.875</v>
      </c>
    </row>
    <row r="30" spans="1:2" ht="65.5" x14ac:dyDescent="0.35">
      <c r="A30" s="5" t="s">
        <v>78</v>
      </c>
      <c r="B30" s="6">
        <f>B11*LCI_default_S2!AB40*LCI_default_S2!AB38+B12*LCI_default_S2!AB54*LCI_default_S2!AB51+B15*LCI_default_S2!AB84*LCI_default_S2!AB82+B16*LCI_default_S2!AB98*LCI_default_S2!AB95</f>
        <v>-337.5</v>
      </c>
    </row>
    <row r="31" spans="1:2" ht="65.5" x14ac:dyDescent="0.35">
      <c r="A31" s="5" t="s">
        <v>79</v>
      </c>
      <c r="B31" s="6">
        <f>B11*LCI_default_S2!AB41*LCI_default_S2!AB38+B15*LCI_default_S2!AB85*LCI_default_S2!AB82</f>
        <v>5.5574999999999999E-3</v>
      </c>
    </row>
    <row r="32" spans="1:2" ht="65.5" x14ac:dyDescent="0.35">
      <c r="A32" s="5" t="s">
        <v>80</v>
      </c>
      <c r="B32" s="6">
        <f>B11*LCI_default_S2!AB42*LCI_default_S2!AB38+B12*LCI_default_S2!AB55*LCI_default_S2!AB51+B15*LCI_default_S2!AB86*LCI_default_S2!AB82+B16*LCI_default_S2!AB99*LCI_default_S2!AB95</f>
        <v>10451.25</v>
      </c>
    </row>
    <row r="33" spans="1:2" ht="65.5" x14ac:dyDescent="0.35">
      <c r="A33" s="5" t="s">
        <v>81</v>
      </c>
      <c r="B33" s="6">
        <f>B11*LCI_default_S2!AB43*LCI_default_S2!AB38+B12*LCI_default_S2!AB53*LCI_default_S2!AB51+B15*LCI_default_S2!AB87*LCI_default_S2!AB82+B16*LCI_default_S2!AB97*LCI_default_S2!AB95</f>
        <v>528.16901408450701</v>
      </c>
    </row>
    <row r="34" spans="1:2" ht="78.5" x14ac:dyDescent="0.35">
      <c r="A34" s="5" t="s">
        <v>82</v>
      </c>
      <c r="B34" s="6">
        <f>B11*LCI_default_S2!AB47*LCI_default_S2!AB38+B12*LCI_default_S2!AB63*LCI_default_S2!AB51+B15*LCI_default_S2!AB91*LCI_default_S2!AB82+B16*LCI_default_S2!AB107*LCI_default_S2!AB95</f>
        <v>461.7</v>
      </c>
    </row>
    <row r="35" spans="1:2" ht="78.5" x14ac:dyDescent="0.35">
      <c r="A35" s="5" t="s">
        <v>83</v>
      </c>
      <c r="B35" s="6">
        <f>B11*LCI_default_S2!AB49*LCI_default_S2!AB38+B15*LCI_default_S2!AB93*LCI_default_S2!AB82</f>
        <v>93.75</v>
      </c>
    </row>
    <row r="36" spans="1:2" ht="65.5" x14ac:dyDescent="0.35">
      <c r="A36" s="5" t="s">
        <v>84</v>
      </c>
      <c r="B36" s="6">
        <f>B12*LCI_default_S2!AB52*LCI_default_S2!AB51+B16*LCI_default_S2!AB96*LCI_default_S2!AB95</f>
        <v>1.2525000000000001E-3</v>
      </c>
    </row>
    <row r="37" spans="1:2" ht="65.5" x14ac:dyDescent="0.35">
      <c r="A37" s="5" t="s">
        <v>85</v>
      </c>
      <c r="B37" s="6">
        <f>B12*LCI_default_S2!AB56*LCI_default_S2!AB51+B16*LCI_default_S2!AB100*LCI_default_S2!AB95</f>
        <v>181200</v>
      </c>
    </row>
    <row r="38" spans="1:2" ht="65.5" x14ac:dyDescent="0.35">
      <c r="A38" s="5" t="s">
        <v>86</v>
      </c>
      <c r="B38" s="6">
        <f>B12*LCI_default_S2!AB57*LCI_default_S2!AB51+B16*LCI_default_S2!AB101*LCI_default_S2!AB95</f>
        <v>168750</v>
      </c>
    </row>
    <row r="39" spans="1:2" ht="65.5" x14ac:dyDescent="0.35">
      <c r="A39" s="5" t="s">
        <v>87</v>
      </c>
      <c r="B39" s="6">
        <f>B12*LCI_default_S2!AB58*LCI_default_S2!AB51+B16*LCI_default_S2!AB102*LCI_default_S2!AB95</f>
        <v>-465000</v>
      </c>
    </row>
    <row r="40" spans="1:2" ht="65.5" x14ac:dyDescent="0.35">
      <c r="A40" s="5" t="s">
        <v>88</v>
      </c>
      <c r="B40" s="6">
        <f>B12*LCI_default_S2!AB59*LCI_default_S2!AB51+B16*LCI_default_S2!AB103*LCI_default_S2!AB95</f>
        <v>-75000</v>
      </c>
    </row>
    <row r="41" spans="1:2" ht="78.5" x14ac:dyDescent="0.35">
      <c r="A41" s="5" t="s">
        <v>89</v>
      </c>
      <c r="B41" s="6">
        <f>B12*LCI_default_S2!AB61*LCI_default_S2!AB51+B16*LCI_default_S2!AB105*LCI_default_S2!AB95</f>
        <v>6.9599999999999995E-2</v>
      </c>
    </row>
    <row r="42" spans="1:2" ht="78.5" x14ac:dyDescent="0.35">
      <c r="A42" s="5" t="s">
        <v>90</v>
      </c>
      <c r="B42" s="6">
        <f>B12*LCI_default_S2!AB62*LCI_default_S2!AB51+B16*LCI_default_S2!AB106*LCI_default_S2!AB95</f>
        <v>5.28E-2</v>
      </c>
    </row>
    <row r="43" spans="1:2" ht="78.5" x14ac:dyDescent="0.35">
      <c r="A43" s="5" t="s">
        <v>91</v>
      </c>
      <c r="B43" s="6">
        <f>B12*LCI_default_S2!AB66*LCI_default_S2!AB51+B16*LCI_default_S2!AB110*LCI_default_S2!AB95</f>
        <v>8.1749999999999989E-2</v>
      </c>
    </row>
    <row r="44" spans="1:2" ht="78.5" x14ac:dyDescent="0.35">
      <c r="A44" s="5" t="s">
        <v>92</v>
      </c>
      <c r="B44" s="6">
        <f>B12*LCI_default_S2!AB67*LCI_default_S2!AB51+B16*LCI_default_S2!AB111*LCI_default_S2!AB95</f>
        <v>2.2275</v>
      </c>
    </row>
    <row r="45" spans="1:2" ht="78.5" x14ac:dyDescent="0.35">
      <c r="A45" s="5" t="s">
        <v>93</v>
      </c>
      <c r="B45" s="6">
        <f>B12*LCI_default_S2!AB68*LCI_default_S2!AB51+B16*LCI_default_S2!AB112*LCI_default_S2!AB95</f>
        <v>6.9599999999999995E-2</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B45"/>
  <sheetViews>
    <sheetView workbookViewId="0"/>
  </sheetViews>
  <sheetFormatPr baseColWidth="10" defaultColWidth="8.7265625" defaultRowHeight="14.5" x14ac:dyDescent="0.35"/>
  <sheetData>
    <row r="1" spans="1:2" x14ac:dyDescent="0.35">
      <c r="B1" s="5" t="s">
        <v>51</v>
      </c>
    </row>
    <row r="2" spans="1:2" ht="39.5" x14ac:dyDescent="0.35">
      <c r="A2" s="5" t="s">
        <v>52</v>
      </c>
      <c r="B2" s="6">
        <v>0</v>
      </c>
    </row>
    <row r="3" spans="1:2" x14ac:dyDescent="0.35">
      <c r="A3" s="5" t="s">
        <v>2</v>
      </c>
      <c r="B3" s="6">
        <f>VLOOKUP("PW1",Waste_Generation_S2!A1:C100,3,FALSE)*-1</f>
        <v>0</v>
      </c>
    </row>
    <row r="4" spans="1:2" x14ac:dyDescent="0.35">
      <c r="A4" s="5" t="s">
        <v>3</v>
      </c>
      <c r="B4" s="6">
        <v>0</v>
      </c>
    </row>
    <row r="5" spans="1:2" ht="26.5" x14ac:dyDescent="0.35">
      <c r="A5" s="5" t="s">
        <v>53</v>
      </c>
      <c r="B5" s="6">
        <f>B3*LCI_default_S2!AB6*LCI_default_S2!AB5</f>
        <v>0</v>
      </c>
    </row>
    <row r="6" spans="1:2" ht="26.5" x14ac:dyDescent="0.35">
      <c r="A6" s="5" t="s">
        <v>54</v>
      </c>
      <c r="B6" s="6">
        <f>B3*LCI_default_S2!AB7*LCI_default_S2!AB5</f>
        <v>0</v>
      </c>
    </row>
    <row r="7" spans="1:2" ht="39.5" x14ac:dyDescent="0.35">
      <c r="A7" s="5" t="s">
        <v>55</v>
      </c>
      <c r="B7" s="6">
        <f>B5*LCI_default_S2!AB9*LCI_default_S2!AB8</f>
        <v>0</v>
      </c>
    </row>
    <row r="8" spans="1:2" ht="52.5" x14ac:dyDescent="0.35">
      <c r="A8" s="5" t="s">
        <v>56</v>
      </c>
      <c r="B8" s="6">
        <f>B6*LCI_default_S2!AB11*LCI_default_S2!AB10</f>
        <v>0</v>
      </c>
    </row>
    <row r="9" spans="1:2" ht="26.5" x14ac:dyDescent="0.35">
      <c r="A9" s="5" t="s">
        <v>57</v>
      </c>
      <c r="B9" s="6">
        <v>0</v>
      </c>
    </row>
    <row r="10" spans="1:2" ht="26.5" x14ac:dyDescent="0.35">
      <c r="A10" s="5" t="s">
        <v>58</v>
      </c>
      <c r="B10" s="6">
        <v>0</v>
      </c>
    </row>
    <row r="11" spans="1:2" ht="52.5" x14ac:dyDescent="0.35">
      <c r="A11" s="5" t="s">
        <v>59</v>
      </c>
      <c r="B11" s="6">
        <v>0</v>
      </c>
    </row>
    <row r="12" spans="1:2" ht="52.5" x14ac:dyDescent="0.35">
      <c r="A12" s="5" t="s">
        <v>60</v>
      </c>
      <c r="B12" s="6">
        <v>0</v>
      </c>
    </row>
    <row r="13" spans="1:2" ht="65.5" x14ac:dyDescent="0.35">
      <c r="A13" s="5" t="s">
        <v>61</v>
      </c>
      <c r="B13" s="6">
        <v>0</v>
      </c>
    </row>
    <row r="14" spans="1:2" ht="65.5" x14ac:dyDescent="0.35">
      <c r="A14" s="5" t="s">
        <v>62</v>
      </c>
      <c r="B14" s="6">
        <v>0</v>
      </c>
    </row>
    <row r="15" spans="1:2" ht="52.5" x14ac:dyDescent="0.35">
      <c r="A15" s="5" t="s">
        <v>63</v>
      </c>
      <c r="B15" s="6">
        <v>0</v>
      </c>
    </row>
    <row r="16" spans="1:2" ht="52.5" x14ac:dyDescent="0.35">
      <c r="A16" s="5" t="s">
        <v>64</v>
      </c>
      <c r="B16" s="6">
        <v>0</v>
      </c>
    </row>
    <row r="17" spans="1:2" ht="65.5" x14ac:dyDescent="0.35">
      <c r="A17" s="5" t="s">
        <v>65</v>
      </c>
      <c r="B17" s="6">
        <f>B7*LCI_default_S2!AB26*LCI_default_S2!AB25+B8*LCI_default_S2!AB70*LCI_default_S2!AB69</f>
        <v>0</v>
      </c>
    </row>
    <row r="18" spans="1:2" ht="65.5" x14ac:dyDescent="0.35">
      <c r="A18" s="5" t="s">
        <v>66</v>
      </c>
      <c r="B18" s="6">
        <f>B7*LCI_default_S2!AB27*LCI_default_S2!AB25+B8*LCI_default_S2!AB71*LCI_default_S2!AB69</f>
        <v>0</v>
      </c>
    </row>
    <row r="19" spans="1:2" ht="65.5" x14ac:dyDescent="0.35">
      <c r="A19" s="5" t="s">
        <v>67</v>
      </c>
      <c r="B19" s="6">
        <f>B7*LCI_default_S2!AB28*LCI_default_S2!AB25+B8*LCI_default_S2!AB72*LCI_default_S2!AB69</f>
        <v>0</v>
      </c>
    </row>
    <row r="20" spans="1:2" ht="65.5" x14ac:dyDescent="0.35">
      <c r="A20" s="5" t="s">
        <v>68</v>
      </c>
      <c r="B20" s="6">
        <f>B7*LCI_default_S2!AB29*LCI_default_S2!AB25+B8*LCI_default_S2!AB73*LCI_default_S2!AB69</f>
        <v>0</v>
      </c>
    </row>
    <row r="21" spans="1:2" ht="78.5" x14ac:dyDescent="0.35">
      <c r="A21" s="5" t="s">
        <v>69</v>
      </c>
      <c r="B21" s="6">
        <f>B7*LCI_default_S2!AB30*LCI_default_S2!AB25+B8*LCI_default_S2!AB74*LCI_default_S2!AB69</f>
        <v>0</v>
      </c>
    </row>
    <row r="22" spans="1:2" ht="78.5" x14ac:dyDescent="0.35">
      <c r="A22" s="5" t="s">
        <v>70</v>
      </c>
      <c r="B22" s="6">
        <f>B7*LCI_default_S2!AB31*LCI_default_S2!AB25+B8*LCI_default_S2!AB75*LCI_default_S2!AB69</f>
        <v>0</v>
      </c>
    </row>
    <row r="23" spans="1:2" ht="78.5" x14ac:dyDescent="0.35">
      <c r="A23" s="5" t="s">
        <v>71</v>
      </c>
      <c r="B23" s="6">
        <f>B7*LCI_default_S2!AB32*LCI_default_S2!AB25+B8*LCI_default_S2!AB76*LCI_default_S2!AB69</f>
        <v>0</v>
      </c>
    </row>
    <row r="24" spans="1:2" ht="78.5" x14ac:dyDescent="0.35">
      <c r="A24" s="5" t="s">
        <v>72</v>
      </c>
      <c r="B24" s="6">
        <f>B7*LCI_default_S2!AB33*LCI_default_S2!AB25+B8*LCI_default_S2!AB77*LCI_default_S2!AB69</f>
        <v>0</v>
      </c>
    </row>
    <row r="25" spans="1:2" ht="78.5" x14ac:dyDescent="0.35">
      <c r="A25" s="5" t="s">
        <v>73</v>
      </c>
      <c r="B25" s="6">
        <f>B7*LCI_default_S2!AB34*LCI_default_S2!AB25+B8*LCI_default_S2!AB78*LCI_default_S2!AB69</f>
        <v>0</v>
      </c>
    </row>
    <row r="26" spans="1:2" ht="78.5" x14ac:dyDescent="0.35">
      <c r="A26" s="5" t="s">
        <v>74</v>
      </c>
      <c r="B26" s="6">
        <f>B7*LCI_default_S2!AB35*LCI_default_S2!AB25+B8*LCI_default_S2!AB79*LCI_default_S2!AB69</f>
        <v>0</v>
      </c>
    </row>
    <row r="27" spans="1:2" ht="78.5" x14ac:dyDescent="0.35">
      <c r="A27" s="5" t="s">
        <v>75</v>
      </c>
      <c r="B27" s="6">
        <f>B7*LCI_default_S2!AB36*LCI_default_S2!AB25+B8*LCI_default_S2!AB80*LCI_default_S2!AB69</f>
        <v>0</v>
      </c>
    </row>
    <row r="28" spans="1:2" ht="78.5" x14ac:dyDescent="0.35">
      <c r="A28" s="5" t="s">
        <v>76</v>
      </c>
      <c r="B28" s="6">
        <f>B7*LCI_default_S2!AB37*LCI_default_S2!AB25+B8*LCI_default_S2!AB81*LCI_default_S2!AB69</f>
        <v>0</v>
      </c>
    </row>
    <row r="29" spans="1:2" ht="65.5" x14ac:dyDescent="0.35">
      <c r="A29" s="5" t="s">
        <v>77</v>
      </c>
      <c r="B29" s="6">
        <v>0</v>
      </c>
    </row>
    <row r="30" spans="1:2" ht="65.5" x14ac:dyDescent="0.35">
      <c r="A30" s="5" t="s">
        <v>78</v>
      </c>
      <c r="B30" s="6">
        <v>0</v>
      </c>
    </row>
    <row r="31" spans="1:2" ht="65.5" x14ac:dyDescent="0.35">
      <c r="A31" s="5" t="s">
        <v>79</v>
      </c>
      <c r="B31" s="6">
        <v>0</v>
      </c>
    </row>
    <row r="32" spans="1:2" ht="65.5" x14ac:dyDescent="0.35">
      <c r="A32" s="5" t="s">
        <v>80</v>
      </c>
      <c r="B32" s="6">
        <v>0</v>
      </c>
    </row>
    <row r="33" spans="1:2" ht="65.5" x14ac:dyDescent="0.35">
      <c r="A33" s="5" t="s">
        <v>81</v>
      </c>
      <c r="B33" s="6">
        <v>0</v>
      </c>
    </row>
    <row r="34" spans="1:2" ht="78.5" x14ac:dyDescent="0.35">
      <c r="A34" s="5" t="s">
        <v>82</v>
      </c>
      <c r="B34" s="6">
        <v>0</v>
      </c>
    </row>
    <row r="35" spans="1:2" ht="78.5" x14ac:dyDescent="0.35">
      <c r="A35" s="5" t="s">
        <v>83</v>
      </c>
      <c r="B35" s="6">
        <v>0</v>
      </c>
    </row>
    <row r="36" spans="1:2" ht="65.5" x14ac:dyDescent="0.35">
      <c r="A36" s="5" t="s">
        <v>84</v>
      </c>
      <c r="B36" s="6">
        <v>0</v>
      </c>
    </row>
    <row r="37" spans="1:2" ht="65.5" x14ac:dyDescent="0.35">
      <c r="A37" s="5" t="s">
        <v>85</v>
      </c>
      <c r="B37" s="6">
        <v>0</v>
      </c>
    </row>
    <row r="38" spans="1:2" ht="65.5" x14ac:dyDescent="0.35">
      <c r="A38" s="5" t="s">
        <v>86</v>
      </c>
      <c r="B38" s="6">
        <v>0</v>
      </c>
    </row>
    <row r="39" spans="1:2" ht="65.5" x14ac:dyDescent="0.35">
      <c r="A39" s="5" t="s">
        <v>87</v>
      </c>
      <c r="B39" s="6">
        <v>0</v>
      </c>
    </row>
    <row r="40" spans="1:2" ht="65.5" x14ac:dyDescent="0.35">
      <c r="A40" s="5" t="s">
        <v>88</v>
      </c>
      <c r="B40" s="6">
        <v>0</v>
      </c>
    </row>
    <row r="41" spans="1:2" ht="78.5" x14ac:dyDescent="0.35">
      <c r="A41" s="5" t="s">
        <v>89</v>
      </c>
      <c r="B41" s="6">
        <v>0</v>
      </c>
    </row>
    <row r="42" spans="1:2" ht="78.5" x14ac:dyDescent="0.35">
      <c r="A42" s="5" t="s">
        <v>90</v>
      </c>
      <c r="B42" s="6">
        <v>0</v>
      </c>
    </row>
    <row r="43" spans="1:2" ht="78.5" x14ac:dyDescent="0.35">
      <c r="A43" s="5" t="s">
        <v>91</v>
      </c>
      <c r="B43" s="6">
        <v>0</v>
      </c>
    </row>
    <row r="44" spans="1:2" ht="78.5" x14ac:dyDescent="0.35">
      <c r="A44" s="5" t="s">
        <v>92</v>
      </c>
      <c r="B44" s="6">
        <v>0</v>
      </c>
    </row>
    <row r="45" spans="1:2" ht="78.5" x14ac:dyDescent="0.35">
      <c r="A45" s="5" t="s">
        <v>93</v>
      </c>
      <c r="B45" s="6">
        <v>0</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B45"/>
  <sheetViews>
    <sheetView workbookViewId="0"/>
  </sheetViews>
  <sheetFormatPr baseColWidth="10" defaultColWidth="8.7265625" defaultRowHeight="14.5" x14ac:dyDescent="0.35"/>
  <sheetData>
    <row r="1" spans="1:2" x14ac:dyDescent="0.35">
      <c r="B1" s="5" t="s">
        <v>51</v>
      </c>
    </row>
    <row r="2" spans="1:2" ht="39.5" x14ac:dyDescent="0.35">
      <c r="A2" s="5" t="s">
        <v>52</v>
      </c>
      <c r="B2" s="6">
        <v>0</v>
      </c>
    </row>
    <row r="3" spans="1:2" x14ac:dyDescent="0.35">
      <c r="A3" s="5" t="s">
        <v>2</v>
      </c>
      <c r="B3" s="6">
        <v>0</v>
      </c>
    </row>
    <row r="4" spans="1:2" x14ac:dyDescent="0.35">
      <c r="A4" s="5" t="s">
        <v>3</v>
      </c>
      <c r="B4" s="6">
        <f>VLOOKUP("PW2",Waste_Generation_S2!A1:C100,3,FALSE)*-1</f>
        <v>-1500000</v>
      </c>
    </row>
    <row r="5" spans="1:2" ht="26.5" x14ac:dyDescent="0.35">
      <c r="A5" s="5" t="s">
        <v>53</v>
      </c>
      <c r="B5" s="6">
        <v>0</v>
      </c>
    </row>
    <row r="6" spans="1:2" ht="26.5" x14ac:dyDescent="0.35">
      <c r="A6" s="5" t="s">
        <v>54</v>
      </c>
      <c r="B6" s="6">
        <v>0</v>
      </c>
    </row>
    <row r="7" spans="1:2" ht="39.5" x14ac:dyDescent="0.35">
      <c r="A7" s="5" t="s">
        <v>55</v>
      </c>
      <c r="B7" s="6">
        <v>0</v>
      </c>
    </row>
    <row r="8" spans="1:2" ht="52.5" x14ac:dyDescent="0.35">
      <c r="A8" s="5" t="s">
        <v>56</v>
      </c>
      <c r="B8" s="6">
        <v>0</v>
      </c>
    </row>
    <row r="9" spans="1:2" ht="26.5" x14ac:dyDescent="0.35">
      <c r="A9" s="5" t="s">
        <v>57</v>
      </c>
      <c r="B9" s="6">
        <f>B4*LCI_default_S2!AB13*LCI_default_S2!AB12</f>
        <v>-900000</v>
      </c>
    </row>
    <row r="10" spans="1:2" ht="26.5" x14ac:dyDescent="0.35">
      <c r="A10" s="5" t="s">
        <v>58</v>
      </c>
      <c r="B10" s="6">
        <f>B4*LCI_default_S2!AB14*LCI_default_S2!AB12</f>
        <v>-600000</v>
      </c>
    </row>
    <row r="11" spans="1:2" ht="52.5" x14ac:dyDescent="0.35">
      <c r="A11" s="5" t="s">
        <v>59</v>
      </c>
      <c r="B11" s="6">
        <f>B9*LCI_default_S2!AB16*LCI_default_S2!AB15</f>
        <v>-450000</v>
      </c>
    </row>
    <row r="12" spans="1:2" ht="52.5" x14ac:dyDescent="0.35">
      <c r="A12" s="5" t="s">
        <v>60</v>
      </c>
      <c r="B12" s="6">
        <f>B9*LCI_default_S2!AB17*LCI_default_S2!AB15</f>
        <v>-450000</v>
      </c>
    </row>
    <row r="13" spans="1:2" ht="65.5" x14ac:dyDescent="0.35">
      <c r="A13" s="5" t="s">
        <v>61</v>
      </c>
      <c r="B13" s="6">
        <f>B9*LCI_default_S2!AB18*LCI_default_S2!AB15+B10*LCI_default_S2!AB23*LCI_default_S2!AB20</f>
        <v>30000</v>
      </c>
    </row>
    <row r="14" spans="1:2" ht="65.5" x14ac:dyDescent="0.35">
      <c r="A14" s="5" t="s">
        <v>62</v>
      </c>
      <c r="B14" s="6">
        <f>B9*LCI_default_S2!AB19*LCI_default_S2!AB15+B10*LCI_default_S2!AB24*LCI_default_S2!AB20</f>
        <v>150000</v>
      </c>
    </row>
    <row r="15" spans="1:2" ht="52.5" x14ac:dyDescent="0.35">
      <c r="A15" s="5" t="s">
        <v>63</v>
      </c>
      <c r="B15" s="6">
        <f>B10*LCI_default_S2!AB21*LCI_default_S2!AB20</f>
        <v>-300000</v>
      </c>
    </row>
    <row r="16" spans="1:2" ht="52.5" x14ac:dyDescent="0.35">
      <c r="A16" s="5" t="s">
        <v>64</v>
      </c>
      <c r="B16" s="6">
        <f>B10*LCI_default_S2!AB22*LCI_default_S2!AB20</f>
        <v>-300000</v>
      </c>
    </row>
    <row r="17" spans="1:2" ht="65.5" x14ac:dyDescent="0.35">
      <c r="A17" s="5" t="s">
        <v>65</v>
      </c>
      <c r="B17" s="6">
        <v>0</v>
      </c>
    </row>
    <row r="18" spans="1:2" ht="65.5" x14ac:dyDescent="0.35">
      <c r="A18" s="5" t="s">
        <v>66</v>
      </c>
      <c r="B18" s="6">
        <v>0</v>
      </c>
    </row>
    <row r="19" spans="1:2" ht="65.5" x14ac:dyDescent="0.35">
      <c r="A19" s="5" t="s">
        <v>67</v>
      </c>
      <c r="B19" s="6">
        <v>0</v>
      </c>
    </row>
    <row r="20" spans="1:2" ht="65.5" x14ac:dyDescent="0.35">
      <c r="A20" s="5" t="s">
        <v>68</v>
      </c>
      <c r="B20" s="6">
        <f>B11*LCI_default_S2!AB44*LCI_default_S2!AB38+B15*LCI_default_S2!AB88*LCI_default_S2!AB82</f>
        <v>-337500</v>
      </c>
    </row>
    <row r="21" spans="1:2" ht="78.5" x14ac:dyDescent="0.35">
      <c r="A21" s="5" t="s">
        <v>69</v>
      </c>
      <c r="B21" s="6">
        <f>B11*LCI_default_S2!AB45*LCI_default_S2!AB38+B12*LCI_default_S2!AB65*LCI_default_S2!AB51+B15*LCI_default_S2!AB89*LCI_default_S2!AB82+B16*LCI_default_S2!AB109*LCI_default_S2!AB95</f>
        <v>43.5</v>
      </c>
    </row>
    <row r="22" spans="1:2" ht="78.5" x14ac:dyDescent="0.35">
      <c r="A22" s="5" t="s">
        <v>70</v>
      </c>
      <c r="B22" s="6">
        <f>B11*LCI_default_S2!AB46*LCI_default_S2!AB38+B12*LCI_default_S2!AB64*LCI_default_S2!AB51+B15*LCI_default_S2!AB90*LCI_default_S2!AB82+B16*LCI_default_S2!AB108*LCI_default_S2!AB95</f>
        <v>322500</v>
      </c>
    </row>
    <row r="23" spans="1:2" ht="78.5" x14ac:dyDescent="0.35">
      <c r="A23" s="5" t="s">
        <v>71</v>
      </c>
      <c r="B23" s="6">
        <v>0</v>
      </c>
    </row>
    <row r="24" spans="1:2" ht="78.5" x14ac:dyDescent="0.35">
      <c r="A24" s="5" t="s">
        <v>72</v>
      </c>
      <c r="B24" s="6">
        <v>0</v>
      </c>
    </row>
    <row r="25" spans="1:2" ht="78.5" x14ac:dyDescent="0.35">
      <c r="A25" s="5" t="s">
        <v>73</v>
      </c>
      <c r="B25" s="6">
        <v>0</v>
      </c>
    </row>
    <row r="26" spans="1:2" ht="78.5" x14ac:dyDescent="0.35">
      <c r="A26" s="5" t="s">
        <v>74</v>
      </c>
      <c r="B26" s="6">
        <f>B11*LCI_default_S2!AB48*LCI_default_S2!AB38+B12*LCI_default_S2!AB60*LCI_default_S2!AB51+B15*LCI_default_S2!AB92*LCI_default_S2!AB82+B16*LCI_default_S2!AB104*LCI_default_S2!AB95</f>
        <v>2550</v>
      </c>
    </row>
    <row r="27" spans="1:2" ht="78.5" x14ac:dyDescent="0.35">
      <c r="A27" s="5" t="s">
        <v>75</v>
      </c>
      <c r="B27" s="6">
        <v>0</v>
      </c>
    </row>
    <row r="28" spans="1:2" ht="78.5" x14ac:dyDescent="0.35">
      <c r="A28" s="5" t="s">
        <v>76</v>
      </c>
      <c r="B28" s="6">
        <f>B11*LCI_default_S2!AB50*LCI_default_S2!AB38+B15*LCI_default_S2!AB94*LCI_default_S2!AB82</f>
        <v>525</v>
      </c>
    </row>
    <row r="29" spans="1:2" ht="65.5" x14ac:dyDescent="0.35">
      <c r="A29" s="5" t="s">
        <v>77</v>
      </c>
      <c r="B29" s="6">
        <f>B11*LCI_default_S2!AB39*LCI_default_S2!AB38+B15*LCI_default_S2!AB83*LCI_default_S2!AB82</f>
        <v>-13.875</v>
      </c>
    </row>
    <row r="30" spans="1:2" ht="65.5" x14ac:dyDescent="0.35">
      <c r="A30" s="5" t="s">
        <v>78</v>
      </c>
      <c r="B30" s="6">
        <f>B11*LCI_default_S2!AB40*LCI_default_S2!AB38+B12*LCI_default_S2!AB54*LCI_default_S2!AB51+B15*LCI_default_S2!AB84*LCI_default_S2!AB82+B16*LCI_default_S2!AB98*LCI_default_S2!AB95</f>
        <v>-337.5</v>
      </c>
    </row>
    <row r="31" spans="1:2" ht="65.5" x14ac:dyDescent="0.35">
      <c r="A31" s="5" t="s">
        <v>79</v>
      </c>
      <c r="B31" s="6">
        <f>B11*LCI_default_S2!AB41*LCI_default_S2!AB38+B15*LCI_default_S2!AB85*LCI_default_S2!AB82</f>
        <v>5.5574999999999999E-3</v>
      </c>
    </row>
    <row r="32" spans="1:2" ht="65.5" x14ac:dyDescent="0.35">
      <c r="A32" s="5" t="s">
        <v>80</v>
      </c>
      <c r="B32" s="6">
        <f>B11*LCI_default_S2!AB42*LCI_default_S2!AB38+B12*LCI_default_S2!AB55*LCI_default_S2!AB51+B15*LCI_default_S2!AB86*LCI_default_S2!AB82+B16*LCI_default_S2!AB99*LCI_default_S2!AB95</f>
        <v>10451.25</v>
      </c>
    </row>
    <row r="33" spans="1:2" ht="65.5" x14ac:dyDescent="0.35">
      <c r="A33" s="5" t="s">
        <v>81</v>
      </c>
      <c r="B33" s="6">
        <f>B11*LCI_default_S2!AB43*LCI_default_S2!AB38+B12*LCI_default_S2!AB53*LCI_default_S2!AB51+B15*LCI_default_S2!AB87*LCI_default_S2!AB82+B16*LCI_default_S2!AB97*LCI_default_S2!AB95</f>
        <v>528.16901408450701</v>
      </c>
    </row>
    <row r="34" spans="1:2" ht="78.5" x14ac:dyDescent="0.35">
      <c r="A34" s="5" t="s">
        <v>82</v>
      </c>
      <c r="B34" s="6">
        <f>B11*LCI_default_S2!AB47*LCI_default_S2!AB38+B12*LCI_default_S2!AB63*LCI_default_S2!AB51+B15*LCI_default_S2!AB91*LCI_default_S2!AB82+B16*LCI_default_S2!AB107*LCI_default_S2!AB95</f>
        <v>461.7</v>
      </c>
    </row>
    <row r="35" spans="1:2" ht="78.5" x14ac:dyDescent="0.35">
      <c r="A35" s="5" t="s">
        <v>83</v>
      </c>
      <c r="B35" s="6">
        <f>B11*LCI_default_S2!AB49*LCI_default_S2!AB38+B15*LCI_default_S2!AB93*LCI_default_S2!AB82</f>
        <v>93.75</v>
      </c>
    </row>
    <row r="36" spans="1:2" ht="65.5" x14ac:dyDescent="0.35">
      <c r="A36" s="5" t="s">
        <v>84</v>
      </c>
      <c r="B36" s="6">
        <f>B12*LCI_default_S2!AB52*LCI_default_S2!AB51+B16*LCI_default_S2!AB96*LCI_default_S2!AB95</f>
        <v>1.2525000000000001E-3</v>
      </c>
    </row>
    <row r="37" spans="1:2" ht="65.5" x14ac:dyDescent="0.35">
      <c r="A37" s="5" t="s">
        <v>85</v>
      </c>
      <c r="B37" s="6">
        <f>B12*LCI_default_S2!AB56*LCI_default_S2!AB51+B16*LCI_default_S2!AB100*LCI_default_S2!AB95</f>
        <v>181200</v>
      </c>
    </row>
    <row r="38" spans="1:2" ht="65.5" x14ac:dyDescent="0.35">
      <c r="A38" s="5" t="s">
        <v>86</v>
      </c>
      <c r="B38" s="6">
        <f>B12*LCI_default_S2!AB57*LCI_default_S2!AB51+B16*LCI_default_S2!AB101*LCI_default_S2!AB95</f>
        <v>168750</v>
      </c>
    </row>
    <row r="39" spans="1:2" ht="65.5" x14ac:dyDescent="0.35">
      <c r="A39" s="5" t="s">
        <v>87</v>
      </c>
      <c r="B39" s="6">
        <f>B12*LCI_default_S2!AB58*LCI_default_S2!AB51+B16*LCI_default_S2!AB102*LCI_default_S2!AB95</f>
        <v>-465000</v>
      </c>
    </row>
    <row r="40" spans="1:2" ht="65.5" x14ac:dyDescent="0.35">
      <c r="A40" s="5" t="s">
        <v>88</v>
      </c>
      <c r="B40" s="6">
        <f>B12*LCI_default_S2!AB59*LCI_default_S2!AB51+B16*LCI_default_S2!AB103*LCI_default_S2!AB95</f>
        <v>-75000</v>
      </c>
    </row>
    <row r="41" spans="1:2" ht="78.5" x14ac:dyDescent="0.35">
      <c r="A41" s="5" t="s">
        <v>89</v>
      </c>
      <c r="B41" s="6">
        <f>B12*LCI_default_S2!AB61*LCI_default_S2!AB51+B16*LCI_default_S2!AB105*LCI_default_S2!AB95</f>
        <v>6.9599999999999995E-2</v>
      </c>
    </row>
    <row r="42" spans="1:2" ht="78.5" x14ac:dyDescent="0.35">
      <c r="A42" s="5" t="s">
        <v>90</v>
      </c>
      <c r="B42" s="6">
        <f>B12*LCI_default_S2!AB62*LCI_default_S2!AB51+B16*LCI_default_S2!AB106*LCI_default_S2!AB95</f>
        <v>5.28E-2</v>
      </c>
    </row>
    <row r="43" spans="1:2" ht="78.5" x14ac:dyDescent="0.35">
      <c r="A43" s="5" t="s">
        <v>91</v>
      </c>
      <c r="B43" s="6">
        <f>B12*LCI_default_S2!AB66*LCI_default_S2!AB51+B16*LCI_default_S2!AB110*LCI_default_S2!AB95</f>
        <v>8.1749999999999989E-2</v>
      </c>
    </row>
    <row r="44" spans="1:2" ht="78.5" x14ac:dyDescent="0.35">
      <c r="A44" s="5" t="s">
        <v>92</v>
      </c>
      <c r="B44" s="6">
        <f>B12*LCI_default_S2!AB67*LCI_default_S2!AB51+B16*LCI_default_S2!AB111*LCI_default_S2!AB95</f>
        <v>2.2275</v>
      </c>
    </row>
    <row r="45" spans="1:2" ht="78.5" x14ac:dyDescent="0.35">
      <c r="A45" s="5" t="s">
        <v>93</v>
      </c>
      <c r="B45" s="6">
        <f>B12*LCI_default_S2!AB68*LCI_default_S2!AB51+B16*LCI_default_S2!AB112*LCI_default_S2!AB95</f>
        <v>6.9599999999999995E-2</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B45"/>
  <sheetViews>
    <sheetView workbookViewId="0"/>
  </sheetViews>
  <sheetFormatPr baseColWidth="10" defaultColWidth="8.7265625" defaultRowHeight="14.5" x14ac:dyDescent="0.35"/>
  <sheetData>
    <row r="1" spans="1:2" x14ac:dyDescent="0.35">
      <c r="B1" s="5" t="s">
        <v>51</v>
      </c>
    </row>
    <row r="2" spans="1:2" ht="39.5" x14ac:dyDescent="0.35">
      <c r="A2" s="5" t="s">
        <v>52</v>
      </c>
      <c r="B2" s="6">
        <f>VLOOKUP("BWM",Waste_Generation_S3!A1:C100,3,FALSE)*-1</f>
        <v>-1500000</v>
      </c>
    </row>
    <row r="3" spans="1:2" x14ac:dyDescent="0.35">
      <c r="A3" s="5" t="s">
        <v>2</v>
      </c>
      <c r="B3" s="6">
        <f>B2*LCI_default_S3!AB3*LCI_default_S3!AB2</f>
        <v>-300000</v>
      </c>
    </row>
    <row r="4" spans="1:2" x14ac:dyDescent="0.35">
      <c r="A4" s="5" t="s">
        <v>3</v>
      </c>
      <c r="B4" s="6">
        <f>B2*LCI_default_S3!AB4*LCI_default_S3!AB2</f>
        <v>-1200000</v>
      </c>
    </row>
    <row r="5" spans="1:2" ht="26.5" x14ac:dyDescent="0.35">
      <c r="A5" s="5" t="s">
        <v>53</v>
      </c>
      <c r="B5" s="6">
        <f>B3*LCI_default_S3!AB6*LCI_default_S3!AB5</f>
        <v>-240000</v>
      </c>
    </row>
    <row r="6" spans="1:2" ht="26.5" x14ac:dyDescent="0.35">
      <c r="A6" s="5" t="s">
        <v>54</v>
      </c>
      <c r="B6" s="6">
        <f>B3*LCI_default_S3!AB7*LCI_default_S3!AB5</f>
        <v>-60000</v>
      </c>
    </row>
    <row r="7" spans="1:2" ht="39.5" x14ac:dyDescent="0.35">
      <c r="A7" s="5" t="s">
        <v>55</v>
      </c>
      <c r="B7" s="6">
        <f>B5*LCI_default_S3!AB9*LCI_default_S3!AB8</f>
        <v>-240000</v>
      </c>
    </row>
    <row r="8" spans="1:2" ht="52.5" x14ac:dyDescent="0.35">
      <c r="A8" s="5" t="s">
        <v>56</v>
      </c>
      <c r="B8" s="6">
        <f>B6*LCI_default_S3!AB11*LCI_default_S3!AB10</f>
        <v>-60000</v>
      </c>
    </row>
    <row r="9" spans="1:2" ht="26.5" x14ac:dyDescent="0.35">
      <c r="A9" s="5" t="s">
        <v>57</v>
      </c>
      <c r="B9" s="6">
        <f>B4*LCI_default_S3!AB13*LCI_default_S3!AB12</f>
        <v>-720000</v>
      </c>
    </row>
    <row r="10" spans="1:2" ht="26.5" x14ac:dyDescent="0.35">
      <c r="A10" s="5" t="s">
        <v>58</v>
      </c>
      <c r="B10" s="6">
        <f>B4*LCI_default_S3!AB14*LCI_default_S3!AB12</f>
        <v>-480000</v>
      </c>
    </row>
    <row r="11" spans="1:2" ht="52.5" x14ac:dyDescent="0.35">
      <c r="A11" s="5" t="s">
        <v>59</v>
      </c>
      <c r="B11" s="6">
        <f>B9*LCI_default_S3!AB16*LCI_default_S3!AB15</f>
        <v>0</v>
      </c>
    </row>
    <row r="12" spans="1:2" ht="52.5" x14ac:dyDescent="0.35">
      <c r="A12" s="5" t="s">
        <v>60</v>
      </c>
      <c r="B12" s="6">
        <f>B9*LCI_default_S3!AB17*LCI_default_S3!AB15</f>
        <v>-720000</v>
      </c>
    </row>
    <row r="13" spans="1:2" ht="65.5" x14ac:dyDescent="0.35">
      <c r="A13" s="5" t="s">
        <v>61</v>
      </c>
      <c r="B13" s="6">
        <f>B9*LCI_default_S3!AB18*LCI_default_S3!AB15+B10*LCI_default_S3!AB23*LCI_default_S3!AB20</f>
        <v>24000</v>
      </c>
    </row>
    <row r="14" spans="1:2" ht="65.5" x14ac:dyDescent="0.35">
      <c r="A14" s="5" t="s">
        <v>62</v>
      </c>
      <c r="B14" s="6">
        <f>B9*LCI_default_S3!AB19*LCI_default_S3!AB15+B10*LCI_default_S3!AB24*LCI_default_S3!AB20</f>
        <v>120000</v>
      </c>
    </row>
    <row r="15" spans="1:2" ht="52.5" x14ac:dyDescent="0.35">
      <c r="A15" s="5" t="s">
        <v>63</v>
      </c>
      <c r="B15" s="6">
        <f>B10*LCI_default_S3!AB21*LCI_default_S3!AB20</f>
        <v>0</v>
      </c>
    </row>
    <row r="16" spans="1:2" ht="52.5" x14ac:dyDescent="0.35">
      <c r="A16" s="5" t="s">
        <v>64</v>
      </c>
      <c r="B16" s="6">
        <f>B10*LCI_default_S3!AB22*LCI_default_S3!AB20</f>
        <v>-480000</v>
      </c>
    </row>
    <row r="17" spans="1:2" ht="65.5" x14ac:dyDescent="0.35">
      <c r="A17" s="5" t="s">
        <v>65</v>
      </c>
      <c r="B17" s="6">
        <f>B7*LCI_default_S3!AB26*LCI_default_S3!AB25+B8*LCI_default_S3!AB70*LCI_default_S3!AB69</f>
        <v>-335.99999999999994</v>
      </c>
    </row>
    <row r="18" spans="1:2" ht="65.5" x14ac:dyDescent="0.35">
      <c r="A18" s="5" t="s">
        <v>66</v>
      </c>
      <c r="B18" s="6">
        <f>B7*LCI_default_S3!AB27*LCI_default_S3!AB25+B8*LCI_default_S3!AB71*LCI_default_S3!AB69</f>
        <v>335.99999999999994</v>
      </c>
    </row>
    <row r="19" spans="1:2" ht="65.5" x14ac:dyDescent="0.35">
      <c r="A19" s="5" t="s">
        <v>67</v>
      </c>
      <c r="B19" s="6">
        <f>B7*LCI_default_S3!AB28*LCI_default_S3!AB25+B8*LCI_default_S3!AB72*LCI_default_S3!AB69</f>
        <v>335.99999999999994</v>
      </c>
    </row>
    <row r="20" spans="1:2" ht="65.5" x14ac:dyDescent="0.35">
      <c r="A20" s="5" t="s">
        <v>68</v>
      </c>
      <c r="B20" s="6">
        <f>B7*LCI_default_S3!AB29*LCI_default_S3!AB25+B8*LCI_default_S3!AB73*LCI_default_S3!AB69+B11*LCI_default_S3!AB44*LCI_default_S3!AB38+B15*LCI_default_S3!AB88*LCI_default_S3!AB82</f>
        <v>-105000</v>
      </c>
    </row>
    <row r="21" spans="1:2" ht="78.5" x14ac:dyDescent="0.35">
      <c r="A21" s="5" t="s">
        <v>69</v>
      </c>
      <c r="B21" s="6">
        <f>B7*LCI_default_S3!AB30*LCI_default_S3!AB25+B8*LCI_default_S3!AB74*LCI_default_S3!AB69+B11*LCI_default_S3!AB45*LCI_default_S3!AB38+B12*LCI_default_S3!AB65*LCI_default_S3!AB51+B15*LCI_default_S3!AB89*LCI_default_S3!AB82+B16*LCI_default_S3!AB109*LCI_default_S3!AB95</f>
        <v>57.727200000000011</v>
      </c>
    </row>
    <row r="22" spans="1:2" ht="78.5" x14ac:dyDescent="0.35">
      <c r="A22" s="5" t="s">
        <v>70</v>
      </c>
      <c r="B22" s="6">
        <f>B7*LCI_default_S3!AB31*LCI_default_S3!AB25+B8*LCI_default_S3!AB75*LCI_default_S3!AB69+B11*LCI_default_S3!AB46*LCI_default_S3!AB38+B12*LCI_default_S3!AB64*LCI_default_S3!AB51+B15*LCI_default_S3!AB90*LCI_default_S3!AB82+B16*LCI_default_S3!AB108*LCI_default_S3!AB95</f>
        <v>295980</v>
      </c>
    </row>
    <row r="23" spans="1:2" ht="78.5" x14ac:dyDescent="0.35">
      <c r="A23" s="5" t="s">
        <v>71</v>
      </c>
      <c r="B23" s="6">
        <f>B7*LCI_default_S3!AB32*LCI_default_S3!AB25+B8*LCI_default_S3!AB76*LCI_default_S3!AB69</f>
        <v>46140</v>
      </c>
    </row>
    <row r="24" spans="1:2" ht="78.5" x14ac:dyDescent="0.35">
      <c r="A24" s="5" t="s">
        <v>72</v>
      </c>
      <c r="B24" s="6">
        <f>B7*LCI_default_S3!AB33*LCI_default_S3!AB25+B8*LCI_default_S3!AB77*LCI_default_S3!AB69</f>
        <v>0</v>
      </c>
    </row>
    <row r="25" spans="1:2" ht="78.5" x14ac:dyDescent="0.35">
      <c r="A25" s="5" t="s">
        <v>73</v>
      </c>
      <c r="B25" s="6">
        <f>B7*LCI_default_S3!AB34*LCI_default_S3!AB25+B8*LCI_default_S3!AB78*LCI_default_S3!AB69</f>
        <v>2952</v>
      </c>
    </row>
    <row r="26" spans="1:2" ht="78.5" x14ac:dyDescent="0.35">
      <c r="A26" s="5" t="s">
        <v>74</v>
      </c>
      <c r="B26" s="6">
        <f>B7*LCI_default_S3!AB35*LCI_default_S3!AB25+B8*LCI_default_S3!AB79*LCI_default_S3!AB69+B11*LCI_default_S3!AB48*LCI_default_S3!AB38+B12*LCI_default_S3!AB60*LCI_default_S3!AB51+B15*LCI_default_S3!AB92*LCI_default_S3!AB82+B16*LCI_default_S3!AB104*LCI_default_S3!AB95</f>
        <v>2894.0699999999997</v>
      </c>
    </row>
    <row r="27" spans="1:2" ht="78.5" x14ac:dyDescent="0.35">
      <c r="A27" s="5" t="s">
        <v>75</v>
      </c>
      <c r="B27" s="6">
        <f>B7*LCI_default_S3!AB36*LCI_default_S3!AB25+B8*LCI_default_S3!AB80*LCI_default_S3!AB69</f>
        <v>168.078</v>
      </c>
    </row>
    <row r="28" spans="1:2" ht="78.5" x14ac:dyDescent="0.35">
      <c r="A28" s="5" t="s">
        <v>76</v>
      </c>
      <c r="B28" s="6">
        <f>B7*LCI_default_S3!AB37*LCI_default_S3!AB25+B8*LCI_default_S3!AB81*LCI_default_S3!AB69+B11*LCI_default_S3!AB50*LCI_default_S3!AB38+B15*LCI_default_S3!AB94*LCI_default_S3!AB82</f>
        <v>7.0290000000000008</v>
      </c>
    </row>
    <row r="29" spans="1:2" ht="65.5" x14ac:dyDescent="0.35">
      <c r="A29" s="5" t="s">
        <v>77</v>
      </c>
      <c r="B29" s="6">
        <f>B11*LCI_default_S3!AB39*LCI_default_S3!AB38+B15*LCI_default_S3!AB83*LCI_default_S3!AB82</f>
        <v>0</v>
      </c>
    </row>
    <row r="30" spans="1:2" ht="65.5" x14ac:dyDescent="0.35">
      <c r="A30" s="5" t="s">
        <v>78</v>
      </c>
      <c r="B30" s="6">
        <f>B11*LCI_default_S3!AB40*LCI_default_S3!AB38+B12*LCI_default_S3!AB54*LCI_default_S3!AB51+B15*LCI_default_S3!AB84*LCI_default_S3!AB82+B16*LCI_default_S3!AB98*LCI_default_S3!AB95</f>
        <v>-270</v>
      </c>
    </row>
    <row r="31" spans="1:2" ht="65.5" x14ac:dyDescent="0.35">
      <c r="A31" s="5" t="s">
        <v>79</v>
      </c>
      <c r="B31" s="6">
        <f>B11*LCI_default_S3!AB41*LCI_default_S3!AB38+B15*LCI_default_S3!AB85*LCI_default_S3!AB82</f>
        <v>0</v>
      </c>
    </row>
    <row r="32" spans="1:2" ht="65.5" x14ac:dyDescent="0.35">
      <c r="A32" s="5" t="s">
        <v>80</v>
      </c>
      <c r="B32" s="6">
        <f>B11*LCI_default_S3!AB42*LCI_default_S3!AB38+B12*LCI_default_S3!AB55*LCI_default_S3!AB51+B15*LCI_default_S3!AB86*LCI_default_S3!AB82+B16*LCI_default_S3!AB99*LCI_default_S3!AB95</f>
        <v>2562</v>
      </c>
    </row>
    <row r="33" spans="1:2" ht="65.5" x14ac:dyDescent="0.35">
      <c r="A33" s="5" t="s">
        <v>81</v>
      </c>
      <c r="B33" s="6">
        <f>B11*LCI_default_S3!AB43*LCI_default_S3!AB38+B12*LCI_default_S3!AB53*LCI_default_S3!AB51+B15*LCI_default_S3!AB87*LCI_default_S3!AB82+B16*LCI_default_S3!AB97*LCI_default_S3!AB95</f>
        <v>422.53521126760563</v>
      </c>
    </row>
    <row r="34" spans="1:2" ht="78.5" x14ac:dyDescent="0.35">
      <c r="A34" s="5" t="s">
        <v>82</v>
      </c>
      <c r="B34" s="6">
        <f>B11*LCI_default_S3!AB47*LCI_default_S3!AB38+B12*LCI_default_S3!AB63*LCI_default_S3!AB51+B15*LCI_default_S3!AB91*LCI_default_S3!AB82+B16*LCI_default_S3!AB107*LCI_default_S3!AB95</f>
        <v>107.52</v>
      </c>
    </row>
    <row r="35" spans="1:2" ht="78.5" x14ac:dyDescent="0.35">
      <c r="A35" s="5" t="s">
        <v>83</v>
      </c>
      <c r="B35" s="6">
        <f>B11*LCI_default_S3!AB49*LCI_default_S3!AB38+B15*LCI_default_S3!AB93*LCI_default_S3!AB82</f>
        <v>0</v>
      </c>
    </row>
    <row r="36" spans="1:2" ht="65.5" x14ac:dyDescent="0.35">
      <c r="A36" s="5" t="s">
        <v>84</v>
      </c>
      <c r="B36" s="6">
        <f>B12*LCI_default_S3!AB52*LCI_default_S3!AB51+B16*LCI_default_S3!AB96*LCI_default_S3!AB95</f>
        <v>2.0039999999999997E-3</v>
      </c>
    </row>
    <row r="37" spans="1:2" ht="65.5" x14ac:dyDescent="0.35">
      <c r="A37" s="5" t="s">
        <v>85</v>
      </c>
      <c r="B37" s="6">
        <f>B12*LCI_default_S3!AB56*LCI_default_S3!AB51+B16*LCI_default_S3!AB100*LCI_default_S3!AB95</f>
        <v>289920</v>
      </c>
    </row>
    <row r="38" spans="1:2" ht="65.5" x14ac:dyDescent="0.35">
      <c r="A38" s="5" t="s">
        <v>86</v>
      </c>
      <c r="B38" s="6">
        <f>B12*LCI_default_S3!AB57*LCI_default_S3!AB51+B16*LCI_default_S3!AB101*LCI_default_S3!AB95</f>
        <v>270000</v>
      </c>
    </row>
    <row r="39" spans="1:2" ht="65.5" x14ac:dyDescent="0.35">
      <c r="A39" s="5" t="s">
        <v>87</v>
      </c>
      <c r="B39" s="6">
        <f>B12*LCI_default_S3!AB58*LCI_default_S3!AB51+B16*LCI_default_S3!AB102*LCI_default_S3!AB95</f>
        <v>-744000</v>
      </c>
    </row>
    <row r="40" spans="1:2" ht="65.5" x14ac:dyDescent="0.35">
      <c r="A40" s="5" t="s">
        <v>88</v>
      </c>
      <c r="B40" s="6">
        <f>B12*LCI_default_S3!AB59*LCI_default_S3!AB51+B16*LCI_default_S3!AB103*LCI_default_S3!AB95</f>
        <v>-120000</v>
      </c>
    </row>
    <row r="41" spans="1:2" ht="78.5" x14ac:dyDescent="0.35">
      <c r="A41" s="5" t="s">
        <v>89</v>
      </c>
      <c r="B41" s="6">
        <f>B12*LCI_default_S3!AB61*LCI_default_S3!AB51+B16*LCI_default_S3!AB105*LCI_default_S3!AB95</f>
        <v>0.11136</v>
      </c>
    </row>
    <row r="42" spans="1:2" ht="78.5" x14ac:dyDescent="0.35">
      <c r="A42" s="5" t="s">
        <v>90</v>
      </c>
      <c r="B42" s="6">
        <f>B12*LCI_default_S3!AB62*LCI_default_S3!AB51+B16*LCI_default_S3!AB106*LCI_default_S3!AB95</f>
        <v>8.448E-2</v>
      </c>
    </row>
    <row r="43" spans="1:2" ht="78.5" x14ac:dyDescent="0.35">
      <c r="A43" s="5" t="s">
        <v>91</v>
      </c>
      <c r="B43" s="6">
        <f>B12*LCI_default_S3!AB66*LCI_default_S3!AB51+B16*LCI_default_S3!AB110*LCI_default_S3!AB95</f>
        <v>0.1308</v>
      </c>
    </row>
    <row r="44" spans="1:2" ht="78.5" x14ac:dyDescent="0.35">
      <c r="A44" s="5" t="s">
        <v>92</v>
      </c>
      <c r="B44" s="6">
        <f>B12*LCI_default_S3!AB67*LCI_default_S3!AB51+B16*LCI_default_S3!AB111*LCI_default_S3!AB95</f>
        <v>3.5640000000000001</v>
      </c>
    </row>
    <row r="45" spans="1:2" ht="78.5" x14ac:dyDescent="0.35">
      <c r="A45" s="5" t="s">
        <v>93</v>
      </c>
      <c r="B45" s="6">
        <f>B12*LCI_default_S3!AB68*LCI_default_S3!AB51+B16*LCI_default_S3!AB112*LCI_default_S3!AB95</f>
        <v>0.11136</v>
      </c>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B45"/>
  <sheetViews>
    <sheetView workbookViewId="0"/>
  </sheetViews>
  <sheetFormatPr baseColWidth="10" defaultColWidth="8.7265625" defaultRowHeight="14.5" x14ac:dyDescent="0.35"/>
  <sheetData>
    <row r="1" spans="1:2" x14ac:dyDescent="0.35">
      <c r="B1" s="5" t="s">
        <v>51</v>
      </c>
    </row>
    <row r="2" spans="1:2" ht="39.5" x14ac:dyDescent="0.35">
      <c r="A2" s="5" t="s">
        <v>52</v>
      </c>
      <c r="B2" s="6">
        <v>0</v>
      </c>
    </row>
    <row r="3" spans="1:2" x14ac:dyDescent="0.35">
      <c r="A3" s="5" t="s">
        <v>2</v>
      </c>
      <c r="B3" s="6">
        <f>VLOOKUP("PW1",Waste_Generation_S3!A1:C100,3,FALSE)*-1</f>
        <v>-300000</v>
      </c>
    </row>
    <row r="4" spans="1:2" x14ac:dyDescent="0.35">
      <c r="A4" s="5" t="s">
        <v>3</v>
      </c>
      <c r="B4" s="6">
        <v>0</v>
      </c>
    </row>
    <row r="5" spans="1:2" ht="26.5" x14ac:dyDescent="0.35">
      <c r="A5" s="5" t="s">
        <v>53</v>
      </c>
      <c r="B5" s="6">
        <f>B3*LCI_default_S3!AB6*LCI_default_S3!AB5</f>
        <v>-240000</v>
      </c>
    </row>
    <row r="6" spans="1:2" ht="26.5" x14ac:dyDescent="0.35">
      <c r="A6" s="5" t="s">
        <v>54</v>
      </c>
      <c r="B6" s="6">
        <f>B3*LCI_default_S3!AB7*LCI_default_S3!AB5</f>
        <v>-60000</v>
      </c>
    </row>
    <row r="7" spans="1:2" ht="39.5" x14ac:dyDescent="0.35">
      <c r="A7" s="5" t="s">
        <v>55</v>
      </c>
      <c r="B7" s="6">
        <f>B5*LCI_default_S3!AB9*LCI_default_S3!AB8</f>
        <v>-240000</v>
      </c>
    </row>
    <row r="8" spans="1:2" ht="52.5" x14ac:dyDescent="0.35">
      <c r="A8" s="5" t="s">
        <v>56</v>
      </c>
      <c r="B8" s="6">
        <f>B6*LCI_default_S3!AB11*LCI_default_S3!AB10</f>
        <v>-60000</v>
      </c>
    </row>
    <row r="9" spans="1:2" ht="26.5" x14ac:dyDescent="0.35">
      <c r="A9" s="5" t="s">
        <v>57</v>
      </c>
      <c r="B9" s="6">
        <v>0</v>
      </c>
    </row>
    <row r="10" spans="1:2" ht="26.5" x14ac:dyDescent="0.35">
      <c r="A10" s="5" t="s">
        <v>58</v>
      </c>
      <c r="B10" s="6">
        <v>0</v>
      </c>
    </row>
    <row r="11" spans="1:2" ht="52.5" x14ac:dyDescent="0.35">
      <c r="A11" s="5" t="s">
        <v>59</v>
      </c>
      <c r="B11" s="6">
        <v>0</v>
      </c>
    </row>
    <row r="12" spans="1:2" ht="52.5" x14ac:dyDescent="0.35">
      <c r="A12" s="5" t="s">
        <v>60</v>
      </c>
      <c r="B12" s="6">
        <v>0</v>
      </c>
    </row>
    <row r="13" spans="1:2" ht="65.5" x14ac:dyDescent="0.35">
      <c r="A13" s="5" t="s">
        <v>61</v>
      </c>
      <c r="B13" s="6">
        <v>0</v>
      </c>
    </row>
    <row r="14" spans="1:2" ht="65.5" x14ac:dyDescent="0.35">
      <c r="A14" s="5" t="s">
        <v>62</v>
      </c>
      <c r="B14" s="6">
        <v>0</v>
      </c>
    </row>
    <row r="15" spans="1:2" ht="52.5" x14ac:dyDescent="0.35">
      <c r="A15" s="5" t="s">
        <v>63</v>
      </c>
      <c r="B15" s="6">
        <v>0</v>
      </c>
    </row>
    <row r="16" spans="1:2" ht="52.5" x14ac:dyDescent="0.35">
      <c r="A16" s="5" t="s">
        <v>64</v>
      </c>
      <c r="B16" s="6">
        <v>0</v>
      </c>
    </row>
    <row r="17" spans="1:2" ht="65.5" x14ac:dyDescent="0.35">
      <c r="A17" s="5" t="s">
        <v>65</v>
      </c>
      <c r="B17" s="6">
        <f>B7*LCI_default_S3!AB26*LCI_default_S3!AB25+B8*LCI_default_S3!AB70*LCI_default_S3!AB69</f>
        <v>-335.99999999999994</v>
      </c>
    </row>
    <row r="18" spans="1:2" ht="65.5" x14ac:dyDescent="0.35">
      <c r="A18" s="5" t="s">
        <v>66</v>
      </c>
      <c r="B18" s="6">
        <f>B7*LCI_default_S3!AB27*LCI_default_S3!AB25+B8*LCI_default_S3!AB71*LCI_default_S3!AB69</f>
        <v>335.99999999999994</v>
      </c>
    </row>
    <row r="19" spans="1:2" ht="65.5" x14ac:dyDescent="0.35">
      <c r="A19" s="5" t="s">
        <v>67</v>
      </c>
      <c r="B19" s="6">
        <f>B7*LCI_default_S3!AB28*LCI_default_S3!AB25+B8*LCI_default_S3!AB72*LCI_default_S3!AB69</f>
        <v>335.99999999999994</v>
      </c>
    </row>
    <row r="20" spans="1:2" ht="65.5" x14ac:dyDescent="0.35">
      <c r="A20" s="5" t="s">
        <v>68</v>
      </c>
      <c r="B20" s="6">
        <f>B7*LCI_default_S3!AB29*LCI_default_S3!AB25+B8*LCI_default_S3!AB73*LCI_default_S3!AB69</f>
        <v>-105000</v>
      </c>
    </row>
    <row r="21" spans="1:2" ht="78.5" x14ac:dyDescent="0.35">
      <c r="A21" s="5" t="s">
        <v>69</v>
      </c>
      <c r="B21" s="6">
        <f>B7*LCI_default_S3!AB30*LCI_default_S3!AB25+B8*LCI_default_S3!AB74*LCI_default_S3!AB69</f>
        <v>18.127200000000002</v>
      </c>
    </row>
    <row r="22" spans="1:2" ht="78.5" x14ac:dyDescent="0.35">
      <c r="A22" s="5" t="s">
        <v>70</v>
      </c>
      <c r="B22" s="6">
        <f>B7*LCI_default_S3!AB31*LCI_default_S3!AB25+B8*LCI_default_S3!AB75*LCI_default_S3!AB69</f>
        <v>43980</v>
      </c>
    </row>
    <row r="23" spans="1:2" ht="78.5" x14ac:dyDescent="0.35">
      <c r="A23" s="5" t="s">
        <v>71</v>
      </c>
      <c r="B23" s="6">
        <f>B7*LCI_default_S3!AB32*LCI_default_S3!AB25+B8*LCI_default_S3!AB76*LCI_default_S3!AB69</f>
        <v>46140</v>
      </c>
    </row>
    <row r="24" spans="1:2" ht="78.5" x14ac:dyDescent="0.35">
      <c r="A24" s="5" t="s">
        <v>72</v>
      </c>
      <c r="B24" s="6">
        <f>B7*LCI_default_S3!AB33*LCI_default_S3!AB25+B8*LCI_default_S3!AB77*LCI_default_S3!AB69</f>
        <v>0</v>
      </c>
    </row>
    <row r="25" spans="1:2" ht="78.5" x14ac:dyDescent="0.35">
      <c r="A25" s="5" t="s">
        <v>73</v>
      </c>
      <c r="B25" s="6">
        <f>B7*LCI_default_S3!AB34*LCI_default_S3!AB25+B8*LCI_default_S3!AB78*LCI_default_S3!AB69</f>
        <v>2952</v>
      </c>
    </row>
    <row r="26" spans="1:2" ht="78.5" x14ac:dyDescent="0.35">
      <c r="A26" s="5" t="s">
        <v>74</v>
      </c>
      <c r="B26" s="6">
        <f>B7*LCI_default_S3!AB35*LCI_default_S3!AB25+B8*LCI_default_S3!AB79*LCI_default_S3!AB69</f>
        <v>14.07</v>
      </c>
    </row>
    <row r="27" spans="1:2" ht="78.5" x14ac:dyDescent="0.35">
      <c r="A27" s="5" t="s">
        <v>75</v>
      </c>
      <c r="B27" s="6">
        <f>B7*LCI_default_S3!AB36*LCI_default_S3!AB25+B8*LCI_default_S3!AB80*LCI_default_S3!AB69</f>
        <v>168.078</v>
      </c>
    </row>
    <row r="28" spans="1:2" ht="78.5" x14ac:dyDescent="0.35">
      <c r="A28" s="5" t="s">
        <v>76</v>
      </c>
      <c r="B28" s="6">
        <f>B7*LCI_default_S3!AB37*LCI_default_S3!AB25+B8*LCI_default_S3!AB81*LCI_default_S3!AB69</f>
        <v>7.0290000000000008</v>
      </c>
    </row>
    <row r="29" spans="1:2" ht="65.5" x14ac:dyDescent="0.35">
      <c r="A29" s="5" t="s">
        <v>77</v>
      </c>
      <c r="B29" s="6">
        <v>0</v>
      </c>
    </row>
    <row r="30" spans="1:2" ht="65.5" x14ac:dyDescent="0.35">
      <c r="A30" s="5" t="s">
        <v>78</v>
      </c>
      <c r="B30" s="6">
        <v>0</v>
      </c>
    </row>
    <row r="31" spans="1:2" ht="65.5" x14ac:dyDescent="0.35">
      <c r="A31" s="5" t="s">
        <v>79</v>
      </c>
      <c r="B31" s="6">
        <v>0</v>
      </c>
    </row>
    <row r="32" spans="1:2" ht="65.5" x14ac:dyDescent="0.35">
      <c r="A32" s="5" t="s">
        <v>80</v>
      </c>
      <c r="B32" s="6">
        <v>0</v>
      </c>
    </row>
    <row r="33" spans="1:2" ht="65.5" x14ac:dyDescent="0.35">
      <c r="A33" s="5" t="s">
        <v>81</v>
      </c>
      <c r="B33" s="6">
        <v>0</v>
      </c>
    </row>
    <row r="34" spans="1:2" ht="78.5" x14ac:dyDescent="0.35">
      <c r="A34" s="5" t="s">
        <v>82</v>
      </c>
      <c r="B34" s="6">
        <v>0</v>
      </c>
    </row>
    <row r="35" spans="1:2" ht="78.5" x14ac:dyDescent="0.35">
      <c r="A35" s="5" t="s">
        <v>83</v>
      </c>
      <c r="B35" s="6">
        <v>0</v>
      </c>
    </row>
    <row r="36" spans="1:2" ht="65.5" x14ac:dyDescent="0.35">
      <c r="A36" s="5" t="s">
        <v>84</v>
      </c>
      <c r="B36" s="6">
        <v>0</v>
      </c>
    </row>
    <row r="37" spans="1:2" ht="65.5" x14ac:dyDescent="0.35">
      <c r="A37" s="5" t="s">
        <v>85</v>
      </c>
      <c r="B37" s="6">
        <v>0</v>
      </c>
    </row>
    <row r="38" spans="1:2" ht="65.5" x14ac:dyDescent="0.35">
      <c r="A38" s="5" t="s">
        <v>86</v>
      </c>
      <c r="B38" s="6">
        <v>0</v>
      </c>
    </row>
    <row r="39" spans="1:2" ht="65.5" x14ac:dyDescent="0.35">
      <c r="A39" s="5" t="s">
        <v>87</v>
      </c>
      <c r="B39" s="6">
        <v>0</v>
      </c>
    </row>
    <row r="40" spans="1:2" ht="65.5" x14ac:dyDescent="0.35">
      <c r="A40" s="5" t="s">
        <v>88</v>
      </c>
      <c r="B40" s="6">
        <v>0</v>
      </c>
    </row>
    <row r="41" spans="1:2" ht="78.5" x14ac:dyDescent="0.35">
      <c r="A41" s="5" t="s">
        <v>89</v>
      </c>
      <c r="B41" s="6">
        <v>0</v>
      </c>
    </row>
    <row r="42" spans="1:2" ht="78.5" x14ac:dyDescent="0.35">
      <c r="A42" s="5" t="s">
        <v>90</v>
      </c>
      <c r="B42" s="6">
        <v>0</v>
      </c>
    </row>
    <row r="43" spans="1:2" ht="78.5" x14ac:dyDescent="0.35">
      <c r="A43" s="5" t="s">
        <v>91</v>
      </c>
      <c r="B43" s="6">
        <v>0</v>
      </c>
    </row>
    <row r="44" spans="1:2" ht="78.5" x14ac:dyDescent="0.35">
      <c r="A44" s="5" t="s">
        <v>92</v>
      </c>
      <c r="B44" s="6">
        <v>0</v>
      </c>
    </row>
    <row r="45" spans="1:2" ht="78.5" x14ac:dyDescent="0.35">
      <c r="A45" s="5" t="s">
        <v>93</v>
      </c>
      <c r="B45" s="6">
        <v>0</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B45"/>
  <sheetViews>
    <sheetView workbookViewId="0"/>
  </sheetViews>
  <sheetFormatPr baseColWidth="10" defaultColWidth="8.7265625" defaultRowHeight="14.5" x14ac:dyDescent="0.35"/>
  <sheetData>
    <row r="1" spans="1:2" x14ac:dyDescent="0.35">
      <c r="B1" s="5" t="s">
        <v>51</v>
      </c>
    </row>
    <row r="2" spans="1:2" ht="39.5" x14ac:dyDescent="0.35">
      <c r="A2" s="5" t="s">
        <v>52</v>
      </c>
      <c r="B2" s="6">
        <v>0</v>
      </c>
    </row>
    <row r="3" spans="1:2" x14ac:dyDescent="0.35">
      <c r="A3" s="5" t="s">
        <v>2</v>
      </c>
      <c r="B3" s="6">
        <v>0</v>
      </c>
    </row>
    <row r="4" spans="1:2" x14ac:dyDescent="0.35">
      <c r="A4" s="5" t="s">
        <v>3</v>
      </c>
      <c r="B4" s="6">
        <f>VLOOKUP("PW2",Waste_Generation_S3!A1:C100,3,FALSE)*-1</f>
        <v>-1200000</v>
      </c>
    </row>
    <row r="5" spans="1:2" ht="26.5" x14ac:dyDescent="0.35">
      <c r="A5" s="5" t="s">
        <v>53</v>
      </c>
      <c r="B5" s="6">
        <v>0</v>
      </c>
    </row>
    <row r="6" spans="1:2" ht="26.5" x14ac:dyDescent="0.35">
      <c r="A6" s="5" t="s">
        <v>54</v>
      </c>
      <c r="B6" s="6">
        <v>0</v>
      </c>
    </row>
    <row r="7" spans="1:2" ht="39.5" x14ac:dyDescent="0.35">
      <c r="A7" s="5" t="s">
        <v>55</v>
      </c>
      <c r="B7" s="6">
        <v>0</v>
      </c>
    </row>
    <row r="8" spans="1:2" ht="52.5" x14ac:dyDescent="0.35">
      <c r="A8" s="5" t="s">
        <v>56</v>
      </c>
      <c r="B8" s="6">
        <v>0</v>
      </c>
    </row>
    <row r="9" spans="1:2" ht="26.5" x14ac:dyDescent="0.35">
      <c r="A9" s="5" t="s">
        <v>57</v>
      </c>
      <c r="B9" s="6">
        <f>B4*LCI_default_S3!AB13*LCI_default_S3!AB12</f>
        <v>-720000</v>
      </c>
    </row>
    <row r="10" spans="1:2" ht="26.5" x14ac:dyDescent="0.35">
      <c r="A10" s="5" t="s">
        <v>58</v>
      </c>
      <c r="B10" s="6">
        <f>B4*LCI_default_S3!AB14*LCI_default_S3!AB12</f>
        <v>-480000</v>
      </c>
    </row>
    <row r="11" spans="1:2" ht="52.5" x14ac:dyDescent="0.35">
      <c r="A11" s="5" t="s">
        <v>59</v>
      </c>
      <c r="B11" s="6">
        <f>B9*LCI_default_S3!AB16*LCI_default_S3!AB15</f>
        <v>0</v>
      </c>
    </row>
    <row r="12" spans="1:2" ht="52.5" x14ac:dyDescent="0.35">
      <c r="A12" s="5" t="s">
        <v>60</v>
      </c>
      <c r="B12" s="6">
        <f>B9*LCI_default_S3!AB17*LCI_default_S3!AB15</f>
        <v>-720000</v>
      </c>
    </row>
    <row r="13" spans="1:2" ht="65.5" x14ac:dyDescent="0.35">
      <c r="A13" s="5" t="s">
        <v>61</v>
      </c>
      <c r="B13" s="6">
        <f>B9*LCI_default_S3!AB18*LCI_default_S3!AB15+B10*LCI_default_S3!AB23*LCI_default_S3!AB20</f>
        <v>24000</v>
      </c>
    </row>
    <row r="14" spans="1:2" ht="65.5" x14ac:dyDescent="0.35">
      <c r="A14" s="5" t="s">
        <v>62</v>
      </c>
      <c r="B14" s="6">
        <f>B9*LCI_default_S3!AB19*LCI_default_S3!AB15+B10*LCI_default_S3!AB24*LCI_default_S3!AB20</f>
        <v>120000</v>
      </c>
    </row>
    <row r="15" spans="1:2" ht="52.5" x14ac:dyDescent="0.35">
      <c r="A15" s="5" t="s">
        <v>63</v>
      </c>
      <c r="B15" s="6">
        <f>B10*LCI_default_S3!AB21*LCI_default_S3!AB20</f>
        <v>0</v>
      </c>
    </row>
    <row r="16" spans="1:2" ht="52.5" x14ac:dyDescent="0.35">
      <c r="A16" s="5" t="s">
        <v>64</v>
      </c>
      <c r="B16" s="6">
        <f>B10*LCI_default_S3!AB22*LCI_default_S3!AB20</f>
        <v>-480000</v>
      </c>
    </row>
    <row r="17" spans="1:2" ht="65.5" x14ac:dyDescent="0.35">
      <c r="A17" s="5" t="s">
        <v>65</v>
      </c>
      <c r="B17" s="6">
        <v>0</v>
      </c>
    </row>
    <row r="18" spans="1:2" ht="65.5" x14ac:dyDescent="0.35">
      <c r="A18" s="5" t="s">
        <v>66</v>
      </c>
      <c r="B18" s="6">
        <v>0</v>
      </c>
    </row>
    <row r="19" spans="1:2" ht="65.5" x14ac:dyDescent="0.35">
      <c r="A19" s="5" t="s">
        <v>67</v>
      </c>
      <c r="B19" s="6">
        <v>0</v>
      </c>
    </row>
    <row r="20" spans="1:2" ht="65.5" x14ac:dyDescent="0.35">
      <c r="A20" s="5" t="s">
        <v>68</v>
      </c>
      <c r="B20" s="6">
        <f>B11*LCI_default_S3!AB44*LCI_default_S3!AB38+B15*LCI_default_S3!AB88*LCI_default_S3!AB82</f>
        <v>0</v>
      </c>
    </row>
    <row r="21" spans="1:2" ht="78.5" x14ac:dyDescent="0.35">
      <c r="A21" s="5" t="s">
        <v>69</v>
      </c>
      <c r="B21" s="6">
        <f>B11*LCI_default_S3!AB45*LCI_default_S3!AB38+B12*LCI_default_S3!AB65*LCI_default_S3!AB51+B15*LCI_default_S3!AB89*LCI_default_S3!AB82+B16*LCI_default_S3!AB109*LCI_default_S3!AB95</f>
        <v>39.6</v>
      </c>
    </row>
    <row r="22" spans="1:2" ht="78.5" x14ac:dyDescent="0.35">
      <c r="A22" s="5" t="s">
        <v>70</v>
      </c>
      <c r="B22" s="6">
        <f>B11*LCI_default_S3!AB46*LCI_default_S3!AB38+B12*LCI_default_S3!AB64*LCI_default_S3!AB51+B15*LCI_default_S3!AB90*LCI_default_S3!AB82+B16*LCI_default_S3!AB108*LCI_default_S3!AB95</f>
        <v>252000</v>
      </c>
    </row>
    <row r="23" spans="1:2" ht="78.5" x14ac:dyDescent="0.35">
      <c r="A23" s="5" t="s">
        <v>71</v>
      </c>
      <c r="B23" s="6">
        <v>0</v>
      </c>
    </row>
    <row r="24" spans="1:2" ht="78.5" x14ac:dyDescent="0.35">
      <c r="A24" s="5" t="s">
        <v>72</v>
      </c>
      <c r="B24" s="6">
        <v>0</v>
      </c>
    </row>
    <row r="25" spans="1:2" ht="78.5" x14ac:dyDescent="0.35">
      <c r="A25" s="5" t="s">
        <v>73</v>
      </c>
      <c r="B25" s="6">
        <v>0</v>
      </c>
    </row>
    <row r="26" spans="1:2" ht="78.5" x14ac:dyDescent="0.35">
      <c r="A26" s="5" t="s">
        <v>74</v>
      </c>
      <c r="B26" s="6">
        <f>B11*LCI_default_S3!AB48*LCI_default_S3!AB38+B12*LCI_default_S3!AB60*LCI_default_S3!AB51+B15*LCI_default_S3!AB92*LCI_default_S3!AB82+B16*LCI_default_S3!AB104*LCI_default_S3!AB95</f>
        <v>2880</v>
      </c>
    </row>
    <row r="27" spans="1:2" ht="78.5" x14ac:dyDescent="0.35">
      <c r="A27" s="5" t="s">
        <v>75</v>
      </c>
      <c r="B27" s="6">
        <v>0</v>
      </c>
    </row>
    <row r="28" spans="1:2" ht="78.5" x14ac:dyDescent="0.35">
      <c r="A28" s="5" t="s">
        <v>76</v>
      </c>
      <c r="B28" s="6">
        <f>B11*LCI_default_S3!AB50*LCI_default_S3!AB38+B15*LCI_default_S3!AB94*LCI_default_S3!AB82</f>
        <v>0</v>
      </c>
    </row>
    <row r="29" spans="1:2" ht="65.5" x14ac:dyDescent="0.35">
      <c r="A29" s="5" t="s">
        <v>77</v>
      </c>
      <c r="B29" s="6">
        <f>B11*LCI_default_S3!AB39*LCI_default_S3!AB38+B15*LCI_default_S3!AB83*LCI_default_S3!AB82</f>
        <v>0</v>
      </c>
    </row>
    <row r="30" spans="1:2" ht="65.5" x14ac:dyDescent="0.35">
      <c r="A30" s="5" t="s">
        <v>78</v>
      </c>
      <c r="B30" s="6">
        <f>B11*LCI_default_S3!AB40*LCI_default_S3!AB38+B12*LCI_default_S3!AB54*LCI_default_S3!AB51+B15*LCI_default_S3!AB84*LCI_default_S3!AB82+B16*LCI_default_S3!AB98*LCI_default_S3!AB95</f>
        <v>-270</v>
      </c>
    </row>
    <row r="31" spans="1:2" ht="65.5" x14ac:dyDescent="0.35">
      <c r="A31" s="5" t="s">
        <v>79</v>
      </c>
      <c r="B31" s="6">
        <f>B11*LCI_default_S3!AB41*LCI_default_S3!AB38+B15*LCI_default_S3!AB85*LCI_default_S3!AB82</f>
        <v>0</v>
      </c>
    </row>
    <row r="32" spans="1:2" ht="65.5" x14ac:dyDescent="0.35">
      <c r="A32" s="5" t="s">
        <v>80</v>
      </c>
      <c r="B32" s="6">
        <f>B11*LCI_default_S3!AB42*LCI_default_S3!AB38+B12*LCI_default_S3!AB55*LCI_default_S3!AB51+B15*LCI_default_S3!AB86*LCI_default_S3!AB82+B16*LCI_default_S3!AB99*LCI_default_S3!AB95</f>
        <v>2562</v>
      </c>
    </row>
    <row r="33" spans="1:2" ht="65.5" x14ac:dyDescent="0.35">
      <c r="A33" s="5" t="s">
        <v>81</v>
      </c>
      <c r="B33" s="6">
        <f>B11*LCI_default_S3!AB43*LCI_default_S3!AB38+B12*LCI_default_S3!AB53*LCI_default_S3!AB51+B15*LCI_default_S3!AB87*LCI_default_S3!AB82+B16*LCI_default_S3!AB97*LCI_default_S3!AB95</f>
        <v>422.53521126760563</v>
      </c>
    </row>
    <row r="34" spans="1:2" ht="78.5" x14ac:dyDescent="0.35">
      <c r="A34" s="5" t="s">
        <v>82</v>
      </c>
      <c r="B34" s="6">
        <f>B11*LCI_default_S3!AB47*LCI_default_S3!AB38+B12*LCI_default_S3!AB63*LCI_default_S3!AB51+B15*LCI_default_S3!AB91*LCI_default_S3!AB82+B16*LCI_default_S3!AB107*LCI_default_S3!AB95</f>
        <v>107.52</v>
      </c>
    </row>
    <row r="35" spans="1:2" ht="78.5" x14ac:dyDescent="0.35">
      <c r="A35" s="5" t="s">
        <v>83</v>
      </c>
      <c r="B35" s="6">
        <f>B11*LCI_default_S3!AB49*LCI_default_S3!AB38+B15*LCI_default_S3!AB93*LCI_default_S3!AB82</f>
        <v>0</v>
      </c>
    </row>
    <row r="36" spans="1:2" ht="65.5" x14ac:dyDescent="0.35">
      <c r="A36" s="5" t="s">
        <v>84</v>
      </c>
      <c r="B36" s="6">
        <f>B12*LCI_default_S3!AB52*LCI_default_S3!AB51+B16*LCI_default_S3!AB96*LCI_default_S3!AB95</f>
        <v>2.0039999999999997E-3</v>
      </c>
    </row>
    <row r="37" spans="1:2" ht="65.5" x14ac:dyDescent="0.35">
      <c r="A37" s="5" t="s">
        <v>85</v>
      </c>
      <c r="B37" s="6">
        <f>B12*LCI_default_S3!AB56*LCI_default_S3!AB51+B16*LCI_default_S3!AB100*LCI_default_S3!AB95</f>
        <v>289920</v>
      </c>
    </row>
    <row r="38" spans="1:2" ht="65.5" x14ac:dyDescent="0.35">
      <c r="A38" s="5" t="s">
        <v>86</v>
      </c>
      <c r="B38" s="6">
        <f>B12*LCI_default_S3!AB57*LCI_default_S3!AB51+B16*LCI_default_S3!AB101*LCI_default_S3!AB95</f>
        <v>270000</v>
      </c>
    </row>
    <row r="39" spans="1:2" ht="65.5" x14ac:dyDescent="0.35">
      <c r="A39" s="5" t="s">
        <v>87</v>
      </c>
      <c r="B39" s="6">
        <f>B12*LCI_default_S3!AB58*LCI_default_S3!AB51+B16*LCI_default_S3!AB102*LCI_default_S3!AB95</f>
        <v>-744000</v>
      </c>
    </row>
    <row r="40" spans="1:2" ht="65.5" x14ac:dyDescent="0.35">
      <c r="A40" s="5" t="s">
        <v>88</v>
      </c>
      <c r="B40" s="6">
        <f>B12*LCI_default_S3!AB59*LCI_default_S3!AB51+B16*LCI_default_S3!AB103*LCI_default_S3!AB95</f>
        <v>-120000</v>
      </c>
    </row>
    <row r="41" spans="1:2" ht="78.5" x14ac:dyDescent="0.35">
      <c r="A41" s="5" t="s">
        <v>89</v>
      </c>
      <c r="B41" s="6">
        <f>B12*LCI_default_S3!AB61*LCI_default_S3!AB51+B16*LCI_default_S3!AB105*LCI_default_S3!AB95</f>
        <v>0.11136</v>
      </c>
    </row>
    <row r="42" spans="1:2" ht="78.5" x14ac:dyDescent="0.35">
      <c r="A42" s="5" t="s">
        <v>90</v>
      </c>
      <c r="B42" s="6">
        <f>B12*LCI_default_S3!AB62*LCI_default_S3!AB51+B16*LCI_default_S3!AB106*LCI_default_S3!AB95</f>
        <v>8.448E-2</v>
      </c>
    </row>
    <row r="43" spans="1:2" ht="78.5" x14ac:dyDescent="0.35">
      <c r="A43" s="5" t="s">
        <v>91</v>
      </c>
      <c r="B43" s="6">
        <f>B12*LCI_default_S3!AB66*LCI_default_S3!AB51+B16*LCI_default_S3!AB110*LCI_default_S3!AB95</f>
        <v>0.1308</v>
      </c>
    </row>
    <row r="44" spans="1:2" ht="78.5" x14ac:dyDescent="0.35">
      <c r="A44" s="5" t="s">
        <v>92</v>
      </c>
      <c r="B44" s="6">
        <f>B12*LCI_default_S3!AB67*LCI_default_S3!AB51+B16*LCI_default_S3!AB111*LCI_default_S3!AB95</f>
        <v>3.5640000000000001</v>
      </c>
    </row>
    <row r="45" spans="1:2" ht="78.5" x14ac:dyDescent="0.35">
      <c r="A45" s="5" t="s">
        <v>93</v>
      </c>
      <c r="B45" s="6">
        <f>B12*LCI_default_S3!AB68*LCI_default_S3!AB51+B16*LCI_default_S3!AB112*LCI_default_S3!AB95</f>
        <v>0.11136</v>
      </c>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B45"/>
  <sheetViews>
    <sheetView workbookViewId="0"/>
  </sheetViews>
  <sheetFormatPr baseColWidth="10" defaultColWidth="8.7265625" defaultRowHeight="14.5" x14ac:dyDescent="0.35"/>
  <sheetData>
    <row r="1" spans="1:2" x14ac:dyDescent="0.35">
      <c r="B1" s="5" t="s">
        <v>51</v>
      </c>
    </row>
    <row r="2" spans="1:2" ht="39.5" x14ac:dyDescent="0.35">
      <c r="A2" s="5" t="s">
        <v>52</v>
      </c>
      <c r="B2" s="6">
        <f>VLOOKUP("BWM",Waste_Generation_S4!A1:C100,3,FALSE)*-1</f>
        <v>-1500000</v>
      </c>
    </row>
    <row r="3" spans="1:2" x14ac:dyDescent="0.35">
      <c r="A3" s="5" t="s">
        <v>2</v>
      </c>
      <c r="B3" s="6">
        <f>B2*LCI_default_S4!AB3*LCI_default_S4!AB2</f>
        <v>-300000</v>
      </c>
    </row>
    <row r="4" spans="1:2" x14ac:dyDescent="0.35">
      <c r="A4" s="5" t="s">
        <v>3</v>
      </c>
      <c r="B4" s="6">
        <f>B2*LCI_default_S4!AB4*LCI_default_S4!AB2</f>
        <v>-1200000</v>
      </c>
    </row>
    <row r="5" spans="1:2" ht="26.5" x14ac:dyDescent="0.35">
      <c r="A5" s="5" t="s">
        <v>53</v>
      </c>
      <c r="B5" s="6">
        <f>B3*LCI_default_S4!AB6*LCI_default_S4!AB5</f>
        <v>-240000</v>
      </c>
    </row>
    <row r="6" spans="1:2" ht="26.5" x14ac:dyDescent="0.35">
      <c r="A6" s="5" t="s">
        <v>54</v>
      </c>
      <c r="B6" s="6">
        <f>B3*LCI_default_S4!AB7*LCI_default_S4!AB5</f>
        <v>-60000</v>
      </c>
    </row>
    <row r="7" spans="1:2" ht="39.5" x14ac:dyDescent="0.35">
      <c r="A7" s="5" t="s">
        <v>55</v>
      </c>
      <c r="B7" s="6">
        <f>B5*LCI_default_S4!AB9*LCI_default_S4!AB8</f>
        <v>-240000</v>
      </c>
    </row>
    <row r="8" spans="1:2" ht="52.5" x14ac:dyDescent="0.35">
      <c r="A8" s="5" t="s">
        <v>56</v>
      </c>
      <c r="B8" s="6">
        <f>B6*LCI_default_S4!AB11*LCI_default_S4!AB10</f>
        <v>-60000</v>
      </c>
    </row>
    <row r="9" spans="1:2" ht="26.5" x14ac:dyDescent="0.35">
      <c r="A9" s="5" t="s">
        <v>57</v>
      </c>
      <c r="B9" s="6">
        <f>B4*LCI_default_S4!AB13*LCI_default_S4!AB12</f>
        <v>-720000</v>
      </c>
    </row>
    <row r="10" spans="1:2" ht="26.5" x14ac:dyDescent="0.35">
      <c r="A10" s="5" t="s">
        <v>58</v>
      </c>
      <c r="B10" s="6">
        <f>B4*LCI_default_S4!AB14*LCI_default_S4!AB12</f>
        <v>-480000</v>
      </c>
    </row>
    <row r="11" spans="1:2" ht="52.5" x14ac:dyDescent="0.35">
      <c r="A11" s="5" t="s">
        <v>59</v>
      </c>
      <c r="B11" s="6">
        <f>B9*LCI_default_S4!AB16*LCI_default_S4!AB15</f>
        <v>-720000</v>
      </c>
    </row>
    <row r="12" spans="1:2" ht="52.5" x14ac:dyDescent="0.35">
      <c r="A12" s="5" t="s">
        <v>60</v>
      </c>
      <c r="B12" s="6">
        <f>B9*LCI_default_S4!AB17*LCI_default_S4!AB15</f>
        <v>0</v>
      </c>
    </row>
    <row r="13" spans="1:2" ht="65.5" x14ac:dyDescent="0.35">
      <c r="A13" s="5" t="s">
        <v>61</v>
      </c>
      <c r="B13" s="6">
        <f>B9*LCI_default_S4!AB18*LCI_default_S4!AB15+B10*LCI_default_S4!AB23*LCI_default_S4!AB20</f>
        <v>24000</v>
      </c>
    </row>
    <row r="14" spans="1:2" ht="65.5" x14ac:dyDescent="0.35">
      <c r="A14" s="5" t="s">
        <v>62</v>
      </c>
      <c r="B14" s="6">
        <f>B9*LCI_default_S4!AB19*LCI_default_S4!AB15+B10*LCI_default_S4!AB24*LCI_default_S4!AB20</f>
        <v>120000</v>
      </c>
    </row>
    <row r="15" spans="1:2" ht="52.5" x14ac:dyDescent="0.35">
      <c r="A15" s="5" t="s">
        <v>63</v>
      </c>
      <c r="B15" s="6">
        <f>B10*LCI_default_S4!AB21*LCI_default_S4!AB20</f>
        <v>-480000</v>
      </c>
    </row>
    <row r="16" spans="1:2" ht="52.5" x14ac:dyDescent="0.35">
      <c r="A16" s="5" t="s">
        <v>64</v>
      </c>
      <c r="B16" s="6">
        <f>B10*LCI_default_S4!AB22*LCI_default_S4!AB20</f>
        <v>0</v>
      </c>
    </row>
    <row r="17" spans="1:2" ht="65.5" x14ac:dyDescent="0.35">
      <c r="A17" s="5" t="s">
        <v>65</v>
      </c>
      <c r="B17" s="6">
        <f>B7*LCI_default_S4!AB26*LCI_default_S4!AB25+B8*LCI_default_S4!AB70*LCI_default_S4!AB69</f>
        <v>-335.99999999999994</v>
      </c>
    </row>
    <row r="18" spans="1:2" ht="65.5" x14ac:dyDescent="0.35">
      <c r="A18" s="5" t="s">
        <v>66</v>
      </c>
      <c r="B18" s="6">
        <f>B7*LCI_default_S4!AB27*LCI_default_S4!AB25+B8*LCI_default_S4!AB71*LCI_default_S4!AB69</f>
        <v>335.99999999999994</v>
      </c>
    </row>
    <row r="19" spans="1:2" ht="65.5" x14ac:dyDescent="0.35">
      <c r="A19" s="5" t="s">
        <v>67</v>
      </c>
      <c r="B19" s="6">
        <f>B7*LCI_default_S4!AB28*LCI_default_S4!AB25+B8*LCI_default_S4!AB72*LCI_default_S4!AB69</f>
        <v>335.99999999999994</v>
      </c>
    </row>
    <row r="20" spans="1:2" ht="65.5" x14ac:dyDescent="0.35">
      <c r="A20" s="5" t="s">
        <v>68</v>
      </c>
      <c r="B20" s="6">
        <f>B7*LCI_default_S4!AB29*LCI_default_S4!AB25+B8*LCI_default_S4!AB73*LCI_default_S4!AB69+B11*LCI_default_S4!AB44*LCI_default_S4!AB38+B15*LCI_default_S4!AB88*LCI_default_S4!AB82</f>
        <v>-645000</v>
      </c>
    </row>
    <row r="21" spans="1:2" ht="78.5" x14ac:dyDescent="0.35">
      <c r="A21" s="5" t="s">
        <v>69</v>
      </c>
      <c r="B21" s="6">
        <f>B7*LCI_default_S4!AB30*LCI_default_S4!AB25+B8*LCI_default_S4!AB74*LCI_default_S4!AB69+B11*LCI_default_S4!AB45*LCI_default_S4!AB38+B12*LCI_default_S4!AB65*LCI_default_S4!AB51+B15*LCI_default_S4!AB89*LCI_default_S4!AB82+B16*LCI_default_S4!AB109*LCI_default_S4!AB95</f>
        <v>48.127200000000002</v>
      </c>
    </row>
    <row r="22" spans="1:2" ht="78.5" x14ac:dyDescent="0.35">
      <c r="A22" s="5" t="s">
        <v>70</v>
      </c>
      <c r="B22" s="6">
        <f>B7*LCI_default_S4!AB31*LCI_default_S4!AB25+B8*LCI_default_S4!AB75*LCI_default_S4!AB69+B11*LCI_default_S4!AB46*LCI_default_S4!AB38+B12*LCI_default_S4!AB64*LCI_default_S4!AB51+B15*LCI_default_S4!AB90*LCI_default_S4!AB82+B16*LCI_default_S4!AB108*LCI_default_S4!AB95</f>
        <v>307980</v>
      </c>
    </row>
    <row r="23" spans="1:2" ht="78.5" x14ac:dyDescent="0.35">
      <c r="A23" s="5" t="s">
        <v>71</v>
      </c>
      <c r="B23" s="6">
        <f>B7*LCI_default_S4!AB32*LCI_default_S4!AB25+B8*LCI_default_S4!AB76*LCI_default_S4!AB69</f>
        <v>46140</v>
      </c>
    </row>
    <row r="24" spans="1:2" ht="78.5" x14ac:dyDescent="0.35">
      <c r="A24" s="5" t="s">
        <v>72</v>
      </c>
      <c r="B24" s="6">
        <f>B7*LCI_default_S4!AB33*LCI_default_S4!AB25+B8*LCI_default_S4!AB77*LCI_default_S4!AB69</f>
        <v>0</v>
      </c>
    </row>
    <row r="25" spans="1:2" ht="78.5" x14ac:dyDescent="0.35">
      <c r="A25" s="5" t="s">
        <v>73</v>
      </c>
      <c r="B25" s="6">
        <f>B7*LCI_default_S4!AB34*LCI_default_S4!AB25+B8*LCI_default_S4!AB78*LCI_default_S4!AB69</f>
        <v>2952</v>
      </c>
    </row>
    <row r="26" spans="1:2" ht="78.5" x14ac:dyDescent="0.35">
      <c r="A26" s="5" t="s">
        <v>74</v>
      </c>
      <c r="B26" s="6">
        <f>B7*LCI_default_S4!AB35*LCI_default_S4!AB25+B8*LCI_default_S4!AB79*LCI_default_S4!AB69+B11*LCI_default_S4!AB48*LCI_default_S4!AB38+B12*LCI_default_S4!AB60*LCI_default_S4!AB51+B15*LCI_default_S4!AB92*LCI_default_S4!AB82+B16*LCI_default_S4!AB104*LCI_default_S4!AB95</f>
        <v>1214.0700000000002</v>
      </c>
    </row>
    <row r="27" spans="1:2" ht="78.5" x14ac:dyDescent="0.35">
      <c r="A27" s="5" t="s">
        <v>75</v>
      </c>
      <c r="B27" s="6">
        <f>B7*LCI_default_S4!AB36*LCI_default_S4!AB25+B8*LCI_default_S4!AB80*LCI_default_S4!AB69</f>
        <v>168.078</v>
      </c>
    </row>
    <row r="28" spans="1:2" ht="78.5" x14ac:dyDescent="0.35">
      <c r="A28" s="5" t="s">
        <v>76</v>
      </c>
      <c r="B28" s="6">
        <f>B7*LCI_default_S4!AB37*LCI_default_S4!AB25+B8*LCI_default_S4!AB81*LCI_default_S4!AB69+B11*LCI_default_S4!AB50*LCI_default_S4!AB38+B15*LCI_default_S4!AB94*LCI_default_S4!AB82</f>
        <v>847.029</v>
      </c>
    </row>
    <row r="29" spans="1:2" ht="65.5" x14ac:dyDescent="0.35">
      <c r="A29" s="5" t="s">
        <v>77</v>
      </c>
      <c r="B29" s="6">
        <f>B11*LCI_default_S4!AB39*LCI_default_S4!AB38+B15*LCI_default_S4!AB83*LCI_default_S4!AB82</f>
        <v>-22.199999999999996</v>
      </c>
    </row>
    <row r="30" spans="1:2" ht="65.5" x14ac:dyDescent="0.35">
      <c r="A30" s="5" t="s">
        <v>78</v>
      </c>
      <c r="B30" s="6">
        <f>B11*LCI_default_S4!AB40*LCI_default_S4!AB38+B12*LCI_default_S4!AB54*LCI_default_S4!AB51+B15*LCI_default_S4!AB84*LCI_default_S4!AB82+B16*LCI_default_S4!AB98*LCI_default_S4!AB95</f>
        <v>-270</v>
      </c>
    </row>
    <row r="31" spans="1:2" ht="65.5" x14ac:dyDescent="0.35">
      <c r="A31" s="5" t="s">
        <v>79</v>
      </c>
      <c r="B31" s="6">
        <f>B11*LCI_default_S4!AB41*LCI_default_S4!AB38+B15*LCI_default_S4!AB85*LCI_default_S4!AB82</f>
        <v>8.8920000000000006E-3</v>
      </c>
    </row>
    <row r="32" spans="1:2" ht="65.5" x14ac:dyDescent="0.35">
      <c r="A32" s="5" t="s">
        <v>80</v>
      </c>
      <c r="B32" s="6">
        <f>B11*LCI_default_S4!AB42*LCI_default_S4!AB38+B12*LCI_default_S4!AB55*LCI_default_S4!AB51+B15*LCI_default_S4!AB86*LCI_default_S4!AB82+B16*LCI_default_S4!AB99*LCI_default_S4!AB95</f>
        <v>14160</v>
      </c>
    </row>
    <row r="33" spans="1:2" ht="65.5" x14ac:dyDescent="0.35">
      <c r="A33" s="5" t="s">
        <v>81</v>
      </c>
      <c r="B33" s="6">
        <f>B11*LCI_default_S4!AB43*LCI_default_S4!AB38+B12*LCI_default_S4!AB53*LCI_default_S4!AB51+B15*LCI_default_S4!AB87*LCI_default_S4!AB82+B16*LCI_default_S4!AB97*LCI_default_S4!AB95</f>
        <v>422.53521126760563</v>
      </c>
    </row>
    <row r="34" spans="1:2" ht="78.5" x14ac:dyDescent="0.35">
      <c r="A34" s="5" t="s">
        <v>82</v>
      </c>
      <c r="B34" s="6">
        <f>B11*LCI_default_S4!AB47*LCI_default_S4!AB38+B12*LCI_default_S4!AB63*LCI_default_S4!AB51+B15*LCI_default_S4!AB91*LCI_default_S4!AB82+B16*LCI_default_S4!AB107*LCI_default_S4!AB95</f>
        <v>631.19999999999993</v>
      </c>
    </row>
    <row r="35" spans="1:2" ht="78.5" x14ac:dyDescent="0.35">
      <c r="A35" s="5" t="s">
        <v>83</v>
      </c>
      <c r="B35" s="6">
        <f>B11*LCI_default_S4!AB49*LCI_default_S4!AB38+B15*LCI_default_S4!AB93*LCI_default_S4!AB82</f>
        <v>150</v>
      </c>
    </row>
    <row r="36" spans="1:2" ht="65.5" x14ac:dyDescent="0.35">
      <c r="A36" s="5" t="s">
        <v>84</v>
      </c>
      <c r="B36" s="6">
        <f>B12*LCI_default_S4!AB52*LCI_default_S4!AB51+B16*LCI_default_S4!AB96*LCI_default_S4!AB95</f>
        <v>0</v>
      </c>
    </row>
    <row r="37" spans="1:2" ht="65.5" x14ac:dyDescent="0.35">
      <c r="A37" s="5" t="s">
        <v>85</v>
      </c>
      <c r="B37" s="6">
        <f>B12*LCI_default_S4!AB56*LCI_default_S4!AB51+B16*LCI_default_S4!AB100*LCI_default_S4!AB95</f>
        <v>0</v>
      </c>
    </row>
    <row r="38" spans="1:2" ht="65.5" x14ac:dyDescent="0.35">
      <c r="A38" s="5" t="s">
        <v>86</v>
      </c>
      <c r="B38" s="6">
        <f>B12*LCI_default_S4!AB57*LCI_default_S4!AB51+B16*LCI_default_S4!AB101*LCI_default_S4!AB95</f>
        <v>0</v>
      </c>
    </row>
    <row r="39" spans="1:2" ht="65.5" x14ac:dyDescent="0.35">
      <c r="A39" s="5" t="s">
        <v>87</v>
      </c>
      <c r="B39" s="6">
        <f>B12*LCI_default_S4!AB58*LCI_default_S4!AB51+B16*LCI_default_S4!AB102*LCI_default_S4!AB95</f>
        <v>0</v>
      </c>
    </row>
    <row r="40" spans="1:2" ht="65.5" x14ac:dyDescent="0.35">
      <c r="A40" s="5" t="s">
        <v>88</v>
      </c>
      <c r="B40" s="6">
        <f>B12*LCI_default_S4!AB59*LCI_default_S4!AB51+B16*LCI_default_S4!AB103*LCI_default_S4!AB95</f>
        <v>0</v>
      </c>
    </row>
    <row r="41" spans="1:2" ht="78.5" x14ac:dyDescent="0.35">
      <c r="A41" s="5" t="s">
        <v>89</v>
      </c>
      <c r="B41" s="6">
        <f>B12*LCI_default_S4!AB61*LCI_default_S4!AB51+B16*LCI_default_S4!AB105*LCI_default_S4!AB95</f>
        <v>0</v>
      </c>
    </row>
    <row r="42" spans="1:2" ht="78.5" x14ac:dyDescent="0.35">
      <c r="A42" s="5" t="s">
        <v>90</v>
      </c>
      <c r="B42" s="6">
        <f>B12*LCI_default_S4!AB62*LCI_default_S4!AB51+B16*LCI_default_S4!AB106*LCI_default_S4!AB95</f>
        <v>0</v>
      </c>
    </row>
    <row r="43" spans="1:2" ht="78.5" x14ac:dyDescent="0.35">
      <c r="A43" s="5" t="s">
        <v>91</v>
      </c>
      <c r="B43" s="6">
        <f>B12*LCI_default_S4!AB66*LCI_default_S4!AB51+B16*LCI_default_S4!AB110*LCI_default_S4!AB95</f>
        <v>0</v>
      </c>
    </row>
    <row r="44" spans="1:2" ht="78.5" x14ac:dyDescent="0.35">
      <c r="A44" s="5" t="s">
        <v>92</v>
      </c>
      <c r="B44" s="6">
        <f>B12*LCI_default_S4!AB67*LCI_default_S4!AB51+B16*LCI_default_S4!AB111*LCI_default_S4!AB95</f>
        <v>0</v>
      </c>
    </row>
    <row r="45" spans="1:2" ht="78.5" x14ac:dyDescent="0.35">
      <c r="A45" s="5" t="s">
        <v>93</v>
      </c>
      <c r="B45" s="6">
        <f>B12*LCI_default_S4!AB68*LCI_default_S4!AB51+B16*LCI_default_S4!AB112*LCI_default_S4!AB95</f>
        <v>0</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B45"/>
  <sheetViews>
    <sheetView workbookViewId="0"/>
  </sheetViews>
  <sheetFormatPr baseColWidth="10" defaultColWidth="8.7265625" defaultRowHeight="14.5" x14ac:dyDescent="0.35"/>
  <sheetData>
    <row r="1" spans="1:2" x14ac:dyDescent="0.35">
      <c r="B1" s="5" t="s">
        <v>51</v>
      </c>
    </row>
    <row r="2" spans="1:2" ht="39.5" x14ac:dyDescent="0.35">
      <c r="A2" s="5" t="s">
        <v>52</v>
      </c>
      <c r="B2" s="6">
        <v>0</v>
      </c>
    </row>
    <row r="3" spans="1:2" x14ac:dyDescent="0.35">
      <c r="A3" s="5" t="s">
        <v>2</v>
      </c>
      <c r="B3" s="6">
        <f>VLOOKUP("PW1",Waste_Generation_S4!A1:C100,3,FALSE)*-1</f>
        <v>-300000</v>
      </c>
    </row>
    <row r="4" spans="1:2" x14ac:dyDescent="0.35">
      <c r="A4" s="5" t="s">
        <v>3</v>
      </c>
      <c r="B4" s="6">
        <v>0</v>
      </c>
    </row>
    <row r="5" spans="1:2" ht="26.5" x14ac:dyDescent="0.35">
      <c r="A5" s="5" t="s">
        <v>53</v>
      </c>
      <c r="B5" s="6">
        <f>B3*LCI_default_S4!AB6*LCI_default_S4!AB5</f>
        <v>-240000</v>
      </c>
    </row>
    <row r="6" spans="1:2" ht="26.5" x14ac:dyDescent="0.35">
      <c r="A6" s="5" t="s">
        <v>54</v>
      </c>
      <c r="B6" s="6">
        <f>B3*LCI_default_S4!AB7*LCI_default_S4!AB5</f>
        <v>-60000</v>
      </c>
    </row>
    <row r="7" spans="1:2" ht="39.5" x14ac:dyDescent="0.35">
      <c r="A7" s="5" t="s">
        <v>55</v>
      </c>
      <c r="B7" s="6">
        <f>B5*LCI_default_S4!AB9*LCI_default_S4!AB8</f>
        <v>-240000</v>
      </c>
    </row>
    <row r="8" spans="1:2" ht="52.5" x14ac:dyDescent="0.35">
      <c r="A8" s="5" t="s">
        <v>56</v>
      </c>
      <c r="B8" s="6">
        <f>B6*LCI_default_S4!AB11*LCI_default_S4!AB10</f>
        <v>-60000</v>
      </c>
    </row>
    <row r="9" spans="1:2" ht="26.5" x14ac:dyDescent="0.35">
      <c r="A9" s="5" t="s">
        <v>57</v>
      </c>
      <c r="B9" s="6">
        <v>0</v>
      </c>
    </row>
    <row r="10" spans="1:2" ht="26.5" x14ac:dyDescent="0.35">
      <c r="A10" s="5" t="s">
        <v>58</v>
      </c>
      <c r="B10" s="6">
        <v>0</v>
      </c>
    </row>
    <row r="11" spans="1:2" ht="52.5" x14ac:dyDescent="0.35">
      <c r="A11" s="5" t="s">
        <v>59</v>
      </c>
      <c r="B11" s="6">
        <v>0</v>
      </c>
    </row>
    <row r="12" spans="1:2" ht="52.5" x14ac:dyDescent="0.35">
      <c r="A12" s="5" t="s">
        <v>60</v>
      </c>
      <c r="B12" s="6">
        <v>0</v>
      </c>
    </row>
    <row r="13" spans="1:2" ht="65.5" x14ac:dyDescent="0.35">
      <c r="A13" s="5" t="s">
        <v>61</v>
      </c>
      <c r="B13" s="6">
        <v>0</v>
      </c>
    </row>
    <row r="14" spans="1:2" ht="65.5" x14ac:dyDescent="0.35">
      <c r="A14" s="5" t="s">
        <v>62</v>
      </c>
      <c r="B14" s="6">
        <v>0</v>
      </c>
    </row>
    <row r="15" spans="1:2" ht="52.5" x14ac:dyDescent="0.35">
      <c r="A15" s="5" t="s">
        <v>63</v>
      </c>
      <c r="B15" s="6">
        <v>0</v>
      </c>
    </row>
    <row r="16" spans="1:2" ht="52.5" x14ac:dyDescent="0.35">
      <c r="A16" s="5" t="s">
        <v>64</v>
      </c>
      <c r="B16" s="6">
        <v>0</v>
      </c>
    </row>
    <row r="17" spans="1:2" ht="65.5" x14ac:dyDescent="0.35">
      <c r="A17" s="5" t="s">
        <v>65</v>
      </c>
      <c r="B17" s="6">
        <f>B7*LCI_default_S4!AB26*LCI_default_S4!AB25+B8*LCI_default_S4!AB70*LCI_default_S4!AB69</f>
        <v>-335.99999999999994</v>
      </c>
    </row>
    <row r="18" spans="1:2" ht="65.5" x14ac:dyDescent="0.35">
      <c r="A18" s="5" t="s">
        <v>66</v>
      </c>
      <c r="B18" s="6">
        <f>B7*LCI_default_S4!AB27*LCI_default_S4!AB25+B8*LCI_default_S4!AB71*LCI_default_S4!AB69</f>
        <v>335.99999999999994</v>
      </c>
    </row>
    <row r="19" spans="1:2" ht="65.5" x14ac:dyDescent="0.35">
      <c r="A19" s="5" t="s">
        <v>67</v>
      </c>
      <c r="B19" s="6">
        <f>B7*LCI_default_S4!AB28*LCI_default_S4!AB25+B8*LCI_default_S4!AB72*LCI_default_S4!AB69</f>
        <v>335.99999999999994</v>
      </c>
    </row>
    <row r="20" spans="1:2" ht="65.5" x14ac:dyDescent="0.35">
      <c r="A20" s="5" t="s">
        <v>68</v>
      </c>
      <c r="B20" s="6">
        <f>B7*LCI_default_S4!AB29*LCI_default_S4!AB25+B8*LCI_default_S4!AB73*LCI_default_S4!AB69</f>
        <v>-105000</v>
      </c>
    </row>
    <row r="21" spans="1:2" ht="78.5" x14ac:dyDescent="0.35">
      <c r="A21" s="5" t="s">
        <v>69</v>
      </c>
      <c r="B21" s="6">
        <f>B7*LCI_default_S4!AB30*LCI_default_S4!AB25+B8*LCI_default_S4!AB74*LCI_default_S4!AB69</f>
        <v>18.127200000000002</v>
      </c>
    </row>
    <row r="22" spans="1:2" ht="78.5" x14ac:dyDescent="0.35">
      <c r="A22" s="5" t="s">
        <v>70</v>
      </c>
      <c r="B22" s="6">
        <f>B7*LCI_default_S4!AB31*LCI_default_S4!AB25+B8*LCI_default_S4!AB75*LCI_default_S4!AB69</f>
        <v>43980</v>
      </c>
    </row>
    <row r="23" spans="1:2" ht="78.5" x14ac:dyDescent="0.35">
      <c r="A23" s="5" t="s">
        <v>71</v>
      </c>
      <c r="B23" s="6">
        <f>B7*LCI_default_S4!AB32*LCI_default_S4!AB25+B8*LCI_default_S4!AB76*LCI_default_S4!AB69</f>
        <v>46140</v>
      </c>
    </row>
    <row r="24" spans="1:2" ht="78.5" x14ac:dyDescent="0.35">
      <c r="A24" s="5" t="s">
        <v>72</v>
      </c>
      <c r="B24" s="6">
        <f>B7*LCI_default_S4!AB33*LCI_default_S4!AB25+B8*LCI_default_S4!AB77*LCI_default_S4!AB69</f>
        <v>0</v>
      </c>
    </row>
    <row r="25" spans="1:2" ht="78.5" x14ac:dyDescent="0.35">
      <c r="A25" s="5" t="s">
        <v>73</v>
      </c>
      <c r="B25" s="6">
        <f>B7*LCI_default_S4!AB34*LCI_default_S4!AB25+B8*LCI_default_S4!AB78*LCI_default_S4!AB69</f>
        <v>2952</v>
      </c>
    </row>
    <row r="26" spans="1:2" ht="78.5" x14ac:dyDescent="0.35">
      <c r="A26" s="5" t="s">
        <v>74</v>
      </c>
      <c r="B26" s="6">
        <f>B7*LCI_default_S4!AB35*LCI_default_S4!AB25+B8*LCI_default_S4!AB79*LCI_default_S4!AB69</f>
        <v>14.07</v>
      </c>
    </row>
    <row r="27" spans="1:2" ht="78.5" x14ac:dyDescent="0.35">
      <c r="A27" s="5" t="s">
        <v>75</v>
      </c>
      <c r="B27" s="6">
        <f>B7*LCI_default_S4!AB36*LCI_default_S4!AB25+B8*LCI_default_S4!AB80*LCI_default_S4!AB69</f>
        <v>168.078</v>
      </c>
    </row>
    <row r="28" spans="1:2" ht="78.5" x14ac:dyDescent="0.35">
      <c r="A28" s="5" t="s">
        <v>76</v>
      </c>
      <c r="B28" s="6">
        <f>B7*LCI_default_S4!AB37*LCI_default_S4!AB25+B8*LCI_default_S4!AB81*LCI_default_S4!AB69</f>
        <v>7.0290000000000008</v>
      </c>
    </row>
    <row r="29" spans="1:2" ht="65.5" x14ac:dyDescent="0.35">
      <c r="A29" s="5" t="s">
        <v>77</v>
      </c>
      <c r="B29" s="6">
        <v>0</v>
      </c>
    </row>
    <row r="30" spans="1:2" ht="65.5" x14ac:dyDescent="0.35">
      <c r="A30" s="5" t="s">
        <v>78</v>
      </c>
      <c r="B30" s="6">
        <v>0</v>
      </c>
    </row>
    <row r="31" spans="1:2" ht="65.5" x14ac:dyDescent="0.35">
      <c r="A31" s="5" t="s">
        <v>79</v>
      </c>
      <c r="B31" s="6">
        <v>0</v>
      </c>
    </row>
    <row r="32" spans="1:2" ht="65.5" x14ac:dyDescent="0.35">
      <c r="A32" s="5" t="s">
        <v>80</v>
      </c>
      <c r="B32" s="6">
        <v>0</v>
      </c>
    </row>
    <row r="33" spans="1:2" ht="65.5" x14ac:dyDescent="0.35">
      <c r="A33" s="5" t="s">
        <v>81</v>
      </c>
      <c r="B33" s="6">
        <v>0</v>
      </c>
    </row>
    <row r="34" spans="1:2" ht="78.5" x14ac:dyDescent="0.35">
      <c r="A34" s="5" t="s">
        <v>82</v>
      </c>
      <c r="B34" s="6">
        <v>0</v>
      </c>
    </row>
    <row r="35" spans="1:2" ht="78.5" x14ac:dyDescent="0.35">
      <c r="A35" s="5" t="s">
        <v>83</v>
      </c>
      <c r="B35" s="6">
        <v>0</v>
      </c>
    </row>
    <row r="36" spans="1:2" ht="65.5" x14ac:dyDescent="0.35">
      <c r="A36" s="5" t="s">
        <v>84</v>
      </c>
      <c r="B36" s="6">
        <v>0</v>
      </c>
    </row>
    <row r="37" spans="1:2" ht="65.5" x14ac:dyDescent="0.35">
      <c r="A37" s="5" t="s">
        <v>85</v>
      </c>
      <c r="B37" s="6">
        <v>0</v>
      </c>
    </row>
    <row r="38" spans="1:2" ht="65.5" x14ac:dyDescent="0.35">
      <c r="A38" s="5" t="s">
        <v>86</v>
      </c>
      <c r="B38" s="6">
        <v>0</v>
      </c>
    </row>
    <row r="39" spans="1:2" ht="65.5" x14ac:dyDescent="0.35">
      <c r="A39" s="5" t="s">
        <v>87</v>
      </c>
      <c r="B39" s="6">
        <v>0</v>
      </c>
    </row>
    <row r="40" spans="1:2" ht="65.5" x14ac:dyDescent="0.35">
      <c r="A40" s="5" t="s">
        <v>88</v>
      </c>
      <c r="B40" s="6">
        <v>0</v>
      </c>
    </row>
    <row r="41" spans="1:2" ht="78.5" x14ac:dyDescent="0.35">
      <c r="A41" s="5" t="s">
        <v>89</v>
      </c>
      <c r="B41" s="6">
        <v>0</v>
      </c>
    </row>
    <row r="42" spans="1:2" ht="78.5" x14ac:dyDescent="0.35">
      <c r="A42" s="5" t="s">
        <v>90</v>
      </c>
      <c r="B42" s="6">
        <v>0</v>
      </c>
    </row>
    <row r="43" spans="1:2" ht="78.5" x14ac:dyDescent="0.35">
      <c r="A43" s="5" t="s">
        <v>91</v>
      </c>
      <c r="B43" s="6">
        <v>0</v>
      </c>
    </row>
    <row r="44" spans="1:2" ht="78.5" x14ac:dyDescent="0.35">
      <c r="A44" s="5" t="s">
        <v>92</v>
      </c>
      <c r="B44" s="6">
        <v>0</v>
      </c>
    </row>
    <row r="45" spans="1:2" ht="78.5" x14ac:dyDescent="0.35">
      <c r="A45" s="5" t="s">
        <v>93</v>
      </c>
      <c r="B45" s="6">
        <v>0</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B45"/>
  <sheetViews>
    <sheetView workbookViewId="0"/>
  </sheetViews>
  <sheetFormatPr baseColWidth="10" defaultColWidth="8.7265625" defaultRowHeight="14.5" x14ac:dyDescent="0.35"/>
  <sheetData>
    <row r="1" spans="1:2" x14ac:dyDescent="0.35">
      <c r="B1" s="5" t="s">
        <v>51</v>
      </c>
    </row>
    <row r="2" spans="1:2" ht="39.5" x14ac:dyDescent="0.35">
      <c r="A2" s="5" t="s">
        <v>52</v>
      </c>
      <c r="B2" s="6">
        <v>0</v>
      </c>
    </row>
    <row r="3" spans="1:2" x14ac:dyDescent="0.35">
      <c r="A3" s="5" t="s">
        <v>2</v>
      </c>
      <c r="B3" s="6">
        <v>0</v>
      </c>
    </row>
    <row r="4" spans="1:2" x14ac:dyDescent="0.35">
      <c r="A4" s="5" t="s">
        <v>3</v>
      </c>
      <c r="B4" s="6">
        <f>VLOOKUP("PW2",Waste_Generation_S4!A1:C100,3,FALSE)*-1</f>
        <v>-1200000</v>
      </c>
    </row>
    <row r="5" spans="1:2" ht="26.5" x14ac:dyDescent="0.35">
      <c r="A5" s="5" t="s">
        <v>53</v>
      </c>
      <c r="B5" s="6">
        <v>0</v>
      </c>
    </row>
    <row r="6" spans="1:2" ht="26.5" x14ac:dyDescent="0.35">
      <c r="A6" s="5" t="s">
        <v>54</v>
      </c>
      <c r="B6" s="6">
        <v>0</v>
      </c>
    </row>
    <row r="7" spans="1:2" ht="39.5" x14ac:dyDescent="0.35">
      <c r="A7" s="5" t="s">
        <v>55</v>
      </c>
      <c r="B7" s="6">
        <v>0</v>
      </c>
    </row>
    <row r="8" spans="1:2" ht="52.5" x14ac:dyDescent="0.35">
      <c r="A8" s="5" t="s">
        <v>56</v>
      </c>
      <c r="B8" s="6">
        <v>0</v>
      </c>
    </row>
    <row r="9" spans="1:2" ht="26.5" x14ac:dyDescent="0.35">
      <c r="A9" s="5" t="s">
        <v>57</v>
      </c>
      <c r="B9" s="6">
        <f>B4*LCI_default_S4!AB13*LCI_default_S4!AB12</f>
        <v>-720000</v>
      </c>
    </row>
    <row r="10" spans="1:2" ht="26.5" x14ac:dyDescent="0.35">
      <c r="A10" s="5" t="s">
        <v>58</v>
      </c>
      <c r="B10" s="6">
        <f>B4*LCI_default_S4!AB14*LCI_default_S4!AB12</f>
        <v>-480000</v>
      </c>
    </row>
    <row r="11" spans="1:2" ht="52.5" x14ac:dyDescent="0.35">
      <c r="A11" s="5" t="s">
        <v>59</v>
      </c>
      <c r="B11" s="6">
        <f>B9*LCI_default_S4!AB16*LCI_default_S4!AB15</f>
        <v>-720000</v>
      </c>
    </row>
    <row r="12" spans="1:2" ht="52.5" x14ac:dyDescent="0.35">
      <c r="A12" s="5" t="s">
        <v>60</v>
      </c>
      <c r="B12" s="6">
        <f>B9*LCI_default_S4!AB17*LCI_default_S4!AB15</f>
        <v>0</v>
      </c>
    </row>
    <row r="13" spans="1:2" ht="65.5" x14ac:dyDescent="0.35">
      <c r="A13" s="5" t="s">
        <v>61</v>
      </c>
      <c r="B13" s="6">
        <f>B9*LCI_default_S4!AB18*LCI_default_S4!AB15+B10*LCI_default_S4!AB23*LCI_default_S4!AB20</f>
        <v>24000</v>
      </c>
    </row>
    <row r="14" spans="1:2" ht="65.5" x14ac:dyDescent="0.35">
      <c r="A14" s="5" t="s">
        <v>62</v>
      </c>
      <c r="B14" s="6">
        <f>B9*LCI_default_S4!AB19*LCI_default_S4!AB15+B10*LCI_default_S4!AB24*LCI_default_S4!AB20</f>
        <v>120000</v>
      </c>
    </row>
    <row r="15" spans="1:2" ht="52.5" x14ac:dyDescent="0.35">
      <c r="A15" s="5" t="s">
        <v>63</v>
      </c>
      <c r="B15" s="6">
        <f>B10*LCI_default_S4!AB21*LCI_default_S4!AB20</f>
        <v>-480000</v>
      </c>
    </row>
    <row r="16" spans="1:2" ht="52.5" x14ac:dyDescent="0.35">
      <c r="A16" s="5" t="s">
        <v>64</v>
      </c>
      <c r="B16" s="6">
        <f>B10*LCI_default_S4!AB22*LCI_default_S4!AB20</f>
        <v>0</v>
      </c>
    </row>
    <row r="17" spans="1:2" ht="65.5" x14ac:dyDescent="0.35">
      <c r="A17" s="5" t="s">
        <v>65</v>
      </c>
      <c r="B17" s="6">
        <v>0</v>
      </c>
    </row>
    <row r="18" spans="1:2" ht="65.5" x14ac:dyDescent="0.35">
      <c r="A18" s="5" t="s">
        <v>66</v>
      </c>
      <c r="B18" s="6">
        <v>0</v>
      </c>
    </row>
    <row r="19" spans="1:2" ht="65.5" x14ac:dyDescent="0.35">
      <c r="A19" s="5" t="s">
        <v>67</v>
      </c>
      <c r="B19" s="6">
        <v>0</v>
      </c>
    </row>
    <row r="20" spans="1:2" ht="65.5" x14ac:dyDescent="0.35">
      <c r="A20" s="5" t="s">
        <v>68</v>
      </c>
      <c r="B20" s="6">
        <f>B11*LCI_default_S4!AB44*LCI_default_S4!AB38+B15*LCI_default_S4!AB88*LCI_default_S4!AB82</f>
        <v>-540000</v>
      </c>
    </row>
    <row r="21" spans="1:2" ht="78.5" x14ac:dyDescent="0.35">
      <c r="A21" s="5" t="s">
        <v>69</v>
      </c>
      <c r="B21" s="6">
        <f>B11*LCI_default_S4!AB45*LCI_default_S4!AB38+B12*LCI_default_S4!AB65*LCI_default_S4!AB51+B15*LCI_default_S4!AB89*LCI_default_S4!AB82+B16*LCI_default_S4!AB109*LCI_default_S4!AB95</f>
        <v>30</v>
      </c>
    </row>
    <row r="22" spans="1:2" ht="78.5" x14ac:dyDescent="0.35">
      <c r="A22" s="5" t="s">
        <v>70</v>
      </c>
      <c r="B22" s="6">
        <f>B11*LCI_default_S4!AB46*LCI_default_S4!AB38+B12*LCI_default_S4!AB64*LCI_default_S4!AB51+B15*LCI_default_S4!AB90*LCI_default_S4!AB82+B16*LCI_default_S4!AB108*LCI_default_S4!AB95</f>
        <v>264000</v>
      </c>
    </row>
    <row r="23" spans="1:2" ht="78.5" x14ac:dyDescent="0.35">
      <c r="A23" s="5" t="s">
        <v>71</v>
      </c>
      <c r="B23" s="6">
        <v>0</v>
      </c>
    </row>
    <row r="24" spans="1:2" ht="78.5" x14ac:dyDescent="0.35">
      <c r="A24" s="5" t="s">
        <v>72</v>
      </c>
      <c r="B24" s="6">
        <v>0</v>
      </c>
    </row>
    <row r="25" spans="1:2" ht="78.5" x14ac:dyDescent="0.35">
      <c r="A25" s="5" t="s">
        <v>73</v>
      </c>
      <c r="B25" s="6">
        <v>0</v>
      </c>
    </row>
    <row r="26" spans="1:2" ht="78.5" x14ac:dyDescent="0.35">
      <c r="A26" s="5" t="s">
        <v>74</v>
      </c>
      <c r="B26" s="6">
        <f>B11*LCI_default_S4!AB48*LCI_default_S4!AB38+B12*LCI_default_S4!AB60*LCI_default_S4!AB51+B15*LCI_default_S4!AB92*LCI_default_S4!AB82+B16*LCI_default_S4!AB104*LCI_default_S4!AB95</f>
        <v>1200</v>
      </c>
    </row>
    <row r="27" spans="1:2" ht="78.5" x14ac:dyDescent="0.35">
      <c r="A27" s="5" t="s">
        <v>75</v>
      </c>
      <c r="B27" s="6">
        <v>0</v>
      </c>
    </row>
    <row r="28" spans="1:2" ht="78.5" x14ac:dyDescent="0.35">
      <c r="A28" s="5" t="s">
        <v>76</v>
      </c>
      <c r="B28" s="6">
        <f>B11*LCI_default_S4!AB50*LCI_default_S4!AB38+B15*LCI_default_S4!AB94*LCI_default_S4!AB82</f>
        <v>840</v>
      </c>
    </row>
    <row r="29" spans="1:2" ht="65.5" x14ac:dyDescent="0.35">
      <c r="A29" s="5" t="s">
        <v>77</v>
      </c>
      <c r="B29" s="6">
        <f>B11*LCI_default_S4!AB39*LCI_default_S4!AB38+B15*LCI_default_S4!AB83*LCI_default_S4!AB82</f>
        <v>-22.199999999999996</v>
      </c>
    </row>
    <row r="30" spans="1:2" ht="65.5" x14ac:dyDescent="0.35">
      <c r="A30" s="5" t="s">
        <v>78</v>
      </c>
      <c r="B30" s="6">
        <f>B11*LCI_default_S4!AB40*LCI_default_S4!AB38+B12*LCI_default_S4!AB54*LCI_default_S4!AB51+B15*LCI_default_S4!AB84*LCI_default_S4!AB82+B16*LCI_default_S4!AB98*LCI_default_S4!AB95</f>
        <v>-270</v>
      </c>
    </row>
    <row r="31" spans="1:2" ht="65.5" x14ac:dyDescent="0.35">
      <c r="A31" s="5" t="s">
        <v>79</v>
      </c>
      <c r="B31" s="6">
        <f>B11*LCI_default_S4!AB41*LCI_default_S4!AB38+B15*LCI_default_S4!AB85*LCI_default_S4!AB82</f>
        <v>8.8920000000000006E-3</v>
      </c>
    </row>
    <row r="32" spans="1:2" ht="65.5" x14ac:dyDescent="0.35">
      <c r="A32" s="5" t="s">
        <v>80</v>
      </c>
      <c r="B32" s="6">
        <f>B11*LCI_default_S4!AB42*LCI_default_S4!AB38+B12*LCI_default_S4!AB55*LCI_default_S4!AB51+B15*LCI_default_S4!AB86*LCI_default_S4!AB82+B16*LCI_default_S4!AB99*LCI_default_S4!AB95</f>
        <v>14160</v>
      </c>
    </row>
    <row r="33" spans="1:2" ht="65.5" x14ac:dyDescent="0.35">
      <c r="A33" s="5" t="s">
        <v>81</v>
      </c>
      <c r="B33" s="6">
        <f>B11*LCI_default_S4!AB43*LCI_default_S4!AB38+B12*LCI_default_S4!AB53*LCI_default_S4!AB51+B15*LCI_default_S4!AB87*LCI_default_S4!AB82+B16*LCI_default_S4!AB97*LCI_default_S4!AB95</f>
        <v>422.53521126760563</v>
      </c>
    </row>
    <row r="34" spans="1:2" ht="78.5" x14ac:dyDescent="0.35">
      <c r="A34" s="5" t="s">
        <v>82</v>
      </c>
      <c r="B34" s="6">
        <f>B11*LCI_default_S4!AB47*LCI_default_S4!AB38+B12*LCI_default_S4!AB63*LCI_default_S4!AB51+B15*LCI_default_S4!AB91*LCI_default_S4!AB82+B16*LCI_default_S4!AB107*LCI_default_S4!AB95</f>
        <v>631.19999999999993</v>
      </c>
    </row>
    <row r="35" spans="1:2" ht="78.5" x14ac:dyDescent="0.35">
      <c r="A35" s="5" t="s">
        <v>83</v>
      </c>
      <c r="B35" s="6">
        <f>B11*LCI_default_S4!AB49*LCI_default_S4!AB38+B15*LCI_default_S4!AB93*LCI_default_S4!AB82</f>
        <v>150</v>
      </c>
    </row>
    <row r="36" spans="1:2" ht="65.5" x14ac:dyDescent="0.35">
      <c r="A36" s="5" t="s">
        <v>84</v>
      </c>
      <c r="B36" s="6">
        <f>B12*LCI_default_S4!AB52*LCI_default_S4!AB51+B16*LCI_default_S4!AB96*LCI_default_S4!AB95</f>
        <v>0</v>
      </c>
    </row>
    <row r="37" spans="1:2" ht="65.5" x14ac:dyDescent="0.35">
      <c r="A37" s="5" t="s">
        <v>85</v>
      </c>
      <c r="B37" s="6">
        <f>B12*LCI_default_S4!AB56*LCI_default_S4!AB51+B16*LCI_default_S4!AB100*LCI_default_S4!AB95</f>
        <v>0</v>
      </c>
    </row>
    <row r="38" spans="1:2" ht="65.5" x14ac:dyDescent="0.35">
      <c r="A38" s="5" t="s">
        <v>86</v>
      </c>
      <c r="B38" s="6">
        <f>B12*LCI_default_S4!AB57*LCI_default_S4!AB51+B16*LCI_default_S4!AB101*LCI_default_S4!AB95</f>
        <v>0</v>
      </c>
    </row>
    <row r="39" spans="1:2" ht="65.5" x14ac:dyDescent="0.35">
      <c r="A39" s="5" t="s">
        <v>87</v>
      </c>
      <c r="B39" s="6">
        <f>B12*LCI_default_S4!AB58*LCI_default_S4!AB51+B16*LCI_default_S4!AB102*LCI_default_S4!AB95</f>
        <v>0</v>
      </c>
    </row>
    <row r="40" spans="1:2" ht="65.5" x14ac:dyDescent="0.35">
      <c r="A40" s="5" t="s">
        <v>88</v>
      </c>
      <c r="B40" s="6">
        <f>B12*LCI_default_S4!AB59*LCI_default_S4!AB51+B16*LCI_default_S4!AB103*LCI_default_S4!AB95</f>
        <v>0</v>
      </c>
    </row>
    <row r="41" spans="1:2" ht="78.5" x14ac:dyDescent="0.35">
      <c r="A41" s="5" t="s">
        <v>89</v>
      </c>
      <c r="B41" s="6">
        <f>B12*LCI_default_S4!AB61*LCI_default_S4!AB51+B16*LCI_default_S4!AB105*LCI_default_S4!AB95</f>
        <v>0</v>
      </c>
    </row>
    <row r="42" spans="1:2" ht="78.5" x14ac:dyDescent="0.35">
      <c r="A42" s="5" t="s">
        <v>90</v>
      </c>
      <c r="B42" s="6">
        <f>B12*LCI_default_S4!AB62*LCI_default_S4!AB51+B16*LCI_default_S4!AB106*LCI_default_S4!AB95</f>
        <v>0</v>
      </c>
    </row>
    <row r="43" spans="1:2" ht="78.5" x14ac:dyDescent="0.35">
      <c r="A43" s="5" t="s">
        <v>91</v>
      </c>
      <c r="B43" s="6">
        <f>B12*LCI_default_S4!AB66*LCI_default_S4!AB51+B16*LCI_default_S4!AB110*LCI_default_S4!AB95</f>
        <v>0</v>
      </c>
    </row>
    <row r="44" spans="1:2" ht="78.5" x14ac:dyDescent="0.35">
      <c r="A44" s="5" t="s">
        <v>92</v>
      </c>
      <c r="B44" s="6">
        <f>B12*LCI_default_S4!AB67*LCI_default_S4!AB51+B16*LCI_default_S4!AB111*LCI_default_S4!AB95</f>
        <v>0</v>
      </c>
    </row>
    <row r="45" spans="1:2" ht="78.5" x14ac:dyDescent="0.35">
      <c r="A45" s="5" t="s">
        <v>93</v>
      </c>
      <c r="B45" s="6">
        <f>B12*LCI_default_S4!AB68*LCI_default_S4!AB51+B16*LCI_default_S4!AB112*LCI_default_S4!AB95</f>
        <v>0</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B45"/>
  <sheetViews>
    <sheetView workbookViewId="0"/>
  </sheetViews>
  <sheetFormatPr baseColWidth="10" defaultColWidth="8.7265625" defaultRowHeight="14.5" x14ac:dyDescent="0.35"/>
  <sheetData>
    <row r="1" spans="1:2" x14ac:dyDescent="0.35">
      <c r="B1" s="5" t="s">
        <v>51</v>
      </c>
    </row>
    <row r="2" spans="1:2" ht="39.5" x14ac:dyDescent="0.35">
      <c r="A2" s="5" t="s">
        <v>52</v>
      </c>
      <c r="B2" s="6">
        <f>VLOOKUP("BWM",Waste_Generation_S5!A1:C100,3,FALSE)*-1</f>
        <v>-1500000</v>
      </c>
    </row>
    <row r="3" spans="1:2" x14ac:dyDescent="0.35">
      <c r="A3" s="5" t="s">
        <v>2</v>
      </c>
      <c r="B3" s="6">
        <f>B2*LCI_default_S5!AB3*LCI_default_S5!AB2</f>
        <v>-300000</v>
      </c>
    </row>
    <row r="4" spans="1:2" x14ac:dyDescent="0.35">
      <c r="A4" s="5" t="s">
        <v>3</v>
      </c>
      <c r="B4" s="6">
        <f>B2*LCI_default_S5!AB4*LCI_default_S5!AB2</f>
        <v>-1200000</v>
      </c>
    </row>
    <row r="5" spans="1:2" ht="26.5" x14ac:dyDescent="0.35">
      <c r="A5" s="5" t="s">
        <v>53</v>
      </c>
      <c r="B5" s="6">
        <f>B3*LCI_default_S5!AB6*LCI_default_S5!AB5</f>
        <v>-240000</v>
      </c>
    </row>
    <row r="6" spans="1:2" ht="26.5" x14ac:dyDescent="0.35">
      <c r="A6" s="5" t="s">
        <v>54</v>
      </c>
      <c r="B6" s="6">
        <f>B3*LCI_default_S5!AB7*LCI_default_S5!AB5</f>
        <v>-60000</v>
      </c>
    </row>
    <row r="7" spans="1:2" ht="39.5" x14ac:dyDescent="0.35">
      <c r="A7" s="5" t="s">
        <v>55</v>
      </c>
      <c r="B7" s="6">
        <f>B5*LCI_default_S5!AB9*LCI_default_S5!AB8</f>
        <v>-240000</v>
      </c>
    </row>
    <row r="8" spans="1:2" ht="52.5" x14ac:dyDescent="0.35">
      <c r="A8" s="5" t="s">
        <v>56</v>
      </c>
      <c r="B8" s="6">
        <f>B6*LCI_default_S5!AB11*LCI_default_S5!AB10</f>
        <v>-60000</v>
      </c>
    </row>
    <row r="9" spans="1:2" ht="26.5" x14ac:dyDescent="0.35">
      <c r="A9" s="5" t="s">
        <v>57</v>
      </c>
      <c r="B9" s="6">
        <f>B4*LCI_default_S5!AB13*LCI_default_S5!AB12</f>
        <v>-720000</v>
      </c>
    </row>
    <row r="10" spans="1:2" ht="26.5" x14ac:dyDescent="0.35">
      <c r="A10" s="5" t="s">
        <v>58</v>
      </c>
      <c r="B10" s="6">
        <f>B4*LCI_default_S5!AB14*LCI_default_S5!AB12</f>
        <v>-480000</v>
      </c>
    </row>
    <row r="11" spans="1:2" ht="52.5" x14ac:dyDescent="0.35">
      <c r="A11" s="5" t="s">
        <v>59</v>
      </c>
      <c r="B11" s="6">
        <f>B9*LCI_default_S5!AB16*LCI_default_S5!AB15</f>
        <v>-360000</v>
      </c>
    </row>
    <row r="12" spans="1:2" ht="52.5" x14ac:dyDescent="0.35">
      <c r="A12" s="5" t="s">
        <v>60</v>
      </c>
      <c r="B12" s="6">
        <f>B9*LCI_default_S5!AB17*LCI_default_S5!AB15</f>
        <v>-360000</v>
      </c>
    </row>
    <row r="13" spans="1:2" ht="65.5" x14ac:dyDescent="0.35">
      <c r="A13" s="5" t="s">
        <v>61</v>
      </c>
      <c r="B13" s="6">
        <f>B9*LCI_default_S5!AB18*LCI_default_S5!AB15+B10*LCI_default_S5!AB23*LCI_default_S5!AB20</f>
        <v>24000</v>
      </c>
    </row>
    <row r="14" spans="1:2" ht="65.5" x14ac:dyDescent="0.35">
      <c r="A14" s="5" t="s">
        <v>62</v>
      </c>
      <c r="B14" s="6">
        <f>B9*LCI_default_S5!AB19*LCI_default_S5!AB15+B10*LCI_default_S5!AB24*LCI_default_S5!AB20</f>
        <v>12000</v>
      </c>
    </row>
    <row r="15" spans="1:2" ht="52.5" x14ac:dyDescent="0.35">
      <c r="A15" s="5" t="s">
        <v>63</v>
      </c>
      <c r="B15" s="6">
        <f>B10*LCI_default_S5!AB21*LCI_default_S5!AB20</f>
        <v>-240000</v>
      </c>
    </row>
    <row r="16" spans="1:2" ht="52.5" x14ac:dyDescent="0.35">
      <c r="A16" s="5" t="s">
        <v>64</v>
      </c>
      <c r="B16" s="6">
        <f>B10*LCI_default_S5!AB22*LCI_default_S5!AB20</f>
        <v>-240000</v>
      </c>
    </row>
    <row r="17" spans="1:2" ht="65.5" x14ac:dyDescent="0.35">
      <c r="A17" s="5" t="s">
        <v>65</v>
      </c>
      <c r="B17" s="6">
        <f>B7*LCI_default_S5!AB26*LCI_default_S5!AB25+B8*LCI_default_S5!AB70*LCI_default_S5!AB69</f>
        <v>-335.99999999999994</v>
      </c>
    </row>
    <row r="18" spans="1:2" ht="65.5" x14ac:dyDescent="0.35">
      <c r="A18" s="5" t="s">
        <v>66</v>
      </c>
      <c r="B18" s="6">
        <f>B7*LCI_default_S5!AB27*LCI_default_S5!AB25+B8*LCI_default_S5!AB71*LCI_default_S5!AB69</f>
        <v>335.99999999999994</v>
      </c>
    </row>
    <row r="19" spans="1:2" ht="65.5" x14ac:dyDescent="0.35">
      <c r="A19" s="5" t="s">
        <v>67</v>
      </c>
      <c r="B19" s="6">
        <f>B7*LCI_default_S5!AB28*LCI_default_S5!AB25+B8*LCI_default_S5!AB72*LCI_default_S5!AB69</f>
        <v>335.99999999999994</v>
      </c>
    </row>
    <row r="20" spans="1:2" ht="65.5" x14ac:dyDescent="0.35">
      <c r="A20" s="5" t="s">
        <v>68</v>
      </c>
      <c r="B20" s="6">
        <f>B7*LCI_default_S5!AB29*LCI_default_S5!AB25+B8*LCI_default_S5!AB73*LCI_default_S5!AB69+B11*LCI_default_S5!AB44*LCI_default_S5!AB38+B15*LCI_default_S5!AB88*LCI_default_S5!AB82</f>
        <v>-375000</v>
      </c>
    </row>
    <row r="21" spans="1:2" ht="78.5" x14ac:dyDescent="0.35">
      <c r="A21" s="5" t="s">
        <v>69</v>
      </c>
      <c r="B21" s="6">
        <f>B7*LCI_default_S5!AB30*LCI_default_S5!AB25+B8*LCI_default_S5!AB74*LCI_default_S5!AB69+B11*LCI_default_S5!AB45*LCI_default_S5!AB38+B12*LCI_default_S5!AB65*LCI_default_S5!AB51+B15*LCI_default_S5!AB89*LCI_default_S5!AB82+B16*LCI_default_S5!AB109*LCI_default_S5!AB95</f>
        <v>52.927200000000006</v>
      </c>
    </row>
    <row r="22" spans="1:2" ht="78.5" x14ac:dyDescent="0.35">
      <c r="A22" s="5" t="s">
        <v>70</v>
      </c>
      <c r="B22" s="6">
        <f>B7*LCI_default_S5!AB31*LCI_default_S5!AB25+B8*LCI_default_S5!AB75*LCI_default_S5!AB69+B11*LCI_default_S5!AB46*LCI_default_S5!AB38+B12*LCI_default_S5!AB64*LCI_default_S5!AB51+B15*LCI_default_S5!AB90*LCI_default_S5!AB82+B16*LCI_default_S5!AB108*LCI_default_S5!AB95</f>
        <v>301980</v>
      </c>
    </row>
    <row r="23" spans="1:2" ht="78.5" x14ac:dyDescent="0.35">
      <c r="A23" s="5" t="s">
        <v>71</v>
      </c>
      <c r="B23" s="6">
        <f>B7*LCI_default_S5!AB32*LCI_default_S5!AB25+B8*LCI_default_S5!AB76*LCI_default_S5!AB69</f>
        <v>46140</v>
      </c>
    </row>
    <row r="24" spans="1:2" ht="78.5" x14ac:dyDescent="0.35">
      <c r="A24" s="5" t="s">
        <v>72</v>
      </c>
      <c r="B24" s="6">
        <f>B7*LCI_default_S5!AB33*LCI_default_S5!AB25+B8*LCI_default_S5!AB77*LCI_default_S5!AB69</f>
        <v>0</v>
      </c>
    </row>
    <row r="25" spans="1:2" ht="78.5" x14ac:dyDescent="0.35">
      <c r="A25" s="5" t="s">
        <v>73</v>
      </c>
      <c r="B25" s="6">
        <f>B7*LCI_default_S5!AB34*LCI_default_S5!AB25+B8*LCI_default_S5!AB78*LCI_default_S5!AB69</f>
        <v>2952</v>
      </c>
    </row>
    <row r="26" spans="1:2" ht="78.5" x14ac:dyDescent="0.35">
      <c r="A26" s="5" t="s">
        <v>74</v>
      </c>
      <c r="B26" s="6">
        <f>B7*LCI_default_S5!AB35*LCI_default_S5!AB25+B8*LCI_default_S5!AB79*LCI_default_S5!AB69+B11*LCI_default_S5!AB48*LCI_default_S5!AB38+B12*LCI_default_S5!AB60*LCI_default_S5!AB51+B15*LCI_default_S5!AB92*LCI_default_S5!AB82+B16*LCI_default_S5!AB104*LCI_default_S5!AB95</f>
        <v>2054.0699999999997</v>
      </c>
    </row>
    <row r="27" spans="1:2" ht="78.5" x14ac:dyDescent="0.35">
      <c r="A27" s="5" t="s">
        <v>75</v>
      </c>
      <c r="B27" s="6">
        <f>B7*LCI_default_S5!AB36*LCI_default_S5!AB25+B8*LCI_default_S5!AB80*LCI_default_S5!AB69</f>
        <v>168.078</v>
      </c>
    </row>
    <row r="28" spans="1:2" ht="78.5" x14ac:dyDescent="0.35">
      <c r="A28" s="5" t="s">
        <v>76</v>
      </c>
      <c r="B28" s="6">
        <f>B7*LCI_default_S5!AB37*LCI_default_S5!AB25+B8*LCI_default_S5!AB81*LCI_default_S5!AB69+B11*LCI_default_S5!AB50*LCI_default_S5!AB38+B15*LCI_default_S5!AB94*LCI_default_S5!AB82</f>
        <v>427.029</v>
      </c>
    </row>
    <row r="29" spans="1:2" ht="65.5" x14ac:dyDescent="0.35">
      <c r="A29" s="5" t="s">
        <v>77</v>
      </c>
      <c r="B29" s="6">
        <f>B11*LCI_default_S5!AB39*LCI_default_S5!AB38+B15*LCI_default_S5!AB83*LCI_default_S5!AB82</f>
        <v>-11.099999999999998</v>
      </c>
    </row>
    <row r="30" spans="1:2" ht="65.5" x14ac:dyDescent="0.35">
      <c r="A30" s="5" t="s">
        <v>78</v>
      </c>
      <c r="B30" s="6">
        <f>B11*LCI_default_S5!AB40*LCI_default_S5!AB38+B12*LCI_default_S5!AB54*LCI_default_S5!AB51+B15*LCI_default_S5!AB84*LCI_default_S5!AB82+B16*LCI_default_S5!AB98*LCI_default_S5!AB95</f>
        <v>-270</v>
      </c>
    </row>
    <row r="31" spans="1:2" ht="65.5" x14ac:dyDescent="0.35">
      <c r="A31" s="5" t="s">
        <v>79</v>
      </c>
      <c r="B31" s="6">
        <f>B11*LCI_default_S5!AB41*LCI_default_S5!AB38+B15*LCI_default_S5!AB85*LCI_default_S5!AB82</f>
        <v>4.4460000000000003E-3</v>
      </c>
    </row>
    <row r="32" spans="1:2" ht="65.5" x14ac:dyDescent="0.35">
      <c r="A32" s="5" t="s">
        <v>80</v>
      </c>
      <c r="B32" s="6">
        <f>B11*LCI_default_S5!AB42*LCI_default_S5!AB38+B12*LCI_default_S5!AB55*LCI_default_S5!AB51+B15*LCI_default_S5!AB86*LCI_default_S5!AB82+B16*LCI_default_S5!AB99*LCI_default_S5!AB95</f>
        <v>8361</v>
      </c>
    </row>
    <row r="33" spans="1:2" ht="65.5" x14ac:dyDescent="0.35">
      <c r="A33" s="5" t="s">
        <v>81</v>
      </c>
      <c r="B33" s="6">
        <f>B11*LCI_default_S5!AB43*LCI_default_S5!AB38+B12*LCI_default_S5!AB53*LCI_default_S5!AB51+B15*LCI_default_S5!AB87*LCI_default_S5!AB82+B16*LCI_default_S5!AB97*LCI_default_S5!AB95</f>
        <v>422.53521126760563</v>
      </c>
    </row>
    <row r="34" spans="1:2" ht="78.5" x14ac:dyDescent="0.35">
      <c r="A34" s="5" t="s">
        <v>82</v>
      </c>
      <c r="B34" s="6">
        <f>B11*LCI_default_S5!AB47*LCI_default_S5!AB38+B12*LCI_default_S5!AB63*LCI_default_S5!AB51+B15*LCI_default_S5!AB91*LCI_default_S5!AB82+B16*LCI_default_S5!AB107*LCI_default_S5!AB95</f>
        <v>369.36</v>
      </c>
    </row>
    <row r="35" spans="1:2" ht="78.5" x14ac:dyDescent="0.35">
      <c r="A35" s="5" t="s">
        <v>83</v>
      </c>
      <c r="B35" s="6">
        <f>B11*LCI_default_S5!AB49*LCI_default_S5!AB38+B15*LCI_default_S5!AB93*LCI_default_S5!AB82</f>
        <v>75</v>
      </c>
    </row>
    <row r="36" spans="1:2" ht="65.5" x14ac:dyDescent="0.35">
      <c r="A36" s="5" t="s">
        <v>84</v>
      </c>
      <c r="B36" s="6">
        <f>B12*LCI_default_S5!AB52*LCI_default_S5!AB51+B16*LCI_default_S5!AB96*LCI_default_S5!AB95</f>
        <v>1.0019999999999999E-3</v>
      </c>
    </row>
    <row r="37" spans="1:2" ht="65.5" x14ac:dyDescent="0.35">
      <c r="A37" s="5" t="s">
        <v>85</v>
      </c>
      <c r="B37" s="6">
        <f>B12*LCI_default_S5!AB56*LCI_default_S5!AB51+B16*LCI_default_S5!AB100*LCI_default_S5!AB95</f>
        <v>144960</v>
      </c>
    </row>
    <row r="38" spans="1:2" ht="65.5" x14ac:dyDescent="0.35">
      <c r="A38" s="5" t="s">
        <v>86</v>
      </c>
      <c r="B38" s="6">
        <f>B12*LCI_default_S5!AB57*LCI_default_S5!AB51+B16*LCI_default_S5!AB101*LCI_default_S5!AB95</f>
        <v>135000</v>
      </c>
    </row>
    <row r="39" spans="1:2" ht="65.5" x14ac:dyDescent="0.35">
      <c r="A39" s="5" t="s">
        <v>87</v>
      </c>
      <c r="B39" s="6">
        <f>B12*LCI_default_S5!AB58*LCI_default_S5!AB51+B16*LCI_default_S5!AB102*LCI_default_S5!AB95</f>
        <v>-372000</v>
      </c>
    </row>
    <row r="40" spans="1:2" ht="65.5" x14ac:dyDescent="0.35">
      <c r="A40" s="5" t="s">
        <v>88</v>
      </c>
      <c r="B40" s="6">
        <f>B12*LCI_default_S5!AB59*LCI_default_S5!AB51+B16*LCI_default_S5!AB103*LCI_default_S5!AB95</f>
        <v>-60000</v>
      </c>
    </row>
    <row r="41" spans="1:2" ht="78.5" x14ac:dyDescent="0.35">
      <c r="A41" s="5" t="s">
        <v>89</v>
      </c>
      <c r="B41" s="6">
        <f>B12*LCI_default_S5!AB61*LCI_default_S5!AB51+B16*LCI_default_S5!AB105*LCI_default_S5!AB95</f>
        <v>5.568E-2</v>
      </c>
    </row>
    <row r="42" spans="1:2" ht="78.5" x14ac:dyDescent="0.35">
      <c r="A42" s="5" t="s">
        <v>90</v>
      </c>
      <c r="B42" s="6">
        <f>B12*LCI_default_S5!AB62*LCI_default_S5!AB51+B16*LCI_default_S5!AB106*LCI_default_S5!AB95</f>
        <v>4.224E-2</v>
      </c>
    </row>
    <row r="43" spans="1:2" ht="78.5" x14ac:dyDescent="0.35">
      <c r="A43" s="5" t="s">
        <v>91</v>
      </c>
      <c r="B43" s="6">
        <f>B12*LCI_default_S5!AB66*LCI_default_S5!AB51+B16*LCI_default_S5!AB110*LCI_default_S5!AB95</f>
        <v>6.54E-2</v>
      </c>
    </row>
    <row r="44" spans="1:2" ht="78.5" x14ac:dyDescent="0.35">
      <c r="A44" s="5" t="s">
        <v>92</v>
      </c>
      <c r="B44" s="6">
        <f>B12*LCI_default_S5!AB67*LCI_default_S5!AB51+B16*LCI_default_S5!AB111*LCI_default_S5!AB95</f>
        <v>1.782</v>
      </c>
    </row>
    <row r="45" spans="1:2" ht="78.5" x14ac:dyDescent="0.35">
      <c r="A45" s="5" t="s">
        <v>93</v>
      </c>
      <c r="B45" s="6">
        <f>B12*LCI_default_S5!AB68*LCI_default_S5!AB51+B16*LCI_default_S5!AB112*LCI_default_S5!AB95</f>
        <v>5.568E-2</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B45"/>
  <sheetViews>
    <sheetView workbookViewId="0"/>
  </sheetViews>
  <sheetFormatPr baseColWidth="10" defaultColWidth="8.7265625" defaultRowHeight="14.5" x14ac:dyDescent="0.35"/>
  <sheetData>
    <row r="1" spans="1:2" x14ac:dyDescent="0.35">
      <c r="B1" s="5" t="s">
        <v>51</v>
      </c>
    </row>
    <row r="2" spans="1:2" ht="39.5" x14ac:dyDescent="0.35">
      <c r="A2" s="5" t="s">
        <v>52</v>
      </c>
      <c r="B2" s="6">
        <v>0</v>
      </c>
    </row>
    <row r="3" spans="1:2" x14ac:dyDescent="0.35">
      <c r="A3" s="5" t="s">
        <v>2</v>
      </c>
      <c r="B3" s="6">
        <f>VLOOKUP("PW1",Waste_Generation_S5!A1:C100,3,FALSE)*-1</f>
        <v>-300000</v>
      </c>
    </row>
    <row r="4" spans="1:2" x14ac:dyDescent="0.35">
      <c r="A4" s="5" t="s">
        <v>3</v>
      </c>
      <c r="B4" s="6">
        <v>0</v>
      </c>
    </row>
    <row r="5" spans="1:2" ht="26.5" x14ac:dyDescent="0.35">
      <c r="A5" s="5" t="s">
        <v>53</v>
      </c>
      <c r="B5" s="6">
        <f>B3*LCI_default_S5!AB6*LCI_default_S5!AB5</f>
        <v>-240000</v>
      </c>
    </row>
    <row r="6" spans="1:2" ht="26.5" x14ac:dyDescent="0.35">
      <c r="A6" s="5" t="s">
        <v>54</v>
      </c>
      <c r="B6" s="6">
        <f>B3*LCI_default_S5!AB7*LCI_default_S5!AB5</f>
        <v>-60000</v>
      </c>
    </row>
    <row r="7" spans="1:2" ht="39.5" x14ac:dyDescent="0.35">
      <c r="A7" s="5" t="s">
        <v>55</v>
      </c>
      <c r="B7" s="6">
        <f>B5*LCI_default_S5!AB9*LCI_default_S5!AB8</f>
        <v>-240000</v>
      </c>
    </row>
    <row r="8" spans="1:2" ht="52.5" x14ac:dyDescent="0.35">
      <c r="A8" s="5" t="s">
        <v>56</v>
      </c>
      <c r="B8" s="6">
        <f>B6*LCI_default_S5!AB11*LCI_default_S5!AB10</f>
        <v>-60000</v>
      </c>
    </row>
    <row r="9" spans="1:2" ht="26.5" x14ac:dyDescent="0.35">
      <c r="A9" s="5" t="s">
        <v>57</v>
      </c>
      <c r="B9" s="6">
        <v>0</v>
      </c>
    </row>
    <row r="10" spans="1:2" ht="26.5" x14ac:dyDescent="0.35">
      <c r="A10" s="5" t="s">
        <v>58</v>
      </c>
      <c r="B10" s="6">
        <v>0</v>
      </c>
    </row>
    <row r="11" spans="1:2" ht="52.5" x14ac:dyDescent="0.35">
      <c r="A11" s="5" t="s">
        <v>59</v>
      </c>
      <c r="B11" s="6">
        <v>0</v>
      </c>
    </row>
    <row r="12" spans="1:2" ht="52.5" x14ac:dyDescent="0.35">
      <c r="A12" s="5" t="s">
        <v>60</v>
      </c>
      <c r="B12" s="6">
        <v>0</v>
      </c>
    </row>
    <row r="13" spans="1:2" ht="65.5" x14ac:dyDescent="0.35">
      <c r="A13" s="5" t="s">
        <v>61</v>
      </c>
      <c r="B13" s="6">
        <v>0</v>
      </c>
    </row>
    <row r="14" spans="1:2" ht="65.5" x14ac:dyDescent="0.35">
      <c r="A14" s="5" t="s">
        <v>62</v>
      </c>
      <c r="B14" s="6">
        <v>0</v>
      </c>
    </row>
    <row r="15" spans="1:2" ht="52.5" x14ac:dyDescent="0.35">
      <c r="A15" s="5" t="s">
        <v>63</v>
      </c>
      <c r="B15" s="6">
        <v>0</v>
      </c>
    </row>
    <row r="16" spans="1:2" ht="52.5" x14ac:dyDescent="0.35">
      <c r="A16" s="5" t="s">
        <v>64</v>
      </c>
      <c r="B16" s="6">
        <v>0</v>
      </c>
    </row>
    <row r="17" spans="1:2" ht="65.5" x14ac:dyDescent="0.35">
      <c r="A17" s="5" t="s">
        <v>65</v>
      </c>
      <c r="B17" s="6">
        <f>B7*LCI_default_S5!AB26*LCI_default_S5!AB25+B8*LCI_default_S5!AB70*LCI_default_S5!AB69</f>
        <v>-335.99999999999994</v>
      </c>
    </row>
    <row r="18" spans="1:2" ht="65.5" x14ac:dyDescent="0.35">
      <c r="A18" s="5" t="s">
        <v>66</v>
      </c>
      <c r="B18" s="6">
        <f>B7*LCI_default_S5!AB27*LCI_default_S5!AB25+B8*LCI_default_S5!AB71*LCI_default_S5!AB69</f>
        <v>335.99999999999994</v>
      </c>
    </row>
    <row r="19" spans="1:2" ht="65.5" x14ac:dyDescent="0.35">
      <c r="A19" s="5" t="s">
        <v>67</v>
      </c>
      <c r="B19" s="6">
        <f>B7*LCI_default_S5!AB28*LCI_default_S5!AB25+B8*LCI_default_S5!AB72*LCI_default_S5!AB69</f>
        <v>335.99999999999994</v>
      </c>
    </row>
    <row r="20" spans="1:2" ht="65.5" x14ac:dyDescent="0.35">
      <c r="A20" s="5" t="s">
        <v>68</v>
      </c>
      <c r="B20" s="6">
        <f>B7*LCI_default_S5!AB29*LCI_default_S5!AB25+B8*LCI_default_S5!AB73*LCI_default_S5!AB69</f>
        <v>-105000</v>
      </c>
    </row>
    <row r="21" spans="1:2" ht="78.5" x14ac:dyDescent="0.35">
      <c r="A21" s="5" t="s">
        <v>69</v>
      </c>
      <c r="B21" s="6">
        <f>B7*LCI_default_S5!AB30*LCI_default_S5!AB25+B8*LCI_default_S5!AB74*LCI_default_S5!AB69</f>
        <v>18.127200000000002</v>
      </c>
    </row>
    <row r="22" spans="1:2" ht="78.5" x14ac:dyDescent="0.35">
      <c r="A22" s="5" t="s">
        <v>70</v>
      </c>
      <c r="B22" s="6">
        <f>B7*LCI_default_S5!AB31*LCI_default_S5!AB25+B8*LCI_default_S5!AB75*LCI_default_S5!AB69</f>
        <v>43980</v>
      </c>
    </row>
    <row r="23" spans="1:2" ht="78.5" x14ac:dyDescent="0.35">
      <c r="A23" s="5" t="s">
        <v>71</v>
      </c>
      <c r="B23" s="6">
        <f>B7*LCI_default_S5!AB32*LCI_default_S5!AB25+B8*LCI_default_S5!AB76*LCI_default_S5!AB69</f>
        <v>46140</v>
      </c>
    </row>
    <row r="24" spans="1:2" ht="78.5" x14ac:dyDescent="0.35">
      <c r="A24" s="5" t="s">
        <v>72</v>
      </c>
      <c r="B24" s="6">
        <f>B7*LCI_default_S5!AB33*LCI_default_S5!AB25+B8*LCI_default_S5!AB77*LCI_default_S5!AB69</f>
        <v>0</v>
      </c>
    </row>
    <row r="25" spans="1:2" ht="78.5" x14ac:dyDescent="0.35">
      <c r="A25" s="5" t="s">
        <v>73</v>
      </c>
      <c r="B25" s="6">
        <f>B7*LCI_default_S5!AB34*LCI_default_S5!AB25+B8*LCI_default_S5!AB78*LCI_default_S5!AB69</f>
        <v>2952</v>
      </c>
    </row>
    <row r="26" spans="1:2" ht="78.5" x14ac:dyDescent="0.35">
      <c r="A26" s="5" t="s">
        <v>74</v>
      </c>
      <c r="B26" s="6">
        <f>B7*LCI_default_S5!AB35*LCI_default_S5!AB25+B8*LCI_default_S5!AB79*LCI_default_S5!AB69</f>
        <v>14.07</v>
      </c>
    </row>
    <row r="27" spans="1:2" ht="78.5" x14ac:dyDescent="0.35">
      <c r="A27" s="5" t="s">
        <v>75</v>
      </c>
      <c r="B27" s="6">
        <f>B7*LCI_default_S5!AB36*LCI_default_S5!AB25+B8*LCI_default_S5!AB80*LCI_default_S5!AB69</f>
        <v>168.078</v>
      </c>
    </row>
    <row r="28" spans="1:2" ht="78.5" x14ac:dyDescent="0.35">
      <c r="A28" s="5" t="s">
        <v>76</v>
      </c>
      <c r="B28" s="6">
        <f>B7*LCI_default_S5!AB37*LCI_default_S5!AB25+B8*LCI_default_S5!AB81*LCI_default_S5!AB69</f>
        <v>7.0290000000000008</v>
      </c>
    </row>
    <row r="29" spans="1:2" ht="65.5" x14ac:dyDescent="0.35">
      <c r="A29" s="5" t="s">
        <v>77</v>
      </c>
      <c r="B29" s="6">
        <v>0</v>
      </c>
    </row>
    <row r="30" spans="1:2" ht="65.5" x14ac:dyDescent="0.35">
      <c r="A30" s="5" t="s">
        <v>78</v>
      </c>
      <c r="B30" s="6">
        <v>0</v>
      </c>
    </row>
    <row r="31" spans="1:2" ht="65.5" x14ac:dyDescent="0.35">
      <c r="A31" s="5" t="s">
        <v>79</v>
      </c>
      <c r="B31" s="6">
        <v>0</v>
      </c>
    </row>
    <row r="32" spans="1:2" ht="65.5" x14ac:dyDescent="0.35">
      <c r="A32" s="5" t="s">
        <v>80</v>
      </c>
      <c r="B32" s="6">
        <v>0</v>
      </c>
    </row>
    <row r="33" spans="1:2" ht="65.5" x14ac:dyDescent="0.35">
      <c r="A33" s="5" t="s">
        <v>81</v>
      </c>
      <c r="B33" s="6">
        <v>0</v>
      </c>
    </row>
    <row r="34" spans="1:2" ht="78.5" x14ac:dyDescent="0.35">
      <c r="A34" s="5" t="s">
        <v>82</v>
      </c>
      <c r="B34" s="6">
        <v>0</v>
      </c>
    </row>
    <row r="35" spans="1:2" ht="78.5" x14ac:dyDescent="0.35">
      <c r="A35" s="5" t="s">
        <v>83</v>
      </c>
      <c r="B35" s="6">
        <v>0</v>
      </c>
    </row>
    <row r="36" spans="1:2" ht="65.5" x14ac:dyDescent="0.35">
      <c r="A36" s="5" t="s">
        <v>84</v>
      </c>
      <c r="B36" s="6">
        <v>0</v>
      </c>
    </row>
    <row r="37" spans="1:2" ht="65.5" x14ac:dyDescent="0.35">
      <c r="A37" s="5" t="s">
        <v>85</v>
      </c>
      <c r="B37" s="6">
        <v>0</v>
      </c>
    </row>
    <row r="38" spans="1:2" ht="65.5" x14ac:dyDescent="0.35">
      <c r="A38" s="5" t="s">
        <v>86</v>
      </c>
      <c r="B38" s="6">
        <v>0</v>
      </c>
    </row>
    <row r="39" spans="1:2" ht="65.5" x14ac:dyDescent="0.35">
      <c r="A39" s="5" t="s">
        <v>87</v>
      </c>
      <c r="B39" s="6">
        <v>0</v>
      </c>
    </row>
    <row r="40" spans="1:2" ht="65.5" x14ac:dyDescent="0.35">
      <c r="A40" s="5" t="s">
        <v>88</v>
      </c>
      <c r="B40" s="6">
        <v>0</v>
      </c>
    </row>
    <row r="41" spans="1:2" ht="78.5" x14ac:dyDescent="0.35">
      <c r="A41" s="5" t="s">
        <v>89</v>
      </c>
      <c r="B41" s="6">
        <v>0</v>
      </c>
    </row>
    <row r="42" spans="1:2" ht="78.5" x14ac:dyDescent="0.35">
      <c r="A42" s="5" t="s">
        <v>90</v>
      </c>
      <c r="B42" s="6">
        <v>0</v>
      </c>
    </row>
    <row r="43" spans="1:2" ht="78.5" x14ac:dyDescent="0.35">
      <c r="A43" s="5" t="s">
        <v>91</v>
      </c>
      <c r="B43" s="6">
        <v>0</v>
      </c>
    </row>
    <row r="44" spans="1:2" ht="78.5" x14ac:dyDescent="0.35">
      <c r="A44" s="5" t="s">
        <v>92</v>
      </c>
      <c r="B44" s="6">
        <v>0</v>
      </c>
    </row>
    <row r="45" spans="1:2" ht="78.5" x14ac:dyDescent="0.35">
      <c r="A45" s="5" t="s">
        <v>93</v>
      </c>
      <c r="B45" s="6">
        <v>0</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B45"/>
  <sheetViews>
    <sheetView workbookViewId="0"/>
  </sheetViews>
  <sheetFormatPr baseColWidth="10" defaultColWidth="8.7265625" defaultRowHeight="14.5" x14ac:dyDescent="0.35"/>
  <sheetData>
    <row r="1" spans="1:2" x14ac:dyDescent="0.35">
      <c r="B1" s="5" t="s">
        <v>51</v>
      </c>
    </row>
    <row r="2" spans="1:2" ht="39.5" x14ac:dyDescent="0.35">
      <c r="A2" s="5" t="s">
        <v>52</v>
      </c>
      <c r="B2" s="6">
        <v>0</v>
      </c>
    </row>
    <row r="3" spans="1:2" x14ac:dyDescent="0.35">
      <c r="A3" s="5" t="s">
        <v>2</v>
      </c>
      <c r="B3" s="6">
        <v>0</v>
      </c>
    </row>
    <row r="4" spans="1:2" x14ac:dyDescent="0.35">
      <c r="A4" s="5" t="s">
        <v>3</v>
      </c>
      <c r="B4" s="6">
        <f>VLOOKUP("PW2",Waste_Generation_S5!A1:C100,3,FALSE)*-1</f>
        <v>-1200000</v>
      </c>
    </row>
    <row r="5" spans="1:2" ht="26.5" x14ac:dyDescent="0.35">
      <c r="A5" s="5" t="s">
        <v>53</v>
      </c>
      <c r="B5" s="6">
        <v>0</v>
      </c>
    </row>
    <row r="6" spans="1:2" ht="26.5" x14ac:dyDescent="0.35">
      <c r="A6" s="5" t="s">
        <v>54</v>
      </c>
      <c r="B6" s="6">
        <v>0</v>
      </c>
    </row>
    <row r="7" spans="1:2" ht="39.5" x14ac:dyDescent="0.35">
      <c r="A7" s="5" t="s">
        <v>55</v>
      </c>
      <c r="B7" s="6">
        <v>0</v>
      </c>
    </row>
    <row r="8" spans="1:2" ht="52.5" x14ac:dyDescent="0.35">
      <c r="A8" s="5" t="s">
        <v>56</v>
      </c>
      <c r="B8" s="6">
        <v>0</v>
      </c>
    </row>
    <row r="9" spans="1:2" ht="26.5" x14ac:dyDescent="0.35">
      <c r="A9" s="5" t="s">
        <v>57</v>
      </c>
      <c r="B9" s="6">
        <f>B4*LCI_default_S5!AB13*LCI_default_S5!AB12</f>
        <v>-720000</v>
      </c>
    </row>
    <row r="10" spans="1:2" ht="26.5" x14ac:dyDescent="0.35">
      <c r="A10" s="5" t="s">
        <v>58</v>
      </c>
      <c r="B10" s="6">
        <f>B4*LCI_default_S5!AB14*LCI_default_S5!AB12</f>
        <v>-480000</v>
      </c>
    </row>
    <row r="11" spans="1:2" ht="52.5" x14ac:dyDescent="0.35">
      <c r="A11" s="5" t="s">
        <v>59</v>
      </c>
      <c r="B11" s="6">
        <f>B9*LCI_default_S5!AB16*LCI_default_S5!AB15</f>
        <v>-360000</v>
      </c>
    </row>
    <row r="12" spans="1:2" ht="52.5" x14ac:dyDescent="0.35">
      <c r="A12" s="5" t="s">
        <v>60</v>
      </c>
      <c r="B12" s="6">
        <f>B9*LCI_default_S5!AB17*LCI_default_S5!AB15</f>
        <v>-360000</v>
      </c>
    </row>
    <row r="13" spans="1:2" ht="65.5" x14ac:dyDescent="0.35">
      <c r="A13" s="5" t="s">
        <v>61</v>
      </c>
      <c r="B13" s="6">
        <f>B9*LCI_default_S5!AB18*LCI_default_S5!AB15+B10*LCI_default_S5!AB23*LCI_default_S5!AB20</f>
        <v>24000</v>
      </c>
    </row>
    <row r="14" spans="1:2" ht="65.5" x14ac:dyDescent="0.35">
      <c r="A14" s="5" t="s">
        <v>62</v>
      </c>
      <c r="B14" s="6">
        <f>B9*LCI_default_S5!AB19*LCI_default_S5!AB15+B10*LCI_default_S5!AB24*LCI_default_S5!AB20</f>
        <v>12000</v>
      </c>
    </row>
    <row r="15" spans="1:2" ht="52.5" x14ac:dyDescent="0.35">
      <c r="A15" s="5" t="s">
        <v>63</v>
      </c>
      <c r="B15" s="6">
        <f>B10*LCI_default_S5!AB21*LCI_default_S5!AB20</f>
        <v>-240000</v>
      </c>
    </row>
    <row r="16" spans="1:2" ht="52.5" x14ac:dyDescent="0.35">
      <c r="A16" s="5" t="s">
        <v>64</v>
      </c>
      <c r="B16" s="6">
        <f>B10*LCI_default_S5!AB22*LCI_default_S5!AB20</f>
        <v>-240000</v>
      </c>
    </row>
    <row r="17" spans="1:2" ht="65.5" x14ac:dyDescent="0.35">
      <c r="A17" s="5" t="s">
        <v>65</v>
      </c>
      <c r="B17" s="6">
        <v>0</v>
      </c>
    </row>
    <row r="18" spans="1:2" ht="65.5" x14ac:dyDescent="0.35">
      <c r="A18" s="5" t="s">
        <v>66</v>
      </c>
      <c r="B18" s="6">
        <v>0</v>
      </c>
    </row>
    <row r="19" spans="1:2" ht="65.5" x14ac:dyDescent="0.35">
      <c r="A19" s="5" t="s">
        <v>67</v>
      </c>
      <c r="B19" s="6">
        <v>0</v>
      </c>
    </row>
    <row r="20" spans="1:2" ht="65.5" x14ac:dyDescent="0.35">
      <c r="A20" s="5" t="s">
        <v>68</v>
      </c>
      <c r="B20" s="6">
        <f>B11*LCI_default_S5!AB44*LCI_default_S5!AB38+B15*LCI_default_S5!AB88*LCI_default_S5!AB82</f>
        <v>-270000</v>
      </c>
    </row>
    <row r="21" spans="1:2" ht="78.5" x14ac:dyDescent="0.35">
      <c r="A21" s="5" t="s">
        <v>69</v>
      </c>
      <c r="B21" s="6">
        <f>B11*LCI_default_S5!AB45*LCI_default_S5!AB38+B12*LCI_default_S5!AB65*LCI_default_S5!AB51+B15*LCI_default_S5!AB89*LCI_default_S5!AB82+B16*LCI_default_S5!AB109*LCI_default_S5!AB95</f>
        <v>34.800000000000004</v>
      </c>
    </row>
    <row r="22" spans="1:2" ht="78.5" x14ac:dyDescent="0.35">
      <c r="A22" s="5" t="s">
        <v>70</v>
      </c>
      <c r="B22" s="6">
        <f>B11*LCI_default_S5!AB46*LCI_default_S5!AB38+B12*LCI_default_S5!AB64*LCI_default_S5!AB51+B15*LCI_default_S5!AB90*LCI_default_S5!AB82+B16*LCI_default_S5!AB108*LCI_default_S5!AB95</f>
        <v>258000</v>
      </c>
    </row>
    <row r="23" spans="1:2" ht="78.5" x14ac:dyDescent="0.35">
      <c r="A23" s="5" t="s">
        <v>71</v>
      </c>
      <c r="B23" s="6">
        <v>0</v>
      </c>
    </row>
    <row r="24" spans="1:2" ht="78.5" x14ac:dyDescent="0.35">
      <c r="A24" s="5" t="s">
        <v>72</v>
      </c>
      <c r="B24" s="6">
        <v>0</v>
      </c>
    </row>
    <row r="25" spans="1:2" ht="78.5" x14ac:dyDescent="0.35">
      <c r="A25" s="5" t="s">
        <v>73</v>
      </c>
      <c r="B25" s="6">
        <v>0</v>
      </c>
    </row>
    <row r="26" spans="1:2" ht="78.5" x14ac:dyDescent="0.35">
      <c r="A26" s="5" t="s">
        <v>74</v>
      </c>
      <c r="B26" s="6">
        <f>B11*LCI_default_S5!AB48*LCI_default_S5!AB38+B12*LCI_default_S5!AB60*LCI_default_S5!AB51+B15*LCI_default_S5!AB92*LCI_default_S5!AB82+B16*LCI_default_S5!AB104*LCI_default_S5!AB95</f>
        <v>2040</v>
      </c>
    </row>
    <row r="27" spans="1:2" ht="78.5" x14ac:dyDescent="0.35">
      <c r="A27" s="5" t="s">
        <v>75</v>
      </c>
      <c r="B27" s="6">
        <v>0</v>
      </c>
    </row>
    <row r="28" spans="1:2" ht="78.5" x14ac:dyDescent="0.35">
      <c r="A28" s="5" t="s">
        <v>76</v>
      </c>
      <c r="B28" s="6">
        <f>B11*LCI_default_S5!AB50*LCI_default_S5!AB38+B15*LCI_default_S5!AB94*LCI_default_S5!AB82</f>
        <v>420</v>
      </c>
    </row>
    <row r="29" spans="1:2" ht="65.5" x14ac:dyDescent="0.35">
      <c r="A29" s="5" t="s">
        <v>77</v>
      </c>
      <c r="B29" s="6">
        <f>B11*LCI_default_S5!AB39*LCI_default_S5!AB38+B15*LCI_default_S5!AB83*LCI_default_S5!AB82</f>
        <v>-11.099999999999998</v>
      </c>
    </row>
    <row r="30" spans="1:2" ht="65.5" x14ac:dyDescent="0.35">
      <c r="A30" s="5" t="s">
        <v>78</v>
      </c>
      <c r="B30" s="6">
        <f>B11*LCI_default_S5!AB40*LCI_default_S5!AB38+B12*LCI_default_S5!AB54*LCI_default_S5!AB51+B15*LCI_default_S5!AB84*LCI_default_S5!AB82+B16*LCI_default_S5!AB98*LCI_default_S5!AB95</f>
        <v>-270</v>
      </c>
    </row>
    <row r="31" spans="1:2" ht="65.5" x14ac:dyDescent="0.35">
      <c r="A31" s="5" t="s">
        <v>79</v>
      </c>
      <c r="B31" s="6">
        <f>B11*LCI_default_S5!AB41*LCI_default_S5!AB38+B15*LCI_default_S5!AB85*LCI_default_S5!AB82</f>
        <v>4.4460000000000003E-3</v>
      </c>
    </row>
    <row r="32" spans="1:2" ht="65.5" x14ac:dyDescent="0.35">
      <c r="A32" s="5" t="s">
        <v>80</v>
      </c>
      <c r="B32" s="6">
        <f>B11*LCI_default_S5!AB42*LCI_default_S5!AB38+B12*LCI_default_S5!AB55*LCI_default_S5!AB51+B15*LCI_default_S5!AB86*LCI_default_S5!AB82+B16*LCI_default_S5!AB99*LCI_default_S5!AB95</f>
        <v>8361</v>
      </c>
    </row>
    <row r="33" spans="1:2" ht="65.5" x14ac:dyDescent="0.35">
      <c r="A33" s="5" t="s">
        <v>81</v>
      </c>
      <c r="B33" s="6">
        <f>B11*LCI_default_S5!AB43*LCI_default_S5!AB38+B12*LCI_default_S5!AB53*LCI_default_S5!AB51+B15*LCI_default_S5!AB87*LCI_default_S5!AB82+B16*LCI_default_S5!AB97*LCI_default_S5!AB95</f>
        <v>422.53521126760563</v>
      </c>
    </row>
    <row r="34" spans="1:2" ht="78.5" x14ac:dyDescent="0.35">
      <c r="A34" s="5" t="s">
        <v>82</v>
      </c>
      <c r="B34" s="6">
        <f>B11*LCI_default_S5!AB47*LCI_default_S5!AB38+B12*LCI_default_S5!AB63*LCI_default_S5!AB51+B15*LCI_default_S5!AB91*LCI_default_S5!AB82+B16*LCI_default_S5!AB107*LCI_default_S5!AB95</f>
        <v>369.36</v>
      </c>
    </row>
    <row r="35" spans="1:2" ht="78.5" x14ac:dyDescent="0.35">
      <c r="A35" s="5" t="s">
        <v>83</v>
      </c>
      <c r="B35" s="6">
        <f>B11*LCI_default_S5!AB49*LCI_default_S5!AB38+B15*LCI_default_S5!AB93*LCI_default_S5!AB82</f>
        <v>75</v>
      </c>
    </row>
    <row r="36" spans="1:2" ht="65.5" x14ac:dyDescent="0.35">
      <c r="A36" s="5" t="s">
        <v>84</v>
      </c>
      <c r="B36" s="6">
        <f>B12*LCI_default_S5!AB52*LCI_default_S5!AB51+B16*LCI_default_S5!AB96*LCI_default_S5!AB95</f>
        <v>1.0019999999999999E-3</v>
      </c>
    </row>
    <row r="37" spans="1:2" ht="65.5" x14ac:dyDescent="0.35">
      <c r="A37" s="5" t="s">
        <v>85</v>
      </c>
      <c r="B37" s="6">
        <f>B12*LCI_default_S5!AB56*LCI_default_S5!AB51+B16*LCI_default_S5!AB100*LCI_default_S5!AB95</f>
        <v>144960</v>
      </c>
    </row>
    <row r="38" spans="1:2" ht="65.5" x14ac:dyDescent="0.35">
      <c r="A38" s="5" t="s">
        <v>86</v>
      </c>
      <c r="B38" s="6">
        <f>B12*LCI_default_S5!AB57*LCI_default_S5!AB51+B16*LCI_default_S5!AB101*LCI_default_S5!AB95</f>
        <v>135000</v>
      </c>
    </row>
    <row r="39" spans="1:2" ht="65.5" x14ac:dyDescent="0.35">
      <c r="A39" s="5" t="s">
        <v>87</v>
      </c>
      <c r="B39" s="6">
        <f>B12*LCI_default_S5!AB58*LCI_default_S5!AB51+B16*LCI_default_S5!AB102*LCI_default_S5!AB95</f>
        <v>-372000</v>
      </c>
    </row>
    <row r="40" spans="1:2" ht="65.5" x14ac:dyDescent="0.35">
      <c r="A40" s="5" t="s">
        <v>88</v>
      </c>
      <c r="B40" s="6">
        <f>B12*LCI_default_S5!AB59*LCI_default_S5!AB51+B16*LCI_default_S5!AB103*LCI_default_S5!AB95</f>
        <v>-60000</v>
      </c>
    </row>
    <row r="41" spans="1:2" ht="78.5" x14ac:dyDescent="0.35">
      <c r="A41" s="5" t="s">
        <v>89</v>
      </c>
      <c r="B41" s="6">
        <f>B12*LCI_default_S5!AB61*LCI_default_S5!AB51+B16*LCI_default_S5!AB105*LCI_default_S5!AB95</f>
        <v>5.568E-2</v>
      </c>
    </row>
    <row r="42" spans="1:2" ht="78.5" x14ac:dyDescent="0.35">
      <c r="A42" s="5" t="s">
        <v>90</v>
      </c>
      <c r="B42" s="6">
        <f>B12*LCI_default_S5!AB62*LCI_default_S5!AB51+B16*LCI_default_S5!AB106*LCI_default_S5!AB95</f>
        <v>4.224E-2</v>
      </c>
    </row>
    <row r="43" spans="1:2" ht="78.5" x14ac:dyDescent="0.35">
      <c r="A43" s="5" t="s">
        <v>91</v>
      </c>
      <c r="B43" s="6">
        <f>B12*LCI_default_S5!AB66*LCI_default_S5!AB51+B16*LCI_default_S5!AB110*LCI_default_S5!AB95</f>
        <v>6.54E-2</v>
      </c>
    </row>
    <row r="44" spans="1:2" ht="78.5" x14ac:dyDescent="0.35">
      <c r="A44" s="5" t="s">
        <v>92</v>
      </c>
      <c r="B44" s="6">
        <f>B12*LCI_default_S5!AB67*LCI_default_S5!AB51+B16*LCI_default_S5!AB111*LCI_default_S5!AB95</f>
        <v>1.782</v>
      </c>
    </row>
    <row r="45" spans="1:2" ht="78.5" x14ac:dyDescent="0.35">
      <c r="A45" s="5" t="s">
        <v>93</v>
      </c>
      <c r="B45" s="6">
        <f>B12*LCI_default_S5!AB68*LCI_default_S5!AB51+B16*LCI_default_S5!AB112*LCI_default_S5!AB95</f>
        <v>5.568E-2</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CA_Pathways_default_default!B2-TUM_default_default_Util!B2</f>
        <v>19.171145487736123</v>
      </c>
      <c r="C2" s="6">
        <f>CA_Pathways_default_default!C2-TUM_default_default_Util!C2</f>
        <v>0.6798403835993343</v>
      </c>
      <c r="D2" s="6">
        <f>CA_Pathways_default_default!D2-TUM_default_default_Util!D2</f>
        <v>66.292445578978374</v>
      </c>
      <c r="E2" s="6">
        <f>CA_Pathways_default_default!E2-TUM_default_default_Util!E2</f>
        <v>20.117185101933615</v>
      </c>
      <c r="F2" s="6">
        <f>CA_Pathways_default_default!F2-TUM_default_default_Util!F2</f>
        <v>20.487175242926231</v>
      </c>
      <c r="G2" s="6">
        <f>CA_Pathways_default_default!G2-TUM_default_default_Util!G2</f>
        <v>1.2747109982169458</v>
      </c>
      <c r="H2" s="6">
        <f>CA_Pathways_default_default!H2-TUM_default_default_Util!H2</f>
        <v>85.125219560916392</v>
      </c>
      <c r="I2" s="6">
        <f>CA_Pathways_default_default!I2-TUM_default_default_Util!I2</f>
        <v>30.004100183760663</v>
      </c>
      <c r="J2" s="6">
        <f>CA_Pathways_default_default!J2-TUM_default_default_Util!J2</f>
        <v>40.653536878275098</v>
      </c>
      <c r="K2" s="6">
        <f>CA_Pathways_default_default!K2-TUM_default_default_Util!K2</f>
        <v>1.2323966103488206</v>
      </c>
      <c r="L2" s="6">
        <f>CA_Pathways_default_default!L2-TUM_default_default_Util!L2</f>
        <v>6.2179436240497248</v>
      </c>
      <c r="M2" s="6">
        <f>CA_Pathways_default_default!M2-TUM_default_default_Util!M2</f>
        <v>7.7810763574332906</v>
      </c>
      <c r="N2" s="6">
        <f>CA_Pathways_default_default!N2-TUM_default_default_Util!N2</f>
        <v>0.89978618035686364</v>
      </c>
      <c r="O2" s="6">
        <f>CA_Pathways_default_default!O2-TUM_default_default_Util!O2</f>
        <v>1.8430790267428687</v>
      </c>
      <c r="P2" s="6">
        <f>CA_Pathways_default_default!P2-TUM_default_default_Util!P2</f>
        <v>3.8089719608313359</v>
      </c>
      <c r="Q2" s="6">
        <f>CA_Pathways_default_default!Q2-TUM_default_default_Util!Q2</f>
        <v>17.074317263081088</v>
      </c>
    </row>
    <row r="3" spans="1:17" x14ac:dyDescent="0.35">
      <c r="A3" s="5" t="s">
        <v>2</v>
      </c>
      <c r="B3" s="6">
        <f>CA_Pathways_default_default!B3-TUM_default_default_Util!B3</f>
        <v>0.91216331781636206</v>
      </c>
      <c r="C3" s="6">
        <f>CA_Pathways_default_default!C3-TUM_default_default_Util!C3</f>
        <v>2.5929922077000374E-3</v>
      </c>
      <c r="D3" s="6">
        <f>CA_Pathways_default_default!D3-TUM_default_default_Util!D3</f>
        <v>0.54590037480100917</v>
      </c>
      <c r="E3" s="6">
        <f>CA_Pathways_default_default!E3-TUM_default_default_Util!E3</f>
        <v>0.16353452321598821</v>
      </c>
      <c r="F3" s="6">
        <f>CA_Pathways_default_default!F3-TUM_default_default_Util!F3</f>
        <v>0.18423491067664569</v>
      </c>
      <c r="G3" s="6">
        <f>CA_Pathways_default_default!G3-TUM_default_default_Util!G3</f>
        <v>1.2866198189633755E-2</v>
      </c>
      <c r="H3" s="6">
        <f>CA_Pathways_default_default!H3-TUM_default_default_Util!H3</f>
        <v>72.804805568920727</v>
      </c>
      <c r="I3" s="6">
        <f>CA_Pathways_default_default!I3-TUM_default_default_Util!I3</f>
        <v>0.46847339188554166</v>
      </c>
      <c r="J3" s="6">
        <f>CA_Pathways_default_default!J3-TUM_default_default_Util!J3</f>
        <v>0.58960813866950923</v>
      </c>
      <c r="K3" s="6">
        <f>CA_Pathways_default_default!K3-TUM_default_default_Util!K3</f>
        <v>5.3106326921101787E-2</v>
      </c>
      <c r="L3" s="6">
        <f>CA_Pathways_default_default!L3-TUM_default_default_Util!L3</f>
        <v>5.3728132382257918E-2</v>
      </c>
      <c r="M3" s="6">
        <f>CA_Pathways_default_default!M3-TUM_default_default_Util!M3</f>
        <v>0.12430188552777488</v>
      </c>
      <c r="N3" s="6">
        <f>CA_Pathways_default_default!N3-TUM_default_default_Util!N3</f>
        <v>5.03586884725274E-3</v>
      </c>
      <c r="O3" s="6">
        <f>CA_Pathways_default_default!O3-TUM_default_default_Util!O3</f>
        <v>0.67369977364772726</v>
      </c>
      <c r="P3" s="6">
        <f>CA_Pathways_default_default!P3-TUM_default_default_Util!P3</f>
        <v>9.5044028388710344E-2</v>
      </c>
      <c r="Q3" s="6">
        <f>CA_Pathways_default_default!Q3-TUM_default_default_Util!Q3</f>
        <v>0.50931829834040687</v>
      </c>
    </row>
    <row r="4" spans="1:17" x14ac:dyDescent="0.35">
      <c r="A4" s="5" t="s">
        <v>3</v>
      </c>
      <c r="B4" s="6">
        <f>CA_Pathways_default_default!B4-TUM_default_default_Util!B4</f>
        <v>18.258982169919761</v>
      </c>
      <c r="C4" s="6">
        <f>CA_Pathways_default_default!C4-TUM_default_default_Util!C4</f>
        <v>0.67724739139163426</v>
      </c>
      <c r="D4" s="6">
        <f>CA_Pathways_default_default!D4-TUM_default_default_Util!D4</f>
        <v>65.746545204177352</v>
      </c>
      <c r="E4" s="6">
        <f>CA_Pathways_default_default!E4-TUM_default_default_Util!E4</f>
        <v>19.953650578717628</v>
      </c>
      <c r="F4" s="6">
        <f>CA_Pathways_default_default!F4-TUM_default_default_Util!F4</f>
        <v>20.30294033224958</v>
      </c>
      <c r="G4" s="6">
        <f>CA_Pathways_default_default!G4-TUM_default_default_Util!G4</f>
        <v>1.2618448000273119</v>
      </c>
      <c r="H4" s="6">
        <f>CA_Pathways_default_default!H4-TUM_default_default_Util!H4</f>
        <v>12.320413991995675</v>
      </c>
      <c r="I4" s="6">
        <f>CA_Pathways_default_default!I4-TUM_default_default_Util!I4</f>
        <v>29.535626791875114</v>
      </c>
      <c r="J4" s="6">
        <f>CA_Pathways_default_default!J4-TUM_default_default_Util!J4</f>
        <v>40.063928739605593</v>
      </c>
      <c r="K4" s="6">
        <f>CA_Pathways_default_default!K4-TUM_default_default_Util!K4</f>
        <v>1.1792902834277186</v>
      </c>
      <c r="L4" s="6">
        <f>CA_Pathways_default_default!L4-TUM_default_default_Util!L4</f>
        <v>6.1642154916674663</v>
      </c>
      <c r="M4" s="6">
        <f>CA_Pathways_default_default!M4-TUM_default_default_Util!M4</f>
        <v>7.656774471905516</v>
      </c>
      <c r="N4" s="6">
        <f>CA_Pathways_default_default!N4-TUM_default_default_Util!N4</f>
        <v>0.89475031150961093</v>
      </c>
      <c r="O4" s="6">
        <f>CA_Pathways_default_default!O4-TUM_default_default_Util!O4</f>
        <v>1.1693792530951415</v>
      </c>
      <c r="P4" s="6">
        <f>CA_Pathways_default_default!P4-TUM_default_default_Util!P4</f>
        <v>3.7139279324426266</v>
      </c>
      <c r="Q4" s="6">
        <f>CA_Pathways_default_default!Q4-TUM_default_default_Util!Q4</f>
        <v>16.564998964740678</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(+(supply_chain_default_BWM!B20*LCI_default_default!L29)+(supply_chain_default_BWM!B40*LCI_default_default!L59))/LCIA_Methods!D2</f>
        <v>-3.6682196880393323</v>
      </c>
      <c r="C2" s="6">
        <f>(+(supply_chain_default_BWM!B20*LCI_default_default!M29)+(supply_chain_default_BWM!B40*LCI_default_default!M59))/LCIA_Methods!D3</f>
        <v>-6.5512170215997145E-2</v>
      </c>
      <c r="D2" s="6">
        <f>(+(supply_chain_default_BWM!B20*LCI_default_default!N29)+(supply_chain_default_BWM!B40*LCI_default_default!N59))/LCIA_Methods!D4</f>
        <v>-8.3617635605667484</v>
      </c>
      <c r="E2" s="6">
        <f>(+(supply_chain_default_BWM!B20*LCI_default_default!O29)+(supply_chain_default_BWM!B40*LCI_default_default!O59))/LCIA_Methods!D5</f>
        <v>-4.671641179230491</v>
      </c>
      <c r="F2" s="6">
        <f>(+(supply_chain_default_BWM!B20*LCI_default_default!P29)+(supply_chain_default_BWM!B40*LCI_default_default!P59))/LCIA_Methods!D6</f>
        <v>-3.8753343808720619</v>
      </c>
      <c r="G2" s="6">
        <f>(+(supply_chain_default_BWM!B20*LCI_default_default!Q29)+(supply_chain_default_BWM!B40*LCI_default_default!Q59))/LCIA_Methods!D7</f>
        <v>-0.22556980894932799</v>
      </c>
      <c r="H2" s="6">
        <f>(+(supply_chain_default_BWM!B20*LCI_default_default!R29)+(supply_chain_default_BWM!B40*LCI_default_default!R59))/LCIA_Methods!D8</f>
        <v>-1.0285810586521067</v>
      </c>
      <c r="I2" s="6">
        <f>(+(supply_chain_default_BWM!B20*LCI_default_default!S29)+(supply_chain_default_BWM!B40*LCI_default_default!S59))/LCIA_Methods!D9</f>
        <v>-3.5456878174220554</v>
      </c>
      <c r="J2" s="6">
        <f>(+(supply_chain_default_BWM!B20*LCI_default_default!T29)+(supply_chain_default_BWM!B40*LCI_default_default!T59))/LCIA_Methods!D10</f>
        <v>-4.6881602293112987</v>
      </c>
      <c r="K2" s="6">
        <f>(+(supply_chain_default_BWM!B20*LCI_default_default!U29)+(supply_chain_default_BWM!B40*LCI_default_default!U59))/LCIA_Methods!D11</f>
        <v>-0.21388932121380635</v>
      </c>
      <c r="L2" s="6">
        <f>(+(supply_chain_default_BWM!B20*LCI_default_default!V29)+(supply_chain_default_BWM!B40*LCI_default_default!V59))/LCIA_Methods!D12</f>
        <v>-0.5337380441629086</v>
      </c>
      <c r="M2" s="6">
        <f>(+(supply_chain_default_BWM!B20*LCI_default_default!W29)+(supply_chain_default_BWM!B40*LCI_default_default!W59))/LCIA_Methods!D13</f>
        <v>-0.82271138228398943</v>
      </c>
      <c r="N2" s="6">
        <f>(+(supply_chain_default_BWM!B20*LCI_default_default!X29)+(supply_chain_default_BWM!B40*LCI_default_default!X59))/LCIA_Methods!D14</f>
        <v>-0.41333654220013721</v>
      </c>
      <c r="O2" s="6">
        <f>(+(supply_chain_default_BWM!B20*LCI_default_default!Y29)+(supply_chain_default_BWM!B40*LCI_default_default!Y59))/LCIA_Methods!D15</f>
        <v>-0.25200862113642608</v>
      </c>
      <c r="P2" s="6">
        <f>(+(supply_chain_default_BWM!B20*LCI_default_default!Z29)+(supply_chain_default_BWM!B40*LCI_default_default!Z59))/LCIA_Methods!D16</f>
        <v>-1.1057157251081808</v>
      </c>
      <c r="Q2" s="6">
        <f>(+(supply_chain_default_BWM!B20*LCI_default_default!AA29)+(supply_chain_default_BWM!B40*LCI_default_default!AA59))/LCIA_Methods!D17</f>
        <v>-1.961185682480395</v>
      </c>
    </row>
    <row r="3" spans="1:17" x14ac:dyDescent="0.35">
      <c r="A3" s="5" t="s">
        <v>2</v>
      </c>
      <c r="B3" s="6">
        <f>(+(supply_chain_default_PW1!B20*LCI_default_default!L29)+(supply_chain_default_PW1!B40*LCI_default_default!L59))/LCIA_Methods!D2</f>
        <v>-3.932180146242608E-2</v>
      </c>
      <c r="C3" s="6">
        <f>(+(supply_chain_default_PW1!B20*LCI_default_default!M29)+(supply_chain_default_PW1!B40*LCI_default_default!M59))/LCIA_Methods!D3</f>
        <v>-2.9176610660350093E-3</v>
      </c>
      <c r="D3" s="6">
        <f>(+(supply_chain_default_PW1!B20*LCI_default_default!N29)+(supply_chain_default_PW1!B40*LCI_default_default!N59))/LCIA_Methods!D4</f>
        <v>-0.27288102995720864</v>
      </c>
      <c r="E3" s="6">
        <f>(+(supply_chain_default_PW1!B20*LCI_default_default!O29)+(supply_chain_default_PW1!B40*LCI_default_default!O59))/LCIA_Methods!D5</f>
        <v>-9.823669049215962E-2</v>
      </c>
      <c r="F3" s="6">
        <f>(+(supply_chain_default_PW1!B20*LCI_default_default!P29)+(supply_chain_default_PW1!B40*LCI_default_default!P59))/LCIA_Methods!D6</f>
        <v>-4.3964182651585755E-2</v>
      </c>
      <c r="G3" s="6">
        <f>(+(supply_chain_default_PW1!B20*LCI_default_default!Q29)+(supply_chain_default_PW1!B40*LCI_default_default!Q59))/LCIA_Methods!D7</f>
        <v>-4.7977301247608172E-3</v>
      </c>
      <c r="H3" s="6">
        <f>(+(supply_chain_default_PW1!B20*LCI_default_default!R29)+(supply_chain_default_PW1!B40*LCI_default_default!R59))/LCIA_Methods!D8</f>
        <v>-5.8570135504973614E-2</v>
      </c>
      <c r="I3" s="6">
        <f>(+(supply_chain_default_PW1!B20*LCI_default_default!S29)+(supply_chain_default_PW1!B40*LCI_default_default!S59))/LCIA_Methods!D9</f>
        <v>-3.8153998298126497E-2</v>
      </c>
      <c r="J3" s="6">
        <f>(+(supply_chain_default_PW1!B20*LCI_default_default!T29)+(supply_chain_default_PW1!B40*LCI_default_default!T59))/LCIA_Methods!D10</f>
        <v>-4.7848167150813817E-2</v>
      </c>
      <c r="K3" s="6">
        <f>(+(supply_chain_default_PW1!B20*LCI_default_default!U29)+(supply_chain_default_PW1!B40*LCI_default_default!U59))/LCIA_Methods!D11</f>
        <v>-5.2609246886293386E-3</v>
      </c>
      <c r="L3" s="6">
        <f>(+(supply_chain_default_PW1!B20*LCI_default_default!V29)+(supply_chain_default_PW1!B40*LCI_default_default!V59))/LCIA_Methods!D12</f>
        <v>-2.7231258447381366E-2</v>
      </c>
      <c r="M3" s="6">
        <f>(+(supply_chain_default_PW1!B20*LCI_default_default!W29)+(supply_chain_default_PW1!B40*LCI_default_default!W59))/LCIA_Methods!D13</f>
        <v>-7.1511547261714783E-2</v>
      </c>
      <c r="N3" s="6">
        <f>(+(supply_chain_default_PW1!B20*LCI_default_default!X29)+(supply_chain_default_PW1!B40*LCI_default_default!X59))/LCIA_Methods!D14</f>
        <v>-4.4235679577725086E-3</v>
      </c>
      <c r="O3" s="6">
        <f>(+(supply_chain_default_PW1!B20*LCI_default_default!Y29)+(supply_chain_default_PW1!B40*LCI_default_default!Y59))/LCIA_Methods!D15</f>
        <v>-2.3785019982471424E-3</v>
      </c>
      <c r="P3" s="6">
        <f>(+(supply_chain_default_PW1!B20*LCI_default_default!Z29)+(supply_chain_default_PW1!B40*LCI_default_default!Z59))/LCIA_Methods!D16</f>
        <v>-1.8353936958157104E-2</v>
      </c>
      <c r="Q3" s="6">
        <f>(+(supply_chain_default_PW1!B20*LCI_default_default!AA29)+(supply_chain_default_PW1!B40*LCI_default_default!AA59))/LCIA_Methods!D17</f>
        <v>-7.6247141790676931E-2</v>
      </c>
    </row>
    <row r="4" spans="1:17" x14ac:dyDescent="0.35">
      <c r="A4" s="5" t="s">
        <v>3</v>
      </c>
      <c r="B4" s="6">
        <f>(+(supply_chain_default_PW2!B20*LCI_default_default!L29)+(supply_chain_default_PW2!B40*LCI_default_default!L59))/LCIA_Methods!D2</f>
        <v>-3.6288978865769064</v>
      </c>
      <c r="C4" s="6">
        <f>(+(supply_chain_default_PW2!B20*LCI_default_default!M29)+(supply_chain_default_PW2!B40*LCI_default_default!M59))/LCIA_Methods!D3</f>
        <v>-6.2594509149962133E-2</v>
      </c>
      <c r="D4" s="6">
        <f>(+(supply_chain_default_PW2!B20*LCI_default_default!N29)+(supply_chain_default_PW2!B40*LCI_default_default!N59))/LCIA_Methods!D4</f>
        <v>-8.0888825306095402</v>
      </c>
      <c r="E4" s="6">
        <f>(+(supply_chain_default_PW2!B20*LCI_default_default!O29)+(supply_chain_default_PW2!B40*LCI_default_default!O59))/LCIA_Methods!D5</f>
        <v>-4.5734044887383307</v>
      </c>
      <c r="F4" s="6">
        <f>(+(supply_chain_default_PW2!B20*LCI_default_default!P29)+(supply_chain_default_PW2!B40*LCI_default_default!P59))/LCIA_Methods!D6</f>
        <v>-3.8313701982204766</v>
      </c>
      <c r="G4" s="6">
        <f>(+(supply_chain_default_PW2!B20*LCI_default_default!Q29)+(supply_chain_default_PW2!B40*LCI_default_default!Q59))/LCIA_Methods!D7</f>
        <v>-0.22077207882456718</v>
      </c>
      <c r="H4" s="6">
        <f>(+(supply_chain_default_PW2!B20*LCI_default_default!R29)+(supply_chain_default_PW2!B40*LCI_default_default!R59))/LCIA_Methods!D8</f>
        <v>-0.97001092314713311</v>
      </c>
      <c r="I4" s="6">
        <f>(+(supply_chain_default_PW2!B20*LCI_default_default!S29)+(supply_chain_default_PW2!B40*LCI_default_default!S59))/LCIA_Methods!D9</f>
        <v>-3.5075338191239287</v>
      </c>
      <c r="J4" s="6">
        <f>(+(supply_chain_default_PW2!B20*LCI_default_default!T29)+(supply_chain_default_PW2!B40*LCI_default_default!T59))/LCIA_Methods!D10</f>
        <v>-4.6403120621604854</v>
      </c>
      <c r="K4" s="6">
        <f>(+(supply_chain_default_PW2!B20*LCI_default_default!U29)+(supply_chain_default_PW2!B40*LCI_default_default!U59))/LCIA_Methods!D11</f>
        <v>-0.20862839652517701</v>
      </c>
      <c r="L4" s="6">
        <f>(+(supply_chain_default_PW2!B20*LCI_default_default!V29)+(supply_chain_default_PW2!B40*LCI_default_default!V59))/LCIA_Methods!D12</f>
        <v>-0.50650678571552732</v>
      </c>
      <c r="M4" s="6">
        <f>(+(supply_chain_default_PW2!B20*LCI_default_default!W29)+(supply_chain_default_PW2!B40*LCI_default_default!W59))/LCIA_Methods!D13</f>
        <v>-0.75119983502227472</v>
      </c>
      <c r="N4" s="6">
        <f>(+(supply_chain_default_PW2!B20*LCI_default_default!X29)+(supply_chain_default_PW2!B40*LCI_default_default!X59))/LCIA_Methods!D14</f>
        <v>-0.40891297424236472</v>
      </c>
      <c r="O4" s="6">
        <f>(+(supply_chain_default_PW2!B20*LCI_default_default!Y29)+(supply_chain_default_PW2!B40*LCI_default_default!Y59))/LCIA_Methods!D15</f>
        <v>-0.24963011913817895</v>
      </c>
      <c r="P4" s="6">
        <f>(+(supply_chain_default_PW2!B20*LCI_default_default!Z29)+(supply_chain_default_PW2!B40*LCI_default_default!Z59))/LCIA_Methods!D16</f>
        <v>-1.0873617881500239</v>
      </c>
      <c r="Q4" s="6">
        <f>(+(supply_chain_default_PW2!B20*LCI_default_default!AA29)+(supply_chain_default_PW2!B40*LCI_default_default!AA59))/LCIA_Methods!D17</f>
        <v>-1.8849385406897181</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OEV_Pathways_default_default!B2*VLOOKUP("BWM",Waste_Generation_S5!A1:C100,3,FALSE)</f>
        <v>54.499416357675514</v>
      </c>
      <c r="C2" s="6">
        <f>OEV_Pathways_default_default!C2*VLOOKUP("BWM",Waste_Generation_S5!A1:C100,3,FALSE)</f>
        <v>2.2998173345933921</v>
      </c>
      <c r="D2" s="6">
        <f>OEV_Pathways_default_default!D2*VLOOKUP("BWM",Waste_Generation_S5!A1:C100,3,FALSE)</f>
        <v>634.59829900637817</v>
      </c>
      <c r="E2" s="6">
        <f>OEV_Pathways_default_default!E2*VLOOKUP("BWM",Waste_Generation_S5!A1:C100,3,FALSE)</f>
        <v>-177.43155061614115</v>
      </c>
      <c r="F2" s="6">
        <f>OEV_Pathways_default_default!F2*VLOOKUP("BWM",Waste_Generation_S5!A1:C100,3,FALSE)</f>
        <v>50.244986270361366</v>
      </c>
      <c r="G2" s="6">
        <f>OEV_Pathways_default_default!G2*VLOOKUP("BWM",Waste_Generation_S5!A1:C100,3,FALSE)</f>
        <v>3.8122237486008808</v>
      </c>
      <c r="H2" s="6">
        <f>OEV_Pathways_default_default!H2*VLOOKUP("BWM",Waste_Generation_S5!A1:C100,3,FALSE)</f>
        <v>78.518377223332138</v>
      </c>
      <c r="I2" s="6">
        <f>OEV_Pathways_default_default!I2*VLOOKUP("BWM",Waste_Generation_S5!A1:C100,3,FALSE)</f>
        <v>92.127470914308503</v>
      </c>
      <c r="J2" s="6">
        <f>OEV_Pathways_default_default!J2*VLOOKUP("BWM",Waste_Generation_S5!A1:C100,3,FALSE)</f>
        <v>113.92709018831357</v>
      </c>
      <c r="K2" s="6">
        <f>OEV_Pathways_default_default!K2*VLOOKUP("BWM",Waste_Generation_S5!A1:C100,3,FALSE)</f>
        <v>73.05993147213195</v>
      </c>
      <c r="L2" s="6">
        <f>OEV_Pathways_default_default!L2*VLOOKUP("BWM",Waste_Generation_S5!A1:C100,3,FALSE)</f>
        <v>140.05807128635405</v>
      </c>
      <c r="M2" s="6">
        <f>OEV_Pathways_default_default!M2*VLOOKUP("BWM",Waste_Generation_S5!A1:C100,3,FALSE)</f>
        <v>632.74470035711352</v>
      </c>
      <c r="N2" s="6">
        <f>OEV_Pathways_default_default!N2*VLOOKUP("BWM",Waste_Generation_S5!A1:C100,3,FALSE)</f>
        <v>83.344841018946354</v>
      </c>
      <c r="O2" s="6">
        <f>OEV_Pathways_default_default!O2*VLOOKUP("BWM",Waste_Generation_S5!A1:C100,3,FALSE)</f>
        <v>1012.9397333784165</v>
      </c>
      <c r="P2" s="6">
        <f>OEV_Pathways_default_default!P2*VLOOKUP("BWM",Waste_Generation_S5!A1:C100,3,FALSE)</f>
        <v>58.640150971428717</v>
      </c>
      <c r="Q2" s="6">
        <f>OEV_Pathways_default_default!Q2*VLOOKUP("BWM",Waste_Generation_S5!A1:C100,3,FALSE)</f>
        <v>77.857743217631139</v>
      </c>
    </row>
    <row r="3" spans="1:17" x14ac:dyDescent="0.35">
      <c r="A3" s="5" t="s">
        <v>2</v>
      </c>
      <c r="B3" s="6">
        <f>OEV_Pathways_default_default!B3*VLOOKUP("PW1",Waste_Generation_S5!A1:C100,3,FALSE)</f>
        <v>11.099417521277569</v>
      </c>
      <c r="C3" s="6">
        <f>OEV_Pathways_default_default!C3*VLOOKUP("PW1",Waste_Generation_S5!A1:C100,3,FALSE)</f>
        <v>0.47568263190956789</v>
      </c>
      <c r="D3" s="6">
        <f>OEV_Pathways_default_default!D3*VLOOKUP("PW1",Waste_Generation_S5!A1:C100,3,FALSE)</f>
        <v>139.40532914679969</v>
      </c>
      <c r="E3" s="6">
        <f>OEV_Pathways_default_default!E3*VLOOKUP("PW1",Waste_Generation_S5!A1:C100,3,FALSE)</f>
        <v>-23.596251998215791</v>
      </c>
      <c r="F3" s="6">
        <f>OEV_Pathways_default_default!F3*VLOOKUP("PW1",Waste_Generation_S5!A1:C100,3,FALSE)</f>
        <v>9.9583230990237794</v>
      </c>
      <c r="G3" s="6">
        <f>OEV_Pathways_default_default!G3*VLOOKUP("PW1",Waste_Generation_S5!A1:C100,3,FALSE)</f>
        <v>0.78395173483815594</v>
      </c>
      <c r="H3" s="6">
        <f>OEV_Pathways_default_default!H3*VLOOKUP("PW1",Waste_Generation_S5!A1:C100,3,FALSE)</f>
        <v>16.675336476755866</v>
      </c>
      <c r="I3" s="6">
        <f>OEV_Pathways_default_default!I3*VLOOKUP("PW1",Waste_Generation_S5!A1:C100,3,FALSE)</f>
        <v>18.175076947311567</v>
      </c>
      <c r="J3" s="6">
        <f>OEV_Pathways_default_default!J3*VLOOKUP("PW1",Waste_Generation_S5!A1:C100,3,FALSE)</f>
        <v>22.255801103758856</v>
      </c>
      <c r="K3" s="6">
        <f>OEV_Pathways_default_default!K3*VLOOKUP("PW1",Waste_Generation_S5!A1:C100,3,FALSE)</f>
        <v>14.808930072764127</v>
      </c>
      <c r="L3" s="6">
        <f>OEV_Pathways_default_default!L3*VLOOKUP("PW1",Waste_Generation_S5!A1:C100,3,FALSE)</f>
        <v>27.314635549249829</v>
      </c>
      <c r="M3" s="6">
        <f>OEV_Pathways_default_default!M3*VLOOKUP("PW1",Waste_Generation_S5!A1:C100,3,FALSE)</f>
        <v>156.07719634021987</v>
      </c>
      <c r="N3" s="6">
        <f>OEV_Pathways_default_default!N3*VLOOKUP("PW1",Waste_Generation_S5!A1:C100,3,FALSE)</f>
        <v>18.48066401492289</v>
      </c>
      <c r="O3" s="6">
        <f>OEV_Pathways_default_default!O3*VLOOKUP("PW1",Waste_Generation_S5!A1:C100,3,FALSE)</f>
        <v>200.92183650940353</v>
      </c>
      <c r="P3" s="6">
        <f>OEV_Pathways_default_default!P3*VLOOKUP("PW1",Waste_Generation_S5!A1:C100,3,FALSE)</f>
        <v>12.430745273238118</v>
      </c>
      <c r="Q3" s="6">
        <f>OEV_Pathways_default_default!Q3*VLOOKUP("PW1",Waste_Generation_S5!A1:C100,3,FALSE)</f>
        <v>16.226690033978834</v>
      </c>
    </row>
    <row r="4" spans="1:17" x14ac:dyDescent="0.35">
      <c r="A4" s="5" t="s">
        <v>3</v>
      </c>
      <c r="B4" s="6">
        <f>OEV_Pathways_default_default!B4*VLOOKUP("PW2",Waste_Generation_S5!A1:C100,3,FALSE)</f>
        <v>43.399998836397948</v>
      </c>
      <c r="C4" s="6">
        <f>OEV_Pathways_default_default!C4*VLOOKUP("PW2",Waste_Generation_S5!A1:C100,3,FALSE)</f>
        <v>1.8241347026838244</v>
      </c>
      <c r="D4" s="6">
        <f>OEV_Pathways_default_default!D4*VLOOKUP("PW2",Waste_Generation_S5!A1:C100,3,FALSE)</f>
        <v>495.19296985957851</v>
      </c>
      <c r="E4" s="6">
        <f>OEV_Pathways_default_default!E4*VLOOKUP("PW2",Waste_Generation_S5!A1:C100,3,FALSE)</f>
        <v>-153.83529861792536</v>
      </c>
      <c r="F4" s="6">
        <f>OEV_Pathways_default_default!F4*VLOOKUP("PW2",Waste_Generation_S5!A1:C100,3,FALSE)</f>
        <v>40.286663171337594</v>
      </c>
      <c r="G4" s="6">
        <f>OEV_Pathways_default_default!G4*VLOOKUP("PW2",Waste_Generation_S5!A1:C100,3,FALSE)</f>
        <v>3.0282720137627246</v>
      </c>
      <c r="H4" s="6">
        <f>OEV_Pathways_default_default!H4*VLOOKUP("PW2",Waste_Generation_S5!A1:C100,3,FALSE)</f>
        <v>61.843040746576271</v>
      </c>
      <c r="I4" s="6">
        <f>OEV_Pathways_default_default!I4*VLOOKUP("PW2",Waste_Generation_S5!A1:C100,3,FALSE)</f>
        <v>73.952393966996922</v>
      </c>
      <c r="J4" s="6">
        <f>OEV_Pathways_default_default!J4*VLOOKUP("PW2",Waste_Generation_S5!A1:C100,3,FALSE)</f>
        <v>91.671289084554701</v>
      </c>
      <c r="K4" s="6">
        <f>OEV_Pathways_default_default!K4*VLOOKUP("PW2",Waste_Generation_S5!A1:C100,3,FALSE)</f>
        <v>58.251001399367809</v>
      </c>
      <c r="L4" s="6">
        <f>OEV_Pathways_default_default!L4*VLOOKUP("PW2",Waste_Generation_S5!A1:C100,3,FALSE)</f>
        <v>112.74343573710421</v>
      </c>
      <c r="M4" s="6">
        <f>OEV_Pathways_default_default!M4*VLOOKUP("PW2",Waste_Generation_S5!A1:C100,3,FALSE)</f>
        <v>476.66750401689359</v>
      </c>
      <c r="N4" s="6">
        <f>OEV_Pathways_default_default!N4*VLOOKUP("PW2",Waste_Generation_S5!A1:C100,3,FALSE)</f>
        <v>64.86417700402346</v>
      </c>
      <c r="O4" s="6">
        <f>OEV_Pathways_default_default!O4*VLOOKUP("PW2",Waste_Generation_S5!A1:C100,3,FALSE)</f>
        <v>812.01789686901293</v>
      </c>
      <c r="P4" s="6">
        <f>OEV_Pathways_default_default!P4*VLOOKUP("PW2",Waste_Generation_S5!A1:C100,3,FALSE)</f>
        <v>46.209405698190601</v>
      </c>
      <c r="Q4" s="6">
        <f>OEV_Pathways_default_default!Q4*VLOOKUP("PW2",Waste_Generation_S5!A1:C100,3,FALSE)</f>
        <v>61.631053183652291</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CA_Pathways_default_S1!B2-TUM_default_S1_Util!B2</f>
        <v>17.344854375404331</v>
      </c>
      <c r="C2" s="6">
        <f>CA_Pathways_default_S1!C2-TUM_default_S1_Util!C2</f>
        <v>0.59648095577922999</v>
      </c>
      <c r="D2" s="6">
        <f>CA_Pathways_default_S1!D2-TUM_default_S1_Util!D2</f>
        <v>58.347077615856691</v>
      </c>
      <c r="E2" s="6">
        <f>CA_Pathways_default_S1!E2-TUM_default_S1_Util!E2</f>
        <v>17.704746041201904</v>
      </c>
      <c r="F2" s="6">
        <f>CA_Pathways_default_S1!F2-TUM_default_S1_Util!F2</f>
        <v>18.041425156733354</v>
      </c>
      <c r="G2" s="6">
        <f>CA_Pathways_default_S1!G2-TUM_default_S1_Util!G2</f>
        <v>1.1234134973083485</v>
      </c>
      <c r="H2" s="6">
        <f>CA_Pathways_default_S1!H2-TUM_default_S1_Util!H2</f>
        <v>119.9875705963773</v>
      </c>
      <c r="I2" s="6">
        <f>CA_Pathways_default_S1!I2-TUM_default_S1_Util!I2</f>
        <v>26.546383530719037</v>
      </c>
      <c r="J2" s="6">
        <f>CA_Pathways_default_S1!J2-TUM_default_S1_Util!J2</f>
        <v>35.940349855159155</v>
      </c>
      <c r="K2" s="6">
        <f>CA_Pathways_default_S1!K2-TUM_default_S1_Util!K2</f>
        <v>1.1115384883809063</v>
      </c>
      <c r="L2" s="6">
        <f>CA_Pathways_default_S1!L2-TUM_default_S1_Util!L2</f>
        <v>5.4742807537824207</v>
      </c>
      <c r="M2" s="6">
        <f>CA_Pathways_default_S1!M2-TUM_default_S1_Util!M2</f>
        <v>6.8861304912089878</v>
      </c>
      <c r="N2" s="6">
        <f>CA_Pathways_default_S1!N2-TUM_default_S1_Util!N2</f>
        <v>0.7904603258417886</v>
      </c>
      <c r="O2" s="6">
        <f>CA_Pathways_default_S1!O2-TUM_default_S1_Util!O2</f>
        <v>2.0337565069298393</v>
      </c>
      <c r="P2" s="6">
        <f>CA_Pathways_default_S1!P2-TUM_default_S1_Util!P2</f>
        <v>3.3922529834703634</v>
      </c>
      <c r="Q2" s="6">
        <f>CA_Pathways_default_S1!Q2-TUM_default_S1_Util!Q2</f>
        <v>15.258351541658699</v>
      </c>
    </row>
    <row r="3" spans="1:17" x14ac:dyDescent="0.35">
      <c r="A3" s="5" t="s">
        <v>2</v>
      </c>
      <c r="B3" s="6">
        <f>CA_Pathways_default_S1!B3-TUM_default_S1_Util!B3</f>
        <v>1.368244976724543</v>
      </c>
      <c r="C3" s="6">
        <f>CA_Pathways_default_S1!C3-TUM_default_S1_Util!C3</f>
        <v>3.8894883115500548E-3</v>
      </c>
      <c r="D3" s="6">
        <f>CA_Pathways_default_S1!D3-TUM_default_S1_Util!D3</f>
        <v>0.81885056220151364</v>
      </c>
      <c r="E3" s="6">
        <f>CA_Pathways_default_S1!E3-TUM_default_S1_Util!E3</f>
        <v>0.24530178482398229</v>
      </c>
      <c r="F3" s="6">
        <f>CA_Pathways_default_S1!F3-TUM_default_S1_Util!F3</f>
        <v>0.27635236601496854</v>
      </c>
      <c r="G3" s="6">
        <f>CA_Pathways_default_S1!G3-TUM_default_S1_Util!G3</f>
        <v>1.929929728445063E-2</v>
      </c>
      <c r="H3" s="6">
        <f>CA_Pathways_default_S1!H3-TUM_default_S1_Util!H3</f>
        <v>109.20720835338109</v>
      </c>
      <c r="I3" s="6">
        <f>CA_Pathways_default_S1!I3-TUM_default_S1_Util!I3</f>
        <v>0.70271008782831246</v>
      </c>
      <c r="J3" s="6">
        <f>CA_Pathways_default_S1!J3-TUM_default_S1_Util!J3</f>
        <v>0.88441220800426379</v>
      </c>
      <c r="K3" s="6">
        <f>CA_Pathways_default_S1!K3-TUM_default_S1_Util!K3</f>
        <v>7.9659490381652667E-2</v>
      </c>
      <c r="L3" s="6">
        <f>CA_Pathways_default_S1!L3-TUM_default_S1_Util!L3</f>
        <v>8.059219857338687E-2</v>
      </c>
      <c r="M3" s="6">
        <f>CA_Pathways_default_S1!M3-TUM_default_S1_Util!M3</f>
        <v>0.18645282829166229</v>
      </c>
      <c r="N3" s="6">
        <f>CA_Pathways_default_S1!N3-TUM_default_S1_Util!N3</f>
        <v>7.5538032708791078E-3</v>
      </c>
      <c r="O3" s="6">
        <f>CA_Pathways_default_S1!O3-TUM_default_S1_Util!O3</f>
        <v>1.0105496604715909</v>
      </c>
      <c r="P3" s="6">
        <f>CA_Pathways_default_S1!P3-TUM_default_S1_Util!P3</f>
        <v>0.14256604258306549</v>
      </c>
      <c r="Q3" s="6">
        <f>CA_Pathways_default_S1!Q3-TUM_default_S1_Util!Q3</f>
        <v>0.76397744751061036</v>
      </c>
    </row>
    <row r="4" spans="1:17" x14ac:dyDescent="0.35">
      <c r="A4" s="5" t="s">
        <v>3</v>
      </c>
      <c r="B4" s="6">
        <f>CA_Pathways_default_S1!B4-TUM_default_S1_Util!B4</f>
        <v>15.976609398679791</v>
      </c>
      <c r="C4" s="6">
        <f>CA_Pathways_default_S1!C4-TUM_default_S1_Util!C4</f>
        <v>0.59259146746767999</v>
      </c>
      <c r="D4" s="6">
        <f>CA_Pathways_default_S1!D4-TUM_default_S1_Util!D4</f>
        <v>57.528227053655186</v>
      </c>
      <c r="E4" s="6">
        <f>CA_Pathways_default_S1!E4-TUM_default_S1_Util!E4</f>
        <v>17.459444256377925</v>
      </c>
      <c r="F4" s="6">
        <f>CA_Pathways_default_S1!F4-TUM_default_S1_Util!F4</f>
        <v>17.765072790718385</v>
      </c>
      <c r="G4" s="6">
        <f>CA_Pathways_default_S1!G4-TUM_default_S1_Util!G4</f>
        <v>1.1041142000238979</v>
      </c>
      <c r="H4" s="6">
        <f>CA_Pathways_default_S1!H4-TUM_default_S1_Util!H4</f>
        <v>10.780362242996215</v>
      </c>
      <c r="I4" s="6">
        <f>CA_Pathways_default_S1!I4-TUM_default_S1_Util!I4</f>
        <v>25.843673442890726</v>
      </c>
      <c r="J4" s="6">
        <f>CA_Pathways_default_S1!J4-TUM_default_S1_Util!J4</f>
        <v>35.055937647154892</v>
      </c>
      <c r="K4" s="6">
        <f>CA_Pathways_default_S1!K4-TUM_default_S1_Util!K4</f>
        <v>1.0318789979992538</v>
      </c>
      <c r="L4" s="6">
        <f>CA_Pathways_default_S1!L4-TUM_default_S1_Util!L4</f>
        <v>5.3936885552090326</v>
      </c>
      <c r="M4" s="6">
        <f>CA_Pathways_default_S1!M4-TUM_default_S1_Util!M4</f>
        <v>6.6996776629173258</v>
      </c>
      <c r="N4" s="6">
        <f>CA_Pathways_default_S1!N4-TUM_default_S1_Util!N4</f>
        <v>0.78290652257090954</v>
      </c>
      <c r="O4" s="6">
        <f>CA_Pathways_default_S1!O4-TUM_default_S1_Util!O4</f>
        <v>1.0232068464582489</v>
      </c>
      <c r="P4" s="6">
        <f>CA_Pathways_default_S1!P4-TUM_default_S1_Util!P4</f>
        <v>3.2496869408872984</v>
      </c>
      <c r="Q4" s="6">
        <f>CA_Pathways_default_S1!Q4-TUM_default_S1_Util!Q4</f>
        <v>14.494374094148093</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(+(supply_chain_S1_BWM!B20*LCI_default_S1!L29)+(supply_chain_S1_BWM!B40*LCI_default_S1!L59))/LCIA_Methods!D2</f>
        <v>-3.2342683529484324</v>
      </c>
      <c r="C2" s="6">
        <f>(+(supply_chain_S1_BWM!B20*LCI_default_S1!M29)+(supply_chain_S1_BWM!B40*LCI_default_S1!M59))/LCIA_Methods!D3</f>
        <v>-5.9146687105269387E-2</v>
      </c>
      <c r="D2" s="6">
        <f>(+(supply_chain_S1_BWM!B20*LCI_default_S1!N29)+(supply_chain_S1_BWM!B40*LCI_default_S1!N59))/LCIA_Methods!D4</f>
        <v>-7.4870937592191602</v>
      </c>
      <c r="E2" s="6">
        <f>(+(supply_chain_S1_BWM!B20*LCI_default_S1!O29)+(supply_chain_S1_BWM!B40*LCI_default_S1!O59))/LCIA_Methods!D5</f>
        <v>-4.1490839633842791</v>
      </c>
      <c r="F2" s="6">
        <f>(+(supply_chain_S1_BWM!B20*LCI_default_S1!P29)+(supply_chain_S1_BWM!B40*LCI_default_S1!P59))/LCIA_Methods!D6</f>
        <v>-3.418395197420296</v>
      </c>
      <c r="G2" s="6">
        <f>(+(supply_chain_S1_BWM!B20*LCI_default_S1!Q29)+(supply_chain_S1_BWM!B40*LCI_default_S1!Q59))/LCIA_Methods!D7</f>
        <v>-0.20037216415863751</v>
      </c>
      <c r="H2" s="6">
        <f>(+(supply_chain_S1_BWM!B20*LCI_default_S1!R29)+(supply_chain_S1_BWM!B40*LCI_default_S1!R59))/LCIA_Methods!D8</f>
        <v>-0.93661476101120178</v>
      </c>
      <c r="I2" s="6">
        <f>(+(supply_chain_S1_BWM!B20*LCI_default_S1!S29)+(supply_chain_S1_BWM!B40*LCI_default_S1!S59))/LCIA_Methods!D9</f>
        <v>-3.1263230891806275</v>
      </c>
      <c r="J2" s="6">
        <f>(+(supply_chain_S1_BWM!B20*LCI_default_S1!T29)+(supply_chain_S1_BWM!B40*LCI_default_S1!T59))/LCIA_Methods!D10</f>
        <v>-4.1320453051166455</v>
      </c>
      <c r="K2" s="6">
        <f>(+(supply_chain_S1_BWM!B20*LCI_default_S1!U29)+(supply_chain_S1_BWM!B40*LCI_default_S1!U59))/LCIA_Methods!D11</f>
        <v>-0.1904412339924739</v>
      </c>
      <c r="L2" s="6">
        <f>(+(supply_chain_S1_BWM!B20*LCI_default_S1!V29)+(supply_chain_S1_BWM!B40*LCI_default_S1!V59))/LCIA_Methods!D12</f>
        <v>-0.48404032517215845</v>
      </c>
      <c r="M2" s="6">
        <f>(+(supply_chain_S1_BWM!B20*LCI_default_S1!W29)+(supply_chain_S1_BWM!B40*LCI_default_S1!W59))/LCIA_Methods!D13</f>
        <v>-0.76456717653706252</v>
      </c>
      <c r="N2" s="6">
        <f>(+(supply_chain_S1_BWM!B20*LCI_default_S1!X29)+(supply_chain_S1_BWM!B40*LCI_default_S1!X59))/LCIA_Methods!D14</f>
        <v>-0.36443420439872787</v>
      </c>
      <c r="O2" s="6">
        <f>(+(supply_chain_S1_BWM!B20*LCI_default_S1!Y29)+(supply_chain_S1_BWM!B40*LCI_default_S1!Y59))/LCIA_Methods!D15</f>
        <v>-0.22199410724327731</v>
      </c>
      <c r="P2" s="6">
        <f>(+(supply_chain_S1_BWM!B20*LCI_default_S1!Z29)+(supply_chain_S1_BWM!B40*LCI_default_S1!Z59))/LCIA_Methods!D16</f>
        <v>-0.97897247006850652</v>
      </c>
      <c r="Q2" s="6">
        <f>(+(supply_chain_S1_BWM!B20*LCI_default_S1!AA29)+(supply_chain_S1_BWM!B40*LCI_default_S1!AA59))/LCIA_Methods!D17</f>
        <v>-1.7636919357895189</v>
      </c>
    </row>
    <row r="3" spans="1:17" x14ac:dyDescent="0.35">
      <c r="A3" s="5" t="s">
        <v>2</v>
      </c>
      <c r="B3" s="6">
        <f>(+(supply_chain_S1_PW1!B20*LCI_default_S1!L29)+(supply_chain_S1_PW1!B40*LCI_default_S1!L59))/LCIA_Methods!D2</f>
        <v>-5.8982702193639103E-2</v>
      </c>
      <c r="C3" s="6">
        <f>(+(supply_chain_S1_PW1!B20*LCI_default_S1!M29)+(supply_chain_S1_PW1!B40*LCI_default_S1!M59))/LCIA_Methods!D3</f>
        <v>-4.376491599052513E-3</v>
      </c>
      <c r="D3" s="6">
        <f>(+(supply_chain_S1_PW1!B20*LCI_default_S1!N29)+(supply_chain_S1_PW1!B40*LCI_default_S1!N59))/LCIA_Methods!D4</f>
        <v>-0.40932154493581285</v>
      </c>
      <c r="E3" s="6">
        <f>(+(supply_chain_S1_PW1!B20*LCI_default_S1!O29)+(supply_chain_S1_PW1!B40*LCI_default_S1!O59))/LCIA_Methods!D5</f>
        <v>-0.14735503573823941</v>
      </c>
      <c r="F3" s="6">
        <f>(+(supply_chain_S1_PW1!B20*LCI_default_S1!P29)+(supply_chain_S1_PW1!B40*LCI_default_S1!P59))/LCIA_Methods!D6</f>
        <v>-6.5946273977378622E-2</v>
      </c>
      <c r="G3" s="6">
        <f>(+(supply_chain_S1_PW1!B20*LCI_default_S1!Q29)+(supply_chain_S1_PW1!B40*LCI_default_S1!Q59))/LCIA_Methods!D7</f>
        <v>-7.1965951871412245E-3</v>
      </c>
      <c r="H3" s="6">
        <f>(+(supply_chain_S1_PW1!B20*LCI_default_S1!R29)+(supply_chain_S1_PW1!B40*LCI_default_S1!R59))/LCIA_Methods!D8</f>
        <v>-8.7855203257460407E-2</v>
      </c>
      <c r="I3" s="6">
        <f>(+(supply_chain_S1_PW1!B20*LCI_default_S1!S29)+(supply_chain_S1_PW1!B40*LCI_default_S1!S59))/LCIA_Methods!D9</f>
        <v>-5.7230997447189749E-2</v>
      </c>
      <c r="J3" s="6">
        <f>(+(supply_chain_S1_PW1!B20*LCI_default_S1!T29)+(supply_chain_S1_PW1!B40*LCI_default_S1!T59))/LCIA_Methods!D10</f>
        <v>-7.1772250726220718E-2</v>
      </c>
      <c r="K3" s="6">
        <f>(+(supply_chain_S1_PW1!B20*LCI_default_S1!U29)+(supply_chain_S1_PW1!B40*LCI_default_S1!U59))/LCIA_Methods!D11</f>
        <v>-7.8913870329440066E-3</v>
      </c>
      <c r="L3" s="6">
        <f>(+(supply_chain_S1_PW1!B20*LCI_default_S1!V29)+(supply_chain_S1_PW1!B40*LCI_default_S1!V59))/LCIA_Methods!D12</f>
        <v>-4.0846887671072044E-2</v>
      </c>
      <c r="M3" s="6">
        <f>(+(supply_chain_S1_PW1!B20*LCI_default_S1!W29)+(supply_chain_S1_PW1!B40*LCI_default_S1!W59))/LCIA_Methods!D13</f>
        <v>-0.10726732089257215</v>
      </c>
      <c r="N3" s="6">
        <f>(+(supply_chain_S1_PW1!B20*LCI_default_S1!X29)+(supply_chain_S1_PW1!B40*LCI_default_S1!X59))/LCIA_Methods!D14</f>
        <v>-6.6353519366587612E-3</v>
      </c>
      <c r="O3" s="6">
        <f>(+(supply_chain_S1_PW1!B20*LCI_default_S1!Y29)+(supply_chain_S1_PW1!B40*LCI_default_S1!Y59))/LCIA_Methods!D15</f>
        <v>-3.5677529973707129E-3</v>
      </c>
      <c r="P3" s="6">
        <f>(+(supply_chain_S1_PW1!B20*LCI_default_S1!Z29)+(supply_chain_S1_PW1!B40*LCI_default_S1!Z59))/LCIA_Methods!D16</f>
        <v>-2.7530905437235648E-2</v>
      </c>
      <c r="Q3" s="6">
        <f>(+(supply_chain_S1_PW1!B20*LCI_default_S1!AA29)+(supply_chain_S1_PW1!B40*LCI_default_S1!AA59))/LCIA_Methods!D17</f>
        <v>-0.11437071268601538</v>
      </c>
    </row>
    <row r="4" spans="1:17" x14ac:dyDescent="0.35">
      <c r="A4" s="5" t="s">
        <v>3</v>
      </c>
      <c r="B4" s="6">
        <f>(+(supply_chain_S1_PW2!B20*LCI_default_S1!L29)+(supply_chain_S1_PW2!B40*LCI_default_S1!L59))/LCIA_Methods!D2</f>
        <v>-3.1752856507547933</v>
      </c>
      <c r="C4" s="6">
        <f>(+(supply_chain_S1_PW2!B20*LCI_default_S1!M29)+(supply_chain_S1_PW2!B40*LCI_default_S1!M59))/LCIA_Methods!D3</f>
        <v>-5.4770195506216868E-2</v>
      </c>
      <c r="D4" s="6">
        <f>(+(supply_chain_S1_PW2!B20*LCI_default_S1!N29)+(supply_chain_S1_PW2!B40*LCI_default_S1!N59))/LCIA_Methods!D4</f>
        <v>-7.0777722142833461</v>
      </c>
      <c r="E4" s="6">
        <f>(+(supply_chain_S1_PW2!B20*LCI_default_S1!O29)+(supply_chain_S1_PW2!B40*LCI_default_S1!O59))/LCIA_Methods!D5</f>
        <v>-4.0017289276460399</v>
      </c>
      <c r="F4" s="6">
        <f>(+(supply_chain_S1_PW2!B20*LCI_default_S1!P29)+(supply_chain_S1_PW2!B40*LCI_default_S1!P59))/LCIA_Methods!D6</f>
        <v>-3.3524489234429176</v>
      </c>
      <c r="G4" s="6">
        <f>(+(supply_chain_S1_PW2!B20*LCI_default_S1!Q29)+(supply_chain_S1_PW2!B40*LCI_default_S1!Q59))/LCIA_Methods!D7</f>
        <v>-0.19317556897149626</v>
      </c>
      <c r="H4" s="6">
        <f>(+(supply_chain_S1_PW2!B20*LCI_default_S1!R29)+(supply_chain_S1_PW2!B40*LCI_default_S1!R59))/LCIA_Methods!D8</f>
        <v>-0.84875955775374146</v>
      </c>
      <c r="I4" s="6">
        <f>(+(supply_chain_S1_PW2!B20*LCI_default_S1!S29)+(supply_chain_S1_PW2!B40*LCI_default_S1!S59))/LCIA_Methods!D9</f>
        <v>-3.0690920917334377</v>
      </c>
      <c r="J4" s="6">
        <f>(+(supply_chain_S1_PW2!B20*LCI_default_S1!T29)+(supply_chain_S1_PW2!B40*LCI_default_S1!T59))/LCIA_Methods!D10</f>
        <v>-4.0602730543904251</v>
      </c>
      <c r="K4" s="6">
        <f>(+(supply_chain_S1_PW2!B20*LCI_default_S1!U29)+(supply_chain_S1_PW2!B40*LCI_default_S1!U59))/LCIA_Methods!D11</f>
        <v>-0.18254984695952986</v>
      </c>
      <c r="L4" s="6">
        <f>(+(supply_chain_S1_PW2!B20*LCI_default_S1!V29)+(supply_chain_S1_PW2!B40*LCI_default_S1!V59))/LCIA_Methods!D12</f>
        <v>-0.44319343750108636</v>
      </c>
      <c r="M4" s="6">
        <f>(+(supply_chain_S1_PW2!B20*LCI_default_S1!W29)+(supply_chain_S1_PW2!B40*LCI_default_S1!W59))/LCIA_Methods!D13</f>
        <v>-0.65729985564449023</v>
      </c>
      <c r="N4" s="6">
        <f>(+(supply_chain_S1_PW2!B20*LCI_default_S1!X29)+(supply_chain_S1_PW2!B40*LCI_default_S1!X59))/LCIA_Methods!D14</f>
        <v>-0.35779885246206911</v>
      </c>
      <c r="O4" s="6">
        <f>(+(supply_chain_S1_PW2!B20*LCI_default_S1!Y29)+(supply_chain_S1_PW2!B40*LCI_default_S1!Y59))/LCIA_Methods!D15</f>
        <v>-0.21842635424590659</v>
      </c>
      <c r="P4" s="6">
        <f>(+(supply_chain_S1_PW2!B20*LCI_default_S1!Z29)+(supply_chain_S1_PW2!B40*LCI_default_S1!Z59))/LCIA_Methods!D16</f>
        <v>-0.95144156463127083</v>
      </c>
      <c r="Q4" s="6">
        <f>(+(supply_chain_S1_PW2!B20*LCI_default_S1!AA29)+(supply_chain_S1_PW2!B40*LCI_default_S1!AA59))/LCIA_Methods!D17</f>
        <v>-1.6493212231035037</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OEV_Pathways_default_S1!B2*VLOOKUP("BWM",Waste_Generation_S5!A1:C100,3,FALSE)</f>
        <v>54.624125263764547</v>
      </c>
      <c r="C2" s="6">
        <f>OEV_Pathways_default_S1!C2*VLOOKUP("BWM",Waste_Generation_S5!A1:C100,3,FALSE)</f>
        <v>2.3096418127126976</v>
      </c>
      <c r="D2" s="6">
        <f>OEV_Pathways_default_S1!D2*VLOOKUP("BWM",Waste_Generation_S5!A1:C100,3,FALSE)</f>
        <v>642.40184234733078</v>
      </c>
      <c r="E2" s="6">
        <f>OEV_Pathways_default_S1!E2*VLOOKUP("BWM",Waste_Generation_S5!A1:C100,3,FALSE)</f>
        <v>-170.00026428800837</v>
      </c>
      <c r="F2" s="6">
        <f>OEV_Pathways_default_S1!F2*VLOOKUP("BWM",Waste_Generation_S5!A1:C100,3,FALSE)</f>
        <v>50.188314923456055</v>
      </c>
      <c r="G2" s="6">
        <f>OEV_Pathways_default_S1!G2*VLOOKUP("BWM",Waste_Generation_S5!A1:C100,3,FALSE)</f>
        <v>3.8256656142996182</v>
      </c>
      <c r="H2" s="6">
        <f>OEV_Pathways_default_S1!H2*VLOOKUP("BWM",Waste_Generation_S5!A1:C100,3,FALSE)</f>
        <v>79.125665368388027</v>
      </c>
      <c r="I2" s="6">
        <f>OEV_Pathways_default_S1!I2*VLOOKUP("BWM",Waste_Generation_S5!A1:C100,3,FALSE)</f>
        <v>91.970960142089652</v>
      </c>
      <c r="J2" s="6">
        <f>OEV_Pathways_default_S1!J2*VLOOKUP("BWM",Waste_Generation_S5!A1:C100,3,FALSE)</f>
        <v>113.59607960462365</v>
      </c>
      <c r="K2" s="6">
        <f>OEV_Pathways_default_S1!K2*VLOOKUP("BWM",Waste_Generation_S5!A1:C100,3,FALSE)</f>
        <v>73.183021333593032</v>
      </c>
      <c r="L2" s="6">
        <f>OEV_Pathways_default_S1!L2*VLOOKUP("BWM",Waste_Generation_S5!A1:C100,3,FALSE)</f>
        <v>139.62245959384092</v>
      </c>
      <c r="M2" s="6">
        <f>OEV_Pathways_default_S1!M2*VLOOKUP("BWM",Waste_Generation_S5!A1:C100,3,FALSE)</f>
        <v>651.1998605251116</v>
      </c>
      <c r="N2" s="6">
        <f>OEV_Pathways_default_S1!N2*VLOOKUP("BWM",Waste_Generation_S5!A1:C100,3,FALSE)</f>
        <v>84.477150900904846</v>
      </c>
      <c r="O2" s="6">
        <f>OEV_Pathways_default_S1!O2*VLOOKUP("BWM",Waste_Generation_S5!A1:C100,3,FALSE)</f>
        <v>1011.8984145244917</v>
      </c>
      <c r="P2" s="6">
        <f>OEV_Pathways_default_S1!P2*VLOOKUP("BWM",Waste_Generation_S5!A1:C100,3,FALSE)</f>
        <v>59.079347895773942</v>
      </c>
      <c r="Q2" s="6">
        <f>OEV_Pathways_default_S1!Q2*VLOOKUP("BWM",Waste_Generation_S5!A1:C100,3,FALSE)</f>
        <v>78.267206586664003</v>
      </c>
    </row>
    <row r="3" spans="1:17" x14ac:dyDescent="0.35">
      <c r="A3" s="5" t="s">
        <v>2</v>
      </c>
      <c r="B3" s="6">
        <f>OEV_Pathways_default_S1!B3*VLOOKUP("PW1",Waste_Generation_S5!A1:C100,3,FALSE)</f>
        <v>11.099417521277569</v>
      </c>
      <c r="C3" s="6">
        <f>OEV_Pathways_default_S1!C3*VLOOKUP("PW1",Waste_Generation_S5!A1:C100,3,FALSE)</f>
        <v>0.47568263190956789</v>
      </c>
      <c r="D3" s="6">
        <f>OEV_Pathways_default_S1!D3*VLOOKUP("PW1",Waste_Generation_S5!A1:C100,3,FALSE)</f>
        <v>139.40532914679969</v>
      </c>
      <c r="E3" s="6">
        <f>OEV_Pathways_default_S1!E3*VLOOKUP("PW1",Waste_Generation_S5!A1:C100,3,FALSE)</f>
        <v>-23.596251998215791</v>
      </c>
      <c r="F3" s="6">
        <f>OEV_Pathways_default_S1!F3*VLOOKUP("PW1",Waste_Generation_S5!A1:C100,3,FALSE)</f>
        <v>9.9583230990237794</v>
      </c>
      <c r="G3" s="6">
        <f>OEV_Pathways_default_S1!G3*VLOOKUP("PW1",Waste_Generation_S5!A1:C100,3,FALSE)</f>
        <v>0.78395173483815594</v>
      </c>
      <c r="H3" s="6">
        <f>OEV_Pathways_default_S1!H3*VLOOKUP("PW1",Waste_Generation_S5!A1:C100,3,FALSE)</f>
        <v>16.675336476755866</v>
      </c>
      <c r="I3" s="6">
        <f>OEV_Pathways_default_S1!I3*VLOOKUP("PW1",Waste_Generation_S5!A1:C100,3,FALSE)</f>
        <v>18.175076947311567</v>
      </c>
      <c r="J3" s="6">
        <f>OEV_Pathways_default_S1!J3*VLOOKUP("PW1",Waste_Generation_S5!A1:C100,3,FALSE)</f>
        <v>22.255801103758856</v>
      </c>
      <c r="K3" s="6">
        <f>OEV_Pathways_default_S1!K3*VLOOKUP("PW1",Waste_Generation_S5!A1:C100,3,FALSE)</f>
        <v>14.808930072764127</v>
      </c>
      <c r="L3" s="6">
        <f>OEV_Pathways_default_S1!L3*VLOOKUP("PW1",Waste_Generation_S5!A1:C100,3,FALSE)</f>
        <v>27.314635549249829</v>
      </c>
      <c r="M3" s="6">
        <f>OEV_Pathways_default_S1!M3*VLOOKUP("PW1",Waste_Generation_S5!A1:C100,3,FALSE)</f>
        <v>156.07719634021987</v>
      </c>
      <c r="N3" s="6">
        <f>OEV_Pathways_default_S1!N3*VLOOKUP("PW1",Waste_Generation_S5!A1:C100,3,FALSE)</f>
        <v>18.48066401492289</v>
      </c>
      <c r="O3" s="6">
        <f>OEV_Pathways_default_S1!O3*VLOOKUP("PW1",Waste_Generation_S5!A1:C100,3,FALSE)</f>
        <v>200.92183650940353</v>
      </c>
      <c r="P3" s="6">
        <f>OEV_Pathways_default_S1!P3*VLOOKUP("PW1",Waste_Generation_S5!A1:C100,3,FALSE)</f>
        <v>12.430745273238118</v>
      </c>
      <c r="Q3" s="6">
        <f>OEV_Pathways_default_S1!Q3*VLOOKUP("PW1",Waste_Generation_S5!A1:C100,3,FALSE)</f>
        <v>16.226690033978834</v>
      </c>
    </row>
    <row r="4" spans="1:17" x14ac:dyDescent="0.35">
      <c r="A4" s="5" t="s">
        <v>3</v>
      </c>
      <c r="B4" s="6">
        <f>OEV_Pathways_default_S1!B4*VLOOKUP("PW2",Waste_Generation_S5!A1:C100,3,FALSE)</f>
        <v>43.399998836397948</v>
      </c>
      <c r="C4" s="6">
        <f>OEV_Pathways_default_S1!C4*VLOOKUP("PW2",Waste_Generation_S5!A1:C100,3,FALSE)</f>
        <v>1.8241347026838244</v>
      </c>
      <c r="D4" s="6">
        <f>OEV_Pathways_default_S1!D4*VLOOKUP("PW2",Waste_Generation_S5!A1:C100,3,FALSE)</f>
        <v>495.19296985957851</v>
      </c>
      <c r="E4" s="6">
        <f>OEV_Pathways_default_S1!E4*VLOOKUP("PW2",Waste_Generation_S5!A1:C100,3,FALSE)</f>
        <v>-153.83529861792536</v>
      </c>
      <c r="F4" s="6">
        <f>OEV_Pathways_default_S1!F4*VLOOKUP("PW2",Waste_Generation_S5!A1:C100,3,FALSE)</f>
        <v>40.286663171337594</v>
      </c>
      <c r="G4" s="6">
        <f>OEV_Pathways_default_S1!G4*VLOOKUP("PW2",Waste_Generation_S5!A1:C100,3,FALSE)</f>
        <v>3.0282720137627246</v>
      </c>
      <c r="H4" s="6">
        <f>OEV_Pathways_default_S1!H4*VLOOKUP("PW2",Waste_Generation_S5!A1:C100,3,FALSE)</f>
        <v>61.843040746576271</v>
      </c>
      <c r="I4" s="6">
        <f>OEV_Pathways_default_S1!I4*VLOOKUP("PW2",Waste_Generation_S5!A1:C100,3,FALSE)</f>
        <v>73.952393966996922</v>
      </c>
      <c r="J4" s="6">
        <f>OEV_Pathways_default_S1!J4*VLOOKUP("PW2",Waste_Generation_S5!A1:C100,3,FALSE)</f>
        <v>91.671289084554701</v>
      </c>
      <c r="K4" s="6">
        <f>OEV_Pathways_default_S1!K4*VLOOKUP("PW2",Waste_Generation_S5!A1:C100,3,FALSE)</f>
        <v>58.251001399367809</v>
      </c>
      <c r="L4" s="6">
        <f>OEV_Pathways_default_S1!L4*VLOOKUP("PW2",Waste_Generation_S5!A1:C100,3,FALSE)</f>
        <v>112.74343573710421</v>
      </c>
      <c r="M4" s="6">
        <f>OEV_Pathways_default_S1!M4*VLOOKUP("PW2",Waste_Generation_S5!A1:C100,3,FALSE)</f>
        <v>476.66750401689359</v>
      </c>
      <c r="N4" s="6">
        <f>OEV_Pathways_default_S1!N4*VLOOKUP("PW2",Waste_Generation_S5!A1:C100,3,FALSE)</f>
        <v>64.86417700402346</v>
      </c>
      <c r="O4" s="6">
        <f>OEV_Pathways_default_S1!O4*VLOOKUP("PW2",Waste_Generation_S5!A1:C100,3,FALSE)</f>
        <v>812.01789686901293</v>
      </c>
      <c r="P4" s="6">
        <f>OEV_Pathways_default_S1!P4*VLOOKUP("PW2",Waste_Generation_S5!A1:C100,3,FALSE)</f>
        <v>46.209405698190601</v>
      </c>
      <c r="Q4" s="6">
        <f>OEV_Pathways_default_S1!Q4*VLOOKUP("PW2",Waste_Generation_S5!A1:C100,3,FALSE)</f>
        <v>61.631053183652291</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CA_Pathways_default_S2!B2-TUM_default_S2_Util!B2</f>
        <v>22.823727712399702</v>
      </c>
      <c r="C2" s="6">
        <f>CA_Pathways_default_S2!C2-TUM_default_S2_Util!C2</f>
        <v>0.84655923923954279</v>
      </c>
      <c r="D2" s="6">
        <f>CA_Pathways_default_S2!D2-TUM_default_S2_Util!D2</f>
        <v>82.183181505221683</v>
      </c>
      <c r="E2" s="6">
        <f>CA_Pathways_default_S2!E2-TUM_default_S2_Util!E2</f>
        <v>24.942063223397035</v>
      </c>
      <c r="F2" s="6">
        <f>CA_Pathways_default_S2!F2-TUM_default_S2_Util!F2</f>
        <v>25.378675415311978</v>
      </c>
      <c r="G2" s="6">
        <f>CA_Pathways_default_S2!G2-TUM_default_S2_Util!G2</f>
        <v>1.5773060000341397</v>
      </c>
      <c r="H2" s="6">
        <f>CA_Pathways_default_S2!H2-TUM_default_S2_Util!H2</f>
        <v>15.400517489994593</v>
      </c>
      <c r="I2" s="6">
        <f>CA_Pathways_default_S2!I2-TUM_default_S2_Util!I2</f>
        <v>36.919533489843893</v>
      </c>
      <c r="J2" s="6">
        <f>CA_Pathways_default_S2!J2-TUM_default_S2_Util!J2</f>
        <v>50.07991092450699</v>
      </c>
      <c r="K2" s="6">
        <f>CA_Pathways_default_S2!K2-TUM_default_S2_Util!K2</f>
        <v>1.4741128542846482</v>
      </c>
      <c r="L2" s="6">
        <f>CA_Pathways_default_S2!L2-TUM_default_S2_Util!L2</f>
        <v>7.7052693645843329</v>
      </c>
      <c r="M2" s="6">
        <f>CA_Pathways_default_S2!M2-TUM_default_S2_Util!M2</f>
        <v>9.5709680898818927</v>
      </c>
      <c r="N2" s="6">
        <f>CA_Pathways_default_S2!N2-TUM_default_S2_Util!N2</f>
        <v>1.1184378893870135</v>
      </c>
      <c r="O2" s="6">
        <f>CA_Pathways_default_S2!O2-TUM_default_S2_Util!O2</f>
        <v>1.4617240663689268</v>
      </c>
      <c r="P2" s="6">
        <f>CA_Pathways_default_S2!P2-TUM_default_S2_Util!P2</f>
        <v>4.6424099155532828</v>
      </c>
      <c r="Q2" s="6">
        <f>CA_Pathways_default_S2!Q2-TUM_default_S2_Util!Q2</f>
        <v>20.706248705925844</v>
      </c>
    </row>
    <row r="3" spans="1:17" x14ac:dyDescent="0.35">
      <c r="A3" s="5" t="s">
        <v>2</v>
      </c>
      <c r="B3" s="6">
        <f>CA_Pathways_default_S2!B3-TUM_default_S2_Util!B3</f>
        <v>0</v>
      </c>
      <c r="C3" s="6">
        <f>CA_Pathways_default_S2!C3-TUM_default_S2_Util!C3</f>
        <v>0</v>
      </c>
      <c r="D3" s="6">
        <f>CA_Pathways_default_S2!D3-TUM_default_S2_Util!D3</f>
        <v>0</v>
      </c>
      <c r="E3" s="6">
        <f>CA_Pathways_default_S2!E3-TUM_default_S2_Util!E3</f>
        <v>0</v>
      </c>
      <c r="F3" s="6">
        <f>CA_Pathways_default_S2!F3-TUM_default_S2_Util!F3</f>
        <v>0</v>
      </c>
      <c r="G3" s="6">
        <f>CA_Pathways_default_S2!G3-TUM_default_S2_Util!G3</f>
        <v>0</v>
      </c>
      <c r="H3" s="6">
        <f>CA_Pathways_default_S2!H3-TUM_default_S2_Util!H3</f>
        <v>0</v>
      </c>
      <c r="I3" s="6">
        <f>CA_Pathways_default_S2!I3-TUM_default_S2_Util!I3</f>
        <v>0</v>
      </c>
      <c r="J3" s="6">
        <f>CA_Pathways_default_S2!J3-TUM_default_S2_Util!J3</f>
        <v>0</v>
      </c>
      <c r="K3" s="6">
        <f>CA_Pathways_default_S2!K3-TUM_default_S2_Util!K3</f>
        <v>0</v>
      </c>
      <c r="L3" s="6">
        <f>CA_Pathways_default_S2!L3-TUM_default_S2_Util!L3</f>
        <v>0</v>
      </c>
      <c r="M3" s="6">
        <f>CA_Pathways_default_S2!M3-TUM_default_S2_Util!M3</f>
        <v>0</v>
      </c>
      <c r="N3" s="6">
        <f>CA_Pathways_default_S2!N3-TUM_default_S2_Util!N3</f>
        <v>0</v>
      </c>
      <c r="O3" s="6">
        <f>CA_Pathways_default_S2!O3-TUM_default_S2_Util!O3</f>
        <v>0</v>
      </c>
      <c r="P3" s="6">
        <f>CA_Pathways_default_S2!P3-TUM_default_S2_Util!P3</f>
        <v>0</v>
      </c>
      <c r="Q3" s="6">
        <f>CA_Pathways_default_S2!Q3-TUM_default_S2_Util!Q3</f>
        <v>0</v>
      </c>
    </row>
    <row r="4" spans="1:17" x14ac:dyDescent="0.35">
      <c r="A4" s="5" t="s">
        <v>3</v>
      </c>
      <c r="B4" s="6">
        <f>CA_Pathways_default_S2!B4-TUM_default_S2_Util!B4</f>
        <v>22.823727712399702</v>
      </c>
      <c r="C4" s="6">
        <f>CA_Pathways_default_S2!C4-TUM_default_S2_Util!C4</f>
        <v>0.84655923923954279</v>
      </c>
      <c r="D4" s="6">
        <f>CA_Pathways_default_S2!D4-TUM_default_S2_Util!D4</f>
        <v>82.183181505221683</v>
      </c>
      <c r="E4" s="6">
        <f>CA_Pathways_default_S2!E4-TUM_default_S2_Util!E4</f>
        <v>24.942063223397035</v>
      </c>
      <c r="F4" s="6">
        <f>CA_Pathways_default_S2!F4-TUM_default_S2_Util!F4</f>
        <v>25.378675415311978</v>
      </c>
      <c r="G4" s="6">
        <f>CA_Pathways_default_S2!G4-TUM_default_S2_Util!G4</f>
        <v>1.5773060000341397</v>
      </c>
      <c r="H4" s="6">
        <f>CA_Pathways_default_S2!H4-TUM_default_S2_Util!H4</f>
        <v>15.400517489994593</v>
      </c>
      <c r="I4" s="6">
        <f>CA_Pathways_default_S2!I4-TUM_default_S2_Util!I4</f>
        <v>36.919533489843893</v>
      </c>
      <c r="J4" s="6">
        <f>CA_Pathways_default_S2!J4-TUM_default_S2_Util!J4</f>
        <v>50.07991092450699</v>
      </c>
      <c r="K4" s="6">
        <f>CA_Pathways_default_S2!K4-TUM_default_S2_Util!K4</f>
        <v>1.4741128542846482</v>
      </c>
      <c r="L4" s="6">
        <f>CA_Pathways_default_S2!L4-TUM_default_S2_Util!L4</f>
        <v>7.7052693645843329</v>
      </c>
      <c r="M4" s="6">
        <f>CA_Pathways_default_S2!M4-TUM_default_S2_Util!M4</f>
        <v>9.5709680898818927</v>
      </c>
      <c r="N4" s="6">
        <f>CA_Pathways_default_S2!N4-TUM_default_S2_Util!N4</f>
        <v>1.1184378893870135</v>
      </c>
      <c r="O4" s="6">
        <f>CA_Pathways_default_S2!O4-TUM_default_S2_Util!O4</f>
        <v>1.4617240663689268</v>
      </c>
      <c r="P4" s="6">
        <f>CA_Pathways_default_S2!P4-TUM_default_S2_Util!P4</f>
        <v>4.6424099155532828</v>
      </c>
      <c r="Q4" s="6">
        <f>CA_Pathways_default_S2!Q4-TUM_default_S2_Util!Q4</f>
        <v>20.706248705925844</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(+(supply_chain_S2_BWM!B20*LCI_default_S2!L29)+(supply_chain_S2_BWM!B40*LCI_default_S2!L59))/LCIA_Methods!D2</f>
        <v>-4.5361223582211334</v>
      </c>
      <c r="C2" s="6">
        <f>(+(supply_chain_S2_BWM!B20*LCI_default_S2!M29)+(supply_chain_S2_BWM!B40*LCI_default_S2!M59))/LCIA_Methods!D3</f>
        <v>-7.8243136437452662E-2</v>
      </c>
      <c r="D2" s="6">
        <f>(+(supply_chain_S2_BWM!B20*LCI_default_S2!N29)+(supply_chain_S2_BWM!B40*LCI_default_S2!N59))/LCIA_Methods!D4</f>
        <v>-10.111103163261923</v>
      </c>
      <c r="E2" s="6">
        <f>(+(supply_chain_S2_BWM!B20*LCI_default_S2!O29)+(supply_chain_S2_BWM!B40*LCI_default_S2!O59))/LCIA_Methods!D5</f>
        <v>-5.7167556109229141</v>
      </c>
      <c r="F2" s="6">
        <f>(+(supply_chain_S2_BWM!B20*LCI_default_S2!P29)+(supply_chain_S2_BWM!B40*LCI_default_S2!P59))/LCIA_Methods!D6</f>
        <v>-4.7892127477755961</v>
      </c>
      <c r="G2" s="6">
        <f>(+(supply_chain_S2_BWM!B20*LCI_default_S2!Q29)+(supply_chain_S2_BWM!B40*LCI_default_S2!Q59))/LCIA_Methods!D7</f>
        <v>-0.27596509853070894</v>
      </c>
      <c r="H2" s="6">
        <f>(+(supply_chain_S2_BWM!B20*LCI_default_S2!R29)+(supply_chain_S2_BWM!B40*LCI_default_S2!R59))/LCIA_Methods!D8</f>
        <v>-1.2125136539339161</v>
      </c>
      <c r="I2" s="6">
        <f>(+(supply_chain_S2_BWM!B20*LCI_default_S2!S29)+(supply_chain_S2_BWM!B40*LCI_default_S2!S59))/LCIA_Methods!D9</f>
        <v>-4.3844172739049112</v>
      </c>
      <c r="J2" s="6">
        <f>(+(supply_chain_S2_BWM!B20*LCI_default_S2!T29)+(supply_chain_S2_BWM!B40*LCI_default_S2!T59))/LCIA_Methods!D10</f>
        <v>-5.8003900777006079</v>
      </c>
      <c r="K2" s="6">
        <f>(+(supply_chain_S2_BWM!B20*LCI_default_S2!U29)+(supply_chain_S2_BWM!B40*LCI_default_S2!U59))/LCIA_Methods!D11</f>
        <v>-0.26078549565647124</v>
      </c>
      <c r="L2" s="6">
        <f>(+(supply_chain_S2_BWM!B20*LCI_default_S2!V29)+(supply_chain_S2_BWM!B40*LCI_default_S2!V59))/LCIA_Methods!D12</f>
        <v>-0.63313348214440912</v>
      </c>
      <c r="M2" s="6">
        <f>(+(supply_chain_S2_BWM!B20*LCI_default_S2!W29)+(supply_chain_S2_BWM!B40*LCI_default_S2!W59))/LCIA_Methods!D13</f>
        <v>-0.93899979377784326</v>
      </c>
      <c r="N2" s="6">
        <f>(+(supply_chain_S2_BWM!B20*LCI_default_S2!X29)+(supply_chain_S2_BWM!B40*LCI_default_S2!X59))/LCIA_Methods!D14</f>
        <v>-0.51114121780295585</v>
      </c>
      <c r="O2" s="6">
        <f>(+(supply_chain_S2_BWM!B20*LCI_default_S2!Y29)+(supply_chain_S2_BWM!B40*LCI_default_S2!Y59))/LCIA_Methods!D15</f>
        <v>-0.31203764892272373</v>
      </c>
      <c r="P2" s="6">
        <f>(+(supply_chain_S2_BWM!B20*LCI_default_S2!Z29)+(supply_chain_S2_BWM!B40*LCI_default_S2!Z59))/LCIA_Methods!D16</f>
        <v>-1.3592022351875299</v>
      </c>
      <c r="Q2" s="6">
        <f>(+(supply_chain_S2_BWM!B20*LCI_default_S2!AA29)+(supply_chain_S2_BWM!B40*LCI_default_S2!AA59))/LCIA_Methods!D17</f>
        <v>-2.3561731758621476</v>
      </c>
    </row>
    <row r="3" spans="1:17" x14ac:dyDescent="0.35">
      <c r="A3" s="5" t="s">
        <v>2</v>
      </c>
      <c r="B3" s="6">
        <f>(+(supply_chain_S2_PW1!B20*LCI_default_S2!L29)+(supply_chain_S2_PW1!B40*LCI_default_S2!L59))/LCIA_Methods!D2</f>
        <v>0</v>
      </c>
      <c r="C3" s="6">
        <f>(+(supply_chain_S2_PW1!B20*LCI_default_S2!M29)+(supply_chain_S2_PW1!B40*LCI_default_S2!M59))/LCIA_Methods!D3</f>
        <v>0</v>
      </c>
      <c r="D3" s="6">
        <f>(+(supply_chain_S2_PW1!B20*LCI_default_S2!N29)+(supply_chain_S2_PW1!B40*LCI_default_S2!N59))/LCIA_Methods!D4</f>
        <v>0</v>
      </c>
      <c r="E3" s="6">
        <f>(+(supply_chain_S2_PW1!B20*LCI_default_S2!O29)+(supply_chain_S2_PW1!B40*LCI_default_S2!O59))/LCIA_Methods!D5</f>
        <v>0</v>
      </c>
      <c r="F3" s="6">
        <f>(+(supply_chain_S2_PW1!B20*LCI_default_S2!P29)+(supply_chain_S2_PW1!B40*LCI_default_S2!P59))/LCIA_Methods!D6</f>
        <v>0</v>
      </c>
      <c r="G3" s="6">
        <f>(+(supply_chain_S2_PW1!B20*LCI_default_S2!Q29)+(supply_chain_S2_PW1!B40*LCI_default_S2!Q59))/LCIA_Methods!D7</f>
        <v>0</v>
      </c>
      <c r="H3" s="6">
        <f>(+(supply_chain_S2_PW1!B20*LCI_default_S2!R29)+(supply_chain_S2_PW1!B40*LCI_default_S2!R59))/LCIA_Methods!D8</f>
        <v>0</v>
      </c>
      <c r="I3" s="6">
        <f>(+(supply_chain_S2_PW1!B20*LCI_default_S2!S29)+(supply_chain_S2_PW1!B40*LCI_default_S2!S59))/LCIA_Methods!D9</f>
        <v>0</v>
      </c>
      <c r="J3" s="6">
        <f>(+(supply_chain_S2_PW1!B20*LCI_default_S2!T29)+(supply_chain_S2_PW1!B40*LCI_default_S2!T59))/LCIA_Methods!D10</f>
        <v>0</v>
      </c>
      <c r="K3" s="6">
        <f>(+(supply_chain_S2_PW1!B20*LCI_default_S2!U29)+(supply_chain_S2_PW1!B40*LCI_default_S2!U59))/LCIA_Methods!D11</f>
        <v>0</v>
      </c>
      <c r="L3" s="6">
        <f>(+(supply_chain_S2_PW1!B20*LCI_default_S2!V29)+(supply_chain_S2_PW1!B40*LCI_default_S2!V59))/LCIA_Methods!D12</f>
        <v>0</v>
      </c>
      <c r="M3" s="6">
        <f>(+(supply_chain_S2_PW1!B20*LCI_default_S2!W29)+(supply_chain_S2_PW1!B40*LCI_default_S2!W59))/LCIA_Methods!D13</f>
        <v>0</v>
      </c>
      <c r="N3" s="6">
        <f>(+(supply_chain_S2_PW1!B20*LCI_default_S2!X29)+(supply_chain_S2_PW1!B40*LCI_default_S2!X59))/LCIA_Methods!D14</f>
        <v>0</v>
      </c>
      <c r="O3" s="6">
        <f>(+(supply_chain_S2_PW1!B20*LCI_default_S2!Y29)+(supply_chain_S2_PW1!B40*LCI_default_S2!Y59))/LCIA_Methods!D15</f>
        <v>0</v>
      </c>
      <c r="P3" s="6">
        <f>(+(supply_chain_S2_PW1!B20*LCI_default_S2!Z29)+(supply_chain_S2_PW1!B40*LCI_default_S2!Z59))/LCIA_Methods!D16</f>
        <v>0</v>
      </c>
      <c r="Q3" s="6">
        <f>(+(supply_chain_S2_PW1!B20*LCI_default_S2!AA29)+(supply_chain_S2_PW1!B40*LCI_default_S2!AA59))/LCIA_Methods!D17</f>
        <v>0</v>
      </c>
    </row>
    <row r="4" spans="1:17" x14ac:dyDescent="0.35">
      <c r="A4" s="5" t="s">
        <v>3</v>
      </c>
      <c r="B4" s="6">
        <f>(+(supply_chain_S2_PW2!B20*LCI_default_S2!L29)+(supply_chain_S2_PW2!B40*LCI_default_S2!L59))/LCIA_Methods!D2</f>
        <v>-4.5361223582211334</v>
      </c>
      <c r="C4" s="6">
        <f>(+(supply_chain_S2_PW2!B20*LCI_default_S2!M29)+(supply_chain_S2_PW2!B40*LCI_default_S2!M59))/LCIA_Methods!D3</f>
        <v>-7.8243136437452662E-2</v>
      </c>
      <c r="D4" s="6">
        <f>(+(supply_chain_S2_PW2!B20*LCI_default_S2!N29)+(supply_chain_S2_PW2!B40*LCI_default_S2!N59))/LCIA_Methods!D4</f>
        <v>-10.111103163261923</v>
      </c>
      <c r="E4" s="6">
        <f>(+(supply_chain_S2_PW2!B20*LCI_default_S2!O29)+(supply_chain_S2_PW2!B40*LCI_default_S2!O59))/LCIA_Methods!D5</f>
        <v>-5.7167556109229141</v>
      </c>
      <c r="F4" s="6">
        <f>(+(supply_chain_S2_PW2!B20*LCI_default_S2!P29)+(supply_chain_S2_PW2!B40*LCI_default_S2!P59))/LCIA_Methods!D6</f>
        <v>-4.7892127477755961</v>
      </c>
      <c r="G4" s="6">
        <f>(+(supply_chain_S2_PW2!B20*LCI_default_S2!Q29)+(supply_chain_S2_PW2!B40*LCI_default_S2!Q59))/LCIA_Methods!D7</f>
        <v>-0.27596509853070894</v>
      </c>
      <c r="H4" s="6">
        <f>(+(supply_chain_S2_PW2!B20*LCI_default_S2!R29)+(supply_chain_S2_PW2!B40*LCI_default_S2!R59))/LCIA_Methods!D8</f>
        <v>-1.2125136539339161</v>
      </c>
      <c r="I4" s="6">
        <f>(+(supply_chain_S2_PW2!B20*LCI_default_S2!S29)+(supply_chain_S2_PW2!B40*LCI_default_S2!S59))/LCIA_Methods!D9</f>
        <v>-4.3844172739049112</v>
      </c>
      <c r="J4" s="6">
        <f>(+(supply_chain_S2_PW2!B20*LCI_default_S2!T29)+(supply_chain_S2_PW2!B40*LCI_default_S2!T59))/LCIA_Methods!D10</f>
        <v>-5.8003900777006079</v>
      </c>
      <c r="K4" s="6">
        <f>(+(supply_chain_S2_PW2!B20*LCI_default_S2!U29)+(supply_chain_S2_PW2!B40*LCI_default_S2!U59))/LCIA_Methods!D11</f>
        <v>-0.26078549565647124</v>
      </c>
      <c r="L4" s="6">
        <f>(+(supply_chain_S2_PW2!B20*LCI_default_S2!V29)+(supply_chain_S2_PW2!B40*LCI_default_S2!V59))/LCIA_Methods!D12</f>
        <v>-0.63313348214440912</v>
      </c>
      <c r="M4" s="6">
        <f>(+(supply_chain_S2_PW2!B20*LCI_default_S2!W29)+(supply_chain_S2_PW2!B40*LCI_default_S2!W59))/LCIA_Methods!D13</f>
        <v>-0.93899979377784326</v>
      </c>
      <c r="N4" s="6">
        <f>(+(supply_chain_S2_PW2!B20*LCI_default_S2!X29)+(supply_chain_S2_PW2!B40*LCI_default_S2!X59))/LCIA_Methods!D14</f>
        <v>-0.51114121780295585</v>
      </c>
      <c r="O4" s="6">
        <f>(+(supply_chain_S2_PW2!B20*LCI_default_S2!Y29)+(supply_chain_S2_PW2!B40*LCI_default_S2!Y59))/LCIA_Methods!D15</f>
        <v>-0.31203764892272373</v>
      </c>
      <c r="P4" s="6">
        <f>(+(supply_chain_S2_PW2!B20*LCI_default_S2!Z29)+(supply_chain_S2_PW2!B40*LCI_default_S2!Z59))/LCIA_Methods!D16</f>
        <v>-1.3592022351875299</v>
      </c>
      <c r="Q4" s="6">
        <f>(+(supply_chain_S2_PW2!B20*LCI_default_S2!AA29)+(supply_chain_S2_PW2!B40*LCI_default_S2!AA59))/LCIA_Methods!D17</f>
        <v>-2.3561731758621476</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OEV_Pathways_default_S2!B2*VLOOKUP("BWM",Waste_Generation_S5!A1:C100,3,FALSE)</f>
        <v>54.249998545497434</v>
      </c>
      <c r="C2" s="6">
        <f>OEV_Pathways_default_S2!C2*VLOOKUP("BWM",Waste_Generation_S5!A1:C100,3,FALSE)</f>
        <v>2.2801683783547801</v>
      </c>
      <c r="D2" s="6">
        <f>OEV_Pathways_default_S2!D2*VLOOKUP("BWM",Waste_Generation_S5!A1:C100,3,FALSE)</f>
        <v>618.99121232447305</v>
      </c>
      <c r="E2" s="6">
        <f>OEV_Pathways_default_S2!E2*VLOOKUP("BWM",Waste_Generation_S5!A1:C100,3,FALSE)</f>
        <v>-192.29412327240672</v>
      </c>
      <c r="F2" s="6">
        <f>OEV_Pathways_default_S2!F2*VLOOKUP("BWM",Waste_Generation_S5!A1:C100,3,FALSE)</f>
        <v>50.358328964171989</v>
      </c>
      <c r="G2" s="6">
        <f>OEV_Pathways_default_S2!G2*VLOOKUP("BWM",Waste_Generation_S5!A1:C100,3,FALSE)</f>
        <v>3.7853400172034055</v>
      </c>
      <c r="H2" s="6">
        <f>OEV_Pathways_default_S2!H2*VLOOKUP("BWM",Waste_Generation_S5!A1:C100,3,FALSE)</f>
        <v>77.303800933220344</v>
      </c>
      <c r="I2" s="6">
        <f>OEV_Pathways_default_S2!I2*VLOOKUP("BWM",Waste_Generation_S5!A1:C100,3,FALSE)</f>
        <v>92.440492458746164</v>
      </c>
      <c r="J2" s="6">
        <f>OEV_Pathways_default_S2!J2*VLOOKUP("BWM",Waste_Generation_S5!A1:C100,3,FALSE)</f>
        <v>114.58911135569338</v>
      </c>
      <c r="K2" s="6">
        <f>OEV_Pathways_default_S2!K2*VLOOKUP("BWM",Waste_Generation_S5!A1:C100,3,FALSE)</f>
        <v>72.813751749209757</v>
      </c>
      <c r="L2" s="6">
        <f>OEV_Pathways_default_S2!L2*VLOOKUP("BWM",Waste_Generation_S5!A1:C100,3,FALSE)</f>
        <v>140.92929467138026</v>
      </c>
      <c r="M2" s="6">
        <f>OEV_Pathways_default_S2!M2*VLOOKUP("BWM",Waste_Generation_S5!A1:C100,3,FALSE)</f>
        <v>595.834380021117</v>
      </c>
      <c r="N2" s="6">
        <f>OEV_Pathways_default_S2!N2*VLOOKUP("BWM",Waste_Generation_S5!A1:C100,3,FALSE)</f>
        <v>81.080221255029329</v>
      </c>
      <c r="O2" s="6">
        <f>OEV_Pathways_default_S2!O2*VLOOKUP("BWM",Waste_Generation_S5!A1:C100,3,FALSE)</f>
        <v>1015.0223710862662</v>
      </c>
      <c r="P2" s="6">
        <f>OEV_Pathways_default_S2!P2*VLOOKUP("BWM",Waste_Generation_S5!A1:C100,3,FALSE)</f>
        <v>57.761757122738246</v>
      </c>
      <c r="Q2" s="6">
        <f>OEV_Pathways_default_S2!Q2*VLOOKUP("BWM",Waste_Generation_S5!A1:C100,3,FALSE)</f>
        <v>77.038816479565369</v>
      </c>
    </row>
    <row r="3" spans="1:17" x14ac:dyDescent="0.35">
      <c r="A3" s="5" t="s">
        <v>2</v>
      </c>
      <c r="B3" s="6">
        <f>OEV_Pathways_default_S2!B3*VLOOKUP("PW1",Waste_Generation_S5!A1:C100,3,FALSE)</f>
        <v>11.099417521277569</v>
      </c>
      <c r="C3" s="6">
        <f>OEV_Pathways_default_S2!C3*VLOOKUP("PW1",Waste_Generation_S5!A1:C100,3,FALSE)</f>
        <v>0.47568263190956789</v>
      </c>
      <c r="D3" s="6">
        <f>OEV_Pathways_default_S2!D3*VLOOKUP("PW1",Waste_Generation_S5!A1:C100,3,FALSE)</f>
        <v>139.40532914679969</v>
      </c>
      <c r="E3" s="6">
        <f>OEV_Pathways_default_S2!E3*VLOOKUP("PW1",Waste_Generation_S5!A1:C100,3,FALSE)</f>
        <v>-23.596251998215791</v>
      </c>
      <c r="F3" s="6">
        <f>OEV_Pathways_default_S2!F3*VLOOKUP("PW1",Waste_Generation_S5!A1:C100,3,FALSE)</f>
        <v>9.9583230990237794</v>
      </c>
      <c r="G3" s="6">
        <f>OEV_Pathways_default_S2!G3*VLOOKUP("PW1",Waste_Generation_S5!A1:C100,3,FALSE)</f>
        <v>0.78395173483815594</v>
      </c>
      <c r="H3" s="6">
        <f>OEV_Pathways_default_S2!H3*VLOOKUP("PW1",Waste_Generation_S5!A1:C100,3,FALSE)</f>
        <v>16.675336476755866</v>
      </c>
      <c r="I3" s="6">
        <f>OEV_Pathways_default_S2!I3*VLOOKUP("PW1",Waste_Generation_S5!A1:C100,3,FALSE)</f>
        <v>18.175076947311567</v>
      </c>
      <c r="J3" s="6">
        <f>OEV_Pathways_default_S2!J3*VLOOKUP("PW1",Waste_Generation_S5!A1:C100,3,FALSE)</f>
        <v>22.255801103758856</v>
      </c>
      <c r="K3" s="6">
        <f>OEV_Pathways_default_S2!K3*VLOOKUP("PW1",Waste_Generation_S5!A1:C100,3,FALSE)</f>
        <v>14.808930072764127</v>
      </c>
      <c r="L3" s="6">
        <f>OEV_Pathways_default_S2!L3*VLOOKUP("PW1",Waste_Generation_S5!A1:C100,3,FALSE)</f>
        <v>27.314635549249829</v>
      </c>
      <c r="M3" s="6">
        <f>OEV_Pathways_default_S2!M3*VLOOKUP("PW1",Waste_Generation_S5!A1:C100,3,FALSE)</f>
        <v>156.07719634021987</v>
      </c>
      <c r="N3" s="6">
        <f>OEV_Pathways_default_S2!N3*VLOOKUP("PW1",Waste_Generation_S5!A1:C100,3,FALSE)</f>
        <v>18.48066401492289</v>
      </c>
      <c r="O3" s="6">
        <f>OEV_Pathways_default_S2!O3*VLOOKUP("PW1",Waste_Generation_S5!A1:C100,3,FALSE)</f>
        <v>200.92183650940353</v>
      </c>
      <c r="P3" s="6">
        <f>OEV_Pathways_default_S2!P3*VLOOKUP("PW1",Waste_Generation_S5!A1:C100,3,FALSE)</f>
        <v>12.430745273238118</v>
      </c>
      <c r="Q3" s="6">
        <f>OEV_Pathways_default_S2!Q3*VLOOKUP("PW1",Waste_Generation_S5!A1:C100,3,FALSE)</f>
        <v>16.226690033978834</v>
      </c>
    </row>
    <row r="4" spans="1:17" x14ac:dyDescent="0.35">
      <c r="A4" s="5" t="s">
        <v>3</v>
      </c>
      <c r="B4" s="6">
        <f>OEV_Pathways_default_S2!B4*VLOOKUP("PW2",Waste_Generation_S5!A1:C100,3,FALSE)</f>
        <v>43.399998836397948</v>
      </c>
      <c r="C4" s="6">
        <f>OEV_Pathways_default_S2!C4*VLOOKUP("PW2",Waste_Generation_S5!A1:C100,3,FALSE)</f>
        <v>1.8241347026838244</v>
      </c>
      <c r="D4" s="6">
        <f>OEV_Pathways_default_S2!D4*VLOOKUP("PW2",Waste_Generation_S5!A1:C100,3,FALSE)</f>
        <v>495.19296985957851</v>
      </c>
      <c r="E4" s="6">
        <f>OEV_Pathways_default_S2!E4*VLOOKUP("PW2",Waste_Generation_S5!A1:C100,3,FALSE)</f>
        <v>-153.83529861792536</v>
      </c>
      <c r="F4" s="6">
        <f>OEV_Pathways_default_S2!F4*VLOOKUP("PW2",Waste_Generation_S5!A1:C100,3,FALSE)</f>
        <v>40.286663171337594</v>
      </c>
      <c r="G4" s="6">
        <f>OEV_Pathways_default_S2!G4*VLOOKUP("PW2",Waste_Generation_S5!A1:C100,3,FALSE)</f>
        <v>3.0282720137627246</v>
      </c>
      <c r="H4" s="6">
        <f>OEV_Pathways_default_S2!H4*VLOOKUP("PW2",Waste_Generation_S5!A1:C100,3,FALSE)</f>
        <v>61.843040746576271</v>
      </c>
      <c r="I4" s="6">
        <f>OEV_Pathways_default_S2!I4*VLOOKUP("PW2",Waste_Generation_S5!A1:C100,3,FALSE)</f>
        <v>73.952393966996922</v>
      </c>
      <c r="J4" s="6">
        <f>OEV_Pathways_default_S2!J4*VLOOKUP("PW2",Waste_Generation_S5!A1:C100,3,FALSE)</f>
        <v>91.671289084554701</v>
      </c>
      <c r="K4" s="6">
        <f>OEV_Pathways_default_S2!K4*VLOOKUP("PW2",Waste_Generation_S5!A1:C100,3,FALSE)</f>
        <v>58.251001399367809</v>
      </c>
      <c r="L4" s="6">
        <f>OEV_Pathways_default_S2!L4*VLOOKUP("PW2",Waste_Generation_S5!A1:C100,3,FALSE)</f>
        <v>112.74343573710421</v>
      </c>
      <c r="M4" s="6">
        <f>OEV_Pathways_default_S2!M4*VLOOKUP("PW2",Waste_Generation_S5!A1:C100,3,FALSE)</f>
        <v>476.66750401689359</v>
      </c>
      <c r="N4" s="6">
        <f>OEV_Pathways_default_S2!N4*VLOOKUP("PW2",Waste_Generation_S5!A1:C100,3,FALSE)</f>
        <v>64.86417700402346</v>
      </c>
      <c r="O4" s="6">
        <f>OEV_Pathways_default_S2!O4*VLOOKUP("PW2",Waste_Generation_S5!A1:C100,3,FALSE)</f>
        <v>812.01789686901293</v>
      </c>
      <c r="P4" s="6">
        <f>OEV_Pathways_default_S2!P4*VLOOKUP("PW2",Waste_Generation_S5!A1:C100,3,FALSE)</f>
        <v>46.209405698190601</v>
      </c>
      <c r="Q4" s="6">
        <f>OEV_Pathways_default_S2!Q4*VLOOKUP("PW2",Waste_Generation_S5!A1:C100,3,FALSE)</f>
        <v>61.631053183652291</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CA_Pathways_default_S3!B2-TUM_default_S3_Util!B2</f>
        <v>23.293609325605313</v>
      </c>
      <c r="C2" s="6">
        <f>CA_Pathways_default_S3!C2-TUM_default_S3_Util!C2</f>
        <v>0.70951009722272096</v>
      </c>
      <c r="D2" s="6">
        <f>CA_Pathways_default_S3!D2-TUM_default_S3_Util!D2</f>
        <v>52.698921566655876</v>
      </c>
      <c r="E2" s="6">
        <f>CA_Pathways_default_S3!E2-TUM_default_S3_Util!E2</f>
        <v>23.936624764628618</v>
      </c>
      <c r="F2" s="6">
        <f>CA_Pathways_default_S3!F2-TUM_default_S3_Util!F2</f>
        <v>14.590834636058531</v>
      </c>
      <c r="G2" s="6">
        <f>CA_Pathways_default_S3!G2-TUM_default_S3_Util!G2</f>
        <v>1.198005315151117</v>
      </c>
      <c r="H2" s="6">
        <f>CA_Pathways_default_S3!H2-TUM_default_S3_Util!H2</f>
        <v>85.570443888651155</v>
      </c>
      <c r="I2" s="6">
        <f>CA_Pathways_default_S3!I2-TUM_default_S3_Util!I2</f>
        <v>7.3274760557616272</v>
      </c>
      <c r="J2" s="6">
        <f>CA_Pathways_default_S3!J2-TUM_default_S3_Util!J2</f>
        <v>8.8155252059056011</v>
      </c>
      <c r="K2" s="6">
        <f>CA_Pathways_default_S3!K2-TUM_default_S3_Util!K2</f>
        <v>1.2334372907015896</v>
      </c>
      <c r="L2" s="6">
        <f>CA_Pathways_default_S3!L2-TUM_default_S3_Util!L2</f>
        <v>4.9409219131249325</v>
      </c>
      <c r="M2" s="6">
        <f>CA_Pathways_default_S3!M2-TUM_default_S3_Util!M2</f>
        <v>7.3415329643279899</v>
      </c>
      <c r="N2" s="6">
        <f>CA_Pathways_default_S3!N2-TUM_default_S3_Util!N2</f>
        <v>1.1388992963842437</v>
      </c>
      <c r="O2" s="6">
        <f>CA_Pathways_default_S3!O2-TUM_default_S3_Util!O2</f>
        <v>1.2561471031474909</v>
      </c>
      <c r="P2" s="6">
        <f>CA_Pathways_default_S3!P2-TUM_default_S3_Util!P2</f>
        <v>3.8802501844990513</v>
      </c>
      <c r="Q2" s="6">
        <f>CA_Pathways_default_S3!Q2-TUM_default_S3_Util!Q2</f>
        <v>17.255712388030819</v>
      </c>
    </row>
    <row r="3" spans="1:17" x14ac:dyDescent="0.35">
      <c r="A3" s="5" t="s">
        <v>2</v>
      </c>
      <c r="B3" s="6">
        <f>CA_Pathways_default_S3!B3-TUM_default_S3_Util!B3</f>
        <v>0.91216331781636206</v>
      </c>
      <c r="C3" s="6">
        <f>CA_Pathways_default_S3!C3-TUM_default_S3_Util!C3</f>
        <v>2.5929922077000374E-3</v>
      </c>
      <c r="D3" s="6">
        <f>CA_Pathways_default_S3!D3-TUM_default_S3_Util!D3</f>
        <v>0.54590037480100917</v>
      </c>
      <c r="E3" s="6">
        <f>CA_Pathways_default_S3!E3-TUM_default_S3_Util!E3</f>
        <v>0.16353452321598821</v>
      </c>
      <c r="F3" s="6">
        <f>CA_Pathways_default_S3!F3-TUM_default_S3_Util!F3</f>
        <v>0.18423491067664569</v>
      </c>
      <c r="G3" s="6">
        <f>CA_Pathways_default_S3!G3-TUM_default_S3_Util!G3</f>
        <v>1.2866198189633755E-2</v>
      </c>
      <c r="H3" s="6">
        <f>CA_Pathways_default_S3!H3-TUM_default_S3_Util!H3</f>
        <v>72.804805568920727</v>
      </c>
      <c r="I3" s="6">
        <f>CA_Pathways_default_S3!I3-TUM_default_S3_Util!I3</f>
        <v>0.46847339188554166</v>
      </c>
      <c r="J3" s="6">
        <f>CA_Pathways_default_S3!J3-TUM_default_S3_Util!J3</f>
        <v>0.58960813866950923</v>
      </c>
      <c r="K3" s="6">
        <f>CA_Pathways_default_S3!K3-TUM_default_S3_Util!K3</f>
        <v>5.3106326921101787E-2</v>
      </c>
      <c r="L3" s="6">
        <f>CA_Pathways_default_S3!L3-TUM_default_S3_Util!L3</f>
        <v>5.3728132382257918E-2</v>
      </c>
      <c r="M3" s="6">
        <f>CA_Pathways_default_S3!M3-TUM_default_S3_Util!M3</f>
        <v>0.12430188552777488</v>
      </c>
      <c r="N3" s="6">
        <f>CA_Pathways_default_S3!N3-TUM_default_S3_Util!N3</f>
        <v>5.03586884725274E-3</v>
      </c>
      <c r="O3" s="6">
        <f>CA_Pathways_default_S3!O3-TUM_default_S3_Util!O3</f>
        <v>0.67369977364772726</v>
      </c>
      <c r="P3" s="6">
        <f>CA_Pathways_default_S3!P3-TUM_default_S3_Util!P3</f>
        <v>9.5044028388710344E-2</v>
      </c>
      <c r="Q3" s="6">
        <f>CA_Pathways_default_S3!Q3-TUM_default_S3_Util!Q3</f>
        <v>0.50931829834040687</v>
      </c>
    </row>
    <row r="4" spans="1:17" x14ac:dyDescent="0.35">
      <c r="A4" s="5" t="s">
        <v>3</v>
      </c>
      <c r="B4" s="6">
        <f>CA_Pathways_default_S3!B4-TUM_default_S3_Util!B4</f>
        <v>22.381446007788949</v>
      </c>
      <c r="C4" s="6">
        <f>CA_Pathways_default_S3!C4-TUM_default_S3_Util!C4</f>
        <v>0.70691710501502092</v>
      </c>
      <c r="D4" s="6">
        <f>CA_Pathways_default_S3!D4-TUM_default_S3_Util!D4</f>
        <v>52.153021191854862</v>
      </c>
      <c r="E4" s="6">
        <f>CA_Pathways_default_S3!E4-TUM_default_S3_Util!E4</f>
        <v>23.773090241412632</v>
      </c>
      <c r="F4" s="6">
        <f>CA_Pathways_default_S3!F4-TUM_default_S3_Util!F4</f>
        <v>14.406599725381888</v>
      </c>
      <c r="G4" s="6">
        <f>CA_Pathways_default_S3!G4-TUM_default_S3_Util!G4</f>
        <v>1.1851391169614829</v>
      </c>
      <c r="H4" s="6">
        <f>CA_Pathways_default_S3!H4-TUM_default_S3_Util!H4</f>
        <v>12.765638319730433</v>
      </c>
      <c r="I4" s="6">
        <f>CA_Pathways_default_S3!I4-TUM_default_S3_Util!I4</f>
        <v>6.8590026638760859</v>
      </c>
      <c r="J4" s="6">
        <f>CA_Pathways_default_S3!J4-TUM_default_S3_Util!J4</f>
        <v>8.2259170672360931</v>
      </c>
      <c r="K4" s="6">
        <f>CA_Pathways_default_S3!K4-TUM_default_S3_Util!K4</f>
        <v>1.1803309637804877</v>
      </c>
      <c r="L4" s="6">
        <f>CA_Pathways_default_S3!L4-TUM_default_S3_Util!L4</f>
        <v>4.887193780742674</v>
      </c>
      <c r="M4" s="6">
        <f>CA_Pathways_default_S3!M4-TUM_default_S3_Util!M4</f>
        <v>7.2172310788002143</v>
      </c>
      <c r="N4" s="6">
        <f>CA_Pathways_default_S3!N4-TUM_default_S3_Util!N4</f>
        <v>1.1338634275369912</v>
      </c>
      <c r="O4" s="6">
        <f>CA_Pathways_default_S3!O4-TUM_default_S3_Util!O4</f>
        <v>0.58244732949976363</v>
      </c>
      <c r="P4" s="6">
        <f>CA_Pathways_default_S3!P4-TUM_default_S3_Util!P4</f>
        <v>3.7852061561103412</v>
      </c>
      <c r="Q4" s="6">
        <f>CA_Pathways_default_S3!Q4-TUM_default_S3_Util!Q4</f>
        <v>16.746394089690412</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(+(supply_chain_S3_BWM!B20*LCI_default_S3!L29)+(supply_chain_S3_BWM!B40*LCI_default_S3!L59))/LCIA_Methods!D2</f>
        <v>-7.0948911670951906</v>
      </c>
      <c r="C2" s="6">
        <f>(+(supply_chain_S3_BWM!B20*LCI_default_S3!M29)+(supply_chain_S3_BWM!B40*LCI_default_S3!M59))/LCIA_Methods!D3</f>
        <v>-0.11310156531206494</v>
      </c>
      <c r="D2" s="6">
        <f>(+(supply_chain_S3_BWM!B20*LCI_default_S3!N29)+(supply_chain_S3_BWM!B40*LCI_default_S3!N59))/LCIA_Methods!D4</f>
        <v>-15.047257937110645</v>
      </c>
      <c r="E2" s="6">
        <f>(+(supply_chain_S3_BWM!B20*LCI_default_S3!O29)+(supply_chain_S3_BWM!B40*LCI_default_S3!O59))/LCIA_Methods!D5</f>
        <v>-8.7398284025805708</v>
      </c>
      <c r="F2" s="6">
        <f>(+(supply_chain_S3_BWM!B20*LCI_default_S3!P29)+(supply_chain_S3_BWM!B40*LCI_default_S3!P59))/LCIA_Methods!D6</f>
        <v>-7.4806030683129547</v>
      </c>
      <c r="G2" s="6">
        <f>(+(supply_chain_S3_BWM!B20*LCI_default_S3!Q29)+(supply_chain_S3_BWM!B40*LCI_default_S3!Q59))/LCIA_Methods!D7</f>
        <v>-0.42166784713226813</v>
      </c>
      <c r="H2" s="6">
        <f>(+(supply_chain_S3_BWM!B20*LCI_default_S3!R29)+(supply_chain_S3_BWM!B40*LCI_default_S3!R59))/LCIA_Methods!D8</f>
        <v>-1.6973741420593758</v>
      </c>
      <c r="I2" s="6">
        <f>(+(supply_chain_S3_BWM!B20*LCI_default_S3!S29)+(supply_chain_S3_BWM!B40*LCI_default_S3!S59))/LCIA_Methods!D9</f>
        <v>-6.8570010738699052</v>
      </c>
      <c r="J2" s="6">
        <f>(+(supply_chain_S3_BWM!B20*LCI_default_S3!T29)+(supply_chain_S3_BWM!B40*LCI_default_S3!T59))/LCIA_Methods!D10</f>
        <v>-9.0823960032675988</v>
      </c>
      <c r="K2" s="6">
        <f>(+(supply_chain_S3_BWM!B20*LCI_default_S3!U29)+(supply_chain_S3_BWM!B40*LCI_default_S3!U59))/LCIA_Methods!D11</f>
        <v>-0.39546153362603248</v>
      </c>
      <c r="L2" s="6">
        <f>(+(supply_chain_S3_BWM!B20*LCI_default_S3!V29)+(supply_chain_S3_BWM!B40*LCI_default_S3!V59))/LCIA_Methods!D12</f>
        <v>-0.9001983578633318</v>
      </c>
      <c r="M2" s="6">
        <f>(+(supply_chain_S3_BWM!B20*LCI_default_S3!W29)+(supply_chain_S3_BWM!B40*LCI_default_S3!W59))/LCIA_Methods!D13</f>
        <v>-1.206137545674588</v>
      </c>
      <c r="N2" s="6">
        <f>(+(supply_chain_S3_BWM!B20*LCI_default_S3!X29)+(supply_chain_S3_BWM!B40*LCI_default_S3!X59))/LCIA_Methods!D14</f>
        <v>-0.7994997383739576</v>
      </c>
      <c r="O2" s="6">
        <f>(+(supply_chain_S3_BWM!B20*LCI_default_S3!Y29)+(supply_chain_S3_BWM!B40*LCI_default_S3!Y59))/LCIA_Methods!D15</f>
        <v>-0.48940644428361979</v>
      </c>
      <c r="P2" s="6">
        <f>(+(supply_chain_S3_BWM!B20*LCI_default_S3!Z29)+(supply_chain_S3_BWM!B40*LCI_default_S3!Z59))/LCIA_Methods!D16</f>
        <v>-2.098685837473397</v>
      </c>
      <c r="Q2" s="6">
        <f>(+(supply_chain_S3_BWM!B20*LCI_default_S3!AA29)+(supply_chain_S3_BWM!B40*LCI_default_S3!AA59))/LCIA_Methods!D17</f>
        <v>-3.453996065389489</v>
      </c>
    </row>
    <row r="3" spans="1:17" x14ac:dyDescent="0.35">
      <c r="A3" s="5" t="s">
        <v>2</v>
      </c>
      <c r="B3" s="6">
        <f>(+(supply_chain_S3_PW1!B20*LCI_default_S3!L29)+(supply_chain_S3_PW1!B40*LCI_default_S3!L59))/LCIA_Methods!D2</f>
        <v>-3.932180146242608E-2</v>
      </c>
      <c r="C3" s="6">
        <f>(+(supply_chain_S3_PW1!B20*LCI_default_S3!M29)+(supply_chain_S3_PW1!B40*LCI_default_S3!M59))/LCIA_Methods!D3</f>
        <v>-2.9176610660350093E-3</v>
      </c>
      <c r="D3" s="6">
        <f>(+(supply_chain_S3_PW1!B20*LCI_default_S3!N29)+(supply_chain_S3_PW1!B40*LCI_default_S3!N59))/LCIA_Methods!D4</f>
        <v>-0.27288102995720864</v>
      </c>
      <c r="E3" s="6">
        <f>(+(supply_chain_S3_PW1!B20*LCI_default_S3!O29)+(supply_chain_S3_PW1!B40*LCI_default_S3!O59))/LCIA_Methods!D5</f>
        <v>-9.823669049215962E-2</v>
      </c>
      <c r="F3" s="6">
        <f>(+(supply_chain_S3_PW1!B20*LCI_default_S3!P29)+(supply_chain_S3_PW1!B40*LCI_default_S3!P59))/LCIA_Methods!D6</f>
        <v>-4.3964182651585755E-2</v>
      </c>
      <c r="G3" s="6">
        <f>(+(supply_chain_S3_PW1!B20*LCI_default_S3!Q29)+(supply_chain_S3_PW1!B40*LCI_default_S3!Q59))/LCIA_Methods!D7</f>
        <v>-4.7977301247608172E-3</v>
      </c>
      <c r="H3" s="6">
        <f>(+(supply_chain_S3_PW1!B20*LCI_default_S3!R29)+(supply_chain_S3_PW1!B40*LCI_default_S3!R59))/LCIA_Methods!D8</f>
        <v>-5.8570135504973614E-2</v>
      </c>
      <c r="I3" s="6">
        <f>(+(supply_chain_S3_PW1!B20*LCI_default_S3!S29)+(supply_chain_S3_PW1!B40*LCI_default_S3!S59))/LCIA_Methods!D9</f>
        <v>-3.8153998298126497E-2</v>
      </c>
      <c r="J3" s="6">
        <f>(+(supply_chain_S3_PW1!B20*LCI_default_S3!T29)+(supply_chain_S3_PW1!B40*LCI_default_S3!T59))/LCIA_Methods!D10</f>
        <v>-4.7848167150813817E-2</v>
      </c>
      <c r="K3" s="6">
        <f>(+(supply_chain_S3_PW1!B20*LCI_default_S3!U29)+(supply_chain_S3_PW1!B40*LCI_default_S3!U59))/LCIA_Methods!D11</f>
        <v>-5.2609246886293386E-3</v>
      </c>
      <c r="L3" s="6">
        <f>(+(supply_chain_S3_PW1!B20*LCI_default_S3!V29)+(supply_chain_S3_PW1!B40*LCI_default_S3!V59))/LCIA_Methods!D12</f>
        <v>-2.7231258447381366E-2</v>
      </c>
      <c r="M3" s="6">
        <f>(+(supply_chain_S3_PW1!B20*LCI_default_S3!W29)+(supply_chain_S3_PW1!B40*LCI_default_S3!W59))/LCIA_Methods!D13</f>
        <v>-7.1511547261714783E-2</v>
      </c>
      <c r="N3" s="6">
        <f>(+(supply_chain_S3_PW1!B20*LCI_default_S3!X29)+(supply_chain_S3_PW1!B40*LCI_default_S3!X59))/LCIA_Methods!D14</f>
        <v>-4.4235679577725086E-3</v>
      </c>
      <c r="O3" s="6">
        <f>(+(supply_chain_S3_PW1!B20*LCI_default_S3!Y29)+(supply_chain_S3_PW1!B40*LCI_default_S3!Y59))/LCIA_Methods!D15</f>
        <v>-2.3785019982471424E-3</v>
      </c>
      <c r="P3" s="6">
        <f>(+(supply_chain_S3_PW1!B20*LCI_default_S3!Z29)+(supply_chain_S3_PW1!B40*LCI_default_S3!Z59))/LCIA_Methods!D16</f>
        <v>-1.8353936958157104E-2</v>
      </c>
      <c r="Q3" s="6">
        <f>(+(supply_chain_S3_PW1!B20*LCI_default_S3!AA29)+(supply_chain_S3_PW1!B40*LCI_default_S3!AA59))/LCIA_Methods!D17</f>
        <v>-7.6247141790676931E-2</v>
      </c>
    </row>
    <row r="4" spans="1:17" x14ac:dyDescent="0.35">
      <c r="A4" s="5" t="s">
        <v>3</v>
      </c>
      <c r="B4" s="6">
        <f>(+(supply_chain_S3_PW2!B20*LCI_default_S3!L29)+(supply_chain_S3_PW2!B40*LCI_default_S3!L59))/LCIA_Methods!D2</f>
        <v>-7.0555693656327643</v>
      </c>
      <c r="C4" s="6">
        <f>(+(supply_chain_S3_PW2!B20*LCI_default_S3!M29)+(supply_chain_S3_PW2!B40*LCI_default_S3!M59))/LCIA_Methods!D3</f>
        <v>-0.11018390424602993</v>
      </c>
      <c r="D4" s="6">
        <f>(+(supply_chain_S3_PW2!B20*LCI_default_S3!N29)+(supply_chain_S3_PW2!B40*LCI_default_S3!N59))/LCIA_Methods!D4</f>
        <v>-14.774376907153435</v>
      </c>
      <c r="E4" s="6">
        <f>(+(supply_chain_S3_PW2!B20*LCI_default_S3!O29)+(supply_chain_S3_PW2!B40*LCI_default_S3!O59))/LCIA_Methods!D5</f>
        <v>-8.6415917120884131</v>
      </c>
      <c r="F4" s="6">
        <f>(+(supply_chain_S3_PW2!B20*LCI_default_S3!P29)+(supply_chain_S3_PW2!B40*LCI_default_S3!P59))/LCIA_Methods!D6</f>
        <v>-7.4366388856613694</v>
      </c>
      <c r="G4" s="6">
        <f>(+(supply_chain_S3_PW2!B20*LCI_default_S3!Q29)+(supply_chain_S3_PW2!B40*LCI_default_S3!Q59))/LCIA_Methods!D7</f>
        <v>-0.41687011700750726</v>
      </c>
      <c r="H4" s="6">
        <f>(+(supply_chain_S3_PW2!B20*LCI_default_S3!R29)+(supply_chain_S3_PW2!B40*LCI_default_S3!R59))/LCIA_Methods!D8</f>
        <v>-1.6388040065544021</v>
      </c>
      <c r="I4" s="6">
        <f>(+(supply_chain_S3_PW2!B20*LCI_default_S3!S29)+(supply_chain_S3_PW2!B40*LCI_default_S3!S59))/LCIA_Methods!D9</f>
        <v>-6.8188470755717789</v>
      </c>
      <c r="J4" s="6">
        <f>(+(supply_chain_S3_PW2!B20*LCI_default_S3!T29)+(supply_chain_S3_PW2!B40*LCI_default_S3!T59))/LCIA_Methods!D10</f>
        <v>-9.0345478361167864</v>
      </c>
      <c r="K4" s="6">
        <f>(+(supply_chain_S3_PW2!B20*LCI_default_S3!U29)+(supply_chain_S3_PW2!B40*LCI_default_S3!U59))/LCIA_Methods!D11</f>
        <v>-0.3902006089374031</v>
      </c>
      <c r="L4" s="6">
        <f>(+(supply_chain_S3_PW2!B20*LCI_default_S3!V29)+(supply_chain_S3_PW2!B40*LCI_default_S3!V59))/LCIA_Methods!D12</f>
        <v>-0.87296709941595041</v>
      </c>
      <c r="M4" s="6">
        <f>(+(supply_chain_S3_PW2!B20*LCI_default_S3!W29)+(supply_chain_S3_PW2!B40*LCI_default_S3!W59))/LCIA_Methods!D13</f>
        <v>-1.1346259984128733</v>
      </c>
      <c r="N4" s="6">
        <f>(+(supply_chain_S3_PW2!B20*LCI_default_S3!X29)+(supply_chain_S3_PW2!B40*LCI_default_S3!X59))/LCIA_Methods!D14</f>
        <v>-0.79507617041618517</v>
      </c>
      <c r="O4" s="6">
        <f>(+(supply_chain_S3_PW2!B20*LCI_default_S3!Y29)+(supply_chain_S3_PW2!B40*LCI_default_S3!Y59))/LCIA_Methods!D15</f>
        <v>-0.48702794228537261</v>
      </c>
      <c r="P4" s="6">
        <f>(+(supply_chain_S3_PW2!B20*LCI_default_S3!Z29)+(supply_chain_S3_PW2!B40*LCI_default_S3!Z59))/LCIA_Methods!D16</f>
        <v>-2.0803319005152399</v>
      </c>
      <c r="Q4" s="6">
        <f>(+(supply_chain_S3_PW2!B20*LCI_default_S3!AA29)+(supply_chain_S3_PW2!B40*LCI_default_S3!AA59))/LCIA_Methods!D17</f>
        <v>-3.3777489235988121</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OEV_Pathways_default_S3!B2*VLOOKUP("BWM",Waste_Generation_S5!A1:C100,3,FALSE)</f>
        <v>54.499416357675514</v>
      </c>
      <c r="C2" s="6">
        <f>OEV_Pathways_default_S3!C2*VLOOKUP("BWM",Waste_Generation_S5!A1:C100,3,FALSE)</f>
        <v>2.2998173345933921</v>
      </c>
      <c r="D2" s="6">
        <f>OEV_Pathways_default_S3!D2*VLOOKUP("BWM",Waste_Generation_S5!A1:C100,3,FALSE)</f>
        <v>634.59829900637817</v>
      </c>
      <c r="E2" s="6">
        <f>OEV_Pathways_default_S3!E2*VLOOKUP("BWM",Waste_Generation_S5!A1:C100,3,FALSE)</f>
        <v>-177.43155061614115</v>
      </c>
      <c r="F2" s="6">
        <f>OEV_Pathways_default_S3!F2*VLOOKUP("BWM",Waste_Generation_S5!A1:C100,3,FALSE)</f>
        <v>50.244986270361366</v>
      </c>
      <c r="G2" s="6">
        <f>OEV_Pathways_default_S3!G2*VLOOKUP("BWM",Waste_Generation_S5!A1:C100,3,FALSE)</f>
        <v>3.8122237486008808</v>
      </c>
      <c r="H2" s="6">
        <f>OEV_Pathways_default_S3!H2*VLOOKUP("BWM",Waste_Generation_S5!A1:C100,3,FALSE)</f>
        <v>78.518377223332138</v>
      </c>
      <c r="I2" s="6">
        <f>OEV_Pathways_default_S3!I2*VLOOKUP("BWM",Waste_Generation_S5!A1:C100,3,FALSE)</f>
        <v>92.127470914308503</v>
      </c>
      <c r="J2" s="6">
        <f>OEV_Pathways_default_S3!J2*VLOOKUP("BWM",Waste_Generation_S5!A1:C100,3,FALSE)</f>
        <v>113.92709018831357</v>
      </c>
      <c r="K2" s="6">
        <f>OEV_Pathways_default_S3!K2*VLOOKUP("BWM",Waste_Generation_S5!A1:C100,3,FALSE)</f>
        <v>73.05993147213195</v>
      </c>
      <c r="L2" s="6">
        <f>OEV_Pathways_default_S3!L2*VLOOKUP("BWM",Waste_Generation_S5!A1:C100,3,FALSE)</f>
        <v>140.05807128635405</v>
      </c>
      <c r="M2" s="6">
        <f>OEV_Pathways_default_S3!M2*VLOOKUP("BWM",Waste_Generation_S5!A1:C100,3,FALSE)</f>
        <v>632.74470035711352</v>
      </c>
      <c r="N2" s="6">
        <f>OEV_Pathways_default_S3!N2*VLOOKUP("BWM",Waste_Generation_S5!A1:C100,3,FALSE)</f>
        <v>83.344841018946354</v>
      </c>
      <c r="O2" s="6">
        <f>OEV_Pathways_default_S3!O2*VLOOKUP("BWM",Waste_Generation_S5!A1:C100,3,FALSE)</f>
        <v>1012.9397333784165</v>
      </c>
      <c r="P2" s="6">
        <f>OEV_Pathways_default_S3!P2*VLOOKUP("BWM",Waste_Generation_S5!A1:C100,3,FALSE)</f>
        <v>58.640150971428717</v>
      </c>
      <c r="Q2" s="6">
        <f>OEV_Pathways_default_S3!Q2*VLOOKUP("BWM",Waste_Generation_S5!A1:C100,3,FALSE)</f>
        <v>77.857743217631139</v>
      </c>
    </row>
    <row r="3" spans="1:17" x14ac:dyDescent="0.35">
      <c r="A3" s="5" t="s">
        <v>2</v>
      </c>
      <c r="B3" s="6">
        <f>OEV_Pathways_default_S3!B3*VLOOKUP("PW1",Waste_Generation_S5!A1:C100,3,FALSE)</f>
        <v>11.099417521277569</v>
      </c>
      <c r="C3" s="6">
        <f>OEV_Pathways_default_S3!C3*VLOOKUP("PW1",Waste_Generation_S5!A1:C100,3,FALSE)</f>
        <v>0.47568263190956789</v>
      </c>
      <c r="D3" s="6">
        <f>OEV_Pathways_default_S3!D3*VLOOKUP("PW1",Waste_Generation_S5!A1:C100,3,FALSE)</f>
        <v>139.40532914679969</v>
      </c>
      <c r="E3" s="6">
        <f>OEV_Pathways_default_S3!E3*VLOOKUP("PW1",Waste_Generation_S5!A1:C100,3,FALSE)</f>
        <v>-23.596251998215791</v>
      </c>
      <c r="F3" s="6">
        <f>OEV_Pathways_default_S3!F3*VLOOKUP("PW1",Waste_Generation_S5!A1:C100,3,FALSE)</f>
        <v>9.9583230990237794</v>
      </c>
      <c r="G3" s="6">
        <f>OEV_Pathways_default_S3!G3*VLOOKUP("PW1",Waste_Generation_S5!A1:C100,3,FALSE)</f>
        <v>0.78395173483815594</v>
      </c>
      <c r="H3" s="6">
        <f>OEV_Pathways_default_S3!H3*VLOOKUP("PW1",Waste_Generation_S5!A1:C100,3,FALSE)</f>
        <v>16.675336476755866</v>
      </c>
      <c r="I3" s="6">
        <f>OEV_Pathways_default_S3!I3*VLOOKUP("PW1",Waste_Generation_S5!A1:C100,3,FALSE)</f>
        <v>18.175076947311567</v>
      </c>
      <c r="J3" s="6">
        <f>OEV_Pathways_default_S3!J3*VLOOKUP("PW1",Waste_Generation_S5!A1:C100,3,FALSE)</f>
        <v>22.255801103758856</v>
      </c>
      <c r="K3" s="6">
        <f>OEV_Pathways_default_S3!K3*VLOOKUP("PW1",Waste_Generation_S5!A1:C100,3,FALSE)</f>
        <v>14.808930072764127</v>
      </c>
      <c r="L3" s="6">
        <f>OEV_Pathways_default_S3!L3*VLOOKUP("PW1",Waste_Generation_S5!A1:C100,3,FALSE)</f>
        <v>27.314635549249829</v>
      </c>
      <c r="M3" s="6">
        <f>OEV_Pathways_default_S3!M3*VLOOKUP("PW1",Waste_Generation_S5!A1:C100,3,FALSE)</f>
        <v>156.07719634021987</v>
      </c>
      <c r="N3" s="6">
        <f>OEV_Pathways_default_S3!N3*VLOOKUP("PW1",Waste_Generation_S5!A1:C100,3,FALSE)</f>
        <v>18.48066401492289</v>
      </c>
      <c r="O3" s="6">
        <f>OEV_Pathways_default_S3!O3*VLOOKUP("PW1",Waste_Generation_S5!A1:C100,3,FALSE)</f>
        <v>200.92183650940353</v>
      </c>
      <c r="P3" s="6">
        <f>OEV_Pathways_default_S3!P3*VLOOKUP("PW1",Waste_Generation_S5!A1:C100,3,FALSE)</f>
        <v>12.430745273238118</v>
      </c>
      <c r="Q3" s="6">
        <f>OEV_Pathways_default_S3!Q3*VLOOKUP("PW1",Waste_Generation_S5!A1:C100,3,FALSE)</f>
        <v>16.226690033978834</v>
      </c>
    </row>
    <row r="4" spans="1:17" x14ac:dyDescent="0.35">
      <c r="A4" s="5" t="s">
        <v>3</v>
      </c>
      <c r="B4" s="6">
        <f>OEV_Pathways_default_S3!B4*VLOOKUP("PW2",Waste_Generation_S5!A1:C100,3,FALSE)</f>
        <v>43.399998836397948</v>
      </c>
      <c r="C4" s="6">
        <f>OEV_Pathways_default_S3!C4*VLOOKUP("PW2",Waste_Generation_S5!A1:C100,3,FALSE)</f>
        <v>1.8241347026838244</v>
      </c>
      <c r="D4" s="6">
        <f>OEV_Pathways_default_S3!D4*VLOOKUP("PW2",Waste_Generation_S5!A1:C100,3,FALSE)</f>
        <v>495.19296985957851</v>
      </c>
      <c r="E4" s="6">
        <f>OEV_Pathways_default_S3!E4*VLOOKUP("PW2",Waste_Generation_S5!A1:C100,3,FALSE)</f>
        <v>-153.83529861792536</v>
      </c>
      <c r="F4" s="6">
        <f>OEV_Pathways_default_S3!F4*VLOOKUP("PW2",Waste_Generation_S5!A1:C100,3,FALSE)</f>
        <v>40.286663171337594</v>
      </c>
      <c r="G4" s="6">
        <f>OEV_Pathways_default_S3!G4*VLOOKUP("PW2",Waste_Generation_S5!A1:C100,3,FALSE)</f>
        <v>3.0282720137627246</v>
      </c>
      <c r="H4" s="6">
        <f>OEV_Pathways_default_S3!H4*VLOOKUP("PW2",Waste_Generation_S5!A1:C100,3,FALSE)</f>
        <v>61.843040746576271</v>
      </c>
      <c r="I4" s="6">
        <f>OEV_Pathways_default_S3!I4*VLOOKUP("PW2",Waste_Generation_S5!A1:C100,3,FALSE)</f>
        <v>73.952393966996922</v>
      </c>
      <c r="J4" s="6">
        <f>OEV_Pathways_default_S3!J4*VLOOKUP("PW2",Waste_Generation_S5!A1:C100,3,FALSE)</f>
        <v>91.671289084554701</v>
      </c>
      <c r="K4" s="6">
        <f>OEV_Pathways_default_S3!K4*VLOOKUP("PW2",Waste_Generation_S5!A1:C100,3,FALSE)</f>
        <v>58.251001399367809</v>
      </c>
      <c r="L4" s="6">
        <f>OEV_Pathways_default_S3!L4*VLOOKUP("PW2",Waste_Generation_S5!A1:C100,3,FALSE)</f>
        <v>112.74343573710421</v>
      </c>
      <c r="M4" s="6">
        <f>OEV_Pathways_default_S3!M4*VLOOKUP("PW2",Waste_Generation_S5!A1:C100,3,FALSE)</f>
        <v>476.66750401689359</v>
      </c>
      <c r="N4" s="6">
        <f>OEV_Pathways_default_S3!N4*VLOOKUP("PW2",Waste_Generation_S5!A1:C100,3,FALSE)</f>
        <v>64.86417700402346</v>
      </c>
      <c r="O4" s="6">
        <f>OEV_Pathways_default_S3!O4*VLOOKUP("PW2",Waste_Generation_S5!A1:C100,3,FALSE)</f>
        <v>812.01789686901293</v>
      </c>
      <c r="P4" s="6">
        <f>OEV_Pathways_default_S3!P4*VLOOKUP("PW2",Waste_Generation_S5!A1:C100,3,FALSE)</f>
        <v>46.209405698190601</v>
      </c>
      <c r="Q4" s="6">
        <f>OEV_Pathways_default_S3!Q4*VLOOKUP("PW2",Waste_Generation_S5!A1:C100,3,FALSE)</f>
        <v>61.631053183652291</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CA_Pathways_default_S4!B2-TUM_default_S4_Util!B2</f>
        <v>15.048681649866941</v>
      </c>
      <c r="C2" s="6">
        <f>CA_Pathways_default_S4!C2-TUM_default_S4_Util!C2</f>
        <v>0.65017066997594786</v>
      </c>
      <c r="D2" s="6">
        <f>CA_Pathways_default_S4!D2-TUM_default_S4_Util!D2</f>
        <v>79.885969591300864</v>
      </c>
      <c r="E2" s="6">
        <f>CA_Pathways_default_S4!E2-TUM_default_S4_Util!E2</f>
        <v>16.297745439238611</v>
      </c>
      <c r="F2" s="6">
        <f>CA_Pathways_default_S4!F2-TUM_default_S4_Util!F2</f>
        <v>26.38351584979393</v>
      </c>
      <c r="G2" s="6">
        <f>CA_Pathways_default_S4!G2-TUM_default_S4_Util!G2</f>
        <v>1.3514166812827744</v>
      </c>
      <c r="H2" s="6">
        <f>CA_Pathways_default_S4!H2-TUM_default_S4_Util!H2</f>
        <v>84.679995233181643</v>
      </c>
      <c r="I2" s="6">
        <f>CA_Pathways_default_S4!I2-TUM_default_S4_Util!I2</f>
        <v>52.680724311759697</v>
      </c>
      <c r="J2" s="6">
        <f>CA_Pathways_default_S4!J2-TUM_default_S4_Util!J2</f>
        <v>72.491548550644609</v>
      </c>
      <c r="K2" s="6">
        <f>CA_Pathways_default_S4!K2-TUM_default_S4_Util!K2</f>
        <v>1.231355929996051</v>
      </c>
      <c r="L2" s="6">
        <f>CA_Pathways_default_S4!L2-TUM_default_S4_Util!L2</f>
        <v>7.494965334974518</v>
      </c>
      <c r="M2" s="6">
        <f>CA_Pathways_default_S4!M2-TUM_default_S4_Util!M2</f>
        <v>8.2206197505385905</v>
      </c>
      <c r="N2" s="6">
        <f>CA_Pathways_default_S4!N2-TUM_default_S4_Util!N2</f>
        <v>0.66067306432948358</v>
      </c>
      <c r="O2" s="6">
        <f>CA_Pathways_default_S4!O2-TUM_default_S4_Util!O2</f>
        <v>2.4300109503382465</v>
      </c>
      <c r="P2" s="6">
        <f>CA_Pathways_default_S4!P2-TUM_default_S4_Util!P2</f>
        <v>3.737693737163621</v>
      </c>
      <c r="Q2" s="6">
        <f>CA_Pathways_default_S4!Q2-TUM_default_S4_Util!Q2</f>
        <v>16.892922138131354</v>
      </c>
    </row>
    <row r="3" spans="1:17" x14ac:dyDescent="0.35">
      <c r="A3" s="5" t="s">
        <v>2</v>
      </c>
      <c r="B3" s="6">
        <f>CA_Pathways_default_S4!B3-TUM_default_S4_Util!B3</f>
        <v>0.91216331781636206</v>
      </c>
      <c r="C3" s="6">
        <f>CA_Pathways_default_S4!C3-TUM_default_S4_Util!C3</f>
        <v>2.5929922077000374E-3</v>
      </c>
      <c r="D3" s="6">
        <f>CA_Pathways_default_S4!D3-TUM_default_S4_Util!D3</f>
        <v>0.54590037480100917</v>
      </c>
      <c r="E3" s="6">
        <f>CA_Pathways_default_S4!E3-TUM_default_S4_Util!E3</f>
        <v>0.16353452321598821</v>
      </c>
      <c r="F3" s="6">
        <f>CA_Pathways_default_S4!F3-TUM_default_S4_Util!F3</f>
        <v>0.18423491067664569</v>
      </c>
      <c r="G3" s="6">
        <f>CA_Pathways_default_S4!G3-TUM_default_S4_Util!G3</f>
        <v>1.2866198189633755E-2</v>
      </c>
      <c r="H3" s="6">
        <f>CA_Pathways_default_S4!H3-TUM_default_S4_Util!H3</f>
        <v>72.804805568920727</v>
      </c>
      <c r="I3" s="6">
        <f>CA_Pathways_default_S4!I3-TUM_default_S4_Util!I3</f>
        <v>0.46847339188554166</v>
      </c>
      <c r="J3" s="6">
        <f>CA_Pathways_default_S4!J3-TUM_default_S4_Util!J3</f>
        <v>0.58960813866950923</v>
      </c>
      <c r="K3" s="6">
        <f>CA_Pathways_default_S4!K3-TUM_default_S4_Util!K3</f>
        <v>5.3106326921101787E-2</v>
      </c>
      <c r="L3" s="6">
        <f>CA_Pathways_default_S4!L3-TUM_default_S4_Util!L3</f>
        <v>5.3728132382257918E-2</v>
      </c>
      <c r="M3" s="6">
        <f>CA_Pathways_default_S4!M3-TUM_default_S4_Util!M3</f>
        <v>0.12430188552777488</v>
      </c>
      <c r="N3" s="6">
        <f>CA_Pathways_default_S4!N3-TUM_default_S4_Util!N3</f>
        <v>5.03586884725274E-3</v>
      </c>
      <c r="O3" s="6">
        <f>CA_Pathways_default_S4!O3-TUM_default_S4_Util!O3</f>
        <v>0.67369977364772726</v>
      </c>
      <c r="P3" s="6">
        <f>CA_Pathways_default_S4!P3-TUM_default_S4_Util!P3</f>
        <v>9.5044028388710344E-2</v>
      </c>
      <c r="Q3" s="6">
        <f>CA_Pathways_default_S4!Q3-TUM_default_S4_Util!Q3</f>
        <v>0.50931829834040687</v>
      </c>
    </row>
    <row r="4" spans="1:17" x14ac:dyDescent="0.35">
      <c r="A4" s="5" t="s">
        <v>3</v>
      </c>
      <c r="B4" s="6">
        <f>CA_Pathways_default_S4!B4-TUM_default_S4_Util!B4</f>
        <v>14.136518332050574</v>
      </c>
      <c r="C4" s="6">
        <f>CA_Pathways_default_S4!C4-TUM_default_S4_Util!C4</f>
        <v>0.64757767776824771</v>
      </c>
      <c r="D4" s="6">
        <f>CA_Pathways_default_S4!D4-TUM_default_S4_Util!D4</f>
        <v>79.340069216499842</v>
      </c>
      <c r="E4" s="6">
        <f>CA_Pathways_default_S4!E4-TUM_default_S4_Util!E4</f>
        <v>16.134210916022621</v>
      </c>
      <c r="F4" s="6">
        <f>CA_Pathways_default_S4!F4-TUM_default_S4_Util!F4</f>
        <v>26.199280939117283</v>
      </c>
      <c r="G4" s="6">
        <f>CA_Pathways_default_S4!G4-TUM_default_S4_Util!G4</f>
        <v>1.3385504830931407</v>
      </c>
      <c r="H4" s="6">
        <f>CA_Pathways_default_S4!H4-TUM_default_S4_Util!H4</f>
        <v>11.875189664260917</v>
      </c>
      <c r="I4" s="6">
        <f>CA_Pathways_default_S4!I4-TUM_default_S4_Util!I4</f>
        <v>52.212250919874158</v>
      </c>
      <c r="J4" s="6">
        <f>CA_Pathways_default_S4!J4-TUM_default_S4_Util!J4</f>
        <v>71.90194041197509</v>
      </c>
      <c r="K4" s="6">
        <f>CA_Pathways_default_S4!K4-TUM_default_S4_Util!K4</f>
        <v>1.1782496030749494</v>
      </c>
      <c r="L4" s="6">
        <f>CA_Pathways_default_S4!L4-TUM_default_S4_Util!L4</f>
        <v>7.4412372025922604</v>
      </c>
      <c r="M4" s="6">
        <f>CA_Pathways_default_S4!M4-TUM_default_S4_Util!M4</f>
        <v>8.0963178650108159</v>
      </c>
      <c r="N4" s="6">
        <f>CA_Pathways_default_S4!N4-TUM_default_S4_Util!N4</f>
        <v>0.65563719548223076</v>
      </c>
      <c r="O4" s="6">
        <f>CA_Pathways_default_S4!O4-TUM_default_S4_Util!O4</f>
        <v>1.7563111766905195</v>
      </c>
      <c r="P4" s="6">
        <f>CA_Pathways_default_S4!P4-TUM_default_S4_Util!P4</f>
        <v>3.6426497087749112</v>
      </c>
      <c r="Q4" s="6">
        <f>CA_Pathways_default_S4!Q4-TUM_default_S4_Util!Q4</f>
        <v>16.383603839790943</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(+(supply_chain_S4_BWM!B20*LCI_default_S4!L29)+(supply_chain_S4_BWM!B40*LCI_default_S4!L59))/LCIA_Methods!D2</f>
        <v>-0.24154820898347448</v>
      </c>
      <c r="C2" s="6">
        <f>(+(supply_chain_S4_BWM!B20*LCI_default_S4!M29)+(supply_chain_S4_BWM!B40*LCI_default_S4!M59))/LCIA_Methods!D3</f>
        <v>-1.7922775119929343E-2</v>
      </c>
      <c r="D2" s="6">
        <f>(+(supply_chain_S4_BWM!B20*LCI_default_S4!N29)+(supply_chain_S4_BWM!B40*LCI_default_S4!N59))/LCIA_Methods!D4</f>
        <v>-1.6762691840228527</v>
      </c>
      <c r="E2" s="6">
        <f>(+(supply_chain_S4_BWM!B20*LCI_default_S4!O29)+(supply_chain_S4_BWM!B40*LCI_default_S4!O59))/LCIA_Methods!D5</f>
        <v>-0.60345395588040907</v>
      </c>
      <c r="F2" s="6">
        <f>(+(supply_chain_S4_BWM!B20*LCI_default_S4!P29)+(supply_chain_S4_BWM!B40*LCI_default_S4!P59))/LCIA_Methods!D6</f>
        <v>-0.2700656934311696</v>
      </c>
      <c r="G2" s="6">
        <f>(+(supply_chain_S4_BWM!B20*LCI_default_S4!Q29)+(supply_chain_S4_BWM!B40*LCI_default_S4!Q59))/LCIA_Methods!D7</f>
        <v>-2.9471770766387878E-2</v>
      </c>
      <c r="H2" s="6">
        <f>(+(supply_chain_S4_BWM!B20*LCI_default_S4!R29)+(supply_chain_S4_BWM!B40*LCI_default_S4!R59))/LCIA_Methods!D8</f>
        <v>-0.35978797524483791</v>
      </c>
      <c r="I2" s="6">
        <f>(+(supply_chain_S4_BWM!B20*LCI_default_S4!S29)+(supply_chain_S4_BWM!B40*LCI_default_S4!S59))/LCIA_Methods!D9</f>
        <v>-0.23437456097420567</v>
      </c>
      <c r="J2" s="6">
        <f>(+(supply_chain_S4_BWM!B20*LCI_default_S4!T29)+(supply_chain_S4_BWM!B40*LCI_default_S4!T59))/LCIA_Methods!D10</f>
        <v>-0.29392445535499917</v>
      </c>
      <c r="K2" s="6">
        <f>(+(supply_chain_S4_BWM!B20*LCI_default_S4!U29)+(supply_chain_S4_BWM!B40*LCI_default_S4!U59))/LCIA_Methods!D11</f>
        <v>-3.231710880158023E-2</v>
      </c>
      <c r="L2" s="6">
        <f>(+(supply_chain_S4_BWM!B20*LCI_default_S4!V29)+(supply_chain_S4_BWM!B40*LCI_default_S4!V59))/LCIA_Methods!D12</f>
        <v>-0.16727773046248554</v>
      </c>
      <c r="M2" s="6">
        <f>(+(supply_chain_S4_BWM!B20*LCI_default_S4!W29)+(supply_chain_S4_BWM!B40*LCI_default_S4!W59))/LCIA_Methods!D13</f>
        <v>-0.43928521889339078</v>
      </c>
      <c r="N2" s="6">
        <f>(+(supply_chain_S4_BWM!B20*LCI_default_S4!X29)+(supply_chain_S4_BWM!B40*LCI_default_S4!X59))/LCIA_Methods!D14</f>
        <v>-2.7173346026316842E-2</v>
      </c>
      <c r="O2" s="6">
        <f>(+(supply_chain_S4_BWM!B20*LCI_default_S4!Y29)+(supply_chain_S4_BWM!B40*LCI_default_S4!Y59))/LCIA_Methods!D15</f>
        <v>-1.4610797989232448E-2</v>
      </c>
      <c r="P2" s="6">
        <f>(+(supply_chain_S4_BWM!B20*LCI_default_S4!Z29)+(supply_chain_S4_BWM!B40*LCI_default_S4!Z59))/LCIA_Methods!D16</f>
        <v>-0.11274561274296505</v>
      </c>
      <c r="Q2" s="6">
        <f>(+(supply_chain_S4_BWM!B20*LCI_default_S4!AA29)+(supply_chain_S4_BWM!B40*LCI_default_S4!AA59))/LCIA_Methods!D17</f>
        <v>-0.4683752995713012</v>
      </c>
    </row>
    <row r="3" spans="1:17" x14ac:dyDescent="0.35">
      <c r="A3" s="5" t="s">
        <v>2</v>
      </c>
      <c r="B3" s="6">
        <f>(+(supply_chain_S4_PW1!B20*LCI_default_S4!L29)+(supply_chain_S4_PW1!B40*LCI_default_S4!L59))/LCIA_Methods!D2</f>
        <v>-3.932180146242608E-2</v>
      </c>
      <c r="C3" s="6">
        <f>(+(supply_chain_S4_PW1!B20*LCI_default_S4!M29)+(supply_chain_S4_PW1!B40*LCI_default_S4!M59))/LCIA_Methods!D3</f>
        <v>-2.9176610660350093E-3</v>
      </c>
      <c r="D3" s="6">
        <f>(+(supply_chain_S4_PW1!B20*LCI_default_S4!N29)+(supply_chain_S4_PW1!B40*LCI_default_S4!N59))/LCIA_Methods!D4</f>
        <v>-0.27288102995720864</v>
      </c>
      <c r="E3" s="6">
        <f>(+(supply_chain_S4_PW1!B20*LCI_default_S4!O29)+(supply_chain_S4_PW1!B40*LCI_default_S4!O59))/LCIA_Methods!D5</f>
        <v>-9.823669049215962E-2</v>
      </c>
      <c r="F3" s="6">
        <f>(+(supply_chain_S4_PW1!B20*LCI_default_S4!P29)+(supply_chain_S4_PW1!B40*LCI_default_S4!P59))/LCIA_Methods!D6</f>
        <v>-4.3964182651585755E-2</v>
      </c>
      <c r="G3" s="6">
        <f>(+(supply_chain_S4_PW1!B20*LCI_default_S4!Q29)+(supply_chain_S4_PW1!B40*LCI_default_S4!Q59))/LCIA_Methods!D7</f>
        <v>-4.7977301247608172E-3</v>
      </c>
      <c r="H3" s="6">
        <f>(+(supply_chain_S4_PW1!B20*LCI_default_S4!R29)+(supply_chain_S4_PW1!B40*LCI_default_S4!R59))/LCIA_Methods!D8</f>
        <v>-5.8570135504973614E-2</v>
      </c>
      <c r="I3" s="6">
        <f>(+(supply_chain_S4_PW1!B20*LCI_default_S4!S29)+(supply_chain_S4_PW1!B40*LCI_default_S4!S59))/LCIA_Methods!D9</f>
        <v>-3.8153998298126497E-2</v>
      </c>
      <c r="J3" s="6">
        <f>(+(supply_chain_S4_PW1!B20*LCI_default_S4!T29)+(supply_chain_S4_PW1!B40*LCI_default_S4!T59))/LCIA_Methods!D10</f>
        <v>-4.7848167150813817E-2</v>
      </c>
      <c r="K3" s="6">
        <f>(+(supply_chain_S4_PW1!B20*LCI_default_S4!U29)+(supply_chain_S4_PW1!B40*LCI_default_S4!U59))/LCIA_Methods!D11</f>
        <v>-5.2609246886293386E-3</v>
      </c>
      <c r="L3" s="6">
        <f>(+(supply_chain_S4_PW1!B20*LCI_default_S4!V29)+(supply_chain_S4_PW1!B40*LCI_default_S4!V59))/LCIA_Methods!D12</f>
        <v>-2.7231258447381366E-2</v>
      </c>
      <c r="M3" s="6">
        <f>(+(supply_chain_S4_PW1!B20*LCI_default_S4!W29)+(supply_chain_S4_PW1!B40*LCI_default_S4!W59))/LCIA_Methods!D13</f>
        <v>-7.1511547261714783E-2</v>
      </c>
      <c r="N3" s="6">
        <f>(+(supply_chain_S4_PW1!B20*LCI_default_S4!X29)+(supply_chain_S4_PW1!B40*LCI_default_S4!X59))/LCIA_Methods!D14</f>
        <v>-4.4235679577725086E-3</v>
      </c>
      <c r="O3" s="6">
        <f>(+(supply_chain_S4_PW1!B20*LCI_default_S4!Y29)+(supply_chain_S4_PW1!B40*LCI_default_S4!Y59))/LCIA_Methods!D15</f>
        <v>-2.3785019982471424E-3</v>
      </c>
      <c r="P3" s="6">
        <f>(+(supply_chain_S4_PW1!B20*LCI_default_S4!Z29)+(supply_chain_S4_PW1!B40*LCI_default_S4!Z59))/LCIA_Methods!D16</f>
        <v>-1.8353936958157104E-2</v>
      </c>
      <c r="Q3" s="6">
        <f>(+(supply_chain_S4_PW1!B20*LCI_default_S4!AA29)+(supply_chain_S4_PW1!B40*LCI_default_S4!AA59))/LCIA_Methods!D17</f>
        <v>-7.6247141790676931E-2</v>
      </c>
    </row>
    <row r="4" spans="1:17" x14ac:dyDescent="0.35">
      <c r="A4" s="5" t="s">
        <v>3</v>
      </c>
      <c r="B4" s="6">
        <f>(+(supply_chain_S4_PW2!B20*LCI_default_S4!L29)+(supply_chain_S4_PW2!B40*LCI_default_S4!L59))/LCIA_Methods!D2</f>
        <v>-0.2022264075210484</v>
      </c>
      <c r="C4" s="6">
        <f>(+(supply_chain_S4_PW2!B20*LCI_default_S4!M29)+(supply_chain_S4_PW2!B40*LCI_default_S4!M59))/LCIA_Methods!D3</f>
        <v>-1.5005114053894333E-2</v>
      </c>
      <c r="D4" s="6">
        <f>(+(supply_chain_S4_PW2!B20*LCI_default_S4!N29)+(supply_chain_S4_PW2!B40*LCI_default_S4!N59))/LCIA_Methods!D4</f>
        <v>-1.4033881540656443</v>
      </c>
      <c r="E4" s="6">
        <f>(+(supply_chain_S4_PW2!B20*LCI_default_S4!O29)+(supply_chain_S4_PW2!B40*LCI_default_S4!O59))/LCIA_Methods!D5</f>
        <v>-0.50521726538824951</v>
      </c>
      <c r="F4" s="6">
        <f>(+(supply_chain_S4_PW2!B20*LCI_default_S4!P29)+(supply_chain_S4_PW2!B40*LCI_default_S4!P59))/LCIA_Methods!D6</f>
        <v>-0.2261015107795839</v>
      </c>
      <c r="G4" s="6">
        <f>(+(supply_chain_S4_PW2!B20*LCI_default_S4!Q29)+(supply_chain_S4_PW2!B40*LCI_default_S4!Q59))/LCIA_Methods!D7</f>
        <v>-2.4674040641627062E-2</v>
      </c>
      <c r="H4" s="6">
        <f>(+(supply_chain_S4_PW2!B20*LCI_default_S4!R29)+(supply_chain_S4_PW2!B40*LCI_default_S4!R59))/LCIA_Methods!D8</f>
        <v>-0.30121783973986427</v>
      </c>
      <c r="I4" s="6">
        <f>(+(supply_chain_S4_PW2!B20*LCI_default_S4!S29)+(supply_chain_S4_PW2!B40*LCI_default_S4!S59))/LCIA_Methods!D9</f>
        <v>-0.19622056267607915</v>
      </c>
      <c r="J4" s="6">
        <f>(+(supply_chain_S4_PW2!B20*LCI_default_S4!T29)+(supply_chain_S4_PW2!B40*LCI_default_S4!T59))/LCIA_Methods!D10</f>
        <v>-0.24607628820418537</v>
      </c>
      <c r="K4" s="6">
        <f>(+(supply_chain_S4_PW2!B20*LCI_default_S4!U29)+(supply_chain_S4_PW2!B40*LCI_default_S4!U59))/LCIA_Methods!D11</f>
        <v>-2.7056184112950885E-2</v>
      </c>
      <c r="L4" s="6">
        <f>(+(supply_chain_S4_PW2!B20*LCI_default_S4!V29)+(supply_chain_S4_PW2!B40*LCI_default_S4!V59))/LCIA_Methods!D12</f>
        <v>-0.14004647201510417</v>
      </c>
      <c r="M4" s="6">
        <f>(+(supply_chain_S4_PW2!B20*LCI_default_S4!W29)+(supply_chain_S4_PW2!B40*LCI_default_S4!W59))/LCIA_Methods!D13</f>
        <v>-0.36777367163167607</v>
      </c>
      <c r="N4" s="6">
        <f>(+(supply_chain_S4_PW2!B20*LCI_default_S4!X29)+(supply_chain_S4_PW2!B40*LCI_default_S4!X59))/LCIA_Methods!D14</f>
        <v>-2.2749778068544332E-2</v>
      </c>
      <c r="O4" s="6">
        <f>(+(supply_chain_S4_PW2!B20*LCI_default_S4!Y29)+(supply_chain_S4_PW2!B40*LCI_default_S4!Y59))/LCIA_Methods!D15</f>
        <v>-1.2232295990985305E-2</v>
      </c>
      <c r="P4" s="6">
        <f>(+(supply_chain_S4_PW2!B20*LCI_default_S4!Z29)+(supply_chain_S4_PW2!B40*LCI_default_S4!Z59))/LCIA_Methods!D16</f>
        <v>-9.4391675784807949E-2</v>
      </c>
      <c r="Q4" s="6">
        <f>(+(supply_chain_S4_PW2!B20*LCI_default_S4!AA29)+(supply_chain_S4_PW2!B40*LCI_default_S4!AA59))/LCIA_Methods!D17</f>
        <v>-0.39212815778062426</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OEV_Pathways_default_S4!B2*VLOOKUP("BWM",Waste_Generation_S5!A1:C100,3,FALSE)</f>
        <v>54.499416357675514</v>
      </c>
      <c r="C2" s="6">
        <f>OEV_Pathways_default_S4!C2*VLOOKUP("BWM",Waste_Generation_S5!A1:C100,3,FALSE)</f>
        <v>2.2998173345933921</v>
      </c>
      <c r="D2" s="6">
        <f>OEV_Pathways_default_S4!D2*VLOOKUP("BWM",Waste_Generation_S5!A1:C100,3,FALSE)</f>
        <v>634.59829900637817</v>
      </c>
      <c r="E2" s="6">
        <f>OEV_Pathways_default_S4!E2*VLOOKUP("BWM",Waste_Generation_S5!A1:C100,3,FALSE)</f>
        <v>-177.43155061614115</v>
      </c>
      <c r="F2" s="6">
        <f>OEV_Pathways_default_S4!F2*VLOOKUP("BWM",Waste_Generation_S5!A1:C100,3,FALSE)</f>
        <v>50.244986270361366</v>
      </c>
      <c r="G2" s="6">
        <f>OEV_Pathways_default_S4!G2*VLOOKUP("BWM",Waste_Generation_S5!A1:C100,3,FALSE)</f>
        <v>3.8122237486008808</v>
      </c>
      <c r="H2" s="6">
        <f>OEV_Pathways_default_S4!H2*VLOOKUP("BWM",Waste_Generation_S5!A1:C100,3,FALSE)</f>
        <v>78.518377223332138</v>
      </c>
      <c r="I2" s="6">
        <f>OEV_Pathways_default_S4!I2*VLOOKUP("BWM",Waste_Generation_S5!A1:C100,3,FALSE)</f>
        <v>92.127470914308503</v>
      </c>
      <c r="J2" s="6">
        <f>OEV_Pathways_default_S4!J2*VLOOKUP("BWM",Waste_Generation_S5!A1:C100,3,FALSE)</f>
        <v>113.92709018831357</v>
      </c>
      <c r="K2" s="6">
        <f>OEV_Pathways_default_S4!K2*VLOOKUP("BWM",Waste_Generation_S5!A1:C100,3,FALSE)</f>
        <v>73.05993147213195</v>
      </c>
      <c r="L2" s="6">
        <f>OEV_Pathways_default_S4!L2*VLOOKUP("BWM",Waste_Generation_S5!A1:C100,3,FALSE)</f>
        <v>140.05807128635405</v>
      </c>
      <c r="M2" s="6">
        <f>OEV_Pathways_default_S4!M2*VLOOKUP("BWM",Waste_Generation_S5!A1:C100,3,FALSE)</f>
        <v>632.74470035711352</v>
      </c>
      <c r="N2" s="6">
        <f>OEV_Pathways_default_S4!N2*VLOOKUP("BWM",Waste_Generation_S5!A1:C100,3,FALSE)</f>
        <v>83.344841018946354</v>
      </c>
      <c r="O2" s="6">
        <f>OEV_Pathways_default_S4!O2*VLOOKUP("BWM",Waste_Generation_S5!A1:C100,3,FALSE)</f>
        <v>1012.9397333784165</v>
      </c>
      <c r="P2" s="6">
        <f>OEV_Pathways_default_S4!P2*VLOOKUP("BWM",Waste_Generation_S5!A1:C100,3,FALSE)</f>
        <v>58.640150971428717</v>
      </c>
      <c r="Q2" s="6">
        <f>OEV_Pathways_default_S4!Q2*VLOOKUP("BWM",Waste_Generation_S5!A1:C100,3,FALSE)</f>
        <v>77.857743217631139</v>
      </c>
    </row>
    <row r="3" spans="1:17" x14ac:dyDescent="0.35">
      <c r="A3" s="5" t="s">
        <v>2</v>
      </c>
      <c r="B3" s="6">
        <f>OEV_Pathways_default_S4!B3*VLOOKUP("PW1",Waste_Generation_S5!A1:C100,3,FALSE)</f>
        <v>11.099417521277569</v>
      </c>
      <c r="C3" s="6">
        <f>OEV_Pathways_default_S4!C3*VLOOKUP("PW1",Waste_Generation_S5!A1:C100,3,FALSE)</f>
        <v>0.47568263190956789</v>
      </c>
      <c r="D3" s="6">
        <f>OEV_Pathways_default_S4!D3*VLOOKUP("PW1",Waste_Generation_S5!A1:C100,3,FALSE)</f>
        <v>139.40532914679969</v>
      </c>
      <c r="E3" s="6">
        <f>OEV_Pathways_default_S4!E3*VLOOKUP("PW1",Waste_Generation_S5!A1:C100,3,FALSE)</f>
        <v>-23.596251998215791</v>
      </c>
      <c r="F3" s="6">
        <f>OEV_Pathways_default_S4!F3*VLOOKUP("PW1",Waste_Generation_S5!A1:C100,3,FALSE)</f>
        <v>9.9583230990237794</v>
      </c>
      <c r="G3" s="6">
        <f>OEV_Pathways_default_S4!G3*VLOOKUP("PW1",Waste_Generation_S5!A1:C100,3,FALSE)</f>
        <v>0.78395173483815594</v>
      </c>
      <c r="H3" s="6">
        <f>OEV_Pathways_default_S4!H3*VLOOKUP("PW1",Waste_Generation_S5!A1:C100,3,FALSE)</f>
        <v>16.675336476755866</v>
      </c>
      <c r="I3" s="6">
        <f>OEV_Pathways_default_S4!I3*VLOOKUP("PW1",Waste_Generation_S5!A1:C100,3,FALSE)</f>
        <v>18.175076947311567</v>
      </c>
      <c r="J3" s="6">
        <f>OEV_Pathways_default_S4!J3*VLOOKUP("PW1",Waste_Generation_S5!A1:C100,3,FALSE)</f>
        <v>22.255801103758856</v>
      </c>
      <c r="K3" s="6">
        <f>OEV_Pathways_default_S4!K3*VLOOKUP("PW1",Waste_Generation_S5!A1:C100,3,FALSE)</f>
        <v>14.808930072764127</v>
      </c>
      <c r="L3" s="6">
        <f>OEV_Pathways_default_S4!L3*VLOOKUP("PW1",Waste_Generation_S5!A1:C100,3,FALSE)</f>
        <v>27.314635549249829</v>
      </c>
      <c r="M3" s="6">
        <f>OEV_Pathways_default_S4!M3*VLOOKUP("PW1",Waste_Generation_S5!A1:C100,3,FALSE)</f>
        <v>156.07719634021987</v>
      </c>
      <c r="N3" s="6">
        <f>OEV_Pathways_default_S4!N3*VLOOKUP("PW1",Waste_Generation_S5!A1:C100,3,FALSE)</f>
        <v>18.48066401492289</v>
      </c>
      <c r="O3" s="6">
        <f>OEV_Pathways_default_S4!O3*VLOOKUP("PW1",Waste_Generation_S5!A1:C100,3,FALSE)</f>
        <v>200.92183650940353</v>
      </c>
      <c r="P3" s="6">
        <f>OEV_Pathways_default_S4!P3*VLOOKUP("PW1",Waste_Generation_S5!A1:C100,3,FALSE)</f>
        <v>12.430745273238118</v>
      </c>
      <c r="Q3" s="6">
        <f>OEV_Pathways_default_S4!Q3*VLOOKUP("PW1",Waste_Generation_S5!A1:C100,3,FALSE)</f>
        <v>16.226690033978834</v>
      </c>
    </row>
    <row r="4" spans="1:17" x14ac:dyDescent="0.35">
      <c r="A4" s="5" t="s">
        <v>3</v>
      </c>
      <c r="B4" s="6">
        <f>OEV_Pathways_default_S4!B4*VLOOKUP("PW2",Waste_Generation_S5!A1:C100,3,FALSE)</f>
        <v>43.399998836397948</v>
      </c>
      <c r="C4" s="6">
        <f>OEV_Pathways_default_S4!C4*VLOOKUP("PW2",Waste_Generation_S5!A1:C100,3,FALSE)</f>
        <v>1.8241347026838244</v>
      </c>
      <c r="D4" s="6">
        <f>OEV_Pathways_default_S4!D4*VLOOKUP("PW2",Waste_Generation_S5!A1:C100,3,FALSE)</f>
        <v>495.19296985957851</v>
      </c>
      <c r="E4" s="6">
        <f>OEV_Pathways_default_S4!E4*VLOOKUP("PW2",Waste_Generation_S5!A1:C100,3,FALSE)</f>
        <v>-153.83529861792536</v>
      </c>
      <c r="F4" s="6">
        <f>OEV_Pathways_default_S4!F4*VLOOKUP("PW2",Waste_Generation_S5!A1:C100,3,FALSE)</f>
        <v>40.286663171337594</v>
      </c>
      <c r="G4" s="6">
        <f>OEV_Pathways_default_S4!G4*VLOOKUP("PW2",Waste_Generation_S5!A1:C100,3,FALSE)</f>
        <v>3.0282720137627246</v>
      </c>
      <c r="H4" s="6">
        <f>OEV_Pathways_default_S4!H4*VLOOKUP("PW2",Waste_Generation_S5!A1:C100,3,FALSE)</f>
        <v>61.843040746576271</v>
      </c>
      <c r="I4" s="6">
        <f>OEV_Pathways_default_S4!I4*VLOOKUP("PW2",Waste_Generation_S5!A1:C100,3,FALSE)</f>
        <v>73.952393966996922</v>
      </c>
      <c r="J4" s="6">
        <f>OEV_Pathways_default_S4!J4*VLOOKUP("PW2",Waste_Generation_S5!A1:C100,3,FALSE)</f>
        <v>91.671289084554701</v>
      </c>
      <c r="K4" s="6">
        <f>OEV_Pathways_default_S4!K4*VLOOKUP("PW2",Waste_Generation_S5!A1:C100,3,FALSE)</f>
        <v>58.251001399367809</v>
      </c>
      <c r="L4" s="6">
        <f>OEV_Pathways_default_S4!L4*VLOOKUP("PW2",Waste_Generation_S5!A1:C100,3,FALSE)</f>
        <v>112.74343573710421</v>
      </c>
      <c r="M4" s="6">
        <f>OEV_Pathways_default_S4!M4*VLOOKUP("PW2",Waste_Generation_S5!A1:C100,3,FALSE)</f>
        <v>476.66750401689359</v>
      </c>
      <c r="N4" s="6">
        <f>OEV_Pathways_default_S4!N4*VLOOKUP("PW2",Waste_Generation_S5!A1:C100,3,FALSE)</f>
        <v>64.86417700402346</v>
      </c>
      <c r="O4" s="6">
        <f>OEV_Pathways_default_S4!O4*VLOOKUP("PW2",Waste_Generation_S5!A1:C100,3,FALSE)</f>
        <v>812.01789686901293</v>
      </c>
      <c r="P4" s="6">
        <f>OEV_Pathways_default_S4!P4*VLOOKUP("PW2",Waste_Generation_S5!A1:C100,3,FALSE)</f>
        <v>46.209405698190601</v>
      </c>
      <c r="Q4" s="6">
        <f>OEV_Pathways_default_S4!Q4*VLOOKUP("PW2",Waste_Generation_S5!A1:C100,3,FALSE)</f>
        <v>61.631053183652291</v>
      </c>
    </row>
  </sheetData>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CA_Pathways_default_S5!B2-TUM_default_S5_Util!B2</f>
        <v>16.943525357570756</v>
      </c>
      <c r="C2" s="6">
        <f>CA_Pathways_default_S5!C2-TUM_default_S5_Util!C2</f>
        <v>0.506710974366264</v>
      </c>
      <c r="D2" s="6">
        <f>CA_Pathways_default_S5!D2-TUM_default_S5_Util!D2</f>
        <v>56.94653825876884</v>
      </c>
      <c r="E2" s="6">
        <f>CA_Pathways_default_S5!E2-TUM_default_S5_Util!E2</f>
        <v>14.519941550205131</v>
      </c>
      <c r="F2" s="6">
        <f>CA_Pathways_default_S5!F2-TUM_default_S5_Util!F2</f>
        <v>18.701245747693065</v>
      </c>
      <c r="G2" s="6">
        <f>CA_Pathways_default_S5!G2-TUM_default_S5_Util!G2</f>
        <v>1.0031247760740016</v>
      </c>
      <c r="H2" s="6">
        <f>CA_Pathways_default_S5!H2-TUM_default_S5_Util!H2</f>
        <v>83.258095501032784</v>
      </c>
      <c r="I2" s="6">
        <f>CA_Pathways_default_S5!I2-TUM_default_S5_Util!I2</f>
        <v>28.630457252915107</v>
      </c>
      <c r="J2" s="6">
        <f>CA_Pathways_default_S5!J2-TUM_default_S5_Util!J2</f>
        <v>39.243258836725254</v>
      </c>
      <c r="K2" s="6">
        <f>CA_Pathways_default_S5!K2-TUM_default_S5_Util!K2</f>
        <v>1.0115268636045827</v>
      </c>
      <c r="L2" s="6">
        <f>CA_Pathways_default_S5!L2-TUM_default_S5_Util!L2</f>
        <v>5.4176117149140044</v>
      </c>
      <c r="M2" s="6">
        <f>CA_Pathways_default_S5!M2-TUM_default_S5_Util!M2</f>
        <v>3.7286386424183227</v>
      </c>
      <c r="N2" s="6">
        <f>CA_Pathways_default_S5!N2-TUM_default_S5_Util!N2</f>
        <v>0.703538955138586</v>
      </c>
      <c r="O2" s="6">
        <f>CA_Pathways_default_S5!O2-TUM_default_S5_Util!O2</f>
        <v>1.7403527822293003</v>
      </c>
      <c r="P2" s="6">
        <f>CA_Pathways_default_S5!P2-TUM_default_S5_Util!P2</f>
        <v>2.7843367966389811</v>
      </c>
      <c r="Q2" s="6">
        <f>CA_Pathways_default_S5!Q2-TUM_default_S5_Util!Q2</f>
        <v>12.789629012226063</v>
      </c>
    </row>
    <row r="3" spans="1:17" x14ac:dyDescent="0.35">
      <c r="A3" s="5" t="s">
        <v>2</v>
      </c>
      <c r="B3" s="6">
        <f>CA_Pathways_default_S5!B3-TUM_default_S5_Util!B3</f>
        <v>0.91216331781636206</v>
      </c>
      <c r="C3" s="6">
        <f>CA_Pathways_default_S5!C3-TUM_default_S5_Util!C3</f>
        <v>2.5929922077000374E-3</v>
      </c>
      <c r="D3" s="6">
        <f>CA_Pathways_default_S5!D3-TUM_default_S5_Util!D3</f>
        <v>0.54590037480100917</v>
      </c>
      <c r="E3" s="6">
        <f>CA_Pathways_default_S5!E3-TUM_default_S5_Util!E3</f>
        <v>0.16353452321598821</v>
      </c>
      <c r="F3" s="6">
        <f>CA_Pathways_default_S5!F3-TUM_default_S5_Util!F3</f>
        <v>0.18423491067664569</v>
      </c>
      <c r="G3" s="6">
        <f>CA_Pathways_default_S5!G3-TUM_default_S5_Util!G3</f>
        <v>1.2866198189633755E-2</v>
      </c>
      <c r="H3" s="6">
        <f>CA_Pathways_default_S5!H3-TUM_default_S5_Util!H3</f>
        <v>72.804805568920727</v>
      </c>
      <c r="I3" s="6">
        <f>CA_Pathways_default_S5!I3-TUM_default_S5_Util!I3</f>
        <v>0.46847339188554166</v>
      </c>
      <c r="J3" s="6">
        <f>CA_Pathways_default_S5!J3-TUM_default_S5_Util!J3</f>
        <v>0.58960813866950923</v>
      </c>
      <c r="K3" s="6">
        <f>CA_Pathways_default_S5!K3-TUM_default_S5_Util!K3</f>
        <v>5.3106326921101787E-2</v>
      </c>
      <c r="L3" s="6">
        <f>CA_Pathways_default_S5!L3-TUM_default_S5_Util!L3</f>
        <v>5.3728132382257918E-2</v>
      </c>
      <c r="M3" s="6">
        <f>CA_Pathways_default_S5!M3-TUM_default_S5_Util!M3</f>
        <v>0.12430188552777488</v>
      </c>
      <c r="N3" s="6">
        <f>CA_Pathways_default_S5!N3-TUM_default_S5_Util!N3</f>
        <v>5.03586884725274E-3</v>
      </c>
      <c r="O3" s="6">
        <f>CA_Pathways_default_S5!O3-TUM_default_S5_Util!O3</f>
        <v>0.67369977364772726</v>
      </c>
      <c r="P3" s="6">
        <f>CA_Pathways_default_S5!P3-TUM_default_S5_Util!P3</f>
        <v>9.5044028388710344E-2</v>
      </c>
      <c r="Q3" s="6">
        <f>CA_Pathways_default_S5!Q3-TUM_default_S5_Util!Q3</f>
        <v>0.50931829834040687</v>
      </c>
    </row>
    <row r="4" spans="1:17" x14ac:dyDescent="0.35">
      <c r="A4" s="5" t="s">
        <v>3</v>
      </c>
      <c r="B4" s="6">
        <f>CA_Pathways_default_S5!B4-TUM_default_S5_Util!B4</f>
        <v>16.031362039754391</v>
      </c>
      <c r="C4" s="6">
        <f>CA_Pathways_default_S5!C4-TUM_default_S5_Util!C4</f>
        <v>0.50411798215856396</v>
      </c>
      <c r="D4" s="6">
        <f>CA_Pathways_default_S5!D4-TUM_default_S5_Util!D4</f>
        <v>56.400637883967832</v>
      </c>
      <c r="E4" s="6">
        <f>CA_Pathways_default_S5!E4-TUM_default_S5_Util!E4</f>
        <v>14.356407026989139</v>
      </c>
      <c r="F4" s="6">
        <f>CA_Pathways_default_S5!F4-TUM_default_S5_Util!F4</f>
        <v>18.517010837016418</v>
      </c>
      <c r="G4" s="6">
        <f>CA_Pathways_default_S5!G4-TUM_default_S5_Util!G4</f>
        <v>0.99025857788436777</v>
      </c>
      <c r="H4" s="6">
        <f>CA_Pathways_default_S5!H4-TUM_default_S5_Util!H4</f>
        <v>10.453289932112058</v>
      </c>
      <c r="I4" s="6">
        <f>CA_Pathways_default_S5!I4-TUM_default_S5_Util!I4</f>
        <v>28.161983861029562</v>
      </c>
      <c r="J4" s="6">
        <f>CA_Pathways_default_S5!J4-TUM_default_S5_Util!J4</f>
        <v>38.653650698055735</v>
      </c>
      <c r="K4" s="6">
        <f>CA_Pathways_default_S5!K4-TUM_default_S5_Util!K4</f>
        <v>0.95842053668348082</v>
      </c>
      <c r="L4" s="6">
        <f>CA_Pathways_default_S5!L4-TUM_default_S5_Util!L4</f>
        <v>5.3638835825317477</v>
      </c>
      <c r="M4" s="6">
        <f>CA_Pathways_default_S5!M4-TUM_default_S5_Util!M4</f>
        <v>3.6043367568905476</v>
      </c>
      <c r="N4" s="6">
        <f>CA_Pathways_default_S5!N4-TUM_default_S5_Util!N4</f>
        <v>0.69850308629133329</v>
      </c>
      <c r="O4" s="6">
        <f>CA_Pathways_default_S5!O4-TUM_default_S5_Util!O4</f>
        <v>1.0666530085815731</v>
      </c>
      <c r="P4" s="6">
        <f>CA_Pathways_default_S5!P4-TUM_default_S5_Util!P4</f>
        <v>2.6892927682502705</v>
      </c>
      <c r="Q4" s="6">
        <f>CA_Pathways_default_S5!Q4-TUM_default_S5_Util!Q4</f>
        <v>12.280310713885658</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(+(supply_chain_S5_BWM!B20*LCI_default_S5!L29)+(supply_chain_S5_BWM!B40*LCI_default_S5!L59))/LCIA_Methods!D2</f>
        <v>-3.6682196880393323</v>
      </c>
      <c r="C2" s="6">
        <f>(+(supply_chain_S5_BWM!B20*LCI_default_S5!M29)+(supply_chain_S5_BWM!B40*LCI_default_S5!M59))/LCIA_Methods!D3</f>
        <v>-6.5512170215997145E-2</v>
      </c>
      <c r="D2" s="6">
        <f>(+(supply_chain_S5_BWM!B20*LCI_default_S5!N29)+(supply_chain_S5_BWM!B40*LCI_default_S5!N59))/LCIA_Methods!D4</f>
        <v>-8.3617635605667484</v>
      </c>
      <c r="E2" s="6">
        <f>(+(supply_chain_S5_BWM!B20*LCI_default_S5!O29)+(supply_chain_S5_BWM!B40*LCI_default_S5!O59))/LCIA_Methods!D5</f>
        <v>-4.671641179230491</v>
      </c>
      <c r="F2" s="6">
        <f>(+(supply_chain_S5_BWM!B20*LCI_default_S5!P29)+(supply_chain_S5_BWM!B40*LCI_default_S5!P59))/LCIA_Methods!D6</f>
        <v>-3.8753343808720619</v>
      </c>
      <c r="G2" s="6">
        <f>(+(supply_chain_S5_BWM!B20*LCI_default_S5!Q29)+(supply_chain_S5_BWM!B40*LCI_default_S5!Q59))/LCIA_Methods!D7</f>
        <v>-0.22556980894932799</v>
      </c>
      <c r="H2" s="6">
        <f>(+(supply_chain_S5_BWM!B20*LCI_default_S5!R29)+(supply_chain_S5_BWM!B40*LCI_default_S5!R59))/LCIA_Methods!D8</f>
        <v>-1.0285810586521067</v>
      </c>
      <c r="I2" s="6">
        <f>(+(supply_chain_S5_BWM!B20*LCI_default_S5!S29)+(supply_chain_S5_BWM!B40*LCI_default_S5!S59))/LCIA_Methods!D9</f>
        <v>-3.5456878174220554</v>
      </c>
      <c r="J2" s="6">
        <f>(+(supply_chain_S5_BWM!B20*LCI_default_S5!T29)+(supply_chain_S5_BWM!B40*LCI_default_S5!T59))/LCIA_Methods!D10</f>
        <v>-4.6881602293112987</v>
      </c>
      <c r="K2" s="6">
        <f>(+(supply_chain_S5_BWM!B20*LCI_default_S5!U29)+(supply_chain_S5_BWM!B40*LCI_default_S5!U59))/LCIA_Methods!D11</f>
        <v>-0.21388932121380635</v>
      </c>
      <c r="L2" s="6">
        <f>(+(supply_chain_S5_BWM!B20*LCI_default_S5!V29)+(supply_chain_S5_BWM!B40*LCI_default_S5!V59))/LCIA_Methods!D12</f>
        <v>-0.5337380441629086</v>
      </c>
      <c r="M2" s="6">
        <f>(+(supply_chain_S5_BWM!B20*LCI_default_S5!W29)+(supply_chain_S5_BWM!B40*LCI_default_S5!W59))/LCIA_Methods!D13</f>
        <v>-0.82271138228398943</v>
      </c>
      <c r="N2" s="6">
        <f>(+(supply_chain_S5_BWM!B20*LCI_default_S5!X29)+(supply_chain_S5_BWM!B40*LCI_default_S5!X59))/LCIA_Methods!D14</f>
        <v>-0.41333654220013721</v>
      </c>
      <c r="O2" s="6">
        <f>(+(supply_chain_S5_BWM!B20*LCI_default_S5!Y29)+(supply_chain_S5_BWM!B40*LCI_default_S5!Y59))/LCIA_Methods!D15</f>
        <v>-0.25200862113642608</v>
      </c>
      <c r="P2" s="6">
        <f>(+(supply_chain_S5_BWM!B20*LCI_default_S5!Z29)+(supply_chain_S5_BWM!B40*LCI_default_S5!Z59))/LCIA_Methods!D16</f>
        <v>-1.1057157251081808</v>
      </c>
      <c r="Q2" s="6">
        <f>(+(supply_chain_S5_BWM!B20*LCI_default_S5!AA29)+(supply_chain_S5_BWM!B40*LCI_default_S5!AA59))/LCIA_Methods!D17</f>
        <v>-1.961185682480395</v>
      </c>
    </row>
    <row r="3" spans="1:17" x14ac:dyDescent="0.35">
      <c r="A3" s="5" t="s">
        <v>2</v>
      </c>
      <c r="B3" s="6">
        <f>(+(supply_chain_S5_PW1!B20*LCI_default_S5!L29)+(supply_chain_S5_PW1!B40*LCI_default_S5!L59))/LCIA_Methods!D2</f>
        <v>-3.932180146242608E-2</v>
      </c>
      <c r="C3" s="6">
        <f>(+(supply_chain_S5_PW1!B20*LCI_default_S5!M29)+(supply_chain_S5_PW1!B40*LCI_default_S5!M59))/LCIA_Methods!D3</f>
        <v>-2.9176610660350093E-3</v>
      </c>
      <c r="D3" s="6">
        <f>(+(supply_chain_S5_PW1!B20*LCI_default_S5!N29)+(supply_chain_S5_PW1!B40*LCI_default_S5!N59))/LCIA_Methods!D4</f>
        <v>-0.27288102995720864</v>
      </c>
      <c r="E3" s="6">
        <f>(+(supply_chain_S5_PW1!B20*LCI_default_S5!O29)+(supply_chain_S5_PW1!B40*LCI_default_S5!O59))/LCIA_Methods!D5</f>
        <v>-9.823669049215962E-2</v>
      </c>
      <c r="F3" s="6">
        <f>(+(supply_chain_S5_PW1!B20*LCI_default_S5!P29)+(supply_chain_S5_PW1!B40*LCI_default_S5!P59))/LCIA_Methods!D6</f>
        <v>-4.3964182651585755E-2</v>
      </c>
      <c r="G3" s="6">
        <f>(+(supply_chain_S5_PW1!B20*LCI_default_S5!Q29)+(supply_chain_S5_PW1!B40*LCI_default_S5!Q59))/LCIA_Methods!D7</f>
        <v>-4.7977301247608172E-3</v>
      </c>
      <c r="H3" s="6">
        <f>(+(supply_chain_S5_PW1!B20*LCI_default_S5!R29)+(supply_chain_S5_PW1!B40*LCI_default_S5!R59))/LCIA_Methods!D8</f>
        <v>-5.8570135504973614E-2</v>
      </c>
      <c r="I3" s="6">
        <f>(+(supply_chain_S5_PW1!B20*LCI_default_S5!S29)+(supply_chain_S5_PW1!B40*LCI_default_S5!S59))/LCIA_Methods!D9</f>
        <v>-3.8153998298126497E-2</v>
      </c>
      <c r="J3" s="6">
        <f>(+(supply_chain_S5_PW1!B20*LCI_default_S5!T29)+(supply_chain_S5_PW1!B40*LCI_default_S5!T59))/LCIA_Methods!D10</f>
        <v>-4.7848167150813817E-2</v>
      </c>
      <c r="K3" s="6">
        <f>(+(supply_chain_S5_PW1!B20*LCI_default_S5!U29)+(supply_chain_S5_PW1!B40*LCI_default_S5!U59))/LCIA_Methods!D11</f>
        <v>-5.2609246886293386E-3</v>
      </c>
      <c r="L3" s="6">
        <f>(+(supply_chain_S5_PW1!B20*LCI_default_S5!V29)+(supply_chain_S5_PW1!B40*LCI_default_S5!V59))/LCIA_Methods!D12</f>
        <v>-2.7231258447381366E-2</v>
      </c>
      <c r="M3" s="6">
        <f>(+(supply_chain_S5_PW1!B20*LCI_default_S5!W29)+(supply_chain_S5_PW1!B40*LCI_default_S5!W59))/LCIA_Methods!D13</f>
        <v>-7.1511547261714783E-2</v>
      </c>
      <c r="N3" s="6">
        <f>(+(supply_chain_S5_PW1!B20*LCI_default_S5!X29)+(supply_chain_S5_PW1!B40*LCI_default_S5!X59))/LCIA_Methods!D14</f>
        <v>-4.4235679577725086E-3</v>
      </c>
      <c r="O3" s="6">
        <f>(+(supply_chain_S5_PW1!B20*LCI_default_S5!Y29)+(supply_chain_S5_PW1!B40*LCI_default_S5!Y59))/LCIA_Methods!D15</f>
        <v>-2.3785019982471424E-3</v>
      </c>
      <c r="P3" s="6">
        <f>(+(supply_chain_S5_PW1!B20*LCI_default_S5!Z29)+(supply_chain_S5_PW1!B40*LCI_default_S5!Z59))/LCIA_Methods!D16</f>
        <v>-1.8353936958157104E-2</v>
      </c>
      <c r="Q3" s="6">
        <f>(+(supply_chain_S5_PW1!B20*LCI_default_S5!AA29)+(supply_chain_S5_PW1!B40*LCI_default_S5!AA59))/LCIA_Methods!D17</f>
        <v>-7.6247141790676931E-2</v>
      </c>
    </row>
    <row r="4" spans="1:17" x14ac:dyDescent="0.35">
      <c r="A4" s="5" t="s">
        <v>3</v>
      </c>
      <c r="B4" s="6">
        <f>(+(supply_chain_S5_PW2!B20*LCI_default_S5!L29)+(supply_chain_S5_PW2!B40*LCI_default_S5!L59))/LCIA_Methods!D2</f>
        <v>-3.6288978865769064</v>
      </c>
      <c r="C4" s="6">
        <f>(+(supply_chain_S5_PW2!B20*LCI_default_S5!M29)+(supply_chain_S5_PW2!B40*LCI_default_S5!M59))/LCIA_Methods!D3</f>
        <v>-6.2594509149962133E-2</v>
      </c>
      <c r="D4" s="6">
        <f>(+(supply_chain_S5_PW2!B20*LCI_default_S5!N29)+(supply_chain_S5_PW2!B40*LCI_default_S5!N59))/LCIA_Methods!D4</f>
        <v>-8.0888825306095402</v>
      </c>
      <c r="E4" s="6">
        <f>(+(supply_chain_S5_PW2!B20*LCI_default_S5!O29)+(supply_chain_S5_PW2!B40*LCI_default_S5!O59))/LCIA_Methods!D5</f>
        <v>-4.5734044887383307</v>
      </c>
      <c r="F4" s="6">
        <f>(+(supply_chain_S5_PW2!B20*LCI_default_S5!P29)+(supply_chain_S5_PW2!B40*LCI_default_S5!P59))/LCIA_Methods!D6</f>
        <v>-3.8313701982204766</v>
      </c>
      <c r="G4" s="6">
        <f>(+(supply_chain_S5_PW2!B20*LCI_default_S5!Q29)+(supply_chain_S5_PW2!B40*LCI_default_S5!Q59))/LCIA_Methods!D7</f>
        <v>-0.22077207882456718</v>
      </c>
      <c r="H4" s="6">
        <f>(+(supply_chain_S5_PW2!B20*LCI_default_S5!R29)+(supply_chain_S5_PW2!B40*LCI_default_S5!R59))/LCIA_Methods!D8</f>
        <v>-0.97001092314713311</v>
      </c>
      <c r="I4" s="6">
        <f>(+(supply_chain_S5_PW2!B20*LCI_default_S5!S29)+(supply_chain_S5_PW2!B40*LCI_default_S5!S59))/LCIA_Methods!D9</f>
        <v>-3.5075338191239287</v>
      </c>
      <c r="J4" s="6">
        <f>(+(supply_chain_S5_PW2!B20*LCI_default_S5!T29)+(supply_chain_S5_PW2!B40*LCI_default_S5!T59))/LCIA_Methods!D10</f>
        <v>-4.6403120621604854</v>
      </c>
      <c r="K4" s="6">
        <f>(+(supply_chain_S5_PW2!B20*LCI_default_S5!U29)+(supply_chain_S5_PW2!B40*LCI_default_S5!U59))/LCIA_Methods!D11</f>
        <v>-0.20862839652517701</v>
      </c>
      <c r="L4" s="6">
        <f>(+(supply_chain_S5_PW2!B20*LCI_default_S5!V29)+(supply_chain_S5_PW2!B40*LCI_default_S5!V59))/LCIA_Methods!D12</f>
        <v>-0.50650678571552732</v>
      </c>
      <c r="M4" s="6">
        <f>(+(supply_chain_S5_PW2!B20*LCI_default_S5!W29)+(supply_chain_S5_PW2!B40*LCI_default_S5!W59))/LCIA_Methods!D13</f>
        <v>-0.75119983502227472</v>
      </c>
      <c r="N4" s="6">
        <f>(+(supply_chain_S5_PW2!B20*LCI_default_S5!X29)+(supply_chain_S5_PW2!B40*LCI_default_S5!X59))/LCIA_Methods!D14</f>
        <v>-0.40891297424236472</v>
      </c>
      <c r="O4" s="6">
        <f>(+(supply_chain_S5_PW2!B20*LCI_default_S5!Y29)+(supply_chain_S5_PW2!B40*LCI_default_S5!Y59))/LCIA_Methods!D15</f>
        <v>-0.24963011913817895</v>
      </c>
      <c r="P4" s="6">
        <f>(+(supply_chain_S5_PW2!B20*LCI_default_S5!Z29)+(supply_chain_S5_PW2!B40*LCI_default_S5!Z59))/LCIA_Methods!D16</f>
        <v>-1.0873617881500239</v>
      </c>
      <c r="Q4" s="6">
        <f>(+(supply_chain_S5_PW2!B20*LCI_default_S5!AA29)+(supply_chain_S5_PW2!B40*LCI_default_S5!AA59))/LCIA_Methods!D17</f>
        <v>-1.8849385406897181</v>
      </c>
    </row>
  </sheetData>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OEV_Pathways_default_S5!B2*VLOOKUP("BWM",Waste_Generation_S5!A1:C100,3,FALSE)</f>
        <v>54.499416357675514</v>
      </c>
      <c r="C2" s="6">
        <f>OEV_Pathways_default_S5!C2*VLOOKUP("BWM",Waste_Generation_S5!A1:C100,3,FALSE)</f>
        <v>2.2998173345933921</v>
      </c>
      <c r="D2" s="6">
        <f>OEV_Pathways_default_S5!D2*VLOOKUP("BWM",Waste_Generation_S5!A1:C100,3,FALSE)</f>
        <v>634.59829900637817</v>
      </c>
      <c r="E2" s="6">
        <f>OEV_Pathways_default_S5!E2*VLOOKUP("BWM",Waste_Generation_S5!A1:C100,3,FALSE)</f>
        <v>-177.43155061614115</v>
      </c>
      <c r="F2" s="6">
        <f>OEV_Pathways_default_S5!F2*VLOOKUP("BWM",Waste_Generation_S5!A1:C100,3,FALSE)</f>
        <v>50.244986270361366</v>
      </c>
      <c r="G2" s="6">
        <f>OEV_Pathways_default_S5!G2*VLOOKUP("BWM",Waste_Generation_S5!A1:C100,3,FALSE)</f>
        <v>3.8122237486008808</v>
      </c>
      <c r="H2" s="6">
        <f>OEV_Pathways_default_S5!H2*VLOOKUP("BWM",Waste_Generation_S5!A1:C100,3,FALSE)</f>
        <v>78.518377223332138</v>
      </c>
      <c r="I2" s="6">
        <f>OEV_Pathways_default_S5!I2*VLOOKUP("BWM",Waste_Generation_S5!A1:C100,3,FALSE)</f>
        <v>92.127470914308503</v>
      </c>
      <c r="J2" s="6">
        <f>OEV_Pathways_default_S5!J2*VLOOKUP("BWM",Waste_Generation_S5!A1:C100,3,FALSE)</f>
        <v>113.92709018831357</v>
      </c>
      <c r="K2" s="6">
        <f>OEV_Pathways_default_S5!K2*VLOOKUP("BWM",Waste_Generation_S5!A1:C100,3,FALSE)</f>
        <v>73.05993147213195</v>
      </c>
      <c r="L2" s="6">
        <f>OEV_Pathways_default_S5!L2*VLOOKUP("BWM",Waste_Generation_S5!A1:C100,3,FALSE)</f>
        <v>140.05807128635405</v>
      </c>
      <c r="M2" s="6">
        <f>OEV_Pathways_default_S5!M2*VLOOKUP("BWM",Waste_Generation_S5!A1:C100,3,FALSE)</f>
        <v>632.74470035711352</v>
      </c>
      <c r="N2" s="6">
        <f>OEV_Pathways_default_S5!N2*VLOOKUP("BWM",Waste_Generation_S5!A1:C100,3,FALSE)</f>
        <v>83.344841018946354</v>
      </c>
      <c r="O2" s="6">
        <f>OEV_Pathways_default_S5!O2*VLOOKUP("BWM",Waste_Generation_S5!A1:C100,3,FALSE)</f>
        <v>1012.9397333784165</v>
      </c>
      <c r="P2" s="6">
        <f>OEV_Pathways_default_S5!P2*VLOOKUP("BWM",Waste_Generation_S5!A1:C100,3,FALSE)</f>
        <v>58.640150971428717</v>
      </c>
      <c r="Q2" s="6">
        <f>OEV_Pathways_default_S5!Q2*VLOOKUP("BWM",Waste_Generation_S5!A1:C100,3,FALSE)</f>
        <v>77.857743217631139</v>
      </c>
    </row>
    <row r="3" spans="1:17" x14ac:dyDescent="0.35">
      <c r="A3" s="5" t="s">
        <v>2</v>
      </c>
      <c r="B3" s="6">
        <f>OEV_Pathways_default_S5!B3*VLOOKUP("PW1",Waste_Generation_S5!A1:C100,3,FALSE)</f>
        <v>11.099417521277569</v>
      </c>
      <c r="C3" s="6">
        <f>OEV_Pathways_default_S5!C3*VLOOKUP("PW1",Waste_Generation_S5!A1:C100,3,FALSE)</f>
        <v>0.47568263190956789</v>
      </c>
      <c r="D3" s="6">
        <f>OEV_Pathways_default_S5!D3*VLOOKUP("PW1",Waste_Generation_S5!A1:C100,3,FALSE)</f>
        <v>139.40532914679969</v>
      </c>
      <c r="E3" s="6">
        <f>OEV_Pathways_default_S5!E3*VLOOKUP("PW1",Waste_Generation_S5!A1:C100,3,FALSE)</f>
        <v>-23.596251998215791</v>
      </c>
      <c r="F3" s="6">
        <f>OEV_Pathways_default_S5!F3*VLOOKUP("PW1",Waste_Generation_S5!A1:C100,3,FALSE)</f>
        <v>9.9583230990237794</v>
      </c>
      <c r="G3" s="6">
        <f>OEV_Pathways_default_S5!G3*VLOOKUP("PW1",Waste_Generation_S5!A1:C100,3,FALSE)</f>
        <v>0.78395173483815594</v>
      </c>
      <c r="H3" s="6">
        <f>OEV_Pathways_default_S5!H3*VLOOKUP("PW1",Waste_Generation_S5!A1:C100,3,FALSE)</f>
        <v>16.675336476755866</v>
      </c>
      <c r="I3" s="6">
        <f>OEV_Pathways_default_S5!I3*VLOOKUP("PW1",Waste_Generation_S5!A1:C100,3,FALSE)</f>
        <v>18.175076947311567</v>
      </c>
      <c r="J3" s="6">
        <f>OEV_Pathways_default_S5!J3*VLOOKUP("PW1",Waste_Generation_S5!A1:C100,3,FALSE)</f>
        <v>22.255801103758856</v>
      </c>
      <c r="K3" s="6">
        <f>OEV_Pathways_default_S5!K3*VLOOKUP("PW1",Waste_Generation_S5!A1:C100,3,FALSE)</f>
        <v>14.808930072764127</v>
      </c>
      <c r="L3" s="6">
        <f>OEV_Pathways_default_S5!L3*VLOOKUP("PW1",Waste_Generation_S5!A1:C100,3,FALSE)</f>
        <v>27.314635549249829</v>
      </c>
      <c r="M3" s="6">
        <f>OEV_Pathways_default_S5!M3*VLOOKUP("PW1",Waste_Generation_S5!A1:C100,3,FALSE)</f>
        <v>156.07719634021987</v>
      </c>
      <c r="N3" s="6">
        <f>OEV_Pathways_default_S5!N3*VLOOKUP("PW1",Waste_Generation_S5!A1:C100,3,FALSE)</f>
        <v>18.48066401492289</v>
      </c>
      <c r="O3" s="6">
        <f>OEV_Pathways_default_S5!O3*VLOOKUP("PW1",Waste_Generation_S5!A1:C100,3,FALSE)</f>
        <v>200.92183650940353</v>
      </c>
      <c r="P3" s="6">
        <f>OEV_Pathways_default_S5!P3*VLOOKUP("PW1",Waste_Generation_S5!A1:C100,3,FALSE)</f>
        <v>12.430745273238118</v>
      </c>
      <c r="Q3" s="6">
        <f>OEV_Pathways_default_S5!Q3*VLOOKUP("PW1",Waste_Generation_S5!A1:C100,3,FALSE)</f>
        <v>16.226690033978834</v>
      </c>
    </row>
    <row r="4" spans="1:17" x14ac:dyDescent="0.35">
      <c r="A4" s="5" t="s">
        <v>3</v>
      </c>
      <c r="B4" s="6">
        <f>OEV_Pathways_default_S5!B4*VLOOKUP("PW2",Waste_Generation_S5!A1:C100,3,FALSE)</f>
        <v>43.399998836397948</v>
      </c>
      <c r="C4" s="6">
        <f>OEV_Pathways_default_S5!C4*VLOOKUP("PW2",Waste_Generation_S5!A1:C100,3,FALSE)</f>
        <v>1.8241347026838244</v>
      </c>
      <c r="D4" s="6">
        <f>OEV_Pathways_default_S5!D4*VLOOKUP("PW2",Waste_Generation_S5!A1:C100,3,FALSE)</f>
        <v>495.19296985957851</v>
      </c>
      <c r="E4" s="6">
        <f>OEV_Pathways_default_S5!E4*VLOOKUP("PW2",Waste_Generation_S5!A1:C100,3,FALSE)</f>
        <v>-153.83529861792536</v>
      </c>
      <c r="F4" s="6">
        <f>OEV_Pathways_default_S5!F4*VLOOKUP("PW2",Waste_Generation_S5!A1:C100,3,FALSE)</f>
        <v>40.286663171337594</v>
      </c>
      <c r="G4" s="6">
        <f>OEV_Pathways_default_S5!G4*VLOOKUP("PW2",Waste_Generation_S5!A1:C100,3,FALSE)</f>
        <v>3.0282720137627246</v>
      </c>
      <c r="H4" s="6">
        <f>OEV_Pathways_default_S5!H4*VLOOKUP("PW2",Waste_Generation_S5!A1:C100,3,FALSE)</f>
        <v>61.843040746576271</v>
      </c>
      <c r="I4" s="6">
        <f>OEV_Pathways_default_S5!I4*VLOOKUP("PW2",Waste_Generation_S5!A1:C100,3,FALSE)</f>
        <v>73.952393966996922</v>
      </c>
      <c r="J4" s="6">
        <f>OEV_Pathways_default_S5!J4*VLOOKUP("PW2",Waste_Generation_S5!A1:C100,3,FALSE)</f>
        <v>91.671289084554701</v>
      </c>
      <c r="K4" s="6">
        <f>OEV_Pathways_default_S5!K4*VLOOKUP("PW2",Waste_Generation_S5!A1:C100,3,FALSE)</f>
        <v>58.251001399367809</v>
      </c>
      <c r="L4" s="6">
        <f>OEV_Pathways_default_S5!L4*VLOOKUP("PW2",Waste_Generation_S5!A1:C100,3,FALSE)</f>
        <v>112.74343573710421</v>
      </c>
      <c r="M4" s="6">
        <f>OEV_Pathways_default_S5!M4*VLOOKUP("PW2",Waste_Generation_S5!A1:C100,3,FALSE)</f>
        <v>476.66750401689359</v>
      </c>
      <c r="N4" s="6">
        <f>OEV_Pathways_default_S5!N4*VLOOKUP("PW2",Waste_Generation_S5!A1:C100,3,FALSE)</f>
        <v>64.86417700402346</v>
      </c>
      <c r="O4" s="6">
        <f>OEV_Pathways_default_S5!O4*VLOOKUP("PW2",Waste_Generation_S5!A1:C100,3,FALSE)</f>
        <v>812.01789686901293</v>
      </c>
      <c r="P4" s="6">
        <f>OEV_Pathways_default_S5!P4*VLOOKUP("PW2",Waste_Generation_S5!A1:C100,3,FALSE)</f>
        <v>46.209405698190601</v>
      </c>
      <c r="Q4" s="6">
        <f>OEV_Pathways_default_S5!Q4*VLOOKUP("PW2",Waste_Generation_S5!A1:C100,3,FALSE)</f>
        <v>61.631053183652291</v>
      </c>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CA_Pathways_db1_default!B2-TUM_db1_default_Util!B2</f>
        <v>18.739020920549294</v>
      </c>
      <c r="C2" s="6">
        <f>CA_Pathways_db1_default!C2-TUM_db1_default_Util!C2</f>
        <v>0.66724530837935969</v>
      </c>
      <c r="D2" s="6">
        <f>CA_Pathways_db1_default!D2-TUM_db1_default_Util!D2</f>
        <v>47.945941752624613</v>
      </c>
      <c r="E2" s="6">
        <f>CA_Pathways_db1_default!E2-TUM_db1_default_Util!E2</f>
        <v>20.955962584565363</v>
      </c>
      <c r="F2" s="6">
        <f>CA_Pathways_db1_default!F2-TUM_db1_default_Util!F2</f>
        <v>20.583018466265109</v>
      </c>
      <c r="G2" s="6">
        <f>CA_Pathways_db1_default!G2-TUM_db1_default_Util!G2</f>
        <v>1.3857127084690168</v>
      </c>
      <c r="H2" s="6">
        <f>CA_Pathways_db1_default!H2-TUM_db1_default_Util!H2</f>
        <v>84.953324153816311</v>
      </c>
      <c r="I2" s="6">
        <f>CA_Pathways_db1_default!I2-TUM_db1_default_Util!I2</f>
        <v>29.631391537878105</v>
      </c>
      <c r="J2" s="6">
        <f>CA_Pathways_db1_default!J2-TUM_db1_default_Util!J2</f>
        <v>40.472765458361557</v>
      </c>
      <c r="K2" s="6">
        <f>CA_Pathways_db1_default!K2-TUM_db1_default_Util!K2</f>
        <v>0.8604815997888311</v>
      </c>
      <c r="L2" s="6">
        <f>CA_Pathways_db1_default!L2-TUM_db1_default_Util!L2</f>
        <v>6.1124461424569105</v>
      </c>
      <c r="M2" s="6">
        <f>CA_Pathways_db1_default!M2-TUM_db1_default_Util!M2</f>
        <v>8.0860683262813158</v>
      </c>
      <c r="N2" s="6">
        <f>CA_Pathways_db1_default!N2-TUM_db1_default_Util!N2</f>
        <v>0.68525620803080534</v>
      </c>
      <c r="O2" s="6">
        <f>CA_Pathways_db1_default!O2-TUM_db1_default_Util!O2</f>
        <v>1.6640363611625648</v>
      </c>
      <c r="P2" s="6">
        <f>CA_Pathways_db1_default!P2-TUM_db1_default_Util!P2</f>
        <v>4.229633996871196</v>
      </c>
      <c r="Q2" s="6">
        <f>CA_Pathways_db1_default!Q2-TUM_db1_default_Util!Q2</f>
        <v>16.925577871152086</v>
      </c>
    </row>
    <row r="3" spans="1:17" x14ac:dyDescent="0.35">
      <c r="A3" s="5" t="s">
        <v>2</v>
      </c>
      <c r="B3" s="6">
        <f>CA_Pathways_db1_default!B3-TUM_db1_default_Util!B3</f>
        <v>0.88000812399968187</v>
      </c>
      <c r="C3" s="6">
        <f>CA_Pathways_db1_default!C3-TUM_db1_default_Util!C3</f>
        <v>2.1057206258629666E-3</v>
      </c>
      <c r="D3" s="6">
        <f>CA_Pathways_db1_default!D3-TUM_db1_default_Util!D3</f>
        <v>0.43779767703708428</v>
      </c>
      <c r="E3" s="6">
        <f>CA_Pathways_db1_default!E3-TUM_db1_default_Util!E3</f>
        <v>0.13400192098199615</v>
      </c>
      <c r="F3" s="6">
        <f>CA_Pathways_db1_default!F3-TUM_db1_default_Util!F3</f>
        <v>0.17977863590692855</v>
      </c>
      <c r="G3" s="6">
        <f>CA_Pathways_db1_default!G3-TUM_db1_default_Util!G3</f>
        <v>2.0779674094669916E-2</v>
      </c>
      <c r="H3" s="6">
        <f>CA_Pathways_db1_default!H3-TUM_db1_default_Util!H3</f>
        <v>72.790007836508693</v>
      </c>
      <c r="I3" s="6">
        <f>CA_Pathways_db1_default!I3-TUM_db1_default_Util!I3</f>
        <v>0.43787582281585502</v>
      </c>
      <c r="J3" s="6">
        <f>CA_Pathways_db1_default!J3-TUM_db1_default_Util!J3</f>
        <v>0.57400337517994204</v>
      </c>
      <c r="K3" s="6">
        <f>CA_Pathways_db1_default!K3-TUM_db1_default_Util!K3</f>
        <v>1.7801696633346825E-2</v>
      </c>
      <c r="L3" s="6">
        <f>CA_Pathways_db1_default!L3-TUM_db1_default_Util!L3</f>
        <v>4.4910411899457207E-2</v>
      </c>
      <c r="M3" s="6">
        <f>CA_Pathways_db1_default!M3-TUM_db1_default_Util!M3</f>
        <v>0.13070536931125276</v>
      </c>
      <c r="N3" s="6">
        <f>CA_Pathways_db1_default!N3-TUM_db1_default_Util!N3</f>
        <v>4.724964951097998E-3</v>
      </c>
      <c r="O3" s="6">
        <f>CA_Pathways_db1_default!O3-TUM_db1_default_Util!O3</f>
        <v>0.67331083101629707</v>
      </c>
      <c r="P3" s="6">
        <f>CA_Pathways_db1_default!P3-TUM_db1_default_Util!P3</f>
        <v>9.9277944113901145E-2</v>
      </c>
      <c r="Q3" s="6">
        <f>CA_Pathways_db1_default!Q3-TUM_db1_default_Util!Q3</f>
        <v>0.47573316210810279</v>
      </c>
    </row>
    <row r="4" spans="1:17" x14ac:dyDescent="0.35">
      <c r="A4" s="5" t="s">
        <v>3</v>
      </c>
      <c r="B4" s="6">
        <f>CA_Pathways_db1_default!B4-TUM_db1_default_Util!B4</f>
        <v>17.85901279654961</v>
      </c>
      <c r="C4" s="6">
        <f>CA_Pathways_db1_default!C4-TUM_db1_default_Util!C4</f>
        <v>0.66513958775349669</v>
      </c>
      <c r="D4" s="6">
        <f>CA_Pathways_db1_default!D4-TUM_db1_default_Util!D4</f>
        <v>47.508144075587531</v>
      </c>
      <c r="E4" s="6">
        <f>CA_Pathways_db1_default!E4-TUM_db1_default_Util!E4</f>
        <v>20.821960663583369</v>
      </c>
      <c r="F4" s="6">
        <f>CA_Pathways_db1_default!F4-TUM_db1_default_Util!F4</f>
        <v>20.403239830358181</v>
      </c>
      <c r="G4" s="6">
        <f>CA_Pathways_db1_default!G4-TUM_db1_default_Util!G4</f>
        <v>1.3649330343743471</v>
      </c>
      <c r="H4" s="6">
        <f>CA_Pathways_db1_default!H4-TUM_db1_default_Util!H4</f>
        <v>12.163316317307626</v>
      </c>
      <c r="I4" s="6">
        <f>CA_Pathways_db1_default!I4-TUM_db1_default_Util!I4</f>
        <v>29.193515715062254</v>
      </c>
      <c r="J4" s="6">
        <f>CA_Pathways_db1_default!J4-TUM_db1_default_Util!J4</f>
        <v>39.898762083181616</v>
      </c>
      <c r="K4" s="6">
        <f>CA_Pathways_db1_default!K4-TUM_db1_default_Util!K4</f>
        <v>0.84267990315548424</v>
      </c>
      <c r="L4" s="6">
        <f>CA_Pathways_db1_default!L4-TUM_db1_default_Util!L4</f>
        <v>6.067535730557454</v>
      </c>
      <c r="M4" s="6">
        <f>CA_Pathways_db1_default!M4-TUM_db1_default_Util!M4</f>
        <v>7.9553629569700632</v>
      </c>
      <c r="N4" s="6">
        <f>CA_Pathways_db1_default!N4-TUM_db1_default_Util!N4</f>
        <v>0.68053124307970725</v>
      </c>
      <c r="O4" s="6">
        <f>CA_Pathways_db1_default!O4-TUM_db1_default_Util!O4</f>
        <v>0.99072553014626741</v>
      </c>
      <c r="P4" s="6">
        <f>CA_Pathways_db1_default!P4-TUM_db1_default_Util!P4</f>
        <v>4.1303560527572944</v>
      </c>
      <c r="Q4" s="6">
        <f>CA_Pathways_db1_default!Q4-TUM_db1_default_Util!Q4</f>
        <v>16.449844709043983</v>
      </c>
    </row>
  </sheetData>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(+(supply_chain_default_BWM!B20*LCI_db1_default!L29)+(supply_chain_default_BWM!B40*LCI_db1_default!L59))/LCIA_Methods!D2</f>
        <v>-3.6641363452154136</v>
      </c>
      <c r="C2" s="6">
        <f>(+(supply_chain_default_BWM!B20*LCI_db1_default!M29)+(supply_chain_default_BWM!B40*LCI_db1_default!M59))/LCIA_Methods!D3</f>
        <v>-6.8026838264180892E-2</v>
      </c>
      <c r="D2" s="6">
        <f>(+(supply_chain_default_BWM!B20*LCI_db1_default!N29)+(supply_chain_default_BWM!B40*LCI_db1_default!N59))/LCIA_Methods!D4</f>
        <v>-6.1552513874873913</v>
      </c>
      <c r="E2" s="6">
        <f>(+(supply_chain_default_BWM!B20*LCI_db1_default!O29)+(supply_chain_default_BWM!B40*LCI_db1_default!O59))/LCIA_Methods!D5</f>
        <v>-5.7170013498059715</v>
      </c>
      <c r="F2" s="6">
        <f>(+(supply_chain_default_BWM!B20*LCI_db1_default!P29)+(supply_chain_default_BWM!B40*LCI_db1_default!P59))/LCIA_Methods!D6</f>
        <v>-4.0925640280030837</v>
      </c>
      <c r="G2" s="6">
        <f>(+(supply_chain_default_BWM!B20*LCI_db1_default!Q29)+(supply_chain_default_BWM!B40*LCI_db1_default!Q59))/LCIA_Methods!D7</f>
        <v>-0.25751041632414462</v>
      </c>
      <c r="H2" s="6">
        <f>(+(supply_chain_default_BWM!B20*LCI_db1_default!R29)+(supply_chain_default_BWM!B40*LCI_db1_default!R59))/LCIA_Methods!D8</f>
        <v>-0.98228874798698629</v>
      </c>
      <c r="I2" s="6">
        <f>(+(supply_chain_default_BWM!B20*LCI_db1_default!S29)+(supply_chain_default_BWM!B40*LCI_db1_default!S59))/LCIA_Methods!D9</f>
        <v>-3.4944869398498248</v>
      </c>
      <c r="J2" s="6">
        <f>(+(supply_chain_default_BWM!B20*LCI_db1_default!T29)+(supply_chain_default_BWM!B40*LCI_db1_default!T59))/LCIA_Methods!D10</f>
        <v>-4.6421309207740196</v>
      </c>
      <c r="K2" s="6">
        <f>(+(supply_chain_default_BWM!B20*LCI_db1_default!U29)+(supply_chain_default_BWM!B40*LCI_db1_default!U59))/LCIA_Methods!D11</f>
        <v>-0.12598180859857747</v>
      </c>
      <c r="L2" s="6">
        <f>(+(supply_chain_default_BWM!B20*LCI_db1_default!V29)+(supply_chain_default_BWM!B40*LCI_db1_default!V59))/LCIA_Methods!D12</f>
        <v>-0.50628624163142155</v>
      </c>
      <c r="M2" s="6">
        <f>(+(supply_chain_default_BWM!B20*LCI_db1_default!W29)+(supply_chain_default_BWM!B40*LCI_db1_default!W59))/LCIA_Methods!D13</f>
        <v>-1.7864834795181759</v>
      </c>
      <c r="N2" s="6">
        <f>(+(supply_chain_default_BWM!B20*LCI_db1_default!X29)+(supply_chain_default_BWM!B40*LCI_db1_default!X59))/LCIA_Methods!D14</f>
        <v>-0.21469405846428855</v>
      </c>
      <c r="O2" s="6">
        <f>(+(supply_chain_default_BWM!B20*LCI_db1_default!Y29)+(supply_chain_default_BWM!B40*LCI_db1_default!Y59))/LCIA_Methods!D15</f>
        <v>-0.15831326964591019</v>
      </c>
      <c r="P2" s="6">
        <f>(+(supply_chain_default_BWM!B20*LCI_db1_default!Z29)+(supply_chain_default_BWM!B40*LCI_db1_default!Z59))/LCIA_Methods!D16</f>
        <v>-1.3980317960214157</v>
      </c>
      <c r="Q2" s="6">
        <f>(+(supply_chain_default_BWM!B20*LCI_db1_default!AA29)+(supply_chain_default_BWM!B40*LCI_db1_default!AA59))/LCIA_Methods!D17</f>
        <v>-2.2084227518794588</v>
      </c>
    </row>
    <row r="3" spans="1:17" x14ac:dyDescent="0.35">
      <c r="A3" s="5" t="s">
        <v>2</v>
      </c>
      <c r="B3" s="6">
        <f>(+(supply_chain_default_PW1!B20*LCI_db1_default!L29)+(supply_chain_default_PW1!B40*LCI_db1_default!L59))/LCIA_Methods!D2</f>
        <v>-3.455435843326872E-2</v>
      </c>
      <c r="C3" s="6">
        <f>(+(supply_chain_default_PW1!B20*LCI_db1_default!M29)+(supply_chain_default_PW1!B40*LCI_db1_default!M59))/LCIA_Methods!D3</f>
        <v>-2.7933773576088649E-3</v>
      </c>
      <c r="D3" s="6">
        <f>(+(supply_chain_default_PW1!B20*LCI_db1_default!N29)+(supply_chain_default_PW1!B40*LCI_db1_default!N59))/LCIA_Methods!D4</f>
        <v>-0.21595967604681063</v>
      </c>
      <c r="E3" s="6">
        <f>(+(supply_chain_default_PW1!B20*LCI_db1_default!O29)+(supply_chain_default_PW1!B40*LCI_db1_default!O59))/LCIA_Methods!D5</f>
        <v>-0.19903065647959955</v>
      </c>
      <c r="F3" s="6">
        <f>(+(supply_chain_default_PW1!B20*LCI_db1_default!P29)+(supply_chain_default_PW1!B40*LCI_db1_default!P59))/LCIA_Methods!D6</f>
        <v>-7.7136017226267714E-2</v>
      </c>
      <c r="G3" s="6">
        <f>(+(supply_chain_default_PW1!B20*LCI_db1_default!Q29)+(supply_chain_default_PW1!B40*LCI_db1_default!Q59))/LCIA_Methods!D7</f>
        <v>-5.7068158498222651E-3</v>
      </c>
      <c r="H3" s="6">
        <f>(+(supply_chain_default_PW1!B20*LCI_db1_default!R29)+(supply_chain_default_PW1!B40*LCI_db1_default!R59))/LCIA_Methods!D8</f>
        <v>-3.4625609438363042E-2</v>
      </c>
      <c r="I3" s="6">
        <f>(+(supply_chain_default_PW1!B20*LCI_db1_default!S29)+(supply_chain_default_PW1!B40*LCI_db1_default!S59))/LCIA_Methods!D9</f>
        <v>-2.3669479566592658E-2</v>
      </c>
      <c r="J3" s="6">
        <f>(+(supply_chain_default_PW1!B20*LCI_db1_default!T29)+(supply_chain_default_PW1!B40*LCI_db1_default!T59))/LCIA_Methods!D10</f>
        <v>-2.4907327488245951E-2</v>
      </c>
      <c r="K3" s="6">
        <f>(+(supply_chain_default_PW1!B20*LCI_db1_default!U29)+(supply_chain_default_PW1!B40*LCI_db1_default!U59))/LCIA_Methods!D11</f>
        <v>-3.1630484167582949E-3</v>
      </c>
      <c r="L3" s="6">
        <f>(+(supply_chain_default_PW1!B20*LCI_db1_default!V29)+(supply_chain_default_PW1!B40*LCI_db1_default!V59))/LCIA_Methods!D12</f>
        <v>-1.4052643013690002E-2</v>
      </c>
      <c r="M3" s="6">
        <f>(+(supply_chain_default_PW1!B20*LCI_db1_default!W29)+(supply_chain_default_PW1!B40*LCI_db1_default!W59))/LCIA_Methods!D13</f>
        <v>-0.24608244029925302</v>
      </c>
      <c r="N3" s="6">
        <f>(+(supply_chain_default_PW1!B20*LCI_db1_default!X29)+(supply_chain_default_PW1!B40*LCI_db1_default!X59))/LCIA_Methods!D14</f>
        <v>-5.4252362134570133E-3</v>
      </c>
      <c r="O3" s="6">
        <f>(+(supply_chain_default_PW1!B20*LCI_db1_default!Y29)+(supply_chain_default_PW1!B40*LCI_db1_default!Y59))/LCIA_Methods!D15</f>
        <v>-3.0799873244119111E-3</v>
      </c>
      <c r="P3" s="6">
        <f>(+(supply_chain_default_PW1!B20*LCI_db1_default!Z29)+(supply_chain_default_PW1!B40*LCI_db1_default!Z59))/LCIA_Methods!D16</f>
        <v>-5.7064702936527094E-2</v>
      </c>
      <c r="Q3" s="6">
        <f>(+(supply_chain_default_PW1!B20*LCI_db1_default!AA29)+(supply_chain_default_PW1!B40*LCI_db1_default!AA59))/LCIA_Methods!D17</f>
        <v>-7.1764926174808535E-2</v>
      </c>
    </row>
    <row r="4" spans="1:17" x14ac:dyDescent="0.35">
      <c r="A4" s="5" t="s">
        <v>3</v>
      </c>
      <c r="B4" s="6">
        <f>(+(supply_chain_default_PW2!B20*LCI_db1_default!L29)+(supply_chain_default_PW2!B40*LCI_db1_default!L59))/LCIA_Methods!D2</f>
        <v>-3.6295819867821448</v>
      </c>
      <c r="C4" s="6">
        <f>(+(supply_chain_default_PW2!B20*LCI_db1_default!M29)+(supply_chain_default_PW2!B40*LCI_db1_default!M59))/LCIA_Methods!D3</f>
        <v>-6.5233460906572033E-2</v>
      </c>
      <c r="D4" s="6">
        <f>(+(supply_chain_default_PW2!B20*LCI_db1_default!N29)+(supply_chain_default_PW2!B40*LCI_db1_default!N59))/LCIA_Methods!D4</f>
        <v>-5.939291711440581</v>
      </c>
      <c r="E4" s="6">
        <f>(+(supply_chain_default_PW2!B20*LCI_db1_default!O29)+(supply_chain_default_PW2!B40*LCI_db1_default!O59))/LCIA_Methods!D5</f>
        <v>-5.5179706933263724</v>
      </c>
      <c r="F4" s="6">
        <f>(+(supply_chain_default_PW2!B20*LCI_db1_default!P29)+(supply_chain_default_PW2!B40*LCI_db1_default!P59))/LCIA_Methods!D6</f>
        <v>-4.0154280107768159</v>
      </c>
      <c r="G4" s="6">
        <f>(+(supply_chain_default_PW2!B20*LCI_db1_default!Q29)+(supply_chain_default_PW2!B40*LCI_db1_default!Q59))/LCIA_Methods!D7</f>
        <v>-0.25180360047432238</v>
      </c>
      <c r="H4" s="6">
        <f>(+(supply_chain_default_PW2!B20*LCI_db1_default!R29)+(supply_chain_default_PW2!B40*LCI_db1_default!R59))/LCIA_Methods!D8</f>
        <v>-0.94766313854862316</v>
      </c>
      <c r="I4" s="6">
        <f>(+(supply_chain_default_PW2!B20*LCI_db1_default!S29)+(supply_chain_default_PW2!B40*LCI_db1_default!S59))/LCIA_Methods!D9</f>
        <v>-3.4708174602832322</v>
      </c>
      <c r="J4" s="6">
        <f>(+(supply_chain_default_PW2!B20*LCI_db1_default!T29)+(supply_chain_default_PW2!B40*LCI_db1_default!T59))/LCIA_Methods!D10</f>
        <v>-4.6172235932857735</v>
      </c>
      <c r="K4" s="6">
        <f>(+(supply_chain_default_PW2!B20*LCI_db1_default!U29)+(supply_chain_default_PW2!B40*LCI_db1_default!U59))/LCIA_Methods!D11</f>
        <v>-0.12281876018181917</v>
      </c>
      <c r="L4" s="6">
        <f>(+(supply_chain_default_PW2!B20*LCI_db1_default!V29)+(supply_chain_default_PW2!B40*LCI_db1_default!V59))/LCIA_Methods!D12</f>
        <v>-0.49223359861773153</v>
      </c>
      <c r="M4" s="6">
        <f>(+(supply_chain_default_PW2!B20*LCI_db1_default!W29)+(supply_chain_default_PW2!B40*LCI_db1_default!W59))/LCIA_Methods!D13</f>
        <v>-1.5404010392189229</v>
      </c>
      <c r="N4" s="6">
        <f>(+(supply_chain_default_PW2!B20*LCI_db1_default!X29)+(supply_chain_default_PW2!B40*LCI_db1_default!X59))/LCIA_Methods!D14</f>
        <v>-0.20926882225083154</v>
      </c>
      <c r="O4" s="6">
        <f>(+(supply_chain_default_PW2!B20*LCI_db1_default!Y29)+(supply_chain_default_PW2!B40*LCI_db1_default!Y59))/LCIA_Methods!D15</f>
        <v>-0.15523328232149827</v>
      </c>
      <c r="P4" s="6">
        <f>(+(supply_chain_default_PW2!B20*LCI_db1_default!Z29)+(supply_chain_default_PW2!B40*LCI_db1_default!Z59))/LCIA_Methods!D16</f>
        <v>-1.3409670930848885</v>
      </c>
      <c r="Q4" s="6">
        <f>(+(supply_chain_default_PW2!B20*LCI_db1_default!AA29)+(supply_chain_default_PW2!B40*LCI_db1_default!AA59))/LCIA_Methods!D17</f>
        <v>-2.13665782570465</v>
      </c>
    </row>
  </sheetData>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OEV_Pathways_db1_default!B2*VLOOKUP("BWM",Waste_Generation_S5!A1:C100,3,FALSE)</f>
        <v>44.620135299718399</v>
      </c>
      <c r="C2" s="6">
        <f>OEV_Pathways_db1_default!C2*VLOOKUP("BWM",Waste_Generation_S5!A1:C100,3,FALSE)</f>
        <v>2.0383911180812739</v>
      </c>
      <c r="D2" s="6">
        <f>OEV_Pathways_db1_default!D2*VLOOKUP("BWM",Waste_Generation_S5!A1:C100,3,FALSE)</f>
        <v>501.20886394474115</v>
      </c>
      <c r="E2" s="6">
        <f>OEV_Pathways_db1_default!E2*VLOOKUP("BWM",Waste_Generation_S5!A1:C100,3,FALSE)</f>
        <v>-153.86808913803665</v>
      </c>
      <c r="F2" s="6">
        <f>OEV_Pathways_db1_default!F2*VLOOKUP("BWM",Waste_Generation_S5!A1:C100,3,FALSE)</f>
        <v>58.393483813663863</v>
      </c>
      <c r="G2" s="6">
        <f>OEV_Pathways_db1_default!G2*VLOOKUP("BWM",Waste_Generation_S5!A1:C100,3,FALSE)</f>
        <v>5.0117891619283848</v>
      </c>
      <c r="H2" s="6">
        <f>OEV_Pathways_db1_default!H2*VLOOKUP("BWM",Waste_Generation_S5!A1:C100,3,FALSE)</f>
        <v>64.455183306338583</v>
      </c>
      <c r="I2" s="6">
        <f>OEV_Pathways_db1_default!I2*VLOOKUP("BWM",Waste_Generation_S5!A1:C100,3,FALSE)</f>
        <v>80.141173955471629</v>
      </c>
      <c r="J2" s="6">
        <f>OEV_Pathways_db1_default!J2*VLOOKUP("BWM",Waste_Generation_S5!A1:C100,3,FALSE)</f>
        <v>100.60414484545601</v>
      </c>
      <c r="K2" s="6">
        <f>OEV_Pathways_db1_default!K2*VLOOKUP("BWM",Waste_Generation_S5!A1:C100,3,FALSE)</f>
        <v>68.69832709576329</v>
      </c>
      <c r="L2" s="6">
        <f>OEV_Pathways_db1_default!L2*VLOOKUP("BWM",Waste_Generation_S5!A1:C100,3,FALSE)</f>
        <v>132.43197764895311</v>
      </c>
      <c r="M2" s="6">
        <f>OEV_Pathways_db1_default!M2*VLOOKUP("BWM",Waste_Generation_S5!A1:C100,3,FALSE)</f>
        <v>686.74923704117077</v>
      </c>
      <c r="N2" s="6">
        <f>OEV_Pathways_db1_default!N2*VLOOKUP("BWM",Waste_Generation_S5!A1:C100,3,FALSE)</f>
        <v>83.721830826399795</v>
      </c>
      <c r="O2" s="6">
        <f>OEV_Pathways_db1_default!O2*VLOOKUP("BWM",Waste_Generation_S5!A1:C100,3,FALSE)</f>
        <v>1012.9250191799869</v>
      </c>
      <c r="P2" s="6">
        <f>OEV_Pathways_db1_default!P2*VLOOKUP("BWM",Waste_Generation_S5!A1:C100,3,FALSE)</f>
        <v>70.813829155699707</v>
      </c>
      <c r="Q2" s="6">
        <f>OEV_Pathways_db1_default!Q2*VLOOKUP("BWM",Waste_Generation_S5!A1:C100,3,FALSE)</f>
        <v>66.197856898543478</v>
      </c>
    </row>
    <row r="3" spans="1:17" x14ac:dyDescent="0.35">
      <c r="A3" s="5" t="s">
        <v>2</v>
      </c>
      <c r="B3" s="6">
        <f>OEV_Pathways_db1_default!B3*VLOOKUP("PW1",Waste_Generation_S5!A1:C100,3,FALSE)</f>
        <v>9.057271931196162</v>
      </c>
      <c r="C3" s="6">
        <f>OEV_Pathways_db1_default!C3*VLOOKUP("PW1",Waste_Generation_S5!A1:C100,3,FALSE)</f>
        <v>0.42358789778408079</v>
      </c>
      <c r="D3" s="6">
        <f>OEV_Pathways_db1_default!D3*VLOOKUP("PW1",Waste_Generation_S5!A1:C100,3,FALSE)</f>
        <v>108.99187351583743</v>
      </c>
      <c r="E3" s="6">
        <f>OEV_Pathways_db1_default!E3*VLOOKUP("PW1",Waste_Generation_S5!A1:C100,3,FALSE)</f>
        <v>-18.952626243915944</v>
      </c>
      <c r="F3" s="6">
        <f>OEV_Pathways_db1_default!F3*VLOOKUP("PW1",Waste_Generation_S5!A1:C100,3,FALSE)</f>
        <v>11.552412826498621</v>
      </c>
      <c r="G3" s="6">
        <f>OEV_Pathways_db1_default!G3*VLOOKUP("PW1",Waste_Generation_S5!A1:C100,3,FALSE)</f>
        <v>1.0334445121682847</v>
      </c>
      <c r="H3" s="6">
        <f>OEV_Pathways_db1_default!H3*VLOOKUP("PW1",Waste_Generation_S5!A1:C100,3,FALSE)</f>
        <v>13.823246397239867</v>
      </c>
      <c r="I3" s="6">
        <f>OEV_Pathways_db1_default!I3*VLOOKUP("PW1",Waste_Generation_S5!A1:C100,3,FALSE)</f>
        <v>15.72106541141617</v>
      </c>
      <c r="J3" s="6">
        <f>OEV_Pathways_db1_default!J3*VLOOKUP("PW1",Waste_Generation_S5!A1:C100,3,FALSE)</f>
        <v>19.553088129967854</v>
      </c>
      <c r="K3" s="6">
        <f>OEV_Pathways_db1_default!K3*VLOOKUP("PW1",Waste_Generation_S5!A1:C100,3,FALSE)</f>
        <v>13.916780114800266</v>
      </c>
      <c r="L3" s="6">
        <f>OEV_Pathways_db1_default!L3*VLOOKUP("PW1",Waste_Generation_S5!A1:C100,3,FALSE)</f>
        <v>25.76702119269742</v>
      </c>
      <c r="M3" s="6">
        <f>OEV_Pathways_db1_default!M3*VLOOKUP("PW1",Waste_Generation_S5!A1:C100,3,FALSE)</f>
        <v>166.76192665165541</v>
      </c>
      <c r="N3" s="6">
        <f>OEV_Pathways_db1_default!N3*VLOOKUP("PW1",Waste_Generation_S5!A1:C100,3,FALSE)</f>
        <v>18.558472779074442</v>
      </c>
      <c r="O3" s="6">
        <f>OEV_Pathways_db1_default!O3*VLOOKUP("PW1",Waste_Generation_S5!A1:C100,3,FALSE)</f>
        <v>200.91695282535787</v>
      </c>
      <c r="P3" s="6">
        <f>OEV_Pathways_db1_default!P3*VLOOKUP("PW1",Waste_Generation_S5!A1:C100,3,FALSE)</f>
        <v>14.886210600308099</v>
      </c>
      <c r="Q3" s="6">
        <f>OEV_Pathways_db1_default!Q3*VLOOKUP("PW1",Waste_Generation_S5!A1:C100,3,FALSE)</f>
        <v>13.848950412337222</v>
      </c>
    </row>
    <row r="4" spans="1:17" x14ac:dyDescent="0.35">
      <c r="A4" s="5" t="s">
        <v>3</v>
      </c>
      <c r="B4" s="6">
        <f>OEV_Pathways_db1_default!B4*VLOOKUP("PW2",Waste_Generation_S5!A1:C100,3,FALSE)</f>
        <v>35.562863368522237</v>
      </c>
      <c r="C4" s="6">
        <f>OEV_Pathways_db1_default!C4*VLOOKUP("PW2",Waste_Generation_S5!A1:C100,3,FALSE)</f>
        <v>1.6148032202971927</v>
      </c>
      <c r="D4" s="6">
        <f>OEV_Pathways_db1_default!D4*VLOOKUP("PW2",Waste_Generation_S5!A1:C100,3,FALSE)</f>
        <v>392.21699042890367</v>
      </c>
      <c r="E4" s="6">
        <f>OEV_Pathways_db1_default!E4*VLOOKUP("PW2",Waste_Generation_S5!A1:C100,3,FALSE)</f>
        <v>-134.91546289412071</v>
      </c>
      <c r="F4" s="6">
        <f>OEV_Pathways_db1_default!F4*VLOOKUP("PW2",Waste_Generation_S5!A1:C100,3,FALSE)</f>
        <v>46.841070987165232</v>
      </c>
      <c r="G4" s="6">
        <f>OEV_Pathways_db1_default!G4*VLOOKUP("PW2",Waste_Generation_S5!A1:C100,3,FALSE)</f>
        <v>3.9783446497600998</v>
      </c>
      <c r="H4" s="6">
        <f>OEV_Pathways_db1_default!H4*VLOOKUP("PW2",Waste_Generation_S5!A1:C100,3,FALSE)</f>
        <v>50.631936909098705</v>
      </c>
      <c r="I4" s="6">
        <f>OEV_Pathways_db1_default!I4*VLOOKUP("PW2",Waste_Generation_S5!A1:C100,3,FALSE)</f>
        <v>64.420108544055466</v>
      </c>
      <c r="J4" s="6">
        <f>OEV_Pathways_db1_default!J4*VLOOKUP("PW2",Waste_Generation_S5!A1:C100,3,FALSE)</f>
        <v>81.051056715488158</v>
      </c>
      <c r="K4" s="6">
        <f>OEV_Pathways_db1_default!K4*VLOOKUP("PW2",Waste_Generation_S5!A1:C100,3,FALSE)</f>
        <v>54.781546980963022</v>
      </c>
      <c r="L4" s="6">
        <f>OEV_Pathways_db1_default!L4*VLOOKUP("PW2",Waste_Generation_S5!A1:C100,3,FALSE)</f>
        <v>106.66495645625569</v>
      </c>
      <c r="M4" s="6">
        <f>OEV_Pathways_db1_default!M4*VLOOKUP("PW2",Waste_Generation_S5!A1:C100,3,FALSE)</f>
        <v>519.9873103895153</v>
      </c>
      <c r="N4" s="6">
        <f>OEV_Pathways_db1_default!N4*VLOOKUP("PW2",Waste_Generation_S5!A1:C100,3,FALSE)</f>
        <v>65.16335804732536</v>
      </c>
      <c r="O4" s="6">
        <f>OEV_Pathways_db1_default!O4*VLOOKUP("PW2",Waste_Generation_S5!A1:C100,3,FALSE)</f>
        <v>812.00806635462891</v>
      </c>
      <c r="P4" s="6">
        <f>OEV_Pathways_db1_default!P4*VLOOKUP("PW2",Waste_Generation_S5!A1:C100,3,FALSE)</f>
        <v>55.927618555391597</v>
      </c>
      <c r="Q4" s="6">
        <f>OEV_Pathways_db1_default!Q4*VLOOKUP("PW2",Waste_Generation_S5!A1:C100,3,FALSE)</f>
        <v>52.348906486206253</v>
      </c>
    </row>
  </sheetData>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CA_Pathways_db1_S1!B2-TUM_db1_S1_Util!B2</f>
        <v>16.946648382980431</v>
      </c>
      <c r="C2" s="6">
        <f>CA_Pathways_db1_S1!C2-TUM_db1_S1_Util!C2</f>
        <v>0.58515572022310403</v>
      </c>
      <c r="D2" s="6">
        <f>CA_Pathways_db1_S1!D2-TUM_db1_S1_Util!D2</f>
        <v>42.22632258169471</v>
      </c>
      <c r="E2" s="6">
        <f>CA_Pathways_db1_S1!E2-TUM_db1_S1_Util!E2</f>
        <v>18.420218462108437</v>
      </c>
      <c r="F2" s="6">
        <f>CA_Pathways_db1_S1!F2-TUM_db1_S1_Util!F2</f>
        <v>18.1225028054238</v>
      </c>
      <c r="G2" s="6">
        <f>CA_Pathways_db1_S1!G2-TUM_db1_S1_Util!G2</f>
        <v>1.2254859162195584</v>
      </c>
      <c r="H2" s="6">
        <f>CA_Pathways_db1_S1!H2-TUM_db1_S1_Util!H2</f>
        <v>119.82791353240719</v>
      </c>
      <c r="I2" s="6">
        <f>CA_Pathways_db1_S1!I2-TUM_db1_S1_Util!I2</f>
        <v>26.201139984903257</v>
      </c>
      <c r="J2" s="6">
        <f>CA_Pathways_db1_S1!J2-TUM_db1_S1_Util!J2</f>
        <v>35.772421885553825</v>
      </c>
      <c r="K2" s="6">
        <f>CA_Pathways_db1_S1!K2-TUM_db1_S1_Util!K2</f>
        <v>0.76404746021106906</v>
      </c>
      <c r="L2" s="6">
        <f>CA_Pathways_db1_S1!L2-TUM_db1_S1_Util!L2</f>
        <v>5.3764593820869573</v>
      </c>
      <c r="M2" s="6">
        <f>CA_Pathways_db1_S1!M2-TUM_db1_S1_Util!M2</f>
        <v>7.1570006413156841</v>
      </c>
      <c r="N2" s="6">
        <f>CA_Pathways_db1_S1!N2-TUM_db1_S1_Util!N2</f>
        <v>0.60255228512139081</v>
      </c>
      <c r="O2" s="6">
        <f>CA_Pathways_db1_S1!O2-TUM_db1_S1_Util!O2</f>
        <v>1.8768510854024294</v>
      </c>
      <c r="P2" s="6">
        <f>CA_Pathways_db1_S1!P2-TUM_db1_S1_Util!P2</f>
        <v>3.7629784623334843</v>
      </c>
      <c r="Q2" s="6">
        <f>CA_Pathways_db1_S1!Q2-TUM_db1_S1_Util!Q2</f>
        <v>15.107213863575637</v>
      </c>
    </row>
    <row r="3" spans="1:17" x14ac:dyDescent="0.35">
      <c r="A3" s="5" t="s">
        <v>2</v>
      </c>
      <c r="B3" s="6">
        <f>CA_Pathways_db1_S1!B3-TUM_db1_S1_Util!B3</f>
        <v>1.3200121859995229</v>
      </c>
      <c r="C3" s="6">
        <f>CA_Pathways_db1_S1!C3-TUM_db1_S1_Util!C3</f>
        <v>3.1585809387944482E-3</v>
      </c>
      <c r="D3" s="6">
        <f>CA_Pathways_db1_S1!D3-TUM_db1_S1_Util!D3</f>
        <v>0.65669651555562636</v>
      </c>
      <c r="E3" s="6">
        <f>CA_Pathways_db1_S1!E3-TUM_db1_S1_Util!E3</f>
        <v>0.20100288147299422</v>
      </c>
      <c r="F3" s="6">
        <f>CA_Pathways_db1_S1!F3-TUM_db1_S1_Util!F3</f>
        <v>0.26966795386039288</v>
      </c>
      <c r="G3" s="6">
        <f>CA_Pathways_db1_S1!G3-TUM_db1_S1_Util!G3</f>
        <v>3.1169511142004874E-2</v>
      </c>
      <c r="H3" s="6">
        <f>CA_Pathways_db1_S1!H3-TUM_db1_S1_Util!H3</f>
        <v>109.18501175476304</v>
      </c>
      <c r="I3" s="6">
        <f>CA_Pathways_db1_S1!I3-TUM_db1_S1_Util!I3</f>
        <v>0.65681373422378253</v>
      </c>
      <c r="J3" s="6">
        <f>CA_Pathways_db1_S1!J3-TUM_db1_S1_Util!J3</f>
        <v>0.86100506276991307</v>
      </c>
      <c r="K3" s="6">
        <f>CA_Pathways_db1_S1!K3-TUM_db1_S1_Util!K3</f>
        <v>2.6702544950020238E-2</v>
      </c>
      <c r="L3" s="6">
        <f>CA_Pathways_db1_S1!L3-TUM_db1_S1_Util!L3</f>
        <v>6.7365617849185808E-2</v>
      </c>
      <c r="M3" s="6">
        <f>CA_Pathways_db1_S1!M3-TUM_db1_S1_Util!M3</f>
        <v>0.19605805396687906</v>
      </c>
      <c r="N3" s="6">
        <f>CA_Pathways_db1_S1!N3-TUM_db1_S1_Util!N3</f>
        <v>7.0874474266469957E-3</v>
      </c>
      <c r="O3" s="6">
        <f>CA_Pathways_db1_S1!O3-TUM_db1_S1_Util!O3</f>
        <v>1.0099662465244454</v>
      </c>
      <c r="P3" s="6">
        <f>CA_Pathways_db1_S1!P3-TUM_db1_S1_Util!P3</f>
        <v>0.14891691617085168</v>
      </c>
      <c r="Q3" s="6">
        <f>CA_Pathways_db1_S1!Q3-TUM_db1_S1_Util!Q3</f>
        <v>0.71359974316215424</v>
      </c>
    </row>
    <row r="4" spans="1:17" x14ac:dyDescent="0.35">
      <c r="A4" s="5" t="s">
        <v>3</v>
      </c>
      <c r="B4" s="6">
        <f>CA_Pathways_db1_S1!B4-TUM_db1_S1_Util!B4</f>
        <v>15.626636196980911</v>
      </c>
      <c r="C4" s="6">
        <f>CA_Pathways_db1_S1!C4-TUM_db1_S1_Util!C4</f>
        <v>0.58199713928430974</v>
      </c>
      <c r="D4" s="6">
        <f>CA_Pathways_db1_S1!D4-TUM_db1_S1_Util!D4</f>
        <v>41.569626066139087</v>
      </c>
      <c r="E4" s="6">
        <f>CA_Pathways_db1_S1!E4-TUM_db1_S1_Util!E4</f>
        <v>18.219215580635442</v>
      </c>
      <c r="F4" s="6">
        <f>CA_Pathways_db1_S1!F4-TUM_db1_S1_Util!F4</f>
        <v>17.852834851563408</v>
      </c>
      <c r="G4" s="6">
        <f>CA_Pathways_db1_S1!G4-TUM_db1_S1_Util!G4</f>
        <v>1.1943164050775537</v>
      </c>
      <c r="H4" s="6">
        <f>CA_Pathways_db1_S1!H4-TUM_db1_S1_Util!H4</f>
        <v>10.642901777644173</v>
      </c>
      <c r="I4" s="6">
        <f>CA_Pathways_db1_S1!I4-TUM_db1_S1_Util!I4</f>
        <v>25.544326250679472</v>
      </c>
      <c r="J4" s="6">
        <f>CA_Pathways_db1_S1!J4-TUM_db1_S1_Util!J4</f>
        <v>34.91141682278392</v>
      </c>
      <c r="K4" s="6">
        <f>CA_Pathways_db1_S1!K4-TUM_db1_S1_Util!K4</f>
        <v>0.73734491526104873</v>
      </c>
      <c r="L4" s="6">
        <f>CA_Pathways_db1_S1!L4-TUM_db1_S1_Util!L4</f>
        <v>5.3090937642377716</v>
      </c>
      <c r="M4" s="6">
        <f>CA_Pathways_db1_S1!M4-TUM_db1_S1_Util!M4</f>
        <v>6.9609425873488053</v>
      </c>
      <c r="N4" s="6">
        <f>CA_Pathways_db1_S1!N4-TUM_db1_S1_Util!N4</f>
        <v>0.59546483769474379</v>
      </c>
      <c r="O4" s="6">
        <f>CA_Pathways_db1_S1!O4-TUM_db1_S1_Util!O4</f>
        <v>0.86688483887798395</v>
      </c>
      <c r="P4" s="6">
        <f>CA_Pathways_db1_S1!P4-TUM_db1_S1_Util!P4</f>
        <v>3.6140615461626324</v>
      </c>
      <c r="Q4" s="6">
        <f>CA_Pathways_db1_S1!Q4-TUM_db1_S1_Util!Q4</f>
        <v>14.393614120413485</v>
      </c>
    </row>
  </sheetData>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(+(supply_chain_S1_BWM!B20*LCI_db1_S1!L29)+(supply_chain_S1_BWM!B40*LCI_db1_S1!L59))/LCIA_Methods!D2</f>
        <v>-3.2277157760842798</v>
      </c>
      <c r="C2" s="6">
        <f>(+(supply_chain_S1_BWM!B20*LCI_db1_S1!M29)+(supply_chain_S1_BWM!B40*LCI_db1_S1!M59))/LCIA_Methods!D3</f>
        <v>-6.126934432966382E-2</v>
      </c>
      <c r="D2" s="6">
        <f>(+(supply_chain_S1_BWM!B20*LCI_db1_S1!N29)+(supply_chain_S1_BWM!B40*LCI_db1_S1!N59))/LCIA_Methods!D4</f>
        <v>-5.5208197615807242</v>
      </c>
      <c r="E2" s="6">
        <f>(+(supply_chain_S1_BWM!B20*LCI_db1_S1!O29)+(supply_chain_S1_BWM!B40*LCI_db1_S1!O59))/LCIA_Methods!D5</f>
        <v>-5.1267703413799746</v>
      </c>
      <c r="F2" s="6">
        <f>(+(supply_chain_S1_BWM!B20*LCI_db1_S1!P29)+(supply_chain_S1_BWM!B40*LCI_db1_S1!P59))/LCIA_Methods!D6</f>
        <v>-3.6292035352691148</v>
      </c>
      <c r="G2" s="6">
        <f>(+(supply_chain_S1_BWM!B20*LCI_db1_S1!Q29)+(supply_chain_S1_BWM!B40*LCI_db1_S1!Q59))/LCIA_Methods!D7</f>
        <v>-0.22888837418976543</v>
      </c>
      <c r="H2" s="6">
        <f>(+(supply_chain_S1_BWM!B20*LCI_db1_S1!R29)+(supply_chain_S1_BWM!B40*LCI_db1_S1!R59))/LCIA_Methods!D8</f>
        <v>-0.88114366038758996</v>
      </c>
      <c r="I2" s="6">
        <f>(+(supply_chain_S1_BWM!B20*LCI_db1_S1!S29)+(supply_chain_S1_BWM!B40*LCI_db1_S1!S59))/LCIA_Methods!D9</f>
        <v>-3.0724694970977171</v>
      </c>
      <c r="J2" s="6">
        <f>(+(supply_chain_S1_BWM!B20*LCI_db1_S1!T29)+(supply_chain_S1_BWM!B40*LCI_db1_S1!T59))/LCIA_Methods!D10</f>
        <v>-4.0774316353574207</v>
      </c>
      <c r="K2" s="6">
        <f>(+(supply_chain_S1_BWM!B20*LCI_db1_S1!U29)+(supply_chain_S1_BWM!B40*LCI_db1_S1!U59))/LCIA_Methods!D11</f>
        <v>-0.11221098778422922</v>
      </c>
      <c r="L2" s="6">
        <f>(+(supply_chain_S1_BWM!B20*LCI_db1_S1!V29)+(supply_chain_S1_BWM!B40*LCI_db1_S1!V59))/LCIA_Methods!D12</f>
        <v>-0.45178336331105001</v>
      </c>
      <c r="M2" s="6">
        <f>(+(supply_chain_S1_BWM!B20*LCI_db1_S1!W29)+(supply_chain_S1_BWM!B40*LCI_db1_S1!W59))/LCIA_Methods!D13</f>
        <v>-1.7169745697654373</v>
      </c>
      <c r="N2" s="6">
        <f>(+(supply_chain_S1_BWM!B20*LCI_db1_S1!X29)+(supply_chain_S1_BWM!B40*LCI_db1_S1!X59))/LCIA_Methods!D14</f>
        <v>-0.1912480737896631</v>
      </c>
      <c r="O2" s="6">
        <f>(+(supply_chain_S1_BWM!B20*LCI_db1_S1!Y29)+(supply_chain_S1_BWM!B40*LCI_db1_S1!Y59))/LCIA_Methods!D15</f>
        <v>-0.14044910301792884</v>
      </c>
      <c r="P2" s="6">
        <f>(+(supply_chain_S1_BWM!B20*LCI_db1_S1!Z29)+(supply_chain_S1_BWM!B40*LCI_db1_S1!Z59))/LCIA_Methods!D16</f>
        <v>-1.258943260854068</v>
      </c>
      <c r="Q2" s="6">
        <f>(+(supply_chain_S1_BWM!B20*LCI_db1_S1!AA29)+(supply_chain_S1_BWM!B40*LCI_db1_S1!AA59))/LCIA_Methods!D17</f>
        <v>-1.9772229867537816</v>
      </c>
    </row>
    <row r="3" spans="1:17" x14ac:dyDescent="0.35">
      <c r="A3" s="5" t="s">
        <v>2</v>
      </c>
      <c r="B3" s="6">
        <f>(+(supply_chain_S1_PW1!B20*LCI_db1_S1!L29)+(supply_chain_S1_PW1!B40*LCI_db1_S1!L59))/LCIA_Methods!D2</f>
        <v>-5.183153764990308E-2</v>
      </c>
      <c r="C3" s="6">
        <f>(+(supply_chain_S1_PW1!B20*LCI_db1_S1!M29)+(supply_chain_S1_PW1!B40*LCI_db1_S1!M59))/LCIA_Methods!D3</f>
        <v>-4.1900660364132961E-3</v>
      </c>
      <c r="D3" s="6">
        <f>(+(supply_chain_S1_PW1!B20*LCI_db1_S1!N29)+(supply_chain_S1_PW1!B40*LCI_db1_S1!N59))/LCIA_Methods!D4</f>
        <v>-0.32393951407021587</v>
      </c>
      <c r="E3" s="6">
        <f>(+(supply_chain_S1_PW1!B20*LCI_db1_S1!O29)+(supply_chain_S1_PW1!B40*LCI_db1_S1!O59))/LCIA_Methods!D5</f>
        <v>-0.2985459847193993</v>
      </c>
      <c r="F3" s="6">
        <f>(+(supply_chain_S1_PW1!B20*LCI_db1_S1!P29)+(supply_chain_S1_PW1!B40*LCI_db1_S1!P59))/LCIA_Methods!D6</f>
        <v>-0.11570402583940156</v>
      </c>
      <c r="G3" s="6">
        <f>(+(supply_chain_S1_PW1!B20*LCI_db1_S1!Q29)+(supply_chain_S1_PW1!B40*LCI_db1_S1!Q59))/LCIA_Methods!D7</f>
        <v>-8.5602237747333977E-3</v>
      </c>
      <c r="H3" s="6">
        <f>(+(supply_chain_S1_PW1!B20*LCI_db1_S1!R29)+(supply_chain_S1_PW1!B40*LCI_db1_S1!R59))/LCIA_Methods!D8</f>
        <v>-5.1938414157544556E-2</v>
      </c>
      <c r="I3" s="6">
        <f>(+(supply_chain_S1_PW1!B20*LCI_db1_S1!S29)+(supply_chain_S1_PW1!B40*LCI_db1_S1!S59))/LCIA_Methods!D9</f>
        <v>-3.5504219349888982E-2</v>
      </c>
      <c r="J3" s="6">
        <f>(+(supply_chain_S1_PW1!B20*LCI_db1_S1!T29)+(supply_chain_S1_PW1!B40*LCI_db1_S1!T59))/LCIA_Methods!D10</f>
        <v>-3.7360991232368919E-2</v>
      </c>
      <c r="K3" s="6">
        <f>(+(supply_chain_S1_PW1!B20*LCI_db1_S1!U29)+(supply_chain_S1_PW1!B40*LCI_db1_S1!U59))/LCIA_Methods!D11</f>
        <v>-4.7445726251374417E-3</v>
      </c>
      <c r="L3" s="6">
        <f>(+(supply_chain_S1_PW1!B20*LCI_db1_S1!V29)+(supply_chain_S1_PW1!B40*LCI_db1_S1!V59))/LCIA_Methods!D12</f>
        <v>-2.1078964520534999E-2</v>
      </c>
      <c r="M3" s="6">
        <f>(+(supply_chain_S1_PW1!B20*LCI_db1_S1!W29)+(supply_chain_S1_PW1!B40*LCI_db1_S1!W59))/LCIA_Methods!D13</f>
        <v>-0.36912366044887945</v>
      </c>
      <c r="N3" s="6">
        <f>(+(supply_chain_S1_PW1!B20*LCI_db1_S1!X29)+(supply_chain_S1_PW1!B40*LCI_db1_S1!X59))/LCIA_Methods!D14</f>
        <v>-8.1378543201855186E-3</v>
      </c>
      <c r="O3" s="6">
        <f>(+(supply_chain_S1_PW1!B20*LCI_db1_S1!Y29)+(supply_chain_S1_PW1!B40*LCI_db1_S1!Y59))/LCIA_Methods!D15</f>
        <v>-4.6199809866178665E-3</v>
      </c>
      <c r="P3" s="6">
        <f>(+(supply_chain_S1_PW1!B20*LCI_db1_S1!Z29)+(supply_chain_S1_PW1!B40*LCI_db1_S1!Z59))/LCIA_Methods!D16</f>
        <v>-8.5597054404790623E-2</v>
      </c>
      <c r="Q3" s="6">
        <f>(+(supply_chain_S1_PW1!B20*LCI_db1_S1!AA29)+(supply_chain_S1_PW1!B40*LCI_db1_S1!AA59))/LCIA_Methods!D17</f>
        <v>-0.1076473892622128</v>
      </c>
    </row>
    <row r="4" spans="1:17" x14ac:dyDescent="0.35">
      <c r="A4" s="5" t="s">
        <v>3</v>
      </c>
      <c r="B4" s="6">
        <f>(+(supply_chain_S1_PW2!B20*LCI_db1_S1!L29)+(supply_chain_S1_PW2!B40*LCI_db1_S1!L59))/LCIA_Methods!D2</f>
        <v>-3.1758842384343771</v>
      </c>
      <c r="C4" s="6">
        <f>(+(supply_chain_S1_PW2!B20*LCI_db1_S1!M29)+(supply_chain_S1_PW2!B40*LCI_db1_S1!M59))/LCIA_Methods!D3</f>
        <v>-5.7079278293250525E-2</v>
      </c>
      <c r="D4" s="6">
        <f>(+(supply_chain_S1_PW2!B20*LCI_db1_S1!N29)+(supply_chain_S1_PW2!B40*LCI_db1_S1!N59))/LCIA_Methods!D4</f>
        <v>-5.1968802475105083</v>
      </c>
      <c r="E4" s="6">
        <f>(+(supply_chain_S1_PW2!B20*LCI_db1_S1!O29)+(supply_chain_S1_PW2!B40*LCI_db1_S1!O59))/LCIA_Methods!D5</f>
        <v>-4.8282243566605745</v>
      </c>
      <c r="F4" s="6">
        <f>(+(supply_chain_S1_PW2!B20*LCI_db1_S1!P29)+(supply_chain_S1_PW2!B40*LCI_db1_S1!P59))/LCIA_Methods!D6</f>
        <v>-3.5134995094297135</v>
      </c>
      <c r="G4" s="6">
        <f>(+(supply_chain_S1_PW2!B20*LCI_db1_S1!Q29)+(supply_chain_S1_PW2!B40*LCI_db1_S1!Q59))/LCIA_Methods!D7</f>
        <v>-0.22032815041503201</v>
      </c>
      <c r="H4" s="6">
        <f>(+(supply_chain_S1_PW2!B20*LCI_db1_S1!R29)+(supply_chain_S1_PW2!B40*LCI_db1_S1!R59))/LCIA_Methods!D8</f>
        <v>-0.82920524623004543</v>
      </c>
      <c r="I4" s="6">
        <f>(+(supply_chain_S1_PW2!B20*LCI_db1_S1!S29)+(supply_chain_S1_PW2!B40*LCI_db1_S1!S59))/LCIA_Methods!D9</f>
        <v>-3.0369652777478282</v>
      </c>
      <c r="J4" s="6">
        <f>(+(supply_chain_S1_PW2!B20*LCI_db1_S1!T29)+(supply_chain_S1_PW2!B40*LCI_db1_S1!T59))/LCIA_Methods!D10</f>
        <v>-4.040070644125052</v>
      </c>
      <c r="K4" s="6">
        <f>(+(supply_chain_S1_PW2!B20*LCI_db1_S1!U29)+(supply_chain_S1_PW2!B40*LCI_db1_S1!U59))/LCIA_Methods!D11</f>
        <v>-0.10746641515909178</v>
      </c>
      <c r="L4" s="6">
        <f>(+(supply_chain_S1_PW2!B20*LCI_db1_S1!V29)+(supply_chain_S1_PW2!B40*LCI_db1_S1!V59))/LCIA_Methods!D12</f>
        <v>-0.43070439879051503</v>
      </c>
      <c r="M4" s="6">
        <f>(+(supply_chain_S1_PW2!B20*LCI_db1_S1!W29)+(supply_chain_S1_PW2!B40*LCI_db1_S1!W59))/LCIA_Methods!D13</f>
        <v>-1.3478509093165578</v>
      </c>
      <c r="N4" s="6">
        <f>(+(supply_chain_S1_PW2!B20*LCI_db1_S1!X29)+(supply_chain_S1_PW2!B40*LCI_db1_S1!X59))/LCIA_Methods!D14</f>
        <v>-0.18311021946947759</v>
      </c>
      <c r="O4" s="6">
        <f>(+(supply_chain_S1_PW2!B20*LCI_db1_S1!Y29)+(supply_chain_S1_PW2!B40*LCI_db1_S1!Y59))/LCIA_Methods!D15</f>
        <v>-0.13582912203131098</v>
      </c>
      <c r="P4" s="6">
        <f>(+(supply_chain_S1_PW2!B20*LCI_db1_S1!Z29)+(supply_chain_S1_PW2!B40*LCI_db1_S1!Z59))/LCIA_Methods!D16</f>
        <v>-1.1733462064492772</v>
      </c>
      <c r="Q4" s="6">
        <f>(+(supply_chain_S1_PW2!B20*LCI_db1_S1!AA29)+(supply_chain_S1_PW2!B40*LCI_db1_S1!AA59))/LCIA_Methods!D17</f>
        <v>-1.8695755974915691</v>
      </c>
    </row>
  </sheetData>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OEV_Pathways_db1_S1!B2*VLOOKUP("BWM",Waste_Generation_S5!A1:C100,3,FALSE)</f>
        <v>44.703413344251196</v>
      </c>
      <c r="C2" s="6">
        <f>OEV_Pathways_db1_S1!C2*VLOOKUP("BWM",Waste_Generation_S5!A1:C100,3,FALSE)</f>
        <v>2.0483346644361649</v>
      </c>
      <c r="D2" s="6">
        <f>OEV_Pathways_db1_S1!D2*VLOOKUP("BWM",Waste_Generation_S5!A1:C100,3,FALSE)</f>
        <v>506.67767689904684</v>
      </c>
      <c r="E2" s="6">
        <f>OEV_Pathways_db1_S1!E2*VLOOKUP("BWM",Waste_Generation_S5!A1:C100,3,FALSE)</f>
        <v>-146.47996939822951</v>
      </c>
      <c r="F2" s="6">
        <f>OEV_Pathways_db1_S1!F2*VLOOKUP("BWM",Waste_Generation_S5!A1:C100,3,FALSE)</f>
        <v>58.314556353517517</v>
      </c>
      <c r="G2" s="6">
        <f>OEV_Pathways_db1_S1!G2*VLOOKUP("BWM",Waste_Generation_S5!A1:C100,3,FALSE)</f>
        <v>5.0312183367925147</v>
      </c>
      <c r="H2" s="6">
        <f>OEV_Pathways_db1_S1!H2*VLOOKUP("BWM",Waste_Generation_S5!A1:C100,3,FALSE)</f>
        <v>65.037814391321163</v>
      </c>
      <c r="I2" s="6">
        <f>OEV_Pathways_db1_S1!I2*VLOOKUP("BWM",Waste_Generation_S5!A1:C100,3,FALSE)</f>
        <v>79.949193093172767</v>
      </c>
      <c r="J2" s="6">
        <f>OEV_Pathways_db1_S1!J2*VLOOKUP("BWM",Waste_Generation_S5!A1:C100,3,FALSE)</f>
        <v>100.24930682100391</v>
      </c>
      <c r="K2" s="6">
        <f>OEV_Pathways_db1_S1!K2*VLOOKUP("BWM",Waste_Generation_S5!A1:C100,3,FALSE)</f>
        <v>68.809023780543043</v>
      </c>
      <c r="L2" s="6">
        <f>OEV_Pathways_db1_S1!L2*VLOOKUP("BWM",Waste_Generation_S5!A1:C100,3,FALSE)</f>
        <v>131.98236868826984</v>
      </c>
      <c r="M2" s="6">
        <f>OEV_Pathways_db1_S1!M2*VLOOKUP("BWM",Waste_Generation_S5!A1:C100,3,FALSE)</f>
        <v>705.13178656830894</v>
      </c>
      <c r="N2" s="6">
        <f>OEV_Pathways_db1_S1!N2*VLOOKUP("BWM",Waste_Generation_S5!A1:C100,3,FALSE)</f>
        <v>84.855647460021345</v>
      </c>
      <c r="O2" s="6">
        <f>OEV_Pathways_db1_S1!O2*VLOOKUP("BWM",Waste_Generation_S5!A1:C100,3,FALSE)</f>
        <v>1011.882487298337</v>
      </c>
      <c r="P2" s="6">
        <f>OEV_Pathways_db1_S1!P2*VLOOKUP("BWM",Waste_Generation_S5!A1:C100,3,FALSE)</f>
        <v>71.265982136429798</v>
      </c>
      <c r="Q2" s="6">
        <f>OEV_Pathways_db1_S1!Q2*VLOOKUP("BWM",Waste_Generation_S5!A1:C100,3,FALSE)</f>
        <v>66.578718793936304</v>
      </c>
    </row>
    <row r="3" spans="1:17" x14ac:dyDescent="0.35">
      <c r="A3" s="5" t="s">
        <v>2</v>
      </c>
      <c r="B3" s="6">
        <f>OEV_Pathways_db1_S1!B3*VLOOKUP("PW1",Waste_Generation_S5!A1:C100,3,FALSE)</f>
        <v>9.057271931196162</v>
      </c>
      <c r="C3" s="6">
        <f>OEV_Pathways_db1_S1!C3*VLOOKUP("PW1",Waste_Generation_S5!A1:C100,3,FALSE)</f>
        <v>0.42358789778408079</v>
      </c>
      <c r="D3" s="6">
        <f>OEV_Pathways_db1_S1!D3*VLOOKUP("PW1",Waste_Generation_S5!A1:C100,3,FALSE)</f>
        <v>108.99187351583743</v>
      </c>
      <c r="E3" s="6">
        <f>OEV_Pathways_db1_S1!E3*VLOOKUP("PW1",Waste_Generation_S5!A1:C100,3,FALSE)</f>
        <v>-18.952626243915944</v>
      </c>
      <c r="F3" s="6">
        <f>OEV_Pathways_db1_S1!F3*VLOOKUP("PW1",Waste_Generation_S5!A1:C100,3,FALSE)</f>
        <v>11.552412826498621</v>
      </c>
      <c r="G3" s="6">
        <f>OEV_Pathways_db1_S1!G3*VLOOKUP("PW1",Waste_Generation_S5!A1:C100,3,FALSE)</f>
        <v>1.0334445121682847</v>
      </c>
      <c r="H3" s="6">
        <f>OEV_Pathways_db1_S1!H3*VLOOKUP("PW1",Waste_Generation_S5!A1:C100,3,FALSE)</f>
        <v>13.823246397239867</v>
      </c>
      <c r="I3" s="6">
        <f>OEV_Pathways_db1_S1!I3*VLOOKUP("PW1",Waste_Generation_S5!A1:C100,3,FALSE)</f>
        <v>15.72106541141617</v>
      </c>
      <c r="J3" s="6">
        <f>OEV_Pathways_db1_S1!J3*VLOOKUP("PW1",Waste_Generation_S5!A1:C100,3,FALSE)</f>
        <v>19.553088129967854</v>
      </c>
      <c r="K3" s="6">
        <f>OEV_Pathways_db1_S1!K3*VLOOKUP("PW1",Waste_Generation_S5!A1:C100,3,FALSE)</f>
        <v>13.916780114800266</v>
      </c>
      <c r="L3" s="6">
        <f>OEV_Pathways_db1_S1!L3*VLOOKUP("PW1",Waste_Generation_S5!A1:C100,3,FALSE)</f>
        <v>25.76702119269742</v>
      </c>
      <c r="M3" s="6">
        <f>OEV_Pathways_db1_S1!M3*VLOOKUP("PW1",Waste_Generation_S5!A1:C100,3,FALSE)</f>
        <v>166.76192665165541</v>
      </c>
      <c r="N3" s="6">
        <f>OEV_Pathways_db1_S1!N3*VLOOKUP("PW1",Waste_Generation_S5!A1:C100,3,FALSE)</f>
        <v>18.558472779074442</v>
      </c>
      <c r="O3" s="6">
        <f>OEV_Pathways_db1_S1!O3*VLOOKUP("PW1",Waste_Generation_S5!A1:C100,3,FALSE)</f>
        <v>200.91695282535787</v>
      </c>
      <c r="P3" s="6">
        <f>OEV_Pathways_db1_S1!P3*VLOOKUP("PW1",Waste_Generation_S5!A1:C100,3,FALSE)</f>
        <v>14.886210600308099</v>
      </c>
      <c r="Q3" s="6">
        <f>OEV_Pathways_db1_S1!Q3*VLOOKUP("PW1",Waste_Generation_S5!A1:C100,3,FALSE)</f>
        <v>13.848950412337222</v>
      </c>
    </row>
    <row r="4" spans="1:17" x14ac:dyDescent="0.35">
      <c r="A4" s="5" t="s">
        <v>3</v>
      </c>
      <c r="B4" s="6">
        <f>OEV_Pathways_db1_S1!B4*VLOOKUP("PW2",Waste_Generation_S5!A1:C100,3,FALSE)</f>
        <v>35.562863368522237</v>
      </c>
      <c r="C4" s="6">
        <f>OEV_Pathways_db1_S1!C4*VLOOKUP("PW2",Waste_Generation_S5!A1:C100,3,FALSE)</f>
        <v>1.6148032202971927</v>
      </c>
      <c r="D4" s="6">
        <f>OEV_Pathways_db1_S1!D4*VLOOKUP("PW2",Waste_Generation_S5!A1:C100,3,FALSE)</f>
        <v>392.21699042890367</v>
      </c>
      <c r="E4" s="6">
        <f>OEV_Pathways_db1_S1!E4*VLOOKUP("PW2",Waste_Generation_S5!A1:C100,3,FALSE)</f>
        <v>-134.91546289412071</v>
      </c>
      <c r="F4" s="6">
        <f>OEV_Pathways_db1_S1!F4*VLOOKUP("PW2",Waste_Generation_S5!A1:C100,3,FALSE)</f>
        <v>46.841070987165232</v>
      </c>
      <c r="G4" s="6">
        <f>OEV_Pathways_db1_S1!G4*VLOOKUP("PW2",Waste_Generation_S5!A1:C100,3,FALSE)</f>
        <v>3.9783446497600998</v>
      </c>
      <c r="H4" s="6">
        <f>OEV_Pathways_db1_S1!H4*VLOOKUP("PW2",Waste_Generation_S5!A1:C100,3,FALSE)</f>
        <v>50.631936909098705</v>
      </c>
      <c r="I4" s="6">
        <f>OEV_Pathways_db1_S1!I4*VLOOKUP("PW2",Waste_Generation_S5!A1:C100,3,FALSE)</f>
        <v>64.420108544055466</v>
      </c>
      <c r="J4" s="6">
        <f>OEV_Pathways_db1_S1!J4*VLOOKUP("PW2",Waste_Generation_S5!A1:C100,3,FALSE)</f>
        <v>81.051056715488158</v>
      </c>
      <c r="K4" s="6">
        <f>OEV_Pathways_db1_S1!K4*VLOOKUP("PW2",Waste_Generation_S5!A1:C100,3,FALSE)</f>
        <v>54.781546980963022</v>
      </c>
      <c r="L4" s="6">
        <f>OEV_Pathways_db1_S1!L4*VLOOKUP("PW2",Waste_Generation_S5!A1:C100,3,FALSE)</f>
        <v>106.66495645625569</v>
      </c>
      <c r="M4" s="6">
        <f>OEV_Pathways_db1_S1!M4*VLOOKUP("PW2",Waste_Generation_S5!A1:C100,3,FALSE)</f>
        <v>519.9873103895153</v>
      </c>
      <c r="N4" s="6">
        <f>OEV_Pathways_db1_S1!N4*VLOOKUP("PW2",Waste_Generation_S5!A1:C100,3,FALSE)</f>
        <v>65.16335804732536</v>
      </c>
      <c r="O4" s="6">
        <f>OEV_Pathways_db1_S1!O4*VLOOKUP("PW2",Waste_Generation_S5!A1:C100,3,FALSE)</f>
        <v>812.00806635462891</v>
      </c>
      <c r="P4" s="6">
        <f>OEV_Pathways_db1_S1!P4*VLOOKUP("PW2",Waste_Generation_S5!A1:C100,3,FALSE)</f>
        <v>55.927618555391597</v>
      </c>
      <c r="Q4" s="6">
        <f>OEV_Pathways_db1_S1!Q4*VLOOKUP("PW2",Waste_Generation_S5!A1:C100,3,FALSE)</f>
        <v>52.348906486206253</v>
      </c>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CA_Pathways_db1_S2!B2-TUM_db1_S2_Util!B2</f>
        <v>22.323765995687012</v>
      </c>
      <c r="C2" s="6">
        <f>CA_Pathways_db1_S2!C2-TUM_db1_S2_Util!C2</f>
        <v>0.83142448469187091</v>
      </c>
      <c r="D2" s="6">
        <f>CA_Pathways_db1_S2!D2-TUM_db1_S2_Util!D2</f>
        <v>59.385180094484411</v>
      </c>
      <c r="E2" s="6">
        <f>CA_Pathways_db1_S2!E2-TUM_db1_S2_Util!E2</f>
        <v>26.027450829479207</v>
      </c>
      <c r="F2" s="6">
        <f>CA_Pathways_db1_S2!F2-TUM_db1_S2_Util!F2</f>
        <v>25.504049787947729</v>
      </c>
      <c r="G2" s="6">
        <f>CA_Pathways_db1_S2!G2-TUM_db1_S2_Util!G2</f>
        <v>1.7061662929679338</v>
      </c>
      <c r="H2" s="6">
        <f>CA_Pathways_db1_S2!H2-TUM_db1_S2_Util!H2</f>
        <v>15.204145396634532</v>
      </c>
      <c r="I2" s="6">
        <f>CA_Pathways_db1_S2!I2-TUM_db1_S2_Util!I2</f>
        <v>36.49189464382782</v>
      </c>
      <c r="J2" s="6">
        <f>CA_Pathways_db1_S2!J2-TUM_db1_S2_Util!J2</f>
        <v>49.873452603977022</v>
      </c>
      <c r="K2" s="6">
        <f>CA_Pathways_db1_S2!K2-TUM_db1_S2_Util!K2</f>
        <v>1.0533498789443554</v>
      </c>
      <c r="L2" s="6">
        <f>CA_Pathways_db1_S2!L2-TUM_db1_S2_Util!L2</f>
        <v>7.584419663196817</v>
      </c>
      <c r="M2" s="6">
        <f>CA_Pathways_db1_S2!M2-TUM_db1_S2_Util!M2</f>
        <v>9.944203696212579</v>
      </c>
      <c r="N2" s="6">
        <f>CA_Pathways_db1_S2!N2-TUM_db1_S2_Util!N2</f>
        <v>0.85066405384963417</v>
      </c>
      <c r="O2" s="6">
        <f>CA_Pathways_db1_S2!O2-TUM_db1_S2_Util!O2</f>
        <v>1.2384069126828343</v>
      </c>
      <c r="P2" s="6">
        <f>CA_Pathways_db1_S2!P2-TUM_db1_S2_Util!P2</f>
        <v>5.1629450659466185</v>
      </c>
      <c r="Q2" s="6">
        <f>CA_Pathways_db1_S2!Q2-TUM_db1_S2_Util!Q2</f>
        <v>20.56230588630498</v>
      </c>
    </row>
    <row r="3" spans="1:17" x14ac:dyDescent="0.35">
      <c r="A3" s="5" t="s">
        <v>2</v>
      </c>
      <c r="B3" s="6">
        <f>CA_Pathways_db1_S2!B3-TUM_db1_S2_Util!B3</f>
        <v>0</v>
      </c>
      <c r="C3" s="6">
        <f>CA_Pathways_db1_S2!C3-TUM_db1_S2_Util!C3</f>
        <v>0</v>
      </c>
      <c r="D3" s="6">
        <f>CA_Pathways_db1_S2!D3-TUM_db1_S2_Util!D3</f>
        <v>0</v>
      </c>
      <c r="E3" s="6">
        <f>CA_Pathways_db1_S2!E3-TUM_db1_S2_Util!E3</f>
        <v>0</v>
      </c>
      <c r="F3" s="6">
        <f>CA_Pathways_db1_S2!F3-TUM_db1_S2_Util!F3</f>
        <v>0</v>
      </c>
      <c r="G3" s="6">
        <f>CA_Pathways_db1_S2!G3-TUM_db1_S2_Util!G3</f>
        <v>0</v>
      </c>
      <c r="H3" s="6">
        <f>CA_Pathways_db1_S2!H3-TUM_db1_S2_Util!H3</f>
        <v>0</v>
      </c>
      <c r="I3" s="6">
        <f>CA_Pathways_db1_S2!I3-TUM_db1_S2_Util!I3</f>
        <v>0</v>
      </c>
      <c r="J3" s="6">
        <f>CA_Pathways_db1_S2!J3-TUM_db1_S2_Util!J3</f>
        <v>0</v>
      </c>
      <c r="K3" s="6">
        <f>CA_Pathways_db1_S2!K3-TUM_db1_S2_Util!K3</f>
        <v>0</v>
      </c>
      <c r="L3" s="6">
        <f>CA_Pathways_db1_S2!L3-TUM_db1_S2_Util!L3</f>
        <v>0</v>
      </c>
      <c r="M3" s="6">
        <f>CA_Pathways_db1_S2!M3-TUM_db1_S2_Util!M3</f>
        <v>0</v>
      </c>
      <c r="N3" s="6">
        <f>CA_Pathways_db1_S2!N3-TUM_db1_S2_Util!N3</f>
        <v>0</v>
      </c>
      <c r="O3" s="6">
        <f>CA_Pathways_db1_S2!O3-TUM_db1_S2_Util!O3</f>
        <v>0</v>
      </c>
      <c r="P3" s="6">
        <f>CA_Pathways_db1_S2!P3-TUM_db1_S2_Util!P3</f>
        <v>0</v>
      </c>
      <c r="Q3" s="6">
        <f>CA_Pathways_db1_S2!Q3-TUM_db1_S2_Util!Q3</f>
        <v>0</v>
      </c>
    </row>
    <row r="4" spans="1:17" x14ac:dyDescent="0.35">
      <c r="A4" s="5" t="s">
        <v>3</v>
      </c>
      <c r="B4" s="6">
        <f>CA_Pathways_db1_S2!B4-TUM_db1_S2_Util!B4</f>
        <v>22.323765995687012</v>
      </c>
      <c r="C4" s="6">
        <f>CA_Pathways_db1_S2!C4-TUM_db1_S2_Util!C4</f>
        <v>0.83142448469187091</v>
      </c>
      <c r="D4" s="6">
        <f>CA_Pathways_db1_S2!D4-TUM_db1_S2_Util!D4</f>
        <v>59.385180094484411</v>
      </c>
      <c r="E4" s="6">
        <f>CA_Pathways_db1_S2!E4-TUM_db1_S2_Util!E4</f>
        <v>26.027450829479207</v>
      </c>
      <c r="F4" s="6">
        <f>CA_Pathways_db1_S2!F4-TUM_db1_S2_Util!F4</f>
        <v>25.504049787947729</v>
      </c>
      <c r="G4" s="6">
        <f>CA_Pathways_db1_S2!G4-TUM_db1_S2_Util!G4</f>
        <v>1.7061662929679338</v>
      </c>
      <c r="H4" s="6">
        <f>CA_Pathways_db1_S2!H4-TUM_db1_S2_Util!H4</f>
        <v>15.204145396634532</v>
      </c>
      <c r="I4" s="6">
        <f>CA_Pathways_db1_S2!I4-TUM_db1_S2_Util!I4</f>
        <v>36.49189464382782</v>
      </c>
      <c r="J4" s="6">
        <f>CA_Pathways_db1_S2!J4-TUM_db1_S2_Util!J4</f>
        <v>49.873452603977022</v>
      </c>
      <c r="K4" s="6">
        <f>CA_Pathways_db1_S2!K4-TUM_db1_S2_Util!K4</f>
        <v>1.0533498789443554</v>
      </c>
      <c r="L4" s="6">
        <f>CA_Pathways_db1_S2!L4-TUM_db1_S2_Util!L4</f>
        <v>7.584419663196817</v>
      </c>
      <c r="M4" s="6">
        <f>CA_Pathways_db1_S2!M4-TUM_db1_S2_Util!M4</f>
        <v>9.944203696212579</v>
      </c>
      <c r="N4" s="6">
        <f>CA_Pathways_db1_S2!N4-TUM_db1_S2_Util!N4</f>
        <v>0.85066405384963417</v>
      </c>
      <c r="O4" s="6">
        <f>CA_Pathways_db1_S2!O4-TUM_db1_S2_Util!O4</f>
        <v>1.2384069126828343</v>
      </c>
      <c r="P4" s="6">
        <f>CA_Pathways_db1_S2!P4-TUM_db1_S2_Util!P4</f>
        <v>5.1629450659466185</v>
      </c>
      <c r="Q4" s="6">
        <f>CA_Pathways_db1_S2!Q4-TUM_db1_S2_Util!Q4</f>
        <v>20.56230588630498</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(+(supply_chain_S2_BWM!B20*LCI_db1_S2!L29)+(supply_chain_S2_BWM!B40*LCI_db1_S2!L59))/LCIA_Methods!D2</f>
        <v>-4.5369774834776804</v>
      </c>
      <c r="C2" s="6">
        <f>(+(supply_chain_S2_BWM!B20*LCI_db1_S2!M29)+(supply_chain_S2_BWM!B40*LCI_db1_S2!M59))/LCIA_Methods!D3</f>
        <v>-8.1541826133215034E-2</v>
      </c>
      <c r="D2" s="6">
        <f>(+(supply_chain_S2_BWM!B20*LCI_db1_S2!N29)+(supply_chain_S2_BWM!B40*LCI_db1_S2!N59))/LCIA_Methods!D4</f>
        <v>-7.4241146393007256</v>
      </c>
      <c r="E2" s="6">
        <f>(+(supply_chain_S2_BWM!B20*LCI_db1_S2!O29)+(supply_chain_S2_BWM!B40*LCI_db1_S2!O59))/LCIA_Methods!D5</f>
        <v>-6.8974633666579646</v>
      </c>
      <c r="F2" s="6">
        <f>(+(supply_chain_S2_BWM!B20*LCI_db1_S2!P29)+(supply_chain_S2_BWM!B40*LCI_db1_S2!P59))/LCIA_Methods!D6</f>
        <v>-5.019285013471019</v>
      </c>
      <c r="G2" s="6">
        <f>(+(supply_chain_S2_BWM!B20*LCI_db1_S2!Q29)+(supply_chain_S2_BWM!B40*LCI_db1_S2!Q59))/LCIA_Methods!D7</f>
        <v>-0.31475450059290294</v>
      </c>
      <c r="H2" s="6">
        <f>(+(supply_chain_S2_BWM!B20*LCI_db1_S2!R29)+(supply_chain_S2_BWM!B40*LCI_db1_S2!R59))/LCIA_Methods!D8</f>
        <v>-1.1845789231857793</v>
      </c>
      <c r="I2" s="6">
        <f>(+(supply_chain_S2_BWM!B20*LCI_db1_S2!S29)+(supply_chain_S2_BWM!B40*LCI_db1_S2!S59))/LCIA_Methods!D9</f>
        <v>-4.3385218253540403</v>
      </c>
      <c r="J2" s="6">
        <f>(+(supply_chain_S2_BWM!B20*LCI_db1_S2!T29)+(supply_chain_S2_BWM!B40*LCI_db1_S2!T59))/LCIA_Methods!D10</f>
        <v>-5.7715294916072173</v>
      </c>
      <c r="K2" s="6">
        <f>(+(supply_chain_S2_BWM!B20*LCI_db1_S2!U29)+(supply_chain_S2_BWM!B40*LCI_db1_S2!U59))/LCIA_Methods!D11</f>
        <v>-0.15352345022727396</v>
      </c>
      <c r="L2" s="6">
        <f>(+(supply_chain_S2_BWM!B20*LCI_db1_S2!V29)+(supply_chain_S2_BWM!B40*LCI_db1_S2!V59))/LCIA_Methods!D12</f>
        <v>-0.61529199827216441</v>
      </c>
      <c r="M2" s="6">
        <f>(+(supply_chain_S2_BWM!B20*LCI_db1_S2!W29)+(supply_chain_S2_BWM!B40*LCI_db1_S2!W59))/LCIA_Methods!D13</f>
        <v>-1.925501299023654</v>
      </c>
      <c r="N2" s="6">
        <f>(+(supply_chain_S2_BWM!B20*LCI_db1_S2!X29)+(supply_chain_S2_BWM!B40*LCI_db1_S2!X59))/LCIA_Methods!D14</f>
        <v>-0.2615860278135394</v>
      </c>
      <c r="O2" s="6">
        <f>(+(supply_chain_S2_BWM!B20*LCI_db1_S2!Y29)+(supply_chain_S2_BWM!B40*LCI_db1_S2!Y59))/LCIA_Methods!D15</f>
        <v>-0.19404160290187286</v>
      </c>
      <c r="P2" s="6">
        <f>(+(supply_chain_S2_BWM!B20*LCI_db1_S2!Z29)+(supply_chain_S2_BWM!B40*LCI_db1_S2!Z59))/LCIA_Methods!D16</f>
        <v>-1.6762088663561108</v>
      </c>
      <c r="Q2" s="6">
        <f>(+(supply_chain_S2_BWM!B20*LCI_db1_S2!AA29)+(supply_chain_S2_BWM!B40*LCI_db1_S2!AA59))/LCIA_Methods!D17</f>
        <v>-2.6708222821308127</v>
      </c>
    </row>
    <row r="3" spans="1:17" x14ac:dyDescent="0.35">
      <c r="A3" s="5" t="s">
        <v>2</v>
      </c>
      <c r="B3" s="6">
        <f>(+(supply_chain_S2_PW1!B20*LCI_db1_S2!L29)+(supply_chain_S2_PW1!B40*LCI_db1_S2!L59))/LCIA_Methods!D2</f>
        <v>0</v>
      </c>
      <c r="C3" s="6">
        <f>(+(supply_chain_S2_PW1!B20*LCI_db1_S2!M29)+(supply_chain_S2_PW1!B40*LCI_db1_S2!M59))/LCIA_Methods!D3</f>
        <v>0</v>
      </c>
      <c r="D3" s="6">
        <f>(+(supply_chain_S2_PW1!B20*LCI_db1_S2!N29)+(supply_chain_S2_PW1!B40*LCI_db1_S2!N59))/LCIA_Methods!D4</f>
        <v>0</v>
      </c>
      <c r="E3" s="6">
        <f>(+(supply_chain_S2_PW1!B20*LCI_db1_S2!O29)+(supply_chain_S2_PW1!B40*LCI_db1_S2!O59))/LCIA_Methods!D5</f>
        <v>0</v>
      </c>
      <c r="F3" s="6">
        <f>(+(supply_chain_S2_PW1!B20*LCI_db1_S2!P29)+(supply_chain_S2_PW1!B40*LCI_db1_S2!P59))/LCIA_Methods!D6</f>
        <v>0</v>
      </c>
      <c r="G3" s="6">
        <f>(+(supply_chain_S2_PW1!B20*LCI_db1_S2!Q29)+(supply_chain_S2_PW1!B40*LCI_db1_S2!Q59))/LCIA_Methods!D7</f>
        <v>0</v>
      </c>
      <c r="H3" s="6">
        <f>(+(supply_chain_S2_PW1!B20*LCI_db1_S2!R29)+(supply_chain_S2_PW1!B40*LCI_db1_S2!R59))/LCIA_Methods!D8</f>
        <v>0</v>
      </c>
      <c r="I3" s="6">
        <f>(+(supply_chain_S2_PW1!B20*LCI_db1_S2!S29)+(supply_chain_S2_PW1!B40*LCI_db1_S2!S59))/LCIA_Methods!D9</f>
        <v>0</v>
      </c>
      <c r="J3" s="6">
        <f>(+(supply_chain_S2_PW1!B20*LCI_db1_S2!T29)+(supply_chain_S2_PW1!B40*LCI_db1_S2!T59))/LCIA_Methods!D10</f>
        <v>0</v>
      </c>
      <c r="K3" s="6">
        <f>(+(supply_chain_S2_PW1!B20*LCI_db1_S2!U29)+(supply_chain_S2_PW1!B40*LCI_db1_S2!U59))/LCIA_Methods!D11</f>
        <v>0</v>
      </c>
      <c r="L3" s="6">
        <f>(+(supply_chain_S2_PW1!B20*LCI_db1_S2!V29)+(supply_chain_S2_PW1!B40*LCI_db1_S2!V59))/LCIA_Methods!D12</f>
        <v>0</v>
      </c>
      <c r="M3" s="6">
        <f>(+(supply_chain_S2_PW1!B20*LCI_db1_S2!W29)+(supply_chain_S2_PW1!B40*LCI_db1_S2!W59))/LCIA_Methods!D13</f>
        <v>0</v>
      </c>
      <c r="N3" s="6">
        <f>(+(supply_chain_S2_PW1!B20*LCI_db1_S2!X29)+(supply_chain_S2_PW1!B40*LCI_db1_S2!X59))/LCIA_Methods!D14</f>
        <v>0</v>
      </c>
      <c r="O3" s="6">
        <f>(+(supply_chain_S2_PW1!B20*LCI_db1_S2!Y29)+(supply_chain_S2_PW1!B40*LCI_db1_S2!Y59))/LCIA_Methods!D15</f>
        <v>0</v>
      </c>
      <c r="P3" s="6">
        <f>(+(supply_chain_S2_PW1!B20*LCI_db1_S2!Z29)+(supply_chain_S2_PW1!B40*LCI_db1_S2!Z59))/LCIA_Methods!D16</f>
        <v>0</v>
      </c>
      <c r="Q3" s="6">
        <f>(+(supply_chain_S2_PW1!B20*LCI_db1_S2!AA29)+(supply_chain_S2_PW1!B40*LCI_db1_S2!AA59))/LCIA_Methods!D17</f>
        <v>0</v>
      </c>
    </row>
    <row r="4" spans="1:17" x14ac:dyDescent="0.35">
      <c r="A4" s="5" t="s">
        <v>3</v>
      </c>
      <c r="B4" s="6">
        <f>(+(supply_chain_S2_PW2!B20*LCI_db1_S2!L29)+(supply_chain_S2_PW2!B40*LCI_db1_S2!L59))/LCIA_Methods!D2</f>
        <v>-4.5369774834776804</v>
      </c>
      <c r="C4" s="6">
        <f>(+(supply_chain_S2_PW2!B20*LCI_db1_S2!M29)+(supply_chain_S2_PW2!B40*LCI_db1_S2!M59))/LCIA_Methods!D3</f>
        <v>-8.1541826133215034E-2</v>
      </c>
      <c r="D4" s="6">
        <f>(+(supply_chain_S2_PW2!B20*LCI_db1_S2!N29)+(supply_chain_S2_PW2!B40*LCI_db1_S2!N59))/LCIA_Methods!D4</f>
        <v>-7.4241146393007256</v>
      </c>
      <c r="E4" s="6">
        <f>(+(supply_chain_S2_PW2!B20*LCI_db1_S2!O29)+(supply_chain_S2_PW2!B40*LCI_db1_S2!O59))/LCIA_Methods!D5</f>
        <v>-6.8974633666579646</v>
      </c>
      <c r="F4" s="6">
        <f>(+(supply_chain_S2_PW2!B20*LCI_db1_S2!P29)+(supply_chain_S2_PW2!B40*LCI_db1_S2!P59))/LCIA_Methods!D6</f>
        <v>-5.019285013471019</v>
      </c>
      <c r="G4" s="6">
        <f>(+(supply_chain_S2_PW2!B20*LCI_db1_S2!Q29)+(supply_chain_S2_PW2!B40*LCI_db1_S2!Q59))/LCIA_Methods!D7</f>
        <v>-0.31475450059290294</v>
      </c>
      <c r="H4" s="6">
        <f>(+(supply_chain_S2_PW2!B20*LCI_db1_S2!R29)+(supply_chain_S2_PW2!B40*LCI_db1_S2!R59))/LCIA_Methods!D8</f>
        <v>-1.1845789231857793</v>
      </c>
      <c r="I4" s="6">
        <f>(+(supply_chain_S2_PW2!B20*LCI_db1_S2!S29)+(supply_chain_S2_PW2!B40*LCI_db1_S2!S59))/LCIA_Methods!D9</f>
        <v>-4.3385218253540403</v>
      </c>
      <c r="J4" s="6">
        <f>(+(supply_chain_S2_PW2!B20*LCI_db1_S2!T29)+(supply_chain_S2_PW2!B40*LCI_db1_S2!T59))/LCIA_Methods!D10</f>
        <v>-5.7715294916072173</v>
      </c>
      <c r="K4" s="6">
        <f>(+(supply_chain_S2_PW2!B20*LCI_db1_S2!U29)+(supply_chain_S2_PW2!B40*LCI_db1_S2!U59))/LCIA_Methods!D11</f>
        <v>-0.15352345022727396</v>
      </c>
      <c r="L4" s="6">
        <f>(+(supply_chain_S2_PW2!B20*LCI_db1_S2!V29)+(supply_chain_S2_PW2!B40*LCI_db1_S2!V59))/LCIA_Methods!D12</f>
        <v>-0.61529199827216441</v>
      </c>
      <c r="M4" s="6">
        <f>(+(supply_chain_S2_PW2!B20*LCI_db1_S2!W29)+(supply_chain_S2_PW2!B40*LCI_db1_S2!W59))/LCIA_Methods!D13</f>
        <v>-1.925501299023654</v>
      </c>
      <c r="N4" s="6">
        <f>(+(supply_chain_S2_PW2!B20*LCI_db1_S2!X29)+(supply_chain_S2_PW2!B40*LCI_db1_S2!X59))/LCIA_Methods!D14</f>
        <v>-0.2615860278135394</v>
      </c>
      <c r="O4" s="6">
        <f>(+(supply_chain_S2_PW2!B20*LCI_db1_S2!Y29)+(supply_chain_S2_PW2!B40*LCI_db1_S2!Y59))/LCIA_Methods!D15</f>
        <v>-0.19404160290187286</v>
      </c>
      <c r="P4" s="6">
        <f>(+(supply_chain_S2_PW2!B20*LCI_db1_S2!Z29)+(supply_chain_S2_PW2!B40*LCI_db1_S2!Z59))/LCIA_Methods!D16</f>
        <v>-1.6762088663561108</v>
      </c>
      <c r="Q4" s="6">
        <f>(+(supply_chain_S2_PW2!B20*LCI_db1_S2!AA29)+(supply_chain_S2_PW2!B40*LCI_db1_S2!AA59))/LCIA_Methods!D17</f>
        <v>-2.6708222821308127</v>
      </c>
    </row>
  </sheetData>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OEV_Pathways_db1_S2!B2*VLOOKUP("BWM",Waste_Generation_S5!A1:C100,3,FALSE)</f>
        <v>44.453579210652798</v>
      </c>
      <c r="C2" s="6">
        <f>OEV_Pathways_db1_S2!C2*VLOOKUP("BWM",Waste_Generation_S5!A1:C100,3,FALSE)</f>
        <v>2.0185040253714912</v>
      </c>
      <c r="D2" s="6">
        <f>OEV_Pathways_db1_S2!D2*VLOOKUP("BWM",Waste_Generation_S5!A1:C100,3,FALSE)</f>
        <v>490.2712380361296</v>
      </c>
      <c r="E2" s="6">
        <f>OEV_Pathways_db1_S2!E2*VLOOKUP("BWM",Waste_Generation_S5!A1:C100,3,FALSE)</f>
        <v>-168.64432861765087</v>
      </c>
      <c r="F2" s="6">
        <f>OEV_Pathways_db1_S2!F2*VLOOKUP("BWM",Waste_Generation_S5!A1:C100,3,FALSE)</f>
        <v>58.551338733956541</v>
      </c>
      <c r="G2" s="6">
        <f>OEV_Pathways_db1_S2!G2*VLOOKUP("BWM",Waste_Generation_S5!A1:C100,3,FALSE)</f>
        <v>4.9729308122001248</v>
      </c>
      <c r="H2" s="6">
        <f>OEV_Pathways_db1_S2!H2*VLOOKUP("BWM",Waste_Generation_S5!A1:C100,3,FALSE)</f>
        <v>63.289921136373387</v>
      </c>
      <c r="I2" s="6">
        <f>OEV_Pathways_db1_S2!I2*VLOOKUP("BWM",Waste_Generation_S5!A1:C100,3,FALSE)</f>
        <v>80.525135680069326</v>
      </c>
      <c r="J2" s="6">
        <f>OEV_Pathways_db1_S2!J2*VLOOKUP("BWM",Waste_Generation_S5!A1:C100,3,FALSE)</f>
        <v>101.31382089436019</v>
      </c>
      <c r="K2" s="6">
        <f>OEV_Pathways_db1_S2!K2*VLOOKUP("BWM",Waste_Generation_S5!A1:C100,3,FALSE)</f>
        <v>68.476933726203782</v>
      </c>
      <c r="L2" s="6">
        <f>OEV_Pathways_db1_S2!L2*VLOOKUP("BWM",Waste_Generation_S5!A1:C100,3,FALSE)</f>
        <v>133.33119557031961</v>
      </c>
      <c r="M2" s="6">
        <f>OEV_Pathways_db1_S2!M2*VLOOKUP("BWM",Waste_Generation_S5!A1:C100,3,FALSE)</f>
        <v>649.9841379868941</v>
      </c>
      <c r="N2" s="6">
        <f>OEV_Pathways_db1_S2!N2*VLOOKUP("BWM",Waste_Generation_S5!A1:C100,3,FALSE)</f>
        <v>81.454197559156697</v>
      </c>
      <c r="O2" s="6">
        <f>OEV_Pathways_db1_S2!O2*VLOOKUP("BWM",Waste_Generation_S5!A1:C100,3,FALSE)</f>
        <v>1015.0100829432862</v>
      </c>
      <c r="P2" s="6">
        <f>OEV_Pathways_db1_S2!P2*VLOOKUP("BWM",Waste_Generation_S5!A1:C100,3,FALSE)</f>
        <v>69.909523194239497</v>
      </c>
      <c r="Q2" s="6">
        <f>OEV_Pathways_db1_S2!Q2*VLOOKUP("BWM",Waste_Generation_S5!A1:C100,3,FALSE)</f>
        <v>65.436133107757826</v>
      </c>
    </row>
    <row r="3" spans="1:17" x14ac:dyDescent="0.35">
      <c r="A3" s="5" t="s">
        <v>2</v>
      </c>
      <c r="B3" s="6">
        <f>OEV_Pathways_db1_S2!B3*VLOOKUP("PW1",Waste_Generation_S5!A1:C100,3,FALSE)</f>
        <v>9.057271931196162</v>
      </c>
      <c r="C3" s="6">
        <f>OEV_Pathways_db1_S2!C3*VLOOKUP("PW1",Waste_Generation_S5!A1:C100,3,FALSE)</f>
        <v>0.42358789778408079</v>
      </c>
      <c r="D3" s="6">
        <f>OEV_Pathways_db1_S2!D3*VLOOKUP("PW1",Waste_Generation_S5!A1:C100,3,FALSE)</f>
        <v>108.99187351583743</v>
      </c>
      <c r="E3" s="6">
        <f>OEV_Pathways_db1_S2!E3*VLOOKUP("PW1",Waste_Generation_S5!A1:C100,3,FALSE)</f>
        <v>-18.952626243915944</v>
      </c>
      <c r="F3" s="6">
        <f>OEV_Pathways_db1_S2!F3*VLOOKUP("PW1",Waste_Generation_S5!A1:C100,3,FALSE)</f>
        <v>11.552412826498621</v>
      </c>
      <c r="G3" s="6">
        <f>OEV_Pathways_db1_S2!G3*VLOOKUP("PW1",Waste_Generation_S5!A1:C100,3,FALSE)</f>
        <v>1.0334445121682847</v>
      </c>
      <c r="H3" s="6">
        <f>OEV_Pathways_db1_S2!H3*VLOOKUP("PW1",Waste_Generation_S5!A1:C100,3,FALSE)</f>
        <v>13.823246397239867</v>
      </c>
      <c r="I3" s="6">
        <f>OEV_Pathways_db1_S2!I3*VLOOKUP("PW1",Waste_Generation_S5!A1:C100,3,FALSE)</f>
        <v>15.72106541141617</v>
      </c>
      <c r="J3" s="6">
        <f>OEV_Pathways_db1_S2!J3*VLOOKUP("PW1",Waste_Generation_S5!A1:C100,3,FALSE)</f>
        <v>19.553088129967854</v>
      </c>
      <c r="K3" s="6">
        <f>OEV_Pathways_db1_S2!K3*VLOOKUP("PW1",Waste_Generation_S5!A1:C100,3,FALSE)</f>
        <v>13.916780114800266</v>
      </c>
      <c r="L3" s="6">
        <f>OEV_Pathways_db1_S2!L3*VLOOKUP("PW1",Waste_Generation_S5!A1:C100,3,FALSE)</f>
        <v>25.76702119269742</v>
      </c>
      <c r="M3" s="6">
        <f>OEV_Pathways_db1_S2!M3*VLOOKUP("PW1",Waste_Generation_S5!A1:C100,3,FALSE)</f>
        <v>166.76192665165541</v>
      </c>
      <c r="N3" s="6">
        <f>OEV_Pathways_db1_S2!N3*VLOOKUP("PW1",Waste_Generation_S5!A1:C100,3,FALSE)</f>
        <v>18.558472779074442</v>
      </c>
      <c r="O3" s="6">
        <f>OEV_Pathways_db1_S2!O3*VLOOKUP("PW1",Waste_Generation_S5!A1:C100,3,FALSE)</f>
        <v>200.91695282535787</v>
      </c>
      <c r="P3" s="6">
        <f>OEV_Pathways_db1_S2!P3*VLOOKUP("PW1",Waste_Generation_S5!A1:C100,3,FALSE)</f>
        <v>14.886210600308099</v>
      </c>
      <c r="Q3" s="6">
        <f>OEV_Pathways_db1_S2!Q3*VLOOKUP("PW1",Waste_Generation_S5!A1:C100,3,FALSE)</f>
        <v>13.848950412337222</v>
      </c>
    </row>
    <row r="4" spans="1:17" x14ac:dyDescent="0.35">
      <c r="A4" s="5" t="s">
        <v>3</v>
      </c>
      <c r="B4" s="6">
        <f>OEV_Pathways_db1_S2!B4*VLOOKUP("PW2",Waste_Generation_S5!A1:C100,3,FALSE)</f>
        <v>35.562863368522237</v>
      </c>
      <c r="C4" s="6">
        <f>OEV_Pathways_db1_S2!C4*VLOOKUP("PW2",Waste_Generation_S5!A1:C100,3,FALSE)</f>
        <v>1.6148032202971927</v>
      </c>
      <c r="D4" s="6">
        <f>OEV_Pathways_db1_S2!D4*VLOOKUP("PW2",Waste_Generation_S5!A1:C100,3,FALSE)</f>
        <v>392.21699042890367</v>
      </c>
      <c r="E4" s="6">
        <f>OEV_Pathways_db1_S2!E4*VLOOKUP("PW2",Waste_Generation_S5!A1:C100,3,FALSE)</f>
        <v>-134.91546289412071</v>
      </c>
      <c r="F4" s="6">
        <f>OEV_Pathways_db1_S2!F4*VLOOKUP("PW2",Waste_Generation_S5!A1:C100,3,FALSE)</f>
        <v>46.841070987165232</v>
      </c>
      <c r="G4" s="6">
        <f>OEV_Pathways_db1_S2!G4*VLOOKUP("PW2",Waste_Generation_S5!A1:C100,3,FALSE)</f>
        <v>3.9783446497600998</v>
      </c>
      <c r="H4" s="6">
        <f>OEV_Pathways_db1_S2!H4*VLOOKUP("PW2",Waste_Generation_S5!A1:C100,3,FALSE)</f>
        <v>50.631936909098705</v>
      </c>
      <c r="I4" s="6">
        <f>OEV_Pathways_db1_S2!I4*VLOOKUP("PW2",Waste_Generation_S5!A1:C100,3,FALSE)</f>
        <v>64.420108544055466</v>
      </c>
      <c r="J4" s="6">
        <f>OEV_Pathways_db1_S2!J4*VLOOKUP("PW2",Waste_Generation_S5!A1:C100,3,FALSE)</f>
        <v>81.051056715488158</v>
      </c>
      <c r="K4" s="6">
        <f>OEV_Pathways_db1_S2!K4*VLOOKUP("PW2",Waste_Generation_S5!A1:C100,3,FALSE)</f>
        <v>54.781546980963022</v>
      </c>
      <c r="L4" s="6">
        <f>OEV_Pathways_db1_S2!L4*VLOOKUP("PW2",Waste_Generation_S5!A1:C100,3,FALSE)</f>
        <v>106.66495645625569</v>
      </c>
      <c r="M4" s="6">
        <f>OEV_Pathways_db1_S2!M4*VLOOKUP("PW2",Waste_Generation_S5!A1:C100,3,FALSE)</f>
        <v>519.9873103895153</v>
      </c>
      <c r="N4" s="6">
        <f>OEV_Pathways_db1_S2!N4*VLOOKUP("PW2",Waste_Generation_S5!A1:C100,3,FALSE)</f>
        <v>65.16335804732536</v>
      </c>
      <c r="O4" s="6">
        <f>OEV_Pathways_db1_S2!O4*VLOOKUP("PW2",Waste_Generation_S5!A1:C100,3,FALSE)</f>
        <v>812.00806635462891</v>
      </c>
      <c r="P4" s="6">
        <f>OEV_Pathways_db1_S2!P4*VLOOKUP("PW2",Waste_Generation_S5!A1:C100,3,FALSE)</f>
        <v>55.927618555391597</v>
      </c>
      <c r="Q4" s="6">
        <f>OEV_Pathways_db1_S2!Q4*VLOOKUP("PW2",Waste_Generation_S5!A1:C100,3,FALSE)</f>
        <v>52.348906486206253</v>
      </c>
    </row>
  </sheetData>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CA_Pathways_db1_S3!B2-TUM_db1_S3_Util!B2</f>
        <v>22.918683363823742</v>
      </c>
      <c r="C2" s="6">
        <f>CA_Pathways_db1_S3!C2-TUM_db1_S3_Util!C2</f>
        <v>0.69943099555680621</v>
      </c>
      <c r="D2" s="6">
        <f>CA_Pathways_db1_S3!D2-TUM_db1_S3_Util!D2</f>
        <v>39.599152775981409</v>
      </c>
      <c r="E2" s="6">
        <f>CA_Pathways_db1_S3!E2-TUM_db1_S3_Util!E2</f>
        <v>25.204916764482107</v>
      </c>
      <c r="F2" s="6">
        <f>CA_Pathways_db1_S3!F2-TUM_db1_S3_Util!F2</f>
        <v>14.652161387239087</v>
      </c>
      <c r="G2" s="6">
        <f>CA_Pathways_db1_S3!G2-TUM_db1_S3_Util!G2</f>
        <v>1.2981023552502484</v>
      </c>
      <c r="H2" s="6">
        <f>CA_Pathways_db1_S3!H2-TUM_db1_S3_Util!H2</f>
        <v>85.514416332236877</v>
      </c>
      <c r="I2" s="6">
        <f>CA_Pathways_db1_S3!I2-TUM_db1_S3_Util!I2</f>
        <v>7.0653421740763838</v>
      </c>
      <c r="J2" s="6">
        <f>CA_Pathways_db1_S3!J2-TUM_db1_S3_Util!J2</f>
        <v>8.779082111764323</v>
      </c>
      <c r="K2" s="6">
        <f>CA_Pathways_db1_S3!K2-TUM_db1_S3_Util!K2</f>
        <v>0.86076883470534571</v>
      </c>
      <c r="L2" s="6">
        <f>CA_Pathways_db1_S3!L2-TUM_db1_S3_Util!L2</f>
        <v>4.9175433721229069</v>
      </c>
      <c r="M2" s="6">
        <f>CA_Pathways_db1_S3!M2-TUM_db1_S3_Util!M2</f>
        <v>7.5997962563886095</v>
      </c>
      <c r="N2" s="6">
        <f>CA_Pathways_db1_S3!N2-TUM_db1_S3_Util!N2</f>
        <v>0.6531408749427241</v>
      </c>
      <c r="O2" s="6">
        <f>CA_Pathways_db1_S3!O2-TUM_db1_S3_Util!O2</f>
        <v>1.1728611124573454</v>
      </c>
      <c r="P2" s="6">
        <f>CA_Pathways_db1_S3!P2-TUM_db1_S3_Util!P2</f>
        <v>4.1953920319173648</v>
      </c>
      <c r="Q2" s="6">
        <f>CA_Pathways_db1_S3!Q2-TUM_db1_S3_Util!Q2</f>
        <v>16.986103093351606</v>
      </c>
    </row>
    <row r="3" spans="1:17" x14ac:dyDescent="0.35">
      <c r="A3" s="5" t="s">
        <v>2</v>
      </c>
      <c r="B3" s="6">
        <f>CA_Pathways_db1_S3!B3-TUM_db1_S3_Util!B3</f>
        <v>0.88000812399968187</v>
      </c>
      <c r="C3" s="6">
        <f>CA_Pathways_db1_S3!C3-TUM_db1_S3_Util!C3</f>
        <v>2.1057206258629666E-3</v>
      </c>
      <c r="D3" s="6">
        <f>CA_Pathways_db1_S3!D3-TUM_db1_S3_Util!D3</f>
        <v>0.43779767703708428</v>
      </c>
      <c r="E3" s="6">
        <f>CA_Pathways_db1_S3!E3-TUM_db1_S3_Util!E3</f>
        <v>0.13400192098199615</v>
      </c>
      <c r="F3" s="6">
        <f>CA_Pathways_db1_S3!F3-TUM_db1_S3_Util!F3</f>
        <v>0.17977863590692855</v>
      </c>
      <c r="G3" s="6">
        <f>CA_Pathways_db1_S3!G3-TUM_db1_S3_Util!G3</f>
        <v>2.0779674094669916E-2</v>
      </c>
      <c r="H3" s="6">
        <f>CA_Pathways_db1_S3!H3-TUM_db1_S3_Util!H3</f>
        <v>72.790007836508693</v>
      </c>
      <c r="I3" s="6">
        <f>CA_Pathways_db1_S3!I3-TUM_db1_S3_Util!I3</f>
        <v>0.43787582281585502</v>
      </c>
      <c r="J3" s="6">
        <f>CA_Pathways_db1_S3!J3-TUM_db1_S3_Util!J3</f>
        <v>0.57400337517994204</v>
      </c>
      <c r="K3" s="6">
        <f>CA_Pathways_db1_S3!K3-TUM_db1_S3_Util!K3</f>
        <v>1.7801696633346825E-2</v>
      </c>
      <c r="L3" s="6">
        <f>CA_Pathways_db1_S3!L3-TUM_db1_S3_Util!L3</f>
        <v>4.4910411899457207E-2</v>
      </c>
      <c r="M3" s="6">
        <f>CA_Pathways_db1_S3!M3-TUM_db1_S3_Util!M3</f>
        <v>0.13070536931125276</v>
      </c>
      <c r="N3" s="6">
        <f>CA_Pathways_db1_S3!N3-TUM_db1_S3_Util!N3</f>
        <v>4.724964951097998E-3</v>
      </c>
      <c r="O3" s="6">
        <f>CA_Pathways_db1_S3!O3-TUM_db1_S3_Util!O3</f>
        <v>0.67331083101629707</v>
      </c>
      <c r="P3" s="6">
        <f>CA_Pathways_db1_S3!P3-TUM_db1_S3_Util!P3</f>
        <v>9.9277944113901145E-2</v>
      </c>
      <c r="Q3" s="6">
        <f>CA_Pathways_db1_S3!Q3-TUM_db1_S3_Util!Q3</f>
        <v>0.47573316210810279</v>
      </c>
    </row>
    <row r="4" spans="1:17" x14ac:dyDescent="0.35">
      <c r="A4" s="5" t="s">
        <v>3</v>
      </c>
      <c r="B4" s="6">
        <f>CA_Pathways_db1_S3!B4-TUM_db1_S3_Util!B4</f>
        <v>22.038675239824055</v>
      </c>
      <c r="C4" s="6">
        <f>CA_Pathways_db1_S3!C4-TUM_db1_S3_Util!C4</f>
        <v>0.69732527493094332</v>
      </c>
      <c r="D4" s="6">
        <f>CA_Pathways_db1_S3!D4-TUM_db1_S3_Util!D4</f>
        <v>39.161355098944327</v>
      </c>
      <c r="E4" s="6">
        <f>CA_Pathways_db1_S3!E4-TUM_db1_S3_Util!E4</f>
        <v>25.070914843500113</v>
      </c>
      <c r="F4" s="6">
        <f>CA_Pathways_db1_S3!F4-TUM_db1_S3_Util!F4</f>
        <v>14.472382751332159</v>
      </c>
      <c r="G4" s="6">
        <f>CA_Pathways_db1_S3!G4-TUM_db1_S3_Util!G4</f>
        <v>1.2773226811555785</v>
      </c>
      <c r="H4" s="6">
        <f>CA_Pathways_db1_S3!H4-TUM_db1_S3_Util!H4</f>
        <v>12.72440849572817</v>
      </c>
      <c r="I4" s="6">
        <f>CA_Pathways_db1_S3!I4-TUM_db1_S3_Util!I4</f>
        <v>6.6274663512605283</v>
      </c>
      <c r="J4" s="6">
        <f>CA_Pathways_db1_S3!J4-TUM_db1_S3_Util!J4</f>
        <v>8.2050787365843814</v>
      </c>
      <c r="K4" s="6">
        <f>CA_Pathways_db1_S3!K4-TUM_db1_S3_Util!K4</f>
        <v>0.84296713807199897</v>
      </c>
      <c r="L4" s="6">
        <f>CA_Pathways_db1_S3!L4-TUM_db1_S3_Util!L4</f>
        <v>4.8726329602234495</v>
      </c>
      <c r="M4" s="6">
        <f>CA_Pathways_db1_S3!M4-TUM_db1_S3_Util!M4</f>
        <v>7.4690908870773569</v>
      </c>
      <c r="N4" s="6">
        <f>CA_Pathways_db1_S3!N4-TUM_db1_S3_Util!N4</f>
        <v>0.64841590999162613</v>
      </c>
      <c r="O4" s="6">
        <f>CA_Pathways_db1_S3!O4-TUM_db1_S3_Util!O4</f>
        <v>0.49955028144104846</v>
      </c>
      <c r="P4" s="6">
        <f>CA_Pathways_db1_S3!P4-TUM_db1_S3_Util!P4</f>
        <v>4.0961140878034632</v>
      </c>
      <c r="Q4" s="6">
        <f>CA_Pathways_db1_S3!Q4-TUM_db1_S3_Util!Q4</f>
        <v>16.510369931243503</v>
      </c>
    </row>
  </sheetData>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(+(supply_chain_S3_BWM!B20*LCI_db1_S3!L29)+(supply_chain_S3_BWM!B40*LCI_db1_S3!L59))/LCIA_Methods!D2</f>
        <v>-7.116010202912177</v>
      </c>
      <c r="C2" s="6">
        <f>(+(supply_chain_S3_BWM!B20*LCI_db1_S3!M29)+(supply_chain_S3_BWM!B40*LCI_db1_S3!M59))/LCIA_Methods!D3</f>
        <v>-0.11889435847447875</v>
      </c>
      <c r="D2" s="6">
        <f>(+(supply_chain_S3_BWM!B20*LCI_db1_S3!N29)+(supply_chain_S3_BWM!B40*LCI_db1_S3!N59))/LCIA_Methods!D4</f>
        <v>-10.983893336401517</v>
      </c>
      <c r="E2" s="6">
        <f>(+(supply_chain_S3_BWM!B20*LCI_db1_S3!O29)+(supply_chain_S3_BWM!B40*LCI_db1_S3!O59))/LCIA_Methods!D5</f>
        <v>-10.211385809808688</v>
      </c>
      <c r="F2" s="6">
        <f>(+(supply_chain_S3_BWM!B20*LCI_db1_S3!P29)+(supply_chain_S3_BWM!B40*LCI_db1_S3!P59))/LCIA_Methods!D6</f>
        <v>-7.7112925216162367</v>
      </c>
      <c r="G2" s="6">
        <f>(+(supply_chain_S3_BWM!B20*LCI_db1_S3!Q29)+(supply_chain_S3_BWM!B40*LCI_db1_S3!Q59))/LCIA_Methods!D7</f>
        <v>-0.4799646781422382</v>
      </c>
      <c r="H2" s="6">
        <f>(+(supply_chain_S3_BWM!B20*LCI_db1_S3!R29)+(supply_chain_S3_BWM!B40*LCI_db1_S3!R59))/LCIA_Methods!D8</f>
        <v>-1.7518773237097423</v>
      </c>
      <c r="I2" s="6">
        <f>(+(supply_chain_S3_BWM!B20*LCI_db1_S3!S29)+(supply_chain_S3_BWM!B40*LCI_db1_S3!S59))/LCIA_Methods!D9</f>
        <v>-6.8435756480762944</v>
      </c>
      <c r="J2" s="6">
        <f>(+(supply_chain_S3_BWM!B20*LCI_db1_S3!T29)+(supply_chain_S3_BWM!B40*LCI_db1_S3!T59))/LCIA_Methods!D10</f>
        <v>-9.1312596869773852</v>
      </c>
      <c r="K2" s="6">
        <f>(+(supply_chain_S3_BWM!B20*LCI_db1_S3!U29)+(supply_chain_S3_BWM!B40*LCI_db1_S3!U59))/LCIA_Methods!D11</f>
        <v>-0.23253346263706826</v>
      </c>
      <c r="L2" s="6">
        <f>(+(supply_chain_S3_BWM!B20*LCI_db1_S3!V29)+(supply_chain_S3_BWM!B40*LCI_db1_S3!V59))/LCIA_Methods!D12</f>
        <v>-0.92624910475017586</v>
      </c>
      <c r="M2" s="6">
        <f>(+(supply_chain_S3_BWM!B20*LCI_db1_S3!W29)+(supply_chain_S3_BWM!B40*LCI_db1_S3!W59))/LCIA_Methods!D13</f>
        <v>-2.0613176829123692</v>
      </c>
      <c r="N2" s="6">
        <f>(+(supply_chain_S3_BWM!B20*LCI_db1_S3!X29)+(supply_chain_S3_BWM!B40*LCI_db1_S3!X59))/LCIA_Methods!D14</f>
        <v>-0.39606166590305542</v>
      </c>
      <c r="O2" s="6">
        <f>(+(supply_chain_S3_BWM!B20*LCI_db1_S3!Y29)+(supply_chain_S3_BWM!B40*LCI_db1_S3!Y59))/LCIA_Methods!D15</f>
        <v>-0.29770661715614721</v>
      </c>
      <c r="P2" s="6">
        <f>(+(supply_chain_S3_BWM!B20*LCI_db1_S3!Z29)+(supply_chain_S3_BWM!B40*LCI_db1_S3!Z59))/LCIA_Methods!D16</f>
        <v>-2.4455232740041648</v>
      </c>
      <c r="Q2" s="6">
        <f>(+(supply_chain_S3_BWM!B20*LCI_db1_S3!AA29)+(supply_chain_S3_BWM!B40*LCI_db1_S3!AA59))/LCIA_Methods!D17</f>
        <v>-3.976003814399379</v>
      </c>
    </row>
    <row r="3" spans="1:17" x14ac:dyDescent="0.35">
      <c r="A3" s="5" t="s">
        <v>2</v>
      </c>
      <c r="B3" s="6">
        <f>(+(supply_chain_S3_PW1!B20*LCI_db1_S3!L29)+(supply_chain_S3_PW1!B40*LCI_db1_S3!L59))/LCIA_Methods!D2</f>
        <v>-3.455435843326872E-2</v>
      </c>
      <c r="C3" s="6">
        <f>(+(supply_chain_S3_PW1!B20*LCI_db1_S3!M29)+(supply_chain_S3_PW1!B40*LCI_db1_S3!M59))/LCIA_Methods!D3</f>
        <v>-2.7933773576088649E-3</v>
      </c>
      <c r="D3" s="6">
        <f>(+(supply_chain_S3_PW1!B20*LCI_db1_S3!N29)+(supply_chain_S3_PW1!B40*LCI_db1_S3!N59))/LCIA_Methods!D4</f>
        <v>-0.21595967604681063</v>
      </c>
      <c r="E3" s="6">
        <f>(+(supply_chain_S3_PW1!B20*LCI_db1_S3!O29)+(supply_chain_S3_PW1!B40*LCI_db1_S3!O59))/LCIA_Methods!D5</f>
        <v>-0.19903065647959955</v>
      </c>
      <c r="F3" s="6">
        <f>(+(supply_chain_S3_PW1!B20*LCI_db1_S3!P29)+(supply_chain_S3_PW1!B40*LCI_db1_S3!P59))/LCIA_Methods!D6</f>
        <v>-7.7136017226267714E-2</v>
      </c>
      <c r="G3" s="6">
        <f>(+(supply_chain_S3_PW1!B20*LCI_db1_S3!Q29)+(supply_chain_S3_PW1!B40*LCI_db1_S3!Q59))/LCIA_Methods!D7</f>
        <v>-5.7068158498222651E-3</v>
      </c>
      <c r="H3" s="6">
        <f>(+(supply_chain_S3_PW1!B20*LCI_db1_S3!R29)+(supply_chain_S3_PW1!B40*LCI_db1_S3!R59))/LCIA_Methods!D8</f>
        <v>-3.4625609438363042E-2</v>
      </c>
      <c r="I3" s="6">
        <f>(+(supply_chain_S3_PW1!B20*LCI_db1_S3!S29)+(supply_chain_S3_PW1!B40*LCI_db1_S3!S59))/LCIA_Methods!D9</f>
        <v>-2.3669479566592658E-2</v>
      </c>
      <c r="J3" s="6">
        <f>(+(supply_chain_S3_PW1!B20*LCI_db1_S3!T29)+(supply_chain_S3_PW1!B40*LCI_db1_S3!T59))/LCIA_Methods!D10</f>
        <v>-2.4907327488245951E-2</v>
      </c>
      <c r="K3" s="6">
        <f>(+(supply_chain_S3_PW1!B20*LCI_db1_S3!U29)+(supply_chain_S3_PW1!B40*LCI_db1_S3!U59))/LCIA_Methods!D11</f>
        <v>-3.1630484167582949E-3</v>
      </c>
      <c r="L3" s="6">
        <f>(+(supply_chain_S3_PW1!B20*LCI_db1_S3!V29)+(supply_chain_S3_PW1!B40*LCI_db1_S3!V59))/LCIA_Methods!D12</f>
        <v>-1.4052643013690002E-2</v>
      </c>
      <c r="M3" s="6">
        <f>(+(supply_chain_S3_PW1!B20*LCI_db1_S3!W29)+(supply_chain_S3_PW1!B40*LCI_db1_S3!W59))/LCIA_Methods!D13</f>
        <v>-0.24608244029925302</v>
      </c>
      <c r="N3" s="6">
        <f>(+(supply_chain_S3_PW1!B20*LCI_db1_S3!X29)+(supply_chain_S3_PW1!B40*LCI_db1_S3!X59))/LCIA_Methods!D14</f>
        <v>-5.4252362134570133E-3</v>
      </c>
      <c r="O3" s="6">
        <f>(+(supply_chain_S3_PW1!B20*LCI_db1_S3!Y29)+(supply_chain_S3_PW1!B40*LCI_db1_S3!Y59))/LCIA_Methods!D15</f>
        <v>-3.0799873244119111E-3</v>
      </c>
      <c r="P3" s="6">
        <f>(+(supply_chain_S3_PW1!B20*LCI_db1_S3!Z29)+(supply_chain_S3_PW1!B40*LCI_db1_S3!Z59))/LCIA_Methods!D16</f>
        <v>-5.7064702936527094E-2</v>
      </c>
      <c r="Q3" s="6">
        <f>(+(supply_chain_S3_PW1!B20*LCI_db1_S3!AA29)+(supply_chain_S3_PW1!B40*LCI_db1_S3!AA59))/LCIA_Methods!D17</f>
        <v>-7.1764926174808535E-2</v>
      </c>
    </row>
    <row r="4" spans="1:17" x14ac:dyDescent="0.35">
      <c r="A4" s="5" t="s">
        <v>3</v>
      </c>
      <c r="B4" s="6">
        <f>(+(supply_chain_S3_PW2!B20*LCI_db1_S3!L29)+(supply_chain_S3_PW2!B40*LCI_db1_S3!L59))/LCIA_Methods!D2</f>
        <v>-7.0814558444789073</v>
      </c>
      <c r="C4" s="6">
        <f>(+(supply_chain_S3_PW2!B20*LCI_db1_S3!M29)+(supply_chain_S3_PW2!B40*LCI_db1_S3!M59))/LCIA_Methods!D3</f>
        <v>-0.11610098111686989</v>
      </c>
      <c r="D4" s="6">
        <f>(+(supply_chain_S3_PW2!B20*LCI_db1_S3!N29)+(supply_chain_S3_PW2!B40*LCI_db1_S3!N59))/LCIA_Methods!D4</f>
        <v>-10.767933660354707</v>
      </c>
      <c r="E4" s="6">
        <f>(+(supply_chain_S3_PW2!B20*LCI_db1_S3!O29)+(supply_chain_S3_PW2!B40*LCI_db1_S3!O59))/LCIA_Methods!D5</f>
        <v>-10.012355153329088</v>
      </c>
      <c r="F4" s="6">
        <f>(+(supply_chain_S3_PW2!B20*LCI_db1_S3!P29)+(supply_chain_S3_PW2!B40*LCI_db1_S3!P59))/LCIA_Methods!D6</f>
        <v>-7.6341565043899688</v>
      </c>
      <c r="G4" s="6">
        <f>(+(supply_chain_S3_PW2!B20*LCI_db1_S3!Q29)+(supply_chain_S3_PW2!B40*LCI_db1_S3!Q59))/LCIA_Methods!D7</f>
        <v>-0.4742578622924159</v>
      </c>
      <c r="H4" s="6">
        <f>(+(supply_chain_S3_PW2!B20*LCI_db1_S3!R29)+(supply_chain_S3_PW2!B40*LCI_db1_S3!R59))/LCIA_Methods!D8</f>
        <v>-1.7172517142713795</v>
      </c>
      <c r="I4" s="6">
        <f>(+(supply_chain_S3_PW2!B20*LCI_db1_S3!S29)+(supply_chain_S3_PW2!B40*LCI_db1_S3!S59))/LCIA_Methods!D9</f>
        <v>-6.8199061685097018</v>
      </c>
      <c r="J4" s="6">
        <f>(+(supply_chain_S3_PW2!B20*LCI_db1_S3!T29)+(supply_chain_S3_PW2!B40*LCI_db1_S3!T59))/LCIA_Methods!D10</f>
        <v>-9.10635235948914</v>
      </c>
      <c r="K4" s="6">
        <f>(+(supply_chain_S3_PW2!B20*LCI_db1_S3!U29)+(supply_chain_S3_PW2!B40*LCI_db1_S3!U59))/LCIA_Methods!D11</f>
        <v>-0.22937041422030996</v>
      </c>
      <c r="L4" s="6">
        <f>(+(supply_chain_S3_PW2!B20*LCI_db1_S3!V29)+(supply_chain_S3_PW2!B40*LCI_db1_S3!V59))/LCIA_Methods!D12</f>
        <v>-0.91219646173648583</v>
      </c>
      <c r="M4" s="6">
        <f>(+(supply_chain_S3_PW2!B20*LCI_db1_S3!W29)+(supply_chain_S3_PW2!B40*LCI_db1_S3!W59))/LCIA_Methods!D13</f>
        <v>-1.8152352426131164</v>
      </c>
      <c r="N4" s="6">
        <f>(+(supply_chain_S3_PW2!B20*LCI_db1_S3!X29)+(supply_chain_S3_PW2!B40*LCI_db1_S3!X59))/LCIA_Methods!D14</f>
        <v>-0.39063642968959839</v>
      </c>
      <c r="O4" s="6">
        <f>(+(supply_chain_S3_PW2!B20*LCI_db1_S3!Y29)+(supply_chain_S3_PW2!B40*LCI_db1_S3!Y59))/LCIA_Methods!D15</f>
        <v>-0.29462662983173526</v>
      </c>
      <c r="P4" s="6">
        <f>(+(supply_chain_S3_PW2!B20*LCI_db1_S3!Z29)+(supply_chain_S3_PW2!B40*LCI_db1_S3!Z59))/LCIA_Methods!D16</f>
        <v>-2.3884585710676376</v>
      </c>
      <c r="Q4" s="6">
        <f>(+(supply_chain_S3_PW2!B20*LCI_db1_S3!AA29)+(supply_chain_S3_PW2!B40*LCI_db1_S3!AA59))/LCIA_Methods!D17</f>
        <v>-3.9042388882245707</v>
      </c>
    </row>
  </sheetData>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OEV_Pathways_db1_S3!B2*VLOOKUP("BWM",Waste_Generation_S5!A1:C100,3,FALSE)</f>
        <v>44.620135299718399</v>
      </c>
      <c r="C2" s="6">
        <f>OEV_Pathways_db1_S3!C2*VLOOKUP("BWM",Waste_Generation_S5!A1:C100,3,FALSE)</f>
        <v>2.0383911180812739</v>
      </c>
      <c r="D2" s="6">
        <f>OEV_Pathways_db1_S3!D2*VLOOKUP("BWM",Waste_Generation_S5!A1:C100,3,FALSE)</f>
        <v>501.20886394474115</v>
      </c>
      <c r="E2" s="6">
        <f>OEV_Pathways_db1_S3!E2*VLOOKUP("BWM",Waste_Generation_S5!A1:C100,3,FALSE)</f>
        <v>-153.86808913803665</v>
      </c>
      <c r="F2" s="6">
        <f>OEV_Pathways_db1_S3!F2*VLOOKUP("BWM",Waste_Generation_S5!A1:C100,3,FALSE)</f>
        <v>58.393483813663863</v>
      </c>
      <c r="G2" s="6">
        <f>OEV_Pathways_db1_S3!G2*VLOOKUP("BWM",Waste_Generation_S5!A1:C100,3,FALSE)</f>
        <v>5.0117891619283848</v>
      </c>
      <c r="H2" s="6">
        <f>OEV_Pathways_db1_S3!H2*VLOOKUP("BWM",Waste_Generation_S5!A1:C100,3,FALSE)</f>
        <v>64.455183306338583</v>
      </c>
      <c r="I2" s="6">
        <f>OEV_Pathways_db1_S3!I2*VLOOKUP("BWM",Waste_Generation_S5!A1:C100,3,FALSE)</f>
        <v>80.141173955471629</v>
      </c>
      <c r="J2" s="6">
        <f>OEV_Pathways_db1_S3!J2*VLOOKUP("BWM",Waste_Generation_S5!A1:C100,3,FALSE)</f>
        <v>100.60414484545601</v>
      </c>
      <c r="K2" s="6">
        <f>OEV_Pathways_db1_S3!K2*VLOOKUP("BWM",Waste_Generation_S5!A1:C100,3,FALSE)</f>
        <v>68.69832709576329</v>
      </c>
      <c r="L2" s="6">
        <f>OEV_Pathways_db1_S3!L2*VLOOKUP("BWM",Waste_Generation_S5!A1:C100,3,FALSE)</f>
        <v>132.43197764895311</v>
      </c>
      <c r="M2" s="6">
        <f>OEV_Pathways_db1_S3!M2*VLOOKUP("BWM",Waste_Generation_S5!A1:C100,3,FALSE)</f>
        <v>686.74923704117077</v>
      </c>
      <c r="N2" s="6">
        <f>OEV_Pathways_db1_S3!N2*VLOOKUP("BWM",Waste_Generation_S5!A1:C100,3,FALSE)</f>
        <v>83.721830826399795</v>
      </c>
      <c r="O2" s="6">
        <f>OEV_Pathways_db1_S3!O2*VLOOKUP("BWM",Waste_Generation_S5!A1:C100,3,FALSE)</f>
        <v>1012.9250191799869</v>
      </c>
      <c r="P2" s="6">
        <f>OEV_Pathways_db1_S3!P2*VLOOKUP("BWM",Waste_Generation_S5!A1:C100,3,FALSE)</f>
        <v>70.813829155699707</v>
      </c>
      <c r="Q2" s="6">
        <f>OEV_Pathways_db1_S3!Q2*VLOOKUP("BWM",Waste_Generation_S5!A1:C100,3,FALSE)</f>
        <v>66.197856898543478</v>
      </c>
    </row>
    <row r="3" spans="1:17" x14ac:dyDescent="0.35">
      <c r="A3" s="5" t="s">
        <v>2</v>
      </c>
      <c r="B3" s="6">
        <f>OEV_Pathways_db1_S3!B3*VLOOKUP("PW1",Waste_Generation_S5!A1:C100,3,FALSE)</f>
        <v>9.057271931196162</v>
      </c>
      <c r="C3" s="6">
        <f>OEV_Pathways_db1_S3!C3*VLOOKUP("PW1",Waste_Generation_S5!A1:C100,3,FALSE)</f>
        <v>0.42358789778408079</v>
      </c>
      <c r="D3" s="6">
        <f>OEV_Pathways_db1_S3!D3*VLOOKUP("PW1",Waste_Generation_S5!A1:C100,3,FALSE)</f>
        <v>108.99187351583743</v>
      </c>
      <c r="E3" s="6">
        <f>OEV_Pathways_db1_S3!E3*VLOOKUP("PW1",Waste_Generation_S5!A1:C100,3,FALSE)</f>
        <v>-18.952626243915944</v>
      </c>
      <c r="F3" s="6">
        <f>OEV_Pathways_db1_S3!F3*VLOOKUP("PW1",Waste_Generation_S5!A1:C100,3,FALSE)</f>
        <v>11.552412826498621</v>
      </c>
      <c r="G3" s="6">
        <f>OEV_Pathways_db1_S3!G3*VLOOKUP("PW1",Waste_Generation_S5!A1:C100,3,FALSE)</f>
        <v>1.0334445121682847</v>
      </c>
      <c r="H3" s="6">
        <f>OEV_Pathways_db1_S3!H3*VLOOKUP("PW1",Waste_Generation_S5!A1:C100,3,FALSE)</f>
        <v>13.823246397239867</v>
      </c>
      <c r="I3" s="6">
        <f>OEV_Pathways_db1_S3!I3*VLOOKUP("PW1",Waste_Generation_S5!A1:C100,3,FALSE)</f>
        <v>15.72106541141617</v>
      </c>
      <c r="J3" s="6">
        <f>OEV_Pathways_db1_S3!J3*VLOOKUP("PW1",Waste_Generation_S5!A1:C100,3,FALSE)</f>
        <v>19.553088129967854</v>
      </c>
      <c r="K3" s="6">
        <f>OEV_Pathways_db1_S3!K3*VLOOKUP("PW1",Waste_Generation_S5!A1:C100,3,FALSE)</f>
        <v>13.916780114800266</v>
      </c>
      <c r="L3" s="6">
        <f>OEV_Pathways_db1_S3!L3*VLOOKUP("PW1",Waste_Generation_S5!A1:C100,3,FALSE)</f>
        <v>25.76702119269742</v>
      </c>
      <c r="M3" s="6">
        <f>OEV_Pathways_db1_S3!M3*VLOOKUP("PW1",Waste_Generation_S5!A1:C100,3,FALSE)</f>
        <v>166.76192665165541</v>
      </c>
      <c r="N3" s="6">
        <f>OEV_Pathways_db1_S3!N3*VLOOKUP("PW1",Waste_Generation_S5!A1:C100,3,FALSE)</f>
        <v>18.558472779074442</v>
      </c>
      <c r="O3" s="6">
        <f>OEV_Pathways_db1_S3!O3*VLOOKUP("PW1",Waste_Generation_S5!A1:C100,3,FALSE)</f>
        <v>200.91695282535787</v>
      </c>
      <c r="P3" s="6">
        <f>OEV_Pathways_db1_S3!P3*VLOOKUP("PW1",Waste_Generation_S5!A1:C100,3,FALSE)</f>
        <v>14.886210600308099</v>
      </c>
      <c r="Q3" s="6">
        <f>OEV_Pathways_db1_S3!Q3*VLOOKUP("PW1",Waste_Generation_S5!A1:C100,3,FALSE)</f>
        <v>13.848950412337222</v>
      </c>
    </row>
    <row r="4" spans="1:17" x14ac:dyDescent="0.35">
      <c r="A4" s="5" t="s">
        <v>3</v>
      </c>
      <c r="B4" s="6">
        <f>OEV_Pathways_db1_S3!B4*VLOOKUP("PW2",Waste_Generation_S5!A1:C100,3,FALSE)</f>
        <v>35.562863368522237</v>
      </c>
      <c r="C4" s="6">
        <f>OEV_Pathways_db1_S3!C4*VLOOKUP("PW2",Waste_Generation_S5!A1:C100,3,FALSE)</f>
        <v>1.6148032202971927</v>
      </c>
      <c r="D4" s="6">
        <f>OEV_Pathways_db1_S3!D4*VLOOKUP("PW2",Waste_Generation_S5!A1:C100,3,FALSE)</f>
        <v>392.21699042890367</v>
      </c>
      <c r="E4" s="6">
        <f>OEV_Pathways_db1_S3!E4*VLOOKUP("PW2",Waste_Generation_S5!A1:C100,3,FALSE)</f>
        <v>-134.91546289412071</v>
      </c>
      <c r="F4" s="6">
        <f>OEV_Pathways_db1_S3!F4*VLOOKUP("PW2",Waste_Generation_S5!A1:C100,3,FALSE)</f>
        <v>46.841070987165232</v>
      </c>
      <c r="G4" s="6">
        <f>OEV_Pathways_db1_S3!G4*VLOOKUP("PW2",Waste_Generation_S5!A1:C100,3,FALSE)</f>
        <v>3.9783446497600998</v>
      </c>
      <c r="H4" s="6">
        <f>OEV_Pathways_db1_S3!H4*VLOOKUP("PW2",Waste_Generation_S5!A1:C100,3,FALSE)</f>
        <v>50.631936909098705</v>
      </c>
      <c r="I4" s="6">
        <f>OEV_Pathways_db1_S3!I4*VLOOKUP("PW2",Waste_Generation_S5!A1:C100,3,FALSE)</f>
        <v>64.420108544055466</v>
      </c>
      <c r="J4" s="6">
        <f>OEV_Pathways_db1_S3!J4*VLOOKUP("PW2",Waste_Generation_S5!A1:C100,3,FALSE)</f>
        <v>81.051056715488158</v>
      </c>
      <c r="K4" s="6">
        <f>OEV_Pathways_db1_S3!K4*VLOOKUP("PW2",Waste_Generation_S5!A1:C100,3,FALSE)</f>
        <v>54.781546980963022</v>
      </c>
      <c r="L4" s="6">
        <f>OEV_Pathways_db1_S3!L4*VLOOKUP("PW2",Waste_Generation_S5!A1:C100,3,FALSE)</f>
        <v>106.66495645625569</v>
      </c>
      <c r="M4" s="6">
        <f>OEV_Pathways_db1_S3!M4*VLOOKUP("PW2",Waste_Generation_S5!A1:C100,3,FALSE)</f>
        <v>519.9873103895153</v>
      </c>
      <c r="N4" s="6">
        <f>OEV_Pathways_db1_S3!N4*VLOOKUP("PW2",Waste_Generation_S5!A1:C100,3,FALSE)</f>
        <v>65.16335804732536</v>
      </c>
      <c r="O4" s="6">
        <f>OEV_Pathways_db1_S3!O4*VLOOKUP("PW2",Waste_Generation_S5!A1:C100,3,FALSE)</f>
        <v>812.00806635462891</v>
      </c>
      <c r="P4" s="6">
        <f>OEV_Pathways_db1_S3!P4*VLOOKUP("PW2",Waste_Generation_S5!A1:C100,3,FALSE)</f>
        <v>55.927618555391597</v>
      </c>
      <c r="Q4" s="6">
        <f>OEV_Pathways_db1_S3!Q4*VLOOKUP("PW2",Waste_Generation_S5!A1:C100,3,FALSE)</f>
        <v>52.348906486206253</v>
      </c>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CA_Pathways_db1_S4!B2-TUM_db1_S4_Util!B2</f>
        <v>14.559358477274843</v>
      </c>
      <c r="C2" s="6">
        <f>CA_Pathways_db1_S4!C2-TUM_db1_S4_Util!C2</f>
        <v>0.63505962120191328</v>
      </c>
      <c r="D2" s="6">
        <f>CA_Pathways_db1_S4!D2-TUM_db1_S4_Util!D2</f>
        <v>56.292730729267817</v>
      </c>
      <c r="E2" s="6">
        <f>CA_Pathways_db1_S4!E2-TUM_db1_S4_Util!E2</f>
        <v>16.707008404648612</v>
      </c>
      <c r="F2" s="6">
        <f>CA_Pathways_db1_S4!F2-TUM_db1_S4_Util!F2</f>
        <v>26.513875545291139</v>
      </c>
      <c r="G2" s="6">
        <f>CA_Pathways_db1_S4!G2-TUM_db1_S4_Util!G2</f>
        <v>1.4733230616877853</v>
      </c>
      <c r="H2" s="6">
        <f>CA_Pathways_db1_S4!H2-TUM_db1_S4_Util!H2</f>
        <v>84.392231975395774</v>
      </c>
      <c r="I2" s="6">
        <f>CA_Pathways_db1_S4!I2-TUM_db1_S4_Util!I2</f>
        <v>52.197440901679833</v>
      </c>
      <c r="J2" s="6">
        <f>CA_Pathways_db1_S4!J2-TUM_db1_S4_Util!J2</f>
        <v>72.16644880495879</v>
      </c>
      <c r="K2" s="6">
        <f>CA_Pathways_db1_S4!K2-TUM_db1_S4_Util!K2</f>
        <v>0.86019436487231637</v>
      </c>
      <c r="L2" s="6">
        <f>CA_Pathways_db1_S4!L2-TUM_db1_S4_Util!L2</f>
        <v>7.3073489127909141</v>
      </c>
      <c r="M2" s="6">
        <f>CA_Pathways_db1_S4!M2-TUM_db1_S4_Util!M2</f>
        <v>8.5723403961740221</v>
      </c>
      <c r="N2" s="6">
        <f>CA_Pathways_db1_S4!N2-TUM_db1_S4_Util!N2</f>
        <v>0.71737154111888657</v>
      </c>
      <c r="O2" s="6">
        <f>CA_Pathways_db1_S4!O2-TUM_db1_S4_Util!O2</f>
        <v>2.1552116098677838</v>
      </c>
      <c r="P2" s="6">
        <f>CA_Pathways_db1_S4!P2-TUM_db1_S4_Util!P2</f>
        <v>4.2638759618250273</v>
      </c>
      <c r="Q2" s="6">
        <f>CA_Pathways_db1_S4!Q2-TUM_db1_S4_Util!Q2</f>
        <v>16.865052648952567</v>
      </c>
    </row>
    <row r="3" spans="1:17" x14ac:dyDescent="0.35">
      <c r="A3" s="5" t="s">
        <v>2</v>
      </c>
      <c r="B3" s="6">
        <f>CA_Pathways_db1_S4!B3-TUM_db1_S4_Util!B3</f>
        <v>0.88000812399968187</v>
      </c>
      <c r="C3" s="6">
        <f>CA_Pathways_db1_S4!C3-TUM_db1_S4_Util!C3</f>
        <v>2.1057206258629666E-3</v>
      </c>
      <c r="D3" s="6">
        <f>CA_Pathways_db1_S4!D3-TUM_db1_S4_Util!D3</f>
        <v>0.43779767703708428</v>
      </c>
      <c r="E3" s="6">
        <f>CA_Pathways_db1_S4!E3-TUM_db1_S4_Util!E3</f>
        <v>0.13400192098199615</v>
      </c>
      <c r="F3" s="6">
        <f>CA_Pathways_db1_S4!F3-TUM_db1_S4_Util!F3</f>
        <v>0.17977863590692855</v>
      </c>
      <c r="G3" s="6">
        <f>CA_Pathways_db1_S4!G3-TUM_db1_S4_Util!G3</f>
        <v>2.0779674094669916E-2</v>
      </c>
      <c r="H3" s="6">
        <f>CA_Pathways_db1_S4!H3-TUM_db1_S4_Util!H3</f>
        <v>72.790007836508693</v>
      </c>
      <c r="I3" s="6">
        <f>CA_Pathways_db1_S4!I3-TUM_db1_S4_Util!I3</f>
        <v>0.43787582281585502</v>
      </c>
      <c r="J3" s="6">
        <f>CA_Pathways_db1_S4!J3-TUM_db1_S4_Util!J3</f>
        <v>0.57400337517994204</v>
      </c>
      <c r="K3" s="6">
        <f>CA_Pathways_db1_S4!K3-TUM_db1_S4_Util!K3</f>
        <v>1.7801696633346825E-2</v>
      </c>
      <c r="L3" s="6">
        <f>CA_Pathways_db1_S4!L3-TUM_db1_S4_Util!L3</f>
        <v>4.4910411899457207E-2</v>
      </c>
      <c r="M3" s="6">
        <f>CA_Pathways_db1_S4!M3-TUM_db1_S4_Util!M3</f>
        <v>0.13070536931125276</v>
      </c>
      <c r="N3" s="6">
        <f>CA_Pathways_db1_S4!N3-TUM_db1_S4_Util!N3</f>
        <v>4.724964951097998E-3</v>
      </c>
      <c r="O3" s="6">
        <f>CA_Pathways_db1_S4!O3-TUM_db1_S4_Util!O3</f>
        <v>0.67331083101629707</v>
      </c>
      <c r="P3" s="6">
        <f>CA_Pathways_db1_S4!P3-TUM_db1_S4_Util!P3</f>
        <v>9.9277944113901145E-2</v>
      </c>
      <c r="Q3" s="6">
        <f>CA_Pathways_db1_S4!Q3-TUM_db1_S4_Util!Q3</f>
        <v>0.47573316210810279</v>
      </c>
    </row>
    <row r="4" spans="1:17" x14ac:dyDescent="0.35">
      <c r="A4" s="5" t="s">
        <v>3</v>
      </c>
      <c r="B4" s="6">
        <f>CA_Pathways_db1_S4!B4-TUM_db1_S4_Util!B4</f>
        <v>13.679350353275161</v>
      </c>
      <c r="C4" s="6">
        <f>CA_Pathways_db1_S4!C4-TUM_db1_S4_Util!C4</f>
        <v>0.63295390057605039</v>
      </c>
      <c r="D4" s="6">
        <f>CA_Pathways_db1_S4!D4-TUM_db1_S4_Util!D4</f>
        <v>55.854933052230734</v>
      </c>
      <c r="E4" s="6">
        <f>CA_Pathways_db1_S4!E4-TUM_db1_S4_Util!E4</f>
        <v>16.573006483666617</v>
      </c>
      <c r="F4" s="6">
        <f>CA_Pathways_db1_S4!F4-TUM_db1_S4_Util!F4</f>
        <v>26.334096909384204</v>
      </c>
      <c r="G4" s="6">
        <f>CA_Pathways_db1_S4!G4-TUM_db1_S4_Util!G4</f>
        <v>1.4525433875931155</v>
      </c>
      <c r="H4" s="6">
        <f>CA_Pathways_db1_S4!H4-TUM_db1_S4_Util!H4</f>
        <v>11.602224138887081</v>
      </c>
      <c r="I4" s="6">
        <f>CA_Pathways_db1_S4!I4-TUM_db1_S4_Util!I4</f>
        <v>51.759565078863986</v>
      </c>
      <c r="J4" s="6">
        <f>CA_Pathways_db1_S4!J4-TUM_db1_S4_Util!J4</f>
        <v>71.592445429778834</v>
      </c>
      <c r="K4" s="6">
        <f>CA_Pathways_db1_S4!K4-TUM_db1_S4_Util!K4</f>
        <v>0.84239266823896963</v>
      </c>
      <c r="L4" s="6">
        <f>CA_Pathways_db1_S4!L4-TUM_db1_S4_Util!L4</f>
        <v>7.2624385008914567</v>
      </c>
      <c r="M4" s="6">
        <f>CA_Pathways_db1_S4!M4-TUM_db1_S4_Util!M4</f>
        <v>8.4416350268627696</v>
      </c>
      <c r="N4" s="6">
        <f>CA_Pathways_db1_S4!N4-TUM_db1_S4_Util!N4</f>
        <v>0.71264657616778848</v>
      </c>
      <c r="O4" s="6">
        <f>CA_Pathways_db1_S4!O4-TUM_db1_S4_Util!O4</f>
        <v>1.4819007788514866</v>
      </c>
      <c r="P4" s="6">
        <f>CA_Pathways_db1_S4!P4-TUM_db1_S4_Util!P4</f>
        <v>4.1645980177111257</v>
      </c>
      <c r="Q4" s="6">
        <f>CA_Pathways_db1_S4!Q4-TUM_db1_S4_Util!Q4</f>
        <v>16.389319486844464</v>
      </c>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(+(supply_chain_S4_BWM!B20*LCI_db1_S4!L29)+(supply_chain_S4_BWM!B40*LCI_db1_S4!L59))/LCIA_Methods!D2</f>
        <v>-0.21226248751865073</v>
      </c>
      <c r="C2" s="6">
        <f>(+(supply_chain_S4_BWM!B20*LCI_db1_S4!M29)+(supply_chain_S4_BWM!B40*LCI_db1_S4!M59))/LCIA_Methods!D3</f>
        <v>-1.7159318053883026E-2</v>
      </c>
      <c r="D2" s="6">
        <f>(+(supply_chain_S4_BWM!B20*LCI_db1_S4!N29)+(supply_chain_S4_BWM!B40*LCI_db1_S4!N59))/LCIA_Methods!D4</f>
        <v>-1.3266094385732652</v>
      </c>
      <c r="E2" s="6">
        <f>(+(supply_chain_S4_BWM!B20*LCI_db1_S4!O29)+(supply_chain_S4_BWM!B40*LCI_db1_S4!O59))/LCIA_Methods!D5</f>
        <v>-1.2226168898032546</v>
      </c>
      <c r="F2" s="6">
        <f>(+(supply_chain_S4_BWM!B20*LCI_db1_S4!P29)+(supply_chain_S4_BWM!B40*LCI_db1_S4!P59))/LCIA_Methods!D6</f>
        <v>-0.47383553438993026</v>
      </c>
      <c r="G2" s="6">
        <f>(+(supply_chain_S4_BWM!B20*LCI_db1_S4!Q29)+(supply_chain_S4_BWM!B40*LCI_db1_S4!Q59))/LCIA_Methods!D7</f>
        <v>-3.5056154506051061E-2</v>
      </c>
      <c r="H2" s="6">
        <f>(+(supply_chain_S4_BWM!B20*LCI_db1_S4!R29)+(supply_chain_S4_BWM!B40*LCI_db1_S4!R59))/LCIA_Methods!D8</f>
        <v>-0.2127001722642301</v>
      </c>
      <c r="I2" s="6">
        <f>(+(supply_chain_S4_BWM!B20*LCI_db1_S4!S29)+(supply_chain_S4_BWM!B40*LCI_db1_S4!S59))/LCIA_Methods!D9</f>
        <v>-0.14539823162335491</v>
      </c>
      <c r="J2" s="6">
        <f>(+(supply_chain_S4_BWM!B20*LCI_db1_S4!T29)+(supply_chain_S4_BWM!B40*LCI_db1_S4!T59))/LCIA_Methods!D10</f>
        <v>-0.15300215457065369</v>
      </c>
      <c r="K2" s="6">
        <f>(+(supply_chain_S4_BWM!B20*LCI_db1_S4!U29)+(supply_chain_S4_BWM!B40*LCI_db1_S4!U59))/LCIA_Methods!D11</f>
        <v>-1.943015456008667E-2</v>
      </c>
      <c r="L2" s="6">
        <f>(+(supply_chain_S4_BWM!B20*LCI_db1_S4!V29)+(supply_chain_S4_BWM!B40*LCI_db1_S4!V59))/LCIA_Methods!D12</f>
        <v>-8.6323378512667165E-2</v>
      </c>
      <c r="M2" s="6">
        <f>(+(supply_chain_S4_BWM!B20*LCI_db1_S4!W29)+(supply_chain_S4_BWM!B40*LCI_db1_S4!W59))/LCIA_Methods!D13</f>
        <v>-1.5116492761239828</v>
      </c>
      <c r="N2" s="6">
        <f>(+(supply_chain_S4_BWM!B20*LCI_db1_S4!X29)+(supply_chain_S4_BWM!B40*LCI_db1_S4!X59))/LCIA_Methods!D14</f>
        <v>-3.3326451025521654E-2</v>
      </c>
      <c r="O2" s="6">
        <f>(+(supply_chain_S4_BWM!B20*LCI_db1_S4!Y29)+(supply_chain_S4_BWM!B40*LCI_db1_S4!Y59))/LCIA_Methods!D15</f>
        <v>-1.8919922135673169E-2</v>
      </c>
      <c r="P2" s="6">
        <f>(+(supply_chain_S4_BWM!B20*LCI_db1_S4!Z29)+(supply_chain_S4_BWM!B40*LCI_db1_S4!Z59))/LCIA_Methods!D16</f>
        <v>-0.35054031803866642</v>
      </c>
      <c r="Q2" s="6">
        <f>(+(supply_chain_S4_BWM!B20*LCI_db1_S4!AA29)+(supply_chain_S4_BWM!B40*LCI_db1_S4!AA59))/LCIA_Methods!D17</f>
        <v>-0.44084168935953816</v>
      </c>
    </row>
    <row r="3" spans="1:17" x14ac:dyDescent="0.35">
      <c r="A3" s="5" t="s">
        <v>2</v>
      </c>
      <c r="B3" s="6">
        <f>(+(supply_chain_S4_PW1!B20*LCI_db1_S4!L29)+(supply_chain_S4_PW1!B40*LCI_db1_S4!L59))/LCIA_Methods!D2</f>
        <v>-3.455435843326872E-2</v>
      </c>
      <c r="C3" s="6">
        <f>(+(supply_chain_S4_PW1!B20*LCI_db1_S4!M29)+(supply_chain_S4_PW1!B40*LCI_db1_S4!M59))/LCIA_Methods!D3</f>
        <v>-2.7933773576088649E-3</v>
      </c>
      <c r="D3" s="6">
        <f>(+(supply_chain_S4_PW1!B20*LCI_db1_S4!N29)+(supply_chain_S4_PW1!B40*LCI_db1_S4!N59))/LCIA_Methods!D4</f>
        <v>-0.21595967604681063</v>
      </c>
      <c r="E3" s="6">
        <f>(+(supply_chain_S4_PW1!B20*LCI_db1_S4!O29)+(supply_chain_S4_PW1!B40*LCI_db1_S4!O59))/LCIA_Methods!D5</f>
        <v>-0.19903065647959955</v>
      </c>
      <c r="F3" s="6">
        <f>(+(supply_chain_S4_PW1!B20*LCI_db1_S4!P29)+(supply_chain_S4_PW1!B40*LCI_db1_S4!P59))/LCIA_Methods!D6</f>
        <v>-7.7136017226267714E-2</v>
      </c>
      <c r="G3" s="6">
        <f>(+(supply_chain_S4_PW1!B20*LCI_db1_S4!Q29)+(supply_chain_S4_PW1!B40*LCI_db1_S4!Q59))/LCIA_Methods!D7</f>
        <v>-5.7068158498222651E-3</v>
      </c>
      <c r="H3" s="6">
        <f>(+(supply_chain_S4_PW1!B20*LCI_db1_S4!R29)+(supply_chain_S4_PW1!B40*LCI_db1_S4!R59))/LCIA_Methods!D8</f>
        <v>-3.4625609438363042E-2</v>
      </c>
      <c r="I3" s="6">
        <f>(+(supply_chain_S4_PW1!B20*LCI_db1_S4!S29)+(supply_chain_S4_PW1!B40*LCI_db1_S4!S59))/LCIA_Methods!D9</f>
        <v>-2.3669479566592658E-2</v>
      </c>
      <c r="J3" s="6">
        <f>(+(supply_chain_S4_PW1!B20*LCI_db1_S4!T29)+(supply_chain_S4_PW1!B40*LCI_db1_S4!T59))/LCIA_Methods!D10</f>
        <v>-2.4907327488245951E-2</v>
      </c>
      <c r="K3" s="6">
        <f>(+(supply_chain_S4_PW1!B20*LCI_db1_S4!U29)+(supply_chain_S4_PW1!B40*LCI_db1_S4!U59))/LCIA_Methods!D11</f>
        <v>-3.1630484167582949E-3</v>
      </c>
      <c r="L3" s="6">
        <f>(+(supply_chain_S4_PW1!B20*LCI_db1_S4!V29)+(supply_chain_S4_PW1!B40*LCI_db1_S4!V59))/LCIA_Methods!D12</f>
        <v>-1.4052643013690002E-2</v>
      </c>
      <c r="M3" s="6">
        <f>(+(supply_chain_S4_PW1!B20*LCI_db1_S4!W29)+(supply_chain_S4_PW1!B40*LCI_db1_S4!W59))/LCIA_Methods!D13</f>
        <v>-0.24608244029925302</v>
      </c>
      <c r="N3" s="6">
        <f>(+(supply_chain_S4_PW1!B20*LCI_db1_S4!X29)+(supply_chain_S4_PW1!B40*LCI_db1_S4!X59))/LCIA_Methods!D14</f>
        <v>-5.4252362134570133E-3</v>
      </c>
      <c r="O3" s="6">
        <f>(+(supply_chain_S4_PW1!B20*LCI_db1_S4!Y29)+(supply_chain_S4_PW1!B40*LCI_db1_S4!Y59))/LCIA_Methods!D15</f>
        <v>-3.0799873244119111E-3</v>
      </c>
      <c r="P3" s="6">
        <f>(+(supply_chain_S4_PW1!B20*LCI_db1_S4!Z29)+(supply_chain_S4_PW1!B40*LCI_db1_S4!Z59))/LCIA_Methods!D16</f>
        <v>-5.7064702936527094E-2</v>
      </c>
      <c r="Q3" s="6">
        <f>(+(supply_chain_S4_PW1!B20*LCI_db1_S4!AA29)+(supply_chain_S4_PW1!B40*LCI_db1_S4!AA59))/LCIA_Methods!D17</f>
        <v>-7.1764926174808535E-2</v>
      </c>
    </row>
    <row r="4" spans="1:17" x14ac:dyDescent="0.35">
      <c r="A4" s="5" t="s">
        <v>3</v>
      </c>
      <c r="B4" s="6">
        <f>(+(supply_chain_S4_PW2!B20*LCI_db1_S4!L29)+(supply_chain_S4_PW2!B40*LCI_db1_S4!L59))/LCIA_Methods!D2</f>
        <v>-0.177708129085382</v>
      </c>
      <c r="C4" s="6">
        <f>(+(supply_chain_S4_PW2!B20*LCI_db1_S4!M29)+(supply_chain_S4_PW2!B40*LCI_db1_S4!M59))/LCIA_Methods!D3</f>
        <v>-1.4365940696274162E-2</v>
      </c>
      <c r="D4" s="6">
        <f>(+(supply_chain_S4_PW2!B20*LCI_db1_S4!N29)+(supply_chain_S4_PW2!B40*LCI_db1_S4!N59))/LCIA_Methods!D4</f>
        <v>-1.1106497625264546</v>
      </c>
      <c r="E4" s="6">
        <f>(+(supply_chain_S4_PW2!B20*LCI_db1_S4!O29)+(supply_chain_S4_PW2!B40*LCI_db1_S4!O59))/LCIA_Methods!D5</f>
        <v>-1.0235862333236549</v>
      </c>
      <c r="F4" s="6">
        <f>(+(supply_chain_S4_PW2!B20*LCI_db1_S4!P29)+(supply_chain_S4_PW2!B40*LCI_db1_S4!P59))/LCIA_Methods!D6</f>
        <v>-0.39669951716366253</v>
      </c>
      <c r="G4" s="6">
        <f>(+(supply_chain_S4_PW2!B20*LCI_db1_S4!Q29)+(supply_chain_S4_PW2!B40*LCI_db1_S4!Q59))/LCIA_Methods!D7</f>
        <v>-2.9349338656228793E-2</v>
      </c>
      <c r="H4" s="6">
        <f>(+(supply_chain_S4_PW2!B20*LCI_db1_S4!R29)+(supply_chain_S4_PW2!B40*LCI_db1_S4!R59))/LCIA_Methods!D8</f>
        <v>-0.17807456282586706</v>
      </c>
      <c r="I4" s="6">
        <f>(+(supply_chain_S4_PW2!B20*LCI_db1_S4!S29)+(supply_chain_S4_PW2!B40*LCI_db1_S4!S59))/LCIA_Methods!D9</f>
        <v>-0.12172875205676224</v>
      </c>
      <c r="J4" s="6">
        <f>(+(supply_chain_S4_PW2!B20*LCI_db1_S4!T29)+(supply_chain_S4_PW2!B40*LCI_db1_S4!T59))/LCIA_Methods!D10</f>
        <v>-0.12809482708240774</v>
      </c>
      <c r="K4" s="6">
        <f>(+(supply_chain_S4_PW2!B20*LCI_db1_S4!U29)+(supply_chain_S4_PW2!B40*LCI_db1_S4!U59))/LCIA_Methods!D11</f>
        <v>-1.6267106143328373E-2</v>
      </c>
      <c r="L4" s="6">
        <f>(+(supply_chain_S4_PW2!B20*LCI_db1_S4!V29)+(supply_chain_S4_PW2!B40*LCI_db1_S4!V59))/LCIA_Methods!D12</f>
        <v>-7.2270735498977168E-2</v>
      </c>
      <c r="M4" s="6">
        <f>(+(supply_chain_S4_PW2!B20*LCI_db1_S4!W29)+(supply_chain_S4_PW2!B40*LCI_db1_S4!W59))/LCIA_Methods!D13</f>
        <v>-1.2655668358247298</v>
      </c>
      <c r="N4" s="6">
        <f>(+(supply_chain_S4_PW2!B20*LCI_db1_S4!X29)+(supply_chain_S4_PW2!B40*LCI_db1_S4!X59))/LCIA_Methods!D14</f>
        <v>-2.7901214812064638E-2</v>
      </c>
      <c r="O4" s="6">
        <f>(+(supply_chain_S4_PW2!B20*LCI_db1_S4!Y29)+(supply_chain_S4_PW2!B40*LCI_db1_S4!Y59))/LCIA_Methods!D15</f>
        <v>-1.5839934811261256E-2</v>
      </c>
      <c r="P4" s="6">
        <f>(+(supply_chain_S4_PW2!B20*LCI_db1_S4!Z29)+(supply_chain_S4_PW2!B40*LCI_db1_S4!Z59))/LCIA_Methods!D16</f>
        <v>-0.29347561510213938</v>
      </c>
      <c r="Q4" s="6">
        <f>(+(supply_chain_S4_PW2!B20*LCI_db1_S4!AA29)+(supply_chain_S4_PW2!B40*LCI_db1_S4!AA59))/LCIA_Methods!D17</f>
        <v>-0.36907676318472965</v>
      </c>
    </row>
  </sheetData>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OEV_Pathways_db1_S4!B2*VLOOKUP("BWM",Waste_Generation_S5!A1:C100,3,FALSE)</f>
        <v>44.620135299718399</v>
      </c>
      <c r="C2" s="6">
        <f>OEV_Pathways_db1_S4!C2*VLOOKUP("BWM",Waste_Generation_S5!A1:C100,3,FALSE)</f>
        <v>2.0383911180812739</v>
      </c>
      <c r="D2" s="6">
        <f>OEV_Pathways_db1_S4!D2*VLOOKUP("BWM",Waste_Generation_S5!A1:C100,3,FALSE)</f>
        <v>501.20886394474115</v>
      </c>
      <c r="E2" s="6">
        <f>OEV_Pathways_db1_S4!E2*VLOOKUP("BWM",Waste_Generation_S5!A1:C100,3,FALSE)</f>
        <v>-153.86808913803665</v>
      </c>
      <c r="F2" s="6">
        <f>OEV_Pathways_db1_S4!F2*VLOOKUP("BWM",Waste_Generation_S5!A1:C100,3,FALSE)</f>
        <v>58.393483813663863</v>
      </c>
      <c r="G2" s="6">
        <f>OEV_Pathways_db1_S4!G2*VLOOKUP("BWM",Waste_Generation_S5!A1:C100,3,FALSE)</f>
        <v>5.0117891619283848</v>
      </c>
      <c r="H2" s="6">
        <f>OEV_Pathways_db1_S4!H2*VLOOKUP("BWM",Waste_Generation_S5!A1:C100,3,FALSE)</f>
        <v>64.455183306338583</v>
      </c>
      <c r="I2" s="6">
        <f>OEV_Pathways_db1_S4!I2*VLOOKUP("BWM",Waste_Generation_S5!A1:C100,3,FALSE)</f>
        <v>80.141173955471629</v>
      </c>
      <c r="J2" s="6">
        <f>OEV_Pathways_db1_S4!J2*VLOOKUP("BWM",Waste_Generation_S5!A1:C100,3,FALSE)</f>
        <v>100.60414484545601</v>
      </c>
      <c r="K2" s="6">
        <f>OEV_Pathways_db1_S4!K2*VLOOKUP("BWM",Waste_Generation_S5!A1:C100,3,FALSE)</f>
        <v>68.69832709576329</v>
      </c>
      <c r="L2" s="6">
        <f>OEV_Pathways_db1_S4!L2*VLOOKUP("BWM",Waste_Generation_S5!A1:C100,3,FALSE)</f>
        <v>132.43197764895311</v>
      </c>
      <c r="M2" s="6">
        <f>OEV_Pathways_db1_S4!M2*VLOOKUP("BWM",Waste_Generation_S5!A1:C100,3,FALSE)</f>
        <v>686.74923704117077</v>
      </c>
      <c r="N2" s="6">
        <f>OEV_Pathways_db1_S4!N2*VLOOKUP("BWM",Waste_Generation_S5!A1:C100,3,FALSE)</f>
        <v>83.721830826399795</v>
      </c>
      <c r="O2" s="6">
        <f>OEV_Pathways_db1_S4!O2*VLOOKUP("BWM",Waste_Generation_S5!A1:C100,3,FALSE)</f>
        <v>1012.9250191799869</v>
      </c>
      <c r="P2" s="6">
        <f>OEV_Pathways_db1_S4!P2*VLOOKUP("BWM",Waste_Generation_S5!A1:C100,3,FALSE)</f>
        <v>70.813829155699707</v>
      </c>
      <c r="Q2" s="6">
        <f>OEV_Pathways_db1_S4!Q2*VLOOKUP("BWM",Waste_Generation_S5!A1:C100,3,FALSE)</f>
        <v>66.197856898543478</v>
      </c>
    </row>
    <row r="3" spans="1:17" x14ac:dyDescent="0.35">
      <c r="A3" s="5" t="s">
        <v>2</v>
      </c>
      <c r="B3" s="6">
        <f>OEV_Pathways_db1_S4!B3*VLOOKUP("PW1",Waste_Generation_S5!A1:C100,3,FALSE)</f>
        <v>9.057271931196162</v>
      </c>
      <c r="C3" s="6">
        <f>OEV_Pathways_db1_S4!C3*VLOOKUP("PW1",Waste_Generation_S5!A1:C100,3,FALSE)</f>
        <v>0.42358789778408079</v>
      </c>
      <c r="D3" s="6">
        <f>OEV_Pathways_db1_S4!D3*VLOOKUP("PW1",Waste_Generation_S5!A1:C100,3,FALSE)</f>
        <v>108.99187351583743</v>
      </c>
      <c r="E3" s="6">
        <f>OEV_Pathways_db1_S4!E3*VLOOKUP("PW1",Waste_Generation_S5!A1:C100,3,FALSE)</f>
        <v>-18.952626243915944</v>
      </c>
      <c r="F3" s="6">
        <f>OEV_Pathways_db1_S4!F3*VLOOKUP("PW1",Waste_Generation_S5!A1:C100,3,FALSE)</f>
        <v>11.552412826498621</v>
      </c>
      <c r="G3" s="6">
        <f>OEV_Pathways_db1_S4!G3*VLOOKUP("PW1",Waste_Generation_S5!A1:C100,3,FALSE)</f>
        <v>1.0334445121682847</v>
      </c>
      <c r="H3" s="6">
        <f>OEV_Pathways_db1_S4!H3*VLOOKUP("PW1",Waste_Generation_S5!A1:C100,3,FALSE)</f>
        <v>13.823246397239867</v>
      </c>
      <c r="I3" s="6">
        <f>OEV_Pathways_db1_S4!I3*VLOOKUP("PW1",Waste_Generation_S5!A1:C100,3,FALSE)</f>
        <v>15.72106541141617</v>
      </c>
      <c r="J3" s="6">
        <f>OEV_Pathways_db1_S4!J3*VLOOKUP("PW1",Waste_Generation_S5!A1:C100,3,FALSE)</f>
        <v>19.553088129967854</v>
      </c>
      <c r="K3" s="6">
        <f>OEV_Pathways_db1_S4!K3*VLOOKUP("PW1",Waste_Generation_S5!A1:C100,3,FALSE)</f>
        <v>13.916780114800266</v>
      </c>
      <c r="L3" s="6">
        <f>OEV_Pathways_db1_S4!L3*VLOOKUP("PW1",Waste_Generation_S5!A1:C100,3,FALSE)</f>
        <v>25.76702119269742</v>
      </c>
      <c r="M3" s="6">
        <f>OEV_Pathways_db1_S4!M3*VLOOKUP("PW1",Waste_Generation_S5!A1:C100,3,FALSE)</f>
        <v>166.76192665165541</v>
      </c>
      <c r="N3" s="6">
        <f>OEV_Pathways_db1_S4!N3*VLOOKUP("PW1",Waste_Generation_S5!A1:C100,3,FALSE)</f>
        <v>18.558472779074442</v>
      </c>
      <c r="O3" s="6">
        <f>OEV_Pathways_db1_S4!O3*VLOOKUP("PW1",Waste_Generation_S5!A1:C100,3,FALSE)</f>
        <v>200.91695282535787</v>
      </c>
      <c r="P3" s="6">
        <f>OEV_Pathways_db1_S4!P3*VLOOKUP("PW1",Waste_Generation_S5!A1:C100,3,FALSE)</f>
        <v>14.886210600308099</v>
      </c>
      <c r="Q3" s="6">
        <f>OEV_Pathways_db1_S4!Q3*VLOOKUP("PW1",Waste_Generation_S5!A1:C100,3,FALSE)</f>
        <v>13.848950412337222</v>
      </c>
    </row>
    <row r="4" spans="1:17" x14ac:dyDescent="0.35">
      <c r="A4" s="5" t="s">
        <v>3</v>
      </c>
      <c r="B4" s="6">
        <f>OEV_Pathways_db1_S4!B4*VLOOKUP("PW2",Waste_Generation_S5!A1:C100,3,FALSE)</f>
        <v>35.562863368522237</v>
      </c>
      <c r="C4" s="6">
        <f>OEV_Pathways_db1_S4!C4*VLOOKUP("PW2",Waste_Generation_S5!A1:C100,3,FALSE)</f>
        <v>1.6148032202971927</v>
      </c>
      <c r="D4" s="6">
        <f>OEV_Pathways_db1_S4!D4*VLOOKUP("PW2",Waste_Generation_S5!A1:C100,3,FALSE)</f>
        <v>392.21699042890367</v>
      </c>
      <c r="E4" s="6">
        <f>OEV_Pathways_db1_S4!E4*VLOOKUP("PW2",Waste_Generation_S5!A1:C100,3,FALSE)</f>
        <v>-134.91546289412071</v>
      </c>
      <c r="F4" s="6">
        <f>OEV_Pathways_db1_S4!F4*VLOOKUP("PW2",Waste_Generation_S5!A1:C100,3,FALSE)</f>
        <v>46.841070987165232</v>
      </c>
      <c r="G4" s="6">
        <f>OEV_Pathways_db1_S4!G4*VLOOKUP("PW2",Waste_Generation_S5!A1:C100,3,FALSE)</f>
        <v>3.9783446497600998</v>
      </c>
      <c r="H4" s="6">
        <f>OEV_Pathways_db1_S4!H4*VLOOKUP("PW2",Waste_Generation_S5!A1:C100,3,FALSE)</f>
        <v>50.631936909098705</v>
      </c>
      <c r="I4" s="6">
        <f>OEV_Pathways_db1_S4!I4*VLOOKUP("PW2",Waste_Generation_S5!A1:C100,3,FALSE)</f>
        <v>64.420108544055466</v>
      </c>
      <c r="J4" s="6">
        <f>OEV_Pathways_db1_S4!J4*VLOOKUP("PW2",Waste_Generation_S5!A1:C100,3,FALSE)</f>
        <v>81.051056715488158</v>
      </c>
      <c r="K4" s="6">
        <f>OEV_Pathways_db1_S4!K4*VLOOKUP("PW2",Waste_Generation_S5!A1:C100,3,FALSE)</f>
        <v>54.781546980963022</v>
      </c>
      <c r="L4" s="6">
        <f>OEV_Pathways_db1_S4!L4*VLOOKUP("PW2",Waste_Generation_S5!A1:C100,3,FALSE)</f>
        <v>106.66495645625569</v>
      </c>
      <c r="M4" s="6">
        <f>OEV_Pathways_db1_S4!M4*VLOOKUP("PW2",Waste_Generation_S5!A1:C100,3,FALSE)</f>
        <v>519.9873103895153</v>
      </c>
      <c r="N4" s="6">
        <f>OEV_Pathways_db1_S4!N4*VLOOKUP("PW2",Waste_Generation_S5!A1:C100,3,FALSE)</f>
        <v>65.16335804732536</v>
      </c>
      <c r="O4" s="6">
        <f>OEV_Pathways_db1_S4!O4*VLOOKUP("PW2",Waste_Generation_S5!A1:C100,3,FALSE)</f>
        <v>812.00806635462891</v>
      </c>
      <c r="P4" s="6">
        <f>OEV_Pathways_db1_S4!P4*VLOOKUP("PW2",Waste_Generation_S5!A1:C100,3,FALSE)</f>
        <v>55.927618555391597</v>
      </c>
      <c r="Q4" s="6">
        <f>OEV_Pathways_db1_S4!Q4*VLOOKUP("PW2",Waste_Generation_S5!A1:C100,3,FALSE)</f>
        <v>52.348906486206253</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CA_Pathways_db1_S5!B2-TUM_db1_S5_Util!B2</f>
        <v>16.739991397907534</v>
      </c>
      <c r="C2" s="6">
        <f>CA_Pathways_db1_S5!C2-TUM_db1_S5_Util!C2</f>
        <v>0.50384753775436331</v>
      </c>
      <c r="D2" s="6">
        <f>CA_Pathways_db1_S5!D2-TUM_db1_S5_Util!D2</f>
        <v>41.654062116841416</v>
      </c>
      <c r="E2" s="6">
        <f>CA_Pathways_db1_S5!E2-TUM_db1_S5_Util!E2</f>
        <v>15.506893467372457</v>
      </c>
      <c r="F2" s="6">
        <f>CA_Pathways_db1_S5!F2-TUM_db1_S5_Util!F2</f>
        <v>18.859770729716644</v>
      </c>
      <c r="G2" s="6">
        <f>CA_Pathways_db1_S5!G2-TUM_db1_S5_Util!G2</f>
        <v>1.0976648925256671</v>
      </c>
      <c r="H2" s="6">
        <f>CA_Pathways_db1_S5!H2-TUM_db1_S5_Util!H2</f>
        <v>83.22283765755418</v>
      </c>
      <c r="I2" s="6">
        <f>CA_Pathways_db1_S5!I2-TUM_db1_S5_Util!I2</f>
        <v>28.468679677249366</v>
      </c>
      <c r="J2" s="6">
        <f>CA_Pathways_db1_S5!J2-TUM_db1_S5_Util!J2</f>
        <v>39.185990453294778</v>
      </c>
      <c r="K2" s="6">
        <f>CA_Pathways_db1_S5!K2-TUM_db1_S5_Util!K2</f>
        <v>0.76158280238562437</v>
      </c>
      <c r="L2" s="6">
        <f>CA_Pathways_db1_S5!L2-TUM_db1_S5_Util!L2</f>
        <v>5.3821958215524717</v>
      </c>
      <c r="M2" s="6">
        <f>CA_Pathways_db1_S5!M2-TUM_db1_S5_Util!M2</f>
        <v>4.0279814908433131</v>
      </c>
      <c r="N2" s="6">
        <f>CA_Pathways_db1_S5!N2-TUM_db1_S5_Util!N2</f>
        <v>0.47242981481447577</v>
      </c>
      <c r="O2" s="6">
        <f>CA_Pathways_db1_S5!O2-TUM_db1_S5_Util!O2</f>
        <v>1.5691404342580408</v>
      </c>
      <c r="P2" s="6">
        <f>CA_Pathways_db1_S5!P2-TUM_db1_S5_Util!P2</f>
        <v>3.1689702304914942</v>
      </c>
      <c r="Q2" s="6">
        <f>CA_Pathways_db1_S5!Q2-TUM_db1_S5_Util!Q2</f>
        <v>13.043808702447544</v>
      </c>
    </row>
    <row r="3" spans="1:17" x14ac:dyDescent="0.35">
      <c r="A3" s="5" t="s">
        <v>2</v>
      </c>
      <c r="B3" s="6">
        <f>CA_Pathways_db1_S5!B3-TUM_db1_S5_Util!B3</f>
        <v>0.88000812399968187</v>
      </c>
      <c r="C3" s="6">
        <f>CA_Pathways_db1_S5!C3-TUM_db1_S5_Util!C3</f>
        <v>2.1057206258629666E-3</v>
      </c>
      <c r="D3" s="6">
        <f>CA_Pathways_db1_S5!D3-TUM_db1_S5_Util!D3</f>
        <v>0.43779767703708428</v>
      </c>
      <c r="E3" s="6">
        <f>CA_Pathways_db1_S5!E3-TUM_db1_S5_Util!E3</f>
        <v>0.13400192098199615</v>
      </c>
      <c r="F3" s="6">
        <f>CA_Pathways_db1_S5!F3-TUM_db1_S5_Util!F3</f>
        <v>0.17977863590692855</v>
      </c>
      <c r="G3" s="6">
        <f>CA_Pathways_db1_S5!G3-TUM_db1_S5_Util!G3</f>
        <v>2.0779674094669916E-2</v>
      </c>
      <c r="H3" s="6">
        <f>CA_Pathways_db1_S5!H3-TUM_db1_S5_Util!H3</f>
        <v>72.790007836508693</v>
      </c>
      <c r="I3" s="6">
        <f>CA_Pathways_db1_S5!I3-TUM_db1_S5_Util!I3</f>
        <v>0.43787582281585502</v>
      </c>
      <c r="J3" s="6">
        <f>CA_Pathways_db1_S5!J3-TUM_db1_S5_Util!J3</f>
        <v>0.57400337517994204</v>
      </c>
      <c r="K3" s="6">
        <f>CA_Pathways_db1_S5!K3-TUM_db1_S5_Util!K3</f>
        <v>1.7801696633346825E-2</v>
      </c>
      <c r="L3" s="6">
        <f>CA_Pathways_db1_S5!L3-TUM_db1_S5_Util!L3</f>
        <v>4.4910411899457207E-2</v>
      </c>
      <c r="M3" s="6">
        <f>CA_Pathways_db1_S5!M3-TUM_db1_S5_Util!M3</f>
        <v>0.13070536931125276</v>
      </c>
      <c r="N3" s="6">
        <f>CA_Pathways_db1_S5!N3-TUM_db1_S5_Util!N3</f>
        <v>4.724964951097998E-3</v>
      </c>
      <c r="O3" s="6">
        <f>CA_Pathways_db1_S5!O3-TUM_db1_S5_Util!O3</f>
        <v>0.67331083101629707</v>
      </c>
      <c r="P3" s="6">
        <f>CA_Pathways_db1_S5!P3-TUM_db1_S5_Util!P3</f>
        <v>9.9277944113901145E-2</v>
      </c>
      <c r="Q3" s="6">
        <f>CA_Pathways_db1_S5!Q3-TUM_db1_S5_Util!Q3</f>
        <v>0.47573316210810279</v>
      </c>
    </row>
    <row r="4" spans="1:17" x14ac:dyDescent="0.35">
      <c r="A4" s="5" t="s">
        <v>3</v>
      </c>
      <c r="B4" s="6">
        <f>CA_Pathways_db1_S5!B4-TUM_db1_S5_Util!B4</f>
        <v>15.859983273907854</v>
      </c>
      <c r="C4" s="6">
        <f>CA_Pathways_db1_S5!C4-TUM_db1_S5_Util!C4</f>
        <v>0.5017418171285003</v>
      </c>
      <c r="D4" s="6">
        <f>CA_Pathways_db1_S5!D4-TUM_db1_S5_Util!D4</f>
        <v>41.216264439804334</v>
      </c>
      <c r="E4" s="6">
        <f>CA_Pathways_db1_S5!E4-TUM_db1_S5_Util!E4</f>
        <v>15.372891546390461</v>
      </c>
      <c r="F4" s="6">
        <f>CA_Pathways_db1_S5!F4-TUM_db1_S5_Util!F4</f>
        <v>18.679992093809719</v>
      </c>
      <c r="G4" s="6">
        <f>CA_Pathways_db1_S5!G4-TUM_db1_S5_Util!G4</f>
        <v>1.0768852184309972</v>
      </c>
      <c r="H4" s="6">
        <f>CA_Pathways_db1_S5!H4-TUM_db1_S5_Util!H4</f>
        <v>10.432829821045495</v>
      </c>
      <c r="I4" s="6">
        <f>CA_Pathways_db1_S5!I4-TUM_db1_S5_Util!I4</f>
        <v>28.030803854433515</v>
      </c>
      <c r="J4" s="6">
        <f>CA_Pathways_db1_S5!J4-TUM_db1_S5_Util!J4</f>
        <v>38.611987078114829</v>
      </c>
      <c r="K4" s="6">
        <f>CA_Pathways_db1_S5!K4-TUM_db1_S5_Util!K4</f>
        <v>0.74378110575227763</v>
      </c>
      <c r="L4" s="6">
        <f>CA_Pathways_db1_S5!L4-TUM_db1_S5_Util!L4</f>
        <v>5.3372854096530133</v>
      </c>
      <c r="M4" s="6">
        <f>CA_Pathways_db1_S5!M4-TUM_db1_S5_Util!M4</f>
        <v>3.8972761215320597</v>
      </c>
      <c r="N4" s="6">
        <f>CA_Pathways_db1_S5!N4-TUM_db1_S5_Util!N4</f>
        <v>0.46770484986337779</v>
      </c>
      <c r="O4" s="6">
        <f>CA_Pathways_db1_S5!O4-TUM_db1_S5_Util!O4</f>
        <v>0.89582960324174343</v>
      </c>
      <c r="P4" s="6">
        <f>CA_Pathways_db1_S5!P4-TUM_db1_S5_Util!P4</f>
        <v>3.0696922863775931</v>
      </c>
      <c r="Q4" s="6">
        <f>CA_Pathways_db1_S5!Q4-TUM_db1_S5_Util!Q4</f>
        <v>12.568075540339443</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(+(supply_chain_S5_BWM!B20*LCI_db1_S5!L29)+(supply_chain_S5_BWM!B40*LCI_db1_S5!L59))/LCIA_Methods!D2</f>
        <v>-3.6641363452154136</v>
      </c>
      <c r="C2" s="6">
        <f>(+(supply_chain_S5_BWM!B20*LCI_db1_S5!M29)+(supply_chain_S5_BWM!B40*LCI_db1_S5!M59))/LCIA_Methods!D3</f>
        <v>-6.8026838264180892E-2</v>
      </c>
      <c r="D2" s="6">
        <f>(+(supply_chain_S5_BWM!B20*LCI_db1_S5!N29)+(supply_chain_S5_BWM!B40*LCI_db1_S5!N59))/LCIA_Methods!D4</f>
        <v>-6.1552513874873913</v>
      </c>
      <c r="E2" s="6">
        <f>(+(supply_chain_S5_BWM!B20*LCI_db1_S5!O29)+(supply_chain_S5_BWM!B40*LCI_db1_S5!O59))/LCIA_Methods!D5</f>
        <v>-5.7170013498059715</v>
      </c>
      <c r="F2" s="6">
        <f>(+(supply_chain_S5_BWM!B20*LCI_db1_S5!P29)+(supply_chain_S5_BWM!B40*LCI_db1_S5!P59))/LCIA_Methods!D6</f>
        <v>-4.0925640280030837</v>
      </c>
      <c r="G2" s="6">
        <f>(+(supply_chain_S5_BWM!B20*LCI_db1_S5!Q29)+(supply_chain_S5_BWM!B40*LCI_db1_S5!Q59))/LCIA_Methods!D7</f>
        <v>-0.25751041632414462</v>
      </c>
      <c r="H2" s="6">
        <f>(+(supply_chain_S5_BWM!B20*LCI_db1_S5!R29)+(supply_chain_S5_BWM!B40*LCI_db1_S5!R59))/LCIA_Methods!D8</f>
        <v>-0.98228874798698629</v>
      </c>
      <c r="I2" s="6">
        <f>(+(supply_chain_S5_BWM!B20*LCI_db1_S5!S29)+(supply_chain_S5_BWM!B40*LCI_db1_S5!S59))/LCIA_Methods!D9</f>
        <v>-3.4944869398498248</v>
      </c>
      <c r="J2" s="6">
        <f>(+(supply_chain_S5_BWM!B20*LCI_db1_S5!T29)+(supply_chain_S5_BWM!B40*LCI_db1_S5!T59))/LCIA_Methods!D10</f>
        <v>-4.6421309207740196</v>
      </c>
      <c r="K2" s="6">
        <f>(+(supply_chain_S5_BWM!B20*LCI_db1_S5!U29)+(supply_chain_S5_BWM!B40*LCI_db1_S5!U59))/LCIA_Methods!D11</f>
        <v>-0.12598180859857747</v>
      </c>
      <c r="L2" s="6">
        <f>(+(supply_chain_S5_BWM!B20*LCI_db1_S5!V29)+(supply_chain_S5_BWM!B40*LCI_db1_S5!V59))/LCIA_Methods!D12</f>
        <v>-0.50628624163142155</v>
      </c>
      <c r="M2" s="6">
        <f>(+(supply_chain_S5_BWM!B20*LCI_db1_S5!W29)+(supply_chain_S5_BWM!B40*LCI_db1_S5!W59))/LCIA_Methods!D13</f>
        <v>-1.7864834795181759</v>
      </c>
      <c r="N2" s="6">
        <f>(+(supply_chain_S5_BWM!B20*LCI_db1_S5!X29)+(supply_chain_S5_BWM!B40*LCI_db1_S5!X59))/LCIA_Methods!D14</f>
        <v>-0.21469405846428855</v>
      </c>
      <c r="O2" s="6">
        <f>(+(supply_chain_S5_BWM!B20*LCI_db1_S5!Y29)+(supply_chain_S5_BWM!B40*LCI_db1_S5!Y59))/LCIA_Methods!D15</f>
        <v>-0.15831326964591019</v>
      </c>
      <c r="P2" s="6">
        <f>(+(supply_chain_S5_BWM!B20*LCI_db1_S5!Z29)+(supply_chain_S5_BWM!B40*LCI_db1_S5!Z59))/LCIA_Methods!D16</f>
        <v>-1.3980317960214157</v>
      </c>
      <c r="Q2" s="6">
        <f>(+(supply_chain_S5_BWM!B20*LCI_db1_S5!AA29)+(supply_chain_S5_BWM!B40*LCI_db1_S5!AA59))/LCIA_Methods!D17</f>
        <v>-2.2084227518794588</v>
      </c>
    </row>
    <row r="3" spans="1:17" x14ac:dyDescent="0.35">
      <c r="A3" s="5" t="s">
        <v>2</v>
      </c>
      <c r="B3" s="6">
        <f>(+(supply_chain_S5_PW1!B20*LCI_db1_S5!L29)+(supply_chain_S5_PW1!B40*LCI_db1_S5!L59))/LCIA_Methods!D2</f>
        <v>-3.455435843326872E-2</v>
      </c>
      <c r="C3" s="6">
        <f>(+(supply_chain_S5_PW1!B20*LCI_db1_S5!M29)+(supply_chain_S5_PW1!B40*LCI_db1_S5!M59))/LCIA_Methods!D3</f>
        <v>-2.7933773576088649E-3</v>
      </c>
      <c r="D3" s="6">
        <f>(+(supply_chain_S5_PW1!B20*LCI_db1_S5!N29)+(supply_chain_S5_PW1!B40*LCI_db1_S5!N59))/LCIA_Methods!D4</f>
        <v>-0.21595967604681063</v>
      </c>
      <c r="E3" s="6">
        <f>(+(supply_chain_S5_PW1!B20*LCI_db1_S5!O29)+(supply_chain_S5_PW1!B40*LCI_db1_S5!O59))/LCIA_Methods!D5</f>
        <v>-0.19903065647959955</v>
      </c>
      <c r="F3" s="6">
        <f>(+(supply_chain_S5_PW1!B20*LCI_db1_S5!P29)+(supply_chain_S5_PW1!B40*LCI_db1_S5!P59))/LCIA_Methods!D6</f>
        <v>-7.7136017226267714E-2</v>
      </c>
      <c r="G3" s="6">
        <f>(+(supply_chain_S5_PW1!B20*LCI_db1_S5!Q29)+(supply_chain_S5_PW1!B40*LCI_db1_S5!Q59))/LCIA_Methods!D7</f>
        <v>-5.7068158498222651E-3</v>
      </c>
      <c r="H3" s="6">
        <f>(+(supply_chain_S5_PW1!B20*LCI_db1_S5!R29)+(supply_chain_S5_PW1!B40*LCI_db1_S5!R59))/LCIA_Methods!D8</f>
        <v>-3.4625609438363042E-2</v>
      </c>
      <c r="I3" s="6">
        <f>(+(supply_chain_S5_PW1!B20*LCI_db1_S5!S29)+(supply_chain_S5_PW1!B40*LCI_db1_S5!S59))/LCIA_Methods!D9</f>
        <v>-2.3669479566592658E-2</v>
      </c>
      <c r="J3" s="6">
        <f>(+(supply_chain_S5_PW1!B20*LCI_db1_S5!T29)+(supply_chain_S5_PW1!B40*LCI_db1_S5!T59))/LCIA_Methods!D10</f>
        <v>-2.4907327488245951E-2</v>
      </c>
      <c r="K3" s="6">
        <f>(+(supply_chain_S5_PW1!B20*LCI_db1_S5!U29)+(supply_chain_S5_PW1!B40*LCI_db1_S5!U59))/LCIA_Methods!D11</f>
        <v>-3.1630484167582949E-3</v>
      </c>
      <c r="L3" s="6">
        <f>(+(supply_chain_S5_PW1!B20*LCI_db1_S5!V29)+(supply_chain_S5_PW1!B40*LCI_db1_S5!V59))/LCIA_Methods!D12</f>
        <v>-1.4052643013690002E-2</v>
      </c>
      <c r="M3" s="6">
        <f>(+(supply_chain_S5_PW1!B20*LCI_db1_S5!W29)+(supply_chain_S5_PW1!B40*LCI_db1_S5!W59))/LCIA_Methods!D13</f>
        <v>-0.24608244029925302</v>
      </c>
      <c r="N3" s="6">
        <f>(+(supply_chain_S5_PW1!B20*LCI_db1_S5!X29)+(supply_chain_S5_PW1!B40*LCI_db1_S5!X59))/LCIA_Methods!D14</f>
        <v>-5.4252362134570133E-3</v>
      </c>
      <c r="O3" s="6">
        <f>(+(supply_chain_S5_PW1!B20*LCI_db1_S5!Y29)+(supply_chain_S5_PW1!B40*LCI_db1_S5!Y59))/LCIA_Methods!D15</f>
        <v>-3.0799873244119111E-3</v>
      </c>
      <c r="P3" s="6">
        <f>(+(supply_chain_S5_PW1!B20*LCI_db1_S5!Z29)+(supply_chain_S5_PW1!B40*LCI_db1_S5!Z59))/LCIA_Methods!D16</f>
        <v>-5.7064702936527094E-2</v>
      </c>
      <c r="Q3" s="6">
        <f>(+(supply_chain_S5_PW1!B20*LCI_db1_S5!AA29)+(supply_chain_S5_PW1!B40*LCI_db1_S5!AA59))/LCIA_Methods!D17</f>
        <v>-7.1764926174808535E-2</v>
      </c>
    </row>
    <row r="4" spans="1:17" x14ac:dyDescent="0.35">
      <c r="A4" s="5" t="s">
        <v>3</v>
      </c>
      <c r="B4" s="6">
        <f>(+(supply_chain_S5_PW2!B20*LCI_db1_S5!L29)+(supply_chain_S5_PW2!B40*LCI_db1_S5!L59))/LCIA_Methods!D2</f>
        <v>-3.6295819867821448</v>
      </c>
      <c r="C4" s="6">
        <f>(+(supply_chain_S5_PW2!B20*LCI_db1_S5!M29)+(supply_chain_S5_PW2!B40*LCI_db1_S5!M59))/LCIA_Methods!D3</f>
        <v>-6.5233460906572033E-2</v>
      </c>
      <c r="D4" s="6">
        <f>(+(supply_chain_S5_PW2!B20*LCI_db1_S5!N29)+(supply_chain_S5_PW2!B40*LCI_db1_S5!N59))/LCIA_Methods!D4</f>
        <v>-5.939291711440581</v>
      </c>
      <c r="E4" s="6">
        <f>(+(supply_chain_S5_PW2!B20*LCI_db1_S5!O29)+(supply_chain_S5_PW2!B40*LCI_db1_S5!O59))/LCIA_Methods!D5</f>
        <v>-5.5179706933263724</v>
      </c>
      <c r="F4" s="6">
        <f>(+(supply_chain_S5_PW2!B20*LCI_db1_S5!P29)+(supply_chain_S5_PW2!B40*LCI_db1_S5!P59))/LCIA_Methods!D6</f>
        <v>-4.0154280107768159</v>
      </c>
      <c r="G4" s="6">
        <f>(+(supply_chain_S5_PW2!B20*LCI_db1_S5!Q29)+(supply_chain_S5_PW2!B40*LCI_db1_S5!Q59))/LCIA_Methods!D7</f>
        <v>-0.25180360047432238</v>
      </c>
      <c r="H4" s="6">
        <f>(+(supply_chain_S5_PW2!B20*LCI_db1_S5!R29)+(supply_chain_S5_PW2!B40*LCI_db1_S5!R59))/LCIA_Methods!D8</f>
        <v>-0.94766313854862316</v>
      </c>
      <c r="I4" s="6">
        <f>(+(supply_chain_S5_PW2!B20*LCI_db1_S5!S29)+(supply_chain_S5_PW2!B40*LCI_db1_S5!S59))/LCIA_Methods!D9</f>
        <v>-3.4708174602832322</v>
      </c>
      <c r="J4" s="6">
        <f>(+(supply_chain_S5_PW2!B20*LCI_db1_S5!T29)+(supply_chain_S5_PW2!B40*LCI_db1_S5!T59))/LCIA_Methods!D10</f>
        <v>-4.6172235932857735</v>
      </c>
      <c r="K4" s="6">
        <f>(+(supply_chain_S5_PW2!B20*LCI_db1_S5!U29)+(supply_chain_S5_PW2!B40*LCI_db1_S5!U59))/LCIA_Methods!D11</f>
        <v>-0.12281876018181917</v>
      </c>
      <c r="L4" s="6">
        <f>(+(supply_chain_S5_PW2!B20*LCI_db1_S5!V29)+(supply_chain_S5_PW2!B40*LCI_db1_S5!V59))/LCIA_Methods!D12</f>
        <v>-0.49223359861773153</v>
      </c>
      <c r="M4" s="6">
        <f>(+(supply_chain_S5_PW2!B20*LCI_db1_S5!W29)+(supply_chain_S5_PW2!B40*LCI_db1_S5!W59))/LCIA_Methods!D13</f>
        <v>-1.5404010392189229</v>
      </c>
      <c r="N4" s="6">
        <f>(+(supply_chain_S5_PW2!B20*LCI_db1_S5!X29)+(supply_chain_S5_PW2!B40*LCI_db1_S5!X59))/LCIA_Methods!D14</f>
        <v>-0.20926882225083154</v>
      </c>
      <c r="O4" s="6">
        <f>(+(supply_chain_S5_PW2!B20*LCI_db1_S5!Y29)+(supply_chain_S5_PW2!B40*LCI_db1_S5!Y59))/LCIA_Methods!D15</f>
        <v>-0.15523328232149827</v>
      </c>
      <c r="P4" s="6">
        <f>(+(supply_chain_S5_PW2!B20*LCI_db1_S5!Z29)+(supply_chain_S5_PW2!B40*LCI_db1_S5!Z59))/LCIA_Methods!D16</f>
        <v>-1.3409670930848885</v>
      </c>
      <c r="Q4" s="6">
        <f>(+(supply_chain_S5_PW2!B20*LCI_db1_S5!AA29)+(supply_chain_S5_PW2!B40*LCI_db1_S5!AA59))/LCIA_Methods!D17</f>
        <v>-2.13665782570465</v>
      </c>
    </row>
  </sheetData>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OEV_Pathways_db1_S5!B2*VLOOKUP("BWM",Waste_Generation_S5!A1:C100,3,FALSE)</f>
        <v>44.620135299718399</v>
      </c>
      <c r="C2" s="6">
        <f>OEV_Pathways_db1_S5!C2*VLOOKUP("BWM",Waste_Generation_S5!A1:C100,3,FALSE)</f>
        <v>2.0383911180812739</v>
      </c>
      <c r="D2" s="6">
        <f>OEV_Pathways_db1_S5!D2*VLOOKUP("BWM",Waste_Generation_S5!A1:C100,3,FALSE)</f>
        <v>501.20886394474115</v>
      </c>
      <c r="E2" s="6">
        <f>OEV_Pathways_db1_S5!E2*VLOOKUP("BWM",Waste_Generation_S5!A1:C100,3,FALSE)</f>
        <v>-153.86808913803665</v>
      </c>
      <c r="F2" s="6">
        <f>OEV_Pathways_db1_S5!F2*VLOOKUP("BWM",Waste_Generation_S5!A1:C100,3,FALSE)</f>
        <v>58.393483813663863</v>
      </c>
      <c r="G2" s="6">
        <f>OEV_Pathways_db1_S5!G2*VLOOKUP("BWM",Waste_Generation_S5!A1:C100,3,FALSE)</f>
        <v>5.0117891619283848</v>
      </c>
      <c r="H2" s="6">
        <f>OEV_Pathways_db1_S5!H2*VLOOKUP("BWM",Waste_Generation_S5!A1:C100,3,FALSE)</f>
        <v>64.455183306338583</v>
      </c>
      <c r="I2" s="6">
        <f>OEV_Pathways_db1_S5!I2*VLOOKUP("BWM",Waste_Generation_S5!A1:C100,3,FALSE)</f>
        <v>80.141173955471629</v>
      </c>
      <c r="J2" s="6">
        <f>OEV_Pathways_db1_S5!J2*VLOOKUP("BWM",Waste_Generation_S5!A1:C100,3,FALSE)</f>
        <v>100.60414484545601</v>
      </c>
      <c r="K2" s="6">
        <f>OEV_Pathways_db1_S5!K2*VLOOKUP("BWM",Waste_Generation_S5!A1:C100,3,FALSE)</f>
        <v>68.69832709576329</v>
      </c>
      <c r="L2" s="6">
        <f>OEV_Pathways_db1_S5!L2*VLOOKUP("BWM",Waste_Generation_S5!A1:C100,3,FALSE)</f>
        <v>132.43197764895311</v>
      </c>
      <c r="M2" s="6">
        <f>OEV_Pathways_db1_S5!M2*VLOOKUP("BWM",Waste_Generation_S5!A1:C100,3,FALSE)</f>
        <v>686.74923704117077</v>
      </c>
      <c r="N2" s="6">
        <f>OEV_Pathways_db1_S5!N2*VLOOKUP("BWM",Waste_Generation_S5!A1:C100,3,FALSE)</f>
        <v>83.721830826399795</v>
      </c>
      <c r="O2" s="6">
        <f>OEV_Pathways_db1_S5!O2*VLOOKUP("BWM",Waste_Generation_S5!A1:C100,3,FALSE)</f>
        <v>1012.9250191799869</v>
      </c>
      <c r="P2" s="6">
        <f>OEV_Pathways_db1_S5!P2*VLOOKUP("BWM",Waste_Generation_S5!A1:C100,3,FALSE)</f>
        <v>70.813829155699707</v>
      </c>
      <c r="Q2" s="6">
        <f>OEV_Pathways_db1_S5!Q2*VLOOKUP("BWM",Waste_Generation_S5!A1:C100,3,FALSE)</f>
        <v>66.197856898543478</v>
      </c>
    </row>
    <row r="3" spans="1:17" x14ac:dyDescent="0.35">
      <c r="A3" s="5" t="s">
        <v>2</v>
      </c>
      <c r="B3" s="6">
        <f>OEV_Pathways_db1_S5!B3*VLOOKUP("PW1",Waste_Generation_S5!A1:C100,3,FALSE)</f>
        <v>9.057271931196162</v>
      </c>
      <c r="C3" s="6">
        <f>OEV_Pathways_db1_S5!C3*VLOOKUP("PW1",Waste_Generation_S5!A1:C100,3,FALSE)</f>
        <v>0.42358789778408079</v>
      </c>
      <c r="D3" s="6">
        <f>OEV_Pathways_db1_S5!D3*VLOOKUP("PW1",Waste_Generation_S5!A1:C100,3,FALSE)</f>
        <v>108.99187351583743</v>
      </c>
      <c r="E3" s="6">
        <f>OEV_Pathways_db1_S5!E3*VLOOKUP("PW1",Waste_Generation_S5!A1:C100,3,FALSE)</f>
        <v>-18.952626243915944</v>
      </c>
      <c r="F3" s="6">
        <f>OEV_Pathways_db1_S5!F3*VLOOKUP("PW1",Waste_Generation_S5!A1:C100,3,FALSE)</f>
        <v>11.552412826498621</v>
      </c>
      <c r="G3" s="6">
        <f>OEV_Pathways_db1_S5!G3*VLOOKUP("PW1",Waste_Generation_S5!A1:C100,3,FALSE)</f>
        <v>1.0334445121682847</v>
      </c>
      <c r="H3" s="6">
        <f>OEV_Pathways_db1_S5!H3*VLOOKUP("PW1",Waste_Generation_S5!A1:C100,3,FALSE)</f>
        <v>13.823246397239867</v>
      </c>
      <c r="I3" s="6">
        <f>OEV_Pathways_db1_S5!I3*VLOOKUP("PW1",Waste_Generation_S5!A1:C100,3,FALSE)</f>
        <v>15.72106541141617</v>
      </c>
      <c r="J3" s="6">
        <f>OEV_Pathways_db1_S5!J3*VLOOKUP("PW1",Waste_Generation_S5!A1:C100,3,FALSE)</f>
        <v>19.553088129967854</v>
      </c>
      <c r="K3" s="6">
        <f>OEV_Pathways_db1_S5!K3*VLOOKUP("PW1",Waste_Generation_S5!A1:C100,3,FALSE)</f>
        <v>13.916780114800266</v>
      </c>
      <c r="L3" s="6">
        <f>OEV_Pathways_db1_S5!L3*VLOOKUP("PW1",Waste_Generation_S5!A1:C100,3,FALSE)</f>
        <v>25.76702119269742</v>
      </c>
      <c r="M3" s="6">
        <f>OEV_Pathways_db1_S5!M3*VLOOKUP("PW1",Waste_Generation_S5!A1:C100,3,FALSE)</f>
        <v>166.76192665165541</v>
      </c>
      <c r="N3" s="6">
        <f>OEV_Pathways_db1_S5!N3*VLOOKUP("PW1",Waste_Generation_S5!A1:C100,3,FALSE)</f>
        <v>18.558472779074442</v>
      </c>
      <c r="O3" s="6">
        <f>OEV_Pathways_db1_S5!O3*VLOOKUP("PW1",Waste_Generation_S5!A1:C100,3,FALSE)</f>
        <v>200.91695282535787</v>
      </c>
      <c r="P3" s="6">
        <f>OEV_Pathways_db1_S5!P3*VLOOKUP("PW1",Waste_Generation_S5!A1:C100,3,FALSE)</f>
        <v>14.886210600308099</v>
      </c>
      <c r="Q3" s="6">
        <f>OEV_Pathways_db1_S5!Q3*VLOOKUP("PW1",Waste_Generation_S5!A1:C100,3,FALSE)</f>
        <v>13.848950412337222</v>
      </c>
    </row>
    <row r="4" spans="1:17" x14ac:dyDescent="0.35">
      <c r="A4" s="5" t="s">
        <v>3</v>
      </c>
      <c r="B4" s="6">
        <f>OEV_Pathways_db1_S5!B4*VLOOKUP("PW2",Waste_Generation_S5!A1:C100,3,FALSE)</f>
        <v>35.562863368522237</v>
      </c>
      <c r="C4" s="6">
        <f>OEV_Pathways_db1_S5!C4*VLOOKUP("PW2",Waste_Generation_S5!A1:C100,3,FALSE)</f>
        <v>1.6148032202971927</v>
      </c>
      <c r="D4" s="6">
        <f>OEV_Pathways_db1_S5!D4*VLOOKUP("PW2",Waste_Generation_S5!A1:C100,3,FALSE)</f>
        <v>392.21699042890367</v>
      </c>
      <c r="E4" s="6">
        <f>OEV_Pathways_db1_S5!E4*VLOOKUP("PW2",Waste_Generation_S5!A1:C100,3,FALSE)</f>
        <v>-134.91546289412071</v>
      </c>
      <c r="F4" s="6">
        <f>OEV_Pathways_db1_S5!F4*VLOOKUP("PW2",Waste_Generation_S5!A1:C100,3,FALSE)</f>
        <v>46.841070987165232</v>
      </c>
      <c r="G4" s="6">
        <f>OEV_Pathways_db1_S5!G4*VLOOKUP("PW2",Waste_Generation_S5!A1:C100,3,FALSE)</f>
        <v>3.9783446497600998</v>
      </c>
      <c r="H4" s="6">
        <f>OEV_Pathways_db1_S5!H4*VLOOKUP("PW2",Waste_Generation_S5!A1:C100,3,FALSE)</f>
        <v>50.631936909098705</v>
      </c>
      <c r="I4" s="6">
        <f>OEV_Pathways_db1_S5!I4*VLOOKUP("PW2",Waste_Generation_S5!A1:C100,3,FALSE)</f>
        <v>64.420108544055466</v>
      </c>
      <c r="J4" s="6">
        <f>OEV_Pathways_db1_S5!J4*VLOOKUP("PW2",Waste_Generation_S5!A1:C100,3,FALSE)</f>
        <v>81.051056715488158</v>
      </c>
      <c r="K4" s="6">
        <f>OEV_Pathways_db1_S5!K4*VLOOKUP("PW2",Waste_Generation_S5!A1:C100,3,FALSE)</f>
        <v>54.781546980963022</v>
      </c>
      <c r="L4" s="6">
        <f>OEV_Pathways_db1_S5!L4*VLOOKUP("PW2",Waste_Generation_S5!A1:C100,3,FALSE)</f>
        <v>106.66495645625569</v>
      </c>
      <c r="M4" s="6">
        <f>OEV_Pathways_db1_S5!M4*VLOOKUP("PW2",Waste_Generation_S5!A1:C100,3,FALSE)</f>
        <v>519.9873103895153</v>
      </c>
      <c r="N4" s="6">
        <f>OEV_Pathways_db1_S5!N4*VLOOKUP("PW2",Waste_Generation_S5!A1:C100,3,FALSE)</f>
        <v>65.16335804732536</v>
      </c>
      <c r="O4" s="6">
        <f>OEV_Pathways_db1_S5!O4*VLOOKUP("PW2",Waste_Generation_S5!A1:C100,3,FALSE)</f>
        <v>812.00806635462891</v>
      </c>
      <c r="P4" s="6">
        <f>OEV_Pathways_db1_S5!P4*VLOOKUP("PW2",Waste_Generation_S5!A1:C100,3,FALSE)</f>
        <v>55.927618555391597</v>
      </c>
      <c r="Q4" s="6">
        <f>OEV_Pathways_db1_S5!Q4*VLOOKUP("PW2",Waste_Generation_S5!A1:C100,3,FALSE)</f>
        <v>52.348906486206253</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CA_Pathways_db2_default!B2-TUM_db2_default_Util!B2</f>
        <v>17.9236400697893</v>
      </c>
      <c r="C2" s="6">
        <f>CA_Pathways_db2_default!C2-TUM_db2_default_Util!C2</f>
        <v>0.6228771558024736</v>
      </c>
      <c r="D2" s="6">
        <f>CA_Pathways_db2_default!D2-TUM_db2_default_Util!D2</f>
        <v>50.756243412758835</v>
      </c>
      <c r="E2" s="6">
        <f>CA_Pathways_db2_default!E2-TUM_db2_default_Util!E2</f>
        <v>21.561349592165136</v>
      </c>
      <c r="F2" s="6">
        <f>CA_Pathways_db2_default!F2-TUM_db2_default_Util!F2</f>
        <v>20.571635622884379</v>
      </c>
      <c r="G2" s="6">
        <f>CA_Pathways_db2_default!G2-TUM_db2_default_Util!G2</f>
        <v>1.2564773130448574</v>
      </c>
      <c r="H2" s="6">
        <f>CA_Pathways_db2_default!H2-TUM_db2_default_Util!H2</f>
        <v>84.910477786597781</v>
      </c>
      <c r="I2" s="6">
        <f>CA_Pathways_db2_default!I2-TUM_db2_default_Util!I2</f>
        <v>29.491523152278404</v>
      </c>
      <c r="J2" s="6">
        <f>CA_Pathways_db2_default!J2-TUM_db2_default_Util!J2</f>
        <v>40.479962525632864</v>
      </c>
      <c r="K2" s="6">
        <f>CA_Pathways_db2_default!K2-TUM_db2_default_Util!K2</f>
        <v>0.84314203074678118</v>
      </c>
      <c r="L2" s="6">
        <f>CA_Pathways_db2_default!L2-TUM_db2_default_Util!L2</f>
        <v>6.1099615735329262</v>
      </c>
      <c r="M2" s="6">
        <f>CA_Pathways_db2_default!M2-TUM_db2_default_Util!M2</f>
        <v>8.1167860130662497</v>
      </c>
      <c r="N2" s="6">
        <f>CA_Pathways_db2_default!N2-TUM_db2_default_Util!N2</f>
        <v>1.2833058296647384</v>
      </c>
      <c r="O2" s="6">
        <f>CA_Pathways_db2_default!O2-TUM_db2_default_Util!O2</f>
        <v>1.6158950884820671</v>
      </c>
      <c r="P2" s="6">
        <f>CA_Pathways_db2_default!P2-TUM_db2_default_Util!P2</f>
        <v>4.6274657688809446</v>
      </c>
      <c r="Q2" s="6">
        <f>CA_Pathways_db2_default!Q2-TUM_db2_default_Util!Q2</f>
        <v>15.753012034164973</v>
      </c>
    </row>
    <row r="3" spans="1:17" x14ac:dyDescent="0.35">
      <c r="A3" s="5" t="s">
        <v>2</v>
      </c>
      <c r="B3" s="6">
        <f>CA_Pathways_db2_default!B3-TUM_db2_default_Util!B3</f>
        <v>0.87340133181087454</v>
      </c>
      <c r="C3" s="6">
        <f>CA_Pathways_db2_default!C3-TUM_db2_default_Util!C3</f>
        <v>2.2532008972319354E-3</v>
      </c>
      <c r="D3" s="6">
        <f>CA_Pathways_db2_default!D3-TUM_db2_default_Util!D3</f>
        <v>0.45100999805635716</v>
      </c>
      <c r="E3" s="6">
        <f>CA_Pathways_db2_default!E3-TUM_db2_default_Util!E3</f>
        <v>0.14992756232032867</v>
      </c>
      <c r="F3" s="6">
        <f>CA_Pathways_db2_default!F3-TUM_db2_default_Util!F3</f>
        <v>0.18041939351132025</v>
      </c>
      <c r="G3" s="6">
        <f>CA_Pathways_db2_default!G3-TUM_db2_default_Util!G3</f>
        <v>1.7640444102846632E-2</v>
      </c>
      <c r="H3" s="6">
        <f>CA_Pathways_db2_default!H3-TUM_db2_default_Util!H3</f>
        <v>72.790799825678363</v>
      </c>
      <c r="I3" s="6">
        <f>CA_Pathways_db2_default!I3-TUM_db2_default_Util!I3</f>
        <v>0.4375315146788169</v>
      </c>
      <c r="J3" s="6">
        <f>CA_Pathways_db2_default!J3-TUM_db2_default_Util!J3</f>
        <v>0.57585124596514159</v>
      </c>
      <c r="K3" s="6">
        <f>CA_Pathways_db2_default!K3-TUM_db2_default_Util!K3</f>
        <v>1.4527962140477373E-2</v>
      </c>
      <c r="L3" s="6">
        <f>CA_Pathways_db2_default!L3-TUM_db2_default_Util!L3</f>
        <v>4.5370010093600074E-2</v>
      </c>
      <c r="M3" s="6">
        <f>CA_Pathways_db2_default!M3-TUM_db2_default_Util!M3</f>
        <v>0.13093317055931303</v>
      </c>
      <c r="N3" s="6">
        <f>CA_Pathways_db2_default!N3-TUM_db2_default_Util!N3</f>
        <v>5.8467692880123292E-3</v>
      </c>
      <c r="O3" s="6">
        <f>CA_Pathways_db2_default!O3-TUM_db2_default_Util!O3</f>
        <v>0.6706175152862941</v>
      </c>
      <c r="P3" s="6">
        <f>CA_Pathways_db2_default!P3-TUM_db2_default_Util!P3</f>
        <v>0.10470645573813513</v>
      </c>
      <c r="Q3" s="6">
        <f>CA_Pathways_db2_default!Q3-TUM_db2_default_Util!Q3</f>
        <v>0.46651919176411005</v>
      </c>
    </row>
    <row r="4" spans="1:17" x14ac:dyDescent="0.35">
      <c r="A4" s="5" t="s">
        <v>3</v>
      </c>
      <c r="B4" s="6">
        <f>CA_Pathways_db2_default!B4-TUM_db2_default_Util!B4</f>
        <v>17.050238737978418</v>
      </c>
      <c r="C4" s="6">
        <f>CA_Pathways_db2_default!C4-TUM_db2_default_Util!C4</f>
        <v>0.62062395490524169</v>
      </c>
      <c r="D4" s="6">
        <f>CA_Pathways_db2_default!D4-TUM_db2_default_Util!D4</f>
        <v>50.305233414702478</v>
      </c>
      <c r="E4" s="6">
        <f>CA_Pathways_db2_default!E4-TUM_db2_default_Util!E4</f>
        <v>21.411422029844807</v>
      </c>
      <c r="F4" s="6">
        <f>CA_Pathways_db2_default!F4-TUM_db2_default_Util!F4</f>
        <v>20.391216229373057</v>
      </c>
      <c r="G4" s="6">
        <f>CA_Pathways_db2_default!G4-TUM_db2_default_Util!G4</f>
        <v>1.2388368689420108</v>
      </c>
      <c r="H4" s="6">
        <f>CA_Pathways_db2_default!H4-TUM_db2_default_Util!H4</f>
        <v>12.119677960919416</v>
      </c>
      <c r="I4" s="6">
        <f>CA_Pathways_db2_default!I4-TUM_db2_default_Util!I4</f>
        <v>29.053991637599587</v>
      </c>
      <c r="J4" s="6">
        <f>CA_Pathways_db2_default!J4-TUM_db2_default_Util!J4</f>
        <v>39.904111279667717</v>
      </c>
      <c r="K4" s="6">
        <f>CA_Pathways_db2_default!K4-TUM_db2_default_Util!K4</f>
        <v>0.82861406860630382</v>
      </c>
      <c r="L4" s="6">
        <f>CA_Pathways_db2_default!L4-TUM_db2_default_Util!L4</f>
        <v>6.0645915634393255</v>
      </c>
      <c r="M4" s="6">
        <f>CA_Pathways_db2_default!M4-TUM_db2_default_Util!M4</f>
        <v>7.9858528425069357</v>
      </c>
      <c r="N4" s="6">
        <f>CA_Pathways_db2_default!N4-TUM_db2_default_Util!N4</f>
        <v>1.2774590603767262</v>
      </c>
      <c r="O4" s="6">
        <f>CA_Pathways_db2_default!O4-TUM_db2_default_Util!O4</f>
        <v>0.9452775731957731</v>
      </c>
      <c r="P4" s="6">
        <f>CA_Pathways_db2_default!P4-TUM_db2_default_Util!P4</f>
        <v>4.5227593131428092</v>
      </c>
      <c r="Q4" s="6">
        <f>CA_Pathways_db2_default!Q4-TUM_db2_default_Util!Q4</f>
        <v>15.286492842400863</v>
      </c>
    </row>
  </sheetData>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(+(supply_chain_default_BWM!B20*LCI_db2_default!L29)+(supply_chain_default_BWM!B40*LCI_db2_default!L59))/LCIA_Methods!D2</f>
        <v>-3.5598937453390906</v>
      </c>
      <c r="C2" s="6">
        <f>(+(supply_chain_default_BWM!B20*LCI_db2_default!M29)+(supply_chain_default_BWM!B40*LCI_db2_default!M59))/LCIA_Methods!D3</f>
        <v>-6.55996436903407E-2</v>
      </c>
      <c r="D2" s="6">
        <f>(+(supply_chain_default_BWM!B20*LCI_db2_default!N29)+(supply_chain_default_BWM!B40*LCI_db2_default!N59))/LCIA_Methods!D4</f>
        <v>-6.3825687270498976</v>
      </c>
      <c r="E2" s="6">
        <f>(+(supply_chain_default_BWM!B20*LCI_db2_default!O29)+(supply_chain_default_BWM!B40*LCI_db2_default!O59))/LCIA_Methods!D5</f>
        <v>-5.864577564564085</v>
      </c>
      <c r="F2" s="6">
        <f>(+(supply_chain_default_BWM!B20*LCI_db2_default!P29)+(supply_chain_default_BWM!B40*LCI_db2_default!P59))/LCIA_Methods!D6</f>
        <v>-4.0884331220344619</v>
      </c>
      <c r="G2" s="6">
        <f>(+(supply_chain_default_BWM!B20*LCI_db2_default!Q29)+(supply_chain_default_BWM!B40*LCI_db2_default!Q59))/LCIA_Methods!D7</f>
        <v>-0.2204929841645481</v>
      </c>
      <c r="H2" s="6">
        <f>(+(supply_chain_default_BWM!B20*LCI_db2_default!R29)+(supply_chain_default_BWM!B40*LCI_db2_default!R59))/LCIA_Methods!D8</f>
        <v>-0.98531163083482076</v>
      </c>
      <c r="I2" s="6">
        <f>(+(supply_chain_default_BWM!B20*LCI_db2_default!S29)+(supply_chain_default_BWM!B40*LCI_db2_default!S59))/LCIA_Methods!D9</f>
        <v>-3.4911594361619467</v>
      </c>
      <c r="J2" s="6">
        <f>(+(supply_chain_default_BWM!B20*LCI_db2_default!T29)+(supply_chain_default_BWM!B40*LCI_db2_default!T59))/LCIA_Methods!D10</f>
        <v>-4.6605925965034967</v>
      </c>
      <c r="K2" s="6">
        <f>(+(supply_chain_default_BWM!B20*LCI_db2_default!U29)+(supply_chain_default_BWM!B40*LCI_db2_default!U59))/LCIA_Methods!D11</f>
        <v>-0.10976360963396839</v>
      </c>
      <c r="L2" s="6">
        <f>(+(supply_chain_default_BWM!B20*LCI_db2_default!V29)+(supply_chain_default_BWM!B40*LCI_db2_default!V59))/LCIA_Methods!D12</f>
        <v>-0.5120032238186496</v>
      </c>
      <c r="M2" s="6">
        <f>(+(supply_chain_default_BWM!B20*LCI_db2_default!W29)+(supply_chain_default_BWM!B40*LCI_db2_default!W59))/LCIA_Methods!D13</f>
        <v>-1.6350586847747155</v>
      </c>
      <c r="N2" s="6">
        <f>(+(supply_chain_default_BWM!B20*LCI_db2_default!X29)+(supply_chain_default_BWM!B40*LCI_db2_default!X59))/LCIA_Methods!D14</f>
        <v>-0.20528147692735166</v>
      </c>
      <c r="O2" s="6">
        <f>(+(supply_chain_default_BWM!B20*LCI_db2_default!Y29)+(supply_chain_default_BWM!B40*LCI_db2_default!Y59))/LCIA_Methods!D15</f>
        <v>-0.13513023510021346</v>
      </c>
      <c r="P2" s="6">
        <f>(+(supply_chain_default_BWM!B20*LCI_db2_default!Z29)+(supply_chain_default_BWM!B40*LCI_db2_default!Z59))/LCIA_Methods!D16</f>
        <v>-1.6476282515528122</v>
      </c>
      <c r="Q2" s="6">
        <f>(+(supply_chain_default_BWM!B20*LCI_db2_default!AA29)+(supply_chain_default_BWM!B40*LCI_db2_default!AA59))/LCIA_Methods!D17</f>
        <v>-2.0535535886672176</v>
      </c>
    </row>
    <row r="3" spans="1:17" x14ac:dyDescent="0.35">
      <c r="A3" s="5" t="s">
        <v>2</v>
      </c>
      <c r="B3" s="6">
        <f>(+(supply_chain_default_PW1!B20*LCI_db2_default!L29)+(supply_chain_default_PW1!B40*LCI_db2_default!L59))/LCIA_Methods!D2</f>
        <v>-2.47031538722704E-2</v>
      </c>
      <c r="C3" s="6">
        <f>(+(supply_chain_default_PW1!B20*LCI_db2_default!M29)+(supply_chain_default_PW1!B40*LCI_db2_default!M59))/LCIA_Methods!D3</f>
        <v>-2.0454953022626824E-3</v>
      </c>
      <c r="D3" s="6">
        <f>(+(supply_chain_default_PW1!B20*LCI_db2_default!N29)+(supply_chain_default_PW1!B40*LCI_db2_default!N59))/LCIA_Methods!D4</f>
        <v>-0.20176312375471961</v>
      </c>
      <c r="E3" s="6">
        <f>(+(supply_chain_default_PW1!B20*LCI_db2_default!O29)+(supply_chain_default_PW1!B40*LCI_db2_default!O59))/LCIA_Methods!D5</f>
        <v>-0.18485648630192258</v>
      </c>
      <c r="F3" s="6">
        <f>(+(supply_chain_default_PW1!B20*LCI_db2_default!P29)+(supply_chain_default_PW1!B40*LCI_db2_default!P59))/LCIA_Methods!D6</f>
        <v>-7.302498239229871E-2</v>
      </c>
      <c r="G3" s="6">
        <f>(+(supply_chain_default_PW1!B20*LCI_db2_default!Q29)+(supply_chain_default_PW1!B40*LCI_db2_default!Q59))/LCIA_Methods!D7</f>
        <v>-4.6911782802013576E-3</v>
      </c>
      <c r="H3" s="6">
        <f>(+(supply_chain_default_PW1!B20*LCI_db2_default!R29)+(supply_chain_default_PW1!B40*LCI_db2_default!R59))/LCIA_Methods!D8</f>
        <v>-3.1220071190189717E-2</v>
      </c>
      <c r="I3" s="6">
        <f>(+(supply_chain_default_PW1!B20*LCI_db2_default!S29)+(supply_chain_default_PW1!B40*LCI_db2_default!S59))/LCIA_Methods!D9</f>
        <v>-2.0780452023582318E-2</v>
      </c>
      <c r="J3" s="6">
        <f>(+(supply_chain_default_PW1!B20*LCI_db2_default!T29)+(supply_chain_default_PW1!B40*LCI_db2_default!T59))/LCIA_Methods!D10</f>
        <v>-2.2852335611456085E-2</v>
      </c>
      <c r="K3" s="6">
        <f>(+(supply_chain_default_PW1!B20*LCI_db2_default!U29)+(supply_chain_default_PW1!B40*LCI_db2_default!U59))/LCIA_Methods!D11</f>
        <v>-3.4034776617371666E-3</v>
      </c>
      <c r="L3" s="6">
        <f>(+(supply_chain_default_PW1!B20*LCI_db2_default!V29)+(supply_chain_default_PW1!B40*LCI_db2_default!V59))/LCIA_Methods!D12</f>
        <v>-1.2811193259736824E-2</v>
      </c>
      <c r="M3" s="6">
        <f>(+(supply_chain_default_PW1!B20*LCI_db2_default!W29)+(supply_chain_default_PW1!B40*LCI_db2_default!W59))/LCIA_Methods!D13</f>
        <v>-0.20991536543697975</v>
      </c>
      <c r="N3" s="6">
        <f>(+(supply_chain_default_PW1!B20*LCI_db2_default!X29)+(supply_chain_default_PW1!B40*LCI_db2_default!X59))/LCIA_Methods!D14</f>
        <v>-7.115646812958459E-3</v>
      </c>
      <c r="O3" s="6">
        <f>(+(supply_chain_default_PW1!B20*LCI_db2_default!Y29)+(supply_chain_default_PW1!B40*LCI_db2_default!Y59))/LCIA_Methods!D15</f>
        <v>-3.1739007025633702E-3</v>
      </c>
      <c r="P3" s="6">
        <f>(+(supply_chain_default_PW1!B20*LCI_db2_default!Z29)+(supply_chain_default_PW1!B40*LCI_db2_default!Z59))/LCIA_Methods!D16</f>
        <v>-9.2799500720803785E-2</v>
      </c>
      <c r="Q3" s="6">
        <f>(+(supply_chain_default_PW1!B20*LCI_db2_default!AA29)+(supply_chain_default_PW1!B40*LCI_db2_default!AA59))/LCIA_Methods!D17</f>
        <v>-5.6409697762222204E-2</v>
      </c>
    </row>
    <row r="4" spans="1:17" x14ac:dyDescent="0.35">
      <c r="A4" s="5" t="s">
        <v>3</v>
      </c>
      <c r="B4" s="6">
        <f>(+(supply_chain_default_PW2!B20*LCI_db2_default!L29)+(supply_chain_default_PW2!B40*LCI_db2_default!L59))/LCIA_Methods!D2</f>
        <v>-3.5351905914668205</v>
      </c>
      <c r="C4" s="6">
        <f>(+(supply_chain_default_PW2!B20*LCI_db2_default!M29)+(supply_chain_default_PW2!B40*LCI_db2_default!M59))/LCIA_Methods!D3</f>
        <v>-6.3554148388078033E-2</v>
      </c>
      <c r="D4" s="6">
        <f>(+(supply_chain_default_PW2!B20*LCI_db2_default!N29)+(supply_chain_default_PW2!B40*LCI_db2_default!N59))/LCIA_Methods!D4</f>
        <v>-6.1808056032951777</v>
      </c>
      <c r="E4" s="6">
        <f>(+(supply_chain_default_PW2!B20*LCI_db2_default!O29)+(supply_chain_default_PW2!B40*LCI_db2_default!O59))/LCIA_Methods!D5</f>
        <v>-5.6797210782621628</v>
      </c>
      <c r="F4" s="6">
        <f>(+(supply_chain_default_PW2!B20*LCI_db2_default!P29)+(supply_chain_default_PW2!B40*LCI_db2_default!P59))/LCIA_Methods!D6</f>
        <v>-4.0154081396421635</v>
      </c>
      <c r="G4" s="6">
        <f>(+(supply_chain_default_PW2!B20*LCI_db2_default!Q29)+(supply_chain_default_PW2!B40*LCI_db2_default!Q59))/LCIA_Methods!D7</f>
        <v>-0.21580180588434675</v>
      </c>
      <c r="H4" s="6">
        <f>(+(supply_chain_default_PW2!B20*LCI_db2_default!R29)+(supply_chain_default_PW2!B40*LCI_db2_default!R59))/LCIA_Methods!D8</f>
        <v>-0.9540915596446311</v>
      </c>
      <c r="I4" s="6">
        <f>(+(supply_chain_default_PW2!B20*LCI_db2_default!S29)+(supply_chain_default_PW2!B40*LCI_db2_default!S59))/LCIA_Methods!D9</f>
        <v>-3.4703789841383648</v>
      </c>
      <c r="J4" s="6">
        <f>(+(supply_chain_default_PW2!B20*LCI_db2_default!T29)+(supply_chain_default_PW2!B40*LCI_db2_default!T59))/LCIA_Methods!D10</f>
        <v>-4.6377402608920404</v>
      </c>
      <c r="K4" s="6">
        <f>(+(supply_chain_default_PW2!B20*LCI_db2_default!U29)+(supply_chain_default_PW2!B40*LCI_db2_default!U59))/LCIA_Methods!D11</f>
        <v>-0.10636013197223122</v>
      </c>
      <c r="L4" s="6">
        <f>(+(supply_chain_default_PW2!B20*LCI_db2_default!V29)+(supply_chain_default_PW2!B40*LCI_db2_default!V59))/LCIA_Methods!D12</f>
        <v>-0.49919203055891281</v>
      </c>
      <c r="M4" s="6">
        <f>(+(supply_chain_default_PW2!B20*LCI_db2_default!W29)+(supply_chain_default_PW2!B40*LCI_db2_default!W59))/LCIA_Methods!D13</f>
        <v>-1.4251433193377359</v>
      </c>
      <c r="N4" s="6">
        <f>(+(supply_chain_default_PW2!B20*LCI_db2_default!X29)+(supply_chain_default_PW2!B40*LCI_db2_default!X59))/LCIA_Methods!D14</f>
        <v>-0.1981658301143932</v>
      </c>
      <c r="O4" s="6">
        <f>(+(supply_chain_default_PW2!B20*LCI_db2_default!Y29)+(supply_chain_default_PW2!B40*LCI_db2_default!Y59))/LCIA_Methods!D15</f>
        <v>-0.13195633439765009</v>
      </c>
      <c r="P4" s="6">
        <f>(+(supply_chain_default_PW2!B20*LCI_db2_default!Z29)+(supply_chain_default_PW2!B40*LCI_db2_default!Z59))/LCIA_Methods!D16</f>
        <v>-1.5548287508320084</v>
      </c>
      <c r="Q4" s="6">
        <f>(+(supply_chain_default_PW2!B20*LCI_db2_default!AA29)+(supply_chain_default_PW2!B40*LCI_db2_default!AA59))/LCIA_Methods!D17</f>
        <v>-1.9971438909049954</v>
      </c>
    </row>
  </sheetData>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OEV_Pathways_db2_default!B2*VLOOKUP("BWM",Waste_Generation_S5!A1:C100,3,FALSE)</f>
        <v>38.957205161906174</v>
      </c>
      <c r="C2" s="6">
        <f>OEV_Pathways_db2_default!C2*VLOOKUP("BWM",Waste_Generation_S5!A1:C100,3,FALSE)</f>
        <v>1.7352417554567487</v>
      </c>
      <c r="D2" s="6">
        <f>OEV_Pathways_db2_default!D2*VLOOKUP("BWM",Waste_Generation_S5!A1:C100,3,FALSE)</f>
        <v>509.06979152341734</v>
      </c>
      <c r="E2" s="6">
        <f>OEV_Pathways_db2_default!E2*VLOOKUP("BWM",Waste_Generation_S5!A1:C100,3,FALSE)</f>
        <v>-157.72696863371789</v>
      </c>
      <c r="F2" s="6">
        <f>OEV_Pathways_db2_default!F2*VLOOKUP("BWM",Waste_Generation_S5!A1:C100,3,FALSE)</f>
        <v>56.618185338171706</v>
      </c>
      <c r="G2" s="6">
        <f>OEV_Pathways_db2_default!G2*VLOOKUP("BWM",Waste_Generation_S5!A1:C100,3,FALSE)</f>
        <v>4.4547008979516676</v>
      </c>
      <c r="H2" s="6">
        <f>OEV_Pathways_db2_default!H2*VLOOKUP("BWM",Waste_Generation_S5!A1:C100,3,FALSE)</f>
        <v>62.883545300859382</v>
      </c>
      <c r="I2" s="6">
        <f>OEV_Pathways_db2_default!I2*VLOOKUP("BWM",Waste_Generation_S5!A1:C100,3,FALSE)</f>
        <v>78.430372365009958</v>
      </c>
      <c r="J2" s="6">
        <f>OEV_Pathways_db2_default!J2*VLOOKUP("BWM",Waste_Generation_S5!A1:C100,3,FALSE)</f>
        <v>99.662075972306184</v>
      </c>
      <c r="K2" s="6">
        <f>OEV_Pathways_db2_default!K2*VLOOKUP("BWM",Waste_Generation_S5!A1:C100,3,FALSE)</f>
        <v>67.963549446127942</v>
      </c>
      <c r="L2" s="6">
        <f>OEV_Pathways_db2_default!L2*VLOOKUP("BWM",Waste_Generation_S5!A1:C100,3,FALSE)</f>
        <v>131.84040918373714</v>
      </c>
      <c r="M2" s="6">
        <f>OEV_Pathways_db2_default!M2*VLOOKUP("BWM",Waste_Generation_S5!A1:C100,3,FALSE)</f>
        <v>674.95860670703325</v>
      </c>
      <c r="N2" s="6">
        <f>OEV_Pathways_db2_default!N2*VLOOKUP("BWM",Waste_Generation_S5!A1:C100,3,FALSE)</f>
        <v>85.190006680000295</v>
      </c>
      <c r="O2" s="6">
        <f>OEV_Pathways_db2_default!O2*VLOOKUP("BWM",Waste_Generation_S5!A1:C100,3,FALSE)</f>
        <v>1012.683569865972</v>
      </c>
      <c r="P2" s="6">
        <f>OEV_Pathways_db2_default!P2*VLOOKUP("BWM",Waste_Generation_S5!A1:C100,3,FALSE)</f>
        <v>83.48312359250022</v>
      </c>
      <c r="Q2" s="6">
        <f>OEV_Pathways_db2_default!Q2*VLOOKUP("BWM",Waste_Generation_S5!A1:C100,3,FALSE)</f>
        <v>57.99699042628226</v>
      </c>
    </row>
    <row r="3" spans="1:17" x14ac:dyDescent="0.35">
      <c r="A3" s="5" t="s">
        <v>2</v>
      </c>
      <c r="B3" s="6">
        <f>OEV_Pathways_db2_default!B3*VLOOKUP("PW1",Waste_Generation_S5!A1:C100,3,FALSE)</f>
        <v>7.8862682259232919</v>
      </c>
      <c r="C3" s="6">
        <f>OEV_Pathways_db2_default!C3*VLOOKUP("PW1",Waste_Generation_S5!A1:C100,3,FALSE)</f>
        <v>0.36191639018786803</v>
      </c>
      <c r="D3" s="6">
        <f>OEV_Pathways_db2_default!D3*VLOOKUP("PW1",Waste_Generation_S5!A1:C100,3,FALSE)</f>
        <v>111.07418533476744</v>
      </c>
      <c r="E3" s="6">
        <f>OEV_Pathways_db2_default!E3*VLOOKUP("PW1",Waste_Generation_S5!A1:C100,3,FALSE)</f>
        <v>-19.698204725490388</v>
      </c>
      <c r="F3" s="6">
        <f>OEV_Pathways_db2_default!F3*VLOOKUP("PW1",Waste_Generation_S5!A1:C100,3,FALSE)</f>
        <v>11.187463510685502</v>
      </c>
      <c r="G3" s="6">
        <f>OEV_Pathways_db2_default!G3*VLOOKUP("PW1",Waste_Generation_S5!A1:C100,3,FALSE)</f>
        <v>0.92230276399017241</v>
      </c>
      <c r="H3" s="6">
        <f>OEV_Pathways_db2_default!H3*VLOOKUP("PW1",Waste_Generation_S5!A1:C100,3,FALSE)</f>
        <v>13.500530690618856</v>
      </c>
      <c r="I3" s="6">
        <f>OEV_Pathways_db2_default!I3*VLOOKUP("PW1",Waste_Generation_S5!A1:C100,3,FALSE)</f>
        <v>15.367936893127316</v>
      </c>
      <c r="J3" s="6">
        <f>OEV_Pathways_db2_default!J3*VLOOKUP("PW1",Waste_Generation_S5!A1:C100,3,FALSE)</f>
        <v>19.359627843830047</v>
      </c>
      <c r="K3" s="6">
        <f>OEV_Pathways_db2_default!K3*VLOOKUP("PW1",Waste_Generation_S5!A1:C100,3,FALSE)</f>
        <v>13.766465042648145</v>
      </c>
      <c r="L3" s="6">
        <f>OEV_Pathways_db2_default!L3*VLOOKUP("PW1",Waste_Generation_S5!A1:C100,3,FALSE)</f>
        <v>25.646087308275483</v>
      </c>
      <c r="M3" s="6">
        <f>OEV_Pathways_db2_default!M3*VLOOKUP("PW1",Waste_Generation_S5!A1:C100,3,FALSE)</f>
        <v>164.41835189519304</v>
      </c>
      <c r="N3" s="6">
        <f>OEV_Pathways_db2_default!N3*VLOOKUP("PW1",Waste_Generation_S5!A1:C100,3,FALSE)</f>
        <v>18.869480662746902</v>
      </c>
      <c r="O3" s="6">
        <f>OEV_Pathways_db2_default!O3*VLOOKUP("PW1",Waste_Generation_S5!A1:C100,3,FALSE)</f>
        <v>200.86839793180425</v>
      </c>
      <c r="P3" s="6">
        <f>OEV_Pathways_db2_default!P3*VLOOKUP("PW1",Waste_Generation_S5!A1:C100,3,FALSE)</f>
        <v>17.421171854029691</v>
      </c>
      <c r="Q3" s="6">
        <f>OEV_Pathways_db2_default!Q3*VLOOKUP("PW1",Waste_Generation_S5!A1:C100,3,FALSE)</f>
        <v>12.177544983759255</v>
      </c>
    </row>
    <row r="4" spans="1:17" x14ac:dyDescent="0.35">
      <c r="A4" s="5" t="s">
        <v>3</v>
      </c>
      <c r="B4" s="6">
        <f>OEV_Pathways_db2_default!B4*VLOOKUP("PW2",Waste_Generation_S5!A1:C100,3,FALSE)</f>
        <v>31.070936935982878</v>
      </c>
      <c r="C4" s="6">
        <f>OEV_Pathways_db2_default!C4*VLOOKUP("PW2",Waste_Generation_S5!A1:C100,3,FALSE)</f>
        <v>1.3733253652688808</v>
      </c>
      <c r="D4" s="6">
        <f>OEV_Pathways_db2_default!D4*VLOOKUP("PW2",Waste_Generation_S5!A1:C100,3,FALSE)</f>
        <v>397.99560618864984</v>
      </c>
      <c r="E4" s="6">
        <f>OEV_Pathways_db2_default!E4*VLOOKUP("PW2",Waste_Generation_S5!A1:C100,3,FALSE)</f>
        <v>-138.02876390822749</v>
      </c>
      <c r="F4" s="6">
        <f>OEV_Pathways_db2_default!F4*VLOOKUP("PW2",Waste_Generation_S5!A1:C100,3,FALSE)</f>
        <v>45.430721827486209</v>
      </c>
      <c r="G4" s="6">
        <f>OEV_Pathways_db2_default!G4*VLOOKUP("PW2",Waste_Generation_S5!A1:C100,3,FALSE)</f>
        <v>3.5323981339614945</v>
      </c>
      <c r="H4" s="6">
        <f>OEV_Pathways_db2_default!H4*VLOOKUP("PW2",Waste_Generation_S5!A1:C100,3,FALSE)</f>
        <v>49.383014610240529</v>
      </c>
      <c r="I4" s="6">
        <f>OEV_Pathways_db2_default!I4*VLOOKUP("PW2",Waste_Generation_S5!A1:C100,3,FALSE)</f>
        <v>63.062435471882637</v>
      </c>
      <c r="J4" s="6">
        <f>OEV_Pathways_db2_default!J4*VLOOKUP("PW2",Waste_Generation_S5!A1:C100,3,FALSE)</f>
        <v>80.302448128476129</v>
      </c>
      <c r="K4" s="6">
        <f>OEV_Pathways_db2_default!K4*VLOOKUP("PW2",Waste_Generation_S5!A1:C100,3,FALSE)</f>
        <v>54.197084403479792</v>
      </c>
      <c r="L4" s="6">
        <f>OEV_Pathways_db2_default!L4*VLOOKUP("PW2",Waste_Generation_S5!A1:C100,3,FALSE)</f>
        <v>106.19432187546165</v>
      </c>
      <c r="M4" s="6">
        <f>OEV_Pathways_db2_default!M4*VLOOKUP("PW2",Waste_Generation_S5!A1:C100,3,FALSE)</f>
        <v>510.54025481184021</v>
      </c>
      <c r="N4" s="6">
        <f>OEV_Pathways_db2_default!N4*VLOOKUP("PW2",Waste_Generation_S5!A1:C100,3,FALSE)</f>
        <v>66.320526017253385</v>
      </c>
      <c r="O4" s="6">
        <f>OEV_Pathways_db2_default!O4*VLOOKUP("PW2",Waste_Generation_S5!A1:C100,3,FALSE)</f>
        <v>811.81517193416767</v>
      </c>
      <c r="P4" s="6">
        <f>OEV_Pathways_db2_default!P4*VLOOKUP("PW2",Waste_Generation_S5!A1:C100,3,FALSE)</f>
        <v>66.061951738470526</v>
      </c>
      <c r="Q4" s="6">
        <f>OEV_Pathways_db2_default!Q4*VLOOKUP("PW2",Waste_Generation_S5!A1:C100,3,FALSE)</f>
        <v>45.819445442522998</v>
      </c>
    </row>
  </sheetData>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CA_Pathways_db2_S1!B2-TUM_db2_S1_Util!B2</f>
        <v>16.229060893447429</v>
      </c>
      <c r="C2" s="6">
        <f>CA_Pathways_db2_S1!C2-TUM_db2_S1_Util!C2</f>
        <v>0.54642576188793424</v>
      </c>
      <c r="D2" s="6">
        <f>CA_Pathways_db2_S1!D2-TUM_db2_S1_Util!D2</f>
        <v>44.693594234949202</v>
      </c>
      <c r="E2" s="6">
        <f>CA_Pathways_db2_S1!E2-TUM_db2_S1_Util!E2</f>
        <v>18.959885619594697</v>
      </c>
      <c r="F2" s="6">
        <f>CA_Pathways_db2_S1!F2-TUM_db2_S1_Util!F2</f>
        <v>18.112943290968403</v>
      </c>
      <c r="G2" s="6">
        <f>CA_Pathways_db2_S1!G2-TUM_db2_S1_Util!G2</f>
        <v>1.1104429264785294</v>
      </c>
      <c r="H2" s="6">
        <f>CA_Pathways_db2_S1!H2-TUM_db2_S1_Util!H2</f>
        <v>119.79091795432203</v>
      </c>
      <c r="I2" s="6">
        <f>CA_Pathways_db2_S1!I2-TUM_db2_S1_Util!I2</f>
        <v>26.078539954917861</v>
      </c>
      <c r="J2" s="6">
        <f>CA_Pathways_db2_S1!J2-TUM_db2_S1_Util!J2</f>
        <v>35.779874238656966</v>
      </c>
      <c r="K2" s="6">
        <f>CA_Pathways_db2_S1!K2-TUM_db2_S1_Util!K2</f>
        <v>0.74682925324123173</v>
      </c>
      <c r="L2" s="6">
        <f>CA_Pathways_db2_S1!L2-TUM_db2_S1_Util!L2</f>
        <v>5.3745726331498105</v>
      </c>
      <c r="M2" s="6">
        <f>CA_Pathways_db2_S1!M2-TUM_db2_S1_Util!M2</f>
        <v>7.1840209930325374</v>
      </c>
      <c r="N2" s="6">
        <f>CA_Pathways_db2_S1!N2-TUM_db2_S1_Util!N2</f>
        <v>1.1265468317616538</v>
      </c>
      <c r="O2" s="6">
        <f>CA_Pathways_db2_S1!O2-TUM_db2_S1_Util!O2</f>
        <v>1.8330441494757426</v>
      </c>
      <c r="P2" s="6">
        <f>CA_Pathways_db2_S1!P2-TUM_db2_S1_Util!P2</f>
        <v>4.1144740826071606</v>
      </c>
      <c r="Q2" s="6">
        <f>CA_Pathways_db2_S1!Q2-TUM_db2_S1_Util!Q2</f>
        <v>14.075460024746919</v>
      </c>
    </row>
    <row r="3" spans="1:17" x14ac:dyDescent="0.35">
      <c r="A3" s="5" t="s">
        <v>2</v>
      </c>
      <c r="B3" s="6">
        <f>CA_Pathways_db2_S1!B3-TUM_db2_S1_Util!B3</f>
        <v>1.3101019977163118</v>
      </c>
      <c r="C3" s="6">
        <f>CA_Pathways_db2_S1!C3-TUM_db2_S1_Util!C3</f>
        <v>3.3798013458479024E-3</v>
      </c>
      <c r="D3" s="6">
        <f>CA_Pathways_db2_S1!D3-TUM_db2_S1_Util!D3</f>
        <v>0.67651499708453566</v>
      </c>
      <c r="E3" s="6">
        <f>CA_Pathways_db2_S1!E3-TUM_db2_S1_Util!E3</f>
        <v>0.224891343480493</v>
      </c>
      <c r="F3" s="6">
        <f>CA_Pathways_db2_S1!F3-TUM_db2_S1_Util!F3</f>
        <v>0.27062909026698034</v>
      </c>
      <c r="G3" s="6">
        <f>CA_Pathways_db2_S1!G3-TUM_db2_S1_Util!G3</f>
        <v>2.6460666154269948E-2</v>
      </c>
      <c r="H3" s="6">
        <f>CA_Pathways_db2_S1!H3-TUM_db2_S1_Util!H3</f>
        <v>109.18619973851754</v>
      </c>
      <c r="I3" s="6">
        <f>CA_Pathways_db2_S1!I3-TUM_db2_S1_Util!I3</f>
        <v>0.6562972720182253</v>
      </c>
      <c r="J3" s="6">
        <f>CA_Pathways_db2_S1!J3-TUM_db2_S1_Util!J3</f>
        <v>0.86377686894771244</v>
      </c>
      <c r="K3" s="6">
        <f>CA_Pathways_db2_S1!K3-TUM_db2_S1_Util!K3</f>
        <v>2.1791943210716057E-2</v>
      </c>
      <c r="L3" s="6">
        <f>CA_Pathways_db2_S1!L3-TUM_db2_S1_Util!L3</f>
        <v>6.8055015140400105E-2</v>
      </c>
      <c r="M3" s="6">
        <f>CA_Pathways_db2_S1!M3-TUM_db2_S1_Util!M3</f>
        <v>0.19639975583896946</v>
      </c>
      <c r="N3" s="6">
        <f>CA_Pathways_db2_S1!N3-TUM_db2_S1_Util!N3</f>
        <v>8.7701539320184912E-3</v>
      </c>
      <c r="O3" s="6">
        <f>CA_Pathways_db2_S1!O3-TUM_db2_S1_Util!O3</f>
        <v>1.0059262729294411</v>
      </c>
      <c r="P3" s="6">
        <f>CA_Pathways_db2_S1!P3-TUM_db2_S1_Util!P3</f>
        <v>0.15705968360720265</v>
      </c>
      <c r="Q3" s="6">
        <f>CA_Pathways_db2_S1!Q3-TUM_db2_S1_Util!Q3</f>
        <v>0.69977878764616497</v>
      </c>
    </row>
    <row r="4" spans="1:17" x14ac:dyDescent="0.35">
      <c r="A4" s="5" t="s">
        <v>3</v>
      </c>
      <c r="B4" s="6">
        <f>CA_Pathways_db2_S1!B4-TUM_db2_S1_Util!B4</f>
        <v>14.918958895731116</v>
      </c>
      <c r="C4" s="6">
        <f>CA_Pathways_db2_S1!C4-TUM_db2_S1_Util!C4</f>
        <v>0.54304596054208643</v>
      </c>
      <c r="D4" s="6">
        <f>CA_Pathways_db2_S1!D4-TUM_db2_S1_Util!D4</f>
        <v>44.017079237864664</v>
      </c>
      <c r="E4" s="6">
        <f>CA_Pathways_db2_S1!E4-TUM_db2_S1_Util!E4</f>
        <v>18.734994276114204</v>
      </c>
      <c r="F4" s="6">
        <f>CA_Pathways_db2_S1!F4-TUM_db2_S1_Util!F4</f>
        <v>17.842314200701423</v>
      </c>
      <c r="G4" s="6">
        <f>CA_Pathways_db2_S1!G4-TUM_db2_S1_Util!G4</f>
        <v>1.0839822603242595</v>
      </c>
      <c r="H4" s="6">
        <f>CA_Pathways_db2_S1!H4-TUM_db2_S1_Util!H4</f>
        <v>10.604718215804489</v>
      </c>
      <c r="I4" s="6">
        <f>CA_Pathways_db2_S1!I4-TUM_db2_S1_Util!I4</f>
        <v>25.42224268289964</v>
      </c>
      <c r="J4" s="6">
        <f>CA_Pathways_db2_S1!J4-TUM_db2_S1_Util!J4</f>
        <v>34.916097369709256</v>
      </c>
      <c r="K4" s="6">
        <f>CA_Pathways_db2_S1!K4-TUM_db2_S1_Util!K4</f>
        <v>0.72503731003051575</v>
      </c>
      <c r="L4" s="6">
        <f>CA_Pathways_db2_S1!L4-TUM_db2_S1_Util!L4</f>
        <v>5.3065176180094102</v>
      </c>
      <c r="M4" s="6">
        <f>CA_Pathways_db2_S1!M4-TUM_db2_S1_Util!M4</f>
        <v>6.9876212371935686</v>
      </c>
      <c r="N4" s="6">
        <f>CA_Pathways_db2_S1!N4-TUM_db2_S1_Util!N4</f>
        <v>1.1177766778296354</v>
      </c>
      <c r="O4" s="6">
        <f>CA_Pathways_db2_S1!O4-TUM_db2_S1_Util!O4</f>
        <v>0.82711787654630153</v>
      </c>
      <c r="P4" s="6">
        <f>CA_Pathways_db2_S1!P4-TUM_db2_S1_Util!P4</f>
        <v>3.9574143989999584</v>
      </c>
      <c r="Q4" s="6">
        <f>CA_Pathways_db2_S1!Q4-TUM_db2_S1_Util!Q4</f>
        <v>13.375681237100755</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(+(supply_chain_S1_BWM!B20*LCI_db2_S1!L29)+(supply_chain_S1_BWM!B40*LCI_db2_S1!L59))/LCIA_Methods!D2</f>
        <v>-3.1303464983418734</v>
      </c>
      <c r="C2" s="6">
        <f>(+(supply_chain_S1_BWM!B20*LCI_db2_S1!M29)+(supply_chain_S1_BWM!B40*LCI_db2_S1!M59))/LCIA_Methods!D3</f>
        <v>-5.8678122792962299E-2</v>
      </c>
      <c r="D2" s="6">
        <f>(+(supply_chain_S1_BWM!B20*LCI_db2_S1!N29)+(supply_chain_S1_BWM!B40*LCI_db2_S1!N59))/LCIA_Methods!D4</f>
        <v>-5.7108495885153596</v>
      </c>
      <c r="E2" s="6">
        <f>(+(supply_chain_S1_BWM!B20*LCI_db2_S1!O29)+(supply_chain_S1_BWM!B40*LCI_db2_S1!O59))/LCIA_Methods!D5</f>
        <v>-5.2470406729322754</v>
      </c>
      <c r="F2" s="6">
        <f>(+(supply_chain_S1_BWM!B20*LCI_db2_S1!P29)+(supply_chain_S1_BWM!B40*LCI_db2_S1!P59))/LCIA_Methods!D6</f>
        <v>-3.6230195957753408</v>
      </c>
      <c r="G2" s="6">
        <f>(+(supply_chain_S1_BWM!B20*LCI_db2_S1!Q29)+(supply_chain_S1_BWM!B40*LCI_db2_S1!Q59))/LCIA_Methods!D7</f>
        <v>-0.19586334756910542</v>
      </c>
      <c r="H2" s="6">
        <f>(+(supply_chain_S1_BWM!B20*LCI_db2_S1!R29)+(supply_chain_S1_BWM!B40*LCI_db2_S1!R59))/LCIA_Methods!D8</f>
        <v>-0.88166022147433687</v>
      </c>
      <c r="I2" s="6">
        <f>(+(supply_chain_S1_BWM!B20*LCI_db2_S1!S29)+(supply_chain_S1_BWM!B40*LCI_db2_S1!S59))/LCIA_Methods!D9</f>
        <v>-3.0677522891564428</v>
      </c>
      <c r="J2" s="6">
        <f>(+(supply_chain_S1_BWM!B20*LCI_db2_S1!T29)+(supply_chain_S1_BWM!B40*LCI_db2_S1!T59))/LCIA_Methods!D10</f>
        <v>-4.0923012316977205</v>
      </c>
      <c r="K2" s="6">
        <f>(+(supply_chain_S1_BWM!B20*LCI_db2_S1!U29)+(supply_chain_S1_BWM!B40*LCI_db2_S1!U59))/LCIA_Methods!D11</f>
        <v>-9.8170331968308058E-2</v>
      </c>
      <c r="L2" s="6">
        <f>(+(supply_chain_S1_BWM!B20*LCI_db2_S1!V29)+(supply_chain_S1_BWM!B40*LCI_db2_S1!V59))/LCIA_Methods!D12</f>
        <v>-0.45600981662865392</v>
      </c>
      <c r="M2" s="6">
        <f>(+(supply_chain_S1_BWM!B20*LCI_db2_S1!W29)+(supply_chain_S1_BWM!B40*LCI_db2_S1!W59))/LCIA_Methods!D13</f>
        <v>-1.5618734525759883</v>
      </c>
      <c r="N2" s="6">
        <f>(+(supply_chain_S1_BWM!B20*LCI_db2_S1!X29)+(supply_chain_S1_BWM!B40*LCI_db2_S1!X59))/LCIA_Methods!D14</f>
        <v>-0.18406857156953177</v>
      </c>
      <c r="O2" s="6">
        <f>(+(supply_chain_S1_BWM!B20*LCI_db2_S1!Y29)+(supply_chain_S1_BWM!B40*LCI_db2_S1!Y59))/LCIA_Methods!D15</f>
        <v>-0.12022264365178889</v>
      </c>
      <c r="P2" s="6">
        <f>(+(supply_chain_S1_BWM!B20*LCI_db2_S1!Z29)+(supply_chain_S1_BWM!B40*LCI_db2_S1!Z59))/LCIA_Methods!D16</f>
        <v>-1.499674408059213</v>
      </c>
      <c r="Q2" s="6">
        <f>(+(supply_chain_S1_BWM!B20*LCI_db2_S1!AA29)+(supply_chain_S1_BWM!B40*LCI_db2_S1!AA59))/LCIA_Methods!D17</f>
        <v>-1.8321154511852045</v>
      </c>
    </row>
    <row r="3" spans="1:17" x14ac:dyDescent="0.35">
      <c r="A3" s="5" t="s">
        <v>2</v>
      </c>
      <c r="B3" s="6">
        <f>(+(supply_chain_S1_PW1!B20*LCI_db2_S1!L29)+(supply_chain_S1_PW1!B40*LCI_db2_S1!L59))/LCIA_Methods!D2</f>
        <v>-3.7054730808405593E-2</v>
      </c>
      <c r="C3" s="6">
        <f>(+(supply_chain_S1_PW1!B20*LCI_db2_S1!M29)+(supply_chain_S1_PW1!B40*LCI_db2_S1!M59))/LCIA_Methods!D3</f>
        <v>-3.0682429533940231E-3</v>
      </c>
      <c r="D3" s="6">
        <f>(+(supply_chain_S1_PW1!B20*LCI_db2_S1!N29)+(supply_chain_S1_PW1!B40*LCI_db2_S1!N59))/LCIA_Methods!D4</f>
        <v>-0.30264468563207941</v>
      </c>
      <c r="E3" s="6">
        <f>(+(supply_chain_S1_PW1!B20*LCI_db2_S1!O29)+(supply_chain_S1_PW1!B40*LCI_db2_S1!O59))/LCIA_Methods!D5</f>
        <v>-0.2772847294528839</v>
      </c>
      <c r="F3" s="6">
        <f>(+(supply_chain_S1_PW1!B20*LCI_db2_S1!P29)+(supply_chain_S1_PW1!B40*LCI_db2_S1!P59))/LCIA_Methods!D6</f>
        <v>-0.10953747358844804</v>
      </c>
      <c r="G3" s="6">
        <f>(+(supply_chain_S1_PW1!B20*LCI_db2_S1!Q29)+(supply_chain_S1_PW1!B40*LCI_db2_S1!Q59))/LCIA_Methods!D7</f>
        <v>-7.0367674203020347E-3</v>
      </c>
      <c r="H3" s="6">
        <f>(+(supply_chain_S1_PW1!B20*LCI_db2_S1!R29)+(supply_chain_S1_PW1!B40*LCI_db2_S1!R59))/LCIA_Methods!D8</f>
        <v>-4.6830106785284563E-2</v>
      </c>
      <c r="I3" s="6">
        <f>(+(supply_chain_S1_PW1!B20*LCI_db2_S1!S29)+(supply_chain_S1_PW1!B40*LCI_db2_S1!S59))/LCIA_Methods!D9</f>
        <v>-3.1170678035373472E-2</v>
      </c>
      <c r="J3" s="6">
        <f>(+(supply_chain_S1_PW1!B20*LCI_db2_S1!T29)+(supply_chain_S1_PW1!B40*LCI_db2_S1!T59))/LCIA_Methods!D10</f>
        <v>-3.4278503417184122E-2</v>
      </c>
      <c r="K3" s="6">
        <f>(+(supply_chain_S1_PW1!B20*LCI_db2_S1!U29)+(supply_chain_S1_PW1!B40*LCI_db2_S1!U59))/LCIA_Methods!D11</f>
        <v>-5.1052164926057488E-3</v>
      </c>
      <c r="L3" s="6">
        <f>(+(supply_chain_S1_PW1!B20*LCI_db2_S1!V29)+(supply_chain_S1_PW1!B40*LCI_db2_S1!V59))/LCIA_Methods!D12</f>
        <v>-1.9216789889605231E-2</v>
      </c>
      <c r="M3" s="6">
        <f>(+(supply_chain_S1_PW1!B20*LCI_db2_S1!W29)+(supply_chain_S1_PW1!B40*LCI_db2_S1!W59))/LCIA_Methods!D13</f>
        <v>-0.31487304815546957</v>
      </c>
      <c r="N3" s="6">
        <f>(+(supply_chain_S1_PW1!B20*LCI_db2_S1!X29)+(supply_chain_S1_PW1!B40*LCI_db2_S1!X59))/LCIA_Methods!D14</f>
        <v>-1.0673470219437686E-2</v>
      </c>
      <c r="O3" s="6">
        <f>(+(supply_chain_S1_PW1!B20*LCI_db2_S1!Y29)+(supply_chain_S1_PW1!B40*LCI_db2_S1!Y59))/LCIA_Methods!D15</f>
        <v>-4.7608510538450543E-3</v>
      </c>
      <c r="P3" s="6">
        <f>(+(supply_chain_S1_PW1!B20*LCI_db2_S1!Z29)+(supply_chain_S1_PW1!B40*LCI_db2_S1!Z59))/LCIA_Methods!D16</f>
        <v>-0.13919925108120565</v>
      </c>
      <c r="Q3" s="6">
        <f>(+(supply_chain_S1_PW1!B20*LCI_db2_S1!AA29)+(supply_chain_S1_PW1!B40*LCI_db2_S1!AA59))/LCIA_Methods!D17</f>
        <v>-8.4614546643333288E-2</v>
      </c>
    </row>
    <row r="4" spans="1:17" x14ac:dyDescent="0.35">
      <c r="A4" s="5" t="s">
        <v>3</v>
      </c>
      <c r="B4" s="6">
        <f>(+(supply_chain_S1_PW2!B20*LCI_db2_S1!L29)+(supply_chain_S1_PW2!B40*LCI_db2_S1!L59))/LCIA_Methods!D2</f>
        <v>-3.0932917675334672</v>
      </c>
      <c r="C4" s="6">
        <f>(+(supply_chain_S1_PW2!B20*LCI_db2_S1!M29)+(supply_chain_S1_PW2!B40*LCI_db2_S1!M59))/LCIA_Methods!D3</f>
        <v>-5.5609879839568277E-2</v>
      </c>
      <c r="D4" s="6">
        <f>(+(supply_chain_S1_PW2!B20*LCI_db2_S1!N29)+(supply_chain_S1_PW2!B40*LCI_db2_S1!N59))/LCIA_Methods!D4</f>
        <v>-5.4082049028832806</v>
      </c>
      <c r="E4" s="6">
        <f>(+(supply_chain_S1_PW2!B20*LCI_db2_S1!O29)+(supply_chain_S1_PW2!B40*LCI_db2_S1!O59))/LCIA_Methods!D5</f>
        <v>-4.9697559434793916</v>
      </c>
      <c r="F4" s="6">
        <f>(+(supply_chain_S1_PW2!B20*LCI_db2_S1!P29)+(supply_chain_S1_PW2!B40*LCI_db2_S1!P59))/LCIA_Methods!D6</f>
        <v>-3.5134821221868928</v>
      </c>
      <c r="G4" s="6">
        <f>(+(supply_chain_S1_PW2!B20*LCI_db2_S1!Q29)+(supply_chain_S1_PW2!B40*LCI_db2_S1!Q59))/LCIA_Methods!D7</f>
        <v>-0.18882658014880338</v>
      </c>
      <c r="H4" s="6">
        <f>(+(supply_chain_S1_PW2!B20*LCI_db2_S1!R29)+(supply_chain_S1_PW2!B40*LCI_db2_S1!R59))/LCIA_Methods!D8</f>
        <v>-0.83483011468905222</v>
      </c>
      <c r="I4" s="6">
        <f>(+(supply_chain_S1_PW2!B20*LCI_db2_S1!S29)+(supply_chain_S1_PW2!B40*LCI_db2_S1!S59))/LCIA_Methods!D9</f>
        <v>-3.0365816111210693</v>
      </c>
      <c r="J4" s="6">
        <f>(+(supply_chain_S1_PW2!B20*LCI_db2_S1!T29)+(supply_chain_S1_PW2!B40*LCI_db2_S1!T59))/LCIA_Methods!D10</f>
        <v>-4.0580227282805357</v>
      </c>
      <c r="K4" s="6">
        <f>(+(supply_chain_S1_PW2!B20*LCI_db2_S1!U29)+(supply_chain_S1_PW2!B40*LCI_db2_S1!U59))/LCIA_Methods!D11</f>
        <v>-9.3065115475702301E-2</v>
      </c>
      <c r="L4" s="6">
        <f>(+(supply_chain_S1_PW2!B20*LCI_db2_S1!V29)+(supply_chain_S1_PW2!B40*LCI_db2_S1!V59))/LCIA_Methods!D12</f>
        <v>-0.43679302673904868</v>
      </c>
      <c r="M4" s="6">
        <f>(+(supply_chain_S1_PW2!B20*LCI_db2_S1!W29)+(supply_chain_S1_PW2!B40*LCI_db2_S1!W59))/LCIA_Methods!D13</f>
        <v>-1.2470004044205187</v>
      </c>
      <c r="N4" s="6">
        <f>(+(supply_chain_S1_PW2!B20*LCI_db2_S1!X29)+(supply_chain_S1_PW2!B40*LCI_db2_S1!X59))/LCIA_Methods!D14</f>
        <v>-0.17339510135009406</v>
      </c>
      <c r="O4" s="6">
        <f>(+(supply_chain_S1_PW2!B20*LCI_db2_S1!Y29)+(supply_chain_S1_PW2!B40*LCI_db2_S1!Y59))/LCIA_Methods!D15</f>
        <v>-0.11546179259794383</v>
      </c>
      <c r="P4" s="6">
        <f>(+(supply_chain_S1_PW2!B20*LCI_db2_S1!Z29)+(supply_chain_S1_PW2!B40*LCI_db2_S1!Z59))/LCIA_Methods!D16</f>
        <v>-1.3604751569780074</v>
      </c>
      <c r="Q4" s="6">
        <f>(+(supply_chain_S1_PW2!B20*LCI_db2_S1!AA29)+(supply_chain_S1_PW2!B40*LCI_db2_S1!AA59))/LCIA_Methods!D17</f>
        <v>-1.747500904541871</v>
      </c>
    </row>
  </sheetData>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OEV_Pathways_db2_S1!B2*VLOOKUP("BWM",Waste_Generation_S5!A1:C100,3,FALSE)</f>
        <v>39.016472157869948</v>
      </c>
      <c r="C2" s="6">
        <f>OEV_Pathways_db2_S1!C2*VLOOKUP("BWM",Waste_Generation_S5!A1:C100,3,FALSE)</f>
        <v>1.7445342798920731</v>
      </c>
      <c r="D2" s="6">
        <f>OEV_Pathways_db2_S1!D2*VLOOKUP("BWM",Waste_Generation_S5!A1:C100,3,FALSE)</f>
        <v>514.8574334172198</v>
      </c>
      <c r="E2" s="6">
        <f>OEV_Pathways_db2_S1!E2*VLOOKUP("BWM",Waste_Generation_S5!A1:C100,3,FALSE)</f>
        <v>-150.32247550793463</v>
      </c>
      <c r="F2" s="6">
        <f>OEV_Pathways_db2_S1!F2*VLOOKUP("BWM",Waste_Generation_S5!A1:C100,3,FALSE)</f>
        <v>56.533076865078677</v>
      </c>
      <c r="G2" s="6">
        <f>OEV_Pathways_db2_S1!G2*VLOOKUP("BWM",Waste_Generation_S5!A1:C100,3,FALSE)</f>
        <v>4.4743025132015655</v>
      </c>
      <c r="H2" s="6">
        <f>OEV_Pathways_db2_S1!H2*VLOOKUP("BWM",Waste_Generation_S5!A1:C100,3,FALSE)</f>
        <v>63.460933819888744</v>
      </c>
      <c r="I2" s="6">
        <f>OEV_Pathways_db2_S1!I2*VLOOKUP("BWM",Waste_Generation_S5!A1:C100,3,FALSE)</f>
        <v>78.231536377588284</v>
      </c>
      <c r="J2" s="6">
        <f>OEV_Pathways_db2_S1!J2*VLOOKUP("BWM",Waste_Generation_S5!A1:C100,3,FALSE)</f>
        <v>99.304083878161677</v>
      </c>
      <c r="K2" s="6">
        <f>OEV_Pathways_db2_S1!K2*VLOOKUP("BWM",Waste_Generation_S5!A1:C100,3,FALSE)</f>
        <v>68.072146417017024</v>
      </c>
      <c r="L2" s="6">
        <f>OEV_Pathways_db2_S1!L2*VLOOKUP("BWM",Waste_Generation_S5!A1:C100,3,FALSE)</f>
        <v>131.38916260344217</v>
      </c>
      <c r="M2" s="6">
        <f>OEV_Pathways_db2_S1!M2*VLOOKUP("BWM",Waste_Generation_S5!A1:C100,3,FALSE)</f>
        <v>693.35025080314972</v>
      </c>
      <c r="N2" s="6">
        <f>OEV_Pathways_db2_S1!N2*VLOOKUP("BWM",Waste_Generation_S5!A1:C100,3,FALSE)</f>
        <v>86.334681259217064</v>
      </c>
      <c r="O2" s="6">
        <f>OEV_Pathways_db2_S1!O2*VLOOKUP("BWM",Waste_Generation_S5!A1:C100,3,FALSE)</f>
        <v>1011.6408723401031</v>
      </c>
      <c r="P2" s="6">
        <f>OEV_Pathways_db2_S1!P2*VLOOKUP("BWM",Waste_Generation_S5!A1:C100,3,FALSE)</f>
        <v>83.935965552206227</v>
      </c>
      <c r="Q2" s="6">
        <f>OEV_Pathways_db2_S1!Q2*VLOOKUP("BWM",Waste_Generation_S5!A1:C100,3,FALSE)</f>
        <v>58.358332237846497</v>
      </c>
    </row>
    <row r="3" spans="1:17" x14ac:dyDescent="0.35">
      <c r="A3" s="5" t="s">
        <v>2</v>
      </c>
      <c r="B3" s="6">
        <f>OEV_Pathways_db2_S1!B3*VLOOKUP("PW1",Waste_Generation_S5!A1:C100,3,FALSE)</f>
        <v>7.8862682259232919</v>
      </c>
      <c r="C3" s="6">
        <f>OEV_Pathways_db2_S1!C3*VLOOKUP("PW1",Waste_Generation_S5!A1:C100,3,FALSE)</f>
        <v>0.36191639018786803</v>
      </c>
      <c r="D3" s="6">
        <f>OEV_Pathways_db2_S1!D3*VLOOKUP("PW1",Waste_Generation_S5!A1:C100,3,FALSE)</f>
        <v>111.07418533476744</v>
      </c>
      <c r="E3" s="6">
        <f>OEV_Pathways_db2_S1!E3*VLOOKUP("PW1",Waste_Generation_S5!A1:C100,3,FALSE)</f>
        <v>-19.698204725490388</v>
      </c>
      <c r="F3" s="6">
        <f>OEV_Pathways_db2_S1!F3*VLOOKUP("PW1",Waste_Generation_S5!A1:C100,3,FALSE)</f>
        <v>11.187463510685502</v>
      </c>
      <c r="G3" s="6">
        <f>OEV_Pathways_db2_S1!G3*VLOOKUP("PW1",Waste_Generation_S5!A1:C100,3,FALSE)</f>
        <v>0.92230276399017241</v>
      </c>
      <c r="H3" s="6">
        <f>OEV_Pathways_db2_S1!H3*VLOOKUP("PW1",Waste_Generation_S5!A1:C100,3,FALSE)</f>
        <v>13.500530690618856</v>
      </c>
      <c r="I3" s="6">
        <f>OEV_Pathways_db2_S1!I3*VLOOKUP("PW1",Waste_Generation_S5!A1:C100,3,FALSE)</f>
        <v>15.367936893127316</v>
      </c>
      <c r="J3" s="6">
        <f>OEV_Pathways_db2_S1!J3*VLOOKUP("PW1",Waste_Generation_S5!A1:C100,3,FALSE)</f>
        <v>19.359627843830047</v>
      </c>
      <c r="K3" s="6">
        <f>OEV_Pathways_db2_S1!K3*VLOOKUP("PW1",Waste_Generation_S5!A1:C100,3,FALSE)</f>
        <v>13.766465042648145</v>
      </c>
      <c r="L3" s="6">
        <f>OEV_Pathways_db2_S1!L3*VLOOKUP("PW1",Waste_Generation_S5!A1:C100,3,FALSE)</f>
        <v>25.646087308275483</v>
      </c>
      <c r="M3" s="6">
        <f>OEV_Pathways_db2_S1!M3*VLOOKUP("PW1",Waste_Generation_S5!A1:C100,3,FALSE)</f>
        <v>164.41835189519304</v>
      </c>
      <c r="N3" s="6">
        <f>OEV_Pathways_db2_S1!N3*VLOOKUP("PW1",Waste_Generation_S5!A1:C100,3,FALSE)</f>
        <v>18.869480662746902</v>
      </c>
      <c r="O3" s="6">
        <f>OEV_Pathways_db2_S1!O3*VLOOKUP("PW1",Waste_Generation_S5!A1:C100,3,FALSE)</f>
        <v>200.86839793180425</v>
      </c>
      <c r="P3" s="6">
        <f>OEV_Pathways_db2_S1!P3*VLOOKUP("PW1",Waste_Generation_S5!A1:C100,3,FALSE)</f>
        <v>17.421171854029691</v>
      </c>
      <c r="Q3" s="6">
        <f>OEV_Pathways_db2_S1!Q3*VLOOKUP("PW1",Waste_Generation_S5!A1:C100,3,FALSE)</f>
        <v>12.177544983759255</v>
      </c>
    </row>
    <row r="4" spans="1:17" x14ac:dyDescent="0.35">
      <c r="A4" s="5" t="s">
        <v>3</v>
      </c>
      <c r="B4" s="6">
        <f>OEV_Pathways_db2_S1!B4*VLOOKUP("PW2",Waste_Generation_S5!A1:C100,3,FALSE)</f>
        <v>31.070936935982878</v>
      </c>
      <c r="C4" s="6">
        <f>OEV_Pathways_db2_S1!C4*VLOOKUP("PW2",Waste_Generation_S5!A1:C100,3,FALSE)</f>
        <v>1.3733253652688808</v>
      </c>
      <c r="D4" s="6">
        <f>OEV_Pathways_db2_S1!D4*VLOOKUP("PW2",Waste_Generation_S5!A1:C100,3,FALSE)</f>
        <v>397.99560618864984</v>
      </c>
      <c r="E4" s="6">
        <f>OEV_Pathways_db2_S1!E4*VLOOKUP("PW2",Waste_Generation_S5!A1:C100,3,FALSE)</f>
        <v>-138.02876390822749</v>
      </c>
      <c r="F4" s="6">
        <f>OEV_Pathways_db2_S1!F4*VLOOKUP("PW2",Waste_Generation_S5!A1:C100,3,FALSE)</f>
        <v>45.430721827486209</v>
      </c>
      <c r="G4" s="6">
        <f>OEV_Pathways_db2_S1!G4*VLOOKUP("PW2",Waste_Generation_S5!A1:C100,3,FALSE)</f>
        <v>3.5323981339614945</v>
      </c>
      <c r="H4" s="6">
        <f>OEV_Pathways_db2_S1!H4*VLOOKUP("PW2",Waste_Generation_S5!A1:C100,3,FALSE)</f>
        <v>49.383014610240529</v>
      </c>
      <c r="I4" s="6">
        <f>OEV_Pathways_db2_S1!I4*VLOOKUP("PW2",Waste_Generation_S5!A1:C100,3,FALSE)</f>
        <v>63.062435471882637</v>
      </c>
      <c r="J4" s="6">
        <f>OEV_Pathways_db2_S1!J4*VLOOKUP("PW2",Waste_Generation_S5!A1:C100,3,FALSE)</f>
        <v>80.302448128476129</v>
      </c>
      <c r="K4" s="6">
        <f>OEV_Pathways_db2_S1!K4*VLOOKUP("PW2",Waste_Generation_S5!A1:C100,3,FALSE)</f>
        <v>54.197084403479792</v>
      </c>
      <c r="L4" s="6">
        <f>OEV_Pathways_db2_S1!L4*VLOOKUP("PW2",Waste_Generation_S5!A1:C100,3,FALSE)</f>
        <v>106.19432187546165</v>
      </c>
      <c r="M4" s="6">
        <f>OEV_Pathways_db2_S1!M4*VLOOKUP("PW2",Waste_Generation_S5!A1:C100,3,FALSE)</f>
        <v>510.54025481184021</v>
      </c>
      <c r="N4" s="6">
        <f>OEV_Pathways_db2_S1!N4*VLOOKUP("PW2",Waste_Generation_S5!A1:C100,3,FALSE)</f>
        <v>66.320526017253385</v>
      </c>
      <c r="O4" s="6">
        <f>OEV_Pathways_db2_S1!O4*VLOOKUP("PW2",Waste_Generation_S5!A1:C100,3,FALSE)</f>
        <v>811.81517193416767</v>
      </c>
      <c r="P4" s="6">
        <f>OEV_Pathways_db2_S1!P4*VLOOKUP("PW2",Waste_Generation_S5!A1:C100,3,FALSE)</f>
        <v>66.061951738470526</v>
      </c>
      <c r="Q4" s="6">
        <f>OEV_Pathways_db2_S1!Q4*VLOOKUP("PW2",Waste_Generation_S5!A1:C100,3,FALSE)</f>
        <v>45.819445442522998</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CA_Pathways_db2_S2!B2-TUM_db2_S2_Util!B2</f>
        <v>21.312798422473026</v>
      </c>
      <c r="C2" s="6">
        <f>CA_Pathways_db2_S2!C2-TUM_db2_S2_Util!C2</f>
        <v>0.77577994363155212</v>
      </c>
      <c r="D2" s="6">
        <f>CA_Pathways_db2_S2!D2-TUM_db2_S2_Util!D2</f>
        <v>62.881541768378092</v>
      </c>
      <c r="E2" s="6">
        <f>CA_Pathways_db2_S2!E2-TUM_db2_S2_Util!E2</f>
        <v>26.764277537306008</v>
      </c>
      <c r="F2" s="6">
        <f>CA_Pathways_db2_S2!F2-TUM_db2_S2_Util!F2</f>
        <v>25.489020286716318</v>
      </c>
      <c r="G2" s="6">
        <f>CA_Pathways_db2_S2!G2-TUM_db2_S2_Util!G2</f>
        <v>1.5485460861775135</v>
      </c>
      <c r="H2" s="6">
        <f>CA_Pathways_db2_S2!H2-TUM_db2_S2_Util!H2</f>
        <v>15.149597451149271</v>
      </c>
      <c r="I2" s="6">
        <f>CA_Pathways_db2_S2!I2-TUM_db2_S2_Util!I2</f>
        <v>36.317489546999489</v>
      </c>
      <c r="J2" s="6">
        <f>CA_Pathways_db2_S2!J2-TUM_db2_S2_Util!J2</f>
        <v>49.880139099584646</v>
      </c>
      <c r="K2" s="6">
        <f>CA_Pathways_db2_S2!K2-TUM_db2_S2_Util!K2</f>
        <v>1.0357675857578796</v>
      </c>
      <c r="L2" s="6">
        <f>CA_Pathways_db2_S2!L2-TUM_db2_S2_Util!L2</f>
        <v>7.580739454299156</v>
      </c>
      <c r="M2" s="6">
        <f>CA_Pathways_db2_S2!M2-TUM_db2_S2_Util!M2</f>
        <v>9.982316053133669</v>
      </c>
      <c r="N2" s="6">
        <f>CA_Pathways_db2_S2!N2-TUM_db2_S2_Util!N2</f>
        <v>1.5968238254709077</v>
      </c>
      <c r="O2" s="6">
        <f>CA_Pathways_db2_S2!O2-TUM_db2_S2_Util!O2</f>
        <v>1.1815969664947163</v>
      </c>
      <c r="P2" s="6">
        <f>CA_Pathways_db2_S2!P2-TUM_db2_S2_Util!P2</f>
        <v>5.6534491414285117</v>
      </c>
      <c r="Q2" s="6">
        <f>CA_Pathways_db2_S2!Q2-TUM_db2_S2_Util!Q2</f>
        <v>19.10811605300108</v>
      </c>
    </row>
    <row r="3" spans="1:17" x14ac:dyDescent="0.35">
      <c r="A3" s="5" t="s">
        <v>2</v>
      </c>
      <c r="B3" s="6">
        <f>CA_Pathways_db2_S2!B3-TUM_db2_S2_Util!B3</f>
        <v>0</v>
      </c>
      <c r="C3" s="6">
        <f>CA_Pathways_db2_S2!C3-TUM_db2_S2_Util!C3</f>
        <v>0</v>
      </c>
      <c r="D3" s="6">
        <f>CA_Pathways_db2_S2!D3-TUM_db2_S2_Util!D3</f>
        <v>0</v>
      </c>
      <c r="E3" s="6">
        <f>CA_Pathways_db2_S2!E3-TUM_db2_S2_Util!E3</f>
        <v>0</v>
      </c>
      <c r="F3" s="6">
        <f>CA_Pathways_db2_S2!F3-TUM_db2_S2_Util!F3</f>
        <v>0</v>
      </c>
      <c r="G3" s="6">
        <f>CA_Pathways_db2_S2!G3-TUM_db2_S2_Util!G3</f>
        <v>0</v>
      </c>
      <c r="H3" s="6">
        <f>CA_Pathways_db2_S2!H3-TUM_db2_S2_Util!H3</f>
        <v>0</v>
      </c>
      <c r="I3" s="6">
        <f>CA_Pathways_db2_S2!I3-TUM_db2_S2_Util!I3</f>
        <v>0</v>
      </c>
      <c r="J3" s="6">
        <f>CA_Pathways_db2_S2!J3-TUM_db2_S2_Util!J3</f>
        <v>0</v>
      </c>
      <c r="K3" s="6">
        <f>CA_Pathways_db2_S2!K3-TUM_db2_S2_Util!K3</f>
        <v>0</v>
      </c>
      <c r="L3" s="6">
        <f>CA_Pathways_db2_S2!L3-TUM_db2_S2_Util!L3</f>
        <v>0</v>
      </c>
      <c r="M3" s="6">
        <f>CA_Pathways_db2_S2!M3-TUM_db2_S2_Util!M3</f>
        <v>0</v>
      </c>
      <c r="N3" s="6">
        <f>CA_Pathways_db2_S2!N3-TUM_db2_S2_Util!N3</f>
        <v>0</v>
      </c>
      <c r="O3" s="6">
        <f>CA_Pathways_db2_S2!O3-TUM_db2_S2_Util!O3</f>
        <v>0</v>
      </c>
      <c r="P3" s="6">
        <f>CA_Pathways_db2_S2!P3-TUM_db2_S2_Util!P3</f>
        <v>0</v>
      </c>
      <c r="Q3" s="6">
        <f>CA_Pathways_db2_S2!Q3-TUM_db2_S2_Util!Q3</f>
        <v>0</v>
      </c>
    </row>
    <row r="4" spans="1:17" x14ac:dyDescent="0.35">
      <c r="A4" s="5" t="s">
        <v>3</v>
      </c>
      <c r="B4" s="6">
        <f>CA_Pathways_db2_S2!B4-TUM_db2_S2_Util!B4</f>
        <v>21.312798422473026</v>
      </c>
      <c r="C4" s="6">
        <f>CA_Pathways_db2_S2!C4-TUM_db2_S2_Util!C4</f>
        <v>0.77577994363155212</v>
      </c>
      <c r="D4" s="6">
        <f>CA_Pathways_db2_S2!D4-TUM_db2_S2_Util!D4</f>
        <v>62.881541768378092</v>
      </c>
      <c r="E4" s="6">
        <f>CA_Pathways_db2_S2!E4-TUM_db2_S2_Util!E4</f>
        <v>26.764277537306008</v>
      </c>
      <c r="F4" s="6">
        <f>CA_Pathways_db2_S2!F4-TUM_db2_S2_Util!F4</f>
        <v>25.489020286716318</v>
      </c>
      <c r="G4" s="6">
        <f>CA_Pathways_db2_S2!G4-TUM_db2_S2_Util!G4</f>
        <v>1.5485460861775135</v>
      </c>
      <c r="H4" s="6">
        <f>CA_Pathways_db2_S2!H4-TUM_db2_S2_Util!H4</f>
        <v>15.149597451149271</v>
      </c>
      <c r="I4" s="6">
        <f>CA_Pathways_db2_S2!I4-TUM_db2_S2_Util!I4</f>
        <v>36.317489546999489</v>
      </c>
      <c r="J4" s="6">
        <f>CA_Pathways_db2_S2!J4-TUM_db2_S2_Util!J4</f>
        <v>49.880139099584646</v>
      </c>
      <c r="K4" s="6">
        <f>CA_Pathways_db2_S2!K4-TUM_db2_S2_Util!K4</f>
        <v>1.0357675857578796</v>
      </c>
      <c r="L4" s="6">
        <f>CA_Pathways_db2_S2!L4-TUM_db2_S2_Util!L4</f>
        <v>7.580739454299156</v>
      </c>
      <c r="M4" s="6">
        <f>CA_Pathways_db2_S2!M4-TUM_db2_S2_Util!M4</f>
        <v>9.982316053133669</v>
      </c>
      <c r="N4" s="6">
        <f>CA_Pathways_db2_S2!N4-TUM_db2_S2_Util!N4</f>
        <v>1.5968238254709077</v>
      </c>
      <c r="O4" s="6">
        <f>CA_Pathways_db2_S2!O4-TUM_db2_S2_Util!O4</f>
        <v>1.1815969664947163</v>
      </c>
      <c r="P4" s="6">
        <f>CA_Pathways_db2_S2!P4-TUM_db2_S2_Util!P4</f>
        <v>5.6534491414285117</v>
      </c>
      <c r="Q4" s="6">
        <f>CA_Pathways_db2_S2!Q4-TUM_db2_S2_Util!Q4</f>
        <v>19.10811605300108</v>
      </c>
    </row>
  </sheetData>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(+(supply_chain_S2_BWM!B20*LCI_db2_S2!L29)+(supply_chain_S2_BWM!B40*LCI_db2_S2!L59))/LCIA_Methods!D2</f>
        <v>-4.4189882393335251</v>
      </c>
      <c r="C2" s="6">
        <f>(+(supply_chain_S2_BWM!B20*LCI_db2_S2!M29)+(supply_chain_S2_BWM!B40*LCI_db2_S2!M59))/LCIA_Methods!D3</f>
        <v>-7.9442685485097544E-2</v>
      </c>
      <c r="D2" s="6">
        <f>(+(supply_chain_S2_BWM!B20*LCI_db2_S2!N29)+(supply_chain_S2_BWM!B40*LCI_db2_S2!N59))/LCIA_Methods!D4</f>
        <v>-7.7260070041189719</v>
      </c>
      <c r="E2" s="6">
        <f>(+(supply_chain_S2_BWM!B20*LCI_db2_S2!O29)+(supply_chain_S2_BWM!B40*LCI_db2_S2!O59))/LCIA_Methods!D5</f>
        <v>-7.0996513478277032</v>
      </c>
      <c r="F2" s="6">
        <f>(+(supply_chain_S2_BWM!B20*LCI_db2_S2!P29)+(supply_chain_S2_BWM!B40*LCI_db2_S2!P59))/LCIA_Methods!D6</f>
        <v>-5.0192601745527039</v>
      </c>
      <c r="G2" s="6">
        <f>(+(supply_chain_S2_BWM!B20*LCI_db2_S2!Q29)+(supply_chain_S2_BWM!B40*LCI_db2_S2!Q59))/LCIA_Methods!D7</f>
        <v>-0.2697522573554334</v>
      </c>
      <c r="H2" s="6">
        <f>(+(supply_chain_S2_BWM!B20*LCI_db2_S2!R29)+(supply_chain_S2_BWM!B40*LCI_db2_S2!R59))/LCIA_Methods!D8</f>
        <v>-1.1926144495557889</v>
      </c>
      <c r="I2" s="6">
        <f>(+(supply_chain_S2_BWM!B20*LCI_db2_S2!S29)+(supply_chain_S2_BWM!B40*LCI_db2_S2!S59))/LCIA_Methods!D9</f>
        <v>-4.3379737301729566</v>
      </c>
      <c r="J2" s="6">
        <f>(+(supply_chain_S2_BWM!B20*LCI_db2_S2!T29)+(supply_chain_S2_BWM!B40*LCI_db2_S2!T59))/LCIA_Methods!D10</f>
        <v>-5.7971753261150516</v>
      </c>
      <c r="K2" s="6">
        <f>(+(supply_chain_S2_BWM!B20*LCI_db2_S2!U29)+(supply_chain_S2_BWM!B40*LCI_db2_S2!U59))/LCIA_Methods!D11</f>
        <v>-0.132950164965289</v>
      </c>
      <c r="L2" s="6">
        <f>(+(supply_chain_S2_BWM!B20*LCI_db2_S2!V29)+(supply_chain_S2_BWM!B40*LCI_db2_S2!V59))/LCIA_Methods!D12</f>
        <v>-0.62399003819864107</v>
      </c>
      <c r="M2" s="6">
        <f>(+(supply_chain_S2_BWM!B20*LCI_db2_S2!W29)+(supply_chain_S2_BWM!B40*LCI_db2_S2!W59))/LCIA_Methods!D13</f>
        <v>-1.7814291491721699</v>
      </c>
      <c r="N2" s="6">
        <f>(+(supply_chain_S2_BWM!B20*LCI_db2_S2!X29)+(supply_chain_S2_BWM!B40*LCI_db2_S2!X59))/LCIA_Methods!D14</f>
        <v>-0.24770728764299155</v>
      </c>
      <c r="O2" s="6">
        <f>(+(supply_chain_S2_BWM!B20*LCI_db2_S2!Y29)+(supply_chain_S2_BWM!B40*LCI_db2_S2!Y59))/LCIA_Methods!D15</f>
        <v>-0.16494541799706261</v>
      </c>
      <c r="P2" s="6">
        <f>(+(supply_chain_S2_BWM!B20*LCI_db2_S2!Z29)+(supply_chain_S2_BWM!B40*LCI_db2_S2!Z59))/LCIA_Methods!D16</f>
        <v>-1.9435359385400104</v>
      </c>
      <c r="Q2" s="6">
        <f>(+(supply_chain_S2_BWM!B20*LCI_db2_S2!AA29)+(supply_chain_S2_BWM!B40*LCI_db2_S2!AA59))/LCIA_Methods!D17</f>
        <v>-2.4964298636312443</v>
      </c>
    </row>
    <row r="3" spans="1:17" x14ac:dyDescent="0.35">
      <c r="A3" s="5" t="s">
        <v>2</v>
      </c>
      <c r="B3" s="6">
        <f>(+(supply_chain_S2_PW1!B20*LCI_db2_S2!L29)+(supply_chain_S2_PW1!B40*LCI_db2_S2!L59))/LCIA_Methods!D2</f>
        <v>0</v>
      </c>
      <c r="C3" s="6">
        <f>(+(supply_chain_S2_PW1!B20*LCI_db2_S2!M29)+(supply_chain_S2_PW1!B40*LCI_db2_S2!M59))/LCIA_Methods!D3</f>
        <v>0</v>
      </c>
      <c r="D3" s="6">
        <f>(+(supply_chain_S2_PW1!B20*LCI_db2_S2!N29)+(supply_chain_S2_PW1!B40*LCI_db2_S2!N59))/LCIA_Methods!D4</f>
        <v>0</v>
      </c>
      <c r="E3" s="6">
        <f>(+(supply_chain_S2_PW1!B20*LCI_db2_S2!O29)+(supply_chain_S2_PW1!B40*LCI_db2_S2!O59))/LCIA_Methods!D5</f>
        <v>0</v>
      </c>
      <c r="F3" s="6">
        <f>(+(supply_chain_S2_PW1!B20*LCI_db2_S2!P29)+(supply_chain_S2_PW1!B40*LCI_db2_S2!P59))/LCIA_Methods!D6</f>
        <v>0</v>
      </c>
      <c r="G3" s="6">
        <f>(+(supply_chain_S2_PW1!B20*LCI_db2_S2!Q29)+(supply_chain_S2_PW1!B40*LCI_db2_S2!Q59))/LCIA_Methods!D7</f>
        <v>0</v>
      </c>
      <c r="H3" s="6">
        <f>(+(supply_chain_S2_PW1!B20*LCI_db2_S2!R29)+(supply_chain_S2_PW1!B40*LCI_db2_S2!R59))/LCIA_Methods!D8</f>
        <v>0</v>
      </c>
      <c r="I3" s="6">
        <f>(+(supply_chain_S2_PW1!B20*LCI_db2_S2!S29)+(supply_chain_S2_PW1!B40*LCI_db2_S2!S59))/LCIA_Methods!D9</f>
        <v>0</v>
      </c>
      <c r="J3" s="6">
        <f>(+(supply_chain_S2_PW1!B20*LCI_db2_S2!T29)+(supply_chain_S2_PW1!B40*LCI_db2_S2!T59))/LCIA_Methods!D10</f>
        <v>0</v>
      </c>
      <c r="K3" s="6">
        <f>(+(supply_chain_S2_PW1!B20*LCI_db2_S2!U29)+(supply_chain_S2_PW1!B40*LCI_db2_S2!U59))/LCIA_Methods!D11</f>
        <v>0</v>
      </c>
      <c r="L3" s="6">
        <f>(+(supply_chain_S2_PW1!B20*LCI_db2_S2!V29)+(supply_chain_S2_PW1!B40*LCI_db2_S2!V59))/LCIA_Methods!D12</f>
        <v>0</v>
      </c>
      <c r="M3" s="6">
        <f>(+(supply_chain_S2_PW1!B20*LCI_db2_S2!W29)+(supply_chain_S2_PW1!B40*LCI_db2_S2!W59))/LCIA_Methods!D13</f>
        <v>0</v>
      </c>
      <c r="N3" s="6">
        <f>(+(supply_chain_S2_PW1!B20*LCI_db2_S2!X29)+(supply_chain_S2_PW1!B40*LCI_db2_S2!X59))/LCIA_Methods!D14</f>
        <v>0</v>
      </c>
      <c r="O3" s="6">
        <f>(+(supply_chain_S2_PW1!B20*LCI_db2_S2!Y29)+(supply_chain_S2_PW1!B40*LCI_db2_S2!Y59))/LCIA_Methods!D15</f>
        <v>0</v>
      </c>
      <c r="P3" s="6">
        <f>(+(supply_chain_S2_PW1!B20*LCI_db2_S2!Z29)+(supply_chain_S2_PW1!B40*LCI_db2_S2!Z59))/LCIA_Methods!D16</f>
        <v>0</v>
      </c>
      <c r="Q3" s="6">
        <f>(+(supply_chain_S2_PW1!B20*LCI_db2_S2!AA29)+(supply_chain_S2_PW1!B40*LCI_db2_S2!AA59))/LCIA_Methods!D17</f>
        <v>0</v>
      </c>
    </row>
    <row r="4" spans="1:17" x14ac:dyDescent="0.35">
      <c r="A4" s="5" t="s">
        <v>3</v>
      </c>
      <c r="B4" s="6">
        <f>(+(supply_chain_S2_PW2!B20*LCI_db2_S2!L29)+(supply_chain_S2_PW2!B40*LCI_db2_S2!L59))/LCIA_Methods!D2</f>
        <v>-4.4189882393335251</v>
      </c>
      <c r="C4" s="6">
        <f>(+(supply_chain_S2_PW2!B20*LCI_db2_S2!M29)+(supply_chain_S2_PW2!B40*LCI_db2_S2!M59))/LCIA_Methods!D3</f>
        <v>-7.9442685485097544E-2</v>
      </c>
      <c r="D4" s="6">
        <f>(+(supply_chain_S2_PW2!B20*LCI_db2_S2!N29)+(supply_chain_S2_PW2!B40*LCI_db2_S2!N59))/LCIA_Methods!D4</f>
        <v>-7.7260070041189719</v>
      </c>
      <c r="E4" s="6">
        <f>(+(supply_chain_S2_PW2!B20*LCI_db2_S2!O29)+(supply_chain_S2_PW2!B40*LCI_db2_S2!O59))/LCIA_Methods!D5</f>
        <v>-7.0996513478277032</v>
      </c>
      <c r="F4" s="6">
        <f>(+(supply_chain_S2_PW2!B20*LCI_db2_S2!P29)+(supply_chain_S2_PW2!B40*LCI_db2_S2!P59))/LCIA_Methods!D6</f>
        <v>-5.0192601745527039</v>
      </c>
      <c r="G4" s="6">
        <f>(+(supply_chain_S2_PW2!B20*LCI_db2_S2!Q29)+(supply_chain_S2_PW2!B40*LCI_db2_S2!Q59))/LCIA_Methods!D7</f>
        <v>-0.2697522573554334</v>
      </c>
      <c r="H4" s="6">
        <f>(+(supply_chain_S2_PW2!B20*LCI_db2_S2!R29)+(supply_chain_S2_PW2!B40*LCI_db2_S2!R59))/LCIA_Methods!D8</f>
        <v>-1.1926144495557889</v>
      </c>
      <c r="I4" s="6">
        <f>(+(supply_chain_S2_PW2!B20*LCI_db2_S2!S29)+(supply_chain_S2_PW2!B40*LCI_db2_S2!S59))/LCIA_Methods!D9</f>
        <v>-4.3379737301729566</v>
      </c>
      <c r="J4" s="6">
        <f>(+(supply_chain_S2_PW2!B20*LCI_db2_S2!T29)+(supply_chain_S2_PW2!B40*LCI_db2_S2!T59))/LCIA_Methods!D10</f>
        <v>-5.7971753261150516</v>
      </c>
      <c r="K4" s="6">
        <f>(+(supply_chain_S2_PW2!B20*LCI_db2_S2!U29)+(supply_chain_S2_PW2!B40*LCI_db2_S2!U59))/LCIA_Methods!D11</f>
        <v>-0.132950164965289</v>
      </c>
      <c r="L4" s="6">
        <f>(+(supply_chain_S2_PW2!B20*LCI_db2_S2!V29)+(supply_chain_S2_PW2!B40*LCI_db2_S2!V59))/LCIA_Methods!D12</f>
        <v>-0.62399003819864107</v>
      </c>
      <c r="M4" s="6">
        <f>(+(supply_chain_S2_PW2!B20*LCI_db2_S2!W29)+(supply_chain_S2_PW2!B40*LCI_db2_S2!W59))/LCIA_Methods!D13</f>
        <v>-1.7814291491721699</v>
      </c>
      <c r="N4" s="6">
        <f>(+(supply_chain_S2_PW2!B20*LCI_db2_S2!X29)+(supply_chain_S2_PW2!B40*LCI_db2_S2!X59))/LCIA_Methods!D14</f>
        <v>-0.24770728764299155</v>
      </c>
      <c r="O4" s="6">
        <f>(+(supply_chain_S2_PW2!B20*LCI_db2_S2!Y29)+(supply_chain_S2_PW2!B40*LCI_db2_S2!Y59))/LCIA_Methods!D15</f>
        <v>-0.16494541799706261</v>
      </c>
      <c r="P4" s="6">
        <f>(+(supply_chain_S2_PW2!B20*LCI_db2_S2!Z29)+(supply_chain_S2_PW2!B40*LCI_db2_S2!Z59))/LCIA_Methods!D16</f>
        <v>-1.9435359385400104</v>
      </c>
      <c r="Q4" s="6">
        <f>(+(supply_chain_S2_PW2!B20*LCI_db2_S2!AA29)+(supply_chain_S2_PW2!B40*LCI_db2_S2!AA59))/LCIA_Methods!D17</f>
        <v>-2.4964298636312443</v>
      </c>
    </row>
  </sheetData>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OEV_Pathways_db2_S2!B2*VLOOKUP("BWM",Waste_Generation_S5!A1:C100,3,FALSE)</f>
        <v>38.838671169978596</v>
      </c>
      <c r="C2" s="6">
        <f>OEV_Pathways_db2_S2!C2*VLOOKUP("BWM",Waste_Generation_S5!A1:C100,3,FALSE)</f>
        <v>1.7166567065861011</v>
      </c>
      <c r="D2" s="6">
        <f>OEV_Pathways_db2_S2!D2*VLOOKUP("BWM",Waste_Generation_S5!A1:C100,3,FALSE)</f>
        <v>497.49450773581231</v>
      </c>
      <c r="E2" s="6">
        <f>OEV_Pathways_db2_S2!E2*VLOOKUP("BWM",Waste_Generation_S5!A1:C100,3,FALSE)</f>
        <v>-172.53595488528435</v>
      </c>
      <c r="F2" s="6">
        <f>OEV_Pathways_db2_S2!F2*VLOOKUP("BWM",Waste_Generation_S5!A1:C100,3,FALSE)</f>
        <v>56.788402284357758</v>
      </c>
      <c r="G2" s="6">
        <f>OEV_Pathways_db2_S2!G2*VLOOKUP("BWM",Waste_Generation_S5!A1:C100,3,FALSE)</f>
        <v>4.4154976674518682</v>
      </c>
      <c r="H2" s="6">
        <f>OEV_Pathways_db2_S2!H2*VLOOKUP("BWM",Waste_Generation_S5!A1:C100,3,FALSE)</f>
        <v>61.728768262800656</v>
      </c>
      <c r="I2" s="6">
        <f>OEV_Pathways_db2_S2!I2*VLOOKUP("BWM",Waste_Generation_S5!A1:C100,3,FALSE)</f>
        <v>78.828044339853292</v>
      </c>
      <c r="J2" s="6">
        <f>OEV_Pathways_db2_S2!J2*VLOOKUP("BWM",Waste_Generation_S5!A1:C100,3,FALSE)</f>
        <v>100.37806016059515</v>
      </c>
      <c r="K2" s="6">
        <f>OEV_Pathways_db2_S2!K2*VLOOKUP("BWM",Waste_Generation_S5!A1:C100,3,FALSE)</f>
        <v>67.746355504349737</v>
      </c>
      <c r="L2" s="6">
        <f>OEV_Pathways_db2_S2!L2*VLOOKUP("BWM",Waste_Generation_S5!A1:C100,3,FALSE)</f>
        <v>132.74290234432706</v>
      </c>
      <c r="M2" s="6">
        <f>OEV_Pathways_db2_S2!M2*VLOOKUP("BWM",Waste_Generation_S5!A1:C100,3,FALSE)</f>
        <v>638.17531851480021</v>
      </c>
      <c r="N2" s="6">
        <f>OEV_Pathways_db2_S2!N2*VLOOKUP("BWM",Waste_Generation_S5!A1:C100,3,FALSE)</f>
        <v>82.900657521566728</v>
      </c>
      <c r="O2" s="6">
        <f>OEV_Pathways_db2_S2!O2*VLOOKUP("BWM",Waste_Generation_S5!A1:C100,3,FALSE)</f>
        <v>1014.7689649177095</v>
      </c>
      <c r="P2" s="6">
        <f>OEV_Pathways_db2_S2!P2*VLOOKUP("BWM",Waste_Generation_S5!A1:C100,3,FALSE)</f>
        <v>82.577439673088165</v>
      </c>
      <c r="Q2" s="6">
        <f>OEV_Pathways_db2_S2!Q2*VLOOKUP("BWM",Waste_Generation_S5!A1:C100,3,FALSE)</f>
        <v>57.274306803153749</v>
      </c>
    </row>
    <row r="3" spans="1:17" x14ac:dyDescent="0.35">
      <c r="A3" s="5" t="s">
        <v>2</v>
      </c>
      <c r="B3" s="6">
        <f>OEV_Pathways_db2_S2!B3*VLOOKUP("PW1",Waste_Generation_S5!A1:C100,3,FALSE)</f>
        <v>7.8862682259232919</v>
      </c>
      <c r="C3" s="6">
        <f>OEV_Pathways_db2_S2!C3*VLOOKUP("PW1",Waste_Generation_S5!A1:C100,3,FALSE)</f>
        <v>0.36191639018786803</v>
      </c>
      <c r="D3" s="6">
        <f>OEV_Pathways_db2_S2!D3*VLOOKUP("PW1",Waste_Generation_S5!A1:C100,3,FALSE)</f>
        <v>111.07418533476744</v>
      </c>
      <c r="E3" s="6">
        <f>OEV_Pathways_db2_S2!E3*VLOOKUP("PW1",Waste_Generation_S5!A1:C100,3,FALSE)</f>
        <v>-19.698204725490388</v>
      </c>
      <c r="F3" s="6">
        <f>OEV_Pathways_db2_S2!F3*VLOOKUP("PW1",Waste_Generation_S5!A1:C100,3,FALSE)</f>
        <v>11.187463510685502</v>
      </c>
      <c r="G3" s="6">
        <f>OEV_Pathways_db2_S2!G3*VLOOKUP("PW1",Waste_Generation_S5!A1:C100,3,FALSE)</f>
        <v>0.92230276399017241</v>
      </c>
      <c r="H3" s="6">
        <f>OEV_Pathways_db2_S2!H3*VLOOKUP("PW1",Waste_Generation_S5!A1:C100,3,FALSE)</f>
        <v>13.500530690618856</v>
      </c>
      <c r="I3" s="6">
        <f>OEV_Pathways_db2_S2!I3*VLOOKUP("PW1",Waste_Generation_S5!A1:C100,3,FALSE)</f>
        <v>15.367936893127316</v>
      </c>
      <c r="J3" s="6">
        <f>OEV_Pathways_db2_S2!J3*VLOOKUP("PW1",Waste_Generation_S5!A1:C100,3,FALSE)</f>
        <v>19.359627843830047</v>
      </c>
      <c r="K3" s="6">
        <f>OEV_Pathways_db2_S2!K3*VLOOKUP("PW1",Waste_Generation_S5!A1:C100,3,FALSE)</f>
        <v>13.766465042648145</v>
      </c>
      <c r="L3" s="6">
        <f>OEV_Pathways_db2_S2!L3*VLOOKUP("PW1",Waste_Generation_S5!A1:C100,3,FALSE)</f>
        <v>25.646087308275483</v>
      </c>
      <c r="M3" s="6">
        <f>OEV_Pathways_db2_S2!M3*VLOOKUP("PW1",Waste_Generation_S5!A1:C100,3,FALSE)</f>
        <v>164.41835189519304</v>
      </c>
      <c r="N3" s="6">
        <f>OEV_Pathways_db2_S2!N3*VLOOKUP("PW1",Waste_Generation_S5!A1:C100,3,FALSE)</f>
        <v>18.869480662746902</v>
      </c>
      <c r="O3" s="6">
        <f>OEV_Pathways_db2_S2!O3*VLOOKUP("PW1",Waste_Generation_S5!A1:C100,3,FALSE)</f>
        <v>200.86839793180425</v>
      </c>
      <c r="P3" s="6">
        <f>OEV_Pathways_db2_S2!P3*VLOOKUP("PW1",Waste_Generation_S5!A1:C100,3,FALSE)</f>
        <v>17.421171854029691</v>
      </c>
      <c r="Q3" s="6">
        <f>OEV_Pathways_db2_S2!Q3*VLOOKUP("PW1",Waste_Generation_S5!A1:C100,3,FALSE)</f>
        <v>12.177544983759255</v>
      </c>
    </row>
    <row r="4" spans="1:17" x14ac:dyDescent="0.35">
      <c r="A4" s="5" t="s">
        <v>3</v>
      </c>
      <c r="B4" s="6">
        <f>OEV_Pathways_db2_S2!B4*VLOOKUP("PW2",Waste_Generation_S5!A1:C100,3,FALSE)</f>
        <v>31.070936935982878</v>
      </c>
      <c r="C4" s="6">
        <f>OEV_Pathways_db2_S2!C4*VLOOKUP("PW2",Waste_Generation_S5!A1:C100,3,FALSE)</f>
        <v>1.3733253652688808</v>
      </c>
      <c r="D4" s="6">
        <f>OEV_Pathways_db2_S2!D4*VLOOKUP("PW2",Waste_Generation_S5!A1:C100,3,FALSE)</f>
        <v>397.99560618864984</v>
      </c>
      <c r="E4" s="6">
        <f>OEV_Pathways_db2_S2!E4*VLOOKUP("PW2",Waste_Generation_S5!A1:C100,3,FALSE)</f>
        <v>-138.02876390822749</v>
      </c>
      <c r="F4" s="6">
        <f>OEV_Pathways_db2_S2!F4*VLOOKUP("PW2",Waste_Generation_S5!A1:C100,3,FALSE)</f>
        <v>45.430721827486209</v>
      </c>
      <c r="G4" s="6">
        <f>OEV_Pathways_db2_S2!G4*VLOOKUP("PW2",Waste_Generation_S5!A1:C100,3,FALSE)</f>
        <v>3.5323981339614945</v>
      </c>
      <c r="H4" s="6">
        <f>OEV_Pathways_db2_S2!H4*VLOOKUP("PW2",Waste_Generation_S5!A1:C100,3,FALSE)</f>
        <v>49.383014610240529</v>
      </c>
      <c r="I4" s="6">
        <f>OEV_Pathways_db2_S2!I4*VLOOKUP("PW2",Waste_Generation_S5!A1:C100,3,FALSE)</f>
        <v>63.062435471882637</v>
      </c>
      <c r="J4" s="6">
        <f>OEV_Pathways_db2_S2!J4*VLOOKUP("PW2",Waste_Generation_S5!A1:C100,3,FALSE)</f>
        <v>80.302448128476129</v>
      </c>
      <c r="K4" s="6">
        <f>OEV_Pathways_db2_S2!K4*VLOOKUP("PW2",Waste_Generation_S5!A1:C100,3,FALSE)</f>
        <v>54.197084403479792</v>
      </c>
      <c r="L4" s="6">
        <f>OEV_Pathways_db2_S2!L4*VLOOKUP("PW2",Waste_Generation_S5!A1:C100,3,FALSE)</f>
        <v>106.19432187546165</v>
      </c>
      <c r="M4" s="6">
        <f>OEV_Pathways_db2_S2!M4*VLOOKUP("PW2",Waste_Generation_S5!A1:C100,3,FALSE)</f>
        <v>510.54025481184021</v>
      </c>
      <c r="N4" s="6">
        <f>OEV_Pathways_db2_S2!N4*VLOOKUP("PW2",Waste_Generation_S5!A1:C100,3,FALSE)</f>
        <v>66.320526017253385</v>
      </c>
      <c r="O4" s="6">
        <f>OEV_Pathways_db2_S2!O4*VLOOKUP("PW2",Waste_Generation_S5!A1:C100,3,FALSE)</f>
        <v>811.81517193416767</v>
      </c>
      <c r="P4" s="6">
        <f>OEV_Pathways_db2_S2!P4*VLOOKUP("PW2",Waste_Generation_S5!A1:C100,3,FALSE)</f>
        <v>66.061951738470526</v>
      </c>
      <c r="Q4" s="6">
        <f>OEV_Pathways_db2_S2!Q4*VLOOKUP("PW2",Waste_Generation_S5!A1:C100,3,FALSE)</f>
        <v>45.819445442522998</v>
      </c>
    </row>
  </sheetData>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CA_Pathways_db2_S3!B2-TUM_db2_S3_Util!B2</f>
        <v>22.169581837670343</v>
      </c>
      <c r="C2" s="6">
        <f>CA_Pathways_db2_S3!C2-TUM_db2_S3_Util!C2</f>
        <v>0.65496278195919289</v>
      </c>
      <c r="D2" s="6">
        <f>CA_Pathways_db2_S3!D2-TUM_db2_S3_Util!D2</f>
        <v>41.784546915023483</v>
      </c>
      <c r="E2" s="6">
        <f>CA_Pathways_db2_S3!E2-TUM_db2_S3_Util!E2</f>
        <v>25.782283373755941</v>
      </c>
      <c r="F2" s="6">
        <f>CA_Pathways_db2_S3!F2-TUM_db2_S3_Util!F2</f>
        <v>14.642300419561115</v>
      </c>
      <c r="G2" s="6">
        <f>CA_Pathways_db2_S3!G2-TUM_db2_S3_Util!G2</f>
        <v>1.1998421254913909</v>
      </c>
      <c r="H2" s="6">
        <f>CA_Pathways_db2_S3!H2-TUM_db2_S3_Util!H2</f>
        <v>85.48372899530996</v>
      </c>
      <c r="I2" s="6">
        <f>CA_Pathways_db2_S3!I2-TUM_db2_S3_Util!I2</f>
        <v>6.934039616024072</v>
      </c>
      <c r="J2" s="6">
        <f>CA_Pathways_db2_S3!J2-TUM_db2_S3_Util!J2</f>
        <v>8.78800396727428</v>
      </c>
      <c r="K2" s="6">
        <f>CA_Pathways_db2_S3!K2-TUM_db2_S3_Util!K2</f>
        <v>0.85414525759764637</v>
      </c>
      <c r="L2" s="6">
        <f>CA_Pathways_db2_S3!L2-TUM_db2_S3_Util!L2</f>
        <v>4.9197035954539308</v>
      </c>
      <c r="M2" s="6">
        <f>CA_Pathways_db2_S3!M2-TUM_db2_S3_Util!M2</f>
        <v>7.675553916971503</v>
      </c>
      <c r="N2" s="6">
        <f>CA_Pathways_db2_S3!N2-TUM_db2_S3_Util!N2</f>
        <v>1.2062866245725938</v>
      </c>
      <c r="O2" s="6">
        <f>CA_Pathways_db2_S3!O2-TUM_db2_S3_Util!O2</f>
        <v>1.1460176159079394</v>
      </c>
      <c r="P2" s="6">
        <f>CA_Pathways_db2_S3!P2-TUM_db2_S3_Util!P2</f>
        <v>4.5177883224964068</v>
      </c>
      <c r="Q2" s="6">
        <f>CA_Pathways_db2_S3!Q2-TUM_db2_S3_Util!Q2</f>
        <v>15.908919433093164</v>
      </c>
    </row>
    <row r="3" spans="1:17" x14ac:dyDescent="0.35">
      <c r="A3" s="5" t="s">
        <v>2</v>
      </c>
      <c r="B3" s="6">
        <f>CA_Pathways_db2_S3!B3-TUM_db2_S3_Util!B3</f>
        <v>0.87340133181087454</v>
      </c>
      <c r="C3" s="6">
        <f>CA_Pathways_db2_S3!C3-TUM_db2_S3_Util!C3</f>
        <v>2.2532008972319354E-3</v>
      </c>
      <c r="D3" s="6">
        <f>CA_Pathways_db2_S3!D3-TUM_db2_S3_Util!D3</f>
        <v>0.45100999805635716</v>
      </c>
      <c r="E3" s="6">
        <f>CA_Pathways_db2_S3!E3-TUM_db2_S3_Util!E3</f>
        <v>0.14992756232032867</v>
      </c>
      <c r="F3" s="6">
        <f>CA_Pathways_db2_S3!F3-TUM_db2_S3_Util!F3</f>
        <v>0.18041939351132025</v>
      </c>
      <c r="G3" s="6">
        <f>CA_Pathways_db2_S3!G3-TUM_db2_S3_Util!G3</f>
        <v>1.7640444102846632E-2</v>
      </c>
      <c r="H3" s="6">
        <f>CA_Pathways_db2_S3!H3-TUM_db2_S3_Util!H3</f>
        <v>72.790799825678363</v>
      </c>
      <c r="I3" s="6">
        <f>CA_Pathways_db2_S3!I3-TUM_db2_S3_Util!I3</f>
        <v>0.4375315146788169</v>
      </c>
      <c r="J3" s="6">
        <f>CA_Pathways_db2_S3!J3-TUM_db2_S3_Util!J3</f>
        <v>0.57585124596514159</v>
      </c>
      <c r="K3" s="6">
        <f>CA_Pathways_db2_S3!K3-TUM_db2_S3_Util!K3</f>
        <v>1.4527962140477373E-2</v>
      </c>
      <c r="L3" s="6">
        <f>CA_Pathways_db2_S3!L3-TUM_db2_S3_Util!L3</f>
        <v>4.5370010093600074E-2</v>
      </c>
      <c r="M3" s="6">
        <f>CA_Pathways_db2_S3!M3-TUM_db2_S3_Util!M3</f>
        <v>0.13093317055931303</v>
      </c>
      <c r="N3" s="6">
        <f>CA_Pathways_db2_S3!N3-TUM_db2_S3_Util!N3</f>
        <v>5.8467692880123292E-3</v>
      </c>
      <c r="O3" s="6">
        <f>CA_Pathways_db2_S3!O3-TUM_db2_S3_Util!O3</f>
        <v>0.6706175152862941</v>
      </c>
      <c r="P3" s="6">
        <f>CA_Pathways_db2_S3!P3-TUM_db2_S3_Util!P3</f>
        <v>0.10470645573813513</v>
      </c>
      <c r="Q3" s="6">
        <f>CA_Pathways_db2_S3!Q3-TUM_db2_S3_Util!Q3</f>
        <v>0.46651919176411005</v>
      </c>
    </row>
    <row r="4" spans="1:17" x14ac:dyDescent="0.35">
      <c r="A4" s="5" t="s">
        <v>3</v>
      </c>
      <c r="B4" s="6">
        <f>CA_Pathways_db2_S3!B4-TUM_db2_S3_Util!B4</f>
        <v>21.296180505859464</v>
      </c>
      <c r="C4" s="6">
        <f>CA_Pathways_db2_S3!C4-TUM_db2_S3_Util!C4</f>
        <v>0.65270958106196098</v>
      </c>
      <c r="D4" s="6">
        <f>CA_Pathways_db2_S3!D4-TUM_db2_S3_Util!D4</f>
        <v>41.33353691696712</v>
      </c>
      <c r="E4" s="6">
        <f>CA_Pathways_db2_S3!E4-TUM_db2_S3_Util!E4</f>
        <v>25.632355811435612</v>
      </c>
      <c r="F4" s="6">
        <f>CA_Pathways_db2_S3!F4-TUM_db2_S3_Util!F4</f>
        <v>14.461881026049795</v>
      </c>
      <c r="G4" s="6">
        <f>CA_Pathways_db2_S3!G4-TUM_db2_S3_Util!G4</f>
        <v>1.1822016813885443</v>
      </c>
      <c r="H4" s="6">
        <f>CA_Pathways_db2_S3!H4-TUM_db2_S3_Util!H4</f>
        <v>12.692929169631588</v>
      </c>
      <c r="I4" s="6">
        <f>CA_Pathways_db2_S3!I4-TUM_db2_S3_Util!I4</f>
        <v>6.4965081013452552</v>
      </c>
      <c r="J4" s="6">
        <f>CA_Pathways_db2_S3!J4-TUM_db2_S3_Util!J4</f>
        <v>8.2121527213091383</v>
      </c>
      <c r="K4" s="6">
        <f>CA_Pathways_db2_S3!K4-TUM_db2_S3_Util!K4</f>
        <v>0.8396172954571689</v>
      </c>
      <c r="L4" s="6">
        <f>CA_Pathways_db2_S3!L4-TUM_db2_S3_Util!L4</f>
        <v>4.8743335853603309</v>
      </c>
      <c r="M4" s="6">
        <f>CA_Pathways_db2_S3!M4-TUM_db2_S3_Util!M4</f>
        <v>7.5446207464121908</v>
      </c>
      <c r="N4" s="6">
        <f>CA_Pathways_db2_S3!N4-TUM_db2_S3_Util!N4</f>
        <v>1.2004398552845816</v>
      </c>
      <c r="O4" s="6">
        <f>CA_Pathways_db2_S3!O4-TUM_db2_S3_Util!O4</f>
        <v>0.47540010062164539</v>
      </c>
      <c r="P4" s="6">
        <f>CA_Pathways_db2_S3!P4-TUM_db2_S3_Util!P4</f>
        <v>4.4130818667582723</v>
      </c>
      <c r="Q4" s="6">
        <f>CA_Pathways_db2_S3!Q4-TUM_db2_S3_Util!Q4</f>
        <v>15.442400241329052</v>
      </c>
    </row>
  </sheetData>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(+(supply_chain_S3_BWM!B20*LCI_db2_S3!L29)+(supply_chain_S3_BWM!B40*LCI_db2_S3!L59))/LCIA_Methods!D2</f>
        <v>-6.9680395454628057</v>
      </c>
      <c r="C2" s="6">
        <f>(+(supply_chain_S3_BWM!B20*LCI_db2_S3!M29)+(supply_chain_S3_BWM!B40*LCI_db2_S3!M59))/LCIA_Methods!D3</f>
        <v>-0.11863410195249637</v>
      </c>
      <c r="D2" s="6">
        <f>(+(supply_chain_S3_BWM!B20*LCI_db2_S3!N29)+(supply_chain_S3_BWM!B40*LCI_db2_S3!N59))/LCIA_Methods!D4</f>
        <v>-11.525735408177946</v>
      </c>
      <c r="E2" s="6">
        <f>(+(supply_chain_S3_BWM!B20*LCI_db2_S3!O29)+(supply_chain_S3_BWM!B40*LCI_db2_S3!O59))/LCIA_Methods!D5</f>
        <v>-10.59360814184493</v>
      </c>
      <c r="F2" s="6">
        <f>(+(supply_chain_S3_BWM!B20*LCI_db2_S3!P29)+(supply_chain_S3_BWM!B40*LCI_db2_S3!P59))/LCIA_Methods!D6</f>
        <v>-7.7282842093733741</v>
      </c>
      <c r="G2" s="6">
        <f>(+(supply_chain_S3_BWM!B20*LCI_db2_S3!Q29)+(supply_chain_S3_BWM!B40*LCI_db2_S3!Q59))/LCIA_Methods!D7</f>
        <v>-0.41216873032214496</v>
      </c>
      <c r="H2" s="6">
        <f>(+(supply_chain_S3_BWM!B20*LCI_db2_S3!R29)+(supply_chain_S3_BWM!B40*LCI_db2_S3!R59))/LCIA_Methods!D8</f>
        <v>-1.778842824358476</v>
      </c>
      <c r="I2" s="6">
        <f>(+(supply_chain_S3_BWM!B20*LCI_db2_S3!S29)+(supply_chain_S3_BWM!B40*LCI_db2_S3!S59))/LCIA_Methods!D9</f>
        <v>-6.8546675241790309</v>
      </c>
      <c r="J2" s="6">
        <f>(+(supply_chain_S3_BWM!B20*LCI_db2_S3!T29)+(supply_chain_S3_BWM!B40*LCI_db2_S3!T59))/LCIA_Methods!D10</f>
        <v>-9.1808065599651911</v>
      </c>
      <c r="K2" s="6">
        <f>(+(supply_chain_S3_BWM!B20*LCI_db2_S3!U29)+(supply_chain_S3_BWM!B40*LCI_db2_S3!U59))/LCIA_Methods!D11</f>
        <v>-0.19862014220297988</v>
      </c>
      <c r="L2" s="6">
        <f>(+(supply_chain_S3_BWM!B20*LCI_db2_S3!V29)+(supply_chain_S3_BWM!B40*LCI_db2_S3!V59))/LCIA_Methods!D12</f>
        <v>-0.94530911761320169</v>
      </c>
      <c r="M2" s="6">
        <f>(+(supply_chain_S3_BWM!B20*LCI_db2_S3!W29)+(supply_chain_S3_BWM!B40*LCI_db2_S3!W59))/LCIA_Methods!D13</f>
        <v>-1.9806372675794126</v>
      </c>
      <c r="N2" s="6">
        <f>(+(supply_chain_S3_BWM!B20*LCI_db2_S3!X29)+(supply_chain_S3_BWM!B40*LCI_db2_S3!X59))/LCIA_Methods!D14</f>
        <v>-0.36685255200367278</v>
      </c>
      <c r="O2" s="6">
        <f>(+(supply_chain_S3_BWM!B20*LCI_db2_S3!Y29)+(supply_chain_S3_BWM!B40*LCI_db2_S3!Y59))/LCIA_Methods!D15</f>
        <v>-0.25076365159896619</v>
      </c>
      <c r="P2" s="6">
        <f>(+(supply_chain_S3_BWM!B20*LCI_db2_S3!Z29)+(supply_chain_S3_BWM!B40*LCI_db2_S3!Z59))/LCIA_Methods!D16</f>
        <v>-2.7252024272492581</v>
      </c>
      <c r="Q2" s="6">
        <f>(+(supply_chain_S3_BWM!B20*LCI_db2_S3!AA29)+(supply_chain_S3_BWM!B40*LCI_db2_S3!AA59))/LCIA_Methods!D17</f>
        <v>-3.7605904625093562</v>
      </c>
    </row>
    <row r="3" spans="1:17" x14ac:dyDescent="0.35">
      <c r="A3" s="5" t="s">
        <v>2</v>
      </c>
      <c r="B3" s="6">
        <f>(+(supply_chain_S3_PW1!B20*LCI_db2_S3!L29)+(supply_chain_S3_PW1!B40*LCI_db2_S3!L59))/LCIA_Methods!D2</f>
        <v>-2.47031538722704E-2</v>
      </c>
      <c r="C3" s="6">
        <f>(+(supply_chain_S3_PW1!B20*LCI_db2_S3!M29)+(supply_chain_S3_PW1!B40*LCI_db2_S3!M59))/LCIA_Methods!D3</f>
        <v>-2.0454953022626824E-3</v>
      </c>
      <c r="D3" s="6">
        <f>(+(supply_chain_S3_PW1!B20*LCI_db2_S3!N29)+(supply_chain_S3_PW1!B40*LCI_db2_S3!N59))/LCIA_Methods!D4</f>
        <v>-0.20176312375471961</v>
      </c>
      <c r="E3" s="6">
        <f>(+(supply_chain_S3_PW1!B20*LCI_db2_S3!O29)+(supply_chain_S3_PW1!B40*LCI_db2_S3!O59))/LCIA_Methods!D5</f>
        <v>-0.18485648630192258</v>
      </c>
      <c r="F3" s="6">
        <f>(+(supply_chain_S3_PW1!B20*LCI_db2_S3!P29)+(supply_chain_S3_PW1!B40*LCI_db2_S3!P59))/LCIA_Methods!D6</f>
        <v>-7.302498239229871E-2</v>
      </c>
      <c r="G3" s="6">
        <f>(+(supply_chain_S3_PW1!B20*LCI_db2_S3!Q29)+(supply_chain_S3_PW1!B40*LCI_db2_S3!Q59))/LCIA_Methods!D7</f>
        <v>-4.6911782802013576E-3</v>
      </c>
      <c r="H3" s="6">
        <f>(+(supply_chain_S3_PW1!B20*LCI_db2_S3!R29)+(supply_chain_S3_PW1!B40*LCI_db2_S3!R59))/LCIA_Methods!D8</f>
        <v>-3.1220071190189717E-2</v>
      </c>
      <c r="I3" s="6">
        <f>(+(supply_chain_S3_PW1!B20*LCI_db2_S3!S29)+(supply_chain_S3_PW1!B40*LCI_db2_S3!S59))/LCIA_Methods!D9</f>
        <v>-2.0780452023582318E-2</v>
      </c>
      <c r="J3" s="6">
        <f>(+(supply_chain_S3_PW1!B20*LCI_db2_S3!T29)+(supply_chain_S3_PW1!B40*LCI_db2_S3!T59))/LCIA_Methods!D10</f>
        <v>-2.2852335611456085E-2</v>
      </c>
      <c r="K3" s="6">
        <f>(+(supply_chain_S3_PW1!B20*LCI_db2_S3!U29)+(supply_chain_S3_PW1!B40*LCI_db2_S3!U59))/LCIA_Methods!D11</f>
        <v>-3.4034776617371666E-3</v>
      </c>
      <c r="L3" s="6">
        <f>(+(supply_chain_S3_PW1!B20*LCI_db2_S3!V29)+(supply_chain_S3_PW1!B40*LCI_db2_S3!V59))/LCIA_Methods!D12</f>
        <v>-1.2811193259736824E-2</v>
      </c>
      <c r="M3" s="6">
        <f>(+(supply_chain_S3_PW1!B20*LCI_db2_S3!W29)+(supply_chain_S3_PW1!B40*LCI_db2_S3!W59))/LCIA_Methods!D13</f>
        <v>-0.20991536543697975</v>
      </c>
      <c r="N3" s="6">
        <f>(+(supply_chain_S3_PW1!B20*LCI_db2_S3!X29)+(supply_chain_S3_PW1!B40*LCI_db2_S3!X59))/LCIA_Methods!D14</f>
        <v>-7.115646812958459E-3</v>
      </c>
      <c r="O3" s="6">
        <f>(+(supply_chain_S3_PW1!B20*LCI_db2_S3!Y29)+(supply_chain_S3_PW1!B40*LCI_db2_S3!Y59))/LCIA_Methods!D15</f>
        <v>-3.1739007025633702E-3</v>
      </c>
      <c r="P3" s="6">
        <f>(+(supply_chain_S3_PW1!B20*LCI_db2_S3!Z29)+(supply_chain_S3_PW1!B40*LCI_db2_S3!Z59))/LCIA_Methods!D16</f>
        <v>-9.2799500720803785E-2</v>
      </c>
      <c r="Q3" s="6">
        <f>(+(supply_chain_S3_PW1!B20*LCI_db2_S3!AA29)+(supply_chain_S3_PW1!B40*LCI_db2_S3!AA59))/LCIA_Methods!D17</f>
        <v>-5.6409697762222204E-2</v>
      </c>
    </row>
    <row r="4" spans="1:17" x14ac:dyDescent="0.35">
      <c r="A4" s="5" t="s">
        <v>3</v>
      </c>
      <c r="B4" s="6">
        <f>(+(supply_chain_S3_PW2!B20*LCI_db2_S3!L29)+(supply_chain_S3_PW2!B40*LCI_db2_S3!L59))/LCIA_Methods!D2</f>
        <v>-6.9433363915905355</v>
      </c>
      <c r="C4" s="6">
        <f>(+(supply_chain_S3_PW2!B20*LCI_db2_S3!M29)+(supply_chain_S3_PW2!B40*LCI_db2_S3!M59))/LCIA_Methods!D3</f>
        <v>-0.11658860665023368</v>
      </c>
      <c r="D4" s="6">
        <f>(+(supply_chain_S3_PW2!B20*LCI_db2_S3!N29)+(supply_chain_S3_PW2!B40*LCI_db2_S3!N59))/LCIA_Methods!D4</f>
        <v>-11.323972284423226</v>
      </c>
      <c r="E4" s="6">
        <f>(+(supply_chain_S3_PW2!B20*LCI_db2_S3!O29)+(supply_chain_S3_PW2!B40*LCI_db2_S3!O59))/LCIA_Methods!D5</f>
        <v>-10.408751655543009</v>
      </c>
      <c r="F4" s="6">
        <f>(+(supply_chain_S3_PW2!B20*LCI_db2_S3!P29)+(supply_chain_S3_PW2!B40*LCI_db2_S3!P59))/LCIA_Methods!D6</f>
        <v>-7.6552592269810766</v>
      </c>
      <c r="G4" s="6">
        <f>(+(supply_chain_S3_PW2!B20*LCI_db2_S3!Q29)+(supply_chain_S3_PW2!B40*LCI_db2_S3!Q59))/LCIA_Methods!D7</f>
        <v>-0.40747755204194364</v>
      </c>
      <c r="H4" s="6">
        <f>(+(supply_chain_S3_PW2!B20*LCI_db2_S3!R29)+(supply_chain_S3_PW2!B40*LCI_db2_S3!R59))/LCIA_Methods!D8</f>
        <v>-1.7476227531682864</v>
      </c>
      <c r="I4" s="6">
        <f>(+(supply_chain_S3_PW2!B20*LCI_db2_S3!S29)+(supply_chain_S3_PW2!B40*LCI_db2_S3!S59))/LCIA_Methods!D9</f>
        <v>-6.8338870721554485</v>
      </c>
      <c r="J4" s="6">
        <f>(+(supply_chain_S3_PW2!B20*LCI_db2_S3!T29)+(supply_chain_S3_PW2!B40*LCI_db2_S3!T59))/LCIA_Methods!D10</f>
        <v>-9.1579542243537357</v>
      </c>
      <c r="K4" s="6">
        <f>(+(supply_chain_S3_PW2!B20*LCI_db2_S3!U29)+(supply_chain_S3_PW2!B40*LCI_db2_S3!U59))/LCIA_Methods!D11</f>
        <v>-0.19521666454124273</v>
      </c>
      <c r="L4" s="6">
        <f>(+(supply_chain_S3_PW2!B20*LCI_db2_S3!V29)+(supply_chain_S3_PW2!B40*LCI_db2_S3!V59))/LCIA_Methods!D12</f>
        <v>-0.93249792435346479</v>
      </c>
      <c r="M4" s="6">
        <f>(+(supply_chain_S3_PW2!B20*LCI_db2_S3!W29)+(supply_chain_S3_PW2!B40*LCI_db2_S3!W59))/LCIA_Methods!D13</f>
        <v>-1.770721902142433</v>
      </c>
      <c r="N4" s="6">
        <f>(+(supply_chain_S3_PW2!B20*LCI_db2_S3!X29)+(supply_chain_S3_PW2!B40*LCI_db2_S3!X59))/LCIA_Methods!D14</f>
        <v>-0.35973690519071433</v>
      </c>
      <c r="O4" s="6">
        <f>(+(supply_chain_S3_PW2!B20*LCI_db2_S3!Y29)+(supply_chain_S3_PW2!B40*LCI_db2_S3!Y59))/LCIA_Methods!D15</f>
        <v>-0.24758975089640287</v>
      </c>
      <c r="P4" s="6">
        <f>(+(supply_chain_S3_PW2!B20*LCI_db2_S3!Z29)+(supply_chain_S3_PW2!B40*LCI_db2_S3!Z59))/LCIA_Methods!D16</f>
        <v>-2.6324029265284543</v>
      </c>
      <c r="Q4" s="6">
        <f>(+(supply_chain_S3_PW2!B20*LCI_db2_S3!AA29)+(supply_chain_S3_PW2!B40*LCI_db2_S3!AA59))/LCIA_Methods!D17</f>
        <v>-3.7041807647471341</v>
      </c>
    </row>
  </sheetData>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OEV_Pathways_db2_S3!B2*VLOOKUP("BWM",Waste_Generation_S5!A1:C100,3,FALSE)</f>
        <v>38.957205161906174</v>
      </c>
      <c r="C2" s="6">
        <f>OEV_Pathways_db2_S3!C2*VLOOKUP("BWM",Waste_Generation_S5!A1:C100,3,FALSE)</f>
        <v>1.7352417554567487</v>
      </c>
      <c r="D2" s="6">
        <f>OEV_Pathways_db2_S3!D2*VLOOKUP("BWM",Waste_Generation_S5!A1:C100,3,FALSE)</f>
        <v>509.06979152341734</v>
      </c>
      <c r="E2" s="6">
        <f>OEV_Pathways_db2_S3!E2*VLOOKUP("BWM",Waste_Generation_S5!A1:C100,3,FALSE)</f>
        <v>-157.72696863371789</v>
      </c>
      <c r="F2" s="6">
        <f>OEV_Pathways_db2_S3!F2*VLOOKUP("BWM",Waste_Generation_S5!A1:C100,3,FALSE)</f>
        <v>56.618185338171706</v>
      </c>
      <c r="G2" s="6">
        <f>OEV_Pathways_db2_S3!G2*VLOOKUP("BWM",Waste_Generation_S5!A1:C100,3,FALSE)</f>
        <v>4.4547008979516676</v>
      </c>
      <c r="H2" s="6">
        <f>OEV_Pathways_db2_S3!H2*VLOOKUP("BWM",Waste_Generation_S5!A1:C100,3,FALSE)</f>
        <v>62.883545300859382</v>
      </c>
      <c r="I2" s="6">
        <f>OEV_Pathways_db2_S3!I2*VLOOKUP("BWM",Waste_Generation_S5!A1:C100,3,FALSE)</f>
        <v>78.430372365009958</v>
      </c>
      <c r="J2" s="6">
        <f>OEV_Pathways_db2_S3!J2*VLOOKUP("BWM",Waste_Generation_S5!A1:C100,3,FALSE)</f>
        <v>99.662075972306184</v>
      </c>
      <c r="K2" s="6">
        <f>OEV_Pathways_db2_S3!K2*VLOOKUP("BWM",Waste_Generation_S5!A1:C100,3,FALSE)</f>
        <v>67.963549446127942</v>
      </c>
      <c r="L2" s="6">
        <f>OEV_Pathways_db2_S3!L2*VLOOKUP("BWM",Waste_Generation_S5!A1:C100,3,FALSE)</f>
        <v>131.84040918373714</v>
      </c>
      <c r="M2" s="6">
        <f>OEV_Pathways_db2_S3!M2*VLOOKUP("BWM",Waste_Generation_S5!A1:C100,3,FALSE)</f>
        <v>674.95860670703325</v>
      </c>
      <c r="N2" s="6">
        <f>OEV_Pathways_db2_S3!N2*VLOOKUP("BWM",Waste_Generation_S5!A1:C100,3,FALSE)</f>
        <v>85.190006680000295</v>
      </c>
      <c r="O2" s="6">
        <f>OEV_Pathways_db2_S3!O2*VLOOKUP("BWM",Waste_Generation_S5!A1:C100,3,FALSE)</f>
        <v>1012.683569865972</v>
      </c>
      <c r="P2" s="6">
        <f>OEV_Pathways_db2_S3!P2*VLOOKUP("BWM",Waste_Generation_S5!A1:C100,3,FALSE)</f>
        <v>83.48312359250022</v>
      </c>
      <c r="Q2" s="6">
        <f>OEV_Pathways_db2_S3!Q2*VLOOKUP("BWM",Waste_Generation_S5!A1:C100,3,FALSE)</f>
        <v>57.99699042628226</v>
      </c>
    </row>
    <row r="3" spans="1:17" x14ac:dyDescent="0.35">
      <c r="A3" s="5" t="s">
        <v>2</v>
      </c>
      <c r="B3" s="6">
        <f>OEV_Pathways_db2_S3!B3*VLOOKUP("PW1",Waste_Generation_S5!A1:C100,3,FALSE)</f>
        <v>7.8862682259232919</v>
      </c>
      <c r="C3" s="6">
        <f>OEV_Pathways_db2_S3!C3*VLOOKUP("PW1",Waste_Generation_S5!A1:C100,3,FALSE)</f>
        <v>0.36191639018786803</v>
      </c>
      <c r="D3" s="6">
        <f>OEV_Pathways_db2_S3!D3*VLOOKUP("PW1",Waste_Generation_S5!A1:C100,3,FALSE)</f>
        <v>111.07418533476744</v>
      </c>
      <c r="E3" s="6">
        <f>OEV_Pathways_db2_S3!E3*VLOOKUP("PW1",Waste_Generation_S5!A1:C100,3,FALSE)</f>
        <v>-19.698204725490388</v>
      </c>
      <c r="F3" s="6">
        <f>OEV_Pathways_db2_S3!F3*VLOOKUP("PW1",Waste_Generation_S5!A1:C100,3,FALSE)</f>
        <v>11.187463510685502</v>
      </c>
      <c r="G3" s="6">
        <f>OEV_Pathways_db2_S3!G3*VLOOKUP("PW1",Waste_Generation_S5!A1:C100,3,FALSE)</f>
        <v>0.92230276399017241</v>
      </c>
      <c r="H3" s="6">
        <f>OEV_Pathways_db2_S3!H3*VLOOKUP("PW1",Waste_Generation_S5!A1:C100,3,FALSE)</f>
        <v>13.500530690618856</v>
      </c>
      <c r="I3" s="6">
        <f>OEV_Pathways_db2_S3!I3*VLOOKUP("PW1",Waste_Generation_S5!A1:C100,3,FALSE)</f>
        <v>15.367936893127316</v>
      </c>
      <c r="J3" s="6">
        <f>OEV_Pathways_db2_S3!J3*VLOOKUP("PW1",Waste_Generation_S5!A1:C100,3,FALSE)</f>
        <v>19.359627843830047</v>
      </c>
      <c r="K3" s="6">
        <f>OEV_Pathways_db2_S3!K3*VLOOKUP("PW1",Waste_Generation_S5!A1:C100,3,FALSE)</f>
        <v>13.766465042648145</v>
      </c>
      <c r="L3" s="6">
        <f>OEV_Pathways_db2_S3!L3*VLOOKUP("PW1",Waste_Generation_S5!A1:C100,3,FALSE)</f>
        <v>25.646087308275483</v>
      </c>
      <c r="M3" s="6">
        <f>OEV_Pathways_db2_S3!M3*VLOOKUP("PW1",Waste_Generation_S5!A1:C100,3,FALSE)</f>
        <v>164.41835189519304</v>
      </c>
      <c r="N3" s="6">
        <f>OEV_Pathways_db2_S3!N3*VLOOKUP("PW1",Waste_Generation_S5!A1:C100,3,FALSE)</f>
        <v>18.869480662746902</v>
      </c>
      <c r="O3" s="6">
        <f>OEV_Pathways_db2_S3!O3*VLOOKUP("PW1",Waste_Generation_S5!A1:C100,3,FALSE)</f>
        <v>200.86839793180425</v>
      </c>
      <c r="P3" s="6">
        <f>OEV_Pathways_db2_S3!P3*VLOOKUP("PW1",Waste_Generation_S5!A1:C100,3,FALSE)</f>
        <v>17.421171854029691</v>
      </c>
      <c r="Q3" s="6">
        <f>OEV_Pathways_db2_S3!Q3*VLOOKUP("PW1",Waste_Generation_S5!A1:C100,3,FALSE)</f>
        <v>12.177544983759255</v>
      </c>
    </row>
    <row r="4" spans="1:17" x14ac:dyDescent="0.35">
      <c r="A4" s="5" t="s">
        <v>3</v>
      </c>
      <c r="B4" s="6">
        <f>OEV_Pathways_db2_S3!B4*VLOOKUP("PW2",Waste_Generation_S5!A1:C100,3,FALSE)</f>
        <v>31.070936935982878</v>
      </c>
      <c r="C4" s="6">
        <f>OEV_Pathways_db2_S3!C4*VLOOKUP("PW2",Waste_Generation_S5!A1:C100,3,FALSE)</f>
        <v>1.3733253652688808</v>
      </c>
      <c r="D4" s="6">
        <f>OEV_Pathways_db2_S3!D4*VLOOKUP("PW2",Waste_Generation_S5!A1:C100,3,FALSE)</f>
        <v>397.99560618864984</v>
      </c>
      <c r="E4" s="6">
        <f>OEV_Pathways_db2_S3!E4*VLOOKUP("PW2",Waste_Generation_S5!A1:C100,3,FALSE)</f>
        <v>-138.02876390822749</v>
      </c>
      <c r="F4" s="6">
        <f>OEV_Pathways_db2_S3!F4*VLOOKUP("PW2",Waste_Generation_S5!A1:C100,3,FALSE)</f>
        <v>45.430721827486209</v>
      </c>
      <c r="G4" s="6">
        <f>OEV_Pathways_db2_S3!G4*VLOOKUP("PW2",Waste_Generation_S5!A1:C100,3,FALSE)</f>
        <v>3.5323981339614945</v>
      </c>
      <c r="H4" s="6">
        <f>OEV_Pathways_db2_S3!H4*VLOOKUP("PW2",Waste_Generation_S5!A1:C100,3,FALSE)</f>
        <v>49.383014610240529</v>
      </c>
      <c r="I4" s="6">
        <f>OEV_Pathways_db2_S3!I4*VLOOKUP("PW2",Waste_Generation_S5!A1:C100,3,FALSE)</f>
        <v>63.062435471882637</v>
      </c>
      <c r="J4" s="6">
        <f>OEV_Pathways_db2_S3!J4*VLOOKUP("PW2",Waste_Generation_S5!A1:C100,3,FALSE)</f>
        <v>80.302448128476129</v>
      </c>
      <c r="K4" s="6">
        <f>OEV_Pathways_db2_S3!K4*VLOOKUP("PW2",Waste_Generation_S5!A1:C100,3,FALSE)</f>
        <v>54.197084403479792</v>
      </c>
      <c r="L4" s="6">
        <f>OEV_Pathways_db2_S3!L4*VLOOKUP("PW2",Waste_Generation_S5!A1:C100,3,FALSE)</f>
        <v>106.19432187546165</v>
      </c>
      <c r="M4" s="6">
        <f>OEV_Pathways_db2_S3!M4*VLOOKUP("PW2",Waste_Generation_S5!A1:C100,3,FALSE)</f>
        <v>510.54025481184021</v>
      </c>
      <c r="N4" s="6">
        <f>OEV_Pathways_db2_S3!N4*VLOOKUP("PW2",Waste_Generation_S5!A1:C100,3,FALSE)</f>
        <v>66.320526017253385</v>
      </c>
      <c r="O4" s="6">
        <f>OEV_Pathways_db2_S3!O4*VLOOKUP("PW2",Waste_Generation_S5!A1:C100,3,FALSE)</f>
        <v>811.81517193416767</v>
      </c>
      <c r="P4" s="6">
        <f>OEV_Pathways_db2_S3!P4*VLOOKUP("PW2",Waste_Generation_S5!A1:C100,3,FALSE)</f>
        <v>66.061951738470526</v>
      </c>
      <c r="Q4" s="6">
        <f>OEV_Pathways_db2_S3!Q4*VLOOKUP("PW2",Waste_Generation_S5!A1:C100,3,FALSE)</f>
        <v>45.819445442522998</v>
      </c>
    </row>
  </sheetData>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CA_Pathways_db2_S4!B2-TUM_db2_S4_Util!B2</f>
        <v>13.677698301908249</v>
      </c>
      <c r="C2" s="6">
        <f>CA_Pathways_db2_S4!C2-TUM_db2_S4_Util!C2</f>
        <v>0.59079152964575443</v>
      </c>
      <c r="D2" s="6">
        <f>CA_Pathways_db2_S4!D2-TUM_db2_S4_Util!D2</f>
        <v>59.727939910494193</v>
      </c>
      <c r="E2" s="6">
        <f>CA_Pathways_db2_S4!E2-TUM_db2_S4_Util!E2</f>
        <v>17.340415810574328</v>
      </c>
      <c r="F2" s="6">
        <f>CA_Pathways_db2_S4!F2-TUM_db2_S4_Util!F2</f>
        <v>26.500970826207645</v>
      </c>
      <c r="G2" s="6">
        <f>CA_Pathways_db2_S4!G2-TUM_db2_S4_Util!G2</f>
        <v>1.313112500598324</v>
      </c>
      <c r="H2" s="6">
        <f>CA_Pathways_db2_S4!H2-TUM_db2_S4_Util!H2</f>
        <v>84.337226577885602</v>
      </c>
      <c r="I2" s="6">
        <f>CA_Pathways_db2_S4!I2-TUM_db2_S4_Util!I2</f>
        <v>52.049006688532742</v>
      </c>
      <c r="J2" s="6">
        <f>CA_Pathways_db2_S4!J2-TUM_db2_S4_Util!J2</f>
        <v>72.171921083991435</v>
      </c>
      <c r="K2" s="6">
        <f>CA_Pathways_db2_S4!K2-TUM_db2_S4_Util!K2</f>
        <v>0.83213880389591599</v>
      </c>
      <c r="L2" s="6">
        <f>CA_Pathways_db2_S4!L2-TUM_db2_S4_Util!L2</f>
        <v>7.3002195516119199</v>
      </c>
      <c r="M2" s="6">
        <f>CA_Pathways_db2_S4!M2-TUM_db2_S4_Util!M2</f>
        <v>8.5580181091609937</v>
      </c>
      <c r="N2" s="6">
        <f>CA_Pathways_db2_S4!N2-TUM_db2_S4_Util!N2</f>
        <v>1.3603250347568832</v>
      </c>
      <c r="O2" s="6">
        <f>CA_Pathways_db2_S4!O2-TUM_db2_S4_Util!O2</f>
        <v>2.0857725610561952</v>
      </c>
      <c r="P2" s="6">
        <f>CA_Pathways_db2_S4!P2-TUM_db2_S4_Util!P2</f>
        <v>4.7371432152654815</v>
      </c>
      <c r="Q2" s="6">
        <f>CA_Pathways_db2_S4!Q2-TUM_db2_S4_Util!Q2</f>
        <v>15.597104635236789</v>
      </c>
    </row>
    <row r="3" spans="1:17" x14ac:dyDescent="0.35">
      <c r="A3" s="5" t="s">
        <v>2</v>
      </c>
      <c r="B3" s="6">
        <f>CA_Pathways_db2_S4!B3-TUM_db2_S4_Util!B3</f>
        <v>0.87340133181087454</v>
      </c>
      <c r="C3" s="6">
        <f>CA_Pathways_db2_S4!C3-TUM_db2_S4_Util!C3</f>
        <v>2.2532008972319354E-3</v>
      </c>
      <c r="D3" s="6">
        <f>CA_Pathways_db2_S4!D3-TUM_db2_S4_Util!D3</f>
        <v>0.45100999805635716</v>
      </c>
      <c r="E3" s="6">
        <f>CA_Pathways_db2_S4!E3-TUM_db2_S4_Util!E3</f>
        <v>0.14992756232032867</v>
      </c>
      <c r="F3" s="6">
        <f>CA_Pathways_db2_S4!F3-TUM_db2_S4_Util!F3</f>
        <v>0.18041939351132025</v>
      </c>
      <c r="G3" s="6">
        <f>CA_Pathways_db2_S4!G3-TUM_db2_S4_Util!G3</f>
        <v>1.7640444102846632E-2</v>
      </c>
      <c r="H3" s="6">
        <f>CA_Pathways_db2_S4!H3-TUM_db2_S4_Util!H3</f>
        <v>72.790799825678363</v>
      </c>
      <c r="I3" s="6">
        <f>CA_Pathways_db2_S4!I3-TUM_db2_S4_Util!I3</f>
        <v>0.4375315146788169</v>
      </c>
      <c r="J3" s="6">
        <f>CA_Pathways_db2_S4!J3-TUM_db2_S4_Util!J3</f>
        <v>0.57585124596514159</v>
      </c>
      <c r="K3" s="6">
        <f>CA_Pathways_db2_S4!K3-TUM_db2_S4_Util!K3</f>
        <v>1.4527962140477373E-2</v>
      </c>
      <c r="L3" s="6">
        <f>CA_Pathways_db2_S4!L3-TUM_db2_S4_Util!L3</f>
        <v>4.5370010093600074E-2</v>
      </c>
      <c r="M3" s="6">
        <f>CA_Pathways_db2_S4!M3-TUM_db2_S4_Util!M3</f>
        <v>0.13093317055931303</v>
      </c>
      <c r="N3" s="6">
        <f>CA_Pathways_db2_S4!N3-TUM_db2_S4_Util!N3</f>
        <v>5.8467692880123292E-3</v>
      </c>
      <c r="O3" s="6">
        <f>CA_Pathways_db2_S4!O3-TUM_db2_S4_Util!O3</f>
        <v>0.6706175152862941</v>
      </c>
      <c r="P3" s="6">
        <f>CA_Pathways_db2_S4!P3-TUM_db2_S4_Util!P3</f>
        <v>0.10470645573813513</v>
      </c>
      <c r="Q3" s="6">
        <f>CA_Pathways_db2_S4!Q3-TUM_db2_S4_Util!Q3</f>
        <v>0.46651919176411005</v>
      </c>
    </row>
    <row r="4" spans="1:17" x14ac:dyDescent="0.35">
      <c r="A4" s="5" t="s">
        <v>3</v>
      </c>
      <c r="B4" s="6">
        <f>CA_Pathways_db2_S4!B4-TUM_db2_S4_Util!B4</f>
        <v>12.804296970097376</v>
      </c>
      <c r="C4" s="6">
        <f>CA_Pathways_db2_S4!C4-TUM_db2_S4_Util!C4</f>
        <v>0.58853832874852241</v>
      </c>
      <c r="D4" s="6">
        <f>CA_Pathways_db2_S4!D4-TUM_db2_S4_Util!D4</f>
        <v>59.276929912437836</v>
      </c>
      <c r="E4" s="6">
        <f>CA_Pathways_db2_S4!E4-TUM_db2_S4_Util!E4</f>
        <v>17.190488248253995</v>
      </c>
      <c r="F4" s="6">
        <f>CA_Pathways_db2_S4!F4-TUM_db2_S4_Util!F4</f>
        <v>26.320551432696323</v>
      </c>
      <c r="G4" s="6">
        <f>CA_Pathways_db2_S4!G4-TUM_db2_S4_Util!G4</f>
        <v>1.2954720564954774</v>
      </c>
      <c r="H4" s="6">
        <f>CA_Pathways_db2_S4!H4-TUM_db2_S4_Util!H4</f>
        <v>11.546426752207243</v>
      </c>
      <c r="I4" s="6">
        <f>CA_Pathways_db2_S4!I4-TUM_db2_S4_Util!I4</f>
        <v>51.611475173853918</v>
      </c>
      <c r="J4" s="6">
        <f>CA_Pathways_db2_S4!J4-TUM_db2_S4_Util!J4</f>
        <v>71.596069838026281</v>
      </c>
      <c r="K4" s="6">
        <f>CA_Pathways_db2_S4!K4-TUM_db2_S4_Util!K4</f>
        <v>0.81761084175543841</v>
      </c>
      <c r="L4" s="6">
        <f>CA_Pathways_db2_S4!L4-TUM_db2_S4_Util!L4</f>
        <v>7.2548495415183201</v>
      </c>
      <c r="M4" s="6">
        <f>CA_Pathways_db2_S4!M4-TUM_db2_S4_Util!M4</f>
        <v>8.4270849386016806</v>
      </c>
      <c r="N4" s="6">
        <f>CA_Pathways_db2_S4!N4-TUM_db2_S4_Util!N4</f>
        <v>1.3544782654688707</v>
      </c>
      <c r="O4" s="6">
        <f>CA_Pathways_db2_S4!O4-TUM_db2_S4_Util!O4</f>
        <v>1.4151550457699009</v>
      </c>
      <c r="P4" s="6">
        <f>CA_Pathways_db2_S4!P4-TUM_db2_S4_Util!P4</f>
        <v>4.632436759527347</v>
      </c>
      <c r="Q4" s="6">
        <f>CA_Pathways_db2_S4!Q4-TUM_db2_S4_Util!Q4</f>
        <v>15.130585443472677</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(+(supply_chain_S4_BWM!B20*LCI_db2_S4!L29)+(supply_chain_S4_BWM!B40*LCI_db2_S4!L59))/LCIA_Methods!D2</f>
        <v>-0.15174794521537532</v>
      </c>
      <c r="C2" s="6">
        <f>(+(supply_chain_S4_BWM!B20*LCI_db2_S4!M29)+(supply_chain_S4_BWM!B40*LCI_db2_S4!M59))/LCIA_Methods!D3</f>
        <v>-1.2565185428185049E-2</v>
      </c>
      <c r="D2" s="6">
        <f>(+(supply_chain_S4_BWM!B20*LCI_db2_S4!N29)+(supply_chain_S4_BWM!B40*LCI_db2_S4!N59))/LCIA_Methods!D4</f>
        <v>-1.2394020459218491</v>
      </c>
      <c r="E2" s="6">
        <f>(+(supply_chain_S4_BWM!B20*LCI_db2_S4!O29)+(supply_chain_S4_BWM!B40*LCI_db2_S4!O59))/LCIA_Methods!D5</f>
        <v>-1.1355469872832389</v>
      </c>
      <c r="F2" s="6">
        <f>(+(supply_chain_S4_BWM!B20*LCI_db2_S4!P29)+(supply_chain_S4_BWM!B40*LCI_db2_S4!P59))/LCIA_Methods!D6</f>
        <v>-0.44858203469554919</v>
      </c>
      <c r="G2" s="6">
        <f>(+(supply_chain_S4_BWM!B20*LCI_db2_S4!Q29)+(supply_chain_S4_BWM!B40*LCI_db2_S4!Q59))/LCIA_Methods!D7</f>
        <v>-2.8817238006951195E-2</v>
      </c>
      <c r="H2" s="6">
        <f>(+(supply_chain_S4_BWM!B20*LCI_db2_S4!R29)+(supply_chain_S4_BWM!B40*LCI_db2_S4!R59))/LCIA_Methods!D8</f>
        <v>-0.1917804373111654</v>
      </c>
      <c r="I2" s="6">
        <f>(+(supply_chain_S4_BWM!B20*LCI_db2_S4!S29)+(supply_chain_S4_BWM!B40*LCI_db2_S4!S59))/LCIA_Methods!D9</f>
        <v>-0.12765134814486281</v>
      </c>
      <c r="J2" s="6">
        <f>(+(supply_chain_S4_BWM!B20*LCI_db2_S4!T29)+(supply_chain_S4_BWM!B40*LCI_db2_S4!T59))/LCIA_Methods!D10</f>
        <v>-0.14037863304180168</v>
      </c>
      <c r="K2" s="6">
        <f>(+(supply_chain_S4_BWM!B20*LCI_db2_S4!U29)+(supply_chain_S4_BWM!B40*LCI_db2_S4!U59))/LCIA_Methods!D11</f>
        <v>-2.090707706495688E-2</v>
      </c>
      <c r="L2" s="6">
        <f>(+(supply_chain_S4_BWM!B20*LCI_db2_S4!V29)+(supply_chain_S4_BWM!B40*LCI_db2_S4!V59))/LCIA_Methods!D12</f>
        <v>-7.8697330024097636E-2</v>
      </c>
      <c r="M2" s="6">
        <f>(+(supply_chain_S4_BWM!B20*LCI_db2_S4!W29)+(supply_chain_S4_BWM!B40*LCI_db2_S4!W59))/LCIA_Methods!D13</f>
        <v>-1.2894801019700184</v>
      </c>
      <c r="N2" s="6">
        <f>(+(supply_chain_S4_BWM!B20*LCI_db2_S4!X29)+(supply_chain_S4_BWM!B40*LCI_db2_S4!X59))/LCIA_Methods!D14</f>
        <v>-4.3710401851030534E-2</v>
      </c>
      <c r="O2" s="6">
        <f>(+(supply_chain_S4_BWM!B20*LCI_db2_S4!Y29)+(supply_chain_S4_BWM!B40*LCI_db2_S4!Y59))/LCIA_Methods!D15</f>
        <v>-1.9496818601460703E-2</v>
      </c>
      <c r="P2" s="6">
        <f>(+(supply_chain_S4_BWM!B20*LCI_db2_S4!Z29)+(supply_chain_S4_BWM!B40*LCI_db2_S4!Z59))/LCIA_Methods!D16</f>
        <v>-0.57005407585636603</v>
      </c>
      <c r="Q2" s="6">
        <f>(+(supply_chain_S4_BWM!B20*LCI_db2_S4!AA29)+(supply_chain_S4_BWM!B40*LCI_db2_S4!AA59))/LCIA_Methods!D17</f>
        <v>-0.34651671482507923</v>
      </c>
    </row>
    <row r="3" spans="1:17" x14ac:dyDescent="0.35">
      <c r="A3" s="5" t="s">
        <v>2</v>
      </c>
      <c r="B3" s="6">
        <f>(+(supply_chain_S4_PW1!B20*LCI_db2_S4!L29)+(supply_chain_S4_PW1!B40*LCI_db2_S4!L59))/LCIA_Methods!D2</f>
        <v>-2.47031538722704E-2</v>
      </c>
      <c r="C3" s="6">
        <f>(+(supply_chain_S4_PW1!B20*LCI_db2_S4!M29)+(supply_chain_S4_PW1!B40*LCI_db2_S4!M59))/LCIA_Methods!D3</f>
        <v>-2.0454953022626824E-3</v>
      </c>
      <c r="D3" s="6">
        <f>(+(supply_chain_S4_PW1!B20*LCI_db2_S4!N29)+(supply_chain_S4_PW1!B40*LCI_db2_S4!N59))/LCIA_Methods!D4</f>
        <v>-0.20176312375471961</v>
      </c>
      <c r="E3" s="6">
        <f>(+(supply_chain_S4_PW1!B20*LCI_db2_S4!O29)+(supply_chain_S4_PW1!B40*LCI_db2_S4!O59))/LCIA_Methods!D5</f>
        <v>-0.18485648630192258</v>
      </c>
      <c r="F3" s="6">
        <f>(+(supply_chain_S4_PW1!B20*LCI_db2_S4!P29)+(supply_chain_S4_PW1!B40*LCI_db2_S4!P59))/LCIA_Methods!D6</f>
        <v>-7.302498239229871E-2</v>
      </c>
      <c r="G3" s="6">
        <f>(+(supply_chain_S4_PW1!B20*LCI_db2_S4!Q29)+(supply_chain_S4_PW1!B40*LCI_db2_S4!Q59))/LCIA_Methods!D7</f>
        <v>-4.6911782802013576E-3</v>
      </c>
      <c r="H3" s="6">
        <f>(+(supply_chain_S4_PW1!B20*LCI_db2_S4!R29)+(supply_chain_S4_PW1!B40*LCI_db2_S4!R59))/LCIA_Methods!D8</f>
        <v>-3.1220071190189717E-2</v>
      </c>
      <c r="I3" s="6">
        <f>(+(supply_chain_S4_PW1!B20*LCI_db2_S4!S29)+(supply_chain_S4_PW1!B40*LCI_db2_S4!S59))/LCIA_Methods!D9</f>
        <v>-2.0780452023582318E-2</v>
      </c>
      <c r="J3" s="6">
        <f>(+(supply_chain_S4_PW1!B20*LCI_db2_S4!T29)+(supply_chain_S4_PW1!B40*LCI_db2_S4!T59))/LCIA_Methods!D10</f>
        <v>-2.2852335611456085E-2</v>
      </c>
      <c r="K3" s="6">
        <f>(+(supply_chain_S4_PW1!B20*LCI_db2_S4!U29)+(supply_chain_S4_PW1!B40*LCI_db2_S4!U59))/LCIA_Methods!D11</f>
        <v>-3.4034776617371666E-3</v>
      </c>
      <c r="L3" s="6">
        <f>(+(supply_chain_S4_PW1!B20*LCI_db2_S4!V29)+(supply_chain_S4_PW1!B40*LCI_db2_S4!V59))/LCIA_Methods!D12</f>
        <v>-1.2811193259736824E-2</v>
      </c>
      <c r="M3" s="6">
        <f>(+(supply_chain_S4_PW1!B20*LCI_db2_S4!W29)+(supply_chain_S4_PW1!B40*LCI_db2_S4!W59))/LCIA_Methods!D13</f>
        <v>-0.20991536543697975</v>
      </c>
      <c r="N3" s="6">
        <f>(+(supply_chain_S4_PW1!B20*LCI_db2_S4!X29)+(supply_chain_S4_PW1!B40*LCI_db2_S4!X59))/LCIA_Methods!D14</f>
        <v>-7.115646812958459E-3</v>
      </c>
      <c r="O3" s="6">
        <f>(+(supply_chain_S4_PW1!B20*LCI_db2_S4!Y29)+(supply_chain_S4_PW1!B40*LCI_db2_S4!Y59))/LCIA_Methods!D15</f>
        <v>-3.1739007025633702E-3</v>
      </c>
      <c r="P3" s="6">
        <f>(+(supply_chain_S4_PW1!B20*LCI_db2_S4!Z29)+(supply_chain_S4_PW1!B40*LCI_db2_S4!Z59))/LCIA_Methods!D16</f>
        <v>-9.2799500720803785E-2</v>
      </c>
      <c r="Q3" s="6">
        <f>(+(supply_chain_S4_PW1!B20*LCI_db2_S4!AA29)+(supply_chain_S4_PW1!B40*LCI_db2_S4!AA59))/LCIA_Methods!D17</f>
        <v>-5.6409697762222204E-2</v>
      </c>
    </row>
    <row r="4" spans="1:17" x14ac:dyDescent="0.35">
      <c r="A4" s="5" t="s">
        <v>3</v>
      </c>
      <c r="B4" s="6">
        <f>(+(supply_chain_S4_PW2!B20*LCI_db2_S4!L29)+(supply_chain_S4_PW2!B40*LCI_db2_S4!L59))/LCIA_Methods!D2</f>
        <v>-0.12704479134310495</v>
      </c>
      <c r="C4" s="6">
        <f>(+(supply_chain_S4_PW2!B20*LCI_db2_S4!M29)+(supply_chain_S4_PW2!B40*LCI_db2_S4!M59))/LCIA_Methods!D3</f>
        <v>-1.0519690125922366E-2</v>
      </c>
      <c r="D4" s="6">
        <f>(+(supply_chain_S4_PW2!B20*LCI_db2_S4!N29)+(supply_chain_S4_PW2!B40*LCI_db2_S4!N59))/LCIA_Methods!D4</f>
        <v>-1.0376389221671296</v>
      </c>
      <c r="E4" s="6">
        <f>(+(supply_chain_S4_PW2!B20*LCI_db2_S4!O29)+(supply_chain_S4_PW2!B40*LCI_db2_S4!O59))/LCIA_Methods!D5</f>
        <v>-0.95069050098131624</v>
      </c>
      <c r="F4" s="6">
        <f>(+(supply_chain_S4_PW2!B20*LCI_db2_S4!P29)+(supply_chain_S4_PW2!B40*LCI_db2_S4!P59))/LCIA_Methods!D6</f>
        <v>-0.37555705230325054</v>
      </c>
      <c r="G4" s="6">
        <f>(+(supply_chain_S4_PW2!B20*LCI_db2_S4!Q29)+(supply_chain_S4_PW2!B40*LCI_db2_S4!Q59))/LCIA_Methods!D7</f>
        <v>-2.4126059726749839E-2</v>
      </c>
      <c r="H4" s="6">
        <f>(+(supply_chain_S4_PW2!B20*LCI_db2_S4!R29)+(supply_chain_S4_PW2!B40*LCI_db2_S4!R59))/LCIA_Methods!D8</f>
        <v>-0.16056036612097568</v>
      </c>
      <c r="I4" s="6">
        <f>(+(supply_chain_S4_PW2!B20*LCI_db2_S4!S29)+(supply_chain_S4_PW2!B40*LCI_db2_S4!S59))/LCIA_Methods!D9</f>
        <v>-0.10687089612128049</v>
      </c>
      <c r="J4" s="6">
        <f>(+(supply_chain_S4_PW2!B20*LCI_db2_S4!T29)+(supply_chain_S4_PW2!B40*LCI_db2_S4!T59))/LCIA_Methods!D10</f>
        <v>-0.11752629743034558</v>
      </c>
      <c r="K4" s="6">
        <f>(+(supply_chain_S4_PW2!B20*LCI_db2_S4!U29)+(supply_chain_S4_PW2!B40*LCI_db2_S4!U59))/LCIA_Methods!D11</f>
        <v>-1.7503599403219713E-2</v>
      </c>
      <c r="L4" s="6">
        <f>(+(supply_chain_S4_PW2!B20*LCI_db2_S4!V29)+(supply_chain_S4_PW2!B40*LCI_db2_S4!V59))/LCIA_Methods!D12</f>
        <v>-6.5886136764360809E-2</v>
      </c>
      <c r="M4" s="6">
        <f>(+(supply_chain_S4_PW2!B20*LCI_db2_S4!W29)+(supply_chain_S4_PW2!B40*LCI_db2_S4!W59))/LCIA_Methods!D13</f>
        <v>-1.0795647365330387</v>
      </c>
      <c r="N4" s="6">
        <f>(+(supply_chain_S4_PW2!B20*LCI_db2_S4!X29)+(supply_chain_S4_PW2!B40*LCI_db2_S4!X59))/LCIA_Methods!D14</f>
        <v>-3.6594755038072073E-2</v>
      </c>
      <c r="O4" s="6">
        <f>(+(supply_chain_S4_PW2!B20*LCI_db2_S4!Y29)+(supply_chain_S4_PW2!B40*LCI_db2_S4!Y59))/LCIA_Methods!D15</f>
        <v>-1.6322917898897331E-2</v>
      </c>
      <c r="P4" s="6">
        <f>(+(supply_chain_S4_PW2!B20*LCI_db2_S4!Z29)+(supply_chain_S4_PW2!B40*LCI_db2_S4!Z59))/LCIA_Methods!D16</f>
        <v>-0.4772545751355623</v>
      </c>
      <c r="Q4" s="6">
        <f>(+(supply_chain_S4_PW2!B20*LCI_db2_S4!AA29)+(supply_chain_S4_PW2!B40*LCI_db2_S4!AA59))/LCIA_Methods!D17</f>
        <v>-0.29010701706285702</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OEV_Pathways_db2_S4!B2*VLOOKUP("BWM",Waste_Generation_S5!A1:C100,3,FALSE)</f>
        <v>38.957205161906174</v>
      </c>
      <c r="C2" s="6">
        <f>OEV_Pathways_db2_S4!C2*VLOOKUP("BWM",Waste_Generation_S5!A1:C100,3,FALSE)</f>
        <v>1.7352417554567487</v>
      </c>
      <c r="D2" s="6">
        <f>OEV_Pathways_db2_S4!D2*VLOOKUP("BWM",Waste_Generation_S5!A1:C100,3,FALSE)</f>
        <v>509.06979152341734</v>
      </c>
      <c r="E2" s="6">
        <f>OEV_Pathways_db2_S4!E2*VLOOKUP("BWM",Waste_Generation_S5!A1:C100,3,FALSE)</f>
        <v>-157.72696863371789</v>
      </c>
      <c r="F2" s="6">
        <f>OEV_Pathways_db2_S4!F2*VLOOKUP("BWM",Waste_Generation_S5!A1:C100,3,FALSE)</f>
        <v>56.618185338171706</v>
      </c>
      <c r="G2" s="6">
        <f>OEV_Pathways_db2_S4!G2*VLOOKUP("BWM",Waste_Generation_S5!A1:C100,3,FALSE)</f>
        <v>4.4547008979516676</v>
      </c>
      <c r="H2" s="6">
        <f>OEV_Pathways_db2_S4!H2*VLOOKUP("BWM",Waste_Generation_S5!A1:C100,3,FALSE)</f>
        <v>62.883545300859382</v>
      </c>
      <c r="I2" s="6">
        <f>OEV_Pathways_db2_S4!I2*VLOOKUP("BWM",Waste_Generation_S5!A1:C100,3,FALSE)</f>
        <v>78.430372365009958</v>
      </c>
      <c r="J2" s="6">
        <f>OEV_Pathways_db2_S4!J2*VLOOKUP("BWM",Waste_Generation_S5!A1:C100,3,FALSE)</f>
        <v>99.662075972306184</v>
      </c>
      <c r="K2" s="6">
        <f>OEV_Pathways_db2_S4!K2*VLOOKUP("BWM",Waste_Generation_S5!A1:C100,3,FALSE)</f>
        <v>67.963549446127942</v>
      </c>
      <c r="L2" s="6">
        <f>OEV_Pathways_db2_S4!L2*VLOOKUP("BWM",Waste_Generation_S5!A1:C100,3,FALSE)</f>
        <v>131.84040918373714</v>
      </c>
      <c r="M2" s="6">
        <f>OEV_Pathways_db2_S4!M2*VLOOKUP("BWM",Waste_Generation_S5!A1:C100,3,FALSE)</f>
        <v>674.95860670703325</v>
      </c>
      <c r="N2" s="6">
        <f>OEV_Pathways_db2_S4!N2*VLOOKUP("BWM",Waste_Generation_S5!A1:C100,3,FALSE)</f>
        <v>85.190006680000295</v>
      </c>
      <c r="O2" s="6">
        <f>OEV_Pathways_db2_S4!O2*VLOOKUP("BWM",Waste_Generation_S5!A1:C100,3,FALSE)</f>
        <v>1012.683569865972</v>
      </c>
      <c r="P2" s="6">
        <f>OEV_Pathways_db2_S4!P2*VLOOKUP("BWM",Waste_Generation_S5!A1:C100,3,FALSE)</f>
        <v>83.48312359250022</v>
      </c>
      <c r="Q2" s="6">
        <f>OEV_Pathways_db2_S4!Q2*VLOOKUP("BWM",Waste_Generation_S5!A1:C100,3,FALSE)</f>
        <v>57.99699042628226</v>
      </c>
    </row>
    <row r="3" spans="1:17" x14ac:dyDescent="0.35">
      <c r="A3" s="5" t="s">
        <v>2</v>
      </c>
      <c r="B3" s="6">
        <f>OEV_Pathways_db2_S4!B3*VLOOKUP("PW1",Waste_Generation_S5!A1:C100,3,FALSE)</f>
        <v>7.8862682259232919</v>
      </c>
      <c r="C3" s="6">
        <f>OEV_Pathways_db2_S4!C3*VLOOKUP("PW1",Waste_Generation_S5!A1:C100,3,FALSE)</f>
        <v>0.36191639018786803</v>
      </c>
      <c r="D3" s="6">
        <f>OEV_Pathways_db2_S4!D3*VLOOKUP("PW1",Waste_Generation_S5!A1:C100,3,FALSE)</f>
        <v>111.07418533476744</v>
      </c>
      <c r="E3" s="6">
        <f>OEV_Pathways_db2_S4!E3*VLOOKUP("PW1",Waste_Generation_S5!A1:C100,3,FALSE)</f>
        <v>-19.698204725490388</v>
      </c>
      <c r="F3" s="6">
        <f>OEV_Pathways_db2_S4!F3*VLOOKUP("PW1",Waste_Generation_S5!A1:C100,3,FALSE)</f>
        <v>11.187463510685502</v>
      </c>
      <c r="G3" s="6">
        <f>OEV_Pathways_db2_S4!G3*VLOOKUP("PW1",Waste_Generation_S5!A1:C100,3,FALSE)</f>
        <v>0.92230276399017241</v>
      </c>
      <c r="H3" s="6">
        <f>OEV_Pathways_db2_S4!H3*VLOOKUP("PW1",Waste_Generation_S5!A1:C100,3,FALSE)</f>
        <v>13.500530690618856</v>
      </c>
      <c r="I3" s="6">
        <f>OEV_Pathways_db2_S4!I3*VLOOKUP("PW1",Waste_Generation_S5!A1:C100,3,FALSE)</f>
        <v>15.367936893127316</v>
      </c>
      <c r="J3" s="6">
        <f>OEV_Pathways_db2_S4!J3*VLOOKUP("PW1",Waste_Generation_S5!A1:C100,3,FALSE)</f>
        <v>19.359627843830047</v>
      </c>
      <c r="K3" s="6">
        <f>OEV_Pathways_db2_S4!K3*VLOOKUP("PW1",Waste_Generation_S5!A1:C100,3,FALSE)</f>
        <v>13.766465042648145</v>
      </c>
      <c r="L3" s="6">
        <f>OEV_Pathways_db2_S4!L3*VLOOKUP("PW1",Waste_Generation_S5!A1:C100,3,FALSE)</f>
        <v>25.646087308275483</v>
      </c>
      <c r="M3" s="6">
        <f>OEV_Pathways_db2_S4!M3*VLOOKUP("PW1",Waste_Generation_S5!A1:C100,3,FALSE)</f>
        <v>164.41835189519304</v>
      </c>
      <c r="N3" s="6">
        <f>OEV_Pathways_db2_S4!N3*VLOOKUP("PW1",Waste_Generation_S5!A1:C100,3,FALSE)</f>
        <v>18.869480662746902</v>
      </c>
      <c r="O3" s="6">
        <f>OEV_Pathways_db2_S4!O3*VLOOKUP("PW1",Waste_Generation_S5!A1:C100,3,FALSE)</f>
        <v>200.86839793180425</v>
      </c>
      <c r="P3" s="6">
        <f>OEV_Pathways_db2_S4!P3*VLOOKUP("PW1",Waste_Generation_S5!A1:C100,3,FALSE)</f>
        <v>17.421171854029691</v>
      </c>
      <c r="Q3" s="6">
        <f>OEV_Pathways_db2_S4!Q3*VLOOKUP("PW1",Waste_Generation_S5!A1:C100,3,FALSE)</f>
        <v>12.177544983759255</v>
      </c>
    </row>
    <row r="4" spans="1:17" x14ac:dyDescent="0.35">
      <c r="A4" s="5" t="s">
        <v>3</v>
      </c>
      <c r="B4" s="6">
        <f>OEV_Pathways_db2_S4!B4*VLOOKUP("PW2",Waste_Generation_S5!A1:C100,3,FALSE)</f>
        <v>31.070936935982878</v>
      </c>
      <c r="C4" s="6">
        <f>OEV_Pathways_db2_S4!C4*VLOOKUP("PW2",Waste_Generation_S5!A1:C100,3,FALSE)</f>
        <v>1.3733253652688808</v>
      </c>
      <c r="D4" s="6">
        <f>OEV_Pathways_db2_S4!D4*VLOOKUP("PW2",Waste_Generation_S5!A1:C100,3,FALSE)</f>
        <v>397.99560618864984</v>
      </c>
      <c r="E4" s="6">
        <f>OEV_Pathways_db2_S4!E4*VLOOKUP("PW2",Waste_Generation_S5!A1:C100,3,FALSE)</f>
        <v>-138.02876390822749</v>
      </c>
      <c r="F4" s="6">
        <f>OEV_Pathways_db2_S4!F4*VLOOKUP("PW2",Waste_Generation_S5!A1:C100,3,FALSE)</f>
        <v>45.430721827486209</v>
      </c>
      <c r="G4" s="6">
        <f>OEV_Pathways_db2_S4!G4*VLOOKUP("PW2",Waste_Generation_S5!A1:C100,3,FALSE)</f>
        <v>3.5323981339614945</v>
      </c>
      <c r="H4" s="6">
        <f>OEV_Pathways_db2_S4!H4*VLOOKUP("PW2",Waste_Generation_S5!A1:C100,3,FALSE)</f>
        <v>49.383014610240529</v>
      </c>
      <c r="I4" s="6">
        <f>OEV_Pathways_db2_S4!I4*VLOOKUP("PW2",Waste_Generation_S5!A1:C100,3,FALSE)</f>
        <v>63.062435471882637</v>
      </c>
      <c r="J4" s="6">
        <f>OEV_Pathways_db2_S4!J4*VLOOKUP("PW2",Waste_Generation_S5!A1:C100,3,FALSE)</f>
        <v>80.302448128476129</v>
      </c>
      <c r="K4" s="6">
        <f>OEV_Pathways_db2_S4!K4*VLOOKUP("PW2",Waste_Generation_S5!A1:C100,3,FALSE)</f>
        <v>54.197084403479792</v>
      </c>
      <c r="L4" s="6">
        <f>OEV_Pathways_db2_S4!L4*VLOOKUP("PW2",Waste_Generation_S5!A1:C100,3,FALSE)</f>
        <v>106.19432187546165</v>
      </c>
      <c r="M4" s="6">
        <f>OEV_Pathways_db2_S4!M4*VLOOKUP("PW2",Waste_Generation_S5!A1:C100,3,FALSE)</f>
        <v>510.54025481184021</v>
      </c>
      <c r="N4" s="6">
        <f>OEV_Pathways_db2_S4!N4*VLOOKUP("PW2",Waste_Generation_S5!A1:C100,3,FALSE)</f>
        <v>66.320526017253385</v>
      </c>
      <c r="O4" s="6">
        <f>OEV_Pathways_db2_S4!O4*VLOOKUP("PW2",Waste_Generation_S5!A1:C100,3,FALSE)</f>
        <v>811.81517193416767</v>
      </c>
      <c r="P4" s="6">
        <f>OEV_Pathways_db2_S4!P4*VLOOKUP("PW2",Waste_Generation_S5!A1:C100,3,FALSE)</f>
        <v>66.061951738470526</v>
      </c>
      <c r="Q4" s="6">
        <f>OEV_Pathways_db2_S4!Q4*VLOOKUP("PW2",Waste_Generation_S5!A1:C100,3,FALSE)</f>
        <v>45.819445442522998</v>
      </c>
    </row>
  </sheetData>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CA_Pathways_db2_S5!B2-TUM_db2_S5_Util!B2</f>
        <v>16.122932272957577</v>
      </c>
      <c r="C2" s="6">
        <f>CA_Pathways_db2_S5!C2-TUM_db2_S5_Util!C2</f>
        <v>0.47182553024329194</v>
      </c>
      <c r="D2" s="6">
        <f>CA_Pathways_db2_S5!D2-TUM_db2_S5_Util!D2</f>
        <v>44.013686056066824</v>
      </c>
      <c r="E2" s="6">
        <f>CA_Pathways_db2_S5!E2-TUM_db2_S5_Util!E2</f>
        <v>16.038051367267865</v>
      </c>
      <c r="F2" s="6">
        <f>CA_Pathways_db2_S5!F2-TUM_db2_S5_Util!F2</f>
        <v>18.861218860435404</v>
      </c>
      <c r="G2" s="6">
        <f>CA_Pathways_db2_S5!G2-TUM_db2_S5_Util!G2</f>
        <v>0.98930856794800093</v>
      </c>
      <c r="H2" s="6">
        <f>CA_Pathways_db2_S5!H2-TUM_db2_S5_Util!H2</f>
        <v>83.200297341721765</v>
      </c>
      <c r="I2" s="6">
        <f>CA_Pathways_db2_S5!I2-TUM_db2_S5_Util!I2</f>
        <v>28.375141967953194</v>
      </c>
      <c r="J2" s="6">
        <f>CA_Pathways_db2_S5!J2-TUM_db2_S5_Util!J2</f>
        <v>39.203557901823004</v>
      </c>
      <c r="K2" s="6">
        <f>CA_Pathways_db2_S5!K2-TUM_db2_S5_Util!K2</f>
        <v>0.7501590338608225</v>
      </c>
      <c r="L2" s="6">
        <f>CA_Pathways_db2_S5!L2-TUM_db2_S5_Util!L2</f>
        <v>5.3860494739526548</v>
      </c>
      <c r="M2" s="6">
        <f>CA_Pathways_db2_S5!M2-TUM_db2_S5_Util!M2</f>
        <v>4.0615778271860608</v>
      </c>
      <c r="N2" s="6">
        <f>CA_Pathways_db2_S5!N2-TUM_db2_S5_Util!N2</f>
        <v>0.90007340122161072</v>
      </c>
      <c r="O2" s="6">
        <f>CA_Pathways_db2_S5!O2-TUM_db2_S5_Util!O2</f>
        <v>1.5258788129356402</v>
      </c>
      <c r="P2" s="6">
        <f>CA_Pathways_db2_S5!P2-TUM_db2_S5_Util!P2</f>
        <v>3.4947137525051533</v>
      </c>
      <c r="Q2" s="6">
        <f>CA_Pathways_db2_S5!Q2-TUM_db2_S5_Util!Q2</f>
        <v>12.162716085466865</v>
      </c>
    </row>
    <row r="3" spans="1:17" x14ac:dyDescent="0.35">
      <c r="A3" s="5" t="s">
        <v>2</v>
      </c>
      <c r="B3" s="6">
        <f>CA_Pathways_db2_S5!B3-TUM_db2_S5_Util!B3</f>
        <v>0.87340133181087454</v>
      </c>
      <c r="C3" s="6">
        <f>CA_Pathways_db2_S5!C3-TUM_db2_S5_Util!C3</f>
        <v>2.2532008972319354E-3</v>
      </c>
      <c r="D3" s="6">
        <f>CA_Pathways_db2_S5!D3-TUM_db2_S5_Util!D3</f>
        <v>0.45100999805635716</v>
      </c>
      <c r="E3" s="6">
        <f>CA_Pathways_db2_S5!E3-TUM_db2_S5_Util!E3</f>
        <v>0.14992756232032867</v>
      </c>
      <c r="F3" s="6">
        <f>CA_Pathways_db2_S5!F3-TUM_db2_S5_Util!F3</f>
        <v>0.18041939351132025</v>
      </c>
      <c r="G3" s="6">
        <f>CA_Pathways_db2_S5!G3-TUM_db2_S5_Util!G3</f>
        <v>1.7640444102846632E-2</v>
      </c>
      <c r="H3" s="6">
        <f>CA_Pathways_db2_S5!H3-TUM_db2_S5_Util!H3</f>
        <v>72.790799825678363</v>
      </c>
      <c r="I3" s="6">
        <f>CA_Pathways_db2_S5!I3-TUM_db2_S5_Util!I3</f>
        <v>0.4375315146788169</v>
      </c>
      <c r="J3" s="6">
        <f>CA_Pathways_db2_S5!J3-TUM_db2_S5_Util!J3</f>
        <v>0.57585124596514159</v>
      </c>
      <c r="K3" s="6">
        <f>CA_Pathways_db2_S5!K3-TUM_db2_S5_Util!K3</f>
        <v>1.4527962140477373E-2</v>
      </c>
      <c r="L3" s="6">
        <f>CA_Pathways_db2_S5!L3-TUM_db2_S5_Util!L3</f>
        <v>4.5370010093600074E-2</v>
      </c>
      <c r="M3" s="6">
        <f>CA_Pathways_db2_S5!M3-TUM_db2_S5_Util!M3</f>
        <v>0.13093317055931303</v>
      </c>
      <c r="N3" s="6">
        <f>CA_Pathways_db2_S5!N3-TUM_db2_S5_Util!N3</f>
        <v>5.8467692880123292E-3</v>
      </c>
      <c r="O3" s="6">
        <f>CA_Pathways_db2_S5!O3-TUM_db2_S5_Util!O3</f>
        <v>0.6706175152862941</v>
      </c>
      <c r="P3" s="6">
        <f>CA_Pathways_db2_S5!P3-TUM_db2_S5_Util!P3</f>
        <v>0.10470645573813513</v>
      </c>
      <c r="Q3" s="6">
        <f>CA_Pathways_db2_S5!Q3-TUM_db2_S5_Util!Q3</f>
        <v>0.46651919176411005</v>
      </c>
    </row>
    <row r="4" spans="1:17" x14ac:dyDescent="0.35">
      <c r="A4" s="5" t="s">
        <v>3</v>
      </c>
      <c r="B4" s="6">
        <f>CA_Pathways_db2_S5!B4-TUM_db2_S5_Util!B4</f>
        <v>15.2495309411467</v>
      </c>
      <c r="C4" s="6">
        <f>CA_Pathways_db2_S5!C4-TUM_db2_S5_Util!C4</f>
        <v>0.46957232934606002</v>
      </c>
      <c r="D4" s="6">
        <f>CA_Pathways_db2_S5!D4-TUM_db2_S5_Util!D4</f>
        <v>43.562676058010467</v>
      </c>
      <c r="E4" s="6">
        <f>CA_Pathways_db2_S5!E4-TUM_db2_S5_Util!E4</f>
        <v>15.888123804947536</v>
      </c>
      <c r="F4" s="6">
        <f>CA_Pathways_db2_S5!F4-TUM_db2_S5_Util!F4</f>
        <v>18.680799466924082</v>
      </c>
      <c r="G4" s="6">
        <f>CA_Pathways_db2_S5!G4-TUM_db2_S5_Util!G4</f>
        <v>0.97166812384515422</v>
      </c>
      <c r="H4" s="6">
        <f>CA_Pathways_db2_S5!H4-TUM_db2_S5_Util!H4</f>
        <v>10.409497516043414</v>
      </c>
      <c r="I4" s="6">
        <f>CA_Pathways_db2_S5!I4-TUM_db2_S5_Util!I4</f>
        <v>27.937610453274374</v>
      </c>
      <c r="J4" s="6">
        <f>CA_Pathways_db2_S5!J4-TUM_db2_S5_Util!J4</f>
        <v>38.627706655857857</v>
      </c>
      <c r="K4" s="6">
        <f>CA_Pathways_db2_S5!K4-TUM_db2_S5_Util!K4</f>
        <v>0.73563107172034514</v>
      </c>
      <c r="L4" s="6">
        <f>CA_Pathways_db2_S5!L4-TUM_db2_S5_Util!L4</f>
        <v>5.3406794638590531</v>
      </c>
      <c r="M4" s="6">
        <f>CA_Pathways_db2_S5!M4-TUM_db2_S5_Util!M4</f>
        <v>3.9306446566267477</v>
      </c>
      <c r="N4" s="6">
        <f>CA_Pathways_db2_S5!N4-TUM_db2_S5_Util!N4</f>
        <v>0.89422663193359853</v>
      </c>
      <c r="O4" s="6">
        <f>CA_Pathways_db2_S5!O4-TUM_db2_S5_Util!O4</f>
        <v>0.855261297649346</v>
      </c>
      <c r="P4" s="6">
        <f>CA_Pathways_db2_S5!P4-TUM_db2_S5_Util!P4</f>
        <v>3.3900072967670178</v>
      </c>
      <c r="Q4" s="6">
        <f>CA_Pathways_db2_S5!Q4-TUM_db2_S5_Util!Q4</f>
        <v>11.696196893702755</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(+(supply_chain_S5_BWM!B20*LCI_db2_S5!L29)+(supply_chain_S5_BWM!B40*LCI_db2_S5!L59))/LCIA_Methods!D2</f>
        <v>-3.5598937453390906</v>
      </c>
      <c r="C2" s="6">
        <f>(+(supply_chain_S5_BWM!B20*LCI_db2_S5!M29)+(supply_chain_S5_BWM!B40*LCI_db2_S5!M59))/LCIA_Methods!D3</f>
        <v>-6.55996436903407E-2</v>
      </c>
      <c r="D2" s="6">
        <f>(+(supply_chain_S5_BWM!B20*LCI_db2_S5!N29)+(supply_chain_S5_BWM!B40*LCI_db2_S5!N59))/LCIA_Methods!D4</f>
        <v>-6.3825687270498976</v>
      </c>
      <c r="E2" s="6">
        <f>(+(supply_chain_S5_BWM!B20*LCI_db2_S5!O29)+(supply_chain_S5_BWM!B40*LCI_db2_S5!O59))/LCIA_Methods!D5</f>
        <v>-5.864577564564085</v>
      </c>
      <c r="F2" s="6">
        <f>(+(supply_chain_S5_BWM!B20*LCI_db2_S5!P29)+(supply_chain_S5_BWM!B40*LCI_db2_S5!P59))/LCIA_Methods!D6</f>
        <v>-4.0884331220344619</v>
      </c>
      <c r="G2" s="6">
        <f>(+(supply_chain_S5_BWM!B20*LCI_db2_S5!Q29)+(supply_chain_S5_BWM!B40*LCI_db2_S5!Q59))/LCIA_Methods!D7</f>
        <v>-0.2204929841645481</v>
      </c>
      <c r="H2" s="6">
        <f>(+(supply_chain_S5_BWM!B20*LCI_db2_S5!R29)+(supply_chain_S5_BWM!B40*LCI_db2_S5!R59))/LCIA_Methods!D8</f>
        <v>-0.98531163083482076</v>
      </c>
      <c r="I2" s="6">
        <f>(+(supply_chain_S5_BWM!B20*LCI_db2_S5!S29)+(supply_chain_S5_BWM!B40*LCI_db2_S5!S59))/LCIA_Methods!D9</f>
        <v>-3.4911594361619467</v>
      </c>
      <c r="J2" s="6">
        <f>(+(supply_chain_S5_BWM!B20*LCI_db2_S5!T29)+(supply_chain_S5_BWM!B40*LCI_db2_S5!T59))/LCIA_Methods!D10</f>
        <v>-4.6605925965034967</v>
      </c>
      <c r="K2" s="6">
        <f>(+(supply_chain_S5_BWM!B20*LCI_db2_S5!U29)+(supply_chain_S5_BWM!B40*LCI_db2_S5!U59))/LCIA_Methods!D11</f>
        <v>-0.10976360963396839</v>
      </c>
      <c r="L2" s="6">
        <f>(+(supply_chain_S5_BWM!B20*LCI_db2_S5!V29)+(supply_chain_S5_BWM!B40*LCI_db2_S5!V59))/LCIA_Methods!D12</f>
        <v>-0.5120032238186496</v>
      </c>
      <c r="M2" s="6">
        <f>(+(supply_chain_S5_BWM!B20*LCI_db2_S5!W29)+(supply_chain_S5_BWM!B40*LCI_db2_S5!W59))/LCIA_Methods!D13</f>
        <v>-1.6350586847747155</v>
      </c>
      <c r="N2" s="6">
        <f>(+(supply_chain_S5_BWM!B20*LCI_db2_S5!X29)+(supply_chain_S5_BWM!B40*LCI_db2_S5!X59))/LCIA_Methods!D14</f>
        <v>-0.20528147692735166</v>
      </c>
      <c r="O2" s="6">
        <f>(+(supply_chain_S5_BWM!B20*LCI_db2_S5!Y29)+(supply_chain_S5_BWM!B40*LCI_db2_S5!Y59))/LCIA_Methods!D15</f>
        <v>-0.13513023510021346</v>
      </c>
      <c r="P2" s="6">
        <f>(+(supply_chain_S5_BWM!B20*LCI_db2_S5!Z29)+(supply_chain_S5_BWM!B40*LCI_db2_S5!Z59))/LCIA_Methods!D16</f>
        <v>-1.6476282515528122</v>
      </c>
      <c r="Q2" s="6">
        <f>(+(supply_chain_S5_BWM!B20*LCI_db2_S5!AA29)+(supply_chain_S5_BWM!B40*LCI_db2_S5!AA59))/LCIA_Methods!D17</f>
        <v>-2.0535535886672176</v>
      </c>
    </row>
    <row r="3" spans="1:17" x14ac:dyDescent="0.35">
      <c r="A3" s="5" t="s">
        <v>2</v>
      </c>
      <c r="B3" s="6">
        <f>(+(supply_chain_S5_PW1!B20*LCI_db2_S5!L29)+(supply_chain_S5_PW1!B40*LCI_db2_S5!L59))/LCIA_Methods!D2</f>
        <v>-2.47031538722704E-2</v>
      </c>
      <c r="C3" s="6">
        <f>(+(supply_chain_S5_PW1!B20*LCI_db2_S5!M29)+(supply_chain_S5_PW1!B40*LCI_db2_S5!M59))/LCIA_Methods!D3</f>
        <v>-2.0454953022626824E-3</v>
      </c>
      <c r="D3" s="6">
        <f>(+(supply_chain_S5_PW1!B20*LCI_db2_S5!N29)+(supply_chain_S5_PW1!B40*LCI_db2_S5!N59))/LCIA_Methods!D4</f>
        <v>-0.20176312375471961</v>
      </c>
      <c r="E3" s="6">
        <f>(+(supply_chain_S5_PW1!B20*LCI_db2_S5!O29)+(supply_chain_S5_PW1!B40*LCI_db2_S5!O59))/LCIA_Methods!D5</f>
        <v>-0.18485648630192258</v>
      </c>
      <c r="F3" s="6">
        <f>(+(supply_chain_S5_PW1!B20*LCI_db2_S5!P29)+(supply_chain_S5_PW1!B40*LCI_db2_S5!P59))/LCIA_Methods!D6</f>
        <v>-7.302498239229871E-2</v>
      </c>
      <c r="G3" s="6">
        <f>(+(supply_chain_S5_PW1!B20*LCI_db2_S5!Q29)+(supply_chain_S5_PW1!B40*LCI_db2_S5!Q59))/LCIA_Methods!D7</f>
        <v>-4.6911782802013576E-3</v>
      </c>
      <c r="H3" s="6">
        <f>(+(supply_chain_S5_PW1!B20*LCI_db2_S5!R29)+(supply_chain_S5_PW1!B40*LCI_db2_S5!R59))/LCIA_Methods!D8</f>
        <v>-3.1220071190189717E-2</v>
      </c>
      <c r="I3" s="6">
        <f>(+(supply_chain_S5_PW1!B20*LCI_db2_S5!S29)+(supply_chain_S5_PW1!B40*LCI_db2_S5!S59))/LCIA_Methods!D9</f>
        <v>-2.0780452023582318E-2</v>
      </c>
      <c r="J3" s="6">
        <f>(+(supply_chain_S5_PW1!B20*LCI_db2_S5!T29)+(supply_chain_S5_PW1!B40*LCI_db2_S5!T59))/LCIA_Methods!D10</f>
        <v>-2.2852335611456085E-2</v>
      </c>
      <c r="K3" s="6">
        <f>(+(supply_chain_S5_PW1!B20*LCI_db2_S5!U29)+(supply_chain_S5_PW1!B40*LCI_db2_S5!U59))/LCIA_Methods!D11</f>
        <v>-3.4034776617371666E-3</v>
      </c>
      <c r="L3" s="6">
        <f>(+(supply_chain_S5_PW1!B20*LCI_db2_S5!V29)+(supply_chain_S5_PW1!B40*LCI_db2_S5!V59))/LCIA_Methods!D12</f>
        <v>-1.2811193259736824E-2</v>
      </c>
      <c r="M3" s="6">
        <f>(+(supply_chain_S5_PW1!B20*LCI_db2_S5!W29)+(supply_chain_S5_PW1!B40*LCI_db2_S5!W59))/LCIA_Methods!D13</f>
        <v>-0.20991536543697975</v>
      </c>
      <c r="N3" s="6">
        <f>(+(supply_chain_S5_PW1!B20*LCI_db2_S5!X29)+(supply_chain_S5_PW1!B40*LCI_db2_S5!X59))/LCIA_Methods!D14</f>
        <v>-7.115646812958459E-3</v>
      </c>
      <c r="O3" s="6">
        <f>(+(supply_chain_S5_PW1!B20*LCI_db2_S5!Y29)+(supply_chain_S5_PW1!B40*LCI_db2_S5!Y59))/LCIA_Methods!D15</f>
        <v>-3.1739007025633702E-3</v>
      </c>
      <c r="P3" s="6">
        <f>(+(supply_chain_S5_PW1!B20*LCI_db2_S5!Z29)+(supply_chain_S5_PW1!B40*LCI_db2_S5!Z59))/LCIA_Methods!D16</f>
        <v>-9.2799500720803785E-2</v>
      </c>
      <c r="Q3" s="6">
        <f>(+(supply_chain_S5_PW1!B20*LCI_db2_S5!AA29)+(supply_chain_S5_PW1!B40*LCI_db2_S5!AA59))/LCIA_Methods!D17</f>
        <v>-5.6409697762222204E-2</v>
      </c>
    </row>
    <row r="4" spans="1:17" x14ac:dyDescent="0.35">
      <c r="A4" s="5" t="s">
        <v>3</v>
      </c>
      <c r="B4" s="6">
        <f>(+(supply_chain_S5_PW2!B20*LCI_db2_S5!L29)+(supply_chain_S5_PW2!B40*LCI_db2_S5!L59))/LCIA_Methods!D2</f>
        <v>-3.5351905914668205</v>
      </c>
      <c r="C4" s="6">
        <f>(+(supply_chain_S5_PW2!B20*LCI_db2_S5!M29)+(supply_chain_S5_PW2!B40*LCI_db2_S5!M59))/LCIA_Methods!D3</f>
        <v>-6.3554148388078033E-2</v>
      </c>
      <c r="D4" s="6">
        <f>(+(supply_chain_S5_PW2!B20*LCI_db2_S5!N29)+(supply_chain_S5_PW2!B40*LCI_db2_S5!N59))/LCIA_Methods!D4</f>
        <v>-6.1808056032951777</v>
      </c>
      <c r="E4" s="6">
        <f>(+(supply_chain_S5_PW2!B20*LCI_db2_S5!O29)+(supply_chain_S5_PW2!B40*LCI_db2_S5!O59))/LCIA_Methods!D5</f>
        <v>-5.6797210782621628</v>
      </c>
      <c r="F4" s="6">
        <f>(+(supply_chain_S5_PW2!B20*LCI_db2_S5!P29)+(supply_chain_S5_PW2!B40*LCI_db2_S5!P59))/LCIA_Methods!D6</f>
        <v>-4.0154081396421635</v>
      </c>
      <c r="G4" s="6">
        <f>(+(supply_chain_S5_PW2!B20*LCI_db2_S5!Q29)+(supply_chain_S5_PW2!B40*LCI_db2_S5!Q59))/LCIA_Methods!D7</f>
        <v>-0.21580180588434675</v>
      </c>
      <c r="H4" s="6">
        <f>(+(supply_chain_S5_PW2!B20*LCI_db2_S5!R29)+(supply_chain_S5_PW2!B40*LCI_db2_S5!R59))/LCIA_Methods!D8</f>
        <v>-0.9540915596446311</v>
      </c>
      <c r="I4" s="6">
        <f>(+(supply_chain_S5_PW2!B20*LCI_db2_S5!S29)+(supply_chain_S5_PW2!B40*LCI_db2_S5!S59))/LCIA_Methods!D9</f>
        <v>-3.4703789841383648</v>
      </c>
      <c r="J4" s="6">
        <f>(+(supply_chain_S5_PW2!B20*LCI_db2_S5!T29)+(supply_chain_S5_PW2!B40*LCI_db2_S5!T59))/LCIA_Methods!D10</f>
        <v>-4.6377402608920404</v>
      </c>
      <c r="K4" s="6">
        <f>(+(supply_chain_S5_PW2!B20*LCI_db2_S5!U29)+(supply_chain_S5_PW2!B40*LCI_db2_S5!U59))/LCIA_Methods!D11</f>
        <v>-0.10636013197223122</v>
      </c>
      <c r="L4" s="6">
        <f>(+(supply_chain_S5_PW2!B20*LCI_db2_S5!V29)+(supply_chain_S5_PW2!B40*LCI_db2_S5!V59))/LCIA_Methods!D12</f>
        <v>-0.49919203055891281</v>
      </c>
      <c r="M4" s="6">
        <f>(+(supply_chain_S5_PW2!B20*LCI_db2_S5!W29)+(supply_chain_S5_PW2!B40*LCI_db2_S5!W59))/LCIA_Methods!D13</f>
        <v>-1.4251433193377359</v>
      </c>
      <c r="N4" s="6">
        <f>(+(supply_chain_S5_PW2!B20*LCI_db2_S5!X29)+(supply_chain_S5_PW2!B40*LCI_db2_S5!X59))/LCIA_Methods!D14</f>
        <v>-0.1981658301143932</v>
      </c>
      <c r="O4" s="6">
        <f>(+(supply_chain_S5_PW2!B20*LCI_db2_S5!Y29)+(supply_chain_S5_PW2!B40*LCI_db2_S5!Y59))/LCIA_Methods!D15</f>
        <v>-0.13195633439765009</v>
      </c>
      <c r="P4" s="6">
        <f>(+(supply_chain_S5_PW2!B20*LCI_db2_S5!Z29)+(supply_chain_S5_PW2!B40*LCI_db2_S5!Z59))/LCIA_Methods!D16</f>
        <v>-1.5548287508320084</v>
      </c>
      <c r="Q4" s="6">
        <f>(+(supply_chain_S5_PW2!B20*LCI_db2_S5!AA29)+(supply_chain_S5_PW2!B40*LCI_db2_S5!AA59))/LCIA_Methods!D17</f>
        <v>-1.9971438909049954</v>
      </c>
    </row>
  </sheetData>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Q4"/>
  <sheetViews>
    <sheetView workbookViewId="0"/>
  </sheetViews>
  <sheetFormatPr baseColWidth="10" defaultColWidth="8.7265625" defaultRowHeight="14.5" x14ac:dyDescent="0.35"/>
  <sheetData>
    <row r="1" spans="1:17" x14ac:dyDescent="0.35">
      <c r="B1" s="5" t="s">
        <v>0</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row>
    <row r="2" spans="1:17" x14ac:dyDescent="0.35">
      <c r="A2" s="5" t="s">
        <v>1</v>
      </c>
      <c r="B2" s="6">
        <f>OEV_Pathways_db2_S5!B2*VLOOKUP("BWM",Waste_Generation_S5!A1:C100,3,FALSE)</f>
        <v>38.957205161906174</v>
      </c>
      <c r="C2" s="6">
        <f>OEV_Pathways_db2_S5!C2*VLOOKUP("BWM",Waste_Generation_S5!A1:C100,3,FALSE)</f>
        <v>1.7352417554567487</v>
      </c>
      <c r="D2" s="6">
        <f>OEV_Pathways_db2_S5!D2*VLOOKUP("BWM",Waste_Generation_S5!A1:C100,3,FALSE)</f>
        <v>509.06979152341734</v>
      </c>
      <c r="E2" s="6">
        <f>OEV_Pathways_db2_S5!E2*VLOOKUP("BWM",Waste_Generation_S5!A1:C100,3,FALSE)</f>
        <v>-157.72696863371789</v>
      </c>
      <c r="F2" s="6">
        <f>OEV_Pathways_db2_S5!F2*VLOOKUP("BWM",Waste_Generation_S5!A1:C100,3,FALSE)</f>
        <v>56.618185338171706</v>
      </c>
      <c r="G2" s="6">
        <f>OEV_Pathways_db2_S5!G2*VLOOKUP("BWM",Waste_Generation_S5!A1:C100,3,FALSE)</f>
        <v>4.4547008979516676</v>
      </c>
      <c r="H2" s="6">
        <f>OEV_Pathways_db2_S5!H2*VLOOKUP("BWM",Waste_Generation_S5!A1:C100,3,FALSE)</f>
        <v>62.883545300859382</v>
      </c>
      <c r="I2" s="6">
        <f>OEV_Pathways_db2_S5!I2*VLOOKUP("BWM",Waste_Generation_S5!A1:C100,3,FALSE)</f>
        <v>78.430372365009958</v>
      </c>
      <c r="J2" s="6">
        <f>OEV_Pathways_db2_S5!J2*VLOOKUP("BWM",Waste_Generation_S5!A1:C100,3,FALSE)</f>
        <v>99.662075972306184</v>
      </c>
      <c r="K2" s="6">
        <f>OEV_Pathways_db2_S5!K2*VLOOKUP("BWM",Waste_Generation_S5!A1:C100,3,FALSE)</f>
        <v>67.963549446127942</v>
      </c>
      <c r="L2" s="6">
        <f>OEV_Pathways_db2_S5!L2*VLOOKUP("BWM",Waste_Generation_S5!A1:C100,3,FALSE)</f>
        <v>131.84040918373714</v>
      </c>
      <c r="M2" s="6">
        <f>OEV_Pathways_db2_S5!M2*VLOOKUP("BWM",Waste_Generation_S5!A1:C100,3,FALSE)</f>
        <v>674.95860670703325</v>
      </c>
      <c r="N2" s="6">
        <f>OEV_Pathways_db2_S5!N2*VLOOKUP("BWM",Waste_Generation_S5!A1:C100,3,FALSE)</f>
        <v>85.190006680000295</v>
      </c>
      <c r="O2" s="6">
        <f>OEV_Pathways_db2_S5!O2*VLOOKUP("BWM",Waste_Generation_S5!A1:C100,3,FALSE)</f>
        <v>1012.683569865972</v>
      </c>
      <c r="P2" s="6">
        <f>OEV_Pathways_db2_S5!P2*VLOOKUP("BWM",Waste_Generation_S5!A1:C100,3,FALSE)</f>
        <v>83.48312359250022</v>
      </c>
      <c r="Q2" s="6">
        <f>OEV_Pathways_db2_S5!Q2*VLOOKUP("BWM",Waste_Generation_S5!A1:C100,3,FALSE)</f>
        <v>57.99699042628226</v>
      </c>
    </row>
    <row r="3" spans="1:17" x14ac:dyDescent="0.35">
      <c r="A3" s="5" t="s">
        <v>2</v>
      </c>
      <c r="B3" s="6">
        <f>OEV_Pathways_db2_S5!B3*VLOOKUP("PW1",Waste_Generation_S5!A1:C100,3,FALSE)</f>
        <v>7.8862682259232919</v>
      </c>
      <c r="C3" s="6">
        <f>OEV_Pathways_db2_S5!C3*VLOOKUP("PW1",Waste_Generation_S5!A1:C100,3,FALSE)</f>
        <v>0.36191639018786803</v>
      </c>
      <c r="D3" s="6">
        <f>OEV_Pathways_db2_S5!D3*VLOOKUP("PW1",Waste_Generation_S5!A1:C100,3,FALSE)</f>
        <v>111.07418533476744</v>
      </c>
      <c r="E3" s="6">
        <f>OEV_Pathways_db2_S5!E3*VLOOKUP("PW1",Waste_Generation_S5!A1:C100,3,FALSE)</f>
        <v>-19.698204725490388</v>
      </c>
      <c r="F3" s="6">
        <f>OEV_Pathways_db2_S5!F3*VLOOKUP("PW1",Waste_Generation_S5!A1:C100,3,FALSE)</f>
        <v>11.187463510685502</v>
      </c>
      <c r="G3" s="6">
        <f>OEV_Pathways_db2_S5!G3*VLOOKUP("PW1",Waste_Generation_S5!A1:C100,3,FALSE)</f>
        <v>0.92230276399017241</v>
      </c>
      <c r="H3" s="6">
        <f>OEV_Pathways_db2_S5!H3*VLOOKUP("PW1",Waste_Generation_S5!A1:C100,3,FALSE)</f>
        <v>13.500530690618856</v>
      </c>
      <c r="I3" s="6">
        <f>OEV_Pathways_db2_S5!I3*VLOOKUP("PW1",Waste_Generation_S5!A1:C100,3,FALSE)</f>
        <v>15.367936893127316</v>
      </c>
      <c r="J3" s="6">
        <f>OEV_Pathways_db2_S5!J3*VLOOKUP("PW1",Waste_Generation_S5!A1:C100,3,FALSE)</f>
        <v>19.359627843830047</v>
      </c>
      <c r="K3" s="6">
        <f>OEV_Pathways_db2_S5!K3*VLOOKUP("PW1",Waste_Generation_S5!A1:C100,3,FALSE)</f>
        <v>13.766465042648145</v>
      </c>
      <c r="L3" s="6">
        <f>OEV_Pathways_db2_S5!L3*VLOOKUP("PW1",Waste_Generation_S5!A1:C100,3,FALSE)</f>
        <v>25.646087308275483</v>
      </c>
      <c r="M3" s="6">
        <f>OEV_Pathways_db2_S5!M3*VLOOKUP("PW1",Waste_Generation_S5!A1:C100,3,FALSE)</f>
        <v>164.41835189519304</v>
      </c>
      <c r="N3" s="6">
        <f>OEV_Pathways_db2_S5!N3*VLOOKUP("PW1",Waste_Generation_S5!A1:C100,3,FALSE)</f>
        <v>18.869480662746902</v>
      </c>
      <c r="O3" s="6">
        <f>OEV_Pathways_db2_S5!O3*VLOOKUP("PW1",Waste_Generation_S5!A1:C100,3,FALSE)</f>
        <v>200.86839793180425</v>
      </c>
      <c r="P3" s="6">
        <f>OEV_Pathways_db2_S5!P3*VLOOKUP("PW1",Waste_Generation_S5!A1:C100,3,FALSE)</f>
        <v>17.421171854029691</v>
      </c>
      <c r="Q3" s="6">
        <f>OEV_Pathways_db2_S5!Q3*VLOOKUP("PW1",Waste_Generation_S5!A1:C100,3,FALSE)</f>
        <v>12.177544983759255</v>
      </c>
    </row>
    <row r="4" spans="1:17" x14ac:dyDescent="0.35">
      <c r="A4" s="5" t="s">
        <v>3</v>
      </c>
      <c r="B4" s="6">
        <f>OEV_Pathways_db2_S5!B4*VLOOKUP("PW2",Waste_Generation_S5!A1:C100,3,FALSE)</f>
        <v>31.070936935982878</v>
      </c>
      <c r="C4" s="6">
        <f>OEV_Pathways_db2_S5!C4*VLOOKUP("PW2",Waste_Generation_S5!A1:C100,3,FALSE)</f>
        <v>1.3733253652688808</v>
      </c>
      <c r="D4" s="6">
        <f>OEV_Pathways_db2_S5!D4*VLOOKUP("PW2",Waste_Generation_S5!A1:C100,3,FALSE)</f>
        <v>397.99560618864984</v>
      </c>
      <c r="E4" s="6">
        <f>OEV_Pathways_db2_S5!E4*VLOOKUP("PW2",Waste_Generation_S5!A1:C100,3,FALSE)</f>
        <v>-138.02876390822749</v>
      </c>
      <c r="F4" s="6">
        <f>OEV_Pathways_db2_S5!F4*VLOOKUP("PW2",Waste_Generation_S5!A1:C100,3,FALSE)</f>
        <v>45.430721827486209</v>
      </c>
      <c r="G4" s="6">
        <f>OEV_Pathways_db2_S5!G4*VLOOKUP("PW2",Waste_Generation_S5!A1:C100,3,FALSE)</f>
        <v>3.5323981339614945</v>
      </c>
      <c r="H4" s="6">
        <f>OEV_Pathways_db2_S5!H4*VLOOKUP("PW2",Waste_Generation_S5!A1:C100,3,FALSE)</f>
        <v>49.383014610240529</v>
      </c>
      <c r="I4" s="6">
        <f>OEV_Pathways_db2_S5!I4*VLOOKUP("PW2",Waste_Generation_S5!A1:C100,3,FALSE)</f>
        <v>63.062435471882637</v>
      </c>
      <c r="J4" s="6">
        <f>OEV_Pathways_db2_S5!J4*VLOOKUP("PW2",Waste_Generation_S5!A1:C100,3,FALSE)</f>
        <v>80.302448128476129</v>
      </c>
      <c r="K4" s="6">
        <f>OEV_Pathways_db2_S5!K4*VLOOKUP("PW2",Waste_Generation_S5!A1:C100,3,FALSE)</f>
        <v>54.197084403479792</v>
      </c>
      <c r="L4" s="6">
        <f>OEV_Pathways_db2_S5!L4*VLOOKUP("PW2",Waste_Generation_S5!A1:C100,3,FALSE)</f>
        <v>106.19432187546165</v>
      </c>
      <c r="M4" s="6">
        <f>OEV_Pathways_db2_S5!M4*VLOOKUP("PW2",Waste_Generation_S5!A1:C100,3,FALSE)</f>
        <v>510.54025481184021</v>
      </c>
      <c r="N4" s="6">
        <f>OEV_Pathways_db2_S5!N4*VLOOKUP("PW2",Waste_Generation_S5!A1:C100,3,FALSE)</f>
        <v>66.320526017253385</v>
      </c>
      <c r="O4" s="6">
        <f>OEV_Pathways_db2_S5!O4*VLOOKUP("PW2",Waste_Generation_S5!A1:C100,3,FALSE)</f>
        <v>811.81517193416767</v>
      </c>
      <c r="P4" s="6">
        <f>OEV_Pathways_db2_S5!P4*VLOOKUP("PW2",Waste_Generation_S5!A1:C100,3,FALSE)</f>
        <v>66.061951738470526</v>
      </c>
      <c r="Q4" s="6">
        <f>OEV_Pathways_db2_S5!Q4*VLOOKUP("PW2",Waste_Generation_S5!A1:C100,3,FALSE)</f>
        <v>45.819445442522998</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efault_default_Treatm!B2*Weighting!B2+TUM_default_default_Treatm!C2*Weighting!B3+TUM_default_default_Treatm!D2*Weighting!B4+TUM_default_default_Treatm!E2*Weighting!B5+TUM_default_default_Treatm!F2*Weighting!B6+TUM_default_default_Treatm!G2*Weighting!B7+TUM_default_default_Treatm!H2*Weighting!B8+TUM_default_default_Treatm!I2*Weighting!B9+TUM_default_default_Treatm!J2*Weighting!B10+TUM_default_default_Treatm!K2*Weighting!B11+TUM_default_default_Treatm!L2*Weighting!B12+TUM_default_default_Treatm!M2*Weighting!B13+TUM_default_default_Treatm!N2*Weighting!B14+TUM_default_default_Treatm!O2*Weighting!B15+TUM_default_default_Treatm!P2*Weighting!B16+TUM_default_default_Treatm!Q2*Weighting!B17</f>
        <v>50.7174348047919</v>
      </c>
      <c r="C2" s="6">
        <f ca="1">+TUM_default_default_Treatm!B2*Weighting!C2+TUM_default_default_Treatm!C2*Weighting!C3+TUM_default_default_Treatm!D2*Weighting!C4+TUM_default_default_Treatm!E2*Weighting!C5+TUM_default_default_Treatm!F2*Weighting!C6+TUM_default_default_Treatm!G2*Weighting!C7+TUM_default_default_Treatm!H2*Weighting!C8+TUM_default_default_Treatm!I2*Weighting!C9+TUM_default_default_Treatm!J2*Weighting!C10+TUM_default_default_Treatm!K2*Weighting!C11+TUM_default_default_Treatm!L2*Weighting!C12+TUM_default_default_Treatm!M2*Weighting!C13+TUM_default_default_Treatm!N2*Weighting!C14+TUM_default_default_Treatm!O2*Weighting!C15+TUM_default_default_Treatm!P2*Weighting!C16+TUM_default_default_Treatm!Q2*Weighting!C17</f>
        <v>41.636821681488122</v>
      </c>
      <c r="D2" s="6">
        <f ca="1">+TUM_default_default_Treatm!B2*Weighting!D2+TUM_default_default_Treatm!C2*Weighting!D3+TUM_default_default_Treatm!D2*Weighting!D4+TUM_default_default_Treatm!E2*Weighting!D5+TUM_default_default_Treatm!F2*Weighting!D6+TUM_default_default_Treatm!G2*Weighting!D7+TUM_default_default_Treatm!H2*Weighting!D8+TUM_default_default_Treatm!I2*Weighting!D9+TUM_default_default_Treatm!J2*Weighting!D10+TUM_default_default_Treatm!K2*Weighting!D11+TUM_default_default_Treatm!L2*Weighting!D12+TUM_default_default_Treatm!M2*Weighting!D13+TUM_default_default_Treatm!N2*Weighting!D14+TUM_default_default_Treatm!O2*Weighting!D15+TUM_default_default_Treatm!P2*Weighting!D16+TUM_default_default_Treatm!Q2*Weighting!D17</f>
        <v>52.310882708558736</v>
      </c>
      <c r="E2" s="6">
        <f ca="1">+TUM_default_default_Treatm!B2*Weighting!E2+TUM_default_default_Treatm!C2*Weighting!E3+TUM_default_default_Treatm!D2*Weighting!E4+TUM_default_default_Treatm!E2*Weighting!E5+TUM_default_default_Treatm!F2*Weighting!E6+TUM_default_default_Treatm!G2*Weighting!E7+TUM_default_default_Treatm!H2*Weighting!E8+TUM_default_default_Treatm!I2*Weighting!E9+TUM_default_default_Treatm!J2*Weighting!E10+TUM_default_default_Treatm!K2*Weighting!E11+TUM_default_default_Treatm!L2*Weighting!E12+TUM_default_default_Treatm!M2*Weighting!E13+TUM_default_default_Treatm!N2*Weighting!E14+TUM_default_default_Treatm!O2*Weighting!E15+TUM_default_default_Treatm!P2*Weighting!E16+TUM_default_default_Treatm!Q2*Weighting!E17</f>
        <v>72.684460324153918</v>
      </c>
      <c r="F2" s="6">
        <f ca="1">+TUM_default_default_Treatm!B2*Weighting!F2+TUM_default_default_Treatm!C2*Weighting!F3+TUM_default_default_Treatm!D2*Weighting!F4+TUM_default_default_Treatm!E2*Weighting!F5+TUM_default_default_Treatm!F2*Weighting!F6+TUM_default_default_Treatm!G2*Weighting!F7+TUM_default_default_Treatm!H2*Weighting!F8+TUM_default_default_Treatm!I2*Weighting!F9+TUM_default_default_Treatm!J2*Weighting!F10+TUM_default_default_Treatm!K2*Weighting!F11+TUM_default_default_Treatm!L2*Weighting!F12+TUM_default_default_Treatm!M2*Weighting!F13+TUM_default_default_Treatm!N2*Weighting!F14+TUM_default_default_Treatm!O2*Weighting!F15+TUM_default_default_Treatm!P2*Weighting!F16+TUM_default_default_Treatm!Q2*Weighting!F17</f>
        <v>47.372594347851837</v>
      </c>
      <c r="G2" s="6">
        <f>+TUM_default_default_Treatm!B2*Weighting!G2+TUM_default_default_Treatm!C2*Weighting!G3+TUM_default_default_Treatm!D2*Weighting!G4+TUM_default_default_Treatm!E2*Weighting!G5+TUM_default_default_Treatm!F2*Weighting!G6+TUM_default_default_Treatm!G2*Weighting!G7+TUM_default_default_Treatm!H2*Weighting!G8+TUM_default_default_Treatm!I2*Weighting!G9+TUM_default_default_Treatm!J2*Weighting!G10+TUM_default_default_Treatm!K2*Weighting!G11+TUM_default_default_Treatm!L2*Weighting!G12+TUM_default_default_Treatm!M2*Weighting!G13+TUM_default_default_Treatm!N2*Weighting!G14+TUM_default_default_Treatm!O2*Weighting!G15+TUM_default_default_Treatm!P2*Weighting!G16+TUM_default_default_Treatm!Q2*Weighting!G17</f>
        <v>20.166433152449169</v>
      </c>
      <c r="H2" s="6">
        <f>+TUM_default_default_Treatm!B2*Weighting!H2+TUM_default_default_Treatm!C2*Weighting!H3+TUM_default_default_Treatm!D2*Weighting!H4+TUM_default_default_Treatm!E2*Weighting!H5+TUM_default_default_Treatm!F2*Weighting!H6+TUM_default_default_Treatm!G2*Weighting!H7+TUM_default_default_Treatm!H2*Weighting!H8+TUM_default_default_Treatm!I2*Weighting!H9+TUM_default_default_Treatm!J2*Weighting!H10+TUM_default_default_Treatm!K2*Weighting!H11+TUM_default_default_Treatm!L2*Weighting!H12+TUM_default_default_Treatm!M2*Weighting!H13+TUM_default_default_Treatm!N2*Weighting!H14+TUM_default_default_Treatm!O2*Weighting!H15+TUM_default_default_Treatm!P2*Weighting!H16+TUM_default_default_Treatm!Q2*Weighting!H17</f>
        <v>17.918184510307622</v>
      </c>
      <c r="I2" s="6">
        <f>+TUM_default_default_Treatm!B2*Weighting!I2+TUM_default_default_Treatm!C2*Weighting!I3+TUM_default_default_Treatm!D2*Weighting!I4+TUM_default_default_Treatm!E2*Weighting!I5+TUM_default_default_Treatm!F2*Weighting!I6+TUM_default_default_Treatm!G2*Weighting!I7+TUM_default_default_Treatm!H2*Weighting!I8+TUM_default_default_Treatm!I2*Weighting!I9+TUM_default_default_Treatm!J2*Weighting!I10+TUM_default_default_Treatm!K2*Weighting!I11+TUM_default_default_Treatm!L2*Weighting!I12+TUM_default_default_Treatm!M2*Weighting!I13+TUM_default_default_Treatm!N2*Weighting!I14+TUM_default_default_Treatm!O2*Weighting!I15+TUM_default_default_Treatm!P2*Weighting!I16+TUM_default_default_Treatm!Q2*Weighting!I17</f>
        <v>21.571755703676708</v>
      </c>
      <c r="J2" s="6">
        <f>+TUM_default_default_Treatm!B2*Weighting!J2+TUM_default_default_Treatm!C2*Weighting!J3+TUM_default_default_Treatm!D2*Weighting!J4+TUM_default_default_Treatm!E2*Weighting!J5+TUM_default_default_Treatm!F2*Weighting!J6+TUM_default_default_Treatm!G2*Weighting!J7+TUM_default_default_Treatm!H2*Weighting!J8+TUM_default_default_Treatm!I2*Weighting!J9+TUM_default_default_Treatm!J2*Weighting!J10+TUM_default_default_Treatm!K2*Weighting!J11+TUM_default_default_Treatm!L2*Weighting!J12+TUM_default_default_Treatm!M2*Weighting!J13+TUM_default_default_Treatm!N2*Weighting!J14+TUM_default_default_Treatm!O2*Weighting!J15+TUM_default_default_Treatm!P2*Weighting!J16+TUM_default_default_Treatm!Q2*Weighting!J17</f>
        <v>36.603526531506731</v>
      </c>
      <c r="K2" s="6">
        <f>+TUM_default_default_Treatm!B2*Weighting!K2+TUM_default_default_Treatm!C2*Weighting!K3+TUM_default_default_Treatm!D2*Weighting!K4+TUM_default_default_Treatm!E2*Weighting!K5+TUM_default_default_Treatm!F2*Weighting!K6+TUM_default_default_Treatm!G2*Weighting!K7+TUM_default_default_Treatm!H2*Weighting!K8+TUM_default_default_Treatm!I2*Weighting!K9+TUM_default_default_Treatm!J2*Weighting!K10+TUM_default_default_Treatm!K2*Weighting!K11+TUM_default_default_Treatm!L2*Weighting!K12+TUM_default_default_Treatm!M2*Weighting!K13+TUM_default_default_Treatm!N2*Weighting!K14+TUM_default_default_Treatm!O2*Weighting!K15+TUM_default_default_Treatm!P2*Weighting!K16+TUM_default_default_Treatm!Q2*Weighting!K17</f>
        <v>19.356127541921776</v>
      </c>
      <c r="L2" s="6">
        <f>+TUM_default_default_Treatm!B2*Weighting!L2+TUM_default_default_Treatm!C2*Weighting!L3+TUM_default_default_Treatm!D2*Weighting!L4+TUM_default_default_Treatm!E2*Weighting!L5+TUM_default_default_Treatm!F2*Weighting!L6+TUM_default_default_Treatm!G2*Weighting!L7+TUM_default_default_Treatm!H2*Weighting!L8+TUM_default_default_Treatm!I2*Weighting!L9+TUM_default_default_Treatm!J2*Weighting!L10+TUM_default_default_Treatm!K2*Weighting!L11+TUM_default_default_Treatm!L2*Weighting!L12+TUM_default_default_Treatm!M2*Weighting!L13+TUM_default_default_Treatm!N2*Weighting!L14+TUM_default_default_Treatm!O2*Weighting!L15+TUM_default_default_Treatm!P2*Weighting!L16+TUM_default_default_Treatm!Q2*Weighting!L17</f>
        <v>19.171145487736123</v>
      </c>
      <c r="M2" s="6">
        <f>+TUM_default_default_Treatm!B2*Weighting!M2+TUM_default_default_Treatm!C2*Weighting!M3+TUM_default_default_Treatm!D2*Weighting!M4+TUM_default_default_Treatm!E2*Weighting!M5+TUM_default_default_Treatm!F2*Weighting!M6+TUM_default_default_Treatm!G2*Weighting!M7+TUM_default_default_Treatm!H2*Weighting!M8+TUM_default_default_Treatm!I2*Weighting!M9+TUM_default_default_Treatm!J2*Weighting!M10+TUM_default_default_Treatm!K2*Weighting!M11+TUM_default_default_Treatm!L2*Weighting!M12+TUM_default_default_Treatm!M2*Weighting!M13+TUM_default_default_Treatm!N2*Weighting!M14+TUM_default_default_Treatm!O2*Weighting!M15+TUM_default_default_Treatm!P2*Weighting!M16+TUM_default_default_Treatm!Q2*Weighting!M17</f>
        <v>0.6798403835993343</v>
      </c>
      <c r="N2" s="6">
        <f>+TUM_default_default_Treatm!B2*Weighting!N2+TUM_default_default_Treatm!C2*Weighting!N3+TUM_default_default_Treatm!D2*Weighting!N4+TUM_default_default_Treatm!E2*Weighting!N5+TUM_default_default_Treatm!F2*Weighting!N6+TUM_default_default_Treatm!G2*Weighting!N7+TUM_default_default_Treatm!H2*Weighting!N8+TUM_default_default_Treatm!I2*Weighting!N9+TUM_default_default_Treatm!J2*Weighting!N10+TUM_default_default_Treatm!K2*Weighting!N11+TUM_default_default_Treatm!L2*Weighting!N12+TUM_default_default_Treatm!M2*Weighting!N13+TUM_default_default_Treatm!N2*Weighting!N14+TUM_default_default_Treatm!O2*Weighting!N15+TUM_default_default_Treatm!P2*Weighting!N16+TUM_default_default_Treatm!Q2*Weighting!N17</f>
        <v>66.292445578978374</v>
      </c>
      <c r="O2" s="6">
        <f>+TUM_default_default_Treatm!B2*Weighting!O2+TUM_default_default_Treatm!C2*Weighting!O3+TUM_default_default_Treatm!D2*Weighting!O4+TUM_default_default_Treatm!E2*Weighting!O5+TUM_default_default_Treatm!F2*Weighting!O6+TUM_default_default_Treatm!G2*Weighting!O7+TUM_default_default_Treatm!H2*Weighting!O8+TUM_default_default_Treatm!I2*Weighting!O9+TUM_default_default_Treatm!J2*Weighting!O10+TUM_default_default_Treatm!K2*Weighting!O11+TUM_default_default_Treatm!L2*Weighting!O12+TUM_default_default_Treatm!M2*Weighting!O13+TUM_default_default_Treatm!N2*Weighting!O14+TUM_default_default_Treatm!O2*Weighting!O15+TUM_default_default_Treatm!P2*Weighting!O16+TUM_default_default_Treatm!Q2*Weighting!O17</f>
        <v>20.117185101933615</v>
      </c>
      <c r="P2" s="6">
        <f>+TUM_default_default_Treatm!B2*Weighting!P2+TUM_default_default_Treatm!C2*Weighting!P3+TUM_default_default_Treatm!D2*Weighting!P4+TUM_default_default_Treatm!E2*Weighting!P5+TUM_default_default_Treatm!F2*Weighting!P6+TUM_default_default_Treatm!G2*Weighting!P7+TUM_default_default_Treatm!H2*Weighting!P8+TUM_default_default_Treatm!I2*Weighting!P9+TUM_default_default_Treatm!J2*Weighting!P10+TUM_default_default_Treatm!K2*Weighting!P11+TUM_default_default_Treatm!L2*Weighting!P12+TUM_default_default_Treatm!M2*Weighting!P13+TUM_default_default_Treatm!N2*Weighting!P14+TUM_default_default_Treatm!O2*Weighting!P15+TUM_default_default_Treatm!P2*Weighting!P16+TUM_default_default_Treatm!Q2*Weighting!P17</f>
        <v>20.487175242926231</v>
      </c>
      <c r="Q2" s="6">
        <f>+TUM_default_default_Treatm!B2*Weighting!Q2+TUM_default_default_Treatm!C2*Weighting!Q3+TUM_default_default_Treatm!D2*Weighting!Q4+TUM_default_default_Treatm!E2*Weighting!Q5+TUM_default_default_Treatm!F2*Weighting!Q6+TUM_default_default_Treatm!G2*Weighting!Q7+TUM_default_default_Treatm!H2*Weighting!Q8+TUM_default_default_Treatm!I2*Weighting!Q9+TUM_default_default_Treatm!J2*Weighting!Q10+TUM_default_default_Treatm!K2*Weighting!Q11+TUM_default_default_Treatm!L2*Weighting!Q12+TUM_default_default_Treatm!M2*Weighting!Q13+TUM_default_default_Treatm!N2*Weighting!Q14+TUM_default_default_Treatm!O2*Weighting!Q15+TUM_default_default_Treatm!P2*Weighting!Q16+TUM_default_default_Treatm!Q2*Weighting!Q17</f>
        <v>1.2747109982169458</v>
      </c>
      <c r="R2" s="6">
        <f>+TUM_default_default_Treatm!B2*Weighting!R2+TUM_default_default_Treatm!C2*Weighting!R3+TUM_default_default_Treatm!D2*Weighting!R4+TUM_default_default_Treatm!E2*Weighting!R5+TUM_default_default_Treatm!F2*Weighting!R6+TUM_default_default_Treatm!G2*Weighting!R7+TUM_default_default_Treatm!H2*Weighting!R8+TUM_default_default_Treatm!I2*Weighting!R9+TUM_default_default_Treatm!J2*Weighting!R10+TUM_default_default_Treatm!K2*Weighting!R11+TUM_default_default_Treatm!L2*Weighting!R12+TUM_default_default_Treatm!M2*Weighting!R13+TUM_default_default_Treatm!N2*Weighting!R14+TUM_default_default_Treatm!O2*Weighting!R15+TUM_default_default_Treatm!P2*Weighting!R16+TUM_default_default_Treatm!Q2*Weighting!R17</f>
        <v>85.125219560916392</v>
      </c>
      <c r="S2" s="6">
        <f>+TUM_default_default_Treatm!B2*Weighting!S2+TUM_default_default_Treatm!C2*Weighting!S3+TUM_default_default_Treatm!D2*Weighting!S4+TUM_default_default_Treatm!E2*Weighting!S5+TUM_default_default_Treatm!F2*Weighting!S6+TUM_default_default_Treatm!G2*Weighting!S7+TUM_default_default_Treatm!H2*Weighting!S8+TUM_default_default_Treatm!I2*Weighting!S9+TUM_default_default_Treatm!J2*Weighting!S10+TUM_default_default_Treatm!K2*Weighting!S11+TUM_default_default_Treatm!L2*Weighting!S12+TUM_default_default_Treatm!M2*Weighting!S13+TUM_default_default_Treatm!N2*Weighting!S14+TUM_default_default_Treatm!O2*Weighting!S15+TUM_default_default_Treatm!P2*Weighting!S16+TUM_default_default_Treatm!Q2*Weighting!S17</f>
        <v>30.004100183760663</v>
      </c>
      <c r="T2" s="6">
        <f>+TUM_default_default_Treatm!B2*Weighting!T2+TUM_default_default_Treatm!C2*Weighting!T3+TUM_default_default_Treatm!D2*Weighting!T4+TUM_default_default_Treatm!E2*Weighting!T5+TUM_default_default_Treatm!F2*Weighting!T6+TUM_default_default_Treatm!G2*Weighting!T7+TUM_default_default_Treatm!H2*Weighting!T8+TUM_default_default_Treatm!I2*Weighting!T9+TUM_default_default_Treatm!J2*Weighting!T10+TUM_default_default_Treatm!K2*Weighting!T11+TUM_default_default_Treatm!L2*Weighting!T12+TUM_default_default_Treatm!M2*Weighting!T13+TUM_default_default_Treatm!N2*Weighting!T14+TUM_default_default_Treatm!O2*Weighting!T15+TUM_default_default_Treatm!P2*Weighting!T16+TUM_default_default_Treatm!Q2*Weighting!T17</f>
        <v>40.653536878275098</v>
      </c>
      <c r="U2" s="6">
        <f>+TUM_default_default_Treatm!B2*Weighting!U2+TUM_default_default_Treatm!C2*Weighting!U3+TUM_default_default_Treatm!D2*Weighting!U4+TUM_default_default_Treatm!E2*Weighting!U5+TUM_default_default_Treatm!F2*Weighting!U6+TUM_default_default_Treatm!G2*Weighting!U7+TUM_default_default_Treatm!H2*Weighting!U8+TUM_default_default_Treatm!I2*Weighting!U9+TUM_default_default_Treatm!J2*Weighting!U10+TUM_default_default_Treatm!K2*Weighting!U11+TUM_default_default_Treatm!L2*Weighting!U12+TUM_default_default_Treatm!M2*Weighting!U13+TUM_default_default_Treatm!N2*Weighting!U14+TUM_default_default_Treatm!O2*Weighting!U15+TUM_default_default_Treatm!P2*Weighting!U16+TUM_default_default_Treatm!Q2*Weighting!U17</f>
        <v>1.2323966103488206</v>
      </c>
      <c r="V2" s="6">
        <f>+TUM_default_default_Treatm!B2*Weighting!V2+TUM_default_default_Treatm!C2*Weighting!V3+TUM_default_default_Treatm!D2*Weighting!V4+TUM_default_default_Treatm!E2*Weighting!V5+TUM_default_default_Treatm!F2*Weighting!V6+TUM_default_default_Treatm!G2*Weighting!V7+TUM_default_default_Treatm!H2*Weighting!V8+TUM_default_default_Treatm!I2*Weighting!V9+TUM_default_default_Treatm!J2*Weighting!V10+TUM_default_default_Treatm!K2*Weighting!V11+TUM_default_default_Treatm!L2*Weighting!V12+TUM_default_default_Treatm!M2*Weighting!V13+TUM_default_default_Treatm!N2*Weighting!V14+TUM_default_default_Treatm!O2*Weighting!V15+TUM_default_default_Treatm!P2*Weighting!V16+TUM_default_default_Treatm!Q2*Weighting!V17</f>
        <v>6.2179436240497248</v>
      </c>
      <c r="W2" s="6">
        <f>+TUM_default_default_Treatm!B2*Weighting!W2+TUM_default_default_Treatm!C2*Weighting!W3+TUM_default_default_Treatm!D2*Weighting!W4+TUM_default_default_Treatm!E2*Weighting!W5+TUM_default_default_Treatm!F2*Weighting!W6+TUM_default_default_Treatm!G2*Weighting!W7+TUM_default_default_Treatm!H2*Weighting!W8+TUM_default_default_Treatm!I2*Weighting!W9+TUM_default_default_Treatm!J2*Weighting!W10+TUM_default_default_Treatm!K2*Weighting!W11+TUM_default_default_Treatm!L2*Weighting!W12+TUM_default_default_Treatm!M2*Weighting!W13+TUM_default_default_Treatm!N2*Weighting!W14+TUM_default_default_Treatm!O2*Weighting!W15+TUM_default_default_Treatm!P2*Weighting!W16+TUM_default_default_Treatm!Q2*Weighting!W17</f>
        <v>7.7810763574332906</v>
      </c>
      <c r="X2" s="6">
        <f>+TUM_default_default_Treatm!B2*Weighting!X2+TUM_default_default_Treatm!C2*Weighting!X3+TUM_default_default_Treatm!D2*Weighting!X4+TUM_default_default_Treatm!E2*Weighting!X5+TUM_default_default_Treatm!F2*Weighting!X6+TUM_default_default_Treatm!G2*Weighting!X7+TUM_default_default_Treatm!H2*Weighting!X8+TUM_default_default_Treatm!I2*Weighting!X9+TUM_default_default_Treatm!J2*Weighting!X10+TUM_default_default_Treatm!K2*Weighting!X11+TUM_default_default_Treatm!L2*Weighting!X12+TUM_default_default_Treatm!M2*Weighting!X13+TUM_default_default_Treatm!N2*Weighting!X14+TUM_default_default_Treatm!O2*Weighting!X15+TUM_default_default_Treatm!P2*Weighting!X16+TUM_default_default_Treatm!Q2*Weighting!X17</f>
        <v>0.89978618035686364</v>
      </c>
      <c r="Y2" s="6">
        <f>+TUM_default_default_Treatm!B2*Weighting!Y2+TUM_default_default_Treatm!C2*Weighting!Y3+TUM_default_default_Treatm!D2*Weighting!Y4+TUM_default_default_Treatm!E2*Weighting!Y5+TUM_default_default_Treatm!F2*Weighting!Y6+TUM_default_default_Treatm!G2*Weighting!Y7+TUM_default_default_Treatm!H2*Weighting!Y8+TUM_default_default_Treatm!I2*Weighting!Y9+TUM_default_default_Treatm!J2*Weighting!Y10+TUM_default_default_Treatm!K2*Weighting!Y11+TUM_default_default_Treatm!L2*Weighting!Y12+TUM_default_default_Treatm!M2*Weighting!Y13+TUM_default_default_Treatm!N2*Weighting!Y14+TUM_default_default_Treatm!O2*Weighting!Y15+TUM_default_default_Treatm!P2*Weighting!Y16+TUM_default_default_Treatm!Q2*Weighting!Y17</f>
        <v>1.8430790267428687</v>
      </c>
      <c r="Z2" s="6">
        <f>+TUM_default_default_Treatm!B2*Weighting!Z2+TUM_default_default_Treatm!C2*Weighting!Z3+TUM_default_default_Treatm!D2*Weighting!Z4+TUM_default_default_Treatm!E2*Weighting!Z5+TUM_default_default_Treatm!F2*Weighting!Z6+TUM_default_default_Treatm!G2*Weighting!Z7+TUM_default_default_Treatm!H2*Weighting!Z8+TUM_default_default_Treatm!I2*Weighting!Z9+TUM_default_default_Treatm!J2*Weighting!Z10+TUM_default_default_Treatm!K2*Weighting!Z11+TUM_default_default_Treatm!L2*Weighting!Z12+TUM_default_default_Treatm!M2*Weighting!Z13+TUM_default_default_Treatm!N2*Weighting!Z14+TUM_default_default_Treatm!O2*Weighting!Z15+TUM_default_default_Treatm!P2*Weighting!Z16+TUM_default_default_Treatm!Q2*Weighting!Z17</f>
        <v>3.8089719608313359</v>
      </c>
      <c r="AA2" s="6">
        <f>+TUM_default_default_Treatm!B2*Weighting!AA2+TUM_default_default_Treatm!C2*Weighting!AA3+TUM_default_default_Treatm!D2*Weighting!AA4+TUM_default_default_Treatm!E2*Weighting!AA5+TUM_default_default_Treatm!F2*Weighting!AA6+TUM_default_default_Treatm!G2*Weighting!AA7+TUM_default_default_Treatm!H2*Weighting!AA8+TUM_default_default_Treatm!I2*Weighting!AA9+TUM_default_default_Treatm!J2*Weighting!AA10+TUM_default_default_Treatm!K2*Weighting!AA11+TUM_default_default_Treatm!L2*Weighting!AA12+TUM_default_default_Treatm!M2*Weighting!AA13+TUM_default_default_Treatm!N2*Weighting!AA14+TUM_default_default_Treatm!O2*Weighting!AA15+TUM_default_default_Treatm!P2*Weighting!AA16+TUM_default_default_Treatm!Q2*Weighting!AA17</f>
        <v>17.074317263081088</v>
      </c>
    </row>
    <row r="3" spans="1:27" x14ac:dyDescent="0.35">
      <c r="A3" s="5" t="s">
        <v>2</v>
      </c>
      <c r="B3" s="6">
        <f ca="1">+TUM_default_default_Treatm!B3*Weighting!B2+TUM_default_default_Treatm!C3*Weighting!B3+TUM_default_default_Treatm!D3*Weighting!B4+TUM_default_default_Treatm!E3*Weighting!B5+TUM_default_default_Treatm!F3*Weighting!B6+TUM_default_default_Treatm!G3*Weighting!B7+TUM_default_default_Treatm!H3*Weighting!B8+TUM_default_default_Treatm!I3*Weighting!B9+TUM_default_default_Treatm!J3*Weighting!B10+TUM_default_default_Treatm!K3*Weighting!B11+TUM_default_default_Treatm!L3*Weighting!B12+TUM_default_default_Treatm!M3*Weighting!B13+TUM_default_default_Treatm!N3*Weighting!B14+TUM_default_default_Treatm!O3*Weighting!B15+TUM_default_default_Treatm!P3*Weighting!B16+TUM_default_default_Treatm!Q3*Weighting!B17</f>
        <v>21.647678848366059</v>
      </c>
      <c r="C3" s="6">
        <f ca="1">+TUM_default_default_Treatm!B3*Weighting!C2+TUM_default_default_Treatm!C3*Weighting!C3+TUM_default_default_Treatm!D3*Weighting!C4+TUM_default_default_Treatm!E3*Weighting!C5+TUM_default_default_Treatm!F3*Weighting!C6+TUM_default_default_Treatm!G3*Weighting!C7+TUM_default_default_Treatm!H3*Weighting!C8+TUM_default_default_Treatm!I3*Weighting!C9+TUM_default_default_Treatm!J3*Weighting!C10+TUM_default_default_Treatm!K3*Weighting!C11+TUM_default_default_Treatm!L3*Weighting!C12+TUM_default_default_Treatm!M3*Weighting!C13+TUM_default_default_Treatm!N3*Weighting!C14+TUM_default_default_Treatm!O3*Weighting!C15+TUM_default_default_Treatm!P3*Weighting!C16+TUM_default_default_Treatm!Q3*Weighting!C17</f>
        <v>19.030336678025975</v>
      </c>
      <c r="D3" s="6">
        <f ca="1">+TUM_default_default_Treatm!B3*Weighting!D2+TUM_default_default_Treatm!C3*Weighting!D3+TUM_default_default_Treatm!D3*Weighting!D4+TUM_default_default_Treatm!E3*Weighting!D5+TUM_default_default_Treatm!F3*Weighting!D6+TUM_default_default_Treatm!G3*Weighting!D7+TUM_default_default_Treatm!H3*Weighting!D8+TUM_default_default_Treatm!I3*Weighting!D9+TUM_default_default_Treatm!J3*Weighting!D10+TUM_default_default_Treatm!K3*Weighting!D11+TUM_default_default_Treatm!L3*Weighting!D12+TUM_default_default_Treatm!M3*Weighting!D13+TUM_default_default_Treatm!N3*Weighting!D14+TUM_default_default_Treatm!O3*Weighting!D15+TUM_default_default_Treatm!P3*Weighting!D16+TUM_default_default_Treatm!Q3*Weighting!D17</f>
        <v>23.715866719620401</v>
      </c>
      <c r="E3" s="6">
        <f ca="1">+TUM_default_default_Treatm!B3*Weighting!E2+TUM_default_default_Treatm!C3*Weighting!E3+TUM_default_default_Treatm!D3*Weighting!E4+TUM_default_default_Treatm!E3*Weighting!E5+TUM_default_default_Treatm!F3*Weighting!E6+TUM_default_default_Treatm!G3*Weighting!E7+TUM_default_default_Treatm!H3*Weighting!E8+TUM_default_default_Treatm!I3*Weighting!E9+TUM_default_default_Treatm!J3*Weighting!E10+TUM_default_default_Treatm!K3*Weighting!E11+TUM_default_default_Treatm!L3*Weighting!E12+TUM_default_default_Treatm!M3*Weighting!E13+TUM_default_default_Treatm!N3*Weighting!E14+TUM_default_default_Treatm!O3*Weighting!E15+TUM_default_default_Treatm!P3*Weighting!E16+TUM_default_default_Treatm!Q3*Weighting!E17</f>
        <v>59.572759277278152</v>
      </c>
      <c r="F3" s="6">
        <f ca="1">+TUM_default_default_Treatm!B3*Weighting!F2+TUM_default_default_Treatm!C3*Weighting!F3+TUM_default_default_Treatm!D3*Weighting!F4+TUM_default_default_Treatm!E3*Weighting!F5+TUM_default_default_Treatm!F3*Weighting!F6+TUM_default_default_Treatm!G3*Weighting!F7+TUM_default_default_Treatm!H3*Weighting!F8+TUM_default_default_Treatm!I3*Weighting!F9+TUM_default_default_Treatm!J3*Weighting!F10+TUM_default_default_Treatm!K3*Weighting!F11+TUM_default_default_Treatm!L3*Weighting!F12+TUM_default_default_Treatm!M3*Weighting!F13+TUM_default_default_Treatm!N3*Weighting!F14+TUM_default_default_Treatm!O3*Weighting!F15+TUM_default_default_Treatm!P3*Weighting!F16+TUM_default_default_Treatm!Q3*Weighting!F17</f>
        <v>20.539945752066124</v>
      </c>
      <c r="G3" s="6">
        <f>+TUM_default_default_Treatm!B3*Weighting!G2+TUM_default_default_Treatm!C3*Weighting!G3+TUM_default_default_Treatm!D3*Weighting!G4+TUM_default_default_Treatm!E3*Weighting!G5+TUM_default_default_Treatm!F3*Weighting!G6+TUM_default_default_Treatm!G3*Weighting!G7+TUM_default_default_Treatm!H3*Weighting!G8+TUM_default_default_Treatm!I3*Weighting!G9+TUM_default_default_Treatm!J3*Weighting!G10+TUM_default_default_Treatm!K3*Weighting!G11+TUM_default_default_Treatm!L3*Weighting!G12+TUM_default_default_Treatm!M3*Weighting!G13+TUM_default_default_Treatm!N3*Weighting!G14+TUM_default_default_Treatm!O3*Weighting!G15+TUM_default_default_Treatm!P3*Weighting!G16+TUM_default_default_Treatm!Q3*Weighting!G17</f>
        <v>4.8249008581523958</v>
      </c>
      <c r="H3" s="6">
        <f>+TUM_default_default_Treatm!B3*Weighting!H2+TUM_default_default_Treatm!C3*Weighting!H3+TUM_default_default_Treatm!D3*Weighting!H4+TUM_default_default_Treatm!E3*Weighting!H5+TUM_default_default_Treatm!F3*Weighting!H6+TUM_default_default_Treatm!G3*Weighting!H7+TUM_default_default_Treatm!H3*Weighting!H8+TUM_default_default_Treatm!I3*Weighting!H9+TUM_default_default_Treatm!J3*Weighting!H10+TUM_default_default_Treatm!K3*Weighting!H11+TUM_default_default_Treatm!L3*Weighting!H12+TUM_default_default_Treatm!M3*Weighting!H13+TUM_default_default_Treatm!N3*Weighting!H14+TUM_default_default_Treatm!O3*Weighting!H15+TUM_default_default_Treatm!P3*Weighting!H16+TUM_default_default_Treatm!Q3*Weighting!H17</f>
        <v>3.8749700342805173</v>
      </c>
      <c r="I3" s="6">
        <f>+TUM_default_default_Treatm!B3*Weighting!I2+TUM_default_default_Treatm!C3*Weighting!I3+TUM_default_default_Treatm!D3*Weighting!I4+TUM_default_default_Treatm!E3*Weighting!I5+TUM_default_default_Treatm!F3*Weighting!I6+TUM_default_default_Treatm!G3*Weighting!I7+TUM_default_default_Treatm!H3*Weighting!I8+TUM_default_default_Treatm!I3*Weighting!I9+TUM_default_default_Treatm!J3*Weighting!I10+TUM_default_default_Treatm!K3*Weighting!I11+TUM_default_default_Treatm!L3*Weighting!I12+TUM_default_default_Treatm!M3*Weighting!I13+TUM_default_default_Treatm!N3*Weighting!I14+TUM_default_default_Treatm!O3*Weighting!I15+TUM_default_default_Treatm!P3*Weighting!I16+TUM_default_default_Treatm!Q3*Weighting!I17</f>
        <v>5.6440344927979762</v>
      </c>
      <c r="J3" s="6">
        <f>+TUM_default_default_Treatm!B3*Weighting!J2+TUM_default_default_Treatm!C3*Weighting!J3+TUM_default_default_Treatm!D3*Weighting!J4+TUM_default_default_Treatm!E3*Weighting!J5+TUM_default_default_Treatm!F3*Weighting!J6+TUM_default_default_Treatm!G3*Weighting!J7+TUM_default_default_Treatm!H3*Weighting!J8+TUM_default_default_Treatm!I3*Weighting!J9+TUM_default_default_Treatm!J3*Weighting!J10+TUM_default_default_Treatm!K3*Weighting!J11+TUM_default_default_Treatm!L3*Weighting!J12+TUM_default_default_Treatm!M3*Weighting!J13+TUM_default_default_Treatm!N3*Weighting!J14+TUM_default_default_Treatm!O3*Weighting!J15+TUM_default_default_Treatm!P3*Weighting!J16+TUM_default_default_Treatm!Q3*Weighting!J17</f>
        <v>25.035511505356858</v>
      </c>
      <c r="K3" s="6">
        <f>+TUM_default_default_Treatm!B3*Weighting!K2+TUM_default_default_Treatm!C3*Weighting!K3+TUM_default_default_Treatm!D3*Weighting!K4+TUM_default_default_Treatm!E3*Weighting!K5+TUM_default_default_Treatm!F3*Weighting!K6+TUM_default_default_Treatm!G3*Weighting!K7+TUM_default_default_Treatm!H3*Weighting!K8+TUM_default_default_Treatm!I3*Weighting!K9+TUM_default_default_Treatm!J3*Weighting!K10+TUM_default_default_Treatm!K3*Weighting!K11+TUM_default_default_Treatm!L3*Weighting!K12+TUM_default_default_Treatm!M3*Weighting!K13+TUM_default_default_Treatm!N3*Weighting!K14+TUM_default_default_Treatm!O3*Weighting!K15+TUM_default_default_Treatm!P3*Weighting!K16+TUM_default_default_Treatm!Q3*Weighting!K17</f>
        <v>4.393105961293144</v>
      </c>
      <c r="L3" s="6">
        <f>+TUM_default_default_Treatm!B3*Weighting!L2+TUM_default_default_Treatm!C3*Weighting!L3+TUM_default_default_Treatm!D3*Weighting!L4+TUM_default_default_Treatm!E3*Weighting!L5+TUM_default_default_Treatm!F3*Weighting!L6+TUM_default_default_Treatm!G3*Weighting!L7+TUM_default_default_Treatm!H3*Weighting!L8+TUM_default_default_Treatm!I3*Weighting!L9+TUM_default_default_Treatm!J3*Weighting!L10+TUM_default_default_Treatm!K3*Weighting!L11+TUM_default_default_Treatm!L3*Weighting!L12+TUM_default_default_Treatm!M3*Weighting!L13+TUM_default_default_Treatm!N3*Weighting!L14+TUM_default_default_Treatm!O3*Weighting!L15+TUM_default_default_Treatm!P3*Weighting!L16+TUM_default_default_Treatm!Q3*Weighting!L17</f>
        <v>0.91216331781636206</v>
      </c>
      <c r="M3" s="6">
        <f>+TUM_default_default_Treatm!B3*Weighting!M2+TUM_default_default_Treatm!C3*Weighting!M3+TUM_default_default_Treatm!D3*Weighting!M4+TUM_default_default_Treatm!E3*Weighting!M5+TUM_default_default_Treatm!F3*Weighting!M6+TUM_default_default_Treatm!G3*Weighting!M7+TUM_default_default_Treatm!H3*Weighting!M8+TUM_default_default_Treatm!I3*Weighting!M9+TUM_default_default_Treatm!J3*Weighting!M10+TUM_default_default_Treatm!K3*Weighting!M11+TUM_default_default_Treatm!L3*Weighting!M12+TUM_default_default_Treatm!M3*Weighting!M13+TUM_default_default_Treatm!N3*Weighting!M14+TUM_default_default_Treatm!O3*Weighting!M15+TUM_default_default_Treatm!P3*Weighting!M16+TUM_default_default_Treatm!Q3*Weighting!M17</f>
        <v>2.5929922077000374E-3</v>
      </c>
      <c r="N3" s="6">
        <f>+TUM_default_default_Treatm!B3*Weighting!N2+TUM_default_default_Treatm!C3*Weighting!N3+TUM_default_default_Treatm!D3*Weighting!N4+TUM_default_default_Treatm!E3*Weighting!N5+TUM_default_default_Treatm!F3*Weighting!N6+TUM_default_default_Treatm!G3*Weighting!N7+TUM_default_default_Treatm!H3*Weighting!N8+TUM_default_default_Treatm!I3*Weighting!N9+TUM_default_default_Treatm!J3*Weighting!N10+TUM_default_default_Treatm!K3*Weighting!N11+TUM_default_default_Treatm!L3*Weighting!N12+TUM_default_default_Treatm!M3*Weighting!N13+TUM_default_default_Treatm!N3*Weighting!N14+TUM_default_default_Treatm!O3*Weighting!N15+TUM_default_default_Treatm!P3*Weighting!N16+TUM_default_default_Treatm!Q3*Weighting!N17</f>
        <v>0.54590037480100917</v>
      </c>
      <c r="O3" s="6">
        <f>+TUM_default_default_Treatm!B3*Weighting!O2+TUM_default_default_Treatm!C3*Weighting!O3+TUM_default_default_Treatm!D3*Weighting!O4+TUM_default_default_Treatm!E3*Weighting!O5+TUM_default_default_Treatm!F3*Weighting!O6+TUM_default_default_Treatm!G3*Weighting!O7+TUM_default_default_Treatm!H3*Weighting!O8+TUM_default_default_Treatm!I3*Weighting!O9+TUM_default_default_Treatm!J3*Weighting!O10+TUM_default_default_Treatm!K3*Weighting!O11+TUM_default_default_Treatm!L3*Weighting!O12+TUM_default_default_Treatm!M3*Weighting!O13+TUM_default_default_Treatm!N3*Weighting!O14+TUM_default_default_Treatm!O3*Weighting!O15+TUM_default_default_Treatm!P3*Weighting!O16+TUM_default_default_Treatm!Q3*Weighting!O17</f>
        <v>0.16353452321598821</v>
      </c>
      <c r="P3" s="6">
        <f>+TUM_default_default_Treatm!B3*Weighting!P2+TUM_default_default_Treatm!C3*Weighting!P3+TUM_default_default_Treatm!D3*Weighting!P4+TUM_default_default_Treatm!E3*Weighting!P5+TUM_default_default_Treatm!F3*Weighting!P6+TUM_default_default_Treatm!G3*Weighting!P7+TUM_default_default_Treatm!H3*Weighting!P8+TUM_default_default_Treatm!I3*Weighting!P9+TUM_default_default_Treatm!J3*Weighting!P10+TUM_default_default_Treatm!K3*Weighting!P11+TUM_default_default_Treatm!L3*Weighting!P12+TUM_default_default_Treatm!M3*Weighting!P13+TUM_default_default_Treatm!N3*Weighting!P14+TUM_default_default_Treatm!O3*Weighting!P15+TUM_default_default_Treatm!P3*Weighting!P16+TUM_default_default_Treatm!Q3*Weighting!P17</f>
        <v>0.18423491067664569</v>
      </c>
      <c r="Q3" s="6">
        <f>+TUM_default_default_Treatm!B3*Weighting!Q2+TUM_default_default_Treatm!C3*Weighting!Q3+TUM_default_default_Treatm!D3*Weighting!Q4+TUM_default_default_Treatm!E3*Weighting!Q5+TUM_default_default_Treatm!F3*Weighting!Q6+TUM_default_default_Treatm!G3*Weighting!Q7+TUM_default_default_Treatm!H3*Weighting!Q8+TUM_default_default_Treatm!I3*Weighting!Q9+TUM_default_default_Treatm!J3*Weighting!Q10+TUM_default_default_Treatm!K3*Weighting!Q11+TUM_default_default_Treatm!L3*Weighting!Q12+TUM_default_default_Treatm!M3*Weighting!Q13+TUM_default_default_Treatm!N3*Weighting!Q14+TUM_default_default_Treatm!O3*Weighting!Q15+TUM_default_default_Treatm!P3*Weighting!Q16+TUM_default_default_Treatm!Q3*Weighting!Q17</f>
        <v>1.2866198189633755E-2</v>
      </c>
      <c r="R3" s="6">
        <f>+TUM_default_default_Treatm!B3*Weighting!R2+TUM_default_default_Treatm!C3*Weighting!R3+TUM_default_default_Treatm!D3*Weighting!R4+TUM_default_default_Treatm!E3*Weighting!R5+TUM_default_default_Treatm!F3*Weighting!R6+TUM_default_default_Treatm!G3*Weighting!R7+TUM_default_default_Treatm!H3*Weighting!R8+TUM_default_default_Treatm!I3*Weighting!R9+TUM_default_default_Treatm!J3*Weighting!R10+TUM_default_default_Treatm!K3*Weighting!R11+TUM_default_default_Treatm!L3*Weighting!R12+TUM_default_default_Treatm!M3*Weighting!R13+TUM_default_default_Treatm!N3*Weighting!R14+TUM_default_default_Treatm!O3*Weighting!R15+TUM_default_default_Treatm!P3*Weighting!R16+TUM_default_default_Treatm!Q3*Weighting!R17</f>
        <v>72.804805568920727</v>
      </c>
      <c r="S3" s="6">
        <f>+TUM_default_default_Treatm!B3*Weighting!S2+TUM_default_default_Treatm!C3*Weighting!S3+TUM_default_default_Treatm!D3*Weighting!S4+TUM_default_default_Treatm!E3*Weighting!S5+TUM_default_default_Treatm!F3*Weighting!S6+TUM_default_default_Treatm!G3*Weighting!S7+TUM_default_default_Treatm!H3*Weighting!S8+TUM_default_default_Treatm!I3*Weighting!S9+TUM_default_default_Treatm!J3*Weighting!S10+TUM_default_default_Treatm!K3*Weighting!S11+TUM_default_default_Treatm!L3*Weighting!S12+TUM_default_default_Treatm!M3*Weighting!S13+TUM_default_default_Treatm!N3*Weighting!S14+TUM_default_default_Treatm!O3*Weighting!S15+TUM_default_default_Treatm!P3*Weighting!S16+TUM_default_default_Treatm!Q3*Weighting!S17</f>
        <v>0.46847339188554166</v>
      </c>
      <c r="T3" s="6">
        <f>+TUM_default_default_Treatm!B3*Weighting!T2+TUM_default_default_Treatm!C3*Weighting!T3+TUM_default_default_Treatm!D3*Weighting!T4+TUM_default_default_Treatm!E3*Weighting!T5+TUM_default_default_Treatm!F3*Weighting!T6+TUM_default_default_Treatm!G3*Weighting!T7+TUM_default_default_Treatm!H3*Weighting!T8+TUM_default_default_Treatm!I3*Weighting!T9+TUM_default_default_Treatm!J3*Weighting!T10+TUM_default_default_Treatm!K3*Weighting!T11+TUM_default_default_Treatm!L3*Weighting!T12+TUM_default_default_Treatm!M3*Weighting!T13+TUM_default_default_Treatm!N3*Weighting!T14+TUM_default_default_Treatm!O3*Weighting!T15+TUM_default_default_Treatm!P3*Weighting!T16+TUM_default_default_Treatm!Q3*Weighting!T17</f>
        <v>0.58960813866950923</v>
      </c>
      <c r="U3" s="6">
        <f>+TUM_default_default_Treatm!B3*Weighting!U2+TUM_default_default_Treatm!C3*Weighting!U3+TUM_default_default_Treatm!D3*Weighting!U4+TUM_default_default_Treatm!E3*Weighting!U5+TUM_default_default_Treatm!F3*Weighting!U6+TUM_default_default_Treatm!G3*Weighting!U7+TUM_default_default_Treatm!H3*Weighting!U8+TUM_default_default_Treatm!I3*Weighting!U9+TUM_default_default_Treatm!J3*Weighting!U10+TUM_default_default_Treatm!K3*Weighting!U11+TUM_default_default_Treatm!L3*Weighting!U12+TUM_default_default_Treatm!M3*Weighting!U13+TUM_default_default_Treatm!N3*Weighting!U14+TUM_default_default_Treatm!O3*Weighting!U15+TUM_default_default_Treatm!P3*Weighting!U16+TUM_default_default_Treatm!Q3*Weighting!U17</f>
        <v>5.3106326921101787E-2</v>
      </c>
      <c r="V3" s="6">
        <f>+TUM_default_default_Treatm!B3*Weighting!V2+TUM_default_default_Treatm!C3*Weighting!V3+TUM_default_default_Treatm!D3*Weighting!V4+TUM_default_default_Treatm!E3*Weighting!V5+TUM_default_default_Treatm!F3*Weighting!V6+TUM_default_default_Treatm!G3*Weighting!V7+TUM_default_default_Treatm!H3*Weighting!V8+TUM_default_default_Treatm!I3*Weighting!V9+TUM_default_default_Treatm!J3*Weighting!V10+TUM_default_default_Treatm!K3*Weighting!V11+TUM_default_default_Treatm!L3*Weighting!V12+TUM_default_default_Treatm!M3*Weighting!V13+TUM_default_default_Treatm!N3*Weighting!V14+TUM_default_default_Treatm!O3*Weighting!V15+TUM_default_default_Treatm!P3*Weighting!V16+TUM_default_default_Treatm!Q3*Weighting!V17</f>
        <v>5.3728132382257918E-2</v>
      </c>
      <c r="W3" s="6">
        <f>+TUM_default_default_Treatm!B3*Weighting!W2+TUM_default_default_Treatm!C3*Weighting!W3+TUM_default_default_Treatm!D3*Weighting!W4+TUM_default_default_Treatm!E3*Weighting!W5+TUM_default_default_Treatm!F3*Weighting!W6+TUM_default_default_Treatm!G3*Weighting!W7+TUM_default_default_Treatm!H3*Weighting!W8+TUM_default_default_Treatm!I3*Weighting!W9+TUM_default_default_Treatm!J3*Weighting!W10+TUM_default_default_Treatm!K3*Weighting!W11+TUM_default_default_Treatm!L3*Weighting!W12+TUM_default_default_Treatm!M3*Weighting!W13+TUM_default_default_Treatm!N3*Weighting!W14+TUM_default_default_Treatm!O3*Weighting!W15+TUM_default_default_Treatm!P3*Weighting!W16+TUM_default_default_Treatm!Q3*Weighting!W17</f>
        <v>0.12430188552777488</v>
      </c>
      <c r="X3" s="6">
        <f>+TUM_default_default_Treatm!B3*Weighting!X2+TUM_default_default_Treatm!C3*Weighting!X3+TUM_default_default_Treatm!D3*Weighting!X4+TUM_default_default_Treatm!E3*Weighting!X5+TUM_default_default_Treatm!F3*Weighting!X6+TUM_default_default_Treatm!G3*Weighting!X7+TUM_default_default_Treatm!H3*Weighting!X8+TUM_default_default_Treatm!I3*Weighting!X9+TUM_default_default_Treatm!J3*Weighting!X10+TUM_default_default_Treatm!K3*Weighting!X11+TUM_default_default_Treatm!L3*Weighting!X12+TUM_default_default_Treatm!M3*Weighting!X13+TUM_default_default_Treatm!N3*Weighting!X14+TUM_default_default_Treatm!O3*Weighting!X15+TUM_default_default_Treatm!P3*Weighting!X16+TUM_default_default_Treatm!Q3*Weighting!X17</f>
        <v>5.03586884725274E-3</v>
      </c>
      <c r="Y3" s="6">
        <f>+TUM_default_default_Treatm!B3*Weighting!Y2+TUM_default_default_Treatm!C3*Weighting!Y3+TUM_default_default_Treatm!D3*Weighting!Y4+TUM_default_default_Treatm!E3*Weighting!Y5+TUM_default_default_Treatm!F3*Weighting!Y6+TUM_default_default_Treatm!G3*Weighting!Y7+TUM_default_default_Treatm!H3*Weighting!Y8+TUM_default_default_Treatm!I3*Weighting!Y9+TUM_default_default_Treatm!J3*Weighting!Y10+TUM_default_default_Treatm!K3*Weighting!Y11+TUM_default_default_Treatm!L3*Weighting!Y12+TUM_default_default_Treatm!M3*Weighting!Y13+TUM_default_default_Treatm!N3*Weighting!Y14+TUM_default_default_Treatm!O3*Weighting!Y15+TUM_default_default_Treatm!P3*Weighting!Y16+TUM_default_default_Treatm!Q3*Weighting!Y17</f>
        <v>0.67369977364772726</v>
      </c>
      <c r="Z3" s="6">
        <f>+TUM_default_default_Treatm!B3*Weighting!Z2+TUM_default_default_Treatm!C3*Weighting!Z3+TUM_default_default_Treatm!D3*Weighting!Z4+TUM_default_default_Treatm!E3*Weighting!Z5+TUM_default_default_Treatm!F3*Weighting!Z6+TUM_default_default_Treatm!G3*Weighting!Z7+TUM_default_default_Treatm!H3*Weighting!Z8+TUM_default_default_Treatm!I3*Weighting!Z9+TUM_default_default_Treatm!J3*Weighting!Z10+TUM_default_default_Treatm!K3*Weighting!Z11+TUM_default_default_Treatm!L3*Weighting!Z12+TUM_default_default_Treatm!M3*Weighting!Z13+TUM_default_default_Treatm!N3*Weighting!Z14+TUM_default_default_Treatm!O3*Weighting!Z15+TUM_default_default_Treatm!P3*Weighting!Z16+TUM_default_default_Treatm!Q3*Weighting!Z17</f>
        <v>9.5044028388710344E-2</v>
      </c>
      <c r="AA3" s="6">
        <f>+TUM_default_default_Treatm!B3*Weighting!AA2+TUM_default_default_Treatm!C3*Weighting!AA3+TUM_default_default_Treatm!D3*Weighting!AA4+TUM_default_default_Treatm!E3*Weighting!AA5+TUM_default_default_Treatm!F3*Weighting!AA6+TUM_default_default_Treatm!G3*Weighting!AA7+TUM_default_default_Treatm!H3*Weighting!AA8+TUM_default_default_Treatm!I3*Weighting!AA9+TUM_default_default_Treatm!J3*Weighting!AA10+TUM_default_default_Treatm!K3*Weighting!AA11+TUM_default_default_Treatm!L3*Weighting!AA12+TUM_default_default_Treatm!M3*Weighting!AA13+TUM_default_default_Treatm!N3*Weighting!AA14+TUM_default_default_Treatm!O3*Weighting!AA15+TUM_default_default_Treatm!P3*Weighting!AA16+TUM_default_default_Treatm!Q3*Weighting!AA17</f>
        <v>0.50931829834040687</v>
      </c>
    </row>
    <row r="4" spans="1:27" x14ac:dyDescent="0.35">
      <c r="A4" s="5" t="s">
        <v>3</v>
      </c>
      <c r="B4" s="6">
        <f ca="1">+TUM_default_default_Treatm!B4*Weighting!B2+TUM_default_default_Treatm!C4*Weighting!B3+TUM_default_default_Treatm!D4*Weighting!B4+TUM_default_default_Treatm!E4*Weighting!B5+TUM_default_default_Treatm!F4*Weighting!B6+TUM_default_default_Treatm!G4*Weighting!B7+TUM_default_default_Treatm!H4*Weighting!B8+TUM_default_default_Treatm!I4*Weighting!B9+TUM_default_default_Treatm!J4*Weighting!B10+TUM_default_default_Treatm!K4*Weighting!B11+TUM_default_default_Treatm!L4*Weighting!B12+TUM_default_default_Treatm!M4*Weighting!B13+TUM_default_default_Treatm!N4*Weighting!B14+TUM_default_default_Treatm!O4*Weighting!B15+TUM_default_default_Treatm!P4*Weighting!B16+TUM_default_default_Treatm!Q4*Weighting!B17</f>
        <v>29.069755956425851</v>
      </c>
      <c r="C4" s="6">
        <f ca="1">+TUM_default_default_Treatm!B4*Weighting!C2+TUM_default_default_Treatm!C4*Weighting!C3+TUM_default_default_Treatm!D4*Weighting!C4+TUM_default_default_Treatm!E4*Weighting!C5+TUM_default_default_Treatm!F4*Weighting!C6+TUM_default_default_Treatm!G4*Weighting!C7+TUM_default_default_Treatm!H4*Weighting!C8+TUM_default_default_Treatm!I4*Weighting!C9+TUM_default_default_Treatm!J4*Weighting!C10+TUM_default_default_Treatm!K4*Weighting!C11+TUM_default_default_Treatm!L4*Weighting!C12+TUM_default_default_Treatm!M4*Weighting!C13+TUM_default_default_Treatm!N4*Weighting!C14+TUM_default_default_Treatm!O4*Weighting!C15+TUM_default_default_Treatm!P4*Weighting!C16+TUM_default_default_Treatm!Q4*Weighting!C17</f>
        <v>22.606485003462154</v>
      </c>
      <c r="D4" s="6">
        <f ca="1">+TUM_default_default_Treatm!B4*Weighting!D2+TUM_default_default_Treatm!C4*Weighting!D3+TUM_default_default_Treatm!D4*Weighting!D4+TUM_default_default_Treatm!E4*Weighting!D5+TUM_default_default_Treatm!F4*Weighting!D6+TUM_default_default_Treatm!G4*Weighting!D7+TUM_default_default_Treatm!H4*Weighting!D8+TUM_default_default_Treatm!I4*Weighting!D9+TUM_default_default_Treatm!J4*Weighting!D10+TUM_default_default_Treatm!K4*Weighting!D11+TUM_default_default_Treatm!L4*Weighting!D12+TUM_default_default_Treatm!M4*Weighting!D13+TUM_default_default_Treatm!N4*Weighting!D14+TUM_default_default_Treatm!O4*Weighting!D15+TUM_default_default_Treatm!P4*Weighting!D16+TUM_default_default_Treatm!Q4*Weighting!D17</f>
        <v>28.595015988938329</v>
      </c>
      <c r="E4" s="6">
        <f ca="1">+TUM_default_default_Treatm!B4*Weighting!E2+TUM_default_default_Treatm!C4*Weighting!E3+TUM_default_default_Treatm!D4*Weighting!E4+TUM_default_default_Treatm!E4*Weighting!E5+TUM_default_default_Treatm!F4*Weighting!E6+TUM_default_default_Treatm!G4*Weighting!E7+TUM_default_default_Treatm!H4*Weighting!E8+TUM_default_default_Treatm!I4*Weighting!E9+TUM_default_default_Treatm!J4*Weighting!E10+TUM_default_default_Treatm!K4*Weighting!E11+TUM_default_default_Treatm!L4*Weighting!E12+TUM_default_default_Treatm!M4*Weighting!E13+TUM_default_default_Treatm!N4*Weighting!E14+TUM_default_default_Treatm!O4*Weighting!E15+TUM_default_default_Treatm!P4*Weighting!E16+TUM_default_default_Treatm!Q4*Weighting!E17</f>
        <v>13.111701046875758</v>
      </c>
      <c r="F4" s="6">
        <f ca="1">+TUM_default_default_Treatm!B4*Weighting!F2+TUM_default_default_Treatm!C4*Weighting!F3+TUM_default_default_Treatm!D4*Weighting!F4+TUM_default_default_Treatm!E4*Weighting!F5+TUM_default_default_Treatm!F4*Weighting!F6+TUM_default_default_Treatm!G4*Weighting!F7+TUM_default_default_Treatm!H4*Weighting!F8+TUM_default_default_Treatm!I4*Weighting!F9+TUM_default_default_Treatm!J4*Weighting!F10+TUM_default_default_Treatm!K4*Weighting!F11+TUM_default_default_Treatm!L4*Weighting!F12+TUM_default_default_Treatm!M4*Weighting!F13+TUM_default_default_Treatm!N4*Weighting!F14+TUM_default_default_Treatm!O4*Weighting!F15+TUM_default_default_Treatm!P4*Weighting!F16+TUM_default_default_Treatm!Q4*Weighting!F17</f>
        <v>26.832648595785713</v>
      </c>
      <c r="G4" s="6">
        <f>+TUM_default_default_Treatm!B4*Weighting!G2+TUM_default_default_Treatm!C4*Weighting!G3+TUM_default_default_Treatm!D4*Weighting!G4+TUM_default_default_Treatm!E4*Weighting!G5+TUM_default_default_Treatm!F4*Weighting!G6+TUM_default_default_Treatm!G4*Weighting!G7+TUM_default_default_Treatm!H4*Weighting!G8+TUM_default_default_Treatm!I4*Weighting!G9+TUM_default_default_Treatm!J4*Weighting!G10+TUM_default_default_Treatm!K4*Weighting!G11+TUM_default_default_Treatm!L4*Weighting!G12+TUM_default_default_Treatm!M4*Weighting!G13+TUM_default_default_Treatm!N4*Weighting!G14+TUM_default_default_Treatm!O4*Weighting!G15+TUM_default_default_Treatm!P4*Weighting!G16+TUM_default_default_Treatm!Q4*Weighting!G17</f>
        <v>15.341532294296774</v>
      </c>
      <c r="H4" s="6">
        <f>+TUM_default_default_Treatm!B4*Weighting!H2+TUM_default_default_Treatm!C4*Weighting!H3+TUM_default_default_Treatm!D4*Weighting!H4+TUM_default_default_Treatm!E4*Weighting!H5+TUM_default_default_Treatm!F4*Weighting!H6+TUM_default_default_Treatm!G4*Weighting!H7+TUM_default_default_Treatm!H4*Weighting!H8+TUM_default_default_Treatm!I4*Weighting!H9+TUM_default_default_Treatm!J4*Weighting!H10+TUM_default_default_Treatm!K4*Weighting!H11+TUM_default_default_Treatm!L4*Weighting!H12+TUM_default_default_Treatm!M4*Weighting!H13+TUM_default_default_Treatm!N4*Weighting!H14+TUM_default_default_Treatm!O4*Weighting!H15+TUM_default_default_Treatm!P4*Weighting!H16+TUM_default_default_Treatm!Q4*Weighting!H17</f>
        <v>14.043214476027101</v>
      </c>
      <c r="I4" s="6">
        <f>+TUM_default_default_Treatm!B4*Weighting!I2+TUM_default_default_Treatm!C4*Weighting!I3+TUM_default_default_Treatm!D4*Weighting!I4+TUM_default_default_Treatm!E4*Weighting!I5+TUM_default_default_Treatm!F4*Weighting!I6+TUM_default_default_Treatm!G4*Weighting!I7+TUM_default_default_Treatm!H4*Weighting!I8+TUM_default_default_Treatm!I4*Weighting!I9+TUM_default_default_Treatm!J4*Weighting!I10+TUM_default_default_Treatm!K4*Weighting!I11+TUM_default_default_Treatm!L4*Weighting!I12+TUM_default_default_Treatm!M4*Weighting!I13+TUM_default_default_Treatm!N4*Weighting!I14+TUM_default_default_Treatm!O4*Weighting!I15+TUM_default_default_Treatm!P4*Weighting!I16+TUM_default_default_Treatm!Q4*Weighting!I17</f>
        <v>15.927721210878733</v>
      </c>
      <c r="J4" s="6">
        <f>+TUM_default_default_Treatm!B4*Weighting!J2+TUM_default_default_Treatm!C4*Weighting!J3+TUM_default_default_Treatm!D4*Weighting!J4+TUM_default_default_Treatm!E4*Weighting!J5+TUM_default_default_Treatm!F4*Weighting!J6+TUM_default_default_Treatm!G4*Weighting!J7+TUM_default_default_Treatm!H4*Weighting!J8+TUM_default_default_Treatm!I4*Weighting!J9+TUM_default_default_Treatm!J4*Weighting!J10+TUM_default_default_Treatm!K4*Weighting!J11+TUM_default_default_Treatm!L4*Weighting!J12+TUM_default_default_Treatm!M4*Weighting!J13+TUM_default_default_Treatm!N4*Weighting!J14+TUM_default_default_Treatm!O4*Weighting!J15+TUM_default_default_Treatm!P4*Weighting!J16+TUM_default_default_Treatm!Q4*Weighting!J17</f>
        <v>11.568015026149887</v>
      </c>
      <c r="K4" s="6">
        <f>+TUM_default_default_Treatm!B4*Weighting!K2+TUM_default_default_Treatm!C4*Weighting!K3+TUM_default_default_Treatm!D4*Weighting!K4+TUM_default_default_Treatm!E4*Weighting!K5+TUM_default_default_Treatm!F4*Weighting!K6+TUM_default_default_Treatm!G4*Weighting!K7+TUM_default_default_Treatm!H4*Weighting!K8+TUM_default_default_Treatm!I4*Weighting!K9+TUM_default_default_Treatm!J4*Weighting!K10+TUM_default_default_Treatm!K4*Weighting!K11+TUM_default_default_Treatm!L4*Weighting!K12+TUM_default_default_Treatm!M4*Weighting!K13+TUM_default_default_Treatm!N4*Weighting!K14+TUM_default_default_Treatm!O4*Weighting!K15+TUM_default_default_Treatm!P4*Weighting!K16+TUM_default_default_Treatm!Q4*Weighting!K17</f>
        <v>14.963021580628629</v>
      </c>
      <c r="L4" s="6">
        <f>+TUM_default_default_Treatm!B4*Weighting!L2+TUM_default_default_Treatm!C4*Weighting!L3+TUM_default_default_Treatm!D4*Weighting!L4+TUM_default_default_Treatm!E4*Weighting!L5+TUM_default_default_Treatm!F4*Weighting!L6+TUM_default_default_Treatm!G4*Weighting!L7+TUM_default_default_Treatm!H4*Weighting!L8+TUM_default_default_Treatm!I4*Weighting!L9+TUM_default_default_Treatm!J4*Weighting!L10+TUM_default_default_Treatm!K4*Weighting!L11+TUM_default_default_Treatm!L4*Weighting!L12+TUM_default_default_Treatm!M4*Weighting!L13+TUM_default_default_Treatm!N4*Weighting!L14+TUM_default_default_Treatm!O4*Weighting!L15+TUM_default_default_Treatm!P4*Weighting!L16+TUM_default_default_Treatm!Q4*Weighting!L17</f>
        <v>18.258982169919761</v>
      </c>
      <c r="M4" s="6">
        <f>+TUM_default_default_Treatm!B4*Weighting!M2+TUM_default_default_Treatm!C4*Weighting!M3+TUM_default_default_Treatm!D4*Weighting!M4+TUM_default_default_Treatm!E4*Weighting!M5+TUM_default_default_Treatm!F4*Weighting!M6+TUM_default_default_Treatm!G4*Weighting!M7+TUM_default_default_Treatm!H4*Weighting!M8+TUM_default_default_Treatm!I4*Weighting!M9+TUM_default_default_Treatm!J4*Weighting!M10+TUM_default_default_Treatm!K4*Weighting!M11+TUM_default_default_Treatm!L4*Weighting!M12+TUM_default_default_Treatm!M4*Weighting!M13+TUM_default_default_Treatm!N4*Weighting!M14+TUM_default_default_Treatm!O4*Weighting!M15+TUM_default_default_Treatm!P4*Weighting!M16+TUM_default_default_Treatm!Q4*Weighting!M17</f>
        <v>0.67724739139163426</v>
      </c>
      <c r="N4" s="6">
        <f>+TUM_default_default_Treatm!B4*Weighting!N2+TUM_default_default_Treatm!C4*Weighting!N3+TUM_default_default_Treatm!D4*Weighting!N4+TUM_default_default_Treatm!E4*Weighting!N5+TUM_default_default_Treatm!F4*Weighting!N6+TUM_default_default_Treatm!G4*Weighting!N7+TUM_default_default_Treatm!H4*Weighting!N8+TUM_default_default_Treatm!I4*Weighting!N9+TUM_default_default_Treatm!J4*Weighting!N10+TUM_default_default_Treatm!K4*Weighting!N11+TUM_default_default_Treatm!L4*Weighting!N12+TUM_default_default_Treatm!M4*Weighting!N13+TUM_default_default_Treatm!N4*Weighting!N14+TUM_default_default_Treatm!O4*Weighting!N15+TUM_default_default_Treatm!P4*Weighting!N16+TUM_default_default_Treatm!Q4*Weighting!N17</f>
        <v>65.746545204177352</v>
      </c>
      <c r="O4" s="6">
        <f>+TUM_default_default_Treatm!B4*Weighting!O2+TUM_default_default_Treatm!C4*Weighting!O3+TUM_default_default_Treatm!D4*Weighting!O4+TUM_default_default_Treatm!E4*Weighting!O5+TUM_default_default_Treatm!F4*Weighting!O6+TUM_default_default_Treatm!G4*Weighting!O7+TUM_default_default_Treatm!H4*Weighting!O8+TUM_default_default_Treatm!I4*Weighting!O9+TUM_default_default_Treatm!J4*Weighting!O10+TUM_default_default_Treatm!K4*Weighting!O11+TUM_default_default_Treatm!L4*Weighting!O12+TUM_default_default_Treatm!M4*Weighting!O13+TUM_default_default_Treatm!N4*Weighting!O14+TUM_default_default_Treatm!O4*Weighting!O15+TUM_default_default_Treatm!P4*Weighting!O16+TUM_default_default_Treatm!Q4*Weighting!O17</f>
        <v>19.953650578717628</v>
      </c>
      <c r="P4" s="6">
        <f>+TUM_default_default_Treatm!B4*Weighting!P2+TUM_default_default_Treatm!C4*Weighting!P3+TUM_default_default_Treatm!D4*Weighting!P4+TUM_default_default_Treatm!E4*Weighting!P5+TUM_default_default_Treatm!F4*Weighting!P6+TUM_default_default_Treatm!G4*Weighting!P7+TUM_default_default_Treatm!H4*Weighting!P8+TUM_default_default_Treatm!I4*Weighting!P9+TUM_default_default_Treatm!J4*Weighting!P10+TUM_default_default_Treatm!K4*Weighting!P11+TUM_default_default_Treatm!L4*Weighting!P12+TUM_default_default_Treatm!M4*Weighting!P13+TUM_default_default_Treatm!N4*Weighting!P14+TUM_default_default_Treatm!O4*Weighting!P15+TUM_default_default_Treatm!P4*Weighting!P16+TUM_default_default_Treatm!Q4*Weighting!P17</f>
        <v>20.30294033224958</v>
      </c>
      <c r="Q4" s="6">
        <f>+TUM_default_default_Treatm!B4*Weighting!Q2+TUM_default_default_Treatm!C4*Weighting!Q3+TUM_default_default_Treatm!D4*Weighting!Q4+TUM_default_default_Treatm!E4*Weighting!Q5+TUM_default_default_Treatm!F4*Weighting!Q6+TUM_default_default_Treatm!G4*Weighting!Q7+TUM_default_default_Treatm!H4*Weighting!Q8+TUM_default_default_Treatm!I4*Weighting!Q9+TUM_default_default_Treatm!J4*Weighting!Q10+TUM_default_default_Treatm!K4*Weighting!Q11+TUM_default_default_Treatm!L4*Weighting!Q12+TUM_default_default_Treatm!M4*Weighting!Q13+TUM_default_default_Treatm!N4*Weighting!Q14+TUM_default_default_Treatm!O4*Weighting!Q15+TUM_default_default_Treatm!P4*Weighting!Q16+TUM_default_default_Treatm!Q4*Weighting!Q17</f>
        <v>1.2618448000273119</v>
      </c>
      <c r="R4" s="6">
        <f>+TUM_default_default_Treatm!B4*Weighting!R2+TUM_default_default_Treatm!C4*Weighting!R3+TUM_default_default_Treatm!D4*Weighting!R4+TUM_default_default_Treatm!E4*Weighting!R5+TUM_default_default_Treatm!F4*Weighting!R6+TUM_default_default_Treatm!G4*Weighting!R7+TUM_default_default_Treatm!H4*Weighting!R8+TUM_default_default_Treatm!I4*Weighting!R9+TUM_default_default_Treatm!J4*Weighting!R10+TUM_default_default_Treatm!K4*Weighting!R11+TUM_default_default_Treatm!L4*Weighting!R12+TUM_default_default_Treatm!M4*Weighting!R13+TUM_default_default_Treatm!N4*Weighting!R14+TUM_default_default_Treatm!O4*Weighting!R15+TUM_default_default_Treatm!P4*Weighting!R16+TUM_default_default_Treatm!Q4*Weighting!R17</f>
        <v>12.320413991995675</v>
      </c>
      <c r="S4" s="6">
        <f>+TUM_default_default_Treatm!B4*Weighting!S2+TUM_default_default_Treatm!C4*Weighting!S3+TUM_default_default_Treatm!D4*Weighting!S4+TUM_default_default_Treatm!E4*Weighting!S5+TUM_default_default_Treatm!F4*Weighting!S6+TUM_default_default_Treatm!G4*Weighting!S7+TUM_default_default_Treatm!H4*Weighting!S8+TUM_default_default_Treatm!I4*Weighting!S9+TUM_default_default_Treatm!J4*Weighting!S10+TUM_default_default_Treatm!K4*Weighting!S11+TUM_default_default_Treatm!L4*Weighting!S12+TUM_default_default_Treatm!M4*Weighting!S13+TUM_default_default_Treatm!N4*Weighting!S14+TUM_default_default_Treatm!O4*Weighting!S15+TUM_default_default_Treatm!P4*Weighting!S16+TUM_default_default_Treatm!Q4*Weighting!S17</f>
        <v>29.535626791875114</v>
      </c>
      <c r="T4" s="6">
        <f>+TUM_default_default_Treatm!B4*Weighting!T2+TUM_default_default_Treatm!C4*Weighting!T3+TUM_default_default_Treatm!D4*Weighting!T4+TUM_default_default_Treatm!E4*Weighting!T5+TUM_default_default_Treatm!F4*Weighting!T6+TUM_default_default_Treatm!G4*Weighting!T7+TUM_default_default_Treatm!H4*Weighting!T8+TUM_default_default_Treatm!I4*Weighting!T9+TUM_default_default_Treatm!J4*Weighting!T10+TUM_default_default_Treatm!K4*Weighting!T11+TUM_default_default_Treatm!L4*Weighting!T12+TUM_default_default_Treatm!M4*Weighting!T13+TUM_default_default_Treatm!N4*Weighting!T14+TUM_default_default_Treatm!O4*Weighting!T15+TUM_default_default_Treatm!P4*Weighting!T16+TUM_default_default_Treatm!Q4*Weighting!T17</f>
        <v>40.063928739605593</v>
      </c>
      <c r="U4" s="6">
        <f>+TUM_default_default_Treatm!B4*Weighting!U2+TUM_default_default_Treatm!C4*Weighting!U3+TUM_default_default_Treatm!D4*Weighting!U4+TUM_default_default_Treatm!E4*Weighting!U5+TUM_default_default_Treatm!F4*Weighting!U6+TUM_default_default_Treatm!G4*Weighting!U7+TUM_default_default_Treatm!H4*Weighting!U8+TUM_default_default_Treatm!I4*Weighting!U9+TUM_default_default_Treatm!J4*Weighting!U10+TUM_default_default_Treatm!K4*Weighting!U11+TUM_default_default_Treatm!L4*Weighting!U12+TUM_default_default_Treatm!M4*Weighting!U13+TUM_default_default_Treatm!N4*Weighting!U14+TUM_default_default_Treatm!O4*Weighting!U15+TUM_default_default_Treatm!P4*Weighting!U16+TUM_default_default_Treatm!Q4*Weighting!U17</f>
        <v>1.1792902834277186</v>
      </c>
      <c r="V4" s="6">
        <f>+TUM_default_default_Treatm!B4*Weighting!V2+TUM_default_default_Treatm!C4*Weighting!V3+TUM_default_default_Treatm!D4*Weighting!V4+TUM_default_default_Treatm!E4*Weighting!V5+TUM_default_default_Treatm!F4*Weighting!V6+TUM_default_default_Treatm!G4*Weighting!V7+TUM_default_default_Treatm!H4*Weighting!V8+TUM_default_default_Treatm!I4*Weighting!V9+TUM_default_default_Treatm!J4*Weighting!V10+TUM_default_default_Treatm!K4*Weighting!V11+TUM_default_default_Treatm!L4*Weighting!V12+TUM_default_default_Treatm!M4*Weighting!V13+TUM_default_default_Treatm!N4*Weighting!V14+TUM_default_default_Treatm!O4*Weighting!V15+TUM_default_default_Treatm!P4*Weighting!V16+TUM_default_default_Treatm!Q4*Weighting!V17</f>
        <v>6.1642154916674663</v>
      </c>
      <c r="W4" s="6">
        <f>+TUM_default_default_Treatm!B4*Weighting!W2+TUM_default_default_Treatm!C4*Weighting!W3+TUM_default_default_Treatm!D4*Weighting!W4+TUM_default_default_Treatm!E4*Weighting!W5+TUM_default_default_Treatm!F4*Weighting!W6+TUM_default_default_Treatm!G4*Weighting!W7+TUM_default_default_Treatm!H4*Weighting!W8+TUM_default_default_Treatm!I4*Weighting!W9+TUM_default_default_Treatm!J4*Weighting!W10+TUM_default_default_Treatm!K4*Weighting!W11+TUM_default_default_Treatm!L4*Weighting!W12+TUM_default_default_Treatm!M4*Weighting!W13+TUM_default_default_Treatm!N4*Weighting!W14+TUM_default_default_Treatm!O4*Weighting!W15+TUM_default_default_Treatm!P4*Weighting!W16+TUM_default_default_Treatm!Q4*Weighting!W17</f>
        <v>7.656774471905516</v>
      </c>
      <c r="X4" s="6">
        <f>+TUM_default_default_Treatm!B4*Weighting!X2+TUM_default_default_Treatm!C4*Weighting!X3+TUM_default_default_Treatm!D4*Weighting!X4+TUM_default_default_Treatm!E4*Weighting!X5+TUM_default_default_Treatm!F4*Weighting!X6+TUM_default_default_Treatm!G4*Weighting!X7+TUM_default_default_Treatm!H4*Weighting!X8+TUM_default_default_Treatm!I4*Weighting!X9+TUM_default_default_Treatm!J4*Weighting!X10+TUM_default_default_Treatm!K4*Weighting!X11+TUM_default_default_Treatm!L4*Weighting!X12+TUM_default_default_Treatm!M4*Weighting!X13+TUM_default_default_Treatm!N4*Weighting!X14+TUM_default_default_Treatm!O4*Weighting!X15+TUM_default_default_Treatm!P4*Weighting!X16+TUM_default_default_Treatm!Q4*Weighting!X17</f>
        <v>0.89475031150961093</v>
      </c>
      <c r="Y4" s="6">
        <f>+TUM_default_default_Treatm!B4*Weighting!Y2+TUM_default_default_Treatm!C4*Weighting!Y3+TUM_default_default_Treatm!D4*Weighting!Y4+TUM_default_default_Treatm!E4*Weighting!Y5+TUM_default_default_Treatm!F4*Weighting!Y6+TUM_default_default_Treatm!G4*Weighting!Y7+TUM_default_default_Treatm!H4*Weighting!Y8+TUM_default_default_Treatm!I4*Weighting!Y9+TUM_default_default_Treatm!J4*Weighting!Y10+TUM_default_default_Treatm!K4*Weighting!Y11+TUM_default_default_Treatm!L4*Weighting!Y12+TUM_default_default_Treatm!M4*Weighting!Y13+TUM_default_default_Treatm!N4*Weighting!Y14+TUM_default_default_Treatm!O4*Weighting!Y15+TUM_default_default_Treatm!P4*Weighting!Y16+TUM_default_default_Treatm!Q4*Weighting!Y17</f>
        <v>1.1693792530951415</v>
      </c>
      <c r="Z4" s="6">
        <f>+TUM_default_default_Treatm!B4*Weighting!Z2+TUM_default_default_Treatm!C4*Weighting!Z3+TUM_default_default_Treatm!D4*Weighting!Z4+TUM_default_default_Treatm!E4*Weighting!Z5+TUM_default_default_Treatm!F4*Weighting!Z6+TUM_default_default_Treatm!G4*Weighting!Z7+TUM_default_default_Treatm!H4*Weighting!Z8+TUM_default_default_Treatm!I4*Weighting!Z9+TUM_default_default_Treatm!J4*Weighting!Z10+TUM_default_default_Treatm!K4*Weighting!Z11+TUM_default_default_Treatm!L4*Weighting!Z12+TUM_default_default_Treatm!M4*Weighting!Z13+TUM_default_default_Treatm!N4*Weighting!Z14+TUM_default_default_Treatm!O4*Weighting!Z15+TUM_default_default_Treatm!P4*Weighting!Z16+TUM_default_default_Treatm!Q4*Weighting!Z17</f>
        <v>3.7139279324426266</v>
      </c>
      <c r="AA4" s="6">
        <f>+TUM_default_default_Treatm!B4*Weighting!AA2+TUM_default_default_Treatm!C4*Weighting!AA3+TUM_default_default_Treatm!D4*Weighting!AA4+TUM_default_default_Treatm!E4*Weighting!AA5+TUM_default_default_Treatm!F4*Weighting!AA6+TUM_default_default_Treatm!G4*Weighting!AA7+TUM_default_default_Treatm!H4*Weighting!AA8+TUM_default_default_Treatm!I4*Weighting!AA9+TUM_default_default_Treatm!J4*Weighting!AA10+TUM_default_default_Treatm!K4*Weighting!AA11+TUM_default_default_Treatm!L4*Weighting!AA12+TUM_default_default_Treatm!M4*Weighting!AA13+TUM_default_default_Treatm!N4*Weighting!AA14+TUM_default_default_Treatm!O4*Weighting!AA15+TUM_default_default_Treatm!P4*Weighting!AA16+TUM_default_default_Treatm!Q4*Weighting!AA17</f>
        <v>16.564998964740678</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efault_default_Util!B2*Weighting!B2+TUM_default_default_Util!C2*Weighting!B3+TUM_default_default_Util!D2*Weighting!B4+TUM_default_default_Util!E2*Weighting!B5+TUM_default_default_Util!F2*Weighting!B6+TUM_default_default_Util!G2*Weighting!B7+TUM_default_default_Util!H2*Weighting!B8+TUM_default_default_Util!I2*Weighting!B9+TUM_default_default_Util!J2*Weighting!B10+TUM_default_default_Util!K2*Weighting!B11+TUM_default_default_Util!L2*Weighting!B12+TUM_default_default_Util!M2*Weighting!B13+TUM_default_default_Util!N2*Weighting!B14+TUM_default_default_Util!O2*Weighting!B15+TUM_default_default_Util!P2*Weighting!B16+TUM_default_default_Util!Q2*Weighting!B17</f>
        <v>-3.7224967645464724</v>
      </c>
      <c r="C2" s="6">
        <f ca="1">+TUM_default_default_Util!B2*Weighting!C2+TUM_default_default_Util!C2*Weighting!C3+TUM_default_default_Util!D2*Weighting!C4+TUM_default_default_Util!E2*Weighting!C5+TUM_default_default_Util!F2*Weighting!C6+TUM_default_default_Util!G2*Weighting!C7+TUM_default_default_Util!H2*Weighting!C8+TUM_default_default_Util!I2*Weighting!C9+TUM_default_default_Util!J2*Weighting!C10+TUM_default_default_Util!K2*Weighting!C11+TUM_default_default_Util!L2*Weighting!C12+TUM_default_default_Util!M2*Weighting!C13+TUM_default_default_Util!N2*Weighting!C14+TUM_default_default_Util!O2*Weighting!C15+TUM_default_default_Util!P2*Weighting!C16+TUM_default_default_Util!Q2*Weighting!C17</f>
        <v>-3.111537775997324</v>
      </c>
      <c r="D2" s="6">
        <f ca="1">+TUM_default_default_Util!B2*Weighting!D2+TUM_default_default_Util!C2*Weighting!D3+TUM_default_default_Util!D2*Weighting!D4+TUM_default_default_Util!E2*Weighting!D5+TUM_default_default_Util!F2*Weighting!D6+TUM_default_default_Util!G2*Weighting!D7+TUM_default_default_Util!H2*Weighting!D8+TUM_default_default_Util!I2*Weighting!D9+TUM_default_default_Util!J2*Weighting!D10+TUM_default_default_Util!K2*Weighting!D11+TUM_default_default_Util!L2*Weighting!D12+TUM_default_default_Util!M2*Weighting!D13+TUM_default_default_Util!N2*Weighting!D14+TUM_default_default_Util!O2*Weighting!D15+TUM_default_default_Util!P2*Weighting!D16+TUM_default_default_Util!Q2*Weighting!D17</f>
        <v>-3.6366360764253174</v>
      </c>
      <c r="E2" s="6">
        <f ca="1">+TUM_default_default_Util!B2*Weighting!E2+TUM_default_default_Util!C2*Weighting!E3+TUM_default_default_Util!D2*Weighting!E4+TUM_default_default_Util!E2*Weighting!E5+TUM_default_default_Util!F2*Weighting!E6+TUM_default_default_Util!G2*Weighting!E7+TUM_default_default_Util!H2*Weighting!E8+TUM_default_default_Util!I2*Weighting!E9+TUM_default_default_Util!J2*Weighting!E10+TUM_default_default_Util!K2*Weighting!E11+TUM_default_default_Util!L2*Weighting!E12+TUM_default_default_Util!M2*Weighting!E13+TUM_default_default_Util!N2*Weighting!E14+TUM_default_default_Util!O2*Weighting!E15+TUM_default_default_Util!P2*Weighting!E16+TUM_default_default_Util!Q2*Weighting!E17</f>
        <v>-1.3635309884785018</v>
      </c>
      <c r="F2" s="6">
        <f ca="1">+TUM_default_default_Util!B2*Weighting!F2+TUM_default_default_Util!C2*Weighting!F3+TUM_default_default_Util!D2*Weighting!F4+TUM_default_default_Util!E2*Weighting!F5+TUM_default_default_Util!F2*Weighting!F6+TUM_default_default_Util!G2*Weighting!F7+TUM_default_default_Util!H2*Weighting!F8+TUM_default_default_Util!I2*Weighting!F9+TUM_default_default_Util!J2*Weighting!F10+TUM_default_default_Util!K2*Weighting!F11+TUM_default_default_Util!L2*Weighting!F12+TUM_default_default_Util!M2*Weighting!F13+TUM_default_default_Util!N2*Weighting!F14+TUM_default_default_Util!O2*Weighting!F15+TUM_default_default_Util!P2*Weighting!F16+TUM_default_default_Util!Q2*Weighting!F17</f>
        <v>-3.5548857398287392</v>
      </c>
      <c r="G2" s="6">
        <f>+TUM_default_default_Util!B2*Weighting!G2+TUM_default_default_Util!C2*Weighting!G3+TUM_default_default_Util!D2*Weighting!G4+TUM_default_default_Util!E2*Weighting!G5+TUM_default_default_Util!F2*Weighting!G6+TUM_default_default_Util!G2*Weighting!G7+TUM_default_default_Util!H2*Weighting!G8+TUM_default_default_Util!I2*Weighting!G9+TUM_default_default_Util!J2*Weighting!G10+TUM_default_default_Util!K2*Weighting!G11+TUM_default_default_Util!L2*Weighting!G12+TUM_default_default_Util!M2*Weighting!G13+TUM_default_default_Util!N2*Weighting!G14+TUM_default_default_Util!O2*Weighting!G15+TUM_default_default_Util!P2*Weighting!G16+TUM_default_default_Util!Q2*Weighting!G17</f>
        <v>-2.2145659507403295</v>
      </c>
      <c r="H2" s="6">
        <f>+TUM_default_default_Util!B2*Weighting!H2+TUM_default_default_Util!C2*Weighting!H3+TUM_default_default_Util!D2*Weighting!H4+TUM_default_default_Util!E2*Weighting!H5+TUM_default_default_Util!F2*Weighting!H6+TUM_default_default_Util!G2*Weighting!H7+TUM_default_default_Util!H2*Weighting!H8+TUM_default_default_Util!I2*Weighting!H9+TUM_default_default_Util!J2*Weighting!H10+TUM_default_default_Util!K2*Weighting!H11+TUM_default_default_Util!L2*Weighting!H12+TUM_default_default_Util!M2*Weighting!H13+TUM_default_default_Util!N2*Weighting!H14+TUM_default_default_Util!O2*Weighting!H15+TUM_default_default_Util!P2*Weighting!H16+TUM_default_default_Util!Q2*Weighting!H17</f>
        <v>-2.2053302296768575</v>
      </c>
      <c r="I2" s="6">
        <f>+TUM_default_default_Util!B2*Weighting!I2+TUM_default_default_Util!C2*Weighting!I3+TUM_default_default_Util!D2*Weighting!I4+TUM_default_default_Util!E2*Weighting!I5+TUM_default_default_Util!F2*Weighting!I6+TUM_default_default_Util!G2*Weighting!I7+TUM_default_default_Util!H2*Weighting!I8+TUM_default_default_Util!I2*Weighting!I9+TUM_default_default_Util!J2*Weighting!I10+TUM_default_default_Util!K2*Weighting!I11+TUM_default_default_Util!L2*Weighting!I12+TUM_default_default_Util!M2*Weighting!I13+TUM_default_default_Util!N2*Weighting!I14+TUM_default_default_Util!O2*Weighting!I15+TUM_default_default_Util!P2*Weighting!I16+TUM_default_default_Util!Q2*Weighting!I17</f>
        <v>-2.2840634584213375</v>
      </c>
      <c r="J2" s="6">
        <f>+TUM_default_default_Util!B2*Weighting!J2+TUM_default_default_Util!C2*Weighting!J3+TUM_default_default_Util!D2*Weighting!J4+TUM_default_default_Util!E2*Weighting!J5+TUM_default_default_Util!F2*Weighting!J6+TUM_default_default_Util!G2*Weighting!J7+TUM_default_default_Util!H2*Weighting!J8+TUM_default_default_Util!I2*Weighting!J9+TUM_default_default_Util!J2*Weighting!J10+TUM_default_default_Util!K2*Weighting!J11+TUM_default_default_Util!L2*Weighting!J12+TUM_default_default_Util!M2*Weighting!J13+TUM_default_default_Util!N2*Weighting!J14+TUM_default_default_Util!O2*Weighting!J15+TUM_default_default_Util!P2*Weighting!J16+TUM_default_default_Util!Q2*Weighting!J17</f>
        <v>-1.5908181660982788</v>
      </c>
      <c r="K2" s="6">
        <f>+TUM_default_default_Util!B2*Weighting!K2+TUM_default_default_Util!C2*Weighting!K3+TUM_default_default_Util!D2*Weighting!K4+TUM_default_default_Util!E2*Weighting!K5+TUM_default_default_Util!F2*Weighting!K6+TUM_default_default_Util!G2*Weighting!K7+TUM_default_default_Util!H2*Weighting!K8+TUM_default_default_Util!I2*Weighting!K9+TUM_default_default_Util!J2*Weighting!K10+TUM_default_default_Util!K2*Weighting!K11+TUM_default_default_Util!L2*Weighting!K12+TUM_default_default_Util!M2*Weighting!K13+TUM_default_default_Util!N2*Weighting!K14+TUM_default_default_Util!O2*Weighting!K15+TUM_default_default_Util!P2*Weighting!K16+TUM_default_default_Util!Q2*Weighting!K17</f>
        <v>-2.2584088254949743</v>
      </c>
      <c r="L2" s="6">
        <f>+TUM_default_default_Util!B2*Weighting!L2+TUM_default_default_Util!C2*Weighting!L3+TUM_default_default_Util!D2*Weighting!L4+TUM_default_default_Util!E2*Weighting!L5+TUM_default_default_Util!F2*Weighting!L6+TUM_default_default_Util!G2*Weighting!L7+TUM_default_default_Util!H2*Weighting!L8+TUM_default_default_Util!I2*Weighting!L9+TUM_default_default_Util!J2*Weighting!L10+TUM_default_default_Util!K2*Weighting!L11+TUM_default_default_Util!L2*Weighting!L12+TUM_default_default_Util!M2*Weighting!L13+TUM_default_default_Util!N2*Weighting!L14+TUM_default_default_Util!O2*Weighting!L15+TUM_default_default_Util!P2*Weighting!L16+TUM_default_default_Util!Q2*Weighting!L17</f>
        <v>-3.6682196880393323</v>
      </c>
      <c r="M2" s="6">
        <f>+TUM_default_default_Util!B2*Weighting!M2+TUM_default_default_Util!C2*Weighting!M3+TUM_default_default_Util!D2*Weighting!M4+TUM_default_default_Util!E2*Weighting!M5+TUM_default_default_Util!F2*Weighting!M6+TUM_default_default_Util!G2*Weighting!M7+TUM_default_default_Util!H2*Weighting!M8+TUM_default_default_Util!I2*Weighting!M9+TUM_default_default_Util!J2*Weighting!M10+TUM_default_default_Util!K2*Weighting!M11+TUM_default_default_Util!L2*Weighting!M12+TUM_default_default_Util!M2*Weighting!M13+TUM_default_default_Util!N2*Weighting!M14+TUM_default_default_Util!O2*Weighting!M15+TUM_default_default_Util!P2*Weighting!M16+TUM_default_default_Util!Q2*Weighting!M17</f>
        <v>-6.5512170215997145E-2</v>
      </c>
      <c r="N2" s="6">
        <f>+TUM_default_default_Util!B2*Weighting!N2+TUM_default_default_Util!C2*Weighting!N3+TUM_default_default_Util!D2*Weighting!N4+TUM_default_default_Util!E2*Weighting!N5+TUM_default_default_Util!F2*Weighting!N6+TUM_default_default_Util!G2*Weighting!N7+TUM_default_default_Util!H2*Weighting!N8+TUM_default_default_Util!I2*Weighting!N9+TUM_default_default_Util!J2*Weighting!N10+TUM_default_default_Util!K2*Weighting!N11+TUM_default_default_Util!L2*Weighting!N12+TUM_default_default_Util!M2*Weighting!N13+TUM_default_default_Util!N2*Weighting!N14+TUM_default_default_Util!O2*Weighting!N15+TUM_default_default_Util!P2*Weighting!N16+TUM_default_default_Util!Q2*Weighting!N17</f>
        <v>-8.3617635605667484</v>
      </c>
      <c r="O2" s="6">
        <f>+TUM_default_default_Util!B2*Weighting!O2+TUM_default_default_Util!C2*Weighting!O3+TUM_default_default_Util!D2*Weighting!O4+TUM_default_default_Util!E2*Weighting!O5+TUM_default_default_Util!F2*Weighting!O6+TUM_default_default_Util!G2*Weighting!O7+TUM_default_default_Util!H2*Weighting!O8+TUM_default_default_Util!I2*Weighting!O9+TUM_default_default_Util!J2*Weighting!O10+TUM_default_default_Util!K2*Weighting!O11+TUM_default_default_Util!L2*Weighting!O12+TUM_default_default_Util!M2*Weighting!O13+TUM_default_default_Util!N2*Weighting!O14+TUM_default_default_Util!O2*Weighting!O15+TUM_default_default_Util!P2*Weighting!O16+TUM_default_default_Util!Q2*Weighting!O17</f>
        <v>-4.671641179230491</v>
      </c>
      <c r="P2" s="6">
        <f>+TUM_default_default_Util!B2*Weighting!P2+TUM_default_default_Util!C2*Weighting!P3+TUM_default_default_Util!D2*Weighting!P4+TUM_default_default_Util!E2*Weighting!P5+TUM_default_default_Util!F2*Weighting!P6+TUM_default_default_Util!G2*Weighting!P7+TUM_default_default_Util!H2*Weighting!P8+TUM_default_default_Util!I2*Weighting!P9+TUM_default_default_Util!J2*Weighting!P10+TUM_default_default_Util!K2*Weighting!P11+TUM_default_default_Util!L2*Weighting!P12+TUM_default_default_Util!M2*Weighting!P13+TUM_default_default_Util!N2*Weighting!P14+TUM_default_default_Util!O2*Weighting!P15+TUM_default_default_Util!P2*Weighting!P16+TUM_default_default_Util!Q2*Weighting!P17</f>
        <v>-3.8753343808720619</v>
      </c>
      <c r="Q2" s="6">
        <f>+TUM_default_default_Util!B2*Weighting!Q2+TUM_default_default_Util!C2*Weighting!Q3+TUM_default_default_Util!D2*Weighting!Q4+TUM_default_default_Util!E2*Weighting!Q5+TUM_default_default_Util!F2*Weighting!Q6+TUM_default_default_Util!G2*Weighting!Q7+TUM_default_default_Util!H2*Weighting!Q8+TUM_default_default_Util!I2*Weighting!Q9+TUM_default_default_Util!J2*Weighting!Q10+TUM_default_default_Util!K2*Weighting!Q11+TUM_default_default_Util!L2*Weighting!Q12+TUM_default_default_Util!M2*Weighting!Q13+TUM_default_default_Util!N2*Weighting!Q14+TUM_default_default_Util!O2*Weighting!Q15+TUM_default_default_Util!P2*Weighting!Q16+TUM_default_default_Util!Q2*Weighting!Q17</f>
        <v>-0.22556980894932799</v>
      </c>
      <c r="R2" s="6">
        <f>+TUM_default_default_Util!B2*Weighting!R2+TUM_default_default_Util!C2*Weighting!R3+TUM_default_default_Util!D2*Weighting!R4+TUM_default_default_Util!E2*Weighting!R5+TUM_default_default_Util!F2*Weighting!R6+TUM_default_default_Util!G2*Weighting!R7+TUM_default_default_Util!H2*Weighting!R8+TUM_default_default_Util!I2*Weighting!R9+TUM_default_default_Util!J2*Weighting!R10+TUM_default_default_Util!K2*Weighting!R11+TUM_default_default_Util!L2*Weighting!R12+TUM_default_default_Util!M2*Weighting!R13+TUM_default_default_Util!N2*Weighting!R14+TUM_default_default_Util!O2*Weighting!R15+TUM_default_default_Util!P2*Weighting!R16+TUM_default_default_Util!Q2*Weighting!R17</f>
        <v>-1.0285810586521067</v>
      </c>
      <c r="S2" s="6">
        <f>+TUM_default_default_Util!B2*Weighting!S2+TUM_default_default_Util!C2*Weighting!S3+TUM_default_default_Util!D2*Weighting!S4+TUM_default_default_Util!E2*Weighting!S5+TUM_default_default_Util!F2*Weighting!S6+TUM_default_default_Util!G2*Weighting!S7+TUM_default_default_Util!H2*Weighting!S8+TUM_default_default_Util!I2*Weighting!S9+TUM_default_default_Util!J2*Weighting!S10+TUM_default_default_Util!K2*Weighting!S11+TUM_default_default_Util!L2*Weighting!S12+TUM_default_default_Util!M2*Weighting!S13+TUM_default_default_Util!N2*Weighting!S14+TUM_default_default_Util!O2*Weighting!S15+TUM_default_default_Util!P2*Weighting!S16+TUM_default_default_Util!Q2*Weighting!S17</f>
        <v>-3.5456878174220554</v>
      </c>
      <c r="T2" s="6">
        <f>+TUM_default_default_Util!B2*Weighting!T2+TUM_default_default_Util!C2*Weighting!T3+TUM_default_default_Util!D2*Weighting!T4+TUM_default_default_Util!E2*Weighting!T5+TUM_default_default_Util!F2*Weighting!T6+TUM_default_default_Util!G2*Weighting!T7+TUM_default_default_Util!H2*Weighting!T8+TUM_default_default_Util!I2*Weighting!T9+TUM_default_default_Util!J2*Weighting!T10+TUM_default_default_Util!K2*Weighting!T11+TUM_default_default_Util!L2*Weighting!T12+TUM_default_default_Util!M2*Weighting!T13+TUM_default_default_Util!N2*Weighting!T14+TUM_default_default_Util!O2*Weighting!T15+TUM_default_default_Util!P2*Weighting!T16+TUM_default_default_Util!Q2*Weighting!T17</f>
        <v>-4.6881602293112987</v>
      </c>
      <c r="U2" s="6">
        <f>+TUM_default_default_Util!B2*Weighting!U2+TUM_default_default_Util!C2*Weighting!U3+TUM_default_default_Util!D2*Weighting!U4+TUM_default_default_Util!E2*Weighting!U5+TUM_default_default_Util!F2*Weighting!U6+TUM_default_default_Util!G2*Weighting!U7+TUM_default_default_Util!H2*Weighting!U8+TUM_default_default_Util!I2*Weighting!U9+TUM_default_default_Util!J2*Weighting!U10+TUM_default_default_Util!K2*Weighting!U11+TUM_default_default_Util!L2*Weighting!U12+TUM_default_default_Util!M2*Weighting!U13+TUM_default_default_Util!N2*Weighting!U14+TUM_default_default_Util!O2*Weighting!U15+TUM_default_default_Util!P2*Weighting!U16+TUM_default_default_Util!Q2*Weighting!U17</f>
        <v>-0.21388932121380635</v>
      </c>
      <c r="V2" s="6">
        <f>+TUM_default_default_Util!B2*Weighting!V2+TUM_default_default_Util!C2*Weighting!V3+TUM_default_default_Util!D2*Weighting!V4+TUM_default_default_Util!E2*Weighting!V5+TUM_default_default_Util!F2*Weighting!V6+TUM_default_default_Util!G2*Weighting!V7+TUM_default_default_Util!H2*Weighting!V8+TUM_default_default_Util!I2*Weighting!V9+TUM_default_default_Util!J2*Weighting!V10+TUM_default_default_Util!K2*Weighting!V11+TUM_default_default_Util!L2*Weighting!V12+TUM_default_default_Util!M2*Weighting!V13+TUM_default_default_Util!N2*Weighting!V14+TUM_default_default_Util!O2*Weighting!V15+TUM_default_default_Util!P2*Weighting!V16+TUM_default_default_Util!Q2*Weighting!V17</f>
        <v>-0.5337380441629086</v>
      </c>
      <c r="W2" s="6">
        <f>+TUM_default_default_Util!B2*Weighting!W2+TUM_default_default_Util!C2*Weighting!W3+TUM_default_default_Util!D2*Weighting!W4+TUM_default_default_Util!E2*Weighting!W5+TUM_default_default_Util!F2*Weighting!W6+TUM_default_default_Util!G2*Weighting!W7+TUM_default_default_Util!H2*Weighting!W8+TUM_default_default_Util!I2*Weighting!W9+TUM_default_default_Util!J2*Weighting!W10+TUM_default_default_Util!K2*Weighting!W11+TUM_default_default_Util!L2*Weighting!W12+TUM_default_default_Util!M2*Weighting!W13+TUM_default_default_Util!N2*Weighting!W14+TUM_default_default_Util!O2*Weighting!W15+TUM_default_default_Util!P2*Weighting!W16+TUM_default_default_Util!Q2*Weighting!W17</f>
        <v>-0.82271138228398943</v>
      </c>
      <c r="X2" s="6">
        <f>+TUM_default_default_Util!B2*Weighting!X2+TUM_default_default_Util!C2*Weighting!X3+TUM_default_default_Util!D2*Weighting!X4+TUM_default_default_Util!E2*Weighting!X5+TUM_default_default_Util!F2*Weighting!X6+TUM_default_default_Util!G2*Weighting!X7+TUM_default_default_Util!H2*Weighting!X8+TUM_default_default_Util!I2*Weighting!X9+TUM_default_default_Util!J2*Weighting!X10+TUM_default_default_Util!K2*Weighting!X11+TUM_default_default_Util!L2*Weighting!X12+TUM_default_default_Util!M2*Weighting!X13+TUM_default_default_Util!N2*Weighting!X14+TUM_default_default_Util!O2*Weighting!X15+TUM_default_default_Util!P2*Weighting!X16+TUM_default_default_Util!Q2*Weighting!X17</f>
        <v>-0.41333654220013721</v>
      </c>
      <c r="Y2" s="6">
        <f>+TUM_default_default_Util!B2*Weighting!Y2+TUM_default_default_Util!C2*Weighting!Y3+TUM_default_default_Util!D2*Weighting!Y4+TUM_default_default_Util!E2*Weighting!Y5+TUM_default_default_Util!F2*Weighting!Y6+TUM_default_default_Util!G2*Weighting!Y7+TUM_default_default_Util!H2*Weighting!Y8+TUM_default_default_Util!I2*Weighting!Y9+TUM_default_default_Util!J2*Weighting!Y10+TUM_default_default_Util!K2*Weighting!Y11+TUM_default_default_Util!L2*Weighting!Y12+TUM_default_default_Util!M2*Weighting!Y13+TUM_default_default_Util!N2*Weighting!Y14+TUM_default_default_Util!O2*Weighting!Y15+TUM_default_default_Util!P2*Weighting!Y16+TUM_default_default_Util!Q2*Weighting!Y17</f>
        <v>-0.25200862113642608</v>
      </c>
      <c r="Z2" s="6">
        <f>+TUM_default_default_Util!B2*Weighting!Z2+TUM_default_default_Util!C2*Weighting!Z3+TUM_default_default_Util!D2*Weighting!Z4+TUM_default_default_Util!E2*Weighting!Z5+TUM_default_default_Util!F2*Weighting!Z6+TUM_default_default_Util!G2*Weighting!Z7+TUM_default_default_Util!H2*Weighting!Z8+TUM_default_default_Util!I2*Weighting!Z9+TUM_default_default_Util!J2*Weighting!Z10+TUM_default_default_Util!K2*Weighting!Z11+TUM_default_default_Util!L2*Weighting!Z12+TUM_default_default_Util!M2*Weighting!Z13+TUM_default_default_Util!N2*Weighting!Z14+TUM_default_default_Util!O2*Weighting!Z15+TUM_default_default_Util!P2*Weighting!Z16+TUM_default_default_Util!Q2*Weighting!Z17</f>
        <v>-1.1057157251081808</v>
      </c>
      <c r="AA2" s="6">
        <f>+TUM_default_default_Util!B2*Weighting!AA2+TUM_default_default_Util!C2*Weighting!AA3+TUM_default_default_Util!D2*Weighting!AA4+TUM_default_default_Util!E2*Weighting!AA5+TUM_default_default_Util!F2*Weighting!AA6+TUM_default_default_Util!G2*Weighting!AA7+TUM_default_default_Util!H2*Weighting!AA8+TUM_default_default_Util!I2*Weighting!AA9+TUM_default_default_Util!J2*Weighting!AA10+TUM_default_default_Util!K2*Weighting!AA11+TUM_default_default_Util!L2*Weighting!AA12+TUM_default_default_Util!M2*Weighting!AA13+TUM_default_default_Util!N2*Weighting!AA14+TUM_default_default_Util!O2*Weighting!AA15+TUM_default_default_Util!P2*Weighting!AA16+TUM_default_default_Util!Q2*Weighting!AA17</f>
        <v>-1.961185682480395</v>
      </c>
    </row>
    <row r="3" spans="1:27" x14ac:dyDescent="0.35">
      <c r="A3" s="5" t="s">
        <v>2</v>
      </c>
      <c r="B3" s="6">
        <f ca="1">+TUM_default_default_Util!B3*Weighting!B2+TUM_default_default_Util!C3*Weighting!B3+TUM_default_default_Util!D3*Weighting!B4+TUM_default_default_Util!E3*Weighting!B5+TUM_default_default_Util!F3*Weighting!B6+TUM_default_default_Util!G3*Weighting!B7+TUM_default_default_Util!H3*Weighting!B8+TUM_default_default_Util!I3*Weighting!B9+TUM_default_default_Util!J3*Weighting!B10+TUM_default_default_Util!K3*Weighting!B11+TUM_default_default_Util!L3*Weighting!B12+TUM_default_default_Util!M3*Weighting!B13+TUM_default_default_Util!N3*Weighting!B14+TUM_default_default_Util!O3*Weighting!B15+TUM_default_default_Util!P3*Weighting!B16+TUM_default_default_Util!Q3*Weighting!B17</f>
        <v>-9.8157671540018615E-2</v>
      </c>
      <c r="C3" s="6">
        <f ca="1">+TUM_default_default_Util!B3*Weighting!C2+TUM_default_default_Util!C3*Weighting!C3+TUM_default_default_Util!D3*Weighting!C4+TUM_default_default_Util!E3*Weighting!C5+TUM_default_default_Util!F3*Weighting!C6+TUM_default_default_Util!G3*Weighting!C7+TUM_default_default_Util!H3*Weighting!C8+TUM_default_default_Util!I3*Weighting!C9+TUM_default_default_Util!J3*Weighting!C10+TUM_default_default_Util!K3*Weighting!C11+TUM_default_default_Util!L3*Weighting!C12+TUM_default_default_Util!M3*Weighting!C13+TUM_default_default_Util!N3*Weighting!C14+TUM_default_default_Util!O3*Weighting!C15+TUM_default_default_Util!P3*Weighting!C16+TUM_default_default_Util!Q3*Weighting!C17</f>
        <v>-6.7773640379925365E-2</v>
      </c>
      <c r="D3" s="6">
        <f ca="1">+TUM_default_default_Util!B3*Weighting!D2+TUM_default_default_Util!C3*Weighting!D3+TUM_default_default_Util!D3*Weighting!D4+TUM_default_default_Util!E3*Weighting!D5+TUM_default_default_Util!F3*Weighting!D6+TUM_default_default_Util!G3*Weighting!D7+TUM_default_default_Util!H3*Weighting!D8+TUM_default_default_Util!I3*Weighting!D9+TUM_default_default_Util!J3*Weighting!D10+TUM_default_default_Util!K3*Weighting!D11+TUM_default_default_Util!L3*Weighting!D12+TUM_default_default_Util!M3*Weighting!D13+TUM_default_default_Util!N3*Weighting!D14+TUM_default_default_Util!O3*Weighting!D15+TUM_default_default_Util!P3*Weighting!D16+TUM_default_default_Util!Q3*Weighting!D17</f>
        <v>-9.622396911404027E-2</v>
      </c>
      <c r="E3" s="6">
        <f ca="1">+TUM_default_default_Util!B3*Weighting!E2+TUM_default_default_Util!C3*Weighting!E3+TUM_default_default_Util!D3*Weighting!E4+TUM_default_default_Util!E3*Weighting!E5+TUM_default_default_Util!F3*Weighting!E6+TUM_default_default_Util!G3*Weighting!E7+TUM_default_default_Util!H3*Weighting!E8+TUM_default_default_Util!I3*Weighting!E9+TUM_default_default_Util!J3*Weighting!E10+TUM_default_default_Util!K3*Weighting!E11+TUM_default_default_Util!L3*Weighting!E12+TUM_default_default_Util!M3*Weighting!E13+TUM_default_default_Util!N3*Weighting!E14+TUM_default_default_Util!O3*Weighting!E15+TUM_default_default_Util!P3*Weighting!E16+TUM_default_default_Util!Q3*Weighting!E17</f>
        <v>-5.6577221754176447E-2</v>
      </c>
      <c r="F3" s="6">
        <f ca="1">+TUM_default_default_Util!B3*Weighting!F2+TUM_default_default_Util!C3*Weighting!F3+TUM_default_default_Util!D3*Weighting!F4+TUM_default_default_Util!E3*Weighting!F5+TUM_default_default_Util!F3*Weighting!F6+TUM_default_default_Util!G3*Weighting!F7+TUM_default_default_Util!H3*Weighting!F8+TUM_default_default_Util!I3*Weighting!F9+TUM_default_default_Util!J3*Weighting!F10+TUM_default_default_Util!K3*Weighting!F11+TUM_default_default_Util!L3*Weighting!F12+TUM_default_default_Util!M3*Weighting!F13+TUM_default_default_Util!N3*Weighting!F14+TUM_default_default_Util!O3*Weighting!F15+TUM_default_default_Util!P3*Weighting!F16+TUM_default_default_Util!Q3*Weighting!F17</f>
        <v>-8.5649656970589849E-2</v>
      </c>
      <c r="G3" s="6">
        <f>+TUM_default_default_Util!B3*Weighting!G2+TUM_default_default_Util!C3*Weighting!G3+TUM_default_default_Util!D3*Weighting!G4+TUM_default_default_Util!E3*Weighting!G5+TUM_default_default_Util!F3*Weighting!G6+TUM_default_default_Util!G3*Weighting!G7+TUM_default_default_Util!H3*Weighting!G8+TUM_default_default_Util!I3*Weighting!G9+TUM_default_default_Util!J3*Weighting!G10+TUM_default_default_Util!K3*Weighting!G11+TUM_default_default_Util!L3*Weighting!G12+TUM_default_default_Util!M3*Weighting!G13+TUM_default_default_Util!N3*Weighting!G14+TUM_default_default_Util!O3*Weighting!G15+TUM_default_default_Util!P3*Weighting!G16+TUM_default_default_Util!Q3*Weighting!G17</f>
        <v>-5.0756142238166831E-2</v>
      </c>
      <c r="H3" s="6">
        <f>+TUM_default_default_Util!B3*Weighting!H2+TUM_default_default_Util!C3*Weighting!H3+TUM_default_default_Util!D3*Weighting!H4+TUM_default_default_Util!E3*Weighting!H5+TUM_default_default_Util!F3*Weighting!H6+TUM_default_default_Util!G3*Weighting!H7+TUM_default_default_Util!H3*Weighting!H8+TUM_default_default_Util!I3*Weighting!H9+TUM_default_default_Util!J3*Weighting!H10+TUM_default_default_Util!K3*Weighting!H11+TUM_default_default_Util!L3*Weighting!H12+TUM_default_default_Util!M3*Weighting!H13+TUM_default_default_Util!N3*Weighting!H14+TUM_default_default_Util!O3*Weighting!H15+TUM_default_default_Util!P3*Weighting!H16+TUM_default_default_Util!Q3*Weighting!H17</f>
        <v>-4.1853316718216911E-2</v>
      </c>
      <c r="I3" s="6">
        <f>+TUM_default_default_Util!B3*Weighting!I2+TUM_default_default_Util!C3*Weighting!I3+TUM_default_default_Util!D3*Weighting!I4+TUM_default_default_Util!E3*Weighting!I5+TUM_default_default_Util!F3*Weighting!I6+TUM_default_default_Util!G3*Weighting!I7+TUM_default_default_Util!H3*Weighting!I8+TUM_default_default_Util!I3*Weighting!I9+TUM_default_default_Util!J3*Weighting!I10+TUM_default_default_Util!K3*Weighting!I11+TUM_default_default_Util!L3*Weighting!I12+TUM_default_default_Util!M3*Weighting!I13+TUM_default_default_Util!N3*Weighting!I14+TUM_default_default_Util!O3*Weighting!I15+TUM_default_default_Util!P3*Weighting!I16+TUM_default_default_Util!Q3*Weighting!I17</f>
        <v>-5.1672355095766898E-2</v>
      </c>
      <c r="J3" s="6">
        <f>+TUM_default_default_Util!B3*Weighting!J2+TUM_default_default_Util!C3*Weighting!J3+TUM_default_default_Util!D3*Weighting!J4+TUM_default_default_Util!E3*Weighting!J5+TUM_default_default_Util!F3*Weighting!J6+TUM_default_default_Util!G3*Weighting!J7+TUM_default_default_Util!H3*Weighting!J8+TUM_default_default_Util!I3*Weighting!J9+TUM_default_default_Util!J3*Weighting!J10+TUM_default_default_Util!K3*Weighting!J11+TUM_default_default_Util!L3*Weighting!J12+TUM_default_default_Util!M3*Weighting!J13+TUM_default_default_Util!N3*Weighting!J14+TUM_default_default_Util!O3*Weighting!J15+TUM_default_default_Util!P3*Weighting!J16+TUM_default_default_Util!Q3*Weighting!J17</f>
        <v>-4.9369433703464374E-2</v>
      </c>
      <c r="K3" s="6">
        <f>+TUM_default_default_Util!B3*Weighting!K2+TUM_default_default_Util!C3*Weighting!K3+TUM_default_default_Util!D3*Weighting!K4+TUM_default_default_Util!E3*Weighting!K5+TUM_default_default_Util!F3*Weighting!K6+TUM_default_default_Util!G3*Weighting!K7+TUM_default_default_Util!H3*Weighting!K8+TUM_default_default_Util!I3*Weighting!K9+TUM_default_default_Util!J3*Weighting!K10+TUM_default_default_Util!K3*Weighting!K11+TUM_default_default_Util!L3*Weighting!K12+TUM_default_default_Util!M3*Weighting!K13+TUM_default_default_Util!N3*Weighting!K14+TUM_default_default_Util!O3*Weighting!K15+TUM_default_default_Util!P3*Weighting!K16+TUM_default_default_Util!Q3*Weighting!K17</f>
        <v>-4.5536205496042814E-2</v>
      </c>
      <c r="L3" s="6">
        <f>+TUM_default_default_Util!B3*Weighting!L2+TUM_default_default_Util!C3*Weighting!L3+TUM_default_default_Util!D3*Weighting!L4+TUM_default_default_Util!E3*Weighting!L5+TUM_default_default_Util!F3*Weighting!L6+TUM_default_default_Util!G3*Weighting!L7+TUM_default_default_Util!H3*Weighting!L8+TUM_default_default_Util!I3*Weighting!L9+TUM_default_default_Util!J3*Weighting!L10+TUM_default_default_Util!K3*Weighting!L11+TUM_default_default_Util!L3*Weighting!L12+TUM_default_default_Util!M3*Weighting!L13+TUM_default_default_Util!N3*Weighting!L14+TUM_default_default_Util!O3*Weighting!L15+TUM_default_default_Util!P3*Weighting!L16+TUM_default_default_Util!Q3*Weighting!L17</f>
        <v>-3.932180146242608E-2</v>
      </c>
      <c r="M3" s="6">
        <f>+TUM_default_default_Util!B3*Weighting!M2+TUM_default_default_Util!C3*Weighting!M3+TUM_default_default_Util!D3*Weighting!M4+TUM_default_default_Util!E3*Weighting!M5+TUM_default_default_Util!F3*Weighting!M6+TUM_default_default_Util!G3*Weighting!M7+TUM_default_default_Util!H3*Weighting!M8+TUM_default_default_Util!I3*Weighting!M9+TUM_default_default_Util!J3*Weighting!M10+TUM_default_default_Util!K3*Weighting!M11+TUM_default_default_Util!L3*Weighting!M12+TUM_default_default_Util!M3*Weighting!M13+TUM_default_default_Util!N3*Weighting!M14+TUM_default_default_Util!O3*Weighting!M15+TUM_default_default_Util!P3*Weighting!M16+TUM_default_default_Util!Q3*Weighting!M17</f>
        <v>-2.9176610660350093E-3</v>
      </c>
      <c r="N3" s="6">
        <f>+TUM_default_default_Util!B3*Weighting!N2+TUM_default_default_Util!C3*Weighting!N3+TUM_default_default_Util!D3*Weighting!N4+TUM_default_default_Util!E3*Weighting!N5+TUM_default_default_Util!F3*Weighting!N6+TUM_default_default_Util!G3*Weighting!N7+TUM_default_default_Util!H3*Weighting!N8+TUM_default_default_Util!I3*Weighting!N9+TUM_default_default_Util!J3*Weighting!N10+TUM_default_default_Util!K3*Weighting!N11+TUM_default_default_Util!L3*Weighting!N12+TUM_default_default_Util!M3*Weighting!N13+TUM_default_default_Util!N3*Weighting!N14+TUM_default_default_Util!O3*Weighting!N15+TUM_default_default_Util!P3*Weighting!N16+TUM_default_default_Util!Q3*Weighting!N17</f>
        <v>-0.27288102995720864</v>
      </c>
      <c r="O3" s="6">
        <f>+TUM_default_default_Util!B3*Weighting!O2+TUM_default_default_Util!C3*Weighting!O3+TUM_default_default_Util!D3*Weighting!O4+TUM_default_default_Util!E3*Weighting!O5+TUM_default_default_Util!F3*Weighting!O6+TUM_default_default_Util!G3*Weighting!O7+TUM_default_default_Util!H3*Weighting!O8+TUM_default_default_Util!I3*Weighting!O9+TUM_default_default_Util!J3*Weighting!O10+TUM_default_default_Util!K3*Weighting!O11+TUM_default_default_Util!L3*Weighting!O12+TUM_default_default_Util!M3*Weighting!O13+TUM_default_default_Util!N3*Weighting!O14+TUM_default_default_Util!O3*Weighting!O15+TUM_default_default_Util!P3*Weighting!O16+TUM_default_default_Util!Q3*Weighting!O17</f>
        <v>-9.823669049215962E-2</v>
      </c>
      <c r="P3" s="6">
        <f>+TUM_default_default_Util!B3*Weighting!P2+TUM_default_default_Util!C3*Weighting!P3+TUM_default_default_Util!D3*Weighting!P4+TUM_default_default_Util!E3*Weighting!P5+TUM_default_default_Util!F3*Weighting!P6+TUM_default_default_Util!G3*Weighting!P7+TUM_default_default_Util!H3*Weighting!P8+TUM_default_default_Util!I3*Weighting!P9+TUM_default_default_Util!J3*Weighting!P10+TUM_default_default_Util!K3*Weighting!P11+TUM_default_default_Util!L3*Weighting!P12+TUM_default_default_Util!M3*Weighting!P13+TUM_default_default_Util!N3*Weighting!P14+TUM_default_default_Util!O3*Weighting!P15+TUM_default_default_Util!P3*Weighting!P16+TUM_default_default_Util!Q3*Weighting!P17</f>
        <v>-4.3964182651585755E-2</v>
      </c>
      <c r="Q3" s="6">
        <f>+TUM_default_default_Util!B3*Weighting!Q2+TUM_default_default_Util!C3*Weighting!Q3+TUM_default_default_Util!D3*Weighting!Q4+TUM_default_default_Util!E3*Weighting!Q5+TUM_default_default_Util!F3*Weighting!Q6+TUM_default_default_Util!G3*Weighting!Q7+TUM_default_default_Util!H3*Weighting!Q8+TUM_default_default_Util!I3*Weighting!Q9+TUM_default_default_Util!J3*Weighting!Q10+TUM_default_default_Util!K3*Weighting!Q11+TUM_default_default_Util!L3*Weighting!Q12+TUM_default_default_Util!M3*Weighting!Q13+TUM_default_default_Util!N3*Weighting!Q14+TUM_default_default_Util!O3*Weighting!Q15+TUM_default_default_Util!P3*Weighting!Q16+TUM_default_default_Util!Q3*Weighting!Q17</f>
        <v>-4.7977301247608172E-3</v>
      </c>
      <c r="R3" s="6">
        <f>+TUM_default_default_Util!B3*Weighting!R2+TUM_default_default_Util!C3*Weighting!R3+TUM_default_default_Util!D3*Weighting!R4+TUM_default_default_Util!E3*Weighting!R5+TUM_default_default_Util!F3*Weighting!R6+TUM_default_default_Util!G3*Weighting!R7+TUM_default_default_Util!H3*Weighting!R8+TUM_default_default_Util!I3*Weighting!R9+TUM_default_default_Util!J3*Weighting!R10+TUM_default_default_Util!K3*Weighting!R11+TUM_default_default_Util!L3*Weighting!R12+TUM_default_default_Util!M3*Weighting!R13+TUM_default_default_Util!N3*Weighting!R14+TUM_default_default_Util!O3*Weighting!R15+TUM_default_default_Util!P3*Weighting!R16+TUM_default_default_Util!Q3*Weighting!R17</f>
        <v>-5.8570135504973614E-2</v>
      </c>
      <c r="S3" s="6">
        <f>+TUM_default_default_Util!B3*Weighting!S2+TUM_default_default_Util!C3*Weighting!S3+TUM_default_default_Util!D3*Weighting!S4+TUM_default_default_Util!E3*Weighting!S5+TUM_default_default_Util!F3*Weighting!S6+TUM_default_default_Util!G3*Weighting!S7+TUM_default_default_Util!H3*Weighting!S8+TUM_default_default_Util!I3*Weighting!S9+TUM_default_default_Util!J3*Weighting!S10+TUM_default_default_Util!K3*Weighting!S11+TUM_default_default_Util!L3*Weighting!S12+TUM_default_default_Util!M3*Weighting!S13+TUM_default_default_Util!N3*Weighting!S14+TUM_default_default_Util!O3*Weighting!S15+TUM_default_default_Util!P3*Weighting!S16+TUM_default_default_Util!Q3*Weighting!S17</f>
        <v>-3.8153998298126497E-2</v>
      </c>
      <c r="T3" s="6">
        <f>+TUM_default_default_Util!B3*Weighting!T2+TUM_default_default_Util!C3*Weighting!T3+TUM_default_default_Util!D3*Weighting!T4+TUM_default_default_Util!E3*Weighting!T5+TUM_default_default_Util!F3*Weighting!T6+TUM_default_default_Util!G3*Weighting!T7+TUM_default_default_Util!H3*Weighting!T8+TUM_default_default_Util!I3*Weighting!T9+TUM_default_default_Util!J3*Weighting!T10+TUM_default_default_Util!K3*Weighting!T11+TUM_default_default_Util!L3*Weighting!T12+TUM_default_default_Util!M3*Weighting!T13+TUM_default_default_Util!N3*Weighting!T14+TUM_default_default_Util!O3*Weighting!T15+TUM_default_default_Util!P3*Weighting!T16+TUM_default_default_Util!Q3*Weighting!T17</f>
        <v>-4.7848167150813817E-2</v>
      </c>
      <c r="U3" s="6">
        <f>+TUM_default_default_Util!B3*Weighting!U2+TUM_default_default_Util!C3*Weighting!U3+TUM_default_default_Util!D3*Weighting!U4+TUM_default_default_Util!E3*Weighting!U5+TUM_default_default_Util!F3*Weighting!U6+TUM_default_default_Util!G3*Weighting!U7+TUM_default_default_Util!H3*Weighting!U8+TUM_default_default_Util!I3*Weighting!U9+TUM_default_default_Util!J3*Weighting!U10+TUM_default_default_Util!K3*Weighting!U11+TUM_default_default_Util!L3*Weighting!U12+TUM_default_default_Util!M3*Weighting!U13+TUM_default_default_Util!N3*Weighting!U14+TUM_default_default_Util!O3*Weighting!U15+TUM_default_default_Util!P3*Weighting!U16+TUM_default_default_Util!Q3*Weighting!U17</f>
        <v>-5.2609246886293386E-3</v>
      </c>
      <c r="V3" s="6">
        <f>+TUM_default_default_Util!B3*Weighting!V2+TUM_default_default_Util!C3*Weighting!V3+TUM_default_default_Util!D3*Weighting!V4+TUM_default_default_Util!E3*Weighting!V5+TUM_default_default_Util!F3*Weighting!V6+TUM_default_default_Util!G3*Weighting!V7+TUM_default_default_Util!H3*Weighting!V8+TUM_default_default_Util!I3*Weighting!V9+TUM_default_default_Util!J3*Weighting!V10+TUM_default_default_Util!K3*Weighting!V11+TUM_default_default_Util!L3*Weighting!V12+TUM_default_default_Util!M3*Weighting!V13+TUM_default_default_Util!N3*Weighting!V14+TUM_default_default_Util!O3*Weighting!V15+TUM_default_default_Util!P3*Weighting!V16+TUM_default_default_Util!Q3*Weighting!V17</f>
        <v>-2.7231258447381366E-2</v>
      </c>
      <c r="W3" s="6">
        <f>+TUM_default_default_Util!B3*Weighting!W2+TUM_default_default_Util!C3*Weighting!W3+TUM_default_default_Util!D3*Weighting!W4+TUM_default_default_Util!E3*Weighting!W5+TUM_default_default_Util!F3*Weighting!W6+TUM_default_default_Util!G3*Weighting!W7+TUM_default_default_Util!H3*Weighting!W8+TUM_default_default_Util!I3*Weighting!W9+TUM_default_default_Util!J3*Weighting!W10+TUM_default_default_Util!K3*Weighting!W11+TUM_default_default_Util!L3*Weighting!W12+TUM_default_default_Util!M3*Weighting!W13+TUM_default_default_Util!N3*Weighting!W14+TUM_default_default_Util!O3*Weighting!W15+TUM_default_default_Util!P3*Weighting!W16+TUM_default_default_Util!Q3*Weighting!W17</f>
        <v>-7.1511547261714783E-2</v>
      </c>
      <c r="X3" s="6">
        <f>+TUM_default_default_Util!B3*Weighting!X2+TUM_default_default_Util!C3*Weighting!X3+TUM_default_default_Util!D3*Weighting!X4+TUM_default_default_Util!E3*Weighting!X5+TUM_default_default_Util!F3*Weighting!X6+TUM_default_default_Util!G3*Weighting!X7+TUM_default_default_Util!H3*Weighting!X8+TUM_default_default_Util!I3*Weighting!X9+TUM_default_default_Util!J3*Weighting!X10+TUM_default_default_Util!K3*Weighting!X11+TUM_default_default_Util!L3*Weighting!X12+TUM_default_default_Util!M3*Weighting!X13+TUM_default_default_Util!N3*Weighting!X14+TUM_default_default_Util!O3*Weighting!X15+TUM_default_default_Util!P3*Weighting!X16+TUM_default_default_Util!Q3*Weighting!X17</f>
        <v>-4.4235679577725086E-3</v>
      </c>
      <c r="Y3" s="6">
        <f>+TUM_default_default_Util!B3*Weighting!Y2+TUM_default_default_Util!C3*Weighting!Y3+TUM_default_default_Util!D3*Weighting!Y4+TUM_default_default_Util!E3*Weighting!Y5+TUM_default_default_Util!F3*Weighting!Y6+TUM_default_default_Util!G3*Weighting!Y7+TUM_default_default_Util!H3*Weighting!Y8+TUM_default_default_Util!I3*Weighting!Y9+TUM_default_default_Util!J3*Weighting!Y10+TUM_default_default_Util!K3*Weighting!Y11+TUM_default_default_Util!L3*Weighting!Y12+TUM_default_default_Util!M3*Weighting!Y13+TUM_default_default_Util!N3*Weighting!Y14+TUM_default_default_Util!O3*Weighting!Y15+TUM_default_default_Util!P3*Weighting!Y16+TUM_default_default_Util!Q3*Weighting!Y17</f>
        <v>-2.3785019982471424E-3</v>
      </c>
      <c r="Z3" s="6">
        <f>+TUM_default_default_Util!B3*Weighting!Z2+TUM_default_default_Util!C3*Weighting!Z3+TUM_default_default_Util!D3*Weighting!Z4+TUM_default_default_Util!E3*Weighting!Z5+TUM_default_default_Util!F3*Weighting!Z6+TUM_default_default_Util!G3*Weighting!Z7+TUM_default_default_Util!H3*Weighting!Z8+TUM_default_default_Util!I3*Weighting!Z9+TUM_default_default_Util!J3*Weighting!Z10+TUM_default_default_Util!K3*Weighting!Z11+TUM_default_default_Util!L3*Weighting!Z12+TUM_default_default_Util!M3*Weighting!Z13+TUM_default_default_Util!N3*Weighting!Z14+TUM_default_default_Util!O3*Weighting!Z15+TUM_default_default_Util!P3*Weighting!Z16+TUM_default_default_Util!Q3*Weighting!Z17</f>
        <v>-1.8353936958157104E-2</v>
      </c>
      <c r="AA3" s="6">
        <f>+TUM_default_default_Util!B3*Weighting!AA2+TUM_default_default_Util!C3*Weighting!AA3+TUM_default_default_Util!D3*Weighting!AA4+TUM_default_default_Util!E3*Weighting!AA5+TUM_default_default_Util!F3*Weighting!AA6+TUM_default_default_Util!G3*Weighting!AA7+TUM_default_default_Util!H3*Weighting!AA8+TUM_default_default_Util!I3*Weighting!AA9+TUM_default_default_Util!J3*Weighting!AA10+TUM_default_default_Util!K3*Weighting!AA11+TUM_default_default_Util!L3*Weighting!AA12+TUM_default_default_Util!M3*Weighting!AA13+TUM_default_default_Util!N3*Weighting!AA14+TUM_default_default_Util!O3*Weighting!AA15+TUM_default_default_Util!P3*Weighting!AA16+TUM_default_default_Util!Q3*Weighting!AA17</f>
        <v>-7.6247141790676931E-2</v>
      </c>
    </row>
    <row r="4" spans="1:27" x14ac:dyDescent="0.35">
      <c r="A4" s="5" t="s">
        <v>3</v>
      </c>
      <c r="B4" s="6">
        <f ca="1">+TUM_default_default_Util!B4*Weighting!B2+TUM_default_default_Util!C4*Weighting!B3+TUM_default_default_Util!D4*Weighting!B4+TUM_default_default_Util!E4*Weighting!B5+TUM_default_default_Util!F4*Weighting!B6+TUM_default_default_Util!G4*Weighting!B7+TUM_default_default_Util!H4*Weighting!B8+TUM_default_default_Util!I4*Weighting!B9+TUM_default_default_Util!J4*Weighting!B10+TUM_default_default_Util!K4*Weighting!B11+TUM_default_default_Util!L4*Weighting!B12+TUM_default_default_Util!M4*Weighting!B13+TUM_default_default_Util!N4*Weighting!B14+TUM_default_default_Util!O4*Weighting!B15+TUM_default_default_Util!P4*Weighting!B16+TUM_default_default_Util!Q4*Weighting!B17</f>
        <v>-3.6243390930064536</v>
      </c>
      <c r="C4" s="6">
        <f ca="1">+TUM_default_default_Util!B4*Weighting!C2+TUM_default_default_Util!C4*Weighting!C3+TUM_default_default_Util!D4*Weighting!C4+TUM_default_default_Util!E4*Weighting!C5+TUM_default_default_Util!F4*Weighting!C6+TUM_default_default_Util!G4*Weighting!C7+TUM_default_default_Util!H4*Weighting!C8+TUM_default_default_Util!I4*Weighting!C9+TUM_default_default_Util!J4*Weighting!C10+TUM_default_default_Util!K4*Weighting!C11+TUM_default_default_Util!L4*Weighting!C12+TUM_default_default_Util!M4*Weighting!C13+TUM_default_default_Util!N4*Weighting!C14+TUM_default_default_Util!O4*Weighting!C15+TUM_default_default_Util!P4*Weighting!C16+TUM_default_default_Util!Q4*Weighting!C17</f>
        <v>-3.043764135617399</v>
      </c>
      <c r="D4" s="6">
        <f ca="1">+TUM_default_default_Util!B4*Weighting!D2+TUM_default_default_Util!C4*Weighting!D3+TUM_default_default_Util!D4*Weighting!D4+TUM_default_default_Util!E4*Weighting!D5+TUM_default_default_Util!F4*Weighting!D6+TUM_default_default_Util!G4*Weighting!D7+TUM_default_default_Util!H4*Weighting!D8+TUM_default_default_Util!I4*Weighting!D9+TUM_default_default_Util!J4*Weighting!D10+TUM_default_default_Util!K4*Weighting!D11+TUM_default_default_Util!L4*Weighting!D12+TUM_default_default_Util!M4*Weighting!D13+TUM_default_default_Util!N4*Weighting!D14+TUM_default_default_Util!O4*Weighting!D15+TUM_default_default_Util!P4*Weighting!D16+TUM_default_default_Util!Q4*Weighting!D17</f>
        <v>-3.5404121073112771</v>
      </c>
      <c r="E4" s="6">
        <f ca="1">+TUM_default_default_Util!B4*Weighting!E2+TUM_default_default_Util!C4*Weighting!E3+TUM_default_default_Util!D4*Weighting!E4+TUM_default_default_Util!E4*Weighting!E5+TUM_default_default_Util!F4*Weighting!E6+TUM_default_default_Util!G4*Weighting!E7+TUM_default_default_Util!H4*Weighting!E8+TUM_default_default_Util!I4*Weighting!E9+TUM_default_default_Util!J4*Weighting!E10+TUM_default_default_Util!K4*Weighting!E11+TUM_default_default_Util!L4*Weighting!E12+TUM_default_default_Util!M4*Weighting!E13+TUM_default_default_Util!N4*Weighting!E14+TUM_default_default_Util!O4*Weighting!E15+TUM_default_default_Util!P4*Weighting!E16+TUM_default_default_Util!Q4*Weighting!E17</f>
        <v>-1.3069537667243256</v>
      </c>
      <c r="F4" s="6">
        <f ca="1">+TUM_default_default_Util!B4*Weighting!F2+TUM_default_default_Util!C4*Weighting!F3+TUM_default_default_Util!D4*Weighting!F4+TUM_default_default_Util!E4*Weighting!F5+TUM_default_default_Util!F4*Weighting!F6+TUM_default_default_Util!G4*Weighting!F7+TUM_default_default_Util!H4*Weighting!F8+TUM_default_default_Util!I4*Weighting!F9+TUM_default_default_Util!J4*Weighting!F10+TUM_default_default_Util!K4*Weighting!F11+TUM_default_default_Util!L4*Weighting!F12+TUM_default_default_Util!M4*Weighting!F13+TUM_default_default_Util!N4*Weighting!F14+TUM_default_default_Util!O4*Weighting!F15+TUM_default_default_Util!P4*Weighting!F16+TUM_default_default_Util!Q4*Weighting!F17</f>
        <v>-3.469236082858151</v>
      </c>
      <c r="G4" s="6">
        <f>+TUM_default_default_Util!B4*Weighting!G2+TUM_default_default_Util!C4*Weighting!G3+TUM_default_default_Util!D4*Weighting!G4+TUM_default_default_Util!E4*Weighting!G5+TUM_default_default_Util!F4*Weighting!G6+TUM_default_default_Util!G4*Weighting!G7+TUM_default_default_Util!H4*Weighting!G8+TUM_default_default_Util!I4*Weighting!G9+TUM_default_default_Util!J4*Weighting!G10+TUM_default_default_Util!K4*Weighting!G11+TUM_default_default_Util!L4*Weighting!G12+TUM_default_default_Util!M4*Weighting!G13+TUM_default_default_Util!N4*Weighting!G14+TUM_default_default_Util!O4*Weighting!G15+TUM_default_default_Util!P4*Weighting!G16+TUM_default_default_Util!Q4*Weighting!G17</f>
        <v>-2.1638098085021622</v>
      </c>
      <c r="H4" s="6">
        <f>+TUM_default_default_Util!B4*Weighting!H2+TUM_default_default_Util!C4*Weighting!H3+TUM_default_default_Util!D4*Weighting!H4+TUM_default_default_Util!E4*Weighting!H5+TUM_default_default_Util!F4*Weighting!H6+TUM_default_default_Util!G4*Weighting!H7+TUM_default_default_Util!H4*Weighting!H8+TUM_default_default_Util!I4*Weighting!H9+TUM_default_default_Util!J4*Weighting!H10+TUM_default_default_Util!K4*Weighting!H11+TUM_default_default_Util!L4*Weighting!H12+TUM_default_default_Util!M4*Weighting!H13+TUM_default_default_Util!N4*Weighting!H14+TUM_default_default_Util!O4*Weighting!H15+TUM_default_default_Util!P4*Weighting!H16+TUM_default_default_Util!Q4*Weighting!H17</f>
        <v>-2.1634769129586404</v>
      </c>
      <c r="I4" s="6">
        <f>+TUM_default_default_Util!B4*Weighting!I2+TUM_default_default_Util!C4*Weighting!I3+TUM_default_default_Util!D4*Weighting!I4+TUM_default_default_Util!E4*Weighting!I5+TUM_default_default_Util!F4*Weighting!I6+TUM_default_default_Util!G4*Weighting!I7+TUM_default_default_Util!H4*Weighting!I8+TUM_default_default_Util!I4*Weighting!I9+TUM_default_default_Util!J4*Weighting!I10+TUM_default_default_Util!K4*Weighting!I11+TUM_default_default_Util!L4*Weighting!I12+TUM_default_default_Util!M4*Weighting!I13+TUM_default_default_Util!N4*Weighting!I14+TUM_default_default_Util!O4*Weighting!I15+TUM_default_default_Util!P4*Weighting!I16+TUM_default_default_Util!Q4*Weighting!I17</f>
        <v>-2.232391103325571</v>
      </c>
      <c r="J4" s="6">
        <f>+TUM_default_default_Util!B4*Weighting!J2+TUM_default_default_Util!C4*Weighting!J3+TUM_default_default_Util!D4*Weighting!J4+TUM_default_default_Util!E4*Weighting!J5+TUM_default_default_Util!F4*Weighting!J6+TUM_default_default_Util!G4*Weighting!J7+TUM_default_default_Util!H4*Weighting!J8+TUM_default_default_Util!I4*Weighting!J9+TUM_default_default_Util!J4*Weighting!J10+TUM_default_default_Util!K4*Weighting!J11+TUM_default_default_Util!L4*Weighting!J12+TUM_default_default_Util!M4*Weighting!J13+TUM_default_default_Util!N4*Weighting!J14+TUM_default_default_Util!O4*Weighting!J15+TUM_default_default_Util!P4*Weighting!J16+TUM_default_default_Util!Q4*Weighting!J17</f>
        <v>-1.5414487323948149</v>
      </c>
      <c r="K4" s="6">
        <f>+TUM_default_default_Util!B4*Weighting!K2+TUM_default_default_Util!C4*Weighting!K3+TUM_default_default_Util!D4*Weighting!K4+TUM_default_default_Util!E4*Weighting!K5+TUM_default_default_Util!F4*Weighting!K6+TUM_default_default_Util!G4*Weighting!K7+TUM_default_default_Util!H4*Weighting!K8+TUM_default_default_Util!I4*Weighting!K9+TUM_default_default_Util!J4*Weighting!K10+TUM_default_default_Util!K4*Weighting!K11+TUM_default_default_Util!L4*Weighting!K12+TUM_default_default_Util!M4*Weighting!K13+TUM_default_default_Util!N4*Weighting!K14+TUM_default_default_Util!O4*Weighting!K15+TUM_default_default_Util!P4*Weighting!K16+TUM_default_default_Util!Q4*Weighting!K17</f>
        <v>-2.2128726199989321</v>
      </c>
      <c r="L4" s="6">
        <f>+TUM_default_default_Util!B4*Weighting!L2+TUM_default_default_Util!C4*Weighting!L3+TUM_default_default_Util!D4*Weighting!L4+TUM_default_default_Util!E4*Weighting!L5+TUM_default_default_Util!F4*Weighting!L6+TUM_default_default_Util!G4*Weighting!L7+TUM_default_default_Util!H4*Weighting!L8+TUM_default_default_Util!I4*Weighting!L9+TUM_default_default_Util!J4*Weighting!L10+TUM_default_default_Util!K4*Weighting!L11+TUM_default_default_Util!L4*Weighting!L12+TUM_default_default_Util!M4*Weighting!L13+TUM_default_default_Util!N4*Weighting!L14+TUM_default_default_Util!O4*Weighting!L15+TUM_default_default_Util!P4*Weighting!L16+TUM_default_default_Util!Q4*Weighting!L17</f>
        <v>-3.6288978865769064</v>
      </c>
      <c r="M4" s="6">
        <f>+TUM_default_default_Util!B4*Weighting!M2+TUM_default_default_Util!C4*Weighting!M3+TUM_default_default_Util!D4*Weighting!M4+TUM_default_default_Util!E4*Weighting!M5+TUM_default_default_Util!F4*Weighting!M6+TUM_default_default_Util!G4*Weighting!M7+TUM_default_default_Util!H4*Weighting!M8+TUM_default_default_Util!I4*Weighting!M9+TUM_default_default_Util!J4*Weighting!M10+TUM_default_default_Util!K4*Weighting!M11+TUM_default_default_Util!L4*Weighting!M12+TUM_default_default_Util!M4*Weighting!M13+TUM_default_default_Util!N4*Weighting!M14+TUM_default_default_Util!O4*Weighting!M15+TUM_default_default_Util!P4*Weighting!M16+TUM_default_default_Util!Q4*Weighting!M17</f>
        <v>-6.2594509149962133E-2</v>
      </c>
      <c r="N4" s="6">
        <f>+TUM_default_default_Util!B4*Weighting!N2+TUM_default_default_Util!C4*Weighting!N3+TUM_default_default_Util!D4*Weighting!N4+TUM_default_default_Util!E4*Weighting!N5+TUM_default_default_Util!F4*Weighting!N6+TUM_default_default_Util!G4*Weighting!N7+TUM_default_default_Util!H4*Weighting!N8+TUM_default_default_Util!I4*Weighting!N9+TUM_default_default_Util!J4*Weighting!N10+TUM_default_default_Util!K4*Weighting!N11+TUM_default_default_Util!L4*Weighting!N12+TUM_default_default_Util!M4*Weighting!N13+TUM_default_default_Util!N4*Weighting!N14+TUM_default_default_Util!O4*Weighting!N15+TUM_default_default_Util!P4*Weighting!N16+TUM_default_default_Util!Q4*Weighting!N17</f>
        <v>-8.0888825306095402</v>
      </c>
      <c r="O4" s="6">
        <f>+TUM_default_default_Util!B4*Weighting!O2+TUM_default_default_Util!C4*Weighting!O3+TUM_default_default_Util!D4*Weighting!O4+TUM_default_default_Util!E4*Weighting!O5+TUM_default_default_Util!F4*Weighting!O6+TUM_default_default_Util!G4*Weighting!O7+TUM_default_default_Util!H4*Weighting!O8+TUM_default_default_Util!I4*Weighting!O9+TUM_default_default_Util!J4*Weighting!O10+TUM_default_default_Util!K4*Weighting!O11+TUM_default_default_Util!L4*Weighting!O12+TUM_default_default_Util!M4*Weighting!O13+TUM_default_default_Util!N4*Weighting!O14+TUM_default_default_Util!O4*Weighting!O15+TUM_default_default_Util!P4*Weighting!O16+TUM_default_default_Util!Q4*Weighting!O17</f>
        <v>-4.5734044887383307</v>
      </c>
      <c r="P4" s="6">
        <f>+TUM_default_default_Util!B4*Weighting!P2+TUM_default_default_Util!C4*Weighting!P3+TUM_default_default_Util!D4*Weighting!P4+TUM_default_default_Util!E4*Weighting!P5+TUM_default_default_Util!F4*Weighting!P6+TUM_default_default_Util!G4*Weighting!P7+TUM_default_default_Util!H4*Weighting!P8+TUM_default_default_Util!I4*Weighting!P9+TUM_default_default_Util!J4*Weighting!P10+TUM_default_default_Util!K4*Weighting!P11+TUM_default_default_Util!L4*Weighting!P12+TUM_default_default_Util!M4*Weighting!P13+TUM_default_default_Util!N4*Weighting!P14+TUM_default_default_Util!O4*Weighting!P15+TUM_default_default_Util!P4*Weighting!P16+TUM_default_default_Util!Q4*Weighting!P17</f>
        <v>-3.8313701982204766</v>
      </c>
      <c r="Q4" s="6">
        <f>+TUM_default_default_Util!B4*Weighting!Q2+TUM_default_default_Util!C4*Weighting!Q3+TUM_default_default_Util!D4*Weighting!Q4+TUM_default_default_Util!E4*Weighting!Q5+TUM_default_default_Util!F4*Weighting!Q6+TUM_default_default_Util!G4*Weighting!Q7+TUM_default_default_Util!H4*Weighting!Q8+TUM_default_default_Util!I4*Weighting!Q9+TUM_default_default_Util!J4*Weighting!Q10+TUM_default_default_Util!K4*Weighting!Q11+TUM_default_default_Util!L4*Weighting!Q12+TUM_default_default_Util!M4*Weighting!Q13+TUM_default_default_Util!N4*Weighting!Q14+TUM_default_default_Util!O4*Weighting!Q15+TUM_default_default_Util!P4*Weighting!Q16+TUM_default_default_Util!Q4*Weighting!Q17</f>
        <v>-0.22077207882456718</v>
      </c>
      <c r="R4" s="6">
        <f>+TUM_default_default_Util!B4*Weighting!R2+TUM_default_default_Util!C4*Weighting!R3+TUM_default_default_Util!D4*Weighting!R4+TUM_default_default_Util!E4*Weighting!R5+TUM_default_default_Util!F4*Weighting!R6+TUM_default_default_Util!G4*Weighting!R7+TUM_default_default_Util!H4*Weighting!R8+TUM_default_default_Util!I4*Weighting!R9+TUM_default_default_Util!J4*Weighting!R10+TUM_default_default_Util!K4*Weighting!R11+TUM_default_default_Util!L4*Weighting!R12+TUM_default_default_Util!M4*Weighting!R13+TUM_default_default_Util!N4*Weighting!R14+TUM_default_default_Util!O4*Weighting!R15+TUM_default_default_Util!P4*Weighting!R16+TUM_default_default_Util!Q4*Weighting!R17</f>
        <v>-0.97001092314713311</v>
      </c>
      <c r="S4" s="6">
        <f>+TUM_default_default_Util!B4*Weighting!S2+TUM_default_default_Util!C4*Weighting!S3+TUM_default_default_Util!D4*Weighting!S4+TUM_default_default_Util!E4*Weighting!S5+TUM_default_default_Util!F4*Weighting!S6+TUM_default_default_Util!G4*Weighting!S7+TUM_default_default_Util!H4*Weighting!S8+TUM_default_default_Util!I4*Weighting!S9+TUM_default_default_Util!J4*Weighting!S10+TUM_default_default_Util!K4*Weighting!S11+TUM_default_default_Util!L4*Weighting!S12+TUM_default_default_Util!M4*Weighting!S13+TUM_default_default_Util!N4*Weighting!S14+TUM_default_default_Util!O4*Weighting!S15+TUM_default_default_Util!P4*Weighting!S16+TUM_default_default_Util!Q4*Weighting!S17</f>
        <v>-3.5075338191239287</v>
      </c>
      <c r="T4" s="6">
        <f>+TUM_default_default_Util!B4*Weighting!T2+TUM_default_default_Util!C4*Weighting!T3+TUM_default_default_Util!D4*Weighting!T4+TUM_default_default_Util!E4*Weighting!T5+TUM_default_default_Util!F4*Weighting!T6+TUM_default_default_Util!G4*Weighting!T7+TUM_default_default_Util!H4*Weighting!T8+TUM_default_default_Util!I4*Weighting!T9+TUM_default_default_Util!J4*Weighting!T10+TUM_default_default_Util!K4*Weighting!T11+TUM_default_default_Util!L4*Weighting!T12+TUM_default_default_Util!M4*Weighting!T13+TUM_default_default_Util!N4*Weighting!T14+TUM_default_default_Util!O4*Weighting!T15+TUM_default_default_Util!P4*Weighting!T16+TUM_default_default_Util!Q4*Weighting!T17</f>
        <v>-4.6403120621604854</v>
      </c>
      <c r="U4" s="6">
        <f>+TUM_default_default_Util!B4*Weighting!U2+TUM_default_default_Util!C4*Weighting!U3+TUM_default_default_Util!D4*Weighting!U4+TUM_default_default_Util!E4*Weighting!U5+TUM_default_default_Util!F4*Weighting!U6+TUM_default_default_Util!G4*Weighting!U7+TUM_default_default_Util!H4*Weighting!U8+TUM_default_default_Util!I4*Weighting!U9+TUM_default_default_Util!J4*Weighting!U10+TUM_default_default_Util!K4*Weighting!U11+TUM_default_default_Util!L4*Weighting!U12+TUM_default_default_Util!M4*Weighting!U13+TUM_default_default_Util!N4*Weighting!U14+TUM_default_default_Util!O4*Weighting!U15+TUM_default_default_Util!P4*Weighting!U16+TUM_default_default_Util!Q4*Weighting!U17</f>
        <v>-0.20862839652517701</v>
      </c>
      <c r="V4" s="6">
        <f>+TUM_default_default_Util!B4*Weighting!V2+TUM_default_default_Util!C4*Weighting!V3+TUM_default_default_Util!D4*Weighting!V4+TUM_default_default_Util!E4*Weighting!V5+TUM_default_default_Util!F4*Weighting!V6+TUM_default_default_Util!G4*Weighting!V7+TUM_default_default_Util!H4*Weighting!V8+TUM_default_default_Util!I4*Weighting!V9+TUM_default_default_Util!J4*Weighting!V10+TUM_default_default_Util!K4*Weighting!V11+TUM_default_default_Util!L4*Weighting!V12+TUM_default_default_Util!M4*Weighting!V13+TUM_default_default_Util!N4*Weighting!V14+TUM_default_default_Util!O4*Weighting!V15+TUM_default_default_Util!P4*Weighting!V16+TUM_default_default_Util!Q4*Weighting!V17</f>
        <v>-0.50650678571552732</v>
      </c>
      <c r="W4" s="6">
        <f>+TUM_default_default_Util!B4*Weighting!W2+TUM_default_default_Util!C4*Weighting!W3+TUM_default_default_Util!D4*Weighting!W4+TUM_default_default_Util!E4*Weighting!W5+TUM_default_default_Util!F4*Weighting!W6+TUM_default_default_Util!G4*Weighting!W7+TUM_default_default_Util!H4*Weighting!W8+TUM_default_default_Util!I4*Weighting!W9+TUM_default_default_Util!J4*Weighting!W10+TUM_default_default_Util!K4*Weighting!W11+TUM_default_default_Util!L4*Weighting!W12+TUM_default_default_Util!M4*Weighting!W13+TUM_default_default_Util!N4*Weighting!W14+TUM_default_default_Util!O4*Weighting!W15+TUM_default_default_Util!P4*Weighting!W16+TUM_default_default_Util!Q4*Weighting!W17</f>
        <v>-0.75119983502227472</v>
      </c>
      <c r="X4" s="6">
        <f>+TUM_default_default_Util!B4*Weighting!X2+TUM_default_default_Util!C4*Weighting!X3+TUM_default_default_Util!D4*Weighting!X4+TUM_default_default_Util!E4*Weighting!X5+TUM_default_default_Util!F4*Weighting!X6+TUM_default_default_Util!G4*Weighting!X7+TUM_default_default_Util!H4*Weighting!X8+TUM_default_default_Util!I4*Weighting!X9+TUM_default_default_Util!J4*Weighting!X10+TUM_default_default_Util!K4*Weighting!X11+TUM_default_default_Util!L4*Weighting!X12+TUM_default_default_Util!M4*Weighting!X13+TUM_default_default_Util!N4*Weighting!X14+TUM_default_default_Util!O4*Weighting!X15+TUM_default_default_Util!P4*Weighting!X16+TUM_default_default_Util!Q4*Weighting!X17</f>
        <v>-0.40891297424236472</v>
      </c>
      <c r="Y4" s="6">
        <f>+TUM_default_default_Util!B4*Weighting!Y2+TUM_default_default_Util!C4*Weighting!Y3+TUM_default_default_Util!D4*Weighting!Y4+TUM_default_default_Util!E4*Weighting!Y5+TUM_default_default_Util!F4*Weighting!Y6+TUM_default_default_Util!G4*Weighting!Y7+TUM_default_default_Util!H4*Weighting!Y8+TUM_default_default_Util!I4*Weighting!Y9+TUM_default_default_Util!J4*Weighting!Y10+TUM_default_default_Util!K4*Weighting!Y11+TUM_default_default_Util!L4*Weighting!Y12+TUM_default_default_Util!M4*Weighting!Y13+TUM_default_default_Util!N4*Weighting!Y14+TUM_default_default_Util!O4*Weighting!Y15+TUM_default_default_Util!P4*Weighting!Y16+TUM_default_default_Util!Q4*Weighting!Y17</f>
        <v>-0.24963011913817895</v>
      </c>
      <c r="Z4" s="6">
        <f>+TUM_default_default_Util!B4*Weighting!Z2+TUM_default_default_Util!C4*Weighting!Z3+TUM_default_default_Util!D4*Weighting!Z4+TUM_default_default_Util!E4*Weighting!Z5+TUM_default_default_Util!F4*Weighting!Z6+TUM_default_default_Util!G4*Weighting!Z7+TUM_default_default_Util!H4*Weighting!Z8+TUM_default_default_Util!I4*Weighting!Z9+TUM_default_default_Util!J4*Weighting!Z10+TUM_default_default_Util!K4*Weighting!Z11+TUM_default_default_Util!L4*Weighting!Z12+TUM_default_default_Util!M4*Weighting!Z13+TUM_default_default_Util!N4*Weighting!Z14+TUM_default_default_Util!O4*Weighting!Z15+TUM_default_default_Util!P4*Weighting!Z16+TUM_default_default_Util!Q4*Weighting!Z17</f>
        <v>-1.0873617881500239</v>
      </c>
      <c r="AA4" s="6">
        <f>+TUM_default_default_Util!B4*Weighting!AA2+TUM_default_default_Util!C4*Weighting!AA3+TUM_default_default_Util!D4*Weighting!AA4+TUM_default_default_Util!E4*Weighting!AA5+TUM_default_default_Util!F4*Weighting!AA6+TUM_default_default_Util!G4*Weighting!AA7+TUM_default_default_Util!H4*Weighting!AA8+TUM_default_default_Util!I4*Weighting!AA9+TUM_default_default_Util!J4*Weighting!AA10+TUM_default_default_Util!K4*Weighting!AA11+TUM_default_default_Util!L4*Weighting!AA12+TUM_default_default_Util!M4*Weighting!AA13+TUM_default_default_Util!N4*Weighting!AA14+TUM_default_default_Util!O4*Weighting!AA15+TUM_default_default_Util!P4*Weighting!AA16+TUM_default_default_Util!Q4*Weighting!AA17</f>
        <v>-1.8849385406897181</v>
      </c>
    </row>
  </sheetData>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efault_default_Mat!B2*Weighting!B2+TUM_default_default_Mat!C2*Weighting!B3+TUM_default_default_Mat!D2*Weighting!B4+TUM_default_default_Mat!E2*Weighting!B5+TUM_default_default_Mat!F2*Weighting!B6+TUM_default_default_Mat!G2*Weighting!B7+TUM_default_default_Mat!H2*Weighting!B8+TUM_default_default_Mat!I2*Weighting!B9+TUM_default_default_Mat!J2*Weighting!B10+TUM_default_default_Mat!K2*Weighting!B11+TUM_default_default_Mat!L2*Weighting!B12+TUM_default_default_Mat!M2*Weighting!B13+TUM_default_default_Mat!N2*Weighting!B14+TUM_default_default_Mat!O2*Weighting!B15+TUM_default_default_Mat!P2*Weighting!B16+TUM_default_default_Mat!Q2*Weighting!B17</f>
        <v>198.81658733885652</v>
      </c>
      <c r="C2" s="6">
        <f ca="1">+TUM_default_default_Mat!B2*Weighting!C2+TUM_default_default_Mat!C2*Weighting!C3+TUM_default_default_Mat!D2*Weighting!C4+TUM_default_default_Mat!E2*Weighting!C5+TUM_default_default_Mat!F2*Weighting!C6+TUM_default_default_Mat!G2*Weighting!C7+TUM_default_default_Mat!H2*Weighting!C8+TUM_default_default_Mat!I2*Weighting!C9+TUM_default_default_Mat!J2*Weighting!C10+TUM_default_default_Mat!K2*Weighting!C11+TUM_default_default_Mat!L2*Weighting!C12+TUM_default_default_Mat!M2*Weighting!C13+TUM_default_default_Mat!N2*Weighting!C14+TUM_default_default_Mat!O2*Weighting!C15+TUM_default_default_Mat!P2*Weighting!C16+TUM_default_default_Mat!Q2*Weighting!C17</f>
        <v>141.75897236002211</v>
      </c>
      <c r="D2" s="6">
        <f ca="1">+TUM_default_default_Mat!B2*Weighting!D2+TUM_default_default_Mat!C2*Weighting!D3+TUM_default_default_Mat!D2*Weighting!D4+TUM_default_default_Mat!E2*Weighting!D5+TUM_default_default_Mat!F2*Weighting!D6+TUM_default_default_Mat!G2*Weighting!D7+TUM_default_default_Mat!H2*Weighting!D8+TUM_default_default_Mat!I2*Weighting!D9+TUM_default_default_Mat!J2*Weighting!D10+TUM_default_default_Mat!K2*Weighting!D11+TUM_default_default_Mat!L2*Weighting!D12+TUM_default_default_Mat!M2*Weighting!D13+TUM_default_default_Mat!N2*Weighting!D14+TUM_default_default_Mat!O2*Weighting!D15+TUM_default_default_Mat!P2*Weighting!D16+TUM_default_default_Mat!Q2*Weighting!D17</f>
        <v>193.61802229617268</v>
      </c>
      <c r="E2" s="6">
        <f ca="1">+TUM_default_default_Mat!B2*Weighting!E2+TUM_default_default_Mat!C2*Weighting!E3+TUM_default_default_Mat!D2*Weighting!E4+TUM_default_default_Mat!E2*Weighting!E5+TUM_default_default_Mat!F2*Weighting!E6+TUM_default_default_Mat!G2*Weighting!E7+TUM_default_default_Mat!H2*Weighting!E8+TUM_default_default_Mat!I2*Weighting!E9+TUM_default_default_Mat!J2*Weighting!E10+TUM_default_default_Mat!K2*Weighting!E11+TUM_default_default_Mat!L2*Weighting!E12+TUM_default_default_Mat!M2*Weighting!E13+TUM_default_default_Mat!N2*Weighting!E14+TUM_default_default_Mat!O2*Weighting!E15+TUM_default_default_Mat!P2*Weighting!E16+TUM_default_default_Mat!Q2*Weighting!E17</f>
        <v>104.36086707977388</v>
      </c>
      <c r="F2" s="6">
        <f ca="1">+TUM_default_default_Mat!B2*Weighting!F2+TUM_default_default_Mat!C2*Weighting!F3+TUM_default_default_Mat!D2*Weighting!F4+TUM_default_default_Mat!E2*Weighting!F5+TUM_default_default_Mat!F2*Weighting!F6+TUM_default_default_Mat!G2*Weighting!F7+TUM_default_default_Mat!H2*Weighting!F8+TUM_default_default_Mat!I2*Weighting!F9+TUM_default_default_Mat!J2*Weighting!F10+TUM_default_default_Mat!K2*Weighting!F11+TUM_default_default_Mat!L2*Weighting!F12+TUM_default_default_Mat!M2*Weighting!F13+TUM_default_default_Mat!N2*Weighting!F14+TUM_default_default_Mat!O2*Weighting!F15+TUM_default_default_Mat!P2*Weighting!F16+TUM_default_default_Mat!Q2*Weighting!F17</f>
        <v>166.72615344333531</v>
      </c>
      <c r="G2" s="6">
        <f>+TUM_default_default_Mat!B2*Weighting!G2+TUM_default_default_Mat!C2*Weighting!G3+TUM_default_default_Mat!D2*Weighting!G4+TUM_default_default_Mat!E2*Weighting!G5+TUM_default_default_Mat!F2*Weighting!G6+TUM_default_default_Mat!G2*Weighting!G7+TUM_default_default_Mat!H2*Weighting!G8+TUM_default_default_Mat!I2*Weighting!G9+TUM_default_default_Mat!J2*Weighting!G10+TUM_default_default_Mat!K2*Weighting!G11+TUM_default_default_Mat!L2*Weighting!G12+TUM_default_default_Mat!M2*Weighting!G13+TUM_default_default_Mat!N2*Weighting!G14+TUM_default_default_Mat!O2*Weighting!G15+TUM_default_default_Mat!P2*Weighting!G16+TUM_default_default_Mat!Q2*Weighting!G17</f>
        <v>183.20258138309029</v>
      </c>
      <c r="H2" s="6">
        <f>+TUM_default_default_Mat!B2*Weighting!H2+TUM_default_default_Mat!C2*Weighting!H3+TUM_default_default_Mat!D2*Weighting!H4+TUM_default_default_Mat!E2*Weighting!H5+TUM_default_default_Mat!F2*Weighting!H6+TUM_default_default_Mat!G2*Weighting!H7+TUM_default_default_Mat!H2*Weighting!H8+TUM_default_default_Mat!I2*Weighting!H9+TUM_default_default_Mat!J2*Weighting!H10+TUM_default_default_Mat!K2*Weighting!H11+TUM_default_default_Mat!L2*Weighting!H12+TUM_default_default_Mat!M2*Weighting!H13+TUM_default_default_Mat!N2*Weighting!H14+TUM_default_default_Mat!O2*Weighting!H15+TUM_default_default_Mat!P2*Weighting!H16+TUM_default_default_Mat!Q2*Weighting!H17</f>
        <v>195.39743274158363</v>
      </c>
      <c r="I2" s="6">
        <f>+TUM_default_default_Mat!B2*Weighting!I2+TUM_default_default_Mat!C2*Weighting!I3+TUM_default_default_Mat!D2*Weighting!I4+TUM_default_default_Mat!E2*Weighting!I5+TUM_default_default_Mat!F2*Weighting!I6+TUM_default_default_Mat!G2*Weighting!I7+TUM_default_default_Mat!H2*Weighting!I8+TUM_default_default_Mat!I2*Weighting!I9+TUM_default_default_Mat!J2*Weighting!I10+TUM_default_default_Mat!K2*Weighting!I11+TUM_default_default_Mat!L2*Weighting!I12+TUM_default_default_Mat!M2*Weighting!I13+TUM_default_default_Mat!N2*Weighting!I14+TUM_default_default_Mat!O2*Weighting!I15+TUM_default_default_Mat!P2*Weighting!I16+TUM_default_default_Mat!Q2*Weighting!I17</f>
        <v>178.96541402245083</v>
      </c>
      <c r="J2" s="6">
        <f>+TUM_default_default_Mat!B2*Weighting!J2+TUM_default_default_Mat!C2*Weighting!J3+TUM_default_default_Mat!D2*Weighting!J4+TUM_default_default_Mat!E2*Weighting!J5+TUM_default_default_Mat!F2*Weighting!J6+TUM_default_default_Mat!G2*Weighting!J7+TUM_default_default_Mat!H2*Weighting!J8+TUM_default_default_Mat!I2*Weighting!J9+TUM_default_default_Mat!J2*Weighting!J10+TUM_default_default_Mat!K2*Weighting!J11+TUM_default_default_Mat!L2*Weighting!J12+TUM_default_default_Mat!M2*Weighting!J13+TUM_default_default_Mat!N2*Weighting!J14+TUM_default_default_Mat!O2*Weighting!J15+TUM_default_default_Mat!P2*Weighting!J16+TUM_default_default_Mat!Q2*Weighting!J17</f>
        <v>220.36308991852087</v>
      </c>
      <c r="K2" s="6">
        <f>+TUM_default_default_Mat!B2*Weighting!K2+TUM_default_default_Mat!C2*Weighting!K3+TUM_default_default_Mat!D2*Weighting!K4+TUM_default_default_Mat!E2*Weighting!K5+TUM_default_default_Mat!F2*Weighting!K6+TUM_default_default_Mat!G2*Weighting!K7+TUM_default_default_Mat!H2*Weighting!K8+TUM_default_default_Mat!I2*Weighting!K9+TUM_default_default_Mat!J2*Weighting!K10+TUM_default_default_Mat!K2*Weighting!K11+TUM_default_default_Mat!L2*Weighting!K12+TUM_default_default_Mat!M2*Weighting!K13+TUM_default_default_Mat!N2*Weighting!K14+TUM_default_default_Mat!O2*Weighting!K15+TUM_default_default_Mat!P2*Weighting!K16+TUM_default_default_Mat!Q2*Weighting!K17</f>
        <v>138.43280305696337</v>
      </c>
      <c r="L2" s="6">
        <f>+TUM_default_default_Mat!B2*Weighting!L2+TUM_default_default_Mat!C2*Weighting!L3+TUM_default_default_Mat!D2*Weighting!L4+TUM_default_default_Mat!E2*Weighting!L5+TUM_default_default_Mat!F2*Weighting!L6+TUM_default_default_Mat!G2*Weighting!L7+TUM_default_default_Mat!H2*Weighting!L8+TUM_default_default_Mat!I2*Weighting!L9+TUM_default_default_Mat!J2*Weighting!L10+TUM_default_default_Mat!K2*Weighting!L11+TUM_default_default_Mat!L2*Weighting!L12+TUM_default_default_Mat!M2*Weighting!L13+TUM_default_default_Mat!N2*Weighting!L14+TUM_default_default_Mat!O2*Weighting!L15+TUM_default_default_Mat!P2*Weighting!L16+TUM_default_default_Mat!Q2*Weighting!L17</f>
        <v>54.499416357675514</v>
      </c>
      <c r="M2" s="6">
        <f>+TUM_default_default_Mat!B2*Weighting!M2+TUM_default_default_Mat!C2*Weighting!M3+TUM_default_default_Mat!D2*Weighting!M4+TUM_default_default_Mat!E2*Weighting!M5+TUM_default_default_Mat!F2*Weighting!M6+TUM_default_default_Mat!G2*Weighting!M7+TUM_default_default_Mat!H2*Weighting!M8+TUM_default_default_Mat!I2*Weighting!M9+TUM_default_default_Mat!J2*Weighting!M10+TUM_default_default_Mat!K2*Weighting!M11+TUM_default_default_Mat!L2*Weighting!M12+TUM_default_default_Mat!M2*Weighting!M13+TUM_default_default_Mat!N2*Weighting!M14+TUM_default_default_Mat!O2*Weighting!M15+TUM_default_default_Mat!P2*Weighting!M16+TUM_default_default_Mat!Q2*Weighting!M17</f>
        <v>2.2998173345933921</v>
      </c>
      <c r="N2" s="6">
        <f>+TUM_default_default_Mat!B2*Weighting!N2+TUM_default_default_Mat!C2*Weighting!N3+TUM_default_default_Mat!D2*Weighting!N4+TUM_default_default_Mat!E2*Weighting!N5+TUM_default_default_Mat!F2*Weighting!N6+TUM_default_default_Mat!G2*Weighting!N7+TUM_default_default_Mat!H2*Weighting!N8+TUM_default_default_Mat!I2*Weighting!N9+TUM_default_default_Mat!J2*Weighting!N10+TUM_default_default_Mat!K2*Weighting!N11+TUM_default_default_Mat!L2*Weighting!N12+TUM_default_default_Mat!M2*Weighting!N13+TUM_default_default_Mat!N2*Weighting!N14+TUM_default_default_Mat!O2*Weighting!N15+TUM_default_default_Mat!P2*Weighting!N16+TUM_default_default_Mat!Q2*Weighting!N17</f>
        <v>634.59829900637817</v>
      </c>
      <c r="O2" s="6">
        <f>+TUM_default_default_Mat!B2*Weighting!O2+TUM_default_default_Mat!C2*Weighting!O3+TUM_default_default_Mat!D2*Weighting!O4+TUM_default_default_Mat!E2*Weighting!O5+TUM_default_default_Mat!F2*Weighting!O6+TUM_default_default_Mat!G2*Weighting!O7+TUM_default_default_Mat!H2*Weighting!O8+TUM_default_default_Mat!I2*Weighting!O9+TUM_default_default_Mat!J2*Weighting!O10+TUM_default_default_Mat!K2*Weighting!O11+TUM_default_default_Mat!L2*Weighting!O12+TUM_default_default_Mat!M2*Weighting!O13+TUM_default_default_Mat!N2*Weighting!O14+TUM_default_default_Mat!O2*Weighting!O15+TUM_default_default_Mat!P2*Weighting!O16+TUM_default_default_Mat!Q2*Weighting!O17</f>
        <v>-177.43155061614115</v>
      </c>
      <c r="P2" s="6">
        <f>+TUM_default_default_Mat!B2*Weighting!P2+TUM_default_default_Mat!C2*Weighting!P3+TUM_default_default_Mat!D2*Weighting!P4+TUM_default_default_Mat!E2*Weighting!P5+TUM_default_default_Mat!F2*Weighting!P6+TUM_default_default_Mat!G2*Weighting!P7+TUM_default_default_Mat!H2*Weighting!P8+TUM_default_default_Mat!I2*Weighting!P9+TUM_default_default_Mat!J2*Weighting!P10+TUM_default_default_Mat!K2*Weighting!P11+TUM_default_default_Mat!L2*Weighting!P12+TUM_default_default_Mat!M2*Weighting!P13+TUM_default_default_Mat!N2*Weighting!P14+TUM_default_default_Mat!O2*Weighting!P15+TUM_default_default_Mat!P2*Weighting!P16+TUM_default_default_Mat!Q2*Weighting!P17</f>
        <v>50.244986270361366</v>
      </c>
      <c r="Q2" s="6">
        <f>+TUM_default_default_Mat!B2*Weighting!Q2+TUM_default_default_Mat!C2*Weighting!Q3+TUM_default_default_Mat!D2*Weighting!Q4+TUM_default_default_Mat!E2*Weighting!Q5+TUM_default_default_Mat!F2*Weighting!Q6+TUM_default_default_Mat!G2*Weighting!Q7+TUM_default_default_Mat!H2*Weighting!Q8+TUM_default_default_Mat!I2*Weighting!Q9+TUM_default_default_Mat!J2*Weighting!Q10+TUM_default_default_Mat!K2*Weighting!Q11+TUM_default_default_Mat!L2*Weighting!Q12+TUM_default_default_Mat!M2*Weighting!Q13+TUM_default_default_Mat!N2*Weighting!Q14+TUM_default_default_Mat!O2*Weighting!Q15+TUM_default_default_Mat!P2*Weighting!Q16+TUM_default_default_Mat!Q2*Weighting!Q17</f>
        <v>3.8122237486008808</v>
      </c>
      <c r="R2" s="6">
        <f>+TUM_default_default_Mat!B2*Weighting!R2+TUM_default_default_Mat!C2*Weighting!R3+TUM_default_default_Mat!D2*Weighting!R4+TUM_default_default_Mat!E2*Weighting!R5+TUM_default_default_Mat!F2*Weighting!R6+TUM_default_default_Mat!G2*Weighting!R7+TUM_default_default_Mat!H2*Weighting!R8+TUM_default_default_Mat!I2*Weighting!R9+TUM_default_default_Mat!J2*Weighting!R10+TUM_default_default_Mat!K2*Weighting!R11+TUM_default_default_Mat!L2*Weighting!R12+TUM_default_default_Mat!M2*Weighting!R13+TUM_default_default_Mat!N2*Weighting!R14+TUM_default_default_Mat!O2*Weighting!R15+TUM_default_default_Mat!P2*Weighting!R16+TUM_default_default_Mat!Q2*Weighting!R17</f>
        <v>78.518377223332138</v>
      </c>
      <c r="S2" s="6">
        <f>+TUM_default_default_Mat!B2*Weighting!S2+TUM_default_default_Mat!C2*Weighting!S3+TUM_default_default_Mat!D2*Weighting!S4+TUM_default_default_Mat!E2*Weighting!S5+TUM_default_default_Mat!F2*Weighting!S6+TUM_default_default_Mat!G2*Weighting!S7+TUM_default_default_Mat!H2*Weighting!S8+TUM_default_default_Mat!I2*Weighting!S9+TUM_default_default_Mat!J2*Weighting!S10+TUM_default_default_Mat!K2*Weighting!S11+TUM_default_default_Mat!L2*Weighting!S12+TUM_default_default_Mat!M2*Weighting!S13+TUM_default_default_Mat!N2*Weighting!S14+TUM_default_default_Mat!O2*Weighting!S15+TUM_default_default_Mat!P2*Weighting!S16+TUM_default_default_Mat!Q2*Weighting!S17</f>
        <v>92.127470914308503</v>
      </c>
      <c r="T2" s="6">
        <f>+TUM_default_default_Mat!B2*Weighting!T2+TUM_default_default_Mat!C2*Weighting!T3+TUM_default_default_Mat!D2*Weighting!T4+TUM_default_default_Mat!E2*Weighting!T5+TUM_default_default_Mat!F2*Weighting!T6+TUM_default_default_Mat!G2*Weighting!T7+TUM_default_default_Mat!H2*Weighting!T8+TUM_default_default_Mat!I2*Weighting!T9+TUM_default_default_Mat!J2*Weighting!T10+TUM_default_default_Mat!K2*Weighting!T11+TUM_default_default_Mat!L2*Weighting!T12+TUM_default_default_Mat!M2*Weighting!T13+TUM_default_default_Mat!N2*Weighting!T14+TUM_default_default_Mat!O2*Weighting!T15+TUM_default_default_Mat!P2*Weighting!T16+TUM_default_default_Mat!Q2*Weighting!T17</f>
        <v>113.92709018831357</v>
      </c>
      <c r="U2" s="6">
        <f>+TUM_default_default_Mat!B2*Weighting!U2+TUM_default_default_Mat!C2*Weighting!U3+TUM_default_default_Mat!D2*Weighting!U4+TUM_default_default_Mat!E2*Weighting!U5+TUM_default_default_Mat!F2*Weighting!U6+TUM_default_default_Mat!G2*Weighting!U7+TUM_default_default_Mat!H2*Weighting!U8+TUM_default_default_Mat!I2*Weighting!U9+TUM_default_default_Mat!J2*Weighting!U10+TUM_default_default_Mat!K2*Weighting!U11+TUM_default_default_Mat!L2*Weighting!U12+TUM_default_default_Mat!M2*Weighting!U13+TUM_default_default_Mat!N2*Weighting!U14+TUM_default_default_Mat!O2*Weighting!U15+TUM_default_default_Mat!P2*Weighting!U16+TUM_default_default_Mat!Q2*Weighting!U17</f>
        <v>73.05993147213195</v>
      </c>
      <c r="V2" s="6">
        <f>+TUM_default_default_Mat!B2*Weighting!V2+TUM_default_default_Mat!C2*Weighting!V3+TUM_default_default_Mat!D2*Weighting!V4+TUM_default_default_Mat!E2*Weighting!V5+TUM_default_default_Mat!F2*Weighting!V6+TUM_default_default_Mat!G2*Weighting!V7+TUM_default_default_Mat!H2*Weighting!V8+TUM_default_default_Mat!I2*Weighting!V9+TUM_default_default_Mat!J2*Weighting!V10+TUM_default_default_Mat!K2*Weighting!V11+TUM_default_default_Mat!L2*Weighting!V12+TUM_default_default_Mat!M2*Weighting!V13+TUM_default_default_Mat!N2*Weighting!V14+TUM_default_default_Mat!O2*Weighting!V15+TUM_default_default_Mat!P2*Weighting!V16+TUM_default_default_Mat!Q2*Weighting!V17</f>
        <v>140.05807128635405</v>
      </c>
      <c r="W2" s="6">
        <f>+TUM_default_default_Mat!B2*Weighting!W2+TUM_default_default_Mat!C2*Weighting!W3+TUM_default_default_Mat!D2*Weighting!W4+TUM_default_default_Mat!E2*Weighting!W5+TUM_default_default_Mat!F2*Weighting!W6+TUM_default_default_Mat!G2*Weighting!W7+TUM_default_default_Mat!H2*Weighting!W8+TUM_default_default_Mat!I2*Weighting!W9+TUM_default_default_Mat!J2*Weighting!W10+TUM_default_default_Mat!K2*Weighting!W11+TUM_default_default_Mat!L2*Weighting!W12+TUM_default_default_Mat!M2*Weighting!W13+TUM_default_default_Mat!N2*Weighting!W14+TUM_default_default_Mat!O2*Weighting!W15+TUM_default_default_Mat!P2*Weighting!W16+TUM_default_default_Mat!Q2*Weighting!W17</f>
        <v>632.74470035711352</v>
      </c>
      <c r="X2" s="6">
        <f>+TUM_default_default_Mat!B2*Weighting!X2+TUM_default_default_Mat!C2*Weighting!X3+TUM_default_default_Mat!D2*Weighting!X4+TUM_default_default_Mat!E2*Weighting!X5+TUM_default_default_Mat!F2*Weighting!X6+TUM_default_default_Mat!G2*Weighting!X7+TUM_default_default_Mat!H2*Weighting!X8+TUM_default_default_Mat!I2*Weighting!X9+TUM_default_default_Mat!J2*Weighting!X10+TUM_default_default_Mat!K2*Weighting!X11+TUM_default_default_Mat!L2*Weighting!X12+TUM_default_default_Mat!M2*Weighting!X13+TUM_default_default_Mat!N2*Weighting!X14+TUM_default_default_Mat!O2*Weighting!X15+TUM_default_default_Mat!P2*Weighting!X16+TUM_default_default_Mat!Q2*Weighting!X17</f>
        <v>83.344841018946354</v>
      </c>
      <c r="Y2" s="6">
        <f>+TUM_default_default_Mat!B2*Weighting!Y2+TUM_default_default_Mat!C2*Weighting!Y3+TUM_default_default_Mat!D2*Weighting!Y4+TUM_default_default_Mat!E2*Weighting!Y5+TUM_default_default_Mat!F2*Weighting!Y6+TUM_default_default_Mat!G2*Weighting!Y7+TUM_default_default_Mat!H2*Weighting!Y8+TUM_default_default_Mat!I2*Weighting!Y9+TUM_default_default_Mat!J2*Weighting!Y10+TUM_default_default_Mat!K2*Weighting!Y11+TUM_default_default_Mat!L2*Weighting!Y12+TUM_default_default_Mat!M2*Weighting!Y13+TUM_default_default_Mat!N2*Weighting!Y14+TUM_default_default_Mat!O2*Weighting!Y15+TUM_default_default_Mat!P2*Weighting!Y16+TUM_default_default_Mat!Q2*Weighting!Y17</f>
        <v>1012.9397333784165</v>
      </c>
      <c r="Z2" s="6">
        <f>+TUM_default_default_Mat!B2*Weighting!Z2+TUM_default_default_Mat!C2*Weighting!Z3+TUM_default_default_Mat!D2*Weighting!Z4+TUM_default_default_Mat!E2*Weighting!Z5+TUM_default_default_Mat!F2*Weighting!Z6+TUM_default_default_Mat!G2*Weighting!Z7+TUM_default_default_Mat!H2*Weighting!Z8+TUM_default_default_Mat!I2*Weighting!Z9+TUM_default_default_Mat!J2*Weighting!Z10+TUM_default_default_Mat!K2*Weighting!Z11+TUM_default_default_Mat!L2*Weighting!Z12+TUM_default_default_Mat!M2*Weighting!Z13+TUM_default_default_Mat!N2*Weighting!Z14+TUM_default_default_Mat!O2*Weighting!Z15+TUM_default_default_Mat!P2*Weighting!Z16+TUM_default_default_Mat!Q2*Weighting!Z17</f>
        <v>58.640150971428717</v>
      </c>
      <c r="AA2" s="6">
        <f>+TUM_default_default_Mat!B2*Weighting!AA2+TUM_default_default_Mat!C2*Weighting!AA3+TUM_default_default_Mat!D2*Weighting!AA4+TUM_default_default_Mat!E2*Weighting!AA5+TUM_default_default_Mat!F2*Weighting!AA6+TUM_default_default_Mat!G2*Weighting!AA7+TUM_default_default_Mat!H2*Weighting!AA8+TUM_default_default_Mat!I2*Weighting!AA9+TUM_default_default_Mat!J2*Weighting!AA10+TUM_default_default_Mat!K2*Weighting!AA11+TUM_default_default_Mat!L2*Weighting!AA12+TUM_default_default_Mat!M2*Weighting!AA13+TUM_default_default_Mat!N2*Weighting!AA14+TUM_default_default_Mat!O2*Weighting!AA15+TUM_default_default_Mat!P2*Weighting!AA16+TUM_default_default_Mat!Q2*Weighting!AA17</f>
        <v>77.857743217631139</v>
      </c>
    </row>
    <row r="3" spans="1:27" x14ac:dyDescent="0.35">
      <c r="A3" s="5" t="s">
        <v>2</v>
      </c>
      <c r="B3" s="6">
        <f ca="1">+TUM_default_default_Mat!B3*Weighting!B2+TUM_default_default_Mat!C3*Weighting!B3+TUM_default_default_Mat!D3*Weighting!B4+TUM_default_default_Mat!E3*Weighting!B5+TUM_default_default_Mat!F3*Weighting!B6+TUM_default_default_Mat!G3*Weighting!B7+TUM_default_default_Mat!H3*Weighting!B8+TUM_default_default_Mat!I3*Weighting!B9+TUM_default_default_Mat!J3*Weighting!B10+TUM_default_default_Mat!K3*Weighting!B11+TUM_default_default_Mat!L3*Weighting!B12+TUM_default_default_Mat!M3*Weighting!B13+TUM_default_default_Mat!N3*Weighting!B14+TUM_default_default_Mat!O3*Weighting!B15+TUM_default_default_Mat!P3*Weighting!B16+TUM_default_default_Mat!Q3*Weighting!B17</f>
        <v>43.858815704798182</v>
      </c>
      <c r="C3" s="6">
        <f ca="1">+TUM_default_default_Mat!B3*Weighting!C2+TUM_default_default_Mat!C3*Weighting!C3+TUM_default_default_Mat!D3*Weighting!C4+TUM_default_default_Mat!E3*Weighting!C5+TUM_default_default_Mat!F3*Weighting!C6+TUM_default_default_Mat!G3*Weighting!C7+TUM_default_default_Mat!H3*Weighting!C8+TUM_default_default_Mat!I3*Weighting!C9+TUM_default_default_Mat!J3*Weighting!C10+TUM_default_default_Mat!K3*Weighting!C11+TUM_default_default_Mat!L3*Weighting!C12+TUM_default_default_Mat!M3*Weighting!C13+TUM_default_default_Mat!N3*Weighting!C14+TUM_default_default_Mat!O3*Weighting!C15+TUM_default_default_Mat!P3*Weighting!C16+TUM_default_default_Mat!Q3*Weighting!C17</f>
        <v>30.837227083177805</v>
      </c>
      <c r="D3" s="6">
        <f ca="1">+TUM_default_default_Mat!B3*Weighting!D2+TUM_default_default_Mat!C3*Weighting!D3+TUM_default_default_Mat!D3*Weighting!D4+TUM_default_default_Mat!E3*Weighting!D5+TUM_default_default_Mat!F3*Weighting!D6+TUM_default_default_Mat!G3*Weighting!D7+TUM_default_default_Mat!H3*Weighting!D8+TUM_default_default_Mat!I3*Weighting!D9+TUM_default_default_Mat!J3*Weighting!D10+TUM_default_default_Mat!K3*Weighting!D11+TUM_default_default_Mat!L3*Weighting!D12+TUM_default_default_Mat!M3*Weighting!D13+TUM_default_default_Mat!N3*Weighting!D14+TUM_default_default_Mat!O3*Weighting!D15+TUM_default_default_Mat!P3*Weighting!D16+TUM_default_default_Mat!Q3*Weighting!D17</f>
        <v>42.564574335012352</v>
      </c>
      <c r="E3" s="6">
        <f ca="1">+TUM_default_default_Mat!B3*Weighting!E2+TUM_default_default_Mat!C3*Weighting!E3+TUM_default_default_Mat!D3*Weighting!E4+TUM_default_default_Mat!E3*Weighting!E5+TUM_default_default_Mat!F3*Weighting!E6+TUM_default_default_Mat!G3*Weighting!E7+TUM_default_default_Mat!H3*Weighting!E8+TUM_default_default_Mat!I3*Weighting!E9+TUM_default_default_Mat!J3*Weighting!E10+TUM_default_default_Mat!K3*Weighting!E11+TUM_default_default_Mat!L3*Weighting!E12+TUM_default_default_Mat!M3*Weighting!E13+TUM_default_default_Mat!N3*Weighting!E14+TUM_default_default_Mat!O3*Weighting!E15+TUM_default_default_Mat!P3*Weighting!E16+TUM_default_default_Mat!Q3*Weighting!E17</f>
        <v>23.14665944262013</v>
      </c>
      <c r="F3" s="6">
        <f ca="1">+TUM_default_default_Mat!B3*Weighting!F2+TUM_default_default_Mat!C3*Weighting!F3+TUM_default_default_Mat!D3*Weighting!F4+TUM_default_default_Mat!E3*Weighting!F5+TUM_default_default_Mat!F3*Weighting!F6+TUM_default_default_Mat!G3*Weighting!F7+TUM_default_default_Mat!H3*Weighting!F8+TUM_default_default_Mat!I3*Weighting!F9+TUM_default_default_Mat!J3*Weighting!F10+TUM_default_default_Mat!K3*Weighting!F11+TUM_default_default_Mat!L3*Weighting!F12+TUM_default_default_Mat!M3*Weighting!F13+TUM_default_default_Mat!N3*Weighting!F14+TUM_default_default_Mat!O3*Weighting!F15+TUM_default_default_Mat!P3*Weighting!F16+TUM_default_default_Mat!Q3*Weighting!F17</f>
        <v>36.49844136468171</v>
      </c>
      <c r="G3" s="6">
        <f>+TUM_default_default_Mat!B3*Weighting!G2+TUM_default_default_Mat!C3*Weighting!G3+TUM_default_default_Mat!D3*Weighting!G4+TUM_default_default_Mat!E3*Weighting!G5+TUM_default_default_Mat!F3*Weighting!G6+TUM_default_default_Mat!G3*Weighting!G7+TUM_default_default_Mat!H3*Weighting!G8+TUM_default_default_Mat!I3*Weighting!G9+TUM_default_default_Mat!J3*Weighting!G10+TUM_default_default_Mat!K3*Weighting!G11+TUM_default_default_Mat!L3*Weighting!G12+TUM_default_default_Mat!M3*Weighting!G13+TUM_default_default_Mat!N3*Weighting!G14+TUM_default_default_Mat!O3*Weighting!G15+TUM_default_default_Mat!P3*Weighting!G16+TUM_default_default_Mat!Q3*Weighting!G17</f>
        <v>40.093335278577271</v>
      </c>
      <c r="H3" s="6">
        <f>+TUM_default_default_Mat!B3*Weighting!H2+TUM_default_default_Mat!C3*Weighting!H3+TUM_default_default_Mat!D3*Weighting!H4+TUM_default_default_Mat!E3*Weighting!H5+TUM_default_default_Mat!F3*Weighting!H6+TUM_default_default_Mat!G3*Weighting!H7+TUM_default_default_Mat!H3*Weighting!H8+TUM_default_default_Mat!I3*Weighting!H9+TUM_default_default_Mat!J3*Weighting!H10+TUM_default_default_Mat!K3*Weighting!H11+TUM_default_default_Mat!L3*Weighting!H12+TUM_default_default_Mat!M3*Weighting!H13+TUM_default_default_Mat!N3*Weighting!H14+TUM_default_default_Mat!O3*Weighting!H15+TUM_default_default_Mat!P3*Weighting!H16+TUM_default_default_Mat!Q3*Weighting!H17</f>
        <v>41.941434743675757</v>
      </c>
      <c r="I3" s="6">
        <f>+TUM_default_default_Mat!B3*Weighting!I2+TUM_default_default_Mat!C3*Weighting!I3+TUM_default_default_Mat!D3*Weighting!I4+TUM_default_default_Mat!E3*Weighting!I5+TUM_default_default_Mat!F3*Weighting!I6+TUM_default_default_Mat!G3*Weighting!I7+TUM_default_default_Mat!H3*Weighting!I8+TUM_default_default_Mat!I3*Weighting!I9+TUM_default_default_Mat!J3*Weighting!I10+TUM_default_default_Mat!K3*Weighting!I11+TUM_default_default_Mat!L3*Weighting!I12+TUM_default_default_Mat!M3*Weighting!I13+TUM_default_default_Mat!N3*Weighting!I14+TUM_default_default_Mat!O3*Weighting!I15+TUM_default_default_Mat!P3*Weighting!I16+TUM_default_default_Mat!Q3*Weighting!I17</f>
        <v>39.086004387669504</v>
      </c>
      <c r="J3" s="6">
        <f>+TUM_default_default_Mat!B3*Weighting!J2+TUM_default_default_Mat!C3*Weighting!J3+TUM_default_default_Mat!D3*Weighting!J4+TUM_default_default_Mat!E3*Weighting!J5+TUM_default_default_Mat!F3*Weighting!J6+TUM_default_default_Mat!G3*Weighting!J7+TUM_default_default_Mat!H3*Weighting!J8+TUM_default_default_Mat!I3*Weighting!J9+TUM_default_default_Mat!J3*Weighting!J10+TUM_default_default_Mat!K3*Weighting!J11+TUM_default_default_Mat!L3*Weighting!J12+TUM_default_default_Mat!M3*Weighting!J13+TUM_default_default_Mat!N3*Weighting!J14+TUM_default_default_Mat!O3*Weighting!J15+TUM_default_default_Mat!P3*Weighting!J16+TUM_default_default_Mat!Q3*Weighting!J17</f>
        <v>51.857615181734921</v>
      </c>
      <c r="K3" s="6">
        <f>+TUM_default_default_Mat!B3*Weighting!K2+TUM_default_default_Mat!C3*Weighting!K3+TUM_default_default_Mat!D3*Weighting!K4+TUM_default_default_Mat!E3*Weighting!K5+TUM_default_default_Mat!F3*Weighting!K6+TUM_default_default_Mat!G3*Weighting!K7+TUM_default_default_Mat!H3*Weighting!K8+TUM_default_default_Mat!I3*Weighting!K9+TUM_default_default_Mat!J3*Weighting!K10+TUM_default_default_Mat!K3*Weighting!K11+TUM_default_default_Mat!L3*Weighting!K12+TUM_default_default_Mat!M3*Weighting!K13+TUM_default_default_Mat!N3*Weighting!K14+TUM_default_default_Mat!O3*Weighting!K15+TUM_default_default_Mat!P3*Weighting!K16+TUM_default_default_Mat!Q3*Weighting!K17</f>
        <v>30.19823493441228</v>
      </c>
      <c r="L3" s="6">
        <f>+TUM_default_default_Mat!B3*Weighting!L2+TUM_default_default_Mat!C3*Weighting!L3+TUM_default_default_Mat!D3*Weighting!L4+TUM_default_default_Mat!E3*Weighting!L5+TUM_default_default_Mat!F3*Weighting!L6+TUM_default_default_Mat!G3*Weighting!L7+TUM_default_default_Mat!H3*Weighting!L8+TUM_default_default_Mat!I3*Weighting!L9+TUM_default_default_Mat!J3*Weighting!L10+TUM_default_default_Mat!K3*Weighting!L11+TUM_default_default_Mat!L3*Weighting!L12+TUM_default_default_Mat!M3*Weighting!L13+TUM_default_default_Mat!N3*Weighting!L14+TUM_default_default_Mat!O3*Weighting!L15+TUM_default_default_Mat!P3*Weighting!L16+TUM_default_default_Mat!Q3*Weighting!L17</f>
        <v>11.099417521277569</v>
      </c>
      <c r="M3" s="6">
        <f>+TUM_default_default_Mat!B3*Weighting!M2+TUM_default_default_Mat!C3*Weighting!M3+TUM_default_default_Mat!D3*Weighting!M4+TUM_default_default_Mat!E3*Weighting!M5+TUM_default_default_Mat!F3*Weighting!M6+TUM_default_default_Mat!G3*Weighting!M7+TUM_default_default_Mat!H3*Weighting!M8+TUM_default_default_Mat!I3*Weighting!M9+TUM_default_default_Mat!J3*Weighting!M10+TUM_default_default_Mat!K3*Weighting!M11+TUM_default_default_Mat!L3*Weighting!M12+TUM_default_default_Mat!M3*Weighting!M13+TUM_default_default_Mat!N3*Weighting!M14+TUM_default_default_Mat!O3*Weighting!M15+TUM_default_default_Mat!P3*Weighting!M16+TUM_default_default_Mat!Q3*Weighting!M17</f>
        <v>0.47568263190956789</v>
      </c>
      <c r="N3" s="6">
        <f>+TUM_default_default_Mat!B3*Weighting!N2+TUM_default_default_Mat!C3*Weighting!N3+TUM_default_default_Mat!D3*Weighting!N4+TUM_default_default_Mat!E3*Weighting!N5+TUM_default_default_Mat!F3*Weighting!N6+TUM_default_default_Mat!G3*Weighting!N7+TUM_default_default_Mat!H3*Weighting!N8+TUM_default_default_Mat!I3*Weighting!N9+TUM_default_default_Mat!J3*Weighting!N10+TUM_default_default_Mat!K3*Weighting!N11+TUM_default_default_Mat!L3*Weighting!N12+TUM_default_default_Mat!M3*Weighting!N13+TUM_default_default_Mat!N3*Weighting!N14+TUM_default_default_Mat!O3*Weighting!N15+TUM_default_default_Mat!P3*Weighting!N16+TUM_default_default_Mat!Q3*Weighting!N17</f>
        <v>139.40532914679969</v>
      </c>
      <c r="O3" s="6">
        <f>+TUM_default_default_Mat!B3*Weighting!O2+TUM_default_default_Mat!C3*Weighting!O3+TUM_default_default_Mat!D3*Weighting!O4+TUM_default_default_Mat!E3*Weighting!O5+TUM_default_default_Mat!F3*Weighting!O6+TUM_default_default_Mat!G3*Weighting!O7+TUM_default_default_Mat!H3*Weighting!O8+TUM_default_default_Mat!I3*Weighting!O9+TUM_default_default_Mat!J3*Weighting!O10+TUM_default_default_Mat!K3*Weighting!O11+TUM_default_default_Mat!L3*Weighting!O12+TUM_default_default_Mat!M3*Weighting!O13+TUM_default_default_Mat!N3*Weighting!O14+TUM_default_default_Mat!O3*Weighting!O15+TUM_default_default_Mat!P3*Weighting!O16+TUM_default_default_Mat!Q3*Weighting!O17</f>
        <v>-23.596251998215791</v>
      </c>
      <c r="P3" s="6">
        <f>+TUM_default_default_Mat!B3*Weighting!P2+TUM_default_default_Mat!C3*Weighting!P3+TUM_default_default_Mat!D3*Weighting!P4+TUM_default_default_Mat!E3*Weighting!P5+TUM_default_default_Mat!F3*Weighting!P6+TUM_default_default_Mat!G3*Weighting!P7+TUM_default_default_Mat!H3*Weighting!P8+TUM_default_default_Mat!I3*Weighting!P9+TUM_default_default_Mat!J3*Weighting!P10+TUM_default_default_Mat!K3*Weighting!P11+TUM_default_default_Mat!L3*Weighting!P12+TUM_default_default_Mat!M3*Weighting!P13+TUM_default_default_Mat!N3*Weighting!P14+TUM_default_default_Mat!O3*Weighting!P15+TUM_default_default_Mat!P3*Weighting!P16+TUM_default_default_Mat!Q3*Weighting!P17</f>
        <v>9.9583230990237794</v>
      </c>
      <c r="Q3" s="6">
        <f>+TUM_default_default_Mat!B3*Weighting!Q2+TUM_default_default_Mat!C3*Weighting!Q3+TUM_default_default_Mat!D3*Weighting!Q4+TUM_default_default_Mat!E3*Weighting!Q5+TUM_default_default_Mat!F3*Weighting!Q6+TUM_default_default_Mat!G3*Weighting!Q7+TUM_default_default_Mat!H3*Weighting!Q8+TUM_default_default_Mat!I3*Weighting!Q9+TUM_default_default_Mat!J3*Weighting!Q10+TUM_default_default_Mat!K3*Weighting!Q11+TUM_default_default_Mat!L3*Weighting!Q12+TUM_default_default_Mat!M3*Weighting!Q13+TUM_default_default_Mat!N3*Weighting!Q14+TUM_default_default_Mat!O3*Weighting!Q15+TUM_default_default_Mat!P3*Weighting!Q16+TUM_default_default_Mat!Q3*Weighting!Q17</f>
        <v>0.78395173483815594</v>
      </c>
      <c r="R3" s="6">
        <f>+TUM_default_default_Mat!B3*Weighting!R2+TUM_default_default_Mat!C3*Weighting!R3+TUM_default_default_Mat!D3*Weighting!R4+TUM_default_default_Mat!E3*Weighting!R5+TUM_default_default_Mat!F3*Weighting!R6+TUM_default_default_Mat!G3*Weighting!R7+TUM_default_default_Mat!H3*Weighting!R8+TUM_default_default_Mat!I3*Weighting!R9+TUM_default_default_Mat!J3*Weighting!R10+TUM_default_default_Mat!K3*Weighting!R11+TUM_default_default_Mat!L3*Weighting!R12+TUM_default_default_Mat!M3*Weighting!R13+TUM_default_default_Mat!N3*Weighting!R14+TUM_default_default_Mat!O3*Weighting!R15+TUM_default_default_Mat!P3*Weighting!R16+TUM_default_default_Mat!Q3*Weighting!R17</f>
        <v>16.675336476755866</v>
      </c>
      <c r="S3" s="6">
        <f>+TUM_default_default_Mat!B3*Weighting!S2+TUM_default_default_Mat!C3*Weighting!S3+TUM_default_default_Mat!D3*Weighting!S4+TUM_default_default_Mat!E3*Weighting!S5+TUM_default_default_Mat!F3*Weighting!S6+TUM_default_default_Mat!G3*Weighting!S7+TUM_default_default_Mat!H3*Weighting!S8+TUM_default_default_Mat!I3*Weighting!S9+TUM_default_default_Mat!J3*Weighting!S10+TUM_default_default_Mat!K3*Weighting!S11+TUM_default_default_Mat!L3*Weighting!S12+TUM_default_default_Mat!M3*Weighting!S13+TUM_default_default_Mat!N3*Weighting!S14+TUM_default_default_Mat!O3*Weighting!S15+TUM_default_default_Mat!P3*Weighting!S16+TUM_default_default_Mat!Q3*Weighting!S17</f>
        <v>18.175076947311567</v>
      </c>
      <c r="T3" s="6">
        <f>+TUM_default_default_Mat!B3*Weighting!T2+TUM_default_default_Mat!C3*Weighting!T3+TUM_default_default_Mat!D3*Weighting!T4+TUM_default_default_Mat!E3*Weighting!T5+TUM_default_default_Mat!F3*Weighting!T6+TUM_default_default_Mat!G3*Weighting!T7+TUM_default_default_Mat!H3*Weighting!T8+TUM_default_default_Mat!I3*Weighting!T9+TUM_default_default_Mat!J3*Weighting!T10+TUM_default_default_Mat!K3*Weighting!T11+TUM_default_default_Mat!L3*Weighting!T12+TUM_default_default_Mat!M3*Weighting!T13+TUM_default_default_Mat!N3*Weighting!T14+TUM_default_default_Mat!O3*Weighting!T15+TUM_default_default_Mat!P3*Weighting!T16+TUM_default_default_Mat!Q3*Weighting!T17</f>
        <v>22.255801103758856</v>
      </c>
      <c r="U3" s="6">
        <f>+TUM_default_default_Mat!B3*Weighting!U2+TUM_default_default_Mat!C3*Weighting!U3+TUM_default_default_Mat!D3*Weighting!U4+TUM_default_default_Mat!E3*Weighting!U5+TUM_default_default_Mat!F3*Weighting!U6+TUM_default_default_Mat!G3*Weighting!U7+TUM_default_default_Mat!H3*Weighting!U8+TUM_default_default_Mat!I3*Weighting!U9+TUM_default_default_Mat!J3*Weighting!U10+TUM_default_default_Mat!K3*Weighting!U11+TUM_default_default_Mat!L3*Weighting!U12+TUM_default_default_Mat!M3*Weighting!U13+TUM_default_default_Mat!N3*Weighting!U14+TUM_default_default_Mat!O3*Weighting!U15+TUM_default_default_Mat!P3*Weighting!U16+TUM_default_default_Mat!Q3*Weighting!U17</f>
        <v>14.808930072764127</v>
      </c>
      <c r="V3" s="6">
        <f>+TUM_default_default_Mat!B3*Weighting!V2+TUM_default_default_Mat!C3*Weighting!V3+TUM_default_default_Mat!D3*Weighting!V4+TUM_default_default_Mat!E3*Weighting!V5+TUM_default_default_Mat!F3*Weighting!V6+TUM_default_default_Mat!G3*Weighting!V7+TUM_default_default_Mat!H3*Weighting!V8+TUM_default_default_Mat!I3*Weighting!V9+TUM_default_default_Mat!J3*Weighting!V10+TUM_default_default_Mat!K3*Weighting!V11+TUM_default_default_Mat!L3*Weighting!V12+TUM_default_default_Mat!M3*Weighting!V13+TUM_default_default_Mat!N3*Weighting!V14+TUM_default_default_Mat!O3*Weighting!V15+TUM_default_default_Mat!P3*Weighting!V16+TUM_default_default_Mat!Q3*Weighting!V17</f>
        <v>27.314635549249829</v>
      </c>
      <c r="W3" s="6">
        <f>+TUM_default_default_Mat!B3*Weighting!W2+TUM_default_default_Mat!C3*Weighting!W3+TUM_default_default_Mat!D3*Weighting!W4+TUM_default_default_Mat!E3*Weighting!W5+TUM_default_default_Mat!F3*Weighting!W6+TUM_default_default_Mat!G3*Weighting!W7+TUM_default_default_Mat!H3*Weighting!W8+TUM_default_default_Mat!I3*Weighting!W9+TUM_default_default_Mat!J3*Weighting!W10+TUM_default_default_Mat!K3*Weighting!W11+TUM_default_default_Mat!L3*Weighting!W12+TUM_default_default_Mat!M3*Weighting!W13+TUM_default_default_Mat!N3*Weighting!W14+TUM_default_default_Mat!O3*Weighting!W15+TUM_default_default_Mat!P3*Weighting!W16+TUM_default_default_Mat!Q3*Weighting!W17</f>
        <v>156.07719634021987</v>
      </c>
      <c r="X3" s="6">
        <f>+TUM_default_default_Mat!B3*Weighting!X2+TUM_default_default_Mat!C3*Weighting!X3+TUM_default_default_Mat!D3*Weighting!X4+TUM_default_default_Mat!E3*Weighting!X5+TUM_default_default_Mat!F3*Weighting!X6+TUM_default_default_Mat!G3*Weighting!X7+TUM_default_default_Mat!H3*Weighting!X8+TUM_default_default_Mat!I3*Weighting!X9+TUM_default_default_Mat!J3*Weighting!X10+TUM_default_default_Mat!K3*Weighting!X11+TUM_default_default_Mat!L3*Weighting!X12+TUM_default_default_Mat!M3*Weighting!X13+TUM_default_default_Mat!N3*Weighting!X14+TUM_default_default_Mat!O3*Weighting!X15+TUM_default_default_Mat!P3*Weighting!X16+TUM_default_default_Mat!Q3*Weighting!X17</f>
        <v>18.48066401492289</v>
      </c>
      <c r="Y3" s="6">
        <f>+TUM_default_default_Mat!B3*Weighting!Y2+TUM_default_default_Mat!C3*Weighting!Y3+TUM_default_default_Mat!D3*Weighting!Y4+TUM_default_default_Mat!E3*Weighting!Y5+TUM_default_default_Mat!F3*Weighting!Y6+TUM_default_default_Mat!G3*Weighting!Y7+TUM_default_default_Mat!H3*Weighting!Y8+TUM_default_default_Mat!I3*Weighting!Y9+TUM_default_default_Mat!J3*Weighting!Y10+TUM_default_default_Mat!K3*Weighting!Y11+TUM_default_default_Mat!L3*Weighting!Y12+TUM_default_default_Mat!M3*Weighting!Y13+TUM_default_default_Mat!N3*Weighting!Y14+TUM_default_default_Mat!O3*Weighting!Y15+TUM_default_default_Mat!P3*Weighting!Y16+TUM_default_default_Mat!Q3*Weighting!Y17</f>
        <v>200.92183650940353</v>
      </c>
      <c r="Z3" s="6">
        <f>+TUM_default_default_Mat!B3*Weighting!Z2+TUM_default_default_Mat!C3*Weighting!Z3+TUM_default_default_Mat!D3*Weighting!Z4+TUM_default_default_Mat!E3*Weighting!Z5+TUM_default_default_Mat!F3*Weighting!Z6+TUM_default_default_Mat!G3*Weighting!Z7+TUM_default_default_Mat!H3*Weighting!Z8+TUM_default_default_Mat!I3*Weighting!Z9+TUM_default_default_Mat!J3*Weighting!Z10+TUM_default_default_Mat!K3*Weighting!Z11+TUM_default_default_Mat!L3*Weighting!Z12+TUM_default_default_Mat!M3*Weighting!Z13+TUM_default_default_Mat!N3*Weighting!Z14+TUM_default_default_Mat!O3*Weighting!Z15+TUM_default_default_Mat!P3*Weighting!Z16+TUM_default_default_Mat!Q3*Weighting!Z17</f>
        <v>12.430745273238118</v>
      </c>
      <c r="AA3" s="6">
        <f>+TUM_default_default_Mat!B3*Weighting!AA2+TUM_default_default_Mat!C3*Weighting!AA3+TUM_default_default_Mat!D3*Weighting!AA4+TUM_default_default_Mat!E3*Weighting!AA5+TUM_default_default_Mat!F3*Weighting!AA6+TUM_default_default_Mat!G3*Weighting!AA7+TUM_default_default_Mat!H3*Weighting!AA8+TUM_default_default_Mat!I3*Weighting!AA9+TUM_default_default_Mat!J3*Weighting!AA10+TUM_default_default_Mat!K3*Weighting!AA11+TUM_default_default_Mat!L3*Weighting!AA12+TUM_default_default_Mat!M3*Weighting!AA13+TUM_default_default_Mat!N3*Weighting!AA14+TUM_default_default_Mat!O3*Weighting!AA15+TUM_default_default_Mat!P3*Weighting!AA16+TUM_default_default_Mat!Q3*Weighting!AA17</f>
        <v>16.226690033978834</v>
      </c>
    </row>
    <row r="4" spans="1:27" x14ac:dyDescent="0.35">
      <c r="A4" s="5" t="s">
        <v>3</v>
      </c>
      <c r="B4" s="6">
        <f ca="1">+TUM_default_default_Mat!B4*Weighting!B2+TUM_default_default_Mat!C4*Weighting!B3+TUM_default_default_Mat!D4*Weighting!B4+TUM_default_default_Mat!E4*Weighting!B5+TUM_default_default_Mat!F4*Weighting!B6+TUM_default_default_Mat!G4*Weighting!B7+TUM_default_default_Mat!H4*Weighting!B8+TUM_default_default_Mat!I4*Weighting!B9+TUM_default_default_Mat!J4*Weighting!B10+TUM_default_default_Mat!K4*Weighting!B11+TUM_default_default_Mat!L4*Weighting!B12+TUM_default_default_Mat!M4*Weighting!B13+TUM_default_default_Mat!N4*Weighting!B14+TUM_default_default_Mat!O4*Weighting!B15+TUM_default_default_Mat!P4*Weighting!B16+TUM_default_default_Mat!Q4*Weighting!B17</f>
        <v>154.9577716340583</v>
      </c>
      <c r="C4" s="6">
        <f ca="1">+TUM_default_default_Mat!B4*Weighting!C2+TUM_default_default_Mat!C4*Weighting!C3+TUM_default_default_Mat!D4*Weighting!C4+TUM_default_default_Mat!E4*Weighting!C5+TUM_default_default_Mat!F4*Weighting!C6+TUM_default_default_Mat!G4*Weighting!C7+TUM_default_default_Mat!H4*Weighting!C8+TUM_default_default_Mat!I4*Weighting!C9+TUM_default_default_Mat!J4*Weighting!C10+TUM_default_default_Mat!K4*Weighting!C11+TUM_default_default_Mat!L4*Weighting!C12+TUM_default_default_Mat!M4*Weighting!C13+TUM_default_default_Mat!N4*Weighting!C14+TUM_default_default_Mat!O4*Weighting!C15+TUM_default_default_Mat!P4*Weighting!C16+TUM_default_default_Mat!Q4*Weighting!C17</f>
        <v>110.92174527684432</v>
      </c>
      <c r="D4" s="6">
        <f ca="1">+TUM_default_default_Mat!B4*Weighting!D2+TUM_default_default_Mat!C4*Weighting!D3+TUM_default_default_Mat!D4*Weighting!D4+TUM_default_default_Mat!E4*Weighting!D5+TUM_default_default_Mat!F4*Weighting!D6+TUM_default_default_Mat!G4*Weighting!D7+TUM_default_default_Mat!H4*Weighting!D8+TUM_default_default_Mat!I4*Weighting!D9+TUM_default_default_Mat!J4*Weighting!D10+TUM_default_default_Mat!K4*Weighting!D11+TUM_default_default_Mat!L4*Weighting!D12+TUM_default_default_Mat!M4*Weighting!D13+TUM_default_default_Mat!N4*Weighting!D14+TUM_default_default_Mat!O4*Weighting!D15+TUM_default_default_Mat!P4*Weighting!D16+TUM_default_default_Mat!Q4*Weighting!D17</f>
        <v>151.05344796116026</v>
      </c>
      <c r="E4" s="6">
        <f ca="1">+TUM_default_default_Mat!B4*Weighting!E2+TUM_default_default_Mat!C4*Weighting!E3+TUM_default_default_Mat!D4*Weighting!E4+TUM_default_default_Mat!E4*Weighting!E5+TUM_default_default_Mat!F4*Weighting!E6+TUM_default_default_Mat!G4*Weighting!E7+TUM_default_default_Mat!H4*Weighting!E8+TUM_default_default_Mat!I4*Weighting!E9+TUM_default_default_Mat!J4*Weighting!E10+TUM_default_default_Mat!K4*Weighting!E11+TUM_default_default_Mat!L4*Weighting!E12+TUM_default_default_Mat!M4*Weighting!E13+TUM_default_default_Mat!N4*Weighting!E14+TUM_default_default_Mat!O4*Weighting!E15+TUM_default_default_Mat!P4*Weighting!E16+TUM_default_default_Mat!Q4*Weighting!E17</f>
        <v>81.214207637153734</v>
      </c>
      <c r="F4" s="6">
        <f ca="1">+TUM_default_default_Mat!B4*Weighting!F2+TUM_default_default_Mat!C4*Weighting!F3+TUM_default_default_Mat!D4*Weighting!F4+TUM_default_default_Mat!E4*Weighting!F5+TUM_default_default_Mat!F4*Weighting!F6+TUM_default_default_Mat!G4*Weighting!F7+TUM_default_default_Mat!H4*Weighting!F8+TUM_default_default_Mat!I4*Weighting!F9+TUM_default_default_Mat!J4*Weighting!F10+TUM_default_default_Mat!K4*Weighting!F11+TUM_default_default_Mat!L4*Weighting!F12+TUM_default_default_Mat!M4*Weighting!F13+TUM_default_default_Mat!N4*Weighting!F14+TUM_default_default_Mat!O4*Weighting!F15+TUM_default_default_Mat!P4*Weighting!F16+TUM_default_default_Mat!Q4*Weighting!F17</f>
        <v>130.22771207865355</v>
      </c>
      <c r="G4" s="6">
        <f>+TUM_default_default_Mat!B4*Weighting!G2+TUM_default_default_Mat!C4*Weighting!G3+TUM_default_default_Mat!D4*Weighting!G4+TUM_default_default_Mat!E4*Weighting!G5+TUM_default_default_Mat!F4*Weighting!G6+TUM_default_default_Mat!G4*Weighting!G7+TUM_default_default_Mat!H4*Weighting!G8+TUM_default_default_Mat!I4*Weighting!G9+TUM_default_default_Mat!J4*Weighting!G10+TUM_default_default_Mat!K4*Weighting!G11+TUM_default_default_Mat!L4*Weighting!G12+TUM_default_default_Mat!M4*Weighting!G13+TUM_default_default_Mat!N4*Weighting!G14+TUM_default_default_Mat!O4*Weighting!G15+TUM_default_default_Mat!P4*Weighting!G16+TUM_default_default_Mat!Q4*Weighting!G17</f>
        <v>143.10924610451303</v>
      </c>
      <c r="H4" s="6">
        <f>+TUM_default_default_Mat!B4*Weighting!H2+TUM_default_default_Mat!C4*Weighting!H3+TUM_default_default_Mat!D4*Weighting!H4+TUM_default_default_Mat!E4*Weighting!H5+TUM_default_default_Mat!F4*Weighting!H6+TUM_default_default_Mat!G4*Weighting!H7+TUM_default_default_Mat!H4*Weighting!H8+TUM_default_default_Mat!I4*Weighting!H9+TUM_default_default_Mat!J4*Weighting!H10+TUM_default_default_Mat!K4*Weighting!H11+TUM_default_default_Mat!L4*Weighting!H12+TUM_default_default_Mat!M4*Weighting!H13+TUM_default_default_Mat!N4*Weighting!H14+TUM_default_default_Mat!O4*Weighting!H15+TUM_default_default_Mat!P4*Weighting!H16+TUM_default_default_Mat!Q4*Weighting!H17</f>
        <v>153.45599799790787</v>
      </c>
      <c r="I4" s="6">
        <f>+TUM_default_default_Mat!B4*Weighting!I2+TUM_default_default_Mat!C4*Weighting!I3+TUM_default_default_Mat!D4*Weighting!I4+TUM_default_default_Mat!E4*Weighting!I5+TUM_default_default_Mat!F4*Weighting!I6+TUM_default_default_Mat!G4*Weighting!I7+TUM_default_default_Mat!H4*Weighting!I8+TUM_default_default_Mat!I4*Weighting!I9+TUM_default_default_Mat!J4*Weighting!I10+TUM_default_default_Mat!K4*Weighting!I11+TUM_default_default_Mat!L4*Weighting!I12+TUM_default_default_Mat!M4*Weighting!I13+TUM_default_default_Mat!N4*Weighting!I14+TUM_default_default_Mat!O4*Weighting!I15+TUM_default_default_Mat!P4*Weighting!I16+TUM_default_default_Mat!Q4*Weighting!I17</f>
        <v>139.87940963478127</v>
      </c>
      <c r="J4" s="6">
        <f>+TUM_default_default_Mat!B4*Weighting!J2+TUM_default_default_Mat!C4*Weighting!J3+TUM_default_default_Mat!D4*Weighting!J4+TUM_default_default_Mat!E4*Weighting!J5+TUM_default_default_Mat!F4*Weighting!J6+TUM_default_default_Mat!G4*Weighting!J7+TUM_default_default_Mat!H4*Weighting!J8+TUM_default_default_Mat!I4*Weighting!J9+TUM_default_default_Mat!J4*Weighting!J10+TUM_default_default_Mat!K4*Weighting!J11+TUM_default_default_Mat!L4*Weighting!J12+TUM_default_default_Mat!M4*Weighting!J13+TUM_default_default_Mat!N4*Weighting!J14+TUM_default_default_Mat!O4*Weighting!J15+TUM_default_default_Mat!P4*Weighting!J16+TUM_default_default_Mat!Q4*Weighting!J17</f>
        <v>168.50547473678591</v>
      </c>
      <c r="K4" s="6">
        <f>+TUM_default_default_Mat!B4*Weighting!K2+TUM_default_default_Mat!C4*Weighting!K3+TUM_default_default_Mat!D4*Weighting!K4+TUM_default_default_Mat!E4*Weighting!K5+TUM_default_default_Mat!F4*Weighting!K6+TUM_default_default_Mat!G4*Weighting!K7+TUM_default_default_Mat!H4*Weighting!K8+TUM_default_default_Mat!I4*Weighting!K9+TUM_default_default_Mat!J4*Weighting!K10+TUM_default_default_Mat!K4*Weighting!K11+TUM_default_default_Mat!L4*Weighting!K12+TUM_default_default_Mat!M4*Weighting!K13+TUM_default_default_Mat!N4*Weighting!K14+TUM_default_default_Mat!O4*Weighting!K15+TUM_default_default_Mat!P4*Weighting!K16+TUM_default_default_Mat!Q4*Weighting!K17</f>
        <v>108.2345681225511</v>
      </c>
      <c r="L4" s="6">
        <f>+TUM_default_default_Mat!B4*Weighting!L2+TUM_default_default_Mat!C4*Weighting!L3+TUM_default_default_Mat!D4*Weighting!L4+TUM_default_default_Mat!E4*Weighting!L5+TUM_default_default_Mat!F4*Weighting!L6+TUM_default_default_Mat!G4*Weighting!L7+TUM_default_default_Mat!H4*Weighting!L8+TUM_default_default_Mat!I4*Weighting!L9+TUM_default_default_Mat!J4*Weighting!L10+TUM_default_default_Mat!K4*Weighting!L11+TUM_default_default_Mat!L4*Weighting!L12+TUM_default_default_Mat!M4*Weighting!L13+TUM_default_default_Mat!N4*Weighting!L14+TUM_default_default_Mat!O4*Weighting!L15+TUM_default_default_Mat!P4*Weighting!L16+TUM_default_default_Mat!Q4*Weighting!L17</f>
        <v>43.399998836397948</v>
      </c>
      <c r="M4" s="6">
        <f>+TUM_default_default_Mat!B4*Weighting!M2+TUM_default_default_Mat!C4*Weighting!M3+TUM_default_default_Mat!D4*Weighting!M4+TUM_default_default_Mat!E4*Weighting!M5+TUM_default_default_Mat!F4*Weighting!M6+TUM_default_default_Mat!G4*Weighting!M7+TUM_default_default_Mat!H4*Weighting!M8+TUM_default_default_Mat!I4*Weighting!M9+TUM_default_default_Mat!J4*Weighting!M10+TUM_default_default_Mat!K4*Weighting!M11+TUM_default_default_Mat!L4*Weighting!M12+TUM_default_default_Mat!M4*Weighting!M13+TUM_default_default_Mat!N4*Weighting!M14+TUM_default_default_Mat!O4*Weighting!M15+TUM_default_default_Mat!P4*Weighting!M16+TUM_default_default_Mat!Q4*Weighting!M17</f>
        <v>1.8241347026838244</v>
      </c>
      <c r="N4" s="6">
        <f>+TUM_default_default_Mat!B4*Weighting!N2+TUM_default_default_Mat!C4*Weighting!N3+TUM_default_default_Mat!D4*Weighting!N4+TUM_default_default_Mat!E4*Weighting!N5+TUM_default_default_Mat!F4*Weighting!N6+TUM_default_default_Mat!G4*Weighting!N7+TUM_default_default_Mat!H4*Weighting!N8+TUM_default_default_Mat!I4*Weighting!N9+TUM_default_default_Mat!J4*Weighting!N10+TUM_default_default_Mat!K4*Weighting!N11+TUM_default_default_Mat!L4*Weighting!N12+TUM_default_default_Mat!M4*Weighting!N13+TUM_default_default_Mat!N4*Weighting!N14+TUM_default_default_Mat!O4*Weighting!N15+TUM_default_default_Mat!P4*Weighting!N16+TUM_default_default_Mat!Q4*Weighting!N17</f>
        <v>495.19296985957851</v>
      </c>
      <c r="O4" s="6">
        <f>+TUM_default_default_Mat!B4*Weighting!O2+TUM_default_default_Mat!C4*Weighting!O3+TUM_default_default_Mat!D4*Weighting!O4+TUM_default_default_Mat!E4*Weighting!O5+TUM_default_default_Mat!F4*Weighting!O6+TUM_default_default_Mat!G4*Weighting!O7+TUM_default_default_Mat!H4*Weighting!O8+TUM_default_default_Mat!I4*Weighting!O9+TUM_default_default_Mat!J4*Weighting!O10+TUM_default_default_Mat!K4*Weighting!O11+TUM_default_default_Mat!L4*Weighting!O12+TUM_default_default_Mat!M4*Weighting!O13+TUM_default_default_Mat!N4*Weighting!O14+TUM_default_default_Mat!O4*Weighting!O15+TUM_default_default_Mat!P4*Weighting!O16+TUM_default_default_Mat!Q4*Weighting!O17</f>
        <v>-153.83529861792536</v>
      </c>
      <c r="P4" s="6">
        <f>+TUM_default_default_Mat!B4*Weighting!P2+TUM_default_default_Mat!C4*Weighting!P3+TUM_default_default_Mat!D4*Weighting!P4+TUM_default_default_Mat!E4*Weighting!P5+TUM_default_default_Mat!F4*Weighting!P6+TUM_default_default_Mat!G4*Weighting!P7+TUM_default_default_Mat!H4*Weighting!P8+TUM_default_default_Mat!I4*Weighting!P9+TUM_default_default_Mat!J4*Weighting!P10+TUM_default_default_Mat!K4*Weighting!P11+TUM_default_default_Mat!L4*Weighting!P12+TUM_default_default_Mat!M4*Weighting!P13+TUM_default_default_Mat!N4*Weighting!P14+TUM_default_default_Mat!O4*Weighting!P15+TUM_default_default_Mat!P4*Weighting!P16+TUM_default_default_Mat!Q4*Weighting!P17</f>
        <v>40.286663171337594</v>
      </c>
      <c r="Q4" s="6">
        <f>+TUM_default_default_Mat!B4*Weighting!Q2+TUM_default_default_Mat!C4*Weighting!Q3+TUM_default_default_Mat!D4*Weighting!Q4+TUM_default_default_Mat!E4*Weighting!Q5+TUM_default_default_Mat!F4*Weighting!Q6+TUM_default_default_Mat!G4*Weighting!Q7+TUM_default_default_Mat!H4*Weighting!Q8+TUM_default_default_Mat!I4*Weighting!Q9+TUM_default_default_Mat!J4*Weighting!Q10+TUM_default_default_Mat!K4*Weighting!Q11+TUM_default_default_Mat!L4*Weighting!Q12+TUM_default_default_Mat!M4*Weighting!Q13+TUM_default_default_Mat!N4*Weighting!Q14+TUM_default_default_Mat!O4*Weighting!Q15+TUM_default_default_Mat!P4*Weighting!Q16+TUM_default_default_Mat!Q4*Weighting!Q17</f>
        <v>3.0282720137627246</v>
      </c>
      <c r="R4" s="6">
        <f>+TUM_default_default_Mat!B4*Weighting!R2+TUM_default_default_Mat!C4*Weighting!R3+TUM_default_default_Mat!D4*Weighting!R4+TUM_default_default_Mat!E4*Weighting!R5+TUM_default_default_Mat!F4*Weighting!R6+TUM_default_default_Mat!G4*Weighting!R7+TUM_default_default_Mat!H4*Weighting!R8+TUM_default_default_Mat!I4*Weighting!R9+TUM_default_default_Mat!J4*Weighting!R10+TUM_default_default_Mat!K4*Weighting!R11+TUM_default_default_Mat!L4*Weighting!R12+TUM_default_default_Mat!M4*Weighting!R13+TUM_default_default_Mat!N4*Weighting!R14+TUM_default_default_Mat!O4*Weighting!R15+TUM_default_default_Mat!P4*Weighting!R16+TUM_default_default_Mat!Q4*Weighting!R17</f>
        <v>61.843040746576271</v>
      </c>
      <c r="S4" s="6">
        <f>+TUM_default_default_Mat!B4*Weighting!S2+TUM_default_default_Mat!C4*Weighting!S3+TUM_default_default_Mat!D4*Weighting!S4+TUM_default_default_Mat!E4*Weighting!S5+TUM_default_default_Mat!F4*Weighting!S6+TUM_default_default_Mat!G4*Weighting!S7+TUM_default_default_Mat!H4*Weighting!S8+TUM_default_default_Mat!I4*Weighting!S9+TUM_default_default_Mat!J4*Weighting!S10+TUM_default_default_Mat!K4*Weighting!S11+TUM_default_default_Mat!L4*Weighting!S12+TUM_default_default_Mat!M4*Weighting!S13+TUM_default_default_Mat!N4*Weighting!S14+TUM_default_default_Mat!O4*Weighting!S15+TUM_default_default_Mat!P4*Weighting!S16+TUM_default_default_Mat!Q4*Weighting!S17</f>
        <v>73.952393966996922</v>
      </c>
      <c r="T4" s="6">
        <f>+TUM_default_default_Mat!B4*Weighting!T2+TUM_default_default_Mat!C4*Weighting!T3+TUM_default_default_Mat!D4*Weighting!T4+TUM_default_default_Mat!E4*Weighting!T5+TUM_default_default_Mat!F4*Weighting!T6+TUM_default_default_Mat!G4*Weighting!T7+TUM_default_default_Mat!H4*Weighting!T8+TUM_default_default_Mat!I4*Weighting!T9+TUM_default_default_Mat!J4*Weighting!T10+TUM_default_default_Mat!K4*Weighting!T11+TUM_default_default_Mat!L4*Weighting!T12+TUM_default_default_Mat!M4*Weighting!T13+TUM_default_default_Mat!N4*Weighting!T14+TUM_default_default_Mat!O4*Weighting!T15+TUM_default_default_Mat!P4*Weighting!T16+TUM_default_default_Mat!Q4*Weighting!T17</f>
        <v>91.671289084554701</v>
      </c>
      <c r="U4" s="6">
        <f>+TUM_default_default_Mat!B4*Weighting!U2+TUM_default_default_Mat!C4*Weighting!U3+TUM_default_default_Mat!D4*Weighting!U4+TUM_default_default_Mat!E4*Weighting!U5+TUM_default_default_Mat!F4*Weighting!U6+TUM_default_default_Mat!G4*Weighting!U7+TUM_default_default_Mat!H4*Weighting!U8+TUM_default_default_Mat!I4*Weighting!U9+TUM_default_default_Mat!J4*Weighting!U10+TUM_default_default_Mat!K4*Weighting!U11+TUM_default_default_Mat!L4*Weighting!U12+TUM_default_default_Mat!M4*Weighting!U13+TUM_default_default_Mat!N4*Weighting!U14+TUM_default_default_Mat!O4*Weighting!U15+TUM_default_default_Mat!P4*Weighting!U16+TUM_default_default_Mat!Q4*Weighting!U17</f>
        <v>58.251001399367809</v>
      </c>
      <c r="V4" s="6">
        <f>+TUM_default_default_Mat!B4*Weighting!V2+TUM_default_default_Mat!C4*Weighting!V3+TUM_default_default_Mat!D4*Weighting!V4+TUM_default_default_Mat!E4*Weighting!V5+TUM_default_default_Mat!F4*Weighting!V6+TUM_default_default_Mat!G4*Weighting!V7+TUM_default_default_Mat!H4*Weighting!V8+TUM_default_default_Mat!I4*Weighting!V9+TUM_default_default_Mat!J4*Weighting!V10+TUM_default_default_Mat!K4*Weighting!V11+TUM_default_default_Mat!L4*Weighting!V12+TUM_default_default_Mat!M4*Weighting!V13+TUM_default_default_Mat!N4*Weighting!V14+TUM_default_default_Mat!O4*Weighting!V15+TUM_default_default_Mat!P4*Weighting!V16+TUM_default_default_Mat!Q4*Weighting!V17</f>
        <v>112.74343573710421</v>
      </c>
      <c r="W4" s="6">
        <f>+TUM_default_default_Mat!B4*Weighting!W2+TUM_default_default_Mat!C4*Weighting!W3+TUM_default_default_Mat!D4*Weighting!W4+TUM_default_default_Mat!E4*Weighting!W5+TUM_default_default_Mat!F4*Weighting!W6+TUM_default_default_Mat!G4*Weighting!W7+TUM_default_default_Mat!H4*Weighting!W8+TUM_default_default_Mat!I4*Weighting!W9+TUM_default_default_Mat!J4*Weighting!W10+TUM_default_default_Mat!K4*Weighting!W11+TUM_default_default_Mat!L4*Weighting!W12+TUM_default_default_Mat!M4*Weighting!W13+TUM_default_default_Mat!N4*Weighting!W14+TUM_default_default_Mat!O4*Weighting!W15+TUM_default_default_Mat!P4*Weighting!W16+TUM_default_default_Mat!Q4*Weighting!W17</f>
        <v>476.66750401689359</v>
      </c>
      <c r="X4" s="6">
        <f>+TUM_default_default_Mat!B4*Weighting!X2+TUM_default_default_Mat!C4*Weighting!X3+TUM_default_default_Mat!D4*Weighting!X4+TUM_default_default_Mat!E4*Weighting!X5+TUM_default_default_Mat!F4*Weighting!X6+TUM_default_default_Mat!G4*Weighting!X7+TUM_default_default_Mat!H4*Weighting!X8+TUM_default_default_Mat!I4*Weighting!X9+TUM_default_default_Mat!J4*Weighting!X10+TUM_default_default_Mat!K4*Weighting!X11+TUM_default_default_Mat!L4*Weighting!X12+TUM_default_default_Mat!M4*Weighting!X13+TUM_default_default_Mat!N4*Weighting!X14+TUM_default_default_Mat!O4*Weighting!X15+TUM_default_default_Mat!P4*Weighting!X16+TUM_default_default_Mat!Q4*Weighting!X17</f>
        <v>64.86417700402346</v>
      </c>
      <c r="Y4" s="6">
        <f>+TUM_default_default_Mat!B4*Weighting!Y2+TUM_default_default_Mat!C4*Weighting!Y3+TUM_default_default_Mat!D4*Weighting!Y4+TUM_default_default_Mat!E4*Weighting!Y5+TUM_default_default_Mat!F4*Weighting!Y6+TUM_default_default_Mat!G4*Weighting!Y7+TUM_default_default_Mat!H4*Weighting!Y8+TUM_default_default_Mat!I4*Weighting!Y9+TUM_default_default_Mat!J4*Weighting!Y10+TUM_default_default_Mat!K4*Weighting!Y11+TUM_default_default_Mat!L4*Weighting!Y12+TUM_default_default_Mat!M4*Weighting!Y13+TUM_default_default_Mat!N4*Weighting!Y14+TUM_default_default_Mat!O4*Weighting!Y15+TUM_default_default_Mat!P4*Weighting!Y16+TUM_default_default_Mat!Q4*Weighting!Y17</f>
        <v>812.01789686901293</v>
      </c>
      <c r="Z4" s="6">
        <f>+TUM_default_default_Mat!B4*Weighting!Z2+TUM_default_default_Mat!C4*Weighting!Z3+TUM_default_default_Mat!D4*Weighting!Z4+TUM_default_default_Mat!E4*Weighting!Z5+TUM_default_default_Mat!F4*Weighting!Z6+TUM_default_default_Mat!G4*Weighting!Z7+TUM_default_default_Mat!H4*Weighting!Z8+TUM_default_default_Mat!I4*Weighting!Z9+TUM_default_default_Mat!J4*Weighting!Z10+TUM_default_default_Mat!K4*Weighting!Z11+TUM_default_default_Mat!L4*Weighting!Z12+TUM_default_default_Mat!M4*Weighting!Z13+TUM_default_default_Mat!N4*Weighting!Z14+TUM_default_default_Mat!O4*Weighting!Z15+TUM_default_default_Mat!P4*Weighting!Z16+TUM_default_default_Mat!Q4*Weighting!Z17</f>
        <v>46.209405698190601</v>
      </c>
      <c r="AA4" s="6">
        <f>+TUM_default_default_Mat!B4*Weighting!AA2+TUM_default_default_Mat!C4*Weighting!AA3+TUM_default_default_Mat!D4*Weighting!AA4+TUM_default_default_Mat!E4*Weighting!AA5+TUM_default_default_Mat!F4*Weighting!AA6+TUM_default_default_Mat!G4*Weighting!AA7+TUM_default_default_Mat!H4*Weighting!AA8+TUM_default_default_Mat!I4*Weighting!AA9+TUM_default_default_Mat!J4*Weighting!AA10+TUM_default_default_Mat!K4*Weighting!AA11+TUM_default_default_Mat!L4*Weighting!AA12+TUM_default_default_Mat!M4*Weighting!AA13+TUM_default_default_Mat!N4*Weighting!AA14+TUM_default_default_Mat!O4*Weighting!AA15+TUM_default_default_Mat!P4*Weighting!AA16+TUM_default_default_Mat!Q4*Weighting!AA17</f>
        <v>61.631053183652291</v>
      </c>
    </row>
  </sheetData>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efault_S1_Treatm!B2*Weighting!B2+TUM_default_S1_Treatm!C2*Weighting!B3+TUM_default_S1_Treatm!D2*Weighting!B4+TUM_default_S1_Treatm!E2*Weighting!B5+TUM_default_S1_Treatm!F2*Weighting!B6+TUM_default_S1_Treatm!G2*Weighting!B7+TUM_default_S1_Treatm!H2*Weighting!B8+TUM_default_S1_Treatm!I2*Weighting!B9+TUM_default_S1_Treatm!J2*Weighting!B10+TUM_default_S1_Treatm!K2*Weighting!B11+TUM_default_S1_Treatm!L2*Weighting!B12+TUM_default_S1_Treatm!M2*Weighting!B13+TUM_default_S1_Treatm!N2*Weighting!B14+TUM_default_S1_Treatm!O2*Weighting!B15+TUM_default_S1_Treatm!P2*Weighting!B16+TUM_default_S1_Treatm!Q2*Weighting!B17</f>
        <v>57.907554734421709</v>
      </c>
      <c r="C2" s="6">
        <f ca="1">+TUM_default_S1_Treatm!B2*Weighting!C2+TUM_default_S1_Treatm!C2*Weighting!C3+TUM_default_S1_Treatm!D2*Weighting!C4+TUM_default_S1_Treatm!E2*Weighting!C5+TUM_default_S1_Treatm!F2*Weighting!C6+TUM_default_S1_Treatm!G2*Weighting!C7+TUM_default_S1_Treatm!H2*Weighting!C8+TUM_default_S1_Treatm!I2*Weighting!C9+TUM_default_S1_Treatm!J2*Weighting!C10+TUM_default_S1_Treatm!K2*Weighting!C11+TUM_default_S1_Treatm!L2*Weighting!C12+TUM_default_S1_Treatm!M2*Weighting!C13+TUM_default_S1_Treatm!N2*Weighting!C14+TUM_default_S1_Treatm!O2*Weighting!C15+TUM_default_S1_Treatm!P2*Weighting!C16+TUM_default_S1_Treatm!Q2*Weighting!C17</f>
        <v>48.326179395068344</v>
      </c>
      <c r="D2" s="6">
        <f ca="1">+TUM_default_S1_Treatm!B2*Weighting!D2+TUM_default_S1_Treatm!C2*Weighting!D3+TUM_default_S1_Treatm!D2*Weighting!D4+TUM_default_S1_Treatm!E2*Weighting!D5+TUM_default_S1_Treatm!F2*Weighting!D6+TUM_default_S1_Treatm!G2*Weighting!D7+TUM_default_S1_Treatm!H2*Weighting!D8+TUM_default_S1_Treatm!I2*Weighting!D9+TUM_default_S1_Treatm!J2*Weighting!D10+TUM_default_S1_Treatm!K2*Weighting!D11+TUM_default_S1_Treatm!L2*Weighting!D12+TUM_default_S1_Treatm!M2*Weighting!D13+TUM_default_S1_Treatm!N2*Weighting!D14+TUM_default_S1_Treatm!O2*Weighting!D15+TUM_default_S1_Treatm!P2*Weighting!D16+TUM_default_S1_Treatm!Q2*Weighting!D17</f>
        <v>60.59443906975163</v>
      </c>
      <c r="E2" s="6">
        <f ca="1">+TUM_default_S1_Treatm!B2*Weighting!E2+TUM_default_S1_Treatm!C2*Weighting!E3+TUM_default_S1_Treatm!D2*Weighting!E4+TUM_default_S1_Treatm!E2*Weighting!E5+TUM_default_S1_Treatm!F2*Weighting!E6+TUM_default_S1_Treatm!G2*Weighting!E7+TUM_default_S1_Treatm!H2*Weighting!E8+TUM_default_S1_Treatm!I2*Weighting!E9+TUM_default_S1_Treatm!J2*Weighting!E10+TUM_default_S1_Treatm!K2*Weighting!E11+TUM_default_S1_Treatm!L2*Weighting!E12+TUM_default_S1_Treatm!M2*Weighting!E13+TUM_default_S1_Treatm!N2*Weighting!E14+TUM_default_S1_Treatm!O2*Weighting!E15+TUM_default_S1_Treatm!P2*Weighting!E16+TUM_default_S1_Treatm!Q2*Weighting!E17</f>
        <v>100.8318773319335</v>
      </c>
      <c r="F2" s="6">
        <f ca="1">+TUM_default_S1_Treatm!B2*Weighting!F2+TUM_default_S1_Treatm!C2*Weighting!F3+TUM_default_S1_Treatm!D2*Weighting!F4+TUM_default_S1_Treatm!E2*Weighting!F5+TUM_default_S1_Treatm!F2*Weighting!F6+TUM_default_S1_Treatm!G2*Weighting!F7+TUM_default_S1_Treatm!H2*Weighting!F8+TUM_default_S1_Treatm!I2*Weighting!F9+TUM_default_S1_Treatm!J2*Weighting!F10+TUM_default_S1_Treatm!K2*Weighting!F11+TUM_default_S1_Treatm!L2*Weighting!F12+TUM_default_S1_Treatm!M2*Weighting!F13+TUM_default_S1_Treatm!N2*Weighting!F14+TUM_default_S1_Treatm!O2*Weighting!F15+TUM_default_S1_Treatm!P2*Weighting!F16+TUM_default_S1_Treatm!Q2*Weighting!F17</f>
        <v>54.288486149411675</v>
      </c>
      <c r="G2" s="6">
        <f>+TUM_default_S1_Treatm!B2*Weighting!G2+TUM_default_S1_Treatm!C2*Weighting!G3+TUM_default_S1_Treatm!D2*Weighting!G4+TUM_default_S1_Treatm!E2*Weighting!G5+TUM_default_S1_Treatm!F2*Weighting!G6+TUM_default_S1_Treatm!G2*Weighting!G7+TUM_default_S1_Treatm!H2*Weighting!G8+TUM_default_S1_Treatm!I2*Weighting!G9+TUM_default_S1_Treatm!J2*Weighting!G10+TUM_default_S1_Treatm!K2*Weighting!G11+TUM_default_S1_Treatm!L2*Weighting!G12+TUM_default_S1_Treatm!M2*Weighting!G13+TUM_default_S1_Treatm!N2*Weighting!G14+TUM_default_S1_Treatm!O2*Weighting!G15+TUM_default_S1_Treatm!P2*Weighting!G16+TUM_default_S1_Treatm!Q2*Weighting!G17</f>
        <v>20.661192044738268</v>
      </c>
      <c r="H2" s="6">
        <f>+TUM_default_S1_Treatm!B2*Weighting!H2+TUM_default_S1_Treatm!C2*Weighting!H3+TUM_default_S1_Treatm!D2*Weighting!H4+TUM_default_S1_Treatm!E2*Weighting!H5+TUM_default_S1_Treatm!F2*Weighting!H6+TUM_default_S1_Treatm!G2*Weighting!H7+TUM_default_S1_Treatm!H2*Weighting!H8+TUM_default_S1_Treatm!I2*Weighting!H9+TUM_default_S1_Treatm!J2*Weighting!H10+TUM_default_S1_Treatm!K2*Weighting!H11+TUM_default_S1_Treatm!L2*Weighting!H12+TUM_default_S1_Treatm!M2*Weighting!H13+TUM_default_S1_Treatm!N2*Weighting!H14+TUM_default_S1_Treatm!O2*Weighting!H15+TUM_default_S1_Treatm!P2*Weighting!H16+TUM_default_S1_Treatm!Q2*Weighting!H17</f>
        <v>18.10026771794449</v>
      </c>
      <c r="I2" s="6">
        <f>+TUM_default_S1_Treatm!B2*Weighting!I2+TUM_default_S1_Treatm!C2*Weighting!I3+TUM_default_S1_Treatm!D2*Weighting!I4+TUM_default_S1_Treatm!E2*Weighting!I5+TUM_default_S1_Treatm!F2*Weighting!I6+TUM_default_S1_Treatm!G2*Weighting!I7+TUM_default_S1_Treatm!H2*Weighting!I8+TUM_default_S1_Treatm!I2*Weighting!I9+TUM_default_S1_Treatm!J2*Weighting!I10+TUM_default_S1_Treatm!K2*Weighting!I11+TUM_default_S1_Treatm!L2*Weighting!I12+TUM_default_S1_Treatm!M2*Weighting!I13+TUM_default_S1_Treatm!N2*Weighting!I14+TUM_default_S1_Treatm!O2*Weighting!I15+TUM_default_S1_Treatm!P2*Weighting!I16+TUM_default_S1_Treatm!Q2*Weighting!I17</f>
        <v>22.402807798715855</v>
      </c>
      <c r="J2" s="6">
        <f>+TUM_default_S1_Treatm!B2*Weighting!J2+TUM_default_S1_Treatm!C2*Weighting!J3+TUM_default_S1_Treatm!D2*Weighting!J4+TUM_default_S1_Treatm!E2*Weighting!J5+TUM_default_S1_Treatm!F2*Weighting!J6+TUM_default_S1_Treatm!G2*Weighting!J7+TUM_default_S1_Treatm!H2*Weighting!J8+TUM_default_S1_Treatm!I2*Weighting!J9+TUM_default_S1_Treatm!J2*Weighting!J10+TUM_default_S1_Treatm!K2*Weighting!J11+TUM_default_S1_Treatm!L2*Weighting!J12+TUM_default_S1_Treatm!M2*Weighting!J13+TUM_default_S1_Treatm!N2*Weighting!J14+TUM_default_S1_Treatm!O2*Weighting!J15+TUM_default_S1_Treatm!P2*Weighting!J16+TUM_default_S1_Treatm!Q2*Weighting!J17</f>
        <v>47.675280405916425</v>
      </c>
      <c r="K2" s="6">
        <f>+TUM_default_S1_Treatm!B2*Weighting!K2+TUM_default_S1_Treatm!C2*Weighting!K3+TUM_default_S1_Treatm!D2*Weighting!K4+TUM_default_S1_Treatm!E2*Weighting!K5+TUM_default_S1_Treatm!F2*Weighting!K6+TUM_default_S1_Treatm!G2*Weighting!K7+TUM_default_S1_Treatm!H2*Weighting!K8+TUM_default_S1_Treatm!I2*Weighting!K9+TUM_default_S1_Treatm!J2*Weighting!K10+TUM_default_S1_Treatm!K2*Weighting!K11+TUM_default_S1_Treatm!L2*Weighting!K12+TUM_default_S1_Treatm!M2*Weighting!K13+TUM_default_S1_Treatm!N2*Weighting!K14+TUM_default_S1_Treatm!O2*Weighting!K15+TUM_default_S1_Treatm!P2*Weighting!K16+TUM_default_S1_Treatm!Q2*Weighting!K17</f>
        <v>19.682302824989758</v>
      </c>
      <c r="L2" s="6">
        <f>+TUM_default_S1_Treatm!B2*Weighting!L2+TUM_default_S1_Treatm!C2*Weighting!L3+TUM_default_S1_Treatm!D2*Weighting!L4+TUM_default_S1_Treatm!E2*Weighting!L5+TUM_default_S1_Treatm!F2*Weighting!L6+TUM_default_S1_Treatm!G2*Weighting!L7+TUM_default_S1_Treatm!H2*Weighting!L8+TUM_default_S1_Treatm!I2*Weighting!L9+TUM_default_S1_Treatm!J2*Weighting!L10+TUM_default_S1_Treatm!K2*Weighting!L11+TUM_default_S1_Treatm!L2*Weighting!L12+TUM_default_S1_Treatm!M2*Weighting!L13+TUM_default_S1_Treatm!N2*Weighting!L14+TUM_default_S1_Treatm!O2*Weighting!L15+TUM_default_S1_Treatm!P2*Weighting!L16+TUM_default_S1_Treatm!Q2*Weighting!L17</f>
        <v>17.344854375404331</v>
      </c>
      <c r="M2" s="6">
        <f>+TUM_default_S1_Treatm!B2*Weighting!M2+TUM_default_S1_Treatm!C2*Weighting!M3+TUM_default_S1_Treatm!D2*Weighting!M4+TUM_default_S1_Treatm!E2*Weighting!M5+TUM_default_S1_Treatm!F2*Weighting!M6+TUM_default_S1_Treatm!G2*Weighting!M7+TUM_default_S1_Treatm!H2*Weighting!M8+TUM_default_S1_Treatm!I2*Weighting!M9+TUM_default_S1_Treatm!J2*Weighting!M10+TUM_default_S1_Treatm!K2*Weighting!M11+TUM_default_S1_Treatm!L2*Weighting!M12+TUM_default_S1_Treatm!M2*Weighting!M13+TUM_default_S1_Treatm!N2*Weighting!M14+TUM_default_S1_Treatm!O2*Weighting!M15+TUM_default_S1_Treatm!P2*Weighting!M16+TUM_default_S1_Treatm!Q2*Weighting!M17</f>
        <v>0.59648095577922999</v>
      </c>
      <c r="N2" s="6">
        <f>+TUM_default_S1_Treatm!B2*Weighting!N2+TUM_default_S1_Treatm!C2*Weighting!N3+TUM_default_S1_Treatm!D2*Weighting!N4+TUM_default_S1_Treatm!E2*Weighting!N5+TUM_default_S1_Treatm!F2*Weighting!N6+TUM_default_S1_Treatm!G2*Weighting!N7+TUM_default_S1_Treatm!H2*Weighting!N8+TUM_default_S1_Treatm!I2*Weighting!N9+TUM_default_S1_Treatm!J2*Weighting!N10+TUM_default_S1_Treatm!K2*Weighting!N11+TUM_default_S1_Treatm!L2*Weighting!N12+TUM_default_S1_Treatm!M2*Weighting!N13+TUM_default_S1_Treatm!N2*Weighting!N14+TUM_default_S1_Treatm!O2*Weighting!N15+TUM_default_S1_Treatm!P2*Weighting!N16+TUM_default_S1_Treatm!Q2*Weighting!N17</f>
        <v>58.347077615856691</v>
      </c>
      <c r="O2" s="6">
        <f>+TUM_default_S1_Treatm!B2*Weighting!O2+TUM_default_S1_Treatm!C2*Weighting!O3+TUM_default_S1_Treatm!D2*Weighting!O4+TUM_default_S1_Treatm!E2*Weighting!O5+TUM_default_S1_Treatm!F2*Weighting!O6+TUM_default_S1_Treatm!G2*Weighting!O7+TUM_default_S1_Treatm!H2*Weighting!O8+TUM_default_S1_Treatm!I2*Weighting!O9+TUM_default_S1_Treatm!J2*Weighting!O10+TUM_default_S1_Treatm!K2*Weighting!O11+TUM_default_S1_Treatm!L2*Weighting!O12+TUM_default_S1_Treatm!M2*Weighting!O13+TUM_default_S1_Treatm!N2*Weighting!O14+TUM_default_S1_Treatm!O2*Weighting!O15+TUM_default_S1_Treatm!P2*Weighting!O16+TUM_default_S1_Treatm!Q2*Weighting!O17</f>
        <v>17.704746041201904</v>
      </c>
      <c r="P2" s="6">
        <f>+TUM_default_S1_Treatm!B2*Weighting!P2+TUM_default_S1_Treatm!C2*Weighting!P3+TUM_default_S1_Treatm!D2*Weighting!P4+TUM_default_S1_Treatm!E2*Weighting!P5+TUM_default_S1_Treatm!F2*Weighting!P6+TUM_default_S1_Treatm!G2*Weighting!P7+TUM_default_S1_Treatm!H2*Weighting!P8+TUM_default_S1_Treatm!I2*Weighting!P9+TUM_default_S1_Treatm!J2*Weighting!P10+TUM_default_S1_Treatm!K2*Weighting!P11+TUM_default_S1_Treatm!L2*Weighting!P12+TUM_default_S1_Treatm!M2*Weighting!P13+TUM_default_S1_Treatm!N2*Weighting!P14+TUM_default_S1_Treatm!O2*Weighting!P15+TUM_default_S1_Treatm!P2*Weighting!P16+TUM_default_S1_Treatm!Q2*Weighting!P17</f>
        <v>18.041425156733354</v>
      </c>
      <c r="Q2" s="6">
        <f>+TUM_default_S1_Treatm!B2*Weighting!Q2+TUM_default_S1_Treatm!C2*Weighting!Q3+TUM_default_S1_Treatm!D2*Weighting!Q4+TUM_default_S1_Treatm!E2*Weighting!Q5+TUM_default_S1_Treatm!F2*Weighting!Q6+TUM_default_S1_Treatm!G2*Weighting!Q7+TUM_default_S1_Treatm!H2*Weighting!Q8+TUM_default_S1_Treatm!I2*Weighting!Q9+TUM_default_S1_Treatm!J2*Weighting!Q10+TUM_default_S1_Treatm!K2*Weighting!Q11+TUM_default_S1_Treatm!L2*Weighting!Q12+TUM_default_S1_Treatm!M2*Weighting!Q13+TUM_default_S1_Treatm!N2*Weighting!Q14+TUM_default_S1_Treatm!O2*Weighting!Q15+TUM_default_S1_Treatm!P2*Weighting!Q16+TUM_default_S1_Treatm!Q2*Weighting!Q17</f>
        <v>1.1234134973083485</v>
      </c>
      <c r="R2" s="6">
        <f>+TUM_default_S1_Treatm!B2*Weighting!R2+TUM_default_S1_Treatm!C2*Weighting!R3+TUM_default_S1_Treatm!D2*Weighting!R4+TUM_default_S1_Treatm!E2*Weighting!R5+TUM_default_S1_Treatm!F2*Weighting!R6+TUM_default_S1_Treatm!G2*Weighting!R7+TUM_default_S1_Treatm!H2*Weighting!R8+TUM_default_S1_Treatm!I2*Weighting!R9+TUM_default_S1_Treatm!J2*Weighting!R10+TUM_default_S1_Treatm!K2*Weighting!R11+TUM_default_S1_Treatm!L2*Weighting!R12+TUM_default_S1_Treatm!M2*Weighting!R13+TUM_default_S1_Treatm!N2*Weighting!R14+TUM_default_S1_Treatm!O2*Weighting!R15+TUM_default_S1_Treatm!P2*Weighting!R16+TUM_default_S1_Treatm!Q2*Weighting!R17</f>
        <v>119.9875705963773</v>
      </c>
      <c r="S2" s="6">
        <f>+TUM_default_S1_Treatm!B2*Weighting!S2+TUM_default_S1_Treatm!C2*Weighting!S3+TUM_default_S1_Treatm!D2*Weighting!S4+TUM_default_S1_Treatm!E2*Weighting!S5+TUM_default_S1_Treatm!F2*Weighting!S6+TUM_default_S1_Treatm!G2*Weighting!S7+TUM_default_S1_Treatm!H2*Weighting!S8+TUM_default_S1_Treatm!I2*Weighting!S9+TUM_default_S1_Treatm!J2*Weighting!S10+TUM_default_S1_Treatm!K2*Weighting!S11+TUM_default_S1_Treatm!L2*Weighting!S12+TUM_default_S1_Treatm!M2*Weighting!S13+TUM_default_S1_Treatm!N2*Weighting!S14+TUM_default_S1_Treatm!O2*Weighting!S15+TUM_default_S1_Treatm!P2*Weighting!S16+TUM_default_S1_Treatm!Q2*Weighting!S17</f>
        <v>26.546383530719037</v>
      </c>
      <c r="T2" s="6">
        <f>+TUM_default_S1_Treatm!B2*Weighting!T2+TUM_default_S1_Treatm!C2*Weighting!T3+TUM_default_S1_Treatm!D2*Weighting!T4+TUM_default_S1_Treatm!E2*Weighting!T5+TUM_default_S1_Treatm!F2*Weighting!T6+TUM_default_S1_Treatm!G2*Weighting!T7+TUM_default_S1_Treatm!H2*Weighting!T8+TUM_default_S1_Treatm!I2*Weighting!T9+TUM_default_S1_Treatm!J2*Weighting!T10+TUM_default_S1_Treatm!K2*Weighting!T11+TUM_default_S1_Treatm!L2*Weighting!T12+TUM_default_S1_Treatm!M2*Weighting!T13+TUM_default_S1_Treatm!N2*Weighting!T14+TUM_default_S1_Treatm!O2*Weighting!T15+TUM_default_S1_Treatm!P2*Weighting!T16+TUM_default_S1_Treatm!Q2*Weighting!T17</f>
        <v>35.940349855159155</v>
      </c>
      <c r="U2" s="6">
        <f>+TUM_default_S1_Treatm!B2*Weighting!U2+TUM_default_S1_Treatm!C2*Weighting!U3+TUM_default_S1_Treatm!D2*Weighting!U4+TUM_default_S1_Treatm!E2*Weighting!U5+TUM_default_S1_Treatm!F2*Weighting!U6+TUM_default_S1_Treatm!G2*Weighting!U7+TUM_default_S1_Treatm!H2*Weighting!U8+TUM_default_S1_Treatm!I2*Weighting!U9+TUM_default_S1_Treatm!J2*Weighting!U10+TUM_default_S1_Treatm!K2*Weighting!U11+TUM_default_S1_Treatm!L2*Weighting!U12+TUM_default_S1_Treatm!M2*Weighting!U13+TUM_default_S1_Treatm!N2*Weighting!U14+TUM_default_S1_Treatm!O2*Weighting!U15+TUM_default_S1_Treatm!P2*Weighting!U16+TUM_default_S1_Treatm!Q2*Weighting!U17</f>
        <v>1.1115384883809063</v>
      </c>
      <c r="V2" s="6">
        <f>+TUM_default_S1_Treatm!B2*Weighting!V2+TUM_default_S1_Treatm!C2*Weighting!V3+TUM_default_S1_Treatm!D2*Weighting!V4+TUM_default_S1_Treatm!E2*Weighting!V5+TUM_default_S1_Treatm!F2*Weighting!V6+TUM_default_S1_Treatm!G2*Weighting!V7+TUM_default_S1_Treatm!H2*Weighting!V8+TUM_default_S1_Treatm!I2*Weighting!V9+TUM_default_S1_Treatm!J2*Weighting!V10+TUM_default_S1_Treatm!K2*Weighting!V11+TUM_default_S1_Treatm!L2*Weighting!V12+TUM_default_S1_Treatm!M2*Weighting!V13+TUM_default_S1_Treatm!N2*Weighting!V14+TUM_default_S1_Treatm!O2*Weighting!V15+TUM_default_S1_Treatm!P2*Weighting!V16+TUM_default_S1_Treatm!Q2*Weighting!V17</f>
        <v>5.4742807537824207</v>
      </c>
      <c r="W2" s="6">
        <f>+TUM_default_S1_Treatm!B2*Weighting!W2+TUM_default_S1_Treatm!C2*Weighting!W3+TUM_default_S1_Treatm!D2*Weighting!W4+TUM_default_S1_Treatm!E2*Weighting!W5+TUM_default_S1_Treatm!F2*Weighting!W6+TUM_default_S1_Treatm!G2*Weighting!W7+TUM_default_S1_Treatm!H2*Weighting!W8+TUM_default_S1_Treatm!I2*Weighting!W9+TUM_default_S1_Treatm!J2*Weighting!W10+TUM_default_S1_Treatm!K2*Weighting!W11+TUM_default_S1_Treatm!L2*Weighting!W12+TUM_default_S1_Treatm!M2*Weighting!W13+TUM_default_S1_Treatm!N2*Weighting!W14+TUM_default_S1_Treatm!O2*Weighting!W15+TUM_default_S1_Treatm!P2*Weighting!W16+TUM_default_S1_Treatm!Q2*Weighting!W17</f>
        <v>6.8861304912089878</v>
      </c>
      <c r="X2" s="6">
        <f>+TUM_default_S1_Treatm!B2*Weighting!X2+TUM_default_S1_Treatm!C2*Weighting!X3+TUM_default_S1_Treatm!D2*Weighting!X4+TUM_default_S1_Treatm!E2*Weighting!X5+TUM_default_S1_Treatm!F2*Weighting!X6+TUM_default_S1_Treatm!G2*Weighting!X7+TUM_default_S1_Treatm!H2*Weighting!X8+TUM_default_S1_Treatm!I2*Weighting!X9+TUM_default_S1_Treatm!J2*Weighting!X10+TUM_default_S1_Treatm!K2*Weighting!X11+TUM_default_S1_Treatm!L2*Weighting!X12+TUM_default_S1_Treatm!M2*Weighting!X13+TUM_default_S1_Treatm!N2*Weighting!X14+TUM_default_S1_Treatm!O2*Weighting!X15+TUM_default_S1_Treatm!P2*Weighting!X16+TUM_default_S1_Treatm!Q2*Weighting!X17</f>
        <v>0.7904603258417886</v>
      </c>
      <c r="Y2" s="6">
        <f>+TUM_default_S1_Treatm!B2*Weighting!Y2+TUM_default_S1_Treatm!C2*Weighting!Y3+TUM_default_S1_Treatm!D2*Weighting!Y4+TUM_default_S1_Treatm!E2*Weighting!Y5+TUM_default_S1_Treatm!F2*Weighting!Y6+TUM_default_S1_Treatm!G2*Weighting!Y7+TUM_default_S1_Treatm!H2*Weighting!Y8+TUM_default_S1_Treatm!I2*Weighting!Y9+TUM_default_S1_Treatm!J2*Weighting!Y10+TUM_default_S1_Treatm!K2*Weighting!Y11+TUM_default_S1_Treatm!L2*Weighting!Y12+TUM_default_S1_Treatm!M2*Weighting!Y13+TUM_default_S1_Treatm!N2*Weighting!Y14+TUM_default_S1_Treatm!O2*Weighting!Y15+TUM_default_S1_Treatm!P2*Weighting!Y16+TUM_default_S1_Treatm!Q2*Weighting!Y17</f>
        <v>2.0337565069298393</v>
      </c>
      <c r="Z2" s="6">
        <f>+TUM_default_S1_Treatm!B2*Weighting!Z2+TUM_default_S1_Treatm!C2*Weighting!Z3+TUM_default_S1_Treatm!D2*Weighting!Z4+TUM_default_S1_Treatm!E2*Weighting!Z5+TUM_default_S1_Treatm!F2*Weighting!Z6+TUM_default_S1_Treatm!G2*Weighting!Z7+TUM_default_S1_Treatm!H2*Weighting!Z8+TUM_default_S1_Treatm!I2*Weighting!Z9+TUM_default_S1_Treatm!J2*Weighting!Z10+TUM_default_S1_Treatm!K2*Weighting!Z11+TUM_default_S1_Treatm!L2*Weighting!Z12+TUM_default_S1_Treatm!M2*Weighting!Z13+TUM_default_S1_Treatm!N2*Weighting!Z14+TUM_default_S1_Treatm!O2*Weighting!Z15+TUM_default_S1_Treatm!P2*Weighting!Z16+TUM_default_S1_Treatm!Q2*Weighting!Z17</f>
        <v>3.3922529834703634</v>
      </c>
      <c r="AA2" s="6">
        <f>+TUM_default_S1_Treatm!B2*Weighting!AA2+TUM_default_S1_Treatm!C2*Weighting!AA3+TUM_default_S1_Treatm!D2*Weighting!AA4+TUM_default_S1_Treatm!E2*Weighting!AA5+TUM_default_S1_Treatm!F2*Weighting!AA6+TUM_default_S1_Treatm!G2*Weighting!AA7+TUM_default_S1_Treatm!H2*Weighting!AA8+TUM_default_S1_Treatm!I2*Weighting!AA9+TUM_default_S1_Treatm!J2*Weighting!AA10+TUM_default_S1_Treatm!K2*Weighting!AA11+TUM_default_S1_Treatm!L2*Weighting!AA12+TUM_default_S1_Treatm!M2*Weighting!AA13+TUM_default_S1_Treatm!N2*Weighting!AA14+TUM_default_S1_Treatm!O2*Weighting!AA15+TUM_default_S1_Treatm!P2*Weighting!AA16+TUM_default_S1_Treatm!Q2*Weighting!AA17</f>
        <v>15.258351541658699</v>
      </c>
    </row>
    <row r="3" spans="1:27" x14ac:dyDescent="0.35">
      <c r="A3" s="5" t="s">
        <v>2</v>
      </c>
      <c r="B3" s="6">
        <f ca="1">+TUM_default_S1_Treatm!B3*Weighting!B2+TUM_default_S1_Treatm!C3*Weighting!B3+TUM_default_S1_Treatm!D3*Weighting!B4+TUM_default_S1_Treatm!E3*Weighting!B5+TUM_default_S1_Treatm!F3*Weighting!B6+TUM_default_S1_Treatm!G3*Weighting!B7+TUM_default_S1_Treatm!H3*Weighting!B8+TUM_default_S1_Treatm!I3*Weighting!B9+TUM_default_S1_Treatm!J3*Weighting!B10+TUM_default_S1_Treatm!K3*Weighting!B11+TUM_default_S1_Treatm!L3*Weighting!B12+TUM_default_S1_Treatm!M3*Weighting!B13+TUM_default_S1_Treatm!N3*Weighting!B14+TUM_default_S1_Treatm!O3*Weighting!B15+TUM_default_S1_Treatm!P3*Weighting!B16+TUM_default_S1_Treatm!Q3*Weighting!B17</f>
        <v>32.471518272549098</v>
      </c>
      <c r="C3" s="6">
        <f ca="1">+TUM_default_S1_Treatm!B3*Weighting!C2+TUM_default_S1_Treatm!C3*Weighting!C3+TUM_default_S1_Treatm!D3*Weighting!C4+TUM_default_S1_Treatm!E3*Weighting!C5+TUM_default_S1_Treatm!F3*Weighting!C6+TUM_default_S1_Treatm!G3*Weighting!C7+TUM_default_S1_Treatm!H3*Weighting!C8+TUM_default_S1_Treatm!I3*Weighting!C9+TUM_default_S1_Treatm!J3*Weighting!C10+TUM_default_S1_Treatm!K3*Weighting!C11+TUM_default_S1_Treatm!L3*Weighting!C12+TUM_default_S1_Treatm!M3*Weighting!C13+TUM_default_S1_Treatm!N3*Weighting!C14+TUM_default_S1_Treatm!O3*Weighting!C15+TUM_default_S1_Treatm!P3*Weighting!C16+TUM_default_S1_Treatm!Q3*Weighting!C17</f>
        <v>28.545505017038955</v>
      </c>
      <c r="D3" s="6">
        <f ca="1">+TUM_default_S1_Treatm!B3*Weighting!D2+TUM_default_S1_Treatm!C3*Weighting!D3+TUM_default_S1_Treatm!D3*Weighting!D4+TUM_default_S1_Treatm!E3*Weighting!D5+TUM_default_S1_Treatm!F3*Weighting!D6+TUM_default_S1_Treatm!G3*Weighting!D7+TUM_default_S1_Treatm!H3*Weighting!D8+TUM_default_S1_Treatm!I3*Weighting!D9+TUM_default_S1_Treatm!J3*Weighting!D10+TUM_default_S1_Treatm!K3*Weighting!D11+TUM_default_S1_Treatm!L3*Weighting!D12+TUM_default_S1_Treatm!M3*Weighting!D13+TUM_default_S1_Treatm!N3*Weighting!D14+TUM_default_S1_Treatm!O3*Weighting!D15+TUM_default_S1_Treatm!P3*Weighting!D16+TUM_default_S1_Treatm!Q3*Weighting!D17</f>
        <v>35.573800079430605</v>
      </c>
      <c r="E3" s="6">
        <f ca="1">+TUM_default_S1_Treatm!B3*Weighting!E2+TUM_default_S1_Treatm!C3*Weighting!E3+TUM_default_S1_Treatm!D3*Weighting!E4+TUM_default_S1_Treatm!E3*Weighting!E5+TUM_default_S1_Treatm!F3*Weighting!E6+TUM_default_S1_Treatm!G3*Weighting!E7+TUM_default_S1_Treatm!H3*Weighting!E8+TUM_default_S1_Treatm!I3*Weighting!E9+TUM_default_S1_Treatm!J3*Weighting!E10+TUM_default_S1_Treatm!K3*Weighting!E11+TUM_default_S1_Treatm!L3*Weighting!E12+TUM_default_S1_Treatm!M3*Weighting!E13+TUM_default_S1_Treatm!N3*Weighting!E14+TUM_default_S1_Treatm!O3*Weighting!E15+TUM_default_S1_Treatm!P3*Weighting!E16+TUM_default_S1_Treatm!Q3*Weighting!E17</f>
        <v>89.359138915917256</v>
      </c>
      <c r="F3" s="6">
        <f ca="1">+TUM_default_S1_Treatm!B3*Weighting!F2+TUM_default_S1_Treatm!C3*Weighting!F3+TUM_default_S1_Treatm!D3*Weighting!F4+TUM_default_S1_Treatm!E3*Weighting!F5+TUM_default_S1_Treatm!F3*Weighting!F6+TUM_default_S1_Treatm!G3*Weighting!F7+TUM_default_S1_Treatm!H3*Weighting!F8+TUM_default_S1_Treatm!I3*Weighting!F9+TUM_default_S1_Treatm!J3*Weighting!F10+TUM_default_S1_Treatm!K3*Weighting!F11+TUM_default_S1_Treatm!L3*Weighting!F12+TUM_default_S1_Treatm!M3*Weighting!F13+TUM_default_S1_Treatm!N3*Weighting!F14+TUM_default_S1_Treatm!O3*Weighting!F15+TUM_default_S1_Treatm!P3*Weighting!F16+TUM_default_S1_Treatm!Q3*Weighting!F17</f>
        <v>30.809918628099183</v>
      </c>
      <c r="G3" s="6">
        <f>+TUM_default_S1_Treatm!B3*Weighting!G2+TUM_default_S1_Treatm!C3*Weighting!G3+TUM_default_S1_Treatm!D3*Weighting!G4+TUM_default_S1_Treatm!E3*Weighting!G5+TUM_default_S1_Treatm!F3*Weighting!G6+TUM_default_S1_Treatm!G3*Weighting!G7+TUM_default_S1_Treatm!H3*Weighting!G8+TUM_default_S1_Treatm!I3*Weighting!G9+TUM_default_S1_Treatm!J3*Weighting!G10+TUM_default_S1_Treatm!K3*Weighting!G11+TUM_default_S1_Treatm!L3*Weighting!G12+TUM_default_S1_Treatm!M3*Weighting!G13+TUM_default_S1_Treatm!N3*Weighting!G14+TUM_default_S1_Treatm!O3*Weighting!G15+TUM_default_S1_Treatm!P3*Weighting!G16+TUM_default_S1_Treatm!Q3*Weighting!G17</f>
        <v>7.2373512872285959</v>
      </c>
      <c r="H3" s="6">
        <f>+TUM_default_S1_Treatm!B3*Weighting!H2+TUM_default_S1_Treatm!C3*Weighting!H3+TUM_default_S1_Treatm!D3*Weighting!H4+TUM_default_S1_Treatm!E3*Weighting!H5+TUM_default_S1_Treatm!F3*Weighting!H6+TUM_default_S1_Treatm!G3*Weighting!H7+TUM_default_S1_Treatm!H3*Weighting!H8+TUM_default_S1_Treatm!I3*Weighting!H9+TUM_default_S1_Treatm!J3*Weighting!H10+TUM_default_S1_Treatm!K3*Weighting!H11+TUM_default_S1_Treatm!L3*Weighting!H12+TUM_default_S1_Treatm!M3*Weighting!H13+TUM_default_S1_Treatm!N3*Weighting!H14+TUM_default_S1_Treatm!O3*Weighting!H15+TUM_default_S1_Treatm!P3*Weighting!H16+TUM_default_S1_Treatm!Q3*Weighting!H17</f>
        <v>5.8124550514207778</v>
      </c>
      <c r="I3" s="6">
        <f>+TUM_default_S1_Treatm!B3*Weighting!I2+TUM_default_S1_Treatm!C3*Weighting!I3+TUM_default_S1_Treatm!D3*Weighting!I4+TUM_default_S1_Treatm!E3*Weighting!I5+TUM_default_S1_Treatm!F3*Weighting!I6+TUM_default_S1_Treatm!G3*Weighting!I7+TUM_default_S1_Treatm!H3*Weighting!I8+TUM_default_S1_Treatm!I3*Weighting!I9+TUM_default_S1_Treatm!J3*Weighting!I10+TUM_default_S1_Treatm!K3*Weighting!I11+TUM_default_S1_Treatm!L3*Weighting!I12+TUM_default_S1_Treatm!M3*Weighting!I13+TUM_default_S1_Treatm!N3*Weighting!I14+TUM_default_S1_Treatm!O3*Weighting!I15+TUM_default_S1_Treatm!P3*Weighting!I16+TUM_default_S1_Treatm!Q3*Weighting!I17</f>
        <v>8.4660517391969599</v>
      </c>
      <c r="J3" s="6">
        <f>+TUM_default_S1_Treatm!B3*Weighting!J2+TUM_default_S1_Treatm!C3*Weighting!J3+TUM_default_S1_Treatm!D3*Weighting!J4+TUM_default_S1_Treatm!E3*Weighting!J5+TUM_default_S1_Treatm!F3*Weighting!J6+TUM_default_S1_Treatm!G3*Weighting!J7+TUM_default_S1_Treatm!H3*Weighting!J8+TUM_default_S1_Treatm!I3*Weighting!J9+TUM_default_S1_Treatm!J3*Weighting!J10+TUM_default_S1_Treatm!K3*Weighting!J11+TUM_default_S1_Treatm!L3*Weighting!J12+TUM_default_S1_Treatm!M3*Weighting!J13+TUM_default_S1_Treatm!N3*Weighting!J14+TUM_default_S1_Treatm!O3*Weighting!J15+TUM_default_S1_Treatm!P3*Weighting!J16+TUM_default_S1_Treatm!Q3*Weighting!J17</f>
        <v>37.553267258035277</v>
      </c>
      <c r="K3" s="6">
        <f>+TUM_default_S1_Treatm!B3*Weighting!K2+TUM_default_S1_Treatm!C3*Weighting!K3+TUM_default_S1_Treatm!D3*Weighting!K4+TUM_default_S1_Treatm!E3*Weighting!K5+TUM_default_S1_Treatm!F3*Weighting!K6+TUM_default_S1_Treatm!G3*Weighting!K7+TUM_default_S1_Treatm!H3*Weighting!K8+TUM_default_S1_Treatm!I3*Weighting!K9+TUM_default_S1_Treatm!J3*Weighting!K10+TUM_default_S1_Treatm!K3*Weighting!K11+TUM_default_S1_Treatm!L3*Weighting!K12+TUM_default_S1_Treatm!M3*Weighting!K13+TUM_default_S1_Treatm!N3*Weighting!K14+TUM_default_S1_Treatm!O3*Weighting!K15+TUM_default_S1_Treatm!P3*Weighting!K16+TUM_default_S1_Treatm!Q3*Weighting!K17</f>
        <v>6.5896589419397174</v>
      </c>
      <c r="L3" s="6">
        <f>+TUM_default_S1_Treatm!B3*Weighting!L2+TUM_default_S1_Treatm!C3*Weighting!L3+TUM_default_S1_Treatm!D3*Weighting!L4+TUM_default_S1_Treatm!E3*Weighting!L5+TUM_default_S1_Treatm!F3*Weighting!L6+TUM_default_S1_Treatm!G3*Weighting!L7+TUM_default_S1_Treatm!H3*Weighting!L8+TUM_default_S1_Treatm!I3*Weighting!L9+TUM_default_S1_Treatm!J3*Weighting!L10+TUM_default_S1_Treatm!K3*Weighting!L11+TUM_default_S1_Treatm!L3*Weighting!L12+TUM_default_S1_Treatm!M3*Weighting!L13+TUM_default_S1_Treatm!N3*Weighting!L14+TUM_default_S1_Treatm!O3*Weighting!L15+TUM_default_S1_Treatm!P3*Weighting!L16+TUM_default_S1_Treatm!Q3*Weighting!L17</f>
        <v>1.368244976724543</v>
      </c>
      <c r="M3" s="6">
        <f>+TUM_default_S1_Treatm!B3*Weighting!M2+TUM_default_S1_Treatm!C3*Weighting!M3+TUM_default_S1_Treatm!D3*Weighting!M4+TUM_default_S1_Treatm!E3*Weighting!M5+TUM_default_S1_Treatm!F3*Weighting!M6+TUM_default_S1_Treatm!G3*Weighting!M7+TUM_default_S1_Treatm!H3*Weighting!M8+TUM_default_S1_Treatm!I3*Weighting!M9+TUM_default_S1_Treatm!J3*Weighting!M10+TUM_default_S1_Treatm!K3*Weighting!M11+TUM_default_S1_Treatm!L3*Weighting!M12+TUM_default_S1_Treatm!M3*Weighting!M13+TUM_default_S1_Treatm!N3*Weighting!M14+TUM_default_S1_Treatm!O3*Weighting!M15+TUM_default_S1_Treatm!P3*Weighting!M16+TUM_default_S1_Treatm!Q3*Weighting!M17</f>
        <v>3.8894883115500548E-3</v>
      </c>
      <c r="N3" s="6">
        <f>+TUM_default_S1_Treatm!B3*Weighting!N2+TUM_default_S1_Treatm!C3*Weighting!N3+TUM_default_S1_Treatm!D3*Weighting!N4+TUM_default_S1_Treatm!E3*Weighting!N5+TUM_default_S1_Treatm!F3*Weighting!N6+TUM_default_S1_Treatm!G3*Weighting!N7+TUM_default_S1_Treatm!H3*Weighting!N8+TUM_default_S1_Treatm!I3*Weighting!N9+TUM_default_S1_Treatm!J3*Weighting!N10+TUM_default_S1_Treatm!K3*Weighting!N11+TUM_default_S1_Treatm!L3*Weighting!N12+TUM_default_S1_Treatm!M3*Weighting!N13+TUM_default_S1_Treatm!N3*Weighting!N14+TUM_default_S1_Treatm!O3*Weighting!N15+TUM_default_S1_Treatm!P3*Weighting!N16+TUM_default_S1_Treatm!Q3*Weighting!N17</f>
        <v>0.81885056220151364</v>
      </c>
      <c r="O3" s="6">
        <f>+TUM_default_S1_Treatm!B3*Weighting!O2+TUM_default_S1_Treatm!C3*Weighting!O3+TUM_default_S1_Treatm!D3*Weighting!O4+TUM_default_S1_Treatm!E3*Weighting!O5+TUM_default_S1_Treatm!F3*Weighting!O6+TUM_default_S1_Treatm!G3*Weighting!O7+TUM_default_S1_Treatm!H3*Weighting!O8+TUM_default_S1_Treatm!I3*Weighting!O9+TUM_default_S1_Treatm!J3*Weighting!O10+TUM_default_S1_Treatm!K3*Weighting!O11+TUM_default_S1_Treatm!L3*Weighting!O12+TUM_default_S1_Treatm!M3*Weighting!O13+TUM_default_S1_Treatm!N3*Weighting!O14+TUM_default_S1_Treatm!O3*Weighting!O15+TUM_default_S1_Treatm!P3*Weighting!O16+TUM_default_S1_Treatm!Q3*Weighting!O17</f>
        <v>0.24530178482398229</v>
      </c>
      <c r="P3" s="6">
        <f>+TUM_default_S1_Treatm!B3*Weighting!P2+TUM_default_S1_Treatm!C3*Weighting!P3+TUM_default_S1_Treatm!D3*Weighting!P4+TUM_default_S1_Treatm!E3*Weighting!P5+TUM_default_S1_Treatm!F3*Weighting!P6+TUM_default_S1_Treatm!G3*Weighting!P7+TUM_default_S1_Treatm!H3*Weighting!P8+TUM_default_S1_Treatm!I3*Weighting!P9+TUM_default_S1_Treatm!J3*Weighting!P10+TUM_default_S1_Treatm!K3*Weighting!P11+TUM_default_S1_Treatm!L3*Weighting!P12+TUM_default_S1_Treatm!M3*Weighting!P13+TUM_default_S1_Treatm!N3*Weighting!P14+TUM_default_S1_Treatm!O3*Weighting!P15+TUM_default_S1_Treatm!P3*Weighting!P16+TUM_default_S1_Treatm!Q3*Weighting!P17</f>
        <v>0.27635236601496854</v>
      </c>
      <c r="Q3" s="6">
        <f>+TUM_default_S1_Treatm!B3*Weighting!Q2+TUM_default_S1_Treatm!C3*Weighting!Q3+TUM_default_S1_Treatm!D3*Weighting!Q4+TUM_default_S1_Treatm!E3*Weighting!Q5+TUM_default_S1_Treatm!F3*Weighting!Q6+TUM_default_S1_Treatm!G3*Weighting!Q7+TUM_default_S1_Treatm!H3*Weighting!Q8+TUM_default_S1_Treatm!I3*Weighting!Q9+TUM_default_S1_Treatm!J3*Weighting!Q10+TUM_default_S1_Treatm!K3*Weighting!Q11+TUM_default_S1_Treatm!L3*Weighting!Q12+TUM_default_S1_Treatm!M3*Weighting!Q13+TUM_default_S1_Treatm!N3*Weighting!Q14+TUM_default_S1_Treatm!O3*Weighting!Q15+TUM_default_S1_Treatm!P3*Weighting!Q16+TUM_default_S1_Treatm!Q3*Weighting!Q17</f>
        <v>1.929929728445063E-2</v>
      </c>
      <c r="R3" s="6">
        <f>+TUM_default_S1_Treatm!B3*Weighting!R2+TUM_default_S1_Treatm!C3*Weighting!R3+TUM_default_S1_Treatm!D3*Weighting!R4+TUM_default_S1_Treatm!E3*Weighting!R5+TUM_default_S1_Treatm!F3*Weighting!R6+TUM_default_S1_Treatm!G3*Weighting!R7+TUM_default_S1_Treatm!H3*Weighting!R8+TUM_default_S1_Treatm!I3*Weighting!R9+TUM_default_S1_Treatm!J3*Weighting!R10+TUM_default_S1_Treatm!K3*Weighting!R11+TUM_default_S1_Treatm!L3*Weighting!R12+TUM_default_S1_Treatm!M3*Weighting!R13+TUM_default_S1_Treatm!N3*Weighting!R14+TUM_default_S1_Treatm!O3*Weighting!R15+TUM_default_S1_Treatm!P3*Weighting!R16+TUM_default_S1_Treatm!Q3*Weighting!R17</f>
        <v>109.20720835338109</v>
      </c>
      <c r="S3" s="6">
        <f>+TUM_default_S1_Treatm!B3*Weighting!S2+TUM_default_S1_Treatm!C3*Weighting!S3+TUM_default_S1_Treatm!D3*Weighting!S4+TUM_default_S1_Treatm!E3*Weighting!S5+TUM_default_S1_Treatm!F3*Weighting!S6+TUM_default_S1_Treatm!G3*Weighting!S7+TUM_default_S1_Treatm!H3*Weighting!S8+TUM_default_S1_Treatm!I3*Weighting!S9+TUM_default_S1_Treatm!J3*Weighting!S10+TUM_default_S1_Treatm!K3*Weighting!S11+TUM_default_S1_Treatm!L3*Weighting!S12+TUM_default_S1_Treatm!M3*Weighting!S13+TUM_default_S1_Treatm!N3*Weighting!S14+TUM_default_S1_Treatm!O3*Weighting!S15+TUM_default_S1_Treatm!P3*Weighting!S16+TUM_default_S1_Treatm!Q3*Weighting!S17</f>
        <v>0.70271008782831246</v>
      </c>
      <c r="T3" s="6">
        <f>+TUM_default_S1_Treatm!B3*Weighting!T2+TUM_default_S1_Treatm!C3*Weighting!T3+TUM_default_S1_Treatm!D3*Weighting!T4+TUM_default_S1_Treatm!E3*Weighting!T5+TUM_default_S1_Treatm!F3*Weighting!T6+TUM_default_S1_Treatm!G3*Weighting!T7+TUM_default_S1_Treatm!H3*Weighting!T8+TUM_default_S1_Treatm!I3*Weighting!T9+TUM_default_S1_Treatm!J3*Weighting!T10+TUM_default_S1_Treatm!K3*Weighting!T11+TUM_default_S1_Treatm!L3*Weighting!T12+TUM_default_S1_Treatm!M3*Weighting!T13+TUM_default_S1_Treatm!N3*Weighting!T14+TUM_default_S1_Treatm!O3*Weighting!T15+TUM_default_S1_Treatm!P3*Weighting!T16+TUM_default_S1_Treatm!Q3*Weighting!T17</f>
        <v>0.88441220800426379</v>
      </c>
      <c r="U3" s="6">
        <f>+TUM_default_S1_Treatm!B3*Weighting!U2+TUM_default_S1_Treatm!C3*Weighting!U3+TUM_default_S1_Treatm!D3*Weighting!U4+TUM_default_S1_Treatm!E3*Weighting!U5+TUM_default_S1_Treatm!F3*Weighting!U6+TUM_default_S1_Treatm!G3*Weighting!U7+TUM_default_S1_Treatm!H3*Weighting!U8+TUM_default_S1_Treatm!I3*Weighting!U9+TUM_default_S1_Treatm!J3*Weighting!U10+TUM_default_S1_Treatm!K3*Weighting!U11+TUM_default_S1_Treatm!L3*Weighting!U12+TUM_default_S1_Treatm!M3*Weighting!U13+TUM_default_S1_Treatm!N3*Weighting!U14+TUM_default_S1_Treatm!O3*Weighting!U15+TUM_default_S1_Treatm!P3*Weighting!U16+TUM_default_S1_Treatm!Q3*Weighting!U17</f>
        <v>7.9659490381652667E-2</v>
      </c>
      <c r="V3" s="6">
        <f>+TUM_default_S1_Treatm!B3*Weighting!V2+TUM_default_S1_Treatm!C3*Weighting!V3+TUM_default_S1_Treatm!D3*Weighting!V4+TUM_default_S1_Treatm!E3*Weighting!V5+TUM_default_S1_Treatm!F3*Weighting!V6+TUM_default_S1_Treatm!G3*Weighting!V7+TUM_default_S1_Treatm!H3*Weighting!V8+TUM_default_S1_Treatm!I3*Weighting!V9+TUM_default_S1_Treatm!J3*Weighting!V10+TUM_default_S1_Treatm!K3*Weighting!V11+TUM_default_S1_Treatm!L3*Weighting!V12+TUM_default_S1_Treatm!M3*Weighting!V13+TUM_default_S1_Treatm!N3*Weighting!V14+TUM_default_S1_Treatm!O3*Weighting!V15+TUM_default_S1_Treatm!P3*Weighting!V16+TUM_default_S1_Treatm!Q3*Weighting!V17</f>
        <v>8.059219857338687E-2</v>
      </c>
      <c r="W3" s="6">
        <f>+TUM_default_S1_Treatm!B3*Weighting!W2+TUM_default_S1_Treatm!C3*Weighting!W3+TUM_default_S1_Treatm!D3*Weighting!W4+TUM_default_S1_Treatm!E3*Weighting!W5+TUM_default_S1_Treatm!F3*Weighting!W6+TUM_default_S1_Treatm!G3*Weighting!W7+TUM_default_S1_Treatm!H3*Weighting!W8+TUM_default_S1_Treatm!I3*Weighting!W9+TUM_default_S1_Treatm!J3*Weighting!W10+TUM_default_S1_Treatm!K3*Weighting!W11+TUM_default_S1_Treatm!L3*Weighting!W12+TUM_default_S1_Treatm!M3*Weighting!W13+TUM_default_S1_Treatm!N3*Weighting!W14+TUM_default_S1_Treatm!O3*Weighting!W15+TUM_default_S1_Treatm!P3*Weighting!W16+TUM_default_S1_Treatm!Q3*Weighting!W17</f>
        <v>0.18645282829166229</v>
      </c>
      <c r="X3" s="6">
        <f>+TUM_default_S1_Treatm!B3*Weighting!X2+TUM_default_S1_Treatm!C3*Weighting!X3+TUM_default_S1_Treatm!D3*Weighting!X4+TUM_default_S1_Treatm!E3*Weighting!X5+TUM_default_S1_Treatm!F3*Weighting!X6+TUM_default_S1_Treatm!G3*Weighting!X7+TUM_default_S1_Treatm!H3*Weighting!X8+TUM_default_S1_Treatm!I3*Weighting!X9+TUM_default_S1_Treatm!J3*Weighting!X10+TUM_default_S1_Treatm!K3*Weighting!X11+TUM_default_S1_Treatm!L3*Weighting!X12+TUM_default_S1_Treatm!M3*Weighting!X13+TUM_default_S1_Treatm!N3*Weighting!X14+TUM_default_S1_Treatm!O3*Weighting!X15+TUM_default_S1_Treatm!P3*Weighting!X16+TUM_default_S1_Treatm!Q3*Weighting!X17</f>
        <v>7.5538032708791078E-3</v>
      </c>
      <c r="Y3" s="6">
        <f>+TUM_default_S1_Treatm!B3*Weighting!Y2+TUM_default_S1_Treatm!C3*Weighting!Y3+TUM_default_S1_Treatm!D3*Weighting!Y4+TUM_default_S1_Treatm!E3*Weighting!Y5+TUM_default_S1_Treatm!F3*Weighting!Y6+TUM_default_S1_Treatm!G3*Weighting!Y7+TUM_default_S1_Treatm!H3*Weighting!Y8+TUM_default_S1_Treatm!I3*Weighting!Y9+TUM_default_S1_Treatm!J3*Weighting!Y10+TUM_default_S1_Treatm!K3*Weighting!Y11+TUM_default_S1_Treatm!L3*Weighting!Y12+TUM_default_S1_Treatm!M3*Weighting!Y13+TUM_default_S1_Treatm!N3*Weighting!Y14+TUM_default_S1_Treatm!O3*Weighting!Y15+TUM_default_S1_Treatm!P3*Weighting!Y16+TUM_default_S1_Treatm!Q3*Weighting!Y17</f>
        <v>1.0105496604715909</v>
      </c>
      <c r="Z3" s="6">
        <f>+TUM_default_S1_Treatm!B3*Weighting!Z2+TUM_default_S1_Treatm!C3*Weighting!Z3+TUM_default_S1_Treatm!D3*Weighting!Z4+TUM_default_S1_Treatm!E3*Weighting!Z5+TUM_default_S1_Treatm!F3*Weighting!Z6+TUM_default_S1_Treatm!G3*Weighting!Z7+TUM_default_S1_Treatm!H3*Weighting!Z8+TUM_default_S1_Treatm!I3*Weighting!Z9+TUM_default_S1_Treatm!J3*Weighting!Z10+TUM_default_S1_Treatm!K3*Weighting!Z11+TUM_default_S1_Treatm!L3*Weighting!Z12+TUM_default_S1_Treatm!M3*Weighting!Z13+TUM_default_S1_Treatm!N3*Weighting!Z14+TUM_default_S1_Treatm!O3*Weighting!Z15+TUM_default_S1_Treatm!P3*Weighting!Z16+TUM_default_S1_Treatm!Q3*Weighting!Z17</f>
        <v>0.14256604258306549</v>
      </c>
      <c r="AA3" s="6">
        <f>+TUM_default_S1_Treatm!B3*Weighting!AA2+TUM_default_S1_Treatm!C3*Weighting!AA3+TUM_default_S1_Treatm!D3*Weighting!AA4+TUM_default_S1_Treatm!E3*Weighting!AA5+TUM_default_S1_Treatm!F3*Weighting!AA6+TUM_default_S1_Treatm!G3*Weighting!AA7+TUM_default_S1_Treatm!H3*Weighting!AA8+TUM_default_S1_Treatm!I3*Weighting!AA9+TUM_default_S1_Treatm!J3*Weighting!AA10+TUM_default_S1_Treatm!K3*Weighting!AA11+TUM_default_S1_Treatm!L3*Weighting!AA12+TUM_default_S1_Treatm!M3*Weighting!AA13+TUM_default_S1_Treatm!N3*Weighting!AA14+TUM_default_S1_Treatm!O3*Weighting!AA15+TUM_default_S1_Treatm!P3*Weighting!AA16+TUM_default_S1_Treatm!Q3*Weighting!AA17</f>
        <v>0.76397744751061036</v>
      </c>
    </row>
    <row r="4" spans="1:27" x14ac:dyDescent="0.35">
      <c r="A4" s="5" t="s">
        <v>3</v>
      </c>
      <c r="B4" s="6">
        <f ca="1">+TUM_default_S1_Treatm!B4*Weighting!B2+TUM_default_S1_Treatm!C4*Weighting!B3+TUM_default_S1_Treatm!D4*Weighting!B4+TUM_default_S1_Treatm!E4*Weighting!B5+TUM_default_S1_Treatm!F4*Weighting!B6+TUM_default_S1_Treatm!G4*Weighting!B7+TUM_default_S1_Treatm!H4*Weighting!B8+TUM_default_S1_Treatm!I4*Weighting!B9+TUM_default_S1_Treatm!J4*Weighting!B10+TUM_default_S1_Treatm!K4*Weighting!B11+TUM_default_S1_Treatm!L4*Weighting!B12+TUM_default_S1_Treatm!M4*Weighting!B13+TUM_default_S1_Treatm!N4*Weighting!B14+TUM_default_S1_Treatm!O4*Weighting!B15+TUM_default_S1_Treatm!P4*Weighting!B16+TUM_default_S1_Treatm!Q4*Weighting!B17</f>
        <v>25.436036461872622</v>
      </c>
      <c r="C4" s="6">
        <f ca="1">+TUM_default_S1_Treatm!B4*Weighting!C2+TUM_default_S1_Treatm!C4*Weighting!C3+TUM_default_S1_Treatm!D4*Weighting!C4+TUM_default_S1_Treatm!E4*Weighting!C5+TUM_default_S1_Treatm!F4*Weighting!C6+TUM_default_S1_Treatm!G4*Weighting!C7+TUM_default_S1_Treatm!H4*Weighting!C8+TUM_default_S1_Treatm!I4*Weighting!C9+TUM_default_S1_Treatm!J4*Weighting!C10+TUM_default_S1_Treatm!K4*Weighting!C11+TUM_default_S1_Treatm!L4*Weighting!C12+TUM_default_S1_Treatm!M4*Weighting!C13+TUM_default_S1_Treatm!N4*Weighting!C14+TUM_default_S1_Treatm!O4*Weighting!C15+TUM_default_S1_Treatm!P4*Weighting!C16+TUM_default_S1_Treatm!Q4*Weighting!C17</f>
        <v>19.780674378029381</v>
      </c>
      <c r="D4" s="6">
        <f ca="1">+TUM_default_S1_Treatm!B4*Weighting!D2+TUM_default_S1_Treatm!C4*Weighting!D3+TUM_default_S1_Treatm!D4*Weighting!D4+TUM_default_S1_Treatm!E4*Weighting!D5+TUM_default_S1_Treatm!F4*Weighting!D6+TUM_default_S1_Treatm!G4*Weighting!D7+TUM_default_S1_Treatm!H4*Weighting!D8+TUM_default_S1_Treatm!I4*Weighting!D9+TUM_default_S1_Treatm!J4*Weighting!D10+TUM_default_S1_Treatm!K4*Weighting!D11+TUM_default_S1_Treatm!L4*Weighting!D12+TUM_default_S1_Treatm!M4*Weighting!D13+TUM_default_S1_Treatm!N4*Weighting!D14+TUM_default_S1_Treatm!O4*Weighting!D15+TUM_default_S1_Treatm!P4*Weighting!D16+TUM_default_S1_Treatm!Q4*Weighting!D17</f>
        <v>25.020638990321046</v>
      </c>
      <c r="E4" s="6">
        <f ca="1">+TUM_default_S1_Treatm!B4*Weighting!E2+TUM_default_S1_Treatm!C4*Weighting!E3+TUM_default_S1_Treatm!D4*Weighting!E4+TUM_default_S1_Treatm!E4*Weighting!E5+TUM_default_S1_Treatm!F4*Weighting!E6+TUM_default_S1_Treatm!G4*Weighting!E7+TUM_default_S1_Treatm!H4*Weighting!E8+TUM_default_S1_Treatm!I4*Weighting!E9+TUM_default_S1_Treatm!J4*Weighting!E10+TUM_default_S1_Treatm!K4*Weighting!E11+TUM_default_S1_Treatm!L4*Weighting!E12+TUM_default_S1_Treatm!M4*Weighting!E13+TUM_default_S1_Treatm!N4*Weighting!E14+TUM_default_S1_Treatm!O4*Weighting!E15+TUM_default_S1_Treatm!P4*Weighting!E16+TUM_default_S1_Treatm!Q4*Weighting!E17</f>
        <v>11.47273841601629</v>
      </c>
      <c r="F4" s="6">
        <f ca="1">+TUM_default_S1_Treatm!B4*Weighting!F2+TUM_default_S1_Treatm!C4*Weighting!F3+TUM_default_S1_Treatm!D4*Weighting!F4+TUM_default_S1_Treatm!E4*Weighting!F5+TUM_default_S1_Treatm!F4*Weighting!F6+TUM_default_S1_Treatm!G4*Weighting!F7+TUM_default_S1_Treatm!H4*Weighting!F8+TUM_default_S1_Treatm!I4*Weighting!F9+TUM_default_S1_Treatm!J4*Weighting!F10+TUM_default_S1_Treatm!K4*Weighting!F11+TUM_default_S1_Treatm!L4*Weighting!F12+TUM_default_S1_Treatm!M4*Weighting!F13+TUM_default_S1_Treatm!N4*Weighting!F14+TUM_default_S1_Treatm!O4*Weighting!F15+TUM_default_S1_Treatm!P4*Weighting!F16+TUM_default_S1_Treatm!Q4*Weighting!F17</f>
        <v>23.478567521312499</v>
      </c>
      <c r="G4" s="6">
        <f>+TUM_default_S1_Treatm!B4*Weighting!G2+TUM_default_S1_Treatm!C4*Weighting!G3+TUM_default_S1_Treatm!D4*Weighting!G4+TUM_default_S1_Treatm!E4*Weighting!G5+TUM_default_S1_Treatm!F4*Weighting!G6+TUM_default_S1_Treatm!G4*Weighting!G7+TUM_default_S1_Treatm!H4*Weighting!G8+TUM_default_S1_Treatm!I4*Weighting!G9+TUM_default_S1_Treatm!J4*Weighting!G10+TUM_default_S1_Treatm!K4*Weighting!G11+TUM_default_S1_Treatm!L4*Weighting!G12+TUM_default_S1_Treatm!M4*Weighting!G13+TUM_default_S1_Treatm!N4*Weighting!G14+TUM_default_S1_Treatm!O4*Weighting!G15+TUM_default_S1_Treatm!P4*Weighting!G16+TUM_default_S1_Treatm!Q4*Weighting!G17</f>
        <v>13.42384075750968</v>
      </c>
      <c r="H4" s="6">
        <f>+TUM_default_S1_Treatm!B4*Weighting!H2+TUM_default_S1_Treatm!C4*Weighting!H3+TUM_default_S1_Treatm!D4*Weighting!H4+TUM_default_S1_Treatm!E4*Weighting!H5+TUM_default_S1_Treatm!F4*Weighting!H6+TUM_default_S1_Treatm!G4*Weighting!H7+TUM_default_S1_Treatm!H4*Weighting!H8+TUM_default_S1_Treatm!I4*Weighting!H9+TUM_default_S1_Treatm!J4*Weighting!H10+TUM_default_S1_Treatm!K4*Weighting!H11+TUM_default_S1_Treatm!L4*Weighting!H12+TUM_default_S1_Treatm!M4*Weighting!H13+TUM_default_S1_Treatm!N4*Weighting!H14+TUM_default_S1_Treatm!O4*Weighting!H15+TUM_default_S1_Treatm!P4*Weighting!H16+TUM_default_S1_Treatm!Q4*Weighting!H17</f>
        <v>12.287812666523712</v>
      </c>
      <c r="I4" s="6">
        <f>+TUM_default_S1_Treatm!B4*Weighting!I2+TUM_default_S1_Treatm!C4*Weighting!I3+TUM_default_S1_Treatm!D4*Weighting!I4+TUM_default_S1_Treatm!E4*Weighting!I5+TUM_default_S1_Treatm!F4*Weighting!I6+TUM_default_S1_Treatm!G4*Weighting!I7+TUM_default_S1_Treatm!H4*Weighting!I8+TUM_default_S1_Treatm!I4*Weighting!I9+TUM_default_S1_Treatm!J4*Weighting!I10+TUM_default_S1_Treatm!K4*Weighting!I11+TUM_default_S1_Treatm!L4*Weighting!I12+TUM_default_S1_Treatm!M4*Weighting!I13+TUM_default_S1_Treatm!N4*Weighting!I14+TUM_default_S1_Treatm!O4*Weighting!I15+TUM_default_S1_Treatm!P4*Weighting!I16+TUM_default_S1_Treatm!Q4*Weighting!I17</f>
        <v>13.936756059518892</v>
      </c>
      <c r="J4" s="6">
        <f>+TUM_default_S1_Treatm!B4*Weighting!J2+TUM_default_S1_Treatm!C4*Weighting!J3+TUM_default_S1_Treatm!D4*Weighting!J4+TUM_default_S1_Treatm!E4*Weighting!J5+TUM_default_S1_Treatm!F4*Weighting!J6+TUM_default_S1_Treatm!G4*Weighting!J7+TUM_default_S1_Treatm!H4*Weighting!J8+TUM_default_S1_Treatm!I4*Weighting!J9+TUM_default_S1_Treatm!J4*Weighting!J10+TUM_default_S1_Treatm!K4*Weighting!J11+TUM_default_S1_Treatm!L4*Weighting!J12+TUM_default_S1_Treatm!M4*Weighting!J13+TUM_default_S1_Treatm!N4*Weighting!J14+TUM_default_S1_Treatm!O4*Weighting!J15+TUM_default_S1_Treatm!P4*Weighting!J16+TUM_default_S1_Treatm!Q4*Weighting!J17</f>
        <v>10.12201314788115</v>
      </c>
      <c r="K4" s="6">
        <f>+TUM_default_S1_Treatm!B4*Weighting!K2+TUM_default_S1_Treatm!C4*Weighting!K3+TUM_default_S1_Treatm!D4*Weighting!K4+TUM_default_S1_Treatm!E4*Weighting!K5+TUM_default_S1_Treatm!F4*Weighting!K6+TUM_default_S1_Treatm!G4*Weighting!K7+TUM_default_S1_Treatm!H4*Weighting!K8+TUM_default_S1_Treatm!I4*Weighting!K9+TUM_default_S1_Treatm!J4*Weighting!K10+TUM_default_S1_Treatm!K4*Weighting!K11+TUM_default_S1_Treatm!L4*Weighting!K12+TUM_default_S1_Treatm!M4*Weighting!K13+TUM_default_S1_Treatm!N4*Weighting!K14+TUM_default_S1_Treatm!O4*Weighting!K15+TUM_default_S1_Treatm!P4*Weighting!K16+TUM_default_S1_Treatm!Q4*Weighting!K17</f>
        <v>13.09264388305005</v>
      </c>
      <c r="L4" s="6">
        <f>+TUM_default_S1_Treatm!B4*Weighting!L2+TUM_default_S1_Treatm!C4*Weighting!L3+TUM_default_S1_Treatm!D4*Weighting!L4+TUM_default_S1_Treatm!E4*Weighting!L5+TUM_default_S1_Treatm!F4*Weighting!L6+TUM_default_S1_Treatm!G4*Weighting!L7+TUM_default_S1_Treatm!H4*Weighting!L8+TUM_default_S1_Treatm!I4*Weighting!L9+TUM_default_S1_Treatm!J4*Weighting!L10+TUM_default_S1_Treatm!K4*Weighting!L11+TUM_default_S1_Treatm!L4*Weighting!L12+TUM_default_S1_Treatm!M4*Weighting!L13+TUM_default_S1_Treatm!N4*Weighting!L14+TUM_default_S1_Treatm!O4*Weighting!L15+TUM_default_S1_Treatm!P4*Weighting!L16+TUM_default_S1_Treatm!Q4*Weighting!L17</f>
        <v>15.976609398679791</v>
      </c>
      <c r="M4" s="6">
        <f>+TUM_default_S1_Treatm!B4*Weighting!M2+TUM_default_S1_Treatm!C4*Weighting!M3+TUM_default_S1_Treatm!D4*Weighting!M4+TUM_default_S1_Treatm!E4*Weighting!M5+TUM_default_S1_Treatm!F4*Weighting!M6+TUM_default_S1_Treatm!G4*Weighting!M7+TUM_default_S1_Treatm!H4*Weighting!M8+TUM_default_S1_Treatm!I4*Weighting!M9+TUM_default_S1_Treatm!J4*Weighting!M10+TUM_default_S1_Treatm!K4*Weighting!M11+TUM_default_S1_Treatm!L4*Weighting!M12+TUM_default_S1_Treatm!M4*Weighting!M13+TUM_default_S1_Treatm!N4*Weighting!M14+TUM_default_S1_Treatm!O4*Weighting!M15+TUM_default_S1_Treatm!P4*Weighting!M16+TUM_default_S1_Treatm!Q4*Weighting!M17</f>
        <v>0.59259146746767999</v>
      </c>
      <c r="N4" s="6">
        <f>+TUM_default_S1_Treatm!B4*Weighting!N2+TUM_default_S1_Treatm!C4*Weighting!N3+TUM_default_S1_Treatm!D4*Weighting!N4+TUM_default_S1_Treatm!E4*Weighting!N5+TUM_default_S1_Treatm!F4*Weighting!N6+TUM_default_S1_Treatm!G4*Weighting!N7+TUM_default_S1_Treatm!H4*Weighting!N8+TUM_default_S1_Treatm!I4*Weighting!N9+TUM_default_S1_Treatm!J4*Weighting!N10+TUM_default_S1_Treatm!K4*Weighting!N11+TUM_default_S1_Treatm!L4*Weighting!N12+TUM_default_S1_Treatm!M4*Weighting!N13+TUM_default_S1_Treatm!N4*Weighting!N14+TUM_default_S1_Treatm!O4*Weighting!N15+TUM_default_S1_Treatm!P4*Weighting!N16+TUM_default_S1_Treatm!Q4*Weighting!N17</f>
        <v>57.528227053655186</v>
      </c>
      <c r="O4" s="6">
        <f>+TUM_default_S1_Treatm!B4*Weighting!O2+TUM_default_S1_Treatm!C4*Weighting!O3+TUM_default_S1_Treatm!D4*Weighting!O4+TUM_default_S1_Treatm!E4*Weighting!O5+TUM_default_S1_Treatm!F4*Weighting!O6+TUM_default_S1_Treatm!G4*Weighting!O7+TUM_default_S1_Treatm!H4*Weighting!O8+TUM_default_S1_Treatm!I4*Weighting!O9+TUM_default_S1_Treatm!J4*Weighting!O10+TUM_default_S1_Treatm!K4*Weighting!O11+TUM_default_S1_Treatm!L4*Weighting!O12+TUM_default_S1_Treatm!M4*Weighting!O13+TUM_default_S1_Treatm!N4*Weighting!O14+TUM_default_S1_Treatm!O4*Weighting!O15+TUM_default_S1_Treatm!P4*Weighting!O16+TUM_default_S1_Treatm!Q4*Weighting!O17</f>
        <v>17.459444256377925</v>
      </c>
      <c r="P4" s="6">
        <f>+TUM_default_S1_Treatm!B4*Weighting!P2+TUM_default_S1_Treatm!C4*Weighting!P3+TUM_default_S1_Treatm!D4*Weighting!P4+TUM_default_S1_Treatm!E4*Weighting!P5+TUM_default_S1_Treatm!F4*Weighting!P6+TUM_default_S1_Treatm!G4*Weighting!P7+TUM_default_S1_Treatm!H4*Weighting!P8+TUM_default_S1_Treatm!I4*Weighting!P9+TUM_default_S1_Treatm!J4*Weighting!P10+TUM_default_S1_Treatm!K4*Weighting!P11+TUM_default_S1_Treatm!L4*Weighting!P12+TUM_default_S1_Treatm!M4*Weighting!P13+TUM_default_S1_Treatm!N4*Weighting!P14+TUM_default_S1_Treatm!O4*Weighting!P15+TUM_default_S1_Treatm!P4*Weighting!P16+TUM_default_S1_Treatm!Q4*Weighting!P17</f>
        <v>17.765072790718385</v>
      </c>
      <c r="Q4" s="6">
        <f>+TUM_default_S1_Treatm!B4*Weighting!Q2+TUM_default_S1_Treatm!C4*Weighting!Q3+TUM_default_S1_Treatm!D4*Weighting!Q4+TUM_default_S1_Treatm!E4*Weighting!Q5+TUM_default_S1_Treatm!F4*Weighting!Q6+TUM_default_S1_Treatm!G4*Weighting!Q7+TUM_default_S1_Treatm!H4*Weighting!Q8+TUM_default_S1_Treatm!I4*Weighting!Q9+TUM_default_S1_Treatm!J4*Weighting!Q10+TUM_default_S1_Treatm!K4*Weighting!Q11+TUM_default_S1_Treatm!L4*Weighting!Q12+TUM_default_S1_Treatm!M4*Weighting!Q13+TUM_default_S1_Treatm!N4*Weighting!Q14+TUM_default_S1_Treatm!O4*Weighting!Q15+TUM_default_S1_Treatm!P4*Weighting!Q16+TUM_default_S1_Treatm!Q4*Weighting!Q17</f>
        <v>1.1041142000238979</v>
      </c>
      <c r="R4" s="6">
        <f>+TUM_default_S1_Treatm!B4*Weighting!R2+TUM_default_S1_Treatm!C4*Weighting!R3+TUM_default_S1_Treatm!D4*Weighting!R4+TUM_default_S1_Treatm!E4*Weighting!R5+TUM_default_S1_Treatm!F4*Weighting!R6+TUM_default_S1_Treatm!G4*Weighting!R7+TUM_default_S1_Treatm!H4*Weighting!R8+TUM_default_S1_Treatm!I4*Weighting!R9+TUM_default_S1_Treatm!J4*Weighting!R10+TUM_default_S1_Treatm!K4*Weighting!R11+TUM_default_S1_Treatm!L4*Weighting!R12+TUM_default_S1_Treatm!M4*Weighting!R13+TUM_default_S1_Treatm!N4*Weighting!R14+TUM_default_S1_Treatm!O4*Weighting!R15+TUM_default_S1_Treatm!P4*Weighting!R16+TUM_default_S1_Treatm!Q4*Weighting!R17</f>
        <v>10.780362242996215</v>
      </c>
      <c r="S4" s="6">
        <f>+TUM_default_S1_Treatm!B4*Weighting!S2+TUM_default_S1_Treatm!C4*Weighting!S3+TUM_default_S1_Treatm!D4*Weighting!S4+TUM_default_S1_Treatm!E4*Weighting!S5+TUM_default_S1_Treatm!F4*Weighting!S6+TUM_default_S1_Treatm!G4*Weighting!S7+TUM_default_S1_Treatm!H4*Weighting!S8+TUM_default_S1_Treatm!I4*Weighting!S9+TUM_default_S1_Treatm!J4*Weighting!S10+TUM_default_S1_Treatm!K4*Weighting!S11+TUM_default_S1_Treatm!L4*Weighting!S12+TUM_default_S1_Treatm!M4*Weighting!S13+TUM_default_S1_Treatm!N4*Weighting!S14+TUM_default_S1_Treatm!O4*Weighting!S15+TUM_default_S1_Treatm!P4*Weighting!S16+TUM_default_S1_Treatm!Q4*Weighting!S17</f>
        <v>25.843673442890726</v>
      </c>
      <c r="T4" s="6">
        <f>+TUM_default_S1_Treatm!B4*Weighting!T2+TUM_default_S1_Treatm!C4*Weighting!T3+TUM_default_S1_Treatm!D4*Weighting!T4+TUM_default_S1_Treatm!E4*Weighting!T5+TUM_default_S1_Treatm!F4*Weighting!T6+TUM_default_S1_Treatm!G4*Weighting!T7+TUM_default_S1_Treatm!H4*Weighting!T8+TUM_default_S1_Treatm!I4*Weighting!T9+TUM_default_S1_Treatm!J4*Weighting!T10+TUM_default_S1_Treatm!K4*Weighting!T11+TUM_default_S1_Treatm!L4*Weighting!T12+TUM_default_S1_Treatm!M4*Weighting!T13+TUM_default_S1_Treatm!N4*Weighting!T14+TUM_default_S1_Treatm!O4*Weighting!T15+TUM_default_S1_Treatm!P4*Weighting!T16+TUM_default_S1_Treatm!Q4*Weighting!T17</f>
        <v>35.055937647154892</v>
      </c>
      <c r="U4" s="6">
        <f>+TUM_default_S1_Treatm!B4*Weighting!U2+TUM_default_S1_Treatm!C4*Weighting!U3+TUM_default_S1_Treatm!D4*Weighting!U4+TUM_default_S1_Treatm!E4*Weighting!U5+TUM_default_S1_Treatm!F4*Weighting!U6+TUM_default_S1_Treatm!G4*Weighting!U7+TUM_default_S1_Treatm!H4*Weighting!U8+TUM_default_S1_Treatm!I4*Weighting!U9+TUM_default_S1_Treatm!J4*Weighting!U10+TUM_default_S1_Treatm!K4*Weighting!U11+TUM_default_S1_Treatm!L4*Weighting!U12+TUM_default_S1_Treatm!M4*Weighting!U13+TUM_default_S1_Treatm!N4*Weighting!U14+TUM_default_S1_Treatm!O4*Weighting!U15+TUM_default_S1_Treatm!P4*Weighting!U16+TUM_default_S1_Treatm!Q4*Weighting!U17</f>
        <v>1.0318789979992538</v>
      </c>
      <c r="V4" s="6">
        <f>+TUM_default_S1_Treatm!B4*Weighting!V2+TUM_default_S1_Treatm!C4*Weighting!V3+TUM_default_S1_Treatm!D4*Weighting!V4+TUM_default_S1_Treatm!E4*Weighting!V5+TUM_default_S1_Treatm!F4*Weighting!V6+TUM_default_S1_Treatm!G4*Weighting!V7+TUM_default_S1_Treatm!H4*Weighting!V8+TUM_default_S1_Treatm!I4*Weighting!V9+TUM_default_S1_Treatm!J4*Weighting!V10+TUM_default_S1_Treatm!K4*Weighting!V11+TUM_default_S1_Treatm!L4*Weighting!V12+TUM_default_S1_Treatm!M4*Weighting!V13+TUM_default_S1_Treatm!N4*Weighting!V14+TUM_default_S1_Treatm!O4*Weighting!V15+TUM_default_S1_Treatm!P4*Weighting!V16+TUM_default_S1_Treatm!Q4*Weighting!V17</f>
        <v>5.3936885552090326</v>
      </c>
      <c r="W4" s="6">
        <f>+TUM_default_S1_Treatm!B4*Weighting!W2+TUM_default_S1_Treatm!C4*Weighting!W3+TUM_default_S1_Treatm!D4*Weighting!W4+TUM_default_S1_Treatm!E4*Weighting!W5+TUM_default_S1_Treatm!F4*Weighting!W6+TUM_default_S1_Treatm!G4*Weighting!W7+TUM_default_S1_Treatm!H4*Weighting!W8+TUM_default_S1_Treatm!I4*Weighting!W9+TUM_default_S1_Treatm!J4*Weighting!W10+TUM_default_S1_Treatm!K4*Weighting!W11+TUM_default_S1_Treatm!L4*Weighting!W12+TUM_default_S1_Treatm!M4*Weighting!W13+TUM_default_S1_Treatm!N4*Weighting!W14+TUM_default_S1_Treatm!O4*Weighting!W15+TUM_default_S1_Treatm!P4*Weighting!W16+TUM_default_S1_Treatm!Q4*Weighting!W17</f>
        <v>6.6996776629173258</v>
      </c>
      <c r="X4" s="6">
        <f>+TUM_default_S1_Treatm!B4*Weighting!X2+TUM_default_S1_Treatm!C4*Weighting!X3+TUM_default_S1_Treatm!D4*Weighting!X4+TUM_default_S1_Treatm!E4*Weighting!X5+TUM_default_S1_Treatm!F4*Weighting!X6+TUM_default_S1_Treatm!G4*Weighting!X7+TUM_default_S1_Treatm!H4*Weighting!X8+TUM_default_S1_Treatm!I4*Weighting!X9+TUM_default_S1_Treatm!J4*Weighting!X10+TUM_default_S1_Treatm!K4*Weighting!X11+TUM_default_S1_Treatm!L4*Weighting!X12+TUM_default_S1_Treatm!M4*Weighting!X13+TUM_default_S1_Treatm!N4*Weighting!X14+TUM_default_S1_Treatm!O4*Weighting!X15+TUM_default_S1_Treatm!P4*Weighting!X16+TUM_default_S1_Treatm!Q4*Weighting!X17</f>
        <v>0.78290652257090954</v>
      </c>
      <c r="Y4" s="6">
        <f>+TUM_default_S1_Treatm!B4*Weighting!Y2+TUM_default_S1_Treatm!C4*Weighting!Y3+TUM_default_S1_Treatm!D4*Weighting!Y4+TUM_default_S1_Treatm!E4*Weighting!Y5+TUM_default_S1_Treatm!F4*Weighting!Y6+TUM_default_S1_Treatm!G4*Weighting!Y7+TUM_default_S1_Treatm!H4*Weighting!Y8+TUM_default_S1_Treatm!I4*Weighting!Y9+TUM_default_S1_Treatm!J4*Weighting!Y10+TUM_default_S1_Treatm!K4*Weighting!Y11+TUM_default_S1_Treatm!L4*Weighting!Y12+TUM_default_S1_Treatm!M4*Weighting!Y13+TUM_default_S1_Treatm!N4*Weighting!Y14+TUM_default_S1_Treatm!O4*Weighting!Y15+TUM_default_S1_Treatm!P4*Weighting!Y16+TUM_default_S1_Treatm!Q4*Weighting!Y17</f>
        <v>1.0232068464582489</v>
      </c>
      <c r="Z4" s="6">
        <f>+TUM_default_S1_Treatm!B4*Weighting!Z2+TUM_default_S1_Treatm!C4*Weighting!Z3+TUM_default_S1_Treatm!D4*Weighting!Z4+TUM_default_S1_Treatm!E4*Weighting!Z5+TUM_default_S1_Treatm!F4*Weighting!Z6+TUM_default_S1_Treatm!G4*Weighting!Z7+TUM_default_S1_Treatm!H4*Weighting!Z8+TUM_default_S1_Treatm!I4*Weighting!Z9+TUM_default_S1_Treatm!J4*Weighting!Z10+TUM_default_S1_Treatm!K4*Weighting!Z11+TUM_default_S1_Treatm!L4*Weighting!Z12+TUM_default_S1_Treatm!M4*Weighting!Z13+TUM_default_S1_Treatm!N4*Weighting!Z14+TUM_default_S1_Treatm!O4*Weighting!Z15+TUM_default_S1_Treatm!P4*Weighting!Z16+TUM_default_S1_Treatm!Q4*Weighting!Z17</f>
        <v>3.2496869408872984</v>
      </c>
      <c r="AA4" s="6">
        <f>+TUM_default_S1_Treatm!B4*Weighting!AA2+TUM_default_S1_Treatm!C4*Weighting!AA3+TUM_default_S1_Treatm!D4*Weighting!AA4+TUM_default_S1_Treatm!E4*Weighting!AA5+TUM_default_S1_Treatm!F4*Weighting!AA6+TUM_default_S1_Treatm!G4*Weighting!AA7+TUM_default_S1_Treatm!H4*Weighting!AA8+TUM_default_S1_Treatm!I4*Weighting!AA9+TUM_default_S1_Treatm!J4*Weighting!AA10+TUM_default_S1_Treatm!K4*Weighting!AA11+TUM_default_S1_Treatm!L4*Weighting!AA12+TUM_default_S1_Treatm!M4*Weighting!AA13+TUM_default_S1_Treatm!N4*Weighting!AA14+TUM_default_S1_Treatm!O4*Weighting!AA15+TUM_default_S1_Treatm!P4*Weighting!AA16+TUM_default_S1_Treatm!Q4*Weighting!AA17</f>
        <v>14.494374094148093</v>
      </c>
    </row>
  </sheetData>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efault_S1_Util!B2*Weighting!B2+TUM_default_S1_Util!C2*Weighting!B3+TUM_default_S1_Util!D2*Weighting!B4+TUM_default_S1_Util!E2*Weighting!B5+TUM_default_S1_Util!F2*Weighting!B6+TUM_default_S1_Util!G2*Weighting!B7+TUM_default_S1_Util!H2*Weighting!B8+TUM_default_S1_Util!I2*Weighting!B9+TUM_default_S1_Util!J2*Weighting!B10+TUM_default_S1_Util!K2*Weighting!B11+TUM_default_S1_Util!L2*Weighting!B12+TUM_default_S1_Util!M2*Weighting!B13+TUM_default_S1_Util!N2*Weighting!B14+TUM_default_S1_Util!O2*Weighting!B15+TUM_default_S1_Util!P2*Weighting!B16+TUM_default_S1_Util!Q2*Weighting!B17</f>
        <v>-3.3185332136906753</v>
      </c>
      <c r="C2" s="6">
        <f ca="1">+TUM_default_S1_Util!B2*Weighting!C2+TUM_default_S1_Util!C2*Weighting!C3+TUM_default_S1_Util!D2*Weighting!C4+TUM_default_S1_Util!E2*Weighting!C5+TUM_default_S1_Util!F2*Weighting!C6+TUM_default_S1_Util!G2*Weighting!C7+TUM_default_S1_Util!H2*Weighting!C8+TUM_default_S1_Util!I2*Weighting!C9+TUM_default_S1_Util!J2*Weighting!C10+TUM_default_S1_Util!K2*Weighting!C11+TUM_default_S1_Util!L2*Weighting!C12+TUM_default_S1_Util!M2*Weighting!C13+TUM_default_S1_Util!N2*Weighting!C14+TUM_default_S1_Util!O2*Weighting!C15+TUM_default_S1_Util!P2*Weighting!C16+TUM_default_S1_Util!Q2*Weighting!C17</f>
        <v>-2.7649540792351117</v>
      </c>
      <c r="D2" s="6">
        <f ca="1">+TUM_default_S1_Util!B2*Weighting!D2+TUM_default_S1_Util!C2*Weighting!D3+TUM_default_S1_Util!D2*Weighting!D4+TUM_default_S1_Util!E2*Weighting!D5+TUM_default_S1_Util!F2*Weighting!D6+TUM_default_S1_Util!G2*Weighting!D7+TUM_default_S1_Util!H2*Weighting!D8+TUM_default_S1_Util!I2*Weighting!D9+TUM_default_S1_Util!J2*Weighting!D10+TUM_default_S1_Util!K2*Weighting!D11+TUM_default_S1_Util!L2*Weighting!D12+TUM_default_S1_Util!M2*Weighting!D13+TUM_default_S1_Util!N2*Weighting!D14+TUM_default_S1_Util!O2*Weighting!D15+TUM_default_S1_Util!P2*Weighting!D16+TUM_default_S1_Util!Q2*Weighting!D17</f>
        <v>-3.2421965475684278</v>
      </c>
      <c r="E2" s="6">
        <f ca="1">+TUM_default_S1_Util!B2*Weighting!E2+TUM_default_S1_Util!C2*Weighting!E3+TUM_default_S1_Util!D2*Weighting!E4+TUM_default_S1_Util!E2*Weighting!E5+TUM_default_S1_Util!F2*Weighting!E6+TUM_default_S1_Util!G2*Weighting!E7+TUM_default_S1_Util!H2*Weighting!E8+TUM_default_S1_Util!I2*Weighting!E9+TUM_default_S1_Util!J2*Weighting!E10+TUM_default_S1_Util!K2*Weighting!E11+TUM_default_S1_Util!L2*Weighting!E12+TUM_default_S1_Util!M2*Weighting!E13+TUM_default_S1_Util!N2*Weighting!E14+TUM_default_S1_Util!O2*Weighting!E15+TUM_default_S1_Util!P2*Weighting!E16+TUM_default_S1_Util!Q2*Weighting!E17</f>
        <v>-1.2284503785150493</v>
      </c>
      <c r="F2" s="6">
        <f ca="1">+TUM_default_S1_Util!B2*Weighting!F2+TUM_default_S1_Util!C2*Weighting!F3+TUM_default_S1_Util!D2*Weighting!F4+TUM_default_S1_Util!E2*Weighting!F5+TUM_default_S1_Util!F2*Weighting!F6+TUM_default_S1_Util!G2*Weighting!F7+TUM_default_S1_Util!H2*Weighting!F8+TUM_default_S1_Util!I2*Weighting!F9+TUM_default_S1_Util!J2*Weighting!F10+TUM_default_S1_Util!K2*Weighting!F11+TUM_default_S1_Util!L2*Weighting!F12+TUM_default_S1_Util!M2*Weighting!F13+TUM_default_S1_Util!N2*Weighting!F14+TUM_default_S1_Util!O2*Weighting!F15+TUM_default_S1_Util!P2*Weighting!F16+TUM_default_S1_Util!Q2*Weighting!F17</f>
        <v>-3.1640560579567674</v>
      </c>
      <c r="G2" s="6">
        <f>+TUM_default_S1_Util!B2*Weighting!G2+TUM_default_S1_Util!C2*Weighting!G3+TUM_default_S1_Util!D2*Weighting!G4+TUM_default_S1_Util!E2*Weighting!G5+TUM_default_S1_Util!F2*Weighting!G6+TUM_default_S1_Util!G2*Weighting!G7+TUM_default_S1_Util!H2*Weighting!G8+TUM_default_S1_Util!I2*Weighting!G9+TUM_default_S1_Util!J2*Weighting!G10+TUM_default_S1_Util!K2*Weighting!G11+TUM_default_S1_Util!L2*Weighting!G12+TUM_default_S1_Util!M2*Weighting!G13+TUM_default_S1_Util!N2*Weighting!G14+TUM_default_S1_Util!O2*Weighting!G15+TUM_default_S1_Util!P2*Weighting!G16+TUM_default_S1_Util!Q2*Weighting!G17</f>
        <v>-1.969467795796642</v>
      </c>
      <c r="H2" s="6">
        <f>+TUM_default_S1_Util!B2*Weighting!H2+TUM_default_S1_Util!C2*Weighting!H3+TUM_default_S1_Util!D2*Weighting!H4+TUM_default_S1_Util!E2*Weighting!H5+TUM_default_S1_Util!F2*Weighting!H6+TUM_default_S1_Util!G2*Weighting!H7+TUM_default_S1_Util!H2*Weighting!H8+TUM_default_S1_Util!I2*Weighting!H9+TUM_default_S1_Util!J2*Weighting!H10+TUM_default_S1_Util!K2*Weighting!H11+TUM_default_S1_Util!L2*Weighting!H12+TUM_default_S1_Util!M2*Weighting!H13+TUM_default_S1_Util!N2*Weighting!H14+TUM_default_S1_Util!O2*Weighting!H15+TUM_default_S1_Util!P2*Weighting!H16+TUM_default_S1_Util!Q2*Weighting!H17</f>
        <v>-1.9558222739161362</v>
      </c>
      <c r="I2" s="6">
        <f>+TUM_default_S1_Util!B2*Weighting!I2+TUM_default_S1_Util!C2*Weighting!I3+TUM_default_S1_Util!D2*Weighting!I4+TUM_default_S1_Util!E2*Weighting!I5+TUM_default_S1_Util!F2*Weighting!I6+TUM_default_S1_Util!G2*Weighting!I7+TUM_default_S1_Util!H2*Weighting!I8+TUM_default_S1_Util!I2*Weighting!I9+TUM_default_S1_Util!J2*Weighting!I10+TUM_default_S1_Util!K2*Weighting!I11+TUM_default_S1_Util!L2*Weighting!I12+TUM_default_S1_Util!M2*Weighting!I13+TUM_default_S1_Util!N2*Weighting!I14+TUM_default_S1_Util!O2*Weighting!I15+TUM_default_S1_Util!P2*Weighting!I16+TUM_default_S1_Util!Q2*Weighting!I17</f>
        <v>-2.0308507480535249</v>
      </c>
      <c r="J2" s="6">
        <f>+TUM_default_S1_Util!B2*Weighting!J2+TUM_default_S1_Util!C2*Weighting!J3+TUM_default_S1_Util!D2*Weighting!J4+TUM_default_S1_Util!E2*Weighting!J5+TUM_default_S1_Util!F2*Weighting!J6+TUM_default_S1_Util!G2*Weighting!J7+TUM_default_S1_Util!H2*Weighting!J8+TUM_default_S1_Util!I2*Weighting!J9+TUM_default_S1_Util!J2*Weighting!J10+TUM_default_S1_Util!K2*Weighting!J11+TUM_default_S1_Util!L2*Weighting!J12+TUM_default_S1_Util!M2*Weighting!J13+TUM_default_S1_Util!N2*Weighting!J14+TUM_default_S1_Util!O2*Weighting!J15+TUM_default_S1_Util!P2*Weighting!J16+TUM_default_S1_Util!Q2*Weighting!J17</f>
        <v>-1.4228217914006593</v>
      </c>
      <c r="K2" s="6">
        <f>+TUM_default_S1_Util!B2*Weighting!K2+TUM_default_S1_Util!C2*Weighting!K3+TUM_default_S1_Util!D2*Weighting!K4+TUM_default_S1_Util!E2*Weighting!K5+TUM_default_S1_Util!F2*Weighting!K6+TUM_default_S1_Util!G2*Weighting!K7+TUM_default_S1_Util!H2*Weighting!K8+TUM_default_S1_Util!I2*Weighting!K9+TUM_default_S1_Util!J2*Weighting!K10+TUM_default_S1_Util!K2*Weighting!K11+TUM_default_S1_Util!L2*Weighting!K12+TUM_default_S1_Util!M2*Weighting!K13+TUM_default_S1_Util!N2*Weighting!K14+TUM_default_S1_Util!O2*Weighting!K15+TUM_default_S1_Util!P2*Weighting!K16+TUM_default_S1_Util!Q2*Weighting!K17</f>
        <v>-2.0045678507431299</v>
      </c>
      <c r="L2" s="6">
        <f>+TUM_default_S1_Util!B2*Weighting!L2+TUM_default_S1_Util!C2*Weighting!L3+TUM_default_S1_Util!D2*Weighting!L4+TUM_default_S1_Util!E2*Weighting!L5+TUM_default_S1_Util!F2*Weighting!L6+TUM_default_S1_Util!G2*Weighting!L7+TUM_default_S1_Util!H2*Weighting!L8+TUM_default_S1_Util!I2*Weighting!L9+TUM_default_S1_Util!J2*Weighting!L10+TUM_default_S1_Util!K2*Weighting!L11+TUM_default_S1_Util!L2*Weighting!L12+TUM_default_S1_Util!M2*Weighting!L13+TUM_default_S1_Util!N2*Weighting!L14+TUM_default_S1_Util!O2*Weighting!L15+TUM_default_S1_Util!P2*Weighting!L16+TUM_default_S1_Util!Q2*Weighting!L17</f>
        <v>-3.2342683529484324</v>
      </c>
      <c r="M2" s="6">
        <f>+TUM_default_S1_Util!B2*Weighting!M2+TUM_default_S1_Util!C2*Weighting!M3+TUM_default_S1_Util!D2*Weighting!M4+TUM_default_S1_Util!E2*Weighting!M5+TUM_default_S1_Util!F2*Weighting!M6+TUM_default_S1_Util!G2*Weighting!M7+TUM_default_S1_Util!H2*Weighting!M8+TUM_default_S1_Util!I2*Weighting!M9+TUM_default_S1_Util!J2*Weighting!M10+TUM_default_S1_Util!K2*Weighting!M11+TUM_default_S1_Util!L2*Weighting!M12+TUM_default_S1_Util!M2*Weighting!M13+TUM_default_S1_Util!N2*Weighting!M14+TUM_default_S1_Util!O2*Weighting!M15+TUM_default_S1_Util!P2*Weighting!M16+TUM_default_S1_Util!Q2*Weighting!M17</f>
        <v>-5.9146687105269387E-2</v>
      </c>
      <c r="N2" s="6">
        <f>+TUM_default_S1_Util!B2*Weighting!N2+TUM_default_S1_Util!C2*Weighting!N3+TUM_default_S1_Util!D2*Weighting!N4+TUM_default_S1_Util!E2*Weighting!N5+TUM_default_S1_Util!F2*Weighting!N6+TUM_default_S1_Util!G2*Weighting!N7+TUM_default_S1_Util!H2*Weighting!N8+TUM_default_S1_Util!I2*Weighting!N9+TUM_default_S1_Util!J2*Weighting!N10+TUM_default_S1_Util!K2*Weighting!N11+TUM_default_S1_Util!L2*Weighting!N12+TUM_default_S1_Util!M2*Weighting!N13+TUM_default_S1_Util!N2*Weighting!N14+TUM_default_S1_Util!O2*Weighting!N15+TUM_default_S1_Util!P2*Weighting!N16+TUM_default_S1_Util!Q2*Weighting!N17</f>
        <v>-7.4870937592191602</v>
      </c>
      <c r="O2" s="6">
        <f>+TUM_default_S1_Util!B2*Weighting!O2+TUM_default_S1_Util!C2*Weighting!O3+TUM_default_S1_Util!D2*Weighting!O4+TUM_default_S1_Util!E2*Weighting!O5+TUM_default_S1_Util!F2*Weighting!O6+TUM_default_S1_Util!G2*Weighting!O7+TUM_default_S1_Util!H2*Weighting!O8+TUM_default_S1_Util!I2*Weighting!O9+TUM_default_S1_Util!J2*Weighting!O10+TUM_default_S1_Util!K2*Weighting!O11+TUM_default_S1_Util!L2*Weighting!O12+TUM_default_S1_Util!M2*Weighting!O13+TUM_default_S1_Util!N2*Weighting!O14+TUM_default_S1_Util!O2*Weighting!O15+TUM_default_S1_Util!P2*Weighting!O16+TUM_default_S1_Util!Q2*Weighting!O17</f>
        <v>-4.1490839633842791</v>
      </c>
      <c r="P2" s="6">
        <f>+TUM_default_S1_Util!B2*Weighting!P2+TUM_default_S1_Util!C2*Weighting!P3+TUM_default_S1_Util!D2*Weighting!P4+TUM_default_S1_Util!E2*Weighting!P5+TUM_default_S1_Util!F2*Weighting!P6+TUM_default_S1_Util!G2*Weighting!P7+TUM_default_S1_Util!H2*Weighting!P8+TUM_default_S1_Util!I2*Weighting!P9+TUM_default_S1_Util!J2*Weighting!P10+TUM_default_S1_Util!K2*Weighting!P11+TUM_default_S1_Util!L2*Weighting!P12+TUM_default_S1_Util!M2*Weighting!P13+TUM_default_S1_Util!N2*Weighting!P14+TUM_default_S1_Util!O2*Weighting!P15+TUM_default_S1_Util!P2*Weighting!P16+TUM_default_S1_Util!Q2*Weighting!P17</f>
        <v>-3.418395197420296</v>
      </c>
      <c r="Q2" s="6">
        <f>+TUM_default_S1_Util!B2*Weighting!Q2+TUM_default_S1_Util!C2*Weighting!Q3+TUM_default_S1_Util!D2*Weighting!Q4+TUM_default_S1_Util!E2*Weighting!Q5+TUM_default_S1_Util!F2*Weighting!Q6+TUM_default_S1_Util!G2*Weighting!Q7+TUM_default_S1_Util!H2*Weighting!Q8+TUM_default_S1_Util!I2*Weighting!Q9+TUM_default_S1_Util!J2*Weighting!Q10+TUM_default_S1_Util!K2*Weighting!Q11+TUM_default_S1_Util!L2*Weighting!Q12+TUM_default_S1_Util!M2*Weighting!Q13+TUM_default_S1_Util!N2*Weighting!Q14+TUM_default_S1_Util!O2*Weighting!Q15+TUM_default_S1_Util!P2*Weighting!Q16+TUM_default_S1_Util!Q2*Weighting!Q17</f>
        <v>-0.20037216415863751</v>
      </c>
      <c r="R2" s="6">
        <f>+TUM_default_S1_Util!B2*Weighting!R2+TUM_default_S1_Util!C2*Weighting!R3+TUM_default_S1_Util!D2*Weighting!R4+TUM_default_S1_Util!E2*Weighting!R5+TUM_default_S1_Util!F2*Weighting!R6+TUM_default_S1_Util!G2*Weighting!R7+TUM_default_S1_Util!H2*Weighting!R8+TUM_default_S1_Util!I2*Weighting!R9+TUM_default_S1_Util!J2*Weighting!R10+TUM_default_S1_Util!K2*Weighting!R11+TUM_default_S1_Util!L2*Weighting!R12+TUM_default_S1_Util!M2*Weighting!R13+TUM_default_S1_Util!N2*Weighting!R14+TUM_default_S1_Util!O2*Weighting!R15+TUM_default_S1_Util!P2*Weighting!R16+TUM_default_S1_Util!Q2*Weighting!R17</f>
        <v>-0.93661476101120178</v>
      </c>
      <c r="S2" s="6">
        <f>+TUM_default_S1_Util!B2*Weighting!S2+TUM_default_S1_Util!C2*Weighting!S3+TUM_default_S1_Util!D2*Weighting!S4+TUM_default_S1_Util!E2*Weighting!S5+TUM_default_S1_Util!F2*Weighting!S6+TUM_default_S1_Util!G2*Weighting!S7+TUM_default_S1_Util!H2*Weighting!S8+TUM_default_S1_Util!I2*Weighting!S9+TUM_default_S1_Util!J2*Weighting!S10+TUM_default_S1_Util!K2*Weighting!S11+TUM_default_S1_Util!L2*Weighting!S12+TUM_default_S1_Util!M2*Weighting!S13+TUM_default_S1_Util!N2*Weighting!S14+TUM_default_S1_Util!O2*Weighting!S15+TUM_default_S1_Util!P2*Weighting!S16+TUM_default_S1_Util!Q2*Weighting!S17</f>
        <v>-3.1263230891806275</v>
      </c>
      <c r="T2" s="6">
        <f>+TUM_default_S1_Util!B2*Weighting!T2+TUM_default_S1_Util!C2*Weighting!T3+TUM_default_S1_Util!D2*Weighting!T4+TUM_default_S1_Util!E2*Weighting!T5+TUM_default_S1_Util!F2*Weighting!T6+TUM_default_S1_Util!G2*Weighting!T7+TUM_default_S1_Util!H2*Weighting!T8+TUM_default_S1_Util!I2*Weighting!T9+TUM_default_S1_Util!J2*Weighting!T10+TUM_default_S1_Util!K2*Weighting!T11+TUM_default_S1_Util!L2*Weighting!T12+TUM_default_S1_Util!M2*Weighting!T13+TUM_default_S1_Util!N2*Weighting!T14+TUM_default_S1_Util!O2*Weighting!T15+TUM_default_S1_Util!P2*Weighting!T16+TUM_default_S1_Util!Q2*Weighting!T17</f>
        <v>-4.1320453051166455</v>
      </c>
      <c r="U2" s="6">
        <f>+TUM_default_S1_Util!B2*Weighting!U2+TUM_default_S1_Util!C2*Weighting!U3+TUM_default_S1_Util!D2*Weighting!U4+TUM_default_S1_Util!E2*Weighting!U5+TUM_default_S1_Util!F2*Weighting!U6+TUM_default_S1_Util!G2*Weighting!U7+TUM_default_S1_Util!H2*Weighting!U8+TUM_default_S1_Util!I2*Weighting!U9+TUM_default_S1_Util!J2*Weighting!U10+TUM_default_S1_Util!K2*Weighting!U11+TUM_default_S1_Util!L2*Weighting!U12+TUM_default_S1_Util!M2*Weighting!U13+TUM_default_S1_Util!N2*Weighting!U14+TUM_default_S1_Util!O2*Weighting!U15+TUM_default_S1_Util!P2*Weighting!U16+TUM_default_S1_Util!Q2*Weighting!U17</f>
        <v>-0.1904412339924739</v>
      </c>
      <c r="V2" s="6">
        <f>+TUM_default_S1_Util!B2*Weighting!V2+TUM_default_S1_Util!C2*Weighting!V3+TUM_default_S1_Util!D2*Weighting!V4+TUM_default_S1_Util!E2*Weighting!V5+TUM_default_S1_Util!F2*Weighting!V6+TUM_default_S1_Util!G2*Weighting!V7+TUM_default_S1_Util!H2*Weighting!V8+TUM_default_S1_Util!I2*Weighting!V9+TUM_default_S1_Util!J2*Weighting!V10+TUM_default_S1_Util!K2*Weighting!V11+TUM_default_S1_Util!L2*Weighting!V12+TUM_default_S1_Util!M2*Weighting!V13+TUM_default_S1_Util!N2*Weighting!V14+TUM_default_S1_Util!O2*Weighting!V15+TUM_default_S1_Util!P2*Weighting!V16+TUM_default_S1_Util!Q2*Weighting!V17</f>
        <v>-0.48404032517215845</v>
      </c>
      <c r="W2" s="6">
        <f>+TUM_default_S1_Util!B2*Weighting!W2+TUM_default_S1_Util!C2*Weighting!W3+TUM_default_S1_Util!D2*Weighting!W4+TUM_default_S1_Util!E2*Weighting!W5+TUM_default_S1_Util!F2*Weighting!W6+TUM_default_S1_Util!G2*Weighting!W7+TUM_default_S1_Util!H2*Weighting!W8+TUM_default_S1_Util!I2*Weighting!W9+TUM_default_S1_Util!J2*Weighting!W10+TUM_default_S1_Util!K2*Weighting!W11+TUM_default_S1_Util!L2*Weighting!W12+TUM_default_S1_Util!M2*Weighting!W13+TUM_default_S1_Util!N2*Weighting!W14+TUM_default_S1_Util!O2*Weighting!W15+TUM_default_S1_Util!P2*Weighting!W16+TUM_default_S1_Util!Q2*Weighting!W17</f>
        <v>-0.76456717653706252</v>
      </c>
      <c r="X2" s="6">
        <f>+TUM_default_S1_Util!B2*Weighting!X2+TUM_default_S1_Util!C2*Weighting!X3+TUM_default_S1_Util!D2*Weighting!X4+TUM_default_S1_Util!E2*Weighting!X5+TUM_default_S1_Util!F2*Weighting!X6+TUM_default_S1_Util!G2*Weighting!X7+TUM_default_S1_Util!H2*Weighting!X8+TUM_default_S1_Util!I2*Weighting!X9+TUM_default_S1_Util!J2*Weighting!X10+TUM_default_S1_Util!K2*Weighting!X11+TUM_default_S1_Util!L2*Weighting!X12+TUM_default_S1_Util!M2*Weighting!X13+TUM_default_S1_Util!N2*Weighting!X14+TUM_default_S1_Util!O2*Weighting!X15+TUM_default_S1_Util!P2*Weighting!X16+TUM_default_S1_Util!Q2*Weighting!X17</f>
        <v>-0.36443420439872787</v>
      </c>
      <c r="Y2" s="6">
        <f>+TUM_default_S1_Util!B2*Weighting!Y2+TUM_default_S1_Util!C2*Weighting!Y3+TUM_default_S1_Util!D2*Weighting!Y4+TUM_default_S1_Util!E2*Weighting!Y5+TUM_default_S1_Util!F2*Weighting!Y6+TUM_default_S1_Util!G2*Weighting!Y7+TUM_default_S1_Util!H2*Weighting!Y8+TUM_default_S1_Util!I2*Weighting!Y9+TUM_default_S1_Util!J2*Weighting!Y10+TUM_default_S1_Util!K2*Weighting!Y11+TUM_default_S1_Util!L2*Weighting!Y12+TUM_default_S1_Util!M2*Weighting!Y13+TUM_default_S1_Util!N2*Weighting!Y14+TUM_default_S1_Util!O2*Weighting!Y15+TUM_default_S1_Util!P2*Weighting!Y16+TUM_default_S1_Util!Q2*Weighting!Y17</f>
        <v>-0.22199410724327731</v>
      </c>
      <c r="Z2" s="6">
        <f>+TUM_default_S1_Util!B2*Weighting!Z2+TUM_default_S1_Util!C2*Weighting!Z3+TUM_default_S1_Util!D2*Weighting!Z4+TUM_default_S1_Util!E2*Weighting!Z5+TUM_default_S1_Util!F2*Weighting!Z6+TUM_default_S1_Util!G2*Weighting!Z7+TUM_default_S1_Util!H2*Weighting!Z8+TUM_default_S1_Util!I2*Weighting!Z9+TUM_default_S1_Util!J2*Weighting!Z10+TUM_default_S1_Util!K2*Weighting!Z11+TUM_default_S1_Util!L2*Weighting!Z12+TUM_default_S1_Util!M2*Weighting!Z13+TUM_default_S1_Util!N2*Weighting!Z14+TUM_default_S1_Util!O2*Weighting!Z15+TUM_default_S1_Util!P2*Weighting!Z16+TUM_default_S1_Util!Q2*Weighting!Z17</f>
        <v>-0.97897247006850652</v>
      </c>
      <c r="AA2" s="6">
        <f>+TUM_default_S1_Util!B2*Weighting!AA2+TUM_default_S1_Util!C2*Weighting!AA3+TUM_default_S1_Util!D2*Weighting!AA4+TUM_default_S1_Util!E2*Weighting!AA5+TUM_default_S1_Util!F2*Weighting!AA6+TUM_default_S1_Util!G2*Weighting!AA7+TUM_default_S1_Util!H2*Weighting!AA8+TUM_default_S1_Util!I2*Weighting!AA9+TUM_default_S1_Util!J2*Weighting!AA10+TUM_default_S1_Util!K2*Weighting!AA11+TUM_default_S1_Util!L2*Weighting!AA12+TUM_default_S1_Util!M2*Weighting!AA13+TUM_default_S1_Util!N2*Weighting!AA14+TUM_default_S1_Util!O2*Weighting!AA15+TUM_default_S1_Util!P2*Weighting!AA16+TUM_default_S1_Util!Q2*Weighting!AA17</f>
        <v>-1.7636919357895189</v>
      </c>
    </row>
    <row r="3" spans="1:27" x14ac:dyDescent="0.35">
      <c r="A3" s="5" t="s">
        <v>2</v>
      </c>
      <c r="B3" s="6">
        <f ca="1">+TUM_default_S1_Util!B3*Weighting!B2+TUM_default_S1_Util!C3*Weighting!B3+TUM_default_S1_Util!D3*Weighting!B4+TUM_default_S1_Util!E3*Weighting!B5+TUM_default_S1_Util!F3*Weighting!B6+TUM_default_S1_Util!G3*Weighting!B7+TUM_default_S1_Util!H3*Weighting!B8+TUM_default_S1_Util!I3*Weighting!B9+TUM_default_S1_Util!J3*Weighting!B10+TUM_default_S1_Util!K3*Weighting!B11+TUM_default_S1_Util!L3*Weighting!B12+TUM_default_S1_Util!M3*Weighting!B13+TUM_default_S1_Util!N3*Weighting!B14+TUM_default_S1_Util!O3*Weighting!B15+TUM_default_S1_Util!P3*Weighting!B16+TUM_default_S1_Util!Q3*Weighting!B17</f>
        <v>-0.14723650731002783</v>
      </c>
      <c r="C3" s="6">
        <f ca="1">+TUM_default_S1_Util!B3*Weighting!C2+TUM_default_S1_Util!C3*Weighting!C3+TUM_default_S1_Util!D3*Weighting!C4+TUM_default_S1_Util!E3*Weighting!C5+TUM_default_S1_Util!F3*Weighting!C6+TUM_default_S1_Util!G3*Weighting!C7+TUM_default_S1_Util!H3*Weighting!C8+TUM_default_S1_Util!I3*Weighting!C9+TUM_default_S1_Util!J3*Weighting!C10+TUM_default_S1_Util!K3*Weighting!C11+TUM_default_S1_Util!L3*Weighting!C12+TUM_default_S1_Util!M3*Weighting!C13+TUM_default_S1_Util!N3*Weighting!C14+TUM_default_S1_Util!O3*Weighting!C15+TUM_default_S1_Util!P3*Weighting!C16+TUM_default_S1_Util!Q3*Weighting!C17</f>
        <v>-0.10166046056988803</v>
      </c>
      <c r="D3" s="6">
        <f ca="1">+TUM_default_S1_Util!B3*Weighting!D2+TUM_default_S1_Util!C3*Weighting!D3+TUM_default_S1_Util!D3*Weighting!D4+TUM_default_S1_Util!E3*Weighting!D5+TUM_default_S1_Util!F3*Weighting!D6+TUM_default_S1_Util!G3*Weighting!D7+TUM_default_S1_Util!H3*Weighting!D8+TUM_default_S1_Util!I3*Weighting!D9+TUM_default_S1_Util!J3*Weighting!D10+TUM_default_S1_Util!K3*Weighting!D11+TUM_default_S1_Util!L3*Weighting!D12+TUM_default_S1_Util!M3*Weighting!D13+TUM_default_S1_Util!N3*Weighting!D14+TUM_default_S1_Util!O3*Weighting!D15+TUM_default_S1_Util!P3*Weighting!D16+TUM_default_S1_Util!Q3*Weighting!D17</f>
        <v>-0.14433595367106036</v>
      </c>
      <c r="E3" s="6">
        <f ca="1">+TUM_default_S1_Util!B3*Weighting!E2+TUM_default_S1_Util!C3*Weighting!E3+TUM_default_S1_Util!D3*Weighting!E4+TUM_default_S1_Util!E3*Weighting!E5+TUM_default_S1_Util!F3*Weighting!E6+TUM_default_S1_Util!G3*Weighting!E7+TUM_default_S1_Util!H3*Weighting!E8+TUM_default_S1_Util!I3*Weighting!E9+TUM_default_S1_Util!J3*Weighting!E10+TUM_default_S1_Util!K3*Weighting!E11+TUM_default_S1_Util!L3*Weighting!E12+TUM_default_S1_Util!M3*Weighting!E13+TUM_default_S1_Util!N3*Weighting!E14+TUM_default_S1_Util!O3*Weighting!E15+TUM_default_S1_Util!P3*Weighting!E16+TUM_default_S1_Util!Q3*Weighting!E17</f>
        <v>-8.4865832631264654E-2</v>
      </c>
      <c r="F3" s="6">
        <f ca="1">+TUM_default_S1_Util!B3*Weighting!F2+TUM_default_S1_Util!C3*Weighting!F3+TUM_default_S1_Util!D3*Weighting!F4+TUM_default_S1_Util!E3*Weighting!F5+TUM_default_S1_Util!F3*Weighting!F6+TUM_default_S1_Util!G3*Weighting!F7+TUM_default_S1_Util!H3*Weighting!F8+TUM_default_S1_Util!I3*Weighting!F9+TUM_default_S1_Util!J3*Weighting!F10+TUM_default_S1_Util!K3*Weighting!F11+TUM_default_S1_Util!L3*Weighting!F12+TUM_default_S1_Util!M3*Weighting!F13+TUM_default_S1_Util!N3*Weighting!F14+TUM_default_S1_Util!O3*Weighting!F15+TUM_default_S1_Util!P3*Weighting!F16+TUM_default_S1_Util!Q3*Weighting!F17</f>
        <v>-0.12847448545588475</v>
      </c>
      <c r="G3" s="6">
        <f>+TUM_default_S1_Util!B3*Weighting!G2+TUM_default_S1_Util!C3*Weighting!G3+TUM_default_S1_Util!D3*Weighting!G4+TUM_default_S1_Util!E3*Weighting!G5+TUM_default_S1_Util!F3*Weighting!G6+TUM_default_S1_Util!G3*Weighting!G7+TUM_default_S1_Util!H3*Weighting!G8+TUM_default_S1_Util!I3*Weighting!G9+TUM_default_S1_Util!J3*Weighting!G10+TUM_default_S1_Util!K3*Weighting!G11+TUM_default_S1_Util!L3*Weighting!G12+TUM_default_S1_Util!M3*Weighting!G13+TUM_default_S1_Util!N3*Weighting!G14+TUM_default_S1_Util!O3*Weighting!G15+TUM_default_S1_Util!P3*Weighting!G16+TUM_default_S1_Util!Q3*Weighting!G17</f>
        <v>-7.6134213357250208E-2</v>
      </c>
      <c r="H3" s="6">
        <f>+TUM_default_S1_Util!B3*Weighting!H2+TUM_default_S1_Util!C3*Weighting!H3+TUM_default_S1_Util!D3*Weighting!H4+TUM_default_S1_Util!E3*Weighting!H5+TUM_default_S1_Util!F3*Weighting!H6+TUM_default_S1_Util!G3*Weighting!H7+TUM_default_S1_Util!H3*Weighting!H8+TUM_default_S1_Util!I3*Weighting!H9+TUM_default_S1_Util!J3*Weighting!H10+TUM_default_S1_Util!K3*Weighting!H11+TUM_default_S1_Util!L3*Weighting!H12+TUM_default_S1_Util!M3*Weighting!H13+TUM_default_S1_Util!N3*Weighting!H14+TUM_default_S1_Util!O3*Weighting!H15+TUM_default_S1_Util!P3*Weighting!H16+TUM_default_S1_Util!Q3*Weighting!H17</f>
        <v>-6.2779975077325356E-2</v>
      </c>
      <c r="I3" s="6">
        <f>+TUM_default_S1_Util!B3*Weighting!I2+TUM_default_S1_Util!C3*Weighting!I3+TUM_default_S1_Util!D3*Weighting!I4+TUM_default_S1_Util!E3*Weighting!I5+TUM_default_S1_Util!F3*Weighting!I6+TUM_default_S1_Util!G3*Weighting!I7+TUM_default_S1_Util!H3*Weighting!I8+TUM_default_S1_Util!I3*Weighting!I9+TUM_default_S1_Util!J3*Weighting!I10+TUM_default_S1_Util!K3*Weighting!I11+TUM_default_S1_Util!L3*Weighting!I12+TUM_default_S1_Util!M3*Weighting!I13+TUM_default_S1_Util!N3*Weighting!I14+TUM_default_S1_Util!O3*Weighting!I15+TUM_default_S1_Util!P3*Weighting!I16+TUM_default_S1_Util!Q3*Weighting!I17</f>
        <v>-7.7508532643650319E-2</v>
      </c>
      <c r="J3" s="6">
        <f>+TUM_default_S1_Util!B3*Weighting!J2+TUM_default_S1_Util!C3*Weighting!J3+TUM_default_S1_Util!D3*Weighting!J4+TUM_default_S1_Util!E3*Weighting!J5+TUM_default_S1_Util!F3*Weighting!J6+TUM_default_S1_Util!G3*Weighting!J7+TUM_default_S1_Util!H3*Weighting!J8+TUM_default_S1_Util!I3*Weighting!J9+TUM_default_S1_Util!J3*Weighting!J10+TUM_default_S1_Util!K3*Weighting!J11+TUM_default_S1_Util!L3*Weighting!J12+TUM_default_S1_Util!M3*Weighting!J13+TUM_default_S1_Util!N3*Weighting!J14+TUM_default_S1_Util!O3*Weighting!J15+TUM_default_S1_Util!P3*Weighting!J16+TUM_default_S1_Util!Q3*Weighting!J17</f>
        <v>-7.4054150555196541E-2</v>
      </c>
      <c r="K3" s="6">
        <f>+TUM_default_S1_Util!B3*Weighting!K2+TUM_default_S1_Util!C3*Weighting!K3+TUM_default_S1_Util!D3*Weighting!K4+TUM_default_S1_Util!E3*Weighting!K5+TUM_default_S1_Util!F3*Weighting!K6+TUM_default_S1_Util!G3*Weighting!K7+TUM_default_S1_Util!H3*Weighting!K8+TUM_default_S1_Util!I3*Weighting!K9+TUM_default_S1_Util!J3*Weighting!K10+TUM_default_S1_Util!K3*Weighting!K11+TUM_default_S1_Util!L3*Weighting!K12+TUM_default_S1_Util!M3*Weighting!K13+TUM_default_S1_Util!N3*Weighting!K14+TUM_default_S1_Util!O3*Weighting!K15+TUM_default_S1_Util!P3*Weighting!K16+TUM_default_S1_Util!Q3*Weighting!K17</f>
        <v>-6.8304308244064221E-2</v>
      </c>
      <c r="L3" s="6">
        <f>+TUM_default_S1_Util!B3*Weighting!L2+TUM_default_S1_Util!C3*Weighting!L3+TUM_default_S1_Util!D3*Weighting!L4+TUM_default_S1_Util!E3*Weighting!L5+TUM_default_S1_Util!F3*Weighting!L6+TUM_default_S1_Util!G3*Weighting!L7+TUM_default_S1_Util!H3*Weighting!L8+TUM_default_S1_Util!I3*Weighting!L9+TUM_default_S1_Util!J3*Weighting!L10+TUM_default_S1_Util!K3*Weighting!L11+TUM_default_S1_Util!L3*Weighting!L12+TUM_default_S1_Util!M3*Weighting!L13+TUM_default_S1_Util!N3*Weighting!L14+TUM_default_S1_Util!O3*Weighting!L15+TUM_default_S1_Util!P3*Weighting!L16+TUM_default_S1_Util!Q3*Weighting!L17</f>
        <v>-5.8982702193639103E-2</v>
      </c>
      <c r="M3" s="6">
        <f>+TUM_default_S1_Util!B3*Weighting!M2+TUM_default_S1_Util!C3*Weighting!M3+TUM_default_S1_Util!D3*Weighting!M4+TUM_default_S1_Util!E3*Weighting!M5+TUM_default_S1_Util!F3*Weighting!M6+TUM_default_S1_Util!G3*Weighting!M7+TUM_default_S1_Util!H3*Weighting!M8+TUM_default_S1_Util!I3*Weighting!M9+TUM_default_S1_Util!J3*Weighting!M10+TUM_default_S1_Util!K3*Weighting!M11+TUM_default_S1_Util!L3*Weighting!M12+TUM_default_S1_Util!M3*Weighting!M13+TUM_default_S1_Util!N3*Weighting!M14+TUM_default_S1_Util!O3*Weighting!M15+TUM_default_S1_Util!P3*Weighting!M16+TUM_default_S1_Util!Q3*Weighting!M17</f>
        <v>-4.376491599052513E-3</v>
      </c>
      <c r="N3" s="6">
        <f>+TUM_default_S1_Util!B3*Weighting!N2+TUM_default_S1_Util!C3*Weighting!N3+TUM_default_S1_Util!D3*Weighting!N4+TUM_default_S1_Util!E3*Weighting!N5+TUM_default_S1_Util!F3*Weighting!N6+TUM_default_S1_Util!G3*Weighting!N7+TUM_default_S1_Util!H3*Weighting!N8+TUM_default_S1_Util!I3*Weighting!N9+TUM_default_S1_Util!J3*Weighting!N10+TUM_default_S1_Util!K3*Weighting!N11+TUM_default_S1_Util!L3*Weighting!N12+TUM_default_S1_Util!M3*Weighting!N13+TUM_default_S1_Util!N3*Weighting!N14+TUM_default_S1_Util!O3*Weighting!N15+TUM_default_S1_Util!P3*Weighting!N16+TUM_default_S1_Util!Q3*Weighting!N17</f>
        <v>-0.40932154493581285</v>
      </c>
      <c r="O3" s="6">
        <f>+TUM_default_S1_Util!B3*Weighting!O2+TUM_default_S1_Util!C3*Weighting!O3+TUM_default_S1_Util!D3*Weighting!O4+TUM_default_S1_Util!E3*Weighting!O5+TUM_default_S1_Util!F3*Weighting!O6+TUM_default_S1_Util!G3*Weighting!O7+TUM_default_S1_Util!H3*Weighting!O8+TUM_default_S1_Util!I3*Weighting!O9+TUM_default_S1_Util!J3*Weighting!O10+TUM_default_S1_Util!K3*Weighting!O11+TUM_default_S1_Util!L3*Weighting!O12+TUM_default_S1_Util!M3*Weighting!O13+TUM_default_S1_Util!N3*Weighting!O14+TUM_default_S1_Util!O3*Weighting!O15+TUM_default_S1_Util!P3*Weighting!O16+TUM_default_S1_Util!Q3*Weighting!O17</f>
        <v>-0.14735503573823941</v>
      </c>
      <c r="P3" s="6">
        <f>+TUM_default_S1_Util!B3*Weighting!P2+TUM_default_S1_Util!C3*Weighting!P3+TUM_default_S1_Util!D3*Weighting!P4+TUM_default_S1_Util!E3*Weighting!P5+TUM_default_S1_Util!F3*Weighting!P6+TUM_default_S1_Util!G3*Weighting!P7+TUM_default_S1_Util!H3*Weighting!P8+TUM_default_S1_Util!I3*Weighting!P9+TUM_default_S1_Util!J3*Weighting!P10+TUM_default_S1_Util!K3*Weighting!P11+TUM_default_S1_Util!L3*Weighting!P12+TUM_default_S1_Util!M3*Weighting!P13+TUM_default_S1_Util!N3*Weighting!P14+TUM_default_S1_Util!O3*Weighting!P15+TUM_default_S1_Util!P3*Weighting!P16+TUM_default_S1_Util!Q3*Weighting!P17</f>
        <v>-6.5946273977378622E-2</v>
      </c>
      <c r="Q3" s="6">
        <f>+TUM_default_S1_Util!B3*Weighting!Q2+TUM_default_S1_Util!C3*Weighting!Q3+TUM_default_S1_Util!D3*Weighting!Q4+TUM_default_S1_Util!E3*Weighting!Q5+TUM_default_S1_Util!F3*Weighting!Q6+TUM_default_S1_Util!G3*Weighting!Q7+TUM_default_S1_Util!H3*Weighting!Q8+TUM_default_S1_Util!I3*Weighting!Q9+TUM_default_S1_Util!J3*Weighting!Q10+TUM_default_S1_Util!K3*Weighting!Q11+TUM_default_S1_Util!L3*Weighting!Q12+TUM_default_S1_Util!M3*Weighting!Q13+TUM_default_S1_Util!N3*Weighting!Q14+TUM_default_S1_Util!O3*Weighting!Q15+TUM_default_S1_Util!P3*Weighting!Q16+TUM_default_S1_Util!Q3*Weighting!Q17</f>
        <v>-7.1965951871412245E-3</v>
      </c>
      <c r="R3" s="6">
        <f>+TUM_default_S1_Util!B3*Weighting!R2+TUM_default_S1_Util!C3*Weighting!R3+TUM_default_S1_Util!D3*Weighting!R4+TUM_default_S1_Util!E3*Weighting!R5+TUM_default_S1_Util!F3*Weighting!R6+TUM_default_S1_Util!G3*Weighting!R7+TUM_default_S1_Util!H3*Weighting!R8+TUM_default_S1_Util!I3*Weighting!R9+TUM_default_S1_Util!J3*Weighting!R10+TUM_default_S1_Util!K3*Weighting!R11+TUM_default_S1_Util!L3*Weighting!R12+TUM_default_S1_Util!M3*Weighting!R13+TUM_default_S1_Util!N3*Weighting!R14+TUM_default_S1_Util!O3*Weighting!R15+TUM_default_S1_Util!P3*Weighting!R16+TUM_default_S1_Util!Q3*Weighting!R17</f>
        <v>-8.7855203257460407E-2</v>
      </c>
      <c r="S3" s="6">
        <f>+TUM_default_S1_Util!B3*Weighting!S2+TUM_default_S1_Util!C3*Weighting!S3+TUM_default_S1_Util!D3*Weighting!S4+TUM_default_S1_Util!E3*Weighting!S5+TUM_default_S1_Util!F3*Weighting!S6+TUM_default_S1_Util!G3*Weighting!S7+TUM_default_S1_Util!H3*Weighting!S8+TUM_default_S1_Util!I3*Weighting!S9+TUM_default_S1_Util!J3*Weighting!S10+TUM_default_S1_Util!K3*Weighting!S11+TUM_default_S1_Util!L3*Weighting!S12+TUM_default_S1_Util!M3*Weighting!S13+TUM_default_S1_Util!N3*Weighting!S14+TUM_default_S1_Util!O3*Weighting!S15+TUM_default_S1_Util!P3*Weighting!S16+TUM_default_S1_Util!Q3*Weighting!S17</f>
        <v>-5.7230997447189749E-2</v>
      </c>
      <c r="T3" s="6">
        <f>+TUM_default_S1_Util!B3*Weighting!T2+TUM_default_S1_Util!C3*Weighting!T3+TUM_default_S1_Util!D3*Weighting!T4+TUM_default_S1_Util!E3*Weighting!T5+TUM_default_S1_Util!F3*Weighting!T6+TUM_default_S1_Util!G3*Weighting!T7+TUM_default_S1_Util!H3*Weighting!T8+TUM_default_S1_Util!I3*Weighting!T9+TUM_default_S1_Util!J3*Weighting!T10+TUM_default_S1_Util!K3*Weighting!T11+TUM_default_S1_Util!L3*Weighting!T12+TUM_default_S1_Util!M3*Weighting!T13+TUM_default_S1_Util!N3*Weighting!T14+TUM_default_S1_Util!O3*Weighting!T15+TUM_default_S1_Util!P3*Weighting!T16+TUM_default_S1_Util!Q3*Weighting!T17</f>
        <v>-7.1772250726220718E-2</v>
      </c>
      <c r="U3" s="6">
        <f>+TUM_default_S1_Util!B3*Weighting!U2+TUM_default_S1_Util!C3*Weighting!U3+TUM_default_S1_Util!D3*Weighting!U4+TUM_default_S1_Util!E3*Weighting!U5+TUM_default_S1_Util!F3*Weighting!U6+TUM_default_S1_Util!G3*Weighting!U7+TUM_default_S1_Util!H3*Weighting!U8+TUM_default_S1_Util!I3*Weighting!U9+TUM_default_S1_Util!J3*Weighting!U10+TUM_default_S1_Util!K3*Weighting!U11+TUM_default_S1_Util!L3*Weighting!U12+TUM_default_S1_Util!M3*Weighting!U13+TUM_default_S1_Util!N3*Weighting!U14+TUM_default_S1_Util!O3*Weighting!U15+TUM_default_S1_Util!P3*Weighting!U16+TUM_default_S1_Util!Q3*Weighting!U17</f>
        <v>-7.8913870329440066E-3</v>
      </c>
      <c r="V3" s="6">
        <f>+TUM_default_S1_Util!B3*Weighting!V2+TUM_default_S1_Util!C3*Weighting!V3+TUM_default_S1_Util!D3*Weighting!V4+TUM_default_S1_Util!E3*Weighting!V5+TUM_default_S1_Util!F3*Weighting!V6+TUM_default_S1_Util!G3*Weighting!V7+TUM_default_S1_Util!H3*Weighting!V8+TUM_default_S1_Util!I3*Weighting!V9+TUM_default_S1_Util!J3*Weighting!V10+TUM_default_S1_Util!K3*Weighting!V11+TUM_default_S1_Util!L3*Weighting!V12+TUM_default_S1_Util!M3*Weighting!V13+TUM_default_S1_Util!N3*Weighting!V14+TUM_default_S1_Util!O3*Weighting!V15+TUM_default_S1_Util!P3*Weighting!V16+TUM_default_S1_Util!Q3*Weighting!V17</f>
        <v>-4.0846887671072044E-2</v>
      </c>
      <c r="W3" s="6">
        <f>+TUM_default_S1_Util!B3*Weighting!W2+TUM_default_S1_Util!C3*Weighting!W3+TUM_default_S1_Util!D3*Weighting!W4+TUM_default_S1_Util!E3*Weighting!W5+TUM_default_S1_Util!F3*Weighting!W6+TUM_default_S1_Util!G3*Weighting!W7+TUM_default_S1_Util!H3*Weighting!W8+TUM_default_S1_Util!I3*Weighting!W9+TUM_default_S1_Util!J3*Weighting!W10+TUM_default_S1_Util!K3*Weighting!W11+TUM_default_S1_Util!L3*Weighting!W12+TUM_default_S1_Util!M3*Weighting!W13+TUM_default_S1_Util!N3*Weighting!W14+TUM_default_S1_Util!O3*Weighting!W15+TUM_default_S1_Util!P3*Weighting!W16+TUM_default_S1_Util!Q3*Weighting!W17</f>
        <v>-0.10726732089257215</v>
      </c>
      <c r="X3" s="6">
        <f>+TUM_default_S1_Util!B3*Weighting!X2+TUM_default_S1_Util!C3*Weighting!X3+TUM_default_S1_Util!D3*Weighting!X4+TUM_default_S1_Util!E3*Weighting!X5+TUM_default_S1_Util!F3*Weighting!X6+TUM_default_S1_Util!G3*Weighting!X7+TUM_default_S1_Util!H3*Weighting!X8+TUM_default_S1_Util!I3*Weighting!X9+TUM_default_S1_Util!J3*Weighting!X10+TUM_default_S1_Util!K3*Weighting!X11+TUM_default_S1_Util!L3*Weighting!X12+TUM_default_S1_Util!M3*Weighting!X13+TUM_default_S1_Util!N3*Weighting!X14+TUM_default_S1_Util!O3*Weighting!X15+TUM_default_S1_Util!P3*Weighting!X16+TUM_default_S1_Util!Q3*Weighting!X17</f>
        <v>-6.6353519366587612E-3</v>
      </c>
      <c r="Y3" s="6">
        <f>+TUM_default_S1_Util!B3*Weighting!Y2+TUM_default_S1_Util!C3*Weighting!Y3+TUM_default_S1_Util!D3*Weighting!Y4+TUM_default_S1_Util!E3*Weighting!Y5+TUM_default_S1_Util!F3*Weighting!Y6+TUM_default_S1_Util!G3*Weighting!Y7+TUM_default_S1_Util!H3*Weighting!Y8+TUM_default_S1_Util!I3*Weighting!Y9+TUM_default_S1_Util!J3*Weighting!Y10+TUM_default_S1_Util!K3*Weighting!Y11+TUM_default_S1_Util!L3*Weighting!Y12+TUM_default_S1_Util!M3*Weighting!Y13+TUM_default_S1_Util!N3*Weighting!Y14+TUM_default_S1_Util!O3*Weighting!Y15+TUM_default_S1_Util!P3*Weighting!Y16+TUM_default_S1_Util!Q3*Weighting!Y17</f>
        <v>-3.5677529973707129E-3</v>
      </c>
      <c r="Z3" s="6">
        <f>+TUM_default_S1_Util!B3*Weighting!Z2+TUM_default_S1_Util!C3*Weighting!Z3+TUM_default_S1_Util!D3*Weighting!Z4+TUM_default_S1_Util!E3*Weighting!Z5+TUM_default_S1_Util!F3*Weighting!Z6+TUM_default_S1_Util!G3*Weighting!Z7+TUM_default_S1_Util!H3*Weighting!Z8+TUM_default_S1_Util!I3*Weighting!Z9+TUM_default_S1_Util!J3*Weighting!Z10+TUM_default_S1_Util!K3*Weighting!Z11+TUM_default_S1_Util!L3*Weighting!Z12+TUM_default_S1_Util!M3*Weighting!Z13+TUM_default_S1_Util!N3*Weighting!Z14+TUM_default_S1_Util!O3*Weighting!Z15+TUM_default_S1_Util!P3*Weighting!Z16+TUM_default_S1_Util!Q3*Weighting!Z17</f>
        <v>-2.7530905437235648E-2</v>
      </c>
      <c r="AA3" s="6">
        <f>+TUM_default_S1_Util!B3*Weighting!AA2+TUM_default_S1_Util!C3*Weighting!AA3+TUM_default_S1_Util!D3*Weighting!AA4+TUM_default_S1_Util!E3*Weighting!AA5+TUM_default_S1_Util!F3*Weighting!AA6+TUM_default_S1_Util!G3*Weighting!AA7+TUM_default_S1_Util!H3*Weighting!AA8+TUM_default_S1_Util!I3*Weighting!AA9+TUM_default_S1_Util!J3*Weighting!AA10+TUM_default_S1_Util!K3*Weighting!AA11+TUM_default_S1_Util!L3*Weighting!AA12+TUM_default_S1_Util!M3*Weighting!AA13+TUM_default_S1_Util!N3*Weighting!AA14+TUM_default_S1_Util!O3*Weighting!AA15+TUM_default_S1_Util!P3*Weighting!AA16+TUM_default_S1_Util!Q3*Weighting!AA17</f>
        <v>-0.11437071268601538</v>
      </c>
    </row>
    <row r="4" spans="1:27" x14ac:dyDescent="0.35">
      <c r="A4" s="5" t="s">
        <v>3</v>
      </c>
      <c r="B4" s="6">
        <f ca="1">+TUM_default_S1_Util!B4*Weighting!B2+TUM_default_S1_Util!C4*Weighting!B3+TUM_default_S1_Util!D4*Weighting!B4+TUM_default_S1_Util!E4*Weighting!B5+TUM_default_S1_Util!F4*Weighting!B6+TUM_default_S1_Util!G4*Weighting!B7+TUM_default_S1_Util!H4*Weighting!B8+TUM_default_S1_Util!I4*Weighting!B9+TUM_default_S1_Util!J4*Weighting!B10+TUM_default_S1_Util!K4*Weighting!B11+TUM_default_S1_Util!L4*Weighting!B12+TUM_default_S1_Util!M4*Weighting!B13+TUM_default_S1_Util!N4*Weighting!B14+TUM_default_S1_Util!O4*Weighting!B15+TUM_default_S1_Util!P4*Weighting!B16+TUM_default_S1_Util!Q4*Weighting!B17</f>
        <v>-3.1712967063806472</v>
      </c>
      <c r="C4" s="6">
        <f ca="1">+TUM_default_S1_Util!B4*Weighting!C2+TUM_default_S1_Util!C4*Weighting!C3+TUM_default_S1_Util!D4*Weighting!C4+TUM_default_S1_Util!E4*Weighting!C5+TUM_default_S1_Util!F4*Weighting!C6+TUM_default_S1_Util!G4*Weighting!C7+TUM_default_S1_Util!H4*Weighting!C8+TUM_default_S1_Util!I4*Weighting!C9+TUM_default_S1_Util!J4*Weighting!C10+TUM_default_S1_Util!K4*Weighting!C11+TUM_default_S1_Util!L4*Weighting!C12+TUM_default_S1_Util!M4*Weighting!C13+TUM_default_S1_Util!N4*Weighting!C14+TUM_default_S1_Util!O4*Weighting!C15+TUM_default_S1_Util!P4*Weighting!C16+TUM_default_S1_Util!Q4*Weighting!C17</f>
        <v>-2.6632936186652234</v>
      </c>
      <c r="D4" s="6">
        <f ca="1">+TUM_default_S1_Util!B4*Weighting!D2+TUM_default_S1_Util!C4*Weighting!D3+TUM_default_S1_Util!D4*Weighting!D4+TUM_default_S1_Util!E4*Weighting!D5+TUM_default_S1_Util!F4*Weighting!D6+TUM_default_S1_Util!G4*Weighting!D7+TUM_default_S1_Util!H4*Weighting!D8+TUM_default_S1_Util!I4*Weighting!D9+TUM_default_S1_Util!J4*Weighting!D10+TUM_default_S1_Util!K4*Weighting!D11+TUM_default_S1_Util!L4*Weighting!D12+TUM_default_S1_Util!M4*Weighting!D13+TUM_default_S1_Util!N4*Weighting!D14+TUM_default_S1_Util!O4*Weighting!D15+TUM_default_S1_Util!P4*Weighting!D16+TUM_default_S1_Util!Q4*Weighting!D17</f>
        <v>-3.0978605938973676</v>
      </c>
      <c r="E4" s="6">
        <f ca="1">+TUM_default_S1_Util!B4*Weighting!E2+TUM_default_S1_Util!C4*Weighting!E3+TUM_default_S1_Util!D4*Weighting!E4+TUM_default_S1_Util!E4*Weighting!E5+TUM_default_S1_Util!F4*Weighting!E6+TUM_default_S1_Util!G4*Weighting!E7+TUM_default_S1_Util!H4*Weighting!E8+TUM_default_S1_Util!I4*Weighting!E9+TUM_default_S1_Util!J4*Weighting!E10+TUM_default_S1_Util!K4*Weighting!E11+TUM_default_S1_Util!L4*Weighting!E12+TUM_default_S1_Util!M4*Weighting!E13+TUM_default_S1_Util!N4*Weighting!E14+TUM_default_S1_Util!O4*Weighting!E15+TUM_default_S1_Util!P4*Weighting!E16+TUM_default_S1_Util!Q4*Weighting!E17</f>
        <v>-1.143584545883785</v>
      </c>
      <c r="F4" s="6">
        <f ca="1">+TUM_default_S1_Util!B4*Weighting!F2+TUM_default_S1_Util!C4*Weighting!F3+TUM_default_S1_Util!D4*Weighting!F4+TUM_default_S1_Util!E4*Weighting!F5+TUM_default_S1_Util!F4*Weighting!F6+TUM_default_S1_Util!G4*Weighting!F7+TUM_default_S1_Util!H4*Weighting!F8+TUM_default_S1_Util!I4*Weighting!F9+TUM_default_S1_Util!J4*Weighting!F10+TUM_default_S1_Util!K4*Weighting!F11+TUM_default_S1_Util!L4*Weighting!F12+TUM_default_S1_Util!M4*Weighting!F13+TUM_default_S1_Util!N4*Weighting!F14+TUM_default_S1_Util!O4*Weighting!F15+TUM_default_S1_Util!P4*Weighting!F16+TUM_default_S1_Util!Q4*Weighting!F17</f>
        <v>-3.0355815725008815</v>
      </c>
      <c r="G4" s="6">
        <f>+TUM_default_S1_Util!B4*Weighting!G2+TUM_default_S1_Util!C4*Weighting!G3+TUM_default_S1_Util!D4*Weighting!G4+TUM_default_S1_Util!E4*Weighting!G5+TUM_default_S1_Util!F4*Weighting!G6+TUM_default_S1_Util!G4*Weighting!G7+TUM_default_S1_Util!H4*Weighting!G8+TUM_default_S1_Util!I4*Weighting!G9+TUM_default_S1_Util!J4*Weighting!G10+TUM_default_S1_Util!K4*Weighting!G11+TUM_default_S1_Util!L4*Weighting!G12+TUM_default_S1_Util!M4*Weighting!G13+TUM_default_S1_Util!N4*Weighting!G14+TUM_default_S1_Util!O4*Weighting!G15+TUM_default_S1_Util!P4*Weighting!G16+TUM_default_S1_Util!Q4*Weighting!G17</f>
        <v>-1.8933335824393918</v>
      </c>
      <c r="H4" s="6">
        <f>+TUM_default_S1_Util!B4*Weighting!H2+TUM_default_S1_Util!C4*Weighting!H3+TUM_default_S1_Util!D4*Weighting!H4+TUM_default_S1_Util!E4*Weighting!H5+TUM_default_S1_Util!F4*Weighting!H6+TUM_default_S1_Util!G4*Weighting!H7+TUM_default_S1_Util!H4*Weighting!H8+TUM_default_S1_Util!I4*Weighting!H9+TUM_default_S1_Util!J4*Weighting!H10+TUM_default_S1_Util!K4*Weighting!H11+TUM_default_S1_Util!L4*Weighting!H12+TUM_default_S1_Util!M4*Weighting!H13+TUM_default_S1_Util!N4*Weighting!H14+TUM_default_S1_Util!O4*Weighting!H15+TUM_default_S1_Util!P4*Weighting!H16+TUM_default_S1_Util!Q4*Weighting!H17</f>
        <v>-1.8930422988388107</v>
      </c>
      <c r="I4" s="6">
        <f>+TUM_default_S1_Util!B4*Weighting!I2+TUM_default_S1_Util!C4*Weighting!I3+TUM_default_S1_Util!D4*Weighting!I4+TUM_default_S1_Util!E4*Weighting!I5+TUM_default_S1_Util!F4*Weighting!I6+TUM_default_S1_Util!G4*Weighting!I7+TUM_default_S1_Util!H4*Weighting!I8+TUM_default_S1_Util!I4*Weighting!I9+TUM_default_S1_Util!J4*Weighting!I10+TUM_default_S1_Util!K4*Weighting!I11+TUM_default_S1_Util!L4*Weighting!I12+TUM_default_S1_Util!M4*Weighting!I13+TUM_default_S1_Util!N4*Weighting!I14+TUM_default_S1_Util!O4*Weighting!I15+TUM_default_S1_Util!P4*Weighting!I16+TUM_default_S1_Util!Q4*Weighting!I17</f>
        <v>-1.9533422154098747</v>
      </c>
      <c r="J4" s="6">
        <f>+TUM_default_S1_Util!B4*Weighting!J2+TUM_default_S1_Util!C4*Weighting!J3+TUM_default_S1_Util!D4*Weighting!J4+TUM_default_S1_Util!E4*Weighting!J5+TUM_default_S1_Util!F4*Weighting!J6+TUM_default_S1_Util!G4*Weighting!J7+TUM_default_S1_Util!H4*Weighting!J8+TUM_default_S1_Util!I4*Weighting!J9+TUM_default_S1_Util!J4*Weighting!J10+TUM_default_S1_Util!K4*Weighting!J11+TUM_default_S1_Util!L4*Weighting!J12+TUM_default_S1_Util!M4*Weighting!J13+TUM_default_S1_Util!N4*Weighting!J14+TUM_default_S1_Util!O4*Weighting!J15+TUM_default_S1_Util!P4*Weighting!J16+TUM_default_S1_Util!Q4*Weighting!J17</f>
        <v>-1.3487676408454627</v>
      </c>
      <c r="K4" s="6">
        <f>+TUM_default_S1_Util!B4*Weighting!K2+TUM_default_S1_Util!C4*Weighting!K3+TUM_default_S1_Util!D4*Weighting!K4+TUM_default_S1_Util!E4*Weighting!K5+TUM_default_S1_Util!F4*Weighting!K6+TUM_default_S1_Util!G4*Weighting!K7+TUM_default_S1_Util!H4*Weighting!K8+TUM_default_S1_Util!I4*Weighting!K9+TUM_default_S1_Util!J4*Weighting!K10+TUM_default_S1_Util!K4*Weighting!K11+TUM_default_S1_Util!L4*Weighting!K12+TUM_default_S1_Util!M4*Weighting!K13+TUM_default_S1_Util!N4*Weighting!K14+TUM_default_S1_Util!O4*Weighting!K15+TUM_default_S1_Util!P4*Weighting!K16+TUM_default_S1_Util!Q4*Weighting!K17</f>
        <v>-1.9362635424990651</v>
      </c>
      <c r="L4" s="6">
        <f>+TUM_default_S1_Util!B4*Weighting!L2+TUM_default_S1_Util!C4*Weighting!L3+TUM_default_S1_Util!D4*Weighting!L4+TUM_default_S1_Util!E4*Weighting!L5+TUM_default_S1_Util!F4*Weighting!L6+TUM_default_S1_Util!G4*Weighting!L7+TUM_default_S1_Util!H4*Weighting!L8+TUM_default_S1_Util!I4*Weighting!L9+TUM_default_S1_Util!J4*Weighting!L10+TUM_default_S1_Util!K4*Weighting!L11+TUM_default_S1_Util!L4*Weighting!L12+TUM_default_S1_Util!M4*Weighting!L13+TUM_default_S1_Util!N4*Weighting!L14+TUM_default_S1_Util!O4*Weighting!L15+TUM_default_S1_Util!P4*Weighting!L16+TUM_default_S1_Util!Q4*Weighting!L17</f>
        <v>-3.1752856507547933</v>
      </c>
      <c r="M4" s="6">
        <f>+TUM_default_S1_Util!B4*Weighting!M2+TUM_default_S1_Util!C4*Weighting!M3+TUM_default_S1_Util!D4*Weighting!M4+TUM_default_S1_Util!E4*Weighting!M5+TUM_default_S1_Util!F4*Weighting!M6+TUM_default_S1_Util!G4*Weighting!M7+TUM_default_S1_Util!H4*Weighting!M8+TUM_default_S1_Util!I4*Weighting!M9+TUM_default_S1_Util!J4*Weighting!M10+TUM_default_S1_Util!K4*Weighting!M11+TUM_default_S1_Util!L4*Weighting!M12+TUM_default_S1_Util!M4*Weighting!M13+TUM_default_S1_Util!N4*Weighting!M14+TUM_default_S1_Util!O4*Weighting!M15+TUM_default_S1_Util!P4*Weighting!M16+TUM_default_S1_Util!Q4*Weighting!M17</f>
        <v>-5.4770195506216868E-2</v>
      </c>
      <c r="N4" s="6">
        <f>+TUM_default_S1_Util!B4*Weighting!N2+TUM_default_S1_Util!C4*Weighting!N3+TUM_default_S1_Util!D4*Weighting!N4+TUM_default_S1_Util!E4*Weighting!N5+TUM_default_S1_Util!F4*Weighting!N6+TUM_default_S1_Util!G4*Weighting!N7+TUM_default_S1_Util!H4*Weighting!N8+TUM_default_S1_Util!I4*Weighting!N9+TUM_default_S1_Util!J4*Weighting!N10+TUM_default_S1_Util!K4*Weighting!N11+TUM_default_S1_Util!L4*Weighting!N12+TUM_default_S1_Util!M4*Weighting!N13+TUM_default_S1_Util!N4*Weighting!N14+TUM_default_S1_Util!O4*Weighting!N15+TUM_default_S1_Util!P4*Weighting!N16+TUM_default_S1_Util!Q4*Weighting!N17</f>
        <v>-7.0777722142833461</v>
      </c>
      <c r="O4" s="6">
        <f>+TUM_default_S1_Util!B4*Weighting!O2+TUM_default_S1_Util!C4*Weighting!O3+TUM_default_S1_Util!D4*Weighting!O4+TUM_default_S1_Util!E4*Weighting!O5+TUM_default_S1_Util!F4*Weighting!O6+TUM_default_S1_Util!G4*Weighting!O7+TUM_default_S1_Util!H4*Weighting!O8+TUM_default_S1_Util!I4*Weighting!O9+TUM_default_S1_Util!J4*Weighting!O10+TUM_default_S1_Util!K4*Weighting!O11+TUM_default_S1_Util!L4*Weighting!O12+TUM_default_S1_Util!M4*Weighting!O13+TUM_default_S1_Util!N4*Weighting!O14+TUM_default_S1_Util!O4*Weighting!O15+TUM_default_S1_Util!P4*Weighting!O16+TUM_default_S1_Util!Q4*Weighting!O17</f>
        <v>-4.0017289276460399</v>
      </c>
      <c r="P4" s="6">
        <f>+TUM_default_S1_Util!B4*Weighting!P2+TUM_default_S1_Util!C4*Weighting!P3+TUM_default_S1_Util!D4*Weighting!P4+TUM_default_S1_Util!E4*Weighting!P5+TUM_default_S1_Util!F4*Weighting!P6+TUM_default_S1_Util!G4*Weighting!P7+TUM_default_S1_Util!H4*Weighting!P8+TUM_default_S1_Util!I4*Weighting!P9+TUM_default_S1_Util!J4*Weighting!P10+TUM_default_S1_Util!K4*Weighting!P11+TUM_default_S1_Util!L4*Weighting!P12+TUM_default_S1_Util!M4*Weighting!P13+TUM_default_S1_Util!N4*Weighting!P14+TUM_default_S1_Util!O4*Weighting!P15+TUM_default_S1_Util!P4*Weighting!P16+TUM_default_S1_Util!Q4*Weighting!P17</f>
        <v>-3.3524489234429176</v>
      </c>
      <c r="Q4" s="6">
        <f>+TUM_default_S1_Util!B4*Weighting!Q2+TUM_default_S1_Util!C4*Weighting!Q3+TUM_default_S1_Util!D4*Weighting!Q4+TUM_default_S1_Util!E4*Weighting!Q5+TUM_default_S1_Util!F4*Weighting!Q6+TUM_default_S1_Util!G4*Weighting!Q7+TUM_default_S1_Util!H4*Weighting!Q8+TUM_default_S1_Util!I4*Weighting!Q9+TUM_default_S1_Util!J4*Weighting!Q10+TUM_default_S1_Util!K4*Weighting!Q11+TUM_default_S1_Util!L4*Weighting!Q12+TUM_default_S1_Util!M4*Weighting!Q13+TUM_default_S1_Util!N4*Weighting!Q14+TUM_default_S1_Util!O4*Weighting!Q15+TUM_default_S1_Util!P4*Weighting!Q16+TUM_default_S1_Util!Q4*Weighting!Q17</f>
        <v>-0.19317556897149626</v>
      </c>
      <c r="R4" s="6">
        <f>+TUM_default_S1_Util!B4*Weighting!R2+TUM_default_S1_Util!C4*Weighting!R3+TUM_default_S1_Util!D4*Weighting!R4+TUM_default_S1_Util!E4*Weighting!R5+TUM_default_S1_Util!F4*Weighting!R6+TUM_default_S1_Util!G4*Weighting!R7+TUM_default_S1_Util!H4*Weighting!R8+TUM_default_S1_Util!I4*Weighting!R9+TUM_default_S1_Util!J4*Weighting!R10+TUM_default_S1_Util!K4*Weighting!R11+TUM_default_S1_Util!L4*Weighting!R12+TUM_default_S1_Util!M4*Weighting!R13+TUM_default_S1_Util!N4*Weighting!R14+TUM_default_S1_Util!O4*Weighting!R15+TUM_default_S1_Util!P4*Weighting!R16+TUM_default_S1_Util!Q4*Weighting!R17</f>
        <v>-0.84875955775374146</v>
      </c>
      <c r="S4" s="6">
        <f>+TUM_default_S1_Util!B4*Weighting!S2+TUM_default_S1_Util!C4*Weighting!S3+TUM_default_S1_Util!D4*Weighting!S4+TUM_default_S1_Util!E4*Weighting!S5+TUM_default_S1_Util!F4*Weighting!S6+TUM_default_S1_Util!G4*Weighting!S7+TUM_default_S1_Util!H4*Weighting!S8+TUM_default_S1_Util!I4*Weighting!S9+TUM_default_S1_Util!J4*Weighting!S10+TUM_default_S1_Util!K4*Weighting!S11+TUM_default_S1_Util!L4*Weighting!S12+TUM_default_S1_Util!M4*Weighting!S13+TUM_default_S1_Util!N4*Weighting!S14+TUM_default_S1_Util!O4*Weighting!S15+TUM_default_S1_Util!P4*Weighting!S16+TUM_default_S1_Util!Q4*Weighting!S17</f>
        <v>-3.0690920917334377</v>
      </c>
      <c r="T4" s="6">
        <f>+TUM_default_S1_Util!B4*Weighting!T2+TUM_default_S1_Util!C4*Weighting!T3+TUM_default_S1_Util!D4*Weighting!T4+TUM_default_S1_Util!E4*Weighting!T5+TUM_default_S1_Util!F4*Weighting!T6+TUM_default_S1_Util!G4*Weighting!T7+TUM_default_S1_Util!H4*Weighting!T8+TUM_default_S1_Util!I4*Weighting!T9+TUM_default_S1_Util!J4*Weighting!T10+TUM_default_S1_Util!K4*Weighting!T11+TUM_default_S1_Util!L4*Weighting!T12+TUM_default_S1_Util!M4*Weighting!T13+TUM_default_S1_Util!N4*Weighting!T14+TUM_default_S1_Util!O4*Weighting!T15+TUM_default_S1_Util!P4*Weighting!T16+TUM_default_S1_Util!Q4*Weighting!T17</f>
        <v>-4.0602730543904251</v>
      </c>
      <c r="U4" s="6">
        <f>+TUM_default_S1_Util!B4*Weighting!U2+TUM_default_S1_Util!C4*Weighting!U3+TUM_default_S1_Util!D4*Weighting!U4+TUM_default_S1_Util!E4*Weighting!U5+TUM_default_S1_Util!F4*Weighting!U6+TUM_default_S1_Util!G4*Weighting!U7+TUM_default_S1_Util!H4*Weighting!U8+TUM_default_S1_Util!I4*Weighting!U9+TUM_default_S1_Util!J4*Weighting!U10+TUM_default_S1_Util!K4*Weighting!U11+TUM_default_S1_Util!L4*Weighting!U12+TUM_default_S1_Util!M4*Weighting!U13+TUM_default_S1_Util!N4*Weighting!U14+TUM_default_S1_Util!O4*Weighting!U15+TUM_default_S1_Util!P4*Weighting!U16+TUM_default_S1_Util!Q4*Weighting!U17</f>
        <v>-0.18254984695952986</v>
      </c>
      <c r="V4" s="6">
        <f>+TUM_default_S1_Util!B4*Weighting!V2+TUM_default_S1_Util!C4*Weighting!V3+TUM_default_S1_Util!D4*Weighting!V4+TUM_default_S1_Util!E4*Weighting!V5+TUM_default_S1_Util!F4*Weighting!V6+TUM_default_S1_Util!G4*Weighting!V7+TUM_default_S1_Util!H4*Weighting!V8+TUM_default_S1_Util!I4*Weighting!V9+TUM_default_S1_Util!J4*Weighting!V10+TUM_default_S1_Util!K4*Weighting!V11+TUM_default_S1_Util!L4*Weighting!V12+TUM_default_S1_Util!M4*Weighting!V13+TUM_default_S1_Util!N4*Weighting!V14+TUM_default_S1_Util!O4*Weighting!V15+TUM_default_S1_Util!P4*Weighting!V16+TUM_default_S1_Util!Q4*Weighting!V17</f>
        <v>-0.44319343750108636</v>
      </c>
      <c r="W4" s="6">
        <f>+TUM_default_S1_Util!B4*Weighting!W2+TUM_default_S1_Util!C4*Weighting!W3+TUM_default_S1_Util!D4*Weighting!W4+TUM_default_S1_Util!E4*Weighting!W5+TUM_default_S1_Util!F4*Weighting!W6+TUM_default_S1_Util!G4*Weighting!W7+TUM_default_S1_Util!H4*Weighting!W8+TUM_default_S1_Util!I4*Weighting!W9+TUM_default_S1_Util!J4*Weighting!W10+TUM_default_S1_Util!K4*Weighting!W11+TUM_default_S1_Util!L4*Weighting!W12+TUM_default_S1_Util!M4*Weighting!W13+TUM_default_S1_Util!N4*Weighting!W14+TUM_default_S1_Util!O4*Weighting!W15+TUM_default_S1_Util!P4*Weighting!W16+TUM_default_S1_Util!Q4*Weighting!W17</f>
        <v>-0.65729985564449023</v>
      </c>
      <c r="X4" s="6">
        <f>+TUM_default_S1_Util!B4*Weighting!X2+TUM_default_S1_Util!C4*Weighting!X3+TUM_default_S1_Util!D4*Weighting!X4+TUM_default_S1_Util!E4*Weighting!X5+TUM_default_S1_Util!F4*Weighting!X6+TUM_default_S1_Util!G4*Weighting!X7+TUM_default_S1_Util!H4*Weighting!X8+TUM_default_S1_Util!I4*Weighting!X9+TUM_default_S1_Util!J4*Weighting!X10+TUM_default_S1_Util!K4*Weighting!X11+TUM_default_S1_Util!L4*Weighting!X12+TUM_default_S1_Util!M4*Weighting!X13+TUM_default_S1_Util!N4*Weighting!X14+TUM_default_S1_Util!O4*Weighting!X15+TUM_default_S1_Util!P4*Weighting!X16+TUM_default_S1_Util!Q4*Weighting!X17</f>
        <v>-0.35779885246206911</v>
      </c>
      <c r="Y4" s="6">
        <f>+TUM_default_S1_Util!B4*Weighting!Y2+TUM_default_S1_Util!C4*Weighting!Y3+TUM_default_S1_Util!D4*Weighting!Y4+TUM_default_S1_Util!E4*Weighting!Y5+TUM_default_S1_Util!F4*Weighting!Y6+TUM_default_S1_Util!G4*Weighting!Y7+TUM_default_S1_Util!H4*Weighting!Y8+TUM_default_S1_Util!I4*Weighting!Y9+TUM_default_S1_Util!J4*Weighting!Y10+TUM_default_S1_Util!K4*Weighting!Y11+TUM_default_S1_Util!L4*Weighting!Y12+TUM_default_S1_Util!M4*Weighting!Y13+TUM_default_S1_Util!N4*Weighting!Y14+TUM_default_S1_Util!O4*Weighting!Y15+TUM_default_S1_Util!P4*Weighting!Y16+TUM_default_S1_Util!Q4*Weighting!Y17</f>
        <v>-0.21842635424590659</v>
      </c>
      <c r="Z4" s="6">
        <f>+TUM_default_S1_Util!B4*Weighting!Z2+TUM_default_S1_Util!C4*Weighting!Z3+TUM_default_S1_Util!D4*Weighting!Z4+TUM_default_S1_Util!E4*Weighting!Z5+TUM_default_S1_Util!F4*Weighting!Z6+TUM_default_S1_Util!G4*Weighting!Z7+TUM_default_S1_Util!H4*Weighting!Z8+TUM_default_S1_Util!I4*Weighting!Z9+TUM_default_S1_Util!J4*Weighting!Z10+TUM_default_S1_Util!K4*Weighting!Z11+TUM_default_S1_Util!L4*Weighting!Z12+TUM_default_S1_Util!M4*Weighting!Z13+TUM_default_S1_Util!N4*Weighting!Z14+TUM_default_S1_Util!O4*Weighting!Z15+TUM_default_S1_Util!P4*Weighting!Z16+TUM_default_S1_Util!Q4*Weighting!Z17</f>
        <v>-0.95144156463127083</v>
      </c>
      <c r="AA4" s="6">
        <f>+TUM_default_S1_Util!B4*Weighting!AA2+TUM_default_S1_Util!C4*Weighting!AA3+TUM_default_S1_Util!D4*Weighting!AA4+TUM_default_S1_Util!E4*Weighting!AA5+TUM_default_S1_Util!F4*Weighting!AA6+TUM_default_S1_Util!G4*Weighting!AA7+TUM_default_S1_Util!H4*Weighting!AA8+TUM_default_S1_Util!I4*Weighting!AA9+TUM_default_S1_Util!J4*Weighting!AA10+TUM_default_S1_Util!K4*Weighting!AA11+TUM_default_S1_Util!L4*Weighting!AA12+TUM_default_S1_Util!M4*Weighting!AA13+TUM_default_S1_Util!N4*Weighting!AA14+TUM_default_S1_Util!O4*Weighting!AA15+TUM_default_S1_Util!P4*Weighting!AA16+TUM_default_S1_Util!Q4*Weighting!AA17</f>
        <v>-1.6493212231035037</v>
      </c>
    </row>
  </sheetData>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efault_S1_Mat!B2*Weighting!B2+TUM_default_S1_Mat!C2*Weighting!B3+TUM_default_S1_Mat!D2*Weighting!B4+TUM_default_S1_Mat!E2*Weighting!B5+TUM_default_S1_Mat!F2*Weighting!B6+TUM_default_S1_Mat!G2*Weighting!B7+TUM_default_S1_Mat!H2*Weighting!B8+TUM_default_S1_Mat!I2*Weighting!B9+TUM_default_S1_Mat!J2*Weighting!B10+TUM_default_S1_Mat!K2*Weighting!B11+TUM_default_S1_Mat!L2*Weighting!B12+TUM_default_S1_Mat!M2*Weighting!B13+TUM_default_S1_Mat!N2*Weighting!B14+TUM_default_S1_Mat!O2*Weighting!B15+TUM_default_S1_Mat!P2*Weighting!B16+TUM_default_S1_Mat!Q2*Weighting!B17</f>
        <v>201.37627373699826</v>
      </c>
      <c r="C2" s="6">
        <f ca="1">+TUM_default_S1_Mat!B2*Weighting!C2+TUM_default_S1_Mat!C2*Weighting!C3+TUM_default_S1_Mat!D2*Weighting!C4+TUM_default_S1_Mat!E2*Weighting!C5+TUM_default_S1_Mat!F2*Weighting!C6+TUM_default_S1_Mat!G2*Weighting!C7+TUM_default_S1_Mat!H2*Weighting!C8+TUM_default_S1_Mat!I2*Weighting!C9+TUM_default_S1_Mat!J2*Weighting!C10+TUM_default_S1_Mat!K2*Weighting!C11+TUM_default_S1_Mat!L2*Weighting!C12+TUM_default_S1_Mat!M2*Weighting!C13+TUM_default_S1_Mat!N2*Weighting!C14+TUM_default_S1_Mat!O2*Weighting!C15+TUM_default_S1_Mat!P2*Weighting!C16+TUM_default_S1_Mat!Q2*Weighting!C17</f>
        <v>143.31236774200548</v>
      </c>
      <c r="D2" s="6">
        <f ca="1">+TUM_default_S1_Mat!B2*Weighting!D2+TUM_default_S1_Mat!C2*Weighting!D3+TUM_default_S1_Mat!D2*Weighting!D4+TUM_default_S1_Mat!E2*Weighting!D5+TUM_default_S1_Mat!F2*Weighting!D6+TUM_default_S1_Mat!G2*Weighting!D7+TUM_default_S1_Mat!H2*Weighting!D8+TUM_default_S1_Mat!I2*Weighting!D9+TUM_default_S1_Mat!J2*Weighting!D10+TUM_default_S1_Mat!K2*Weighting!D11+TUM_default_S1_Mat!L2*Weighting!D12+TUM_default_S1_Mat!M2*Weighting!D13+TUM_default_S1_Mat!N2*Weighting!D14+TUM_default_S1_Mat!O2*Weighting!D15+TUM_default_S1_Mat!P2*Weighting!D16+TUM_default_S1_Mat!Q2*Weighting!D17</f>
        <v>196.01862846853382</v>
      </c>
      <c r="E2" s="6">
        <f ca="1">+TUM_default_S1_Mat!B2*Weighting!E2+TUM_default_S1_Mat!C2*Weighting!E3+TUM_default_S1_Mat!D2*Weighting!E4+TUM_default_S1_Mat!E2*Weighting!E5+TUM_default_S1_Mat!F2*Weighting!E6+TUM_default_S1_Mat!G2*Weighting!E7+TUM_default_S1_Mat!H2*Weighting!E8+TUM_default_S1_Mat!I2*Weighting!E9+TUM_default_S1_Mat!J2*Weighting!E10+TUM_default_S1_Mat!K2*Weighting!E11+TUM_default_S1_Mat!L2*Weighting!E12+TUM_default_S1_Mat!M2*Weighting!E13+TUM_default_S1_Mat!N2*Weighting!E14+TUM_default_S1_Mat!O2*Weighting!E15+TUM_default_S1_Mat!P2*Weighting!E16+TUM_default_S1_Mat!Q2*Weighting!E17</f>
        <v>105.78242084643971</v>
      </c>
      <c r="F2" s="6">
        <f ca="1">+TUM_default_S1_Mat!B2*Weighting!F2+TUM_default_S1_Mat!C2*Weighting!F3+TUM_default_S1_Mat!D2*Weighting!F4+TUM_default_S1_Mat!E2*Weighting!F5+TUM_default_S1_Mat!F2*Weighting!F6+TUM_default_S1_Mat!G2*Weighting!F7+TUM_default_S1_Mat!H2*Weighting!F8+TUM_default_S1_Mat!I2*Weighting!F9+TUM_default_S1_Mat!J2*Weighting!F10+TUM_default_S1_Mat!K2*Weighting!F11+TUM_default_S1_Mat!L2*Weighting!F12+TUM_default_S1_Mat!M2*Weighting!F13+TUM_default_S1_Mat!N2*Weighting!F14+TUM_default_S1_Mat!O2*Weighting!F15+TUM_default_S1_Mat!P2*Weighting!F16+TUM_default_S1_Mat!Q2*Weighting!F17</f>
        <v>168.69691011584442</v>
      </c>
      <c r="G2" s="6">
        <f>+TUM_default_S1_Mat!B2*Weighting!G2+TUM_default_S1_Mat!C2*Weighting!G3+TUM_default_S1_Mat!D2*Weighting!G4+TUM_default_S1_Mat!E2*Weighting!G5+TUM_default_S1_Mat!F2*Weighting!G6+TUM_default_S1_Mat!G2*Weighting!G7+TUM_default_S1_Mat!H2*Weighting!G8+TUM_default_S1_Mat!I2*Weighting!G9+TUM_default_S1_Mat!J2*Weighting!G10+TUM_default_S1_Mat!K2*Weighting!G11+TUM_default_S1_Mat!L2*Weighting!G12+TUM_default_S1_Mat!M2*Weighting!G13+TUM_default_S1_Mat!N2*Weighting!G14+TUM_default_S1_Mat!O2*Weighting!G15+TUM_default_S1_Mat!P2*Weighting!G16+TUM_default_S1_Mat!Q2*Weighting!G17</f>
        <v>185.36059325931481</v>
      </c>
      <c r="H2" s="6">
        <f>+TUM_default_S1_Mat!B2*Weighting!H2+TUM_default_S1_Mat!C2*Weighting!H3+TUM_default_S1_Mat!D2*Weighting!H4+TUM_default_S1_Mat!E2*Weighting!H5+TUM_default_S1_Mat!F2*Weighting!H6+TUM_default_S1_Mat!G2*Weighting!H7+TUM_default_S1_Mat!H2*Weighting!H8+TUM_default_S1_Mat!I2*Weighting!H9+TUM_default_S1_Mat!J2*Weighting!H10+TUM_default_S1_Mat!K2*Weighting!H11+TUM_default_S1_Mat!L2*Weighting!H12+TUM_default_S1_Mat!M2*Weighting!H13+TUM_default_S1_Mat!N2*Weighting!H14+TUM_default_S1_Mat!O2*Weighting!H15+TUM_default_S1_Mat!P2*Weighting!H16+TUM_default_S1_Mat!Q2*Weighting!H17</f>
        <v>197.18615036368303</v>
      </c>
      <c r="I2" s="6">
        <f>+TUM_default_S1_Mat!B2*Weighting!I2+TUM_default_S1_Mat!C2*Weighting!I3+TUM_default_S1_Mat!D2*Weighting!I4+TUM_default_S1_Mat!E2*Weighting!I5+TUM_default_S1_Mat!F2*Weighting!I6+TUM_default_S1_Mat!G2*Weighting!I7+TUM_default_S1_Mat!H2*Weighting!I8+TUM_default_S1_Mat!I2*Weighting!I9+TUM_default_S1_Mat!J2*Weighting!I10+TUM_default_S1_Mat!K2*Weighting!I11+TUM_default_S1_Mat!L2*Weighting!I12+TUM_default_S1_Mat!M2*Weighting!I13+TUM_default_S1_Mat!N2*Weighting!I14+TUM_default_S1_Mat!O2*Weighting!I15+TUM_default_S1_Mat!P2*Weighting!I16+TUM_default_S1_Mat!Q2*Weighting!I17</f>
        <v>181.02349001193789</v>
      </c>
      <c r="J2" s="6">
        <f>+TUM_default_S1_Mat!B2*Weighting!J2+TUM_default_S1_Mat!C2*Weighting!J3+TUM_default_S1_Mat!D2*Weighting!J4+TUM_default_S1_Mat!E2*Weighting!J5+TUM_default_S1_Mat!F2*Weighting!J6+TUM_default_S1_Mat!G2*Weighting!J7+TUM_default_S1_Mat!H2*Weighting!J8+TUM_default_S1_Mat!I2*Weighting!J9+TUM_default_S1_Mat!J2*Weighting!J10+TUM_default_S1_Mat!K2*Weighting!J11+TUM_default_S1_Mat!L2*Weighting!J12+TUM_default_S1_Mat!M2*Weighting!J13+TUM_default_S1_Mat!N2*Weighting!J14+TUM_default_S1_Mat!O2*Weighting!J15+TUM_default_S1_Mat!P2*Weighting!J16+TUM_default_S1_Mat!Q2*Weighting!J17</f>
        <v>225.22871316729004</v>
      </c>
      <c r="K2" s="6">
        <f>+TUM_default_S1_Mat!B2*Weighting!K2+TUM_default_S1_Mat!C2*Weighting!K3+TUM_default_S1_Mat!D2*Weighting!K4+TUM_default_S1_Mat!E2*Weighting!K5+TUM_default_S1_Mat!F2*Weighting!K6+TUM_default_S1_Mat!G2*Weighting!K7+TUM_default_S1_Mat!H2*Weighting!K8+TUM_default_S1_Mat!I2*Weighting!K9+TUM_default_S1_Mat!J2*Weighting!K10+TUM_default_S1_Mat!K2*Weighting!K11+TUM_default_S1_Mat!L2*Weighting!K12+TUM_default_S1_Mat!M2*Weighting!K13+TUM_default_S1_Mat!N2*Weighting!K14+TUM_default_S1_Mat!O2*Weighting!K15+TUM_default_S1_Mat!P2*Weighting!K16+TUM_default_S1_Mat!Q2*Weighting!K17</f>
        <v>140.00259950885061</v>
      </c>
      <c r="L2" s="6">
        <f>+TUM_default_S1_Mat!B2*Weighting!L2+TUM_default_S1_Mat!C2*Weighting!L3+TUM_default_S1_Mat!D2*Weighting!L4+TUM_default_S1_Mat!E2*Weighting!L5+TUM_default_S1_Mat!F2*Weighting!L6+TUM_default_S1_Mat!G2*Weighting!L7+TUM_default_S1_Mat!H2*Weighting!L8+TUM_default_S1_Mat!I2*Weighting!L9+TUM_default_S1_Mat!J2*Weighting!L10+TUM_default_S1_Mat!K2*Weighting!L11+TUM_default_S1_Mat!L2*Weighting!L12+TUM_default_S1_Mat!M2*Weighting!L13+TUM_default_S1_Mat!N2*Weighting!L14+TUM_default_S1_Mat!O2*Weighting!L15+TUM_default_S1_Mat!P2*Weighting!L16+TUM_default_S1_Mat!Q2*Weighting!L17</f>
        <v>54.624125263764547</v>
      </c>
      <c r="M2" s="6">
        <f>+TUM_default_S1_Mat!B2*Weighting!M2+TUM_default_S1_Mat!C2*Weighting!M3+TUM_default_S1_Mat!D2*Weighting!M4+TUM_default_S1_Mat!E2*Weighting!M5+TUM_default_S1_Mat!F2*Weighting!M6+TUM_default_S1_Mat!G2*Weighting!M7+TUM_default_S1_Mat!H2*Weighting!M8+TUM_default_S1_Mat!I2*Weighting!M9+TUM_default_S1_Mat!J2*Weighting!M10+TUM_default_S1_Mat!K2*Weighting!M11+TUM_default_S1_Mat!L2*Weighting!M12+TUM_default_S1_Mat!M2*Weighting!M13+TUM_default_S1_Mat!N2*Weighting!M14+TUM_default_S1_Mat!O2*Weighting!M15+TUM_default_S1_Mat!P2*Weighting!M16+TUM_default_S1_Mat!Q2*Weighting!M17</f>
        <v>2.3096418127126976</v>
      </c>
      <c r="N2" s="6">
        <f>+TUM_default_S1_Mat!B2*Weighting!N2+TUM_default_S1_Mat!C2*Weighting!N3+TUM_default_S1_Mat!D2*Weighting!N4+TUM_default_S1_Mat!E2*Weighting!N5+TUM_default_S1_Mat!F2*Weighting!N6+TUM_default_S1_Mat!G2*Weighting!N7+TUM_default_S1_Mat!H2*Weighting!N8+TUM_default_S1_Mat!I2*Weighting!N9+TUM_default_S1_Mat!J2*Weighting!N10+TUM_default_S1_Mat!K2*Weighting!N11+TUM_default_S1_Mat!L2*Weighting!N12+TUM_default_S1_Mat!M2*Weighting!N13+TUM_default_S1_Mat!N2*Weighting!N14+TUM_default_S1_Mat!O2*Weighting!N15+TUM_default_S1_Mat!P2*Weighting!N16+TUM_default_S1_Mat!Q2*Weighting!N17</f>
        <v>642.40184234733078</v>
      </c>
      <c r="O2" s="6">
        <f>+TUM_default_S1_Mat!B2*Weighting!O2+TUM_default_S1_Mat!C2*Weighting!O3+TUM_default_S1_Mat!D2*Weighting!O4+TUM_default_S1_Mat!E2*Weighting!O5+TUM_default_S1_Mat!F2*Weighting!O6+TUM_default_S1_Mat!G2*Weighting!O7+TUM_default_S1_Mat!H2*Weighting!O8+TUM_default_S1_Mat!I2*Weighting!O9+TUM_default_S1_Mat!J2*Weighting!O10+TUM_default_S1_Mat!K2*Weighting!O11+TUM_default_S1_Mat!L2*Weighting!O12+TUM_default_S1_Mat!M2*Weighting!O13+TUM_default_S1_Mat!N2*Weighting!O14+TUM_default_S1_Mat!O2*Weighting!O15+TUM_default_S1_Mat!P2*Weighting!O16+TUM_default_S1_Mat!Q2*Weighting!O17</f>
        <v>-170.00026428800837</v>
      </c>
      <c r="P2" s="6">
        <f>+TUM_default_S1_Mat!B2*Weighting!P2+TUM_default_S1_Mat!C2*Weighting!P3+TUM_default_S1_Mat!D2*Weighting!P4+TUM_default_S1_Mat!E2*Weighting!P5+TUM_default_S1_Mat!F2*Weighting!P6+TUM_default_S1_Mat!G2*Weighting!P7+TUM_default_S1_Mat!H2*Weighting!P8+TUM_default_S1_Mat!I2*Weighting!P9+TUM_default_S1_Mat!J2*Weighting!P10+TUM_default_S1_Mat!K2*Weighting!P11+TUM_default_S1_Mat!L2*Weighting!P12+TUM_default_S1_Mat!M2*Weighting!P13+TUM_default_S1_Mat!N2*Weighting!P14+TUM_default_S1_Mat!O2*Weighting!P15+TUM_default_S1_Mat!P2*Weighting!P16+TUM_default_S1_Mat!Q2*Weighting!P17</f>
        <v>50.188314923456055</v>
      </c>
      <c r="Q2" s="6">
        <f>+TUM_default_S1_Mat!B2*Weighting!Q2+TUM_default_S1_Mat!C2*Weighting!Q3+TUM_default_S1_Mat!D2*Weighting!Q4+TUM_default_S1_Mat!E2*Weighting!Q5+TUM_default_S1_Mat!F2*Weighting!Q6+TUM_default_S1_Mat!G2*Weighting!Q7+TUM_default_S1_Mat!H2*Weighting!Q8+TUM_default_S1_Mat!I2*Weighting!Q9+TUM_default_S1_Mat!J2*Weighting!Q10+TUM_default_S1_Mat!K2*Weighting!Q11+TUM_default_S1_Mat!L2*Weighting!Q12+TUM_default_S1_Mat!M2*Weighting!Q13+TUM_default_S1_Mat!N2*Weighting!Q14+TUM_default_S1_Mat!O2*Weighting!Q15+TUM_default_S1_Mat!P2*Weighting!Q16+TUM_default_S1_Mat!Q2*Weighting!Q17</f>
        <v>3.8256656142996182</v>
      </c>
      <c r="R2" s="6">
        <f>+TUM_default_S1_Mat!B2*Weighting!R2+TUM_default_S1_Mat!C2*Weighting!R3+TUM_default_S1_Mat!D2*Weighting!R4+TUM_default_S1_Mat!E2*Weighting!R5+TUM_default_S1_Mat!F2*Weighting!R6+TUM_default_S1_Mat!G2*Weighting!R7+TUM_default_S1_Mat!H2*Weighting!R8+TUM_default_S1_Mat!I2*Weighting!R9+TUM_default_S1_Mat!J2*Weighting!R10+TUM_default_S1_Mat!K2*Weighting!R11+TUM_default_S1_Mat!L2*Weighting!R12+TUM_default_S1_Mat!M2*Weighting!R13+TUM_default_S1_Mat!N2*Weighting!R14+TUM_default_S1_Mat!O2*Weighting!R15+TUM_default_S1_Mat!P2*Weighting!R16+TUM_default_S1_Mat!Q2*Weighting!R17</f>
        <v>79.125665368388027</v>
      </c>
      <c r="S2" s="6">
        <f>+TUM_default_S1_Mat!B2*Weighting!S2+TUM_default_S1_Mat!C2*Weighting!S3+TUM_default_S1_Mat!D2*Weighting!S4+TUM_default_S1_Mat!E2*Weighting!S5+TUM_default_S1_Mat!F2*Weighting!S6+TUM_default_S1_Mat!G2*Weighting!S7+TUM_default_S1_Mat!H2*Weighting!S8+TUM_default_S1_Mat!I2*Weighting!S9+TUM_default_S1_Mat!J2*Weighting!S10+TUM_default_S1_Mat!K2*Weighting!S11+TUM_default_S1_Mat!L2*Weighting!S12+TUM_default_S1_Mat!M2*Weighting!S13+TUM_default_S1_Mat!N2*Weighting!S14+TUM_default_S1_Mat!O2*Weighting!S15+TUM_default_S1_Mat!P2*Weighting!S16+TUM_default_S1_Mat!Q2*Weighting!S17</f>
        <v>91.970960142089652</v>
      </c>
      <c r="T2" s="6">
        <f>+TUM_default_S1_Mat!B2*Weighting!T2+TUM_default_S1_Mat!C2*Weighting!T3+TUM_default_S1_Mat!D2*Weighting!T4+TUM_default_S1_Mat!E2*Weighting!T5+TUM_default_S1_Mat!F2*Weighting!T6+TUM_default_S1_Mat!G2*Weighting!T7+TUM_default_S1_Mat!H2*Weighting!T8+TUM_default_S1_Mat!I2*Weighting!T9+TUM_default_S1_Mat!J2*Weighting!T10+TUM_default_S1_Mat!K2*Weighting!T11+TUM_default_S1_Mat!L2*Weighting!T12+TUM_default_S1_Mat!M2*Weighting!T13+TUM_default_S1_Mat!N2*Weighting!T14+TUM_default_S1_Mat!O2*Weighting!T15+TUM_default_S1_Mat!P2*Weighting!T16+TUM_default_S1_Mat!Q2*Weighting!T17</f>
        <v>113.59607960462365</v>
      </c>
      <c r="U2" s="6">
        <f>+TUM_default_S1_Mat!B2*Weighting!U2+TUM_default_S1_Mat!C2*Weighting!U3+TUM_default_S1_Mat!D2*Weighting!U4+TUM_default_S1_Mat!E2*Weighting!U5+TUM_default_S1_Mat!F2*Weighting!U6+TUM_default_S1_Mat!G2*Weighting!U7+TUM_default_S1_Mat!H2*Weighting!U8+TUM_default_S1_Mat!I2*Weighting!U9+TUM_default_S1_Mat!J2*Weighting!U10+TUM_default_S1_Mat!K2*Weighting!U11+TUM_default_S1_Mat!L2*Weighting!U12+TUM_default_S1_Mat!M2*Weighting!U13+TUM_default_S1_Mat!N2*Weighting!U14+TUM_default_S1_Mat!O2*Weighting!U15+TUM_default_S1_Mat!P2*Weighting!U16+TUM_default_S1_Mat!Q2*Weighting!U17</f>
        <v>73.183021333593032</v>
      </c>
      <c r="V2" s="6">
        <f>+TUM_default_S1_Mat!B2*Weighting!V2+TUM_default_S1_Mat!C2*Weighting!V3+TUM_default_S1_Mat!D2*Weighting!V4+TUM_default_S1_Mat!E2*Weighting!V5+TUM_default_S1_Mat!F2*Weighting!V6+TUM_default_S1_Mat!G2*Weighting!V7+TUM_default_S1_Mat!H2*Weighting!V8+TUM_default_S1_Mat!I2*Weighting!V9+TUM_default_S1_Mat!J2*Weighting!V10+TUM_default_S1_Mat!K2*Weighting!V11+TUM_default_S1_Mat!L2*Weighting!V12+TUM_default_S1_Mat!M2*Weighting!V13+TUM_default_S1_Mat!N2*Weighting!V14+TUM_default_S1_Mat!O2*Weighting!V15+TUM_default_S1_Mat!P2*Weighting!V16+TUM_default_S1_Mat!Q2*Weighting!V17</f>
        <v>139.62245959384092</v>
      </c>
      <c r="W2" s="6">
        <f>+TUM_default_S1_Mat!B2*Weighting!W2+TUM_default_S1_Mat!C2*Weighting!W3+TUM_default_S1_Mat!D2*Weighting!W4+TUM_default_S1_Mat!E2*Weighting!W5+TUM_default_S1_Mat!F2*Weighting!W6+TUM_default_S1_Mat!G2*Weighting!W7+TUM_default_S1_Mat!H2*Weighting!W8+TUM_default_S1_Mat!I2*Weighting!W9+TUM_default_S1_Mat!J2*Weighting!W10+TUM_default_S1_Mat!K2*Weighting!W11+TUM_default_S1_Mat!L2*Weighting!W12+TUM_default_S1_Mat!M2*Weighting!W13+TUM_default_S1_Mat!N2*Weighting!W14+TUM_default_S1_Mat!O2*Weighting!W15+TUM_default_S1_Mat!P2*Weighting!W16+TUM_default_S1_Mat!Q2*Weighting!W17</f>
        <v>651.1998605251116</v>
      </c>
      <c r="X2" s="6">
        <f>+TUM_default_S1_Mat!B2*Weighting!X2+TUM_default_S1_Mat!C2*Weighting!X3+TUM_default_S1_Mat!D2*Weighting!X4+TUM_default_S1_Mat!E2*Weighting!X5+TUM_default_S1_Mat!F2*Weighting!X6+TUM_default_S1_Mat!G2*Weighting!X7+TUM_default_S1_Mat!H2*Weighting!X8+TUM_default_S1_Mat!I2*Weighting!X9+TUM_default_S1_Mat!J2*Weighting!X10+TUM_default_S1_Mat!K2*Weighting!X11+TUM_default_S1_Mat!L2*Weighting!X12+TUM_default_S1_Mat!M2*Weighting!X13+TUM_default_S1_Mat!N2*Weighting!X14+TUM_default_S1_Mat!O2*Weighting!X15+TUM_default_S1_Mat!P2*Weighting!X16+TUM_default_S1_Mat!Q2*Weighting!X17</f>
        <v>84.477150900904846</v>
      </c>
      <c r="Y2" s="6">
        <f>+TUM_default_S1_Mat!B2*Weighting!Y2+TUM_default_S1_Mat!C2*Weighting!Y3+TUM_default_S1_Mat!D2*Weighting!Y4+TUM_default_S1_Mat!E2*Weighting!Y5+TUM_default_S1_Mat!F2*Weighting!Y6+TUM_default_S1_Mat!G2*Weighting!Y7+TUM_default_S1_Mat!H2*Weighting!Y8+TUM_default_S1_Mat!I2*Weighting!Y9+TUM_default_S1_Mat!J2*Weighting!Y10+TUM_default_S1_Mat!K2*Weighting!Y11+TUM_default_S1_Mat!L2*Weighting!Y12+TUM_default_S1_Mat!M2*Weighting!Y13+TUM_default_S1_Mat!N2*Weighting!Y14+TUM_default_S1_Mat!O2*Weighting!Y15+TUM_default_S1_Mat!P2*Weighting!Y16+TUM_default_S1_Mat!Q2*Weighting!Y17</f>
        <v>1011.8984145244917</v>
      </c>
      <c r="Z2" s="6">
        <f>+TUM_default_S1_Mat!B2*Weighting!Z2+TUM_default_S1_Mat!C2*Weighting!Z3+TUM_default_S1_Mat!D2*Weighting!Z4+TUM_default_S1_Mat!E2*Weighting!Z5+TUM_default_S1_Mat!F2*Weighting!Z6+TUM_default_S1_Mat!G2*Weighting!Z7+TUM_default_S1_Mat!H2*Weighting!Z8+TUM_default_S1_Mat!I2*Weighting!Z9+TUM_default_S1_Mat!J2*Weighting!Z10+TUM_default_S1_Mat!K2*Weighting!Z11+TUM_default_S1_Mat!L2*Weighting!Z12+TUM_default_S1_Mat!M2*Weighting!Z13+TUM_default_S1_Mat!N2*Weighting!Z14+TUM_default_S1_Mat!O2*Weighting!Z15+TUM_default_S1_Mat!P2*Weighting!Z16+TUM_default_S1_Mat!Q2*Weighting!Z17</f>
        <v>59.079347895773942</v>
      </c>
      <c r="AA2" s="6">
        <f>+TUM_default_S1_Mat!B2*Weighting!AA2+TUM_default_S1_Mat!C2*Weighting!AA3+TUM_default_S1_Mat!D2*Weighting!AA4+TUM_default_S1_Mat!E2*Weighting!AA5+TUM_default_S1_Mat!F2*Weighting!AA6+TUM_default_S1_Mat!G2*Weighting!AA7+TUM_default_S1_Mat!H2*Weighting!AA8+TUM_default_S1_Mat!I2*Weighting!AA9+TUM_default_S1_Mat!J2*Weighting!AA10+TUM_default_S1_Mat!K2*Weighting!AA11+TUM_default_S1_Mat!L2*Weighting!AA12+TUM_default_S1_Mat!M2*Weighting!AA13+TUM_default_S1_Mat!N2*Weighting!AA14+TUM_default_S1_Mat!O2*Weighting!AA15+TUM_default_S1_Mat!P2*Weighting!AA16+TUM_default_S1_Mat!Q2*Weighting!AA17</f>
        <v>78.267206586664003</v>
      </c>
    </row>
    <row r="3" spans="1:27" x14ac:dyDescent="0.35">
      <c r="A3" s="5" t="s">
        <v>2</v>
      </c>
      <c r="B3" s="6">
        <f ca="1">+TUM_default_S1_Mat!B3*Weighting!B2+TUM_default_S1_Mat!C3*Weighting!B3+TUM_default_S1_Mat!D3*Weighting!B4+TUM_default_S1_Mat!E3*Weighting!B5+TUM_default_S1_Mat!F3*Weighting!B6+TUM_default_S1_Mat!G3*Weighting!B7+TUM_default_S1_Mat!H3*Weighting!B8+TUM_default_S1_Mat!I3*Weighting!B9+TUM_default_S1_Mat!J3*Weighting!B10+TUM_default_S1_Mat!K3*Weighting!B11+TUM_default_S1_Mat!L3*Weighting!B12+TUM_default_S1_Mat!M3*Weighting!B13+TUM_default_S1_Mat!N3*Weighting!B14+TUM_default_S1_Mat!O3*Weighting!B15+TUM_default_S1_Mat!P3*Weighting!B16+TUM_default_S1_Mat!Q3*Weighting!B17</f>
        <v>43.858815704798182</v>
      </c>
      <c r="C3" s="6">
        <f ca="1">+TUM_default_S1_Mat!B3*Weighting!C2+TUM_default_S1_Mat!C3*Weighting!C3+TUM_default_S1_Mat!D3*Weighting!C4+TUM_default_S1_Mat!E3*Weighting!C5+TUM_default_S1_Mat!F3*Weighting!C6+TUM_default_S1_Mat!G3*Weighting!C7+TUM_default_S1_Mat!H3*Weighting!C8+TUM_default_S1_Mat!I3*Weighting!C9+TUM_default_S1_Mat!J3*Weighting!C10+TUM_default_S1_Mat!K3*Weighting!C11+TUM_default_S1_Mat!L3*Weighting!C12+TUM_default_S1_Mat!M3*Weighting!C13+TUM_default_S1_Mat!N3*Weighting!C14+TUM_default_S1_Mat!O3*Weighting!C15+TUM_default_S1_Mat!P3*Weighting!C16+TUM_default_S1_Mat!Q3*Weighting!C17</f>
        <v>30.837227083177805</v>
      </c>
      <c r="D3" s="6">
        <f ca="1">+TUM_default_S1_Mat!B3*Weighting!D2+TUM_default_S1_Mat!C3*Weighting!D3+TUM_default_S1_Mat!D3*Weighting!D4+TUM_default_S1_Mat!E3*Weighting!D5+TUM_default_S1_Mat!F3*Weighting!D6+TUM_default_S1_Mat!G3*Weighting!D7+TUM_default_S1_Mat!H3*Weighting!D8+TUM_default_S1_Mat!I3*Weighting!D9+TUM_default_S1_Mat!J3*Weighting!D10+TUM_default_S1_Mat!K3*Weighting!D11+TUM_default_S1_Mat!L3*Weighting!D12+TUM_default_S1_Mat!M3*Weighting!D13+TUM_default_S1_Mat!N3*Weighting!D14+TUM_default_S1_Mat!O3*Weighting!D15+TUM_default_S1_Mat!P3*Weighting!D16+TUM_default_S1_Mat!Q3*Weighting!D17</f>
        <v>42.564574335012352</v>
      </c>
      <c r="E3" s="6">
        <f ca="1">+TUM_default_S1_Mat!B3*Weighting!E2+TUM_default_S1_Mat!C3*Weighting!E3+TUM_default_S1_Mat!D3*Weighting!E4+TUM_default_S1_Mat!E3*Weighting!E5+TUM_default_S1_Mat!F3*Weighting!E6+TUM_default_S1_Mat!G3*Weighting!E7+TUM_default_S1_Mat!H3*Weighting!E8+TUM_default_S1_Mat!I3*Weighting!E9+TUM_default_S1_Mat!J3*Weighting!E10+TUM_default_S1_Mat!K3*Weighting!E11+TUM_default_S1_Mat!L3*Weighting!E12+TUM_default_S1_Mat!M3*Weighting!E13+TUM_default_S1_Mat!N3*Weighting!E14+TUM_default_S1_Mat!O3*Weighting!E15+TUM_default_S1_Mat!P3*Weighting!E16+TUM_default_S1_Mat!Q3*Weighting!E17</f>
        <v>23.14665944262013</v>
      </c>
      <c r="F3" s="6">
        <f ca="1">+TUM_default_S1_Mat!B3*Weighting!F2+TUM_default_S1_Mat!C3*Weighting!F3+TUM_default_S1_Mat!D3*Weighting!F4+TUM_default_S1_Mat!E3*Weighting!F5+TUM_default_S1_Mat!F3*Weighting!F6+TUM_default_S1_Mat!G3*Weighting!F7+TUM_default_S1_Mat!H3*Weighting!F8+TUM_default_S1_Mat!I3*Weighting!F9+TUM_default_S1_Mat!J3*Weighting!F10+TUM_default_S1_Mat!K3*Weighting!F11+TUM_default_S1_Mat!L3*Weighting!F12+TUM_default_S1_Mat!M3*Weighting!F13+TUM_default_S1_Mat!N3*Weighting!F14+TUM_default_S1_Mat!O3*Weighting!F15+TUM_default_S1_Mat!P3*Weighting!F16+TUM_default_S1_Mat!Q3*Weighting!F17</f>
        <v>36.49844136468171</v>
      </c>
      <c r="G3" s="6">
        <f>+TUM_default_S1_Mat!B3*Weighting!G2+TUM_default_S1_Mat!C3*Weighting!G3+TUM_default_S1_Mat!D3*Weighting!G4+TUM_default_S1_Mat!E3*Weighting!G5+TUM_default_S1_Mat!F3*Weighting!G6+TUM_default_S1_Mat!G3*Weighting!G7+TUM_default_S1_Mat!H3*Weighting!G8+TUM_default_S1_Mat!I3*Weighting!G9+TUM_default_S1_Mat!J3*Weighting!G10+TUM_default_S1_Mat!K3*Weighting!G11+TUM_default_S1_Mat!L3*Weighting!G12+TUM_default_S1_Mat!M3*Weighting!G13+TUM_default_S1_Mat!N3*Weighting!G14+TUM_default_S1_Mat!O3*Weighting!G15+TUM_default_S1_Mat!P3*Weighting!G16+TUM_default_S1_Mat!Q3*Weighting!G17</f>
        <v>40.093335278577271</v>
      </c>
      <c r="H3" s="6">
        <f>+TUM_default_S1_Mat!B3*Weighting!H2+TUM_default_S1_Mat!C3*Weighting!H3+TUM_default_S1_Mat!D3*Weighting!H4+TUM_default_S1_Mat!E3*Weighting!H5+TUM_default_S1_Mat!F3*Weighting!H6+TUM_default_S1_Mat!G3*Weighting!H7+TUM_default_S1_Mat!H3*Weighting!H8+TUM_default_S1_Mat!I3*Weighting!H9+TUM_default_S1_Mat!J3*Weighting!H10+TUM_default_S1_Mat!K3*Weighting!H11+TUM_default_S1_Mat!L3*Weighting!H12+TUM_default_S1_Mat!M3*Weighting!H13+TUM_default_S1_Mat!N3*Weighting!H14+TUM_default_S1_Mat!O3*Weighting!H15+TUM_default_S1_Mat!P3*Weighting!H16+TUM_default_S1_Mat!Q3*Weighting!H17</f>
        <v>41.941434743675757</v>
      </c>
      <c r="I3" s="6">
        <f>+TUM_default_S1_Mat!B3*Weighting!I2+TUM_default_S1_Mat!C3*Weighting!I3+TUM_default_S1_Mat!D3*Weighting!I4+TUM_default_S1_Mat!E3*Weighting!I5+TUM_default_S1_Mat!F3*Weighting!I6+TUM_default_S1_Mat!G3*Weighting!I7+TUM_default_S1_Mat!H3*Weighting!I8+TUM_default_S1_Mat!I3*Weighting!I9+TUM_default_S1_Mat!J3*Weighting!I10+TUM_default_S1_Mat!K3*Weighting!I11+TUM_default_S1_Mat!L3*Weighting!I12+TUM_default_S1_Mat!M3*Weighting!I13+TUM_default_S1_Mat!N3*Weighting!I14+TUM_default_S1_Mat!O3*Weighting!I15+TUM_default_S1_Mat!P3*Weighting!I16+TUM_default_S1_Mat!Q3*Weighting!I17</f>
        <v>39.086004387669504</v>
      </c>
      <c r="J3" s="6">
        <f>+TUM_default_S1_Mat!B3*Weighting!J2+TUM_default_S1_Mat!C3*Weighting!J3+TUM_default_S1_Mat!D3*Weighting!J4+TUM_default_S1_Mat!E3*Weighting!J5+TUM_default_S1_Mat!F3*Weighting!J6+TUM_default_S1_Mat!G3*Weighting!J7+TUM_default_S1_Mat!H3*Weighting!J8+TUM_default_S1_Mat!I3*Weighting!J9+TUM_default_S1_Mat!J3*Weighting!J10+TUM_default_S1_Mat!K3*Weighting!J11+TUM_default_S1_Mat!L3*Weighting!J12+TUM_default_S1_Mat!M3*Weighting!J13+TUM_default_S1_Mat!N3*Weighting!J14+TUM_default_S1_Mat!O3*Weighting!J15+TUM_default_S1_Mat!P3*Weighting!J16+TUM_default_S1_Mat!Q3*Weighting!J17</f>
        <v>51.857615181734921</v>
      </c>
      <c r="K3" s="6">
        <f>+TUM_default_S1_Mat!B3*Weighting!K2+TUM_default_S1_Mat!C3*Weighting!K3+TUM_default_S1_Mat!D3*Weighting!K4+TUM_default_S1_Mat!E3*Weighting!K5+TUM_default_S1_Mat!F3*Weighting!K6+TUM_default_S1_Mat!G3*Weighting!K7+TUM_default_S1_Mat!H3*Weighting!K8+TUM_default_S1_Mat!I3*Weighting!K9+TUM_default_S1_Mat!J3*Weighting!K10+TUM_default_S1_Mat!K3*Weighting!K11+TUM_default_S1_Mat!L3*Weighting!K12+TUM_default_S1_Mat!M3*Weighting!K13+TUM_default_S1_Mat!N3*Weighting!K14+TUM_default_S1_Mat!O3*Weighting!K15+TUM_default_S1_Mat!P3*Weighting!K16+TUM_default_S1_Mat!Q3*Weighting!K17</f>
        <v>30.19823493441228</v>
      </c>
      <c r="L3" s="6">
        <f>+TUM_default_S1_Mat!B3*Weighting!L2+TUM_default_S1_Mat!C3*Weighting!L3+TUM_default_S1_Mat!D3*Weighting!L4+TUM_default_S1_Mat!E3*Weighting!L5+TUM_default_S1_Mat!F3*Weighting!L6+TUM_default_S1_Mat!G3*Weighting!L7+TUM_default_S1_Mat!H3*Weighting!L8+TUM_default_S1_Mat!I3*Weighting!L9+TUM_default_S1_Mat!J3*Weighting!L10+TUM_default_S1_Mat!K3*Weighting!L11+TUM_default_S1_Mat!L3*Weighting!L12+TUM_default_S1_Mat!M3*Weighting!L13+TUM_default_S1_Mat!N3*Weighting!L14+TUM_default_S1_Mat!O3*Weighting!L15+TUM_default_S1_Mat!P3*Weighting!L16+TUM_default_S1_Mat!Q3*Weighting!L17</f>
        <v>11.099417521277569</v>
      </c>
      <c r="M3" s="6">
        <f>+TUM_default_S1_Mat!B3*Weighting!M2+TUM_default_S1_Mat!C3*Weighting!M3+TUM_default_S1_Mat!D3*Weighting!M4+TUM_default_S1_Mat!E3*Weighting!M5+TUM_default_S1_Mat!F3*Weighting!M6+TUM_default_S1_Mat!G3*Weighting!M7+TUM_default_S1_Mat!H3*Weighting!M8+TUM_default_S1_Mat!I3*Weighting!M9+TUM_default_S1_Mat!J3*Weighting!M10+TUM_default_S1_Mat!K3*Weighting!M11+TUM_default_S1_Mat!L3*Weighting!M12+TUM_default_S1_Mat!M3*Weighting!M13+TUM_default_S1_Mat!N3*Weighting!M14+TUM_default_S1_Mat!O3*Weighting!M15+TUM_default_S1_Mat!P3*Weighting!M16+TUM_default_S1_Mat!Q3*Weighting!M17</f>
        <v>0.47568263190956789</v>
      </c>
      <c r="N3" s="6">
        <f>+TUM_default_S1_Mat!B3*Weighting!N2+TUM_default_S1_Mat!C3*Weighting!N3+TUM_default_S1_Mat!D3*Weighting!N4+TUM_default_S1_Mat!E3*Weighting!N5+TUM_default_S1_Mat!F3*Weighting!N6+TUM_default_S1_Mat!G3*Weighting!N7+TUM_default_S1_Mat!H3*Weighting!N8+TUM_default_S1_Mat!I3*Weighting!N9+TUM_default_S1_Mat!J3*Weighting!N10+TUM_default_S1_Mat!K3*Weighting!N11+TUM_default_S1_Mat!L3*Weighting!N12+TUM_default_S1_Mat!M3*Weighting!N13+TUM_default_S1_Mat!N3*Weighting!N14+TUM_default_S1_Mat!O3*Weighting!N15+TUM_default_S1_Mat!P3*Weighting!N16+TUM_default_S1_Mat!Q3*Weighting!N17</f>
        <v>139.40532914679969</v>
      </c>
      <c r="O3" s="6">
        <f>+TUM_default_S1_Mat!B3*Weighting!O2+TUM_default_S1_Mat!C3*Weighting!O3+TUM_default_S1_Mat!D3*Weighting!O4+TUM_default_S1_Mat!E3*Weighting!O5+TUM_default_S1_Mat!F3*Weighting!O6+TUM_default_S1_Mat!G3*Weighting!O7+TUM_default_S1_Mat!H3*Weighting!O8+TUM_default_S1_Mat!I3*Weighting!O9+TUM_default_S1_Mat!J3*Weighting!O10+TUM_default_S1_Mat!K3*Weighting!O11+TUM_default_S1_Mat!L3*Weighting!O12+TUM_default_S1_Mat!M3*Weighting!O13+TUM_default_S1_Mat!N3*Weighting!O14+TUM_default_S1_Mat!O3*Weighting!O15+TUM_default_S1_Mat!P3*Weighting!O16+TUM_default_S1_Mat!Q3*Weighting!O17</f>
        <v>-23.596251998215791</v>
      </c>
      <c r="P3" s="6">
        <f>+TUM_default_S1_Mat!B3*Weighting!P2+TUM_default_S1_Mat!C3*Weighting!P3+TUM_default_S1_Mat!D3*Weighting!P4+TUM_default_S1_Mat!E3*Weighting!P5+TUM_default_S1_Mat!F3*Weighting!P6+TUM_default_S1_Mat!G3*Weighting!P7+TUM_default_S1_Mat!H3*Weighting!P8+TUM_default_S1_Mat!I3*Weighting!P9+TUM_default_S1_Mat!J3*Weighting!P10+TUM_default_S1_Mat!K3*Weighting!P11+TUM_default_S1_Mat!L3*Weighting!P12+TUM_default_S1_Mat!M3*Weighting!P13+TUM_default_S1_Mat!N3*Weighting!P14+TUM_default_S1_Mat!O3*Weighting!P15+TUM_default_S1_Mat!P3*Weighting!P16+TUM_default_S1_Mat!Q3*Weighting!P17</f>
        <v>9.9583230990237794</v>
      </c>
      <c r="Q3" s="6">
        <f>+TUM_default_S1_Mat!B3*Weighting!Q2+TUM_default_S1_Mat!C3*Weighting!Q3+TUM_default_S1_Mat!D3*Weighting!Q4+TUM_default_S1_Mat!E3*Weighting!Q5+TUM_default_S1_Mat!F3*Weighting!Q6+TUM_default_S1_Mat!G3*Weighting!Q7+TUM_default_S1_Mat!H3*Weighting!Q8+TUM_default_S1_Mat!I3*Weighting!Q9+TUM_default_S1_Mat!J3*Weighting!Q10+TUM_default_S1_Mat!K3*Weighting!Q11+TUM_default_S1_Mat!L3*Weighting!Q12+TUM_default_S1_Mat!M3*Weighting!Q13+TUM_default_S1_Mat!N3*Weighting!Q14+TUM_default_S1_Mat!O3*Weighting!Q15+TUM_default_S1_Mat!P3*Weighting!Q16+TUM_default_S1_Mat!Q3*Weighting!Q17</f>
        <v>0.78395173483815594</v>
      </c>
      <c r="R3" s="6">
        <f>+TUM_default_S1_Mat!B3*Weighting!R2+TUM_default_S1_Mat!C3*Weighting!R3+TUM_default_S1_Mat!D3*Weighting!R4+TUM_default_S1_Mat!E3*Weighting!R5+TUM_default_S1_Mat!F3*Weighting!R6+TUM_default_S1_Mat!G3*Weighting!R7+TUM_default_S1_Mat!H3*Weighting!R8+TUM_default_S1_Mat!I3*Weighting!R9+TUM_default_S1_Mat!J3*Weighting!R10+TUM_default_S1_Mat!K3*Weighting!R11+TUM_default_S1_Mat!L3*Weighting!R12+TUM_default_S1_Mat!M3*Weighting!R13+TUM_default_S1_Mat!N3*Weighting!R14+TUM_default_S1_Mat!O3*Weighting!R15+TUM_default_S1_Mat!P3*Weighting!R16+TUM_default_S1_Mat!Q3*Weighting!R17</f>
        <v>16.675336476755866</v>
      </c>
      <c r="S3" s="6">
        <f>+TUM_default_S1_Mat!B3*Weighting!S2+TUM_default_S1_Mat!C3*Weighting!S3+TUM_default_S1_Mat!D3*Weighting!S4+TUM_default_S1_Mat!E3*Weighting!S5+TUM_default_S1_Mat!F3*Weighting!S6+TUM_default_S1_Mat!G3*Weighting!S7+TUM_default_S1_Mat!H3*Weighting!S8+TUM_default_S1_Mat!I3*Weighting!S9+TUM_default_S1_Mat!J3*Weighting!S10+TUM_default_S1_Mat!K3*Weighting!S11+TUM_default_S1_Mat!L3*Weighting!S12+TUM_default_S1_Mat!M3*Weighting!S13+TUM_default_S1_Mat!N3*Weighting!S14+TUM_default_S1_Mat!O3*Weighting!S15+TUM_default_S1_Mat!P3*Weighting!S16+TUM_default_S1_Mat!Q3*Weighting!S17</f>
        <v>18.175076947311567</v>
      </c>
      <c r="T3" s="6">
        <f>+TUM_default_S1_Mat!B3*Weighting!T2+TUM_default_S1_Mat!C3*Weighting!T3+TUM_default_S1_Mat!D3*Weighting!T4+TUM_default_S1_Mat!E3*Weighting!T5+TUM_default_S1_Mat!F3*Weighting!T6+TUM_default_S1_Mat!G3*Weighting!T7+TUM_default_S1_Mat!H3*Weighting!T8+TUM_default_S1_Mat!I3*Weighting!T9+TUM_default_S1_Mat!J3*Weighting!T10+TUM_default_S1_Mat!K3*Weighting!T11+TUM_default_S1_Mat!L3*Weighting!T12+TUM_default_S1_Mat!M3*Weighting!T13+TUM_default_S1_Mat!N3*Weighting!T14+TUM_default_S1_Mat!O3*Weighting!T15+TUM_default_S1_Mat!P3*Weighting!T16+TUM_default_S1_Mat!Q3*Weighting!T17</f>
        <v>22.255801103758856</v>
      </c>
      <c r="U3" s="6">
        <f>+TUM_default_S1_Mat!B3*Weighting!U2+TUM_default_S1_Mat!C3*Weighting!U3+TUM_default_S1_Mat!D3*Weighting!U4+TUM_default_S1_Mat!E3*Weighting!U5+TUM_default_S1_Mat!F3*Weighting!U6+TUM_default_S1_Mat!G3*Weighting!U7+TUM_default_S1_Mat!H3*Weighting!U8+TUM_default_S1_Mat!I3*Weighting!U9+TUM_default_S1_Mat!J3*Weighting!U10+TUM_default_S1_Mat!K3*Weighting!U11+TUM_default_S1_Mat!L3*Weighting!U12+TUM_default_S1_Mat!M3*Weighting!U13+TUM_default_S1_Mat!N3*Weighting!U14+TUM_default_S1_Mat!O3*Weighting!U15+TUM_default_S1_Mat!P3*Weighting!U16+TUM_default_S1_Mat!Q3*Weighting!U17</f>
        <v>14.808930072764127</v>
      </c>
      <c r="V3" s="6">
        <f>+TUM_default_S1_Mat!B3*Weighting!V2+TUM_default_S1_Mat!C3*Weighting!V3+TUM_default_S1_Mat!D3*Weighting!V4+TUM_default_S1_Mat!E3*Weighting!V5+TUM_default_S1_Mat!F3*Weighting!V6+TUM_default_S1_Mat!G3*Weighting!V7+TUM_default_S1_Mat!H3*Weighting!V8+TUM_default_S1_Mat!I3*Weighting!V9+TUM_default_S1_Mat!J3*Weighting!V10+TUM_default_S1_Mat!K3*Weighting!V11+TUM_default_S1_Mat!L3*Weighting!V12+TUM_default_S1_Mat!M3*Weighting!V13+TUM_default_S1_Mat!N3*Weighting!V14+TUM_default_S1_Mat!O3*Weighting!V15+TUM_default_S1_Mat!P3*Weighting!V16+TUM_default_S1_Mat!Q3*Weighting!V17</f>
        <v>27.314635549249829</v>
      </c>
      <c r="W3" s="6">
        <f>+TUM_default_S1_Mat!B3*Weighting!W2+TUM_default_S1_Mat!C3*Weighting!W3+TUM_default_S1_Mat!D3*Weighting!W4+TUM_default_S1_Mat!E3*Weighting!W5+TUM_default_S1_Mat!F3*Weighting!W6+TUM_default_S1_Mat!G3*Weighting!W7+TUM_default_S1_Mat!H3*Weighting!W8+TUM_default_S1_Mat!I3*Weighting!W9+TUM_default_S1_Mat!J3*Weighting!W10+TUM_default_S1_Mat!K3*Weighting!W11+TUM_default_S1_Mat!L3*Weighting!W12+TUM_default_S1_Mat!M3*Weighting!W13+TUM_default_S1_Mat!N3*Weighting!W14+TUM_default_S1_Mat!O3*Weighting!W15+TUM_default_S1_Mat!P3*Weighting!W16+TUM_default_S1_Mat!Q3*Weighting!W17</f>
        <v>156.07719634021987</v>
      </c>
      <c r="X3" s="6">
        <f>+TUM_default_S1_Mat!B3*Weighting!X2+TUM_default_S1_Mat!C3*Weighting!X3+TUM_default_S1_Mat!D3*Weighting!X4+TUM_default_S1_Mat!E3*Weighting!X5+TUM_default_S1_Mat!F3*Weighting!X6+TUM_default_S1_Mat!G3*Weighting!X7+TUM_default_S1_Mat!H3*Weighting!X8+TUM_default_S1_Mat!I3*Weighting!X9+TUM_default_S1_Mat!J3*Weighting!X10+TUM_default_S1_Mat!K3*Weighting!X11+TUM_default_S1_Mat!L3*Weighting!X12+TUM_default_S1_Mat!M3*Weighting!X13+TUM_default_S1_Mat!N3*Weighting!X14+TUM_default_S1_Mat!O3*Weighting!X15+TUM_default_S1_Mat!P3*Weighting!X16+TUM_default_S1_Mat!Q3*Weighting!X17</f>
        <v>18.48066401492289</v>
      </c>
      <c r="Y3" s="6">
        <f>+TUM_default_S1_Mat!B3*Weighting!Y2+TUM_default_S1_Mat!C3*Weighting!Y3+TUM_default_S1_Mat!D3*Weighting!Y4+TUM_default_S1_Mat!E3*Weighting!Y5+TUM_default_S1_Mat!F3*Weighting!Y6+TUM_default_S1_Mat!G3*Weighting!Y7+TUM_default_S1_Mat!H3*Weighting!Y8+TUM_default_S1_Mat!I3*Weighting!Y9+TUM_default_S1_Mat!J3*Weighting!Y10+TUM_default_S1_Mat!K3*Weighting!Y11+TUM_default_S1_Mat!L3*Weighting!Y12+TUM_default_S1_Mat!M3*Weighting!Y13+TUM_default_S1_Mat!N3*Weighting!Y14+TUM_default_S1_Mat!O3*Weighting!Y15+TUM_default_S1_Mat!P3*Weighting!Y16+TUM_default_S1_Mat!Q3*Weighting!Y17</f>
        <v>200.92183650940353</v>
      </c>
      <c r="Z3" s="6">
        <f>+TUM_default_S1_Mat!B3*Weighting!Z2+TUM_default_S1_Mat!C3*Weighting!Z3+TUM_default_S1_Mat!D3*Weighting!Z4+TUM_default_S1_Mat!E3*Weighting!Z5+TUM_default_S1_Mat!F3*Weighting!Z6+TUM_default_S1_Mat!G3*Weighting!Z7+TUM_default_S1_Mat!H3*Weighting!Z8+TUM_default_S1_Mat!I3*Weighting!Z9+TUM_default_S1_Mat!J3*Weighting!Z10+TUM_default_S1_Mat!K3*Weighting!Z11+TUM_default_S1_Mat!L3*Weighting!Z12+TUM_default_S1_Mat!M3*Weighting!Z13+TUM_default_S1_Mat!N3*Weighting!Z14+TUM_default_S1_Mat!O3*Weighting!Z15+TUM_default_S1_Mat!P3*Weighting!Z16+TUM_default_S1_Mat!Q3*Weighting!Z17</f>
        <v>12.430745273238118</v>
      </c>
      <c r="AA3" s="6">
        <f>+TUM_default_S1_Mat!B3*Weighting!AA2+TUM_default_S1_Mat!C3*Weighting!AA3+TUM_default_S1_Mat!D3*Weighting!AA4+TUM_default_S1_Mat!E3*Weighting!AA5+TUM_default_S1_Mat!F3*Weighting!AA6+TUM_default_S1_Mat!G3*Weighting!AA7+TUM_default_S1_Mat!H3*Weighting!AA8+TUM_default_S1_Mat!I3*Weighting!AA9+TUM_default_S1_Mat!J3*Weighting!AA10+TUM_default_S1_Mat!K3*Weighting!AA11+TUM_default_S1_Mat!L3*Weighting!AA12+TUM_default_S1_Mat!M3*Weighting!AA13+TUM_default_S1_Mat!N3*Weighting!AA14+TUM_default_S1_Mat!O3*Weighting!AA15+TUM_default_S1_Mat!P3*Weighting!AA16+TUM_default_S1_Mat!Q3*Weighting!AA17</f>
        <v>16.226690033978834</v>
      </c>
    </row>
    <row r="4" spans="1:27" x14ac:dyDescent="0.35">
      <c r="A4" s="5" t="s">
        <v>3</v>
      </c>
      <c r="B4" s="6">
        <f ca="1">+TUM_default_S1_Mat!B4*Weighting!B2+TUM_default_S1_Mat!C4*Weighting!B3+TUM_default_S1_Mat!D4*Weighting!B4+TUM_default_S1_Mat!E4*Weighting!B5+TUM_default_S1_Mat!F4*Weighting!B6+TUM_default_S1_Mat!G4*Weighting!B7+TUM_default_S1_Mat!H4*Weighting!B8+TUM_default_S1_Mat!I4*Weighting!B9+TUM_default_S1_Mat!J4*Weighting!B10+TUM_default_S1_Mat!K4*Weighting!B11+TUM_default_S1_Mat!L4*Weighting!B12+TUM_default_S1_Mat!M4*Weighting!B13+TUM_default_S1_Mat!N4*Weighting!B14+TUM_default_S1_Mat!O4*Weighting!B15+TUM_default_S1_Mat!P4*Weighting!B16+TUM_default_S1_Mat!Q4*Weighting!B17</f>
        <v>154.9577716340583</v>
      </c>
      <c r="C4" s="6">
        <f ca="1">+TUM_default_S1_Mat!B4*Weighting!C2+TUM_default_S1_Mat!C4*Weighting!C3+TUM_default_S1_Mat!D4*Weighting!C4+TUM_default_S1_Mat!E4*Weighting!C5+TUM_default_S1_Mat!F4*Weighting!C6+TUM_default_S1_Mat!G4*Weighting!C7+TUM_default_S1_Mat!H4*Weighting!C8+TUM_default_S1_Mat!I4*Weighting!C9+TUM_default_S1_Mat!J4*Weighting!C10+TUM_default_S1_Mat!K4*Weighting!C11+TUM_default_S1_Mat!L4*Weighting!C12+TUM_default_S1_Mat!M4*Weighting!C13+TUM_default_S1_Mat!N4*Weighting!C14+TUM_default_S1_Mat!O4*Weighting!C15+TUM_default_S1_Mat!P4*Weighting!C16+TUM_default_S1_Mat!Q4*Weighting!C17</f>
        <v>110.92174527684432</v>
      </c>
      <c r="D4" s="6">
        <f ca="1">+TUM_default_S1_Mat!B4*Weighting!D2+TUM_default_S1_Mat!C4*Weighting!D3+TUM_default_S1_Mat!D4*Weighting!D4+TUM_default_S1_Mat!E4*Weighting!D5+TUM_default_S1_Mat!F4*Weighting!D6+TUM_default_S1_Mat!G4*Weighting!D7+TUM_default_S1_Mat!H4*Weighting!D8+TUM_default_S1_Mat!I4*Weighting!D9+TUM_default_S1_Mat!J4*Weighting!D10+TUM_default_S1_Mat!K4*Weighting!D11+TUM_default_S1_Mat!L4*Weighting!D12+TUM_default_S1_Mat!M4*Weighting!D13+TUM_default_S1_Mat!N4*Weighting!D14+TUM_default_S1_Mat!O4*Weighting!D15+TUM_default_S1_Mat!P4*Weighting!D16+TUM_default_S1_Mat!Q4*Weighting!D17</f>
        <v>151.05344796116026</v>
      </c>
      <c r="E4" s="6">
        <f ca="1">+TUM_default_S1_Mat!B4*Weighting!E2+TUM_default_S1_Mat!C4*Weighting!E3+TUM_default_S1_Mat!D4*Weighting!E4+TUM_default_S1_Mat!E4*Weighting!E5+TUM_default_S1_Mat!F4*Weighting!E6+TUM_default_S1_Mat!G4*Weighting!E7+TUM_default_S1_Mat!H4*Weighting!E8+TUM_default_S1_Mat!I4*Weighting!E9+TUM_default_S1_Mat!J4*Weighting!E10+TUM_default_S1_Mat!K4*Weighting!E11+TUM_default_S1_Mat!L4*Weighting!E12+TUM_default_S1_Mat!M4*Weighting!E13+TUM_default_S1_Mat!N4*Weighting!E14+TUM_default_S1_Mat!O4*Weighting!E15+TUM_default_S1_Mat!P4*Weighting!E16+TUM_default_S1_Mat!Q4*Weighting!E17</f>
        <v>81.214207637153734</v>
      </c>
      <c r="F4" s="6">
        <f ca="1">+TUM_default_S1_Mat!B4*Weighting!F2+TUM_default_S1_Mat!C4*Weighting!F3+TUM_default_S1_Mat!D4*Weighting!F4+TUM_default_S1_Mat!E4*Weighting!F5+TUM_default_S1_Mat!F4*Weighting!F6+TUM_default_S1_Mat!G4*Weighting!F7+TUM_default_S1_Mat!H4*Weighting!F8+TUM_default_S1_Mat!I4*Weighting!F9+TUM_default_S1_Mat!J4*Weighting!F10+TUM_default_S1_Mat!K4*Weighting!F11+TUM_default_S1_Mat!L4*Weighting!F12+TUM_default_S1_Mat!M4*Weighting!F13+TUM_default_S1_Mat!N4*Weighting!F14+TUM_default_S1_Mat!O4*Weighting!F15+TUM_default_S1_Mat!P4*Weighting!F16+TUM_default_S1_Mat!Q4*Weighting!F17</f>
        <v>130.22771207865355</v>
      </c>
      <c r="G4" s="6">
        <f>+TUM_default_S1_Mat!B4*Weighting!G2+TUM_default_S1_Mat!C4*Weighting!G3+TUM_default_S1_Mat!D4*Weighting!G4+TUM_default_S1_Mat!E4*Weighting!G5+TUM_default_S1_Mat!F4*Weighting!G6+TUM_default_S1_Mat!G4*Weighting!G7+TUM_default_S1_Mat!H4*Weighting!G8+TUM_default_S1_Mat!I4*Weighting!G9+TUM_default_S1_Mat!J4*Weighting!G10+TUM_default_S1_Mat!K4*Weighting!G11+TUM_default_S1_Mat!L4*Weighting!G12+TUM_default_S1_Mat!M4*Weighting!G13+TUM_default_S1_Mat!N4*Weighting!G14+TUM_default_S1_Mat!O4*Weighting!G15+TUM_default_S1_Mat!P4*Weighting!G16+TUM_default_S1_Mat!Q4*Weighting!G17</f>
        <v>143.10924610451303</v>
      </c>
      <c r="H4" s="6">
        <f>+TUM_default_S1_Mat!B4*Weighting!H2+TUM_default_S1_Mat!C4*Weighting!H3+TUM_default_S1_Mat!D4*Weighting!H4+TUM_default_S1_Mat!E4*Weighting!H5+TUM_default_S1_Mat!F4*Weighting!H6+TUM_default_S1_Mat!G4*Weighting!H7+TUM_default_S1_Mat!H4*Weighting!H8+TUM_default_S1_Mat!I4*Weighting!H9+TUM_default_S1_Mat!J4*Weighting!H10+TUM_default_S1_Mat!K4*Weighting!H11+TUM_default_S1_Mat!L4*Weighting!H12+TUM_default_S1_Mat!M4*Weighting!H13+TUM_default_S1_Mat!N4*Weighting!H14+TUM_default_S1_Mat!O4*Weighting!H15+TUM_default_S1_Mat!P4*Weighting!H16+TUM_default_S1_Mat!Q4*Weighting!H17</f>
        <v>153.45599799790787</v>
      </c>
      <c r="I4" s="6">
        <f>+TUM_default_S1_Mat!B4*Weighting!I2+TUM_default_S1_Mat!C4*Weighting!I3+TUM_default_S1_Mat!D4*Weighting!I4+TUM_default_S1_Mat!E4*Weighting!I5+TUM_default_S1_Mat!F4*Weighting!I6+TUM_default_S1_Mat!G4*Weighting!I7+TUM_default_S1_Mat!H4*Weighting!I8+TUM_default_S1_Mat!I4*Weighting!I9+TUM_default_S1_Mat!J4*Weighting!I10+TUM_default_S1_Mat!K4*Weighting!I11+TUM_default_S1_Mat!L4*Weighting!I12+TUM_default_S1_Mat!M4*Weighting!I13+TUM_default_S1_Mat!N4*Weighting!I14+TUM_default_S1_Mat!O4*Weighting!I15+TUM_default_S1_Mat!P4*Weighting!I16+TUM_default_S1_Mat!Q4*Weighting!I17</f>
        <v>139.87940963478127</v>
      </c>
      <c r="J4" s="6">
        <f>+TUM_default_S1_Mat!B4*Weighting!J2+TUM_default_S1_Mat!C4*Weighting!J3+TUM_default_S1_Mat!D4*Weighting!J4+TUM_default_S1_Mat!E4*Weighting!J5+TUM_default_S1_Mat!F4*Weighting!J6+TUM_default_S1_Mat!G4*Weighting!J7+TUM_default_S1_Mat!H4*Weighting!J8+TUM_default_S1_Mat!I4*Weighting!J9+TUM_default_S1_Mat!J4*Weighting!J10+TUM_default_S1_Mat!K4*Weighting!J11+TUM_default_S1_Mat!L4*Weighting!J12+TUM_default_S1_Mat!M4*Weighting!J13+TUM_default_S1_Mat!N4*Weighting!J14+TUM_default_S1_Mat!O4*Weighting!J15+TUM_default_S1_Mat!P4*Weighting!J16+TUM_default_S1_Mat!Q4*Weighting!J17</f>
        <v>168.50547473678591</v>
      </c>
      <c r="K4" s="6">
        <f>+TUM_default_S1_Mat!B4*Weighting!K2+TUM_default_S1_Mat!C4*Weighting!K3+TUM_default_S1_Mat!D4*Weighting!K4+TUM_default_S1_Mat!E4*Weighting!K5+TUM_default_S1_Mat!F4*Weighting!K6+TUM_default_S1_Mat!G4*Weighting!K7+TUM_default_S1_Mat!H4*Weighting!K8+TUM_default_S1_Mat!I4*Weighting!K9+TUM_default_S1_Mat!J4*Weighting!K10+TUM_default_S1_Mat!K4*Weighting!K11+TUM_default_S1_Mat!L4*Weighting!K12+TUM_default_S1_Mat!M4*Weighting!K13+TUM_default_S1_Mat!N4*Weighting!K14+TUM_default_S1_Mat!O4*Weighting!K15+TUM_default_S1_Mat!P4*Weighting!K16+TUM_default_S1_Mat!Q4*Weighting!K17</f>
        <v>108.2345681225511</v>
      </c>
      <c r="L4" s="6">
        <f>+TUM_default_S1_Mat!B4*Weighting!L2+TUM_default_S1_Mat!C4*Weighting!L3+TUM_default_S1_Mat!D4*Weighting!L4+TUM_default_S1_Mat!E4*Weighting!L5+TUM_default_S1_Mat!F4*Weighting!L6+TUM_default_S1_Mat!G4*Weighting!L7+TUM_default_S1_Mat!H4*Weighting!L8+TUM_default_S1_Mat!I4*Weighting!L9+TUM_default_S1_Mat!J4*Weighting!L10+TUM_default_S1_Mat!K4*Weighting!L11+TUM_default_S1_Mat!L4*Weighting!L12+TUM_default_S1_Mat!M4*Weighting!L13+TUM_default_S1_Mat!N4*Weighting!L14+TUM_default_S1_Mat!O4*Weighting!L15+TUM_default_S1_Mat!P4*Weighting!L16+TUM_default_S1_Mat!Q4*Weighting!L17</f>
        <v>43.399998836397948</v>
      </c>
      <c r="M4" s="6">
        <f>+TUM_default_S1_Mat!B4*Weighting!M2+TUM_default_S1_Mat!C4*Weighting!M3+TUM_default_S1_Mat!D4*Weighting!M4+TUM_default_S1_Mat!E4*Weighting!M5+TUM_default_S1_Mat!F4*Weighting!M6+TUM_default_S1_Mat!G4*Weighting!M7+TUM_default_S1_Mat!H4*Weighting!M8+TUM_default_S1_Mat!I4*Weighting!M9+TUM_default_S1_Mat!J4*Weighting!M10+TUM_default_S1_Mat!K4*Weighting!M11+TUM_default_S1_Mat!L4*Weighting!M12+TUM_default_S1_Mat!M4*Weighting!M13+TUM_default_S1_Mat!N4*Weighting!M14+TUM_default_S1_Mat!O4*Weighting!M15+TUM_default_S1_Mat!P4*Weighting!M16+TUM_default_S1_Mat!Q4*Weighting!M17</f>
        <v>1.8241347026838244</v>
      </c>
      <c r="N4" s="6">
        <f>+TUM_default_S1_Mat!B4*Weighting!N2+TUM_default_S1_Mat!C4*Weighting!N3+TUM_default_S1_Mat!D4*Weighting!N4+TUM_default_S1_Mat!E4*Weighting!N5+TUM_default_S1_Mat!F4*Weighting!N6+TUM_default_S1_Mat!G4*Weighting!N7+TUM_default_S1_Mat!H4*Weighting!N8+TUM_default_S1_Mat!I4*Weighting!N9+TUM_default_S1_Mat!J4*Weighting!N10+TUM_default_S1_Mat!K4*Weighting!N11+TUM_default_S1_Mat!L4*Weighting!N12+TUM_default_S1_Mat!M4*Weighting!N13+TUM_default_S1_Mat!N4*Weighting!N14+TUM_default_S1_Mat!O4*Weighting!N15+TUM_default_S1_Mat!P4*Weighting!N16+TUM_default_S1_Mat!Q4*Weighting!N17</f>
        <v>495.19296985957851</v>
      </c>
      <c r="O4" s="6">
        <f>+TUM_default_S1_Mat!B4*Weighting!O2+TUM_default_S1_Mat!C4*Weighting!O3+TUM_default_S1_Mat!D4*Weighting!O4+TUM_default_S1_Mat!E4*Weighting!O5+TUM_default_S1_Mat!F4*Weighting!O6+TUM_default_S1_Mat!G4*Weighting!O7+TUM_default_S1_Mat!H4*Weighting!O8+TUM_default_S1_Mat!I4*Weighting!O9+TUM_default_S1_Mat!J4*Weighting!O10+TUM_default_S1_Mat!K4*Weighting!O11+TUM_default_S1_Mat!L4*Weighting!O12+TUM_default_S1_Mat!M4*Weighting!O13+TUM_default_S1_Mat!N4*Weighting!O14+TUM_default_S1_Mat!O4*Weighting!O15+TUM_default_S1_Mat!P4*Weighting!O16+TUM_default_S1_Mat!Q4*Weighting!O17</f>
        <v>-153.83529861792536</v>
      </c>
      <c r="P4" s="6">
        <f>+TUM_default_S1_Mat!B4*Weighting!P2+TUM_default_S1_Mat!C4*Weighting!P3+TUM_default_S1_Mat!D4*Weighting!P4+TUM_default_S1_Mat!E4*Weighting!P5+TUM_default_S1_Mat!F4*Weighting!P6+TUM_default_S1_Mat!G4*Weighting!P7+TUM_default_S1_Mat!H4*Weighting!P8+TUM_default_S1_Mat!I4*Weighting!P9+TUM_default_S1_Mat!J4*Weighting!P10+TUM_default_S1_Mat!K4*Weighting!P11+TUM_default_S1_Mat!L4*Weighting!P12+TUM_default_S1_Mat!M4*Weighting!P13+TUM_default_S1_Mat!N4*Weighting!P14+TUM_default_S1_Mat!O4*Weighting!P15+TUM_default_S1_Mat!P4*Weighting!P16+TUM_default_S1_Mat!Q4*Weighting!P17</f>
        <v>40.286663171337594</v>
      </c>
      <c r="Q4" s="6">
        <f>+TUM_default_S1_Mat!B4*Weighting!Q2+TUM_default_S1_Mat!C4*Weighting!Q3+TUM_default_S1_Mat!D4*Weighting!Q4+TUM_default_S1_Mat!E4*Weighting!Q5+TUM_default_S1_Mat!F4*Weighting!Q6+TUM_default_S1_Mat!G4*Weighting!Q7+TUM_default_S1_Mat!H4*Weighting!Q8+TUM_default_S1_Mat!I4*Weighting!Q9+TUM_default_S1_Mat!J4*Weighting!Q10+TUM_default_S1_Mat!K4*Weighting!Q11+TUM_default_S1_Mat!L4*Weighting!Q12+TUM_default_S1_Mat!M4*Weighting!Q13+TUM_default_S1_Mat!N4*Weighting!Q14+TUM_default_S1_Mat!O4*Weighting!Q15+TUM_default_S1_Mat!P4*Weighting!Q16+TUM_default_S1_Mat!Q4*Weighting!Q17</f>
        <v>3.0282720137627246</v>
      </c>
      <c r="R4" s="6">
        <f>+TUM_default_S1_Mat!B4*Weighting!R2+TUM_default_S1_Mat!C4*Weighting!R3+TUM_default_S1_Mat!D4*Weighting!R4+TUM_default_S1_Mat!E4*Weighting!R5+TUM_default_S1_Mat!F4*Weighting!R6+TUM_default_S1_Mat!G4*Weighting!R7+TUM_default_S1_Mat!H4*Weighting!R8+TUM_default_S1_Mat!I4*Weighting!R9+TUM_default_S1_Mat!J4*Weighting!R10+TUM_default_S1_Mat!K4*Weighting!R11+TUM_default_S1_Mat!L4*Weighting!R12+TUM_default_S1_Mat!M4*Weighting!R13+TUM_default_S1_Mat!N4*Weighting!R14+TUM_default_S1_Mat!O4*Weighting!R15+TUM_default_S1_Mat!P4*Weighting!R16+TUM_default_S1_Mat!Q4*Weighting!R17</f>
        <v>61.843040746576271</v>
      </c>
      <c r="S4" s="6">
        <f>+TUM_default_S1_Mat!B4*Weighting!S2+TUM_default_S1_Mat!C4*Weighting!S3+TUM_default_S1_Mat!D4*Weighting!S4+TUM_default_S1_Mat!E4*Weighting!S5+TUM_default_S1_Mat!F4*Weighting!S6+TUM_default_S1_Mat!G4*Weighting!S7+TUM_default_S1_Mat!H4*Weighting!S8+TUM_default_S1_Mat!I4*Weighting!S9+TUM_default_S1_Mat!J4*Weighting!S10+TUM_default_S1_Mat!K4*Weighting!S11+TUM_default_S1_Mat!L4*Weighting!S12+TUM_default_S1_Mat!M4*Weighting!S13+TUM_default_S1_Mat!N4*Weighting!S14+TUM_default_S1_Mat!O4*Weighting!S15+TUM_default_S1_Mat!P4*Weighting!S16+TUM_default_S1_Mat!Q4*Weighting!S17</f>
        <v>73.952393966996922</v>
      </c>
      <c r="T4" s="6">
        <f>+TUM_default_S1_Mat!B4*Weighting!T2+TUM_default_S1_Mat!C4*Weighting!T3+TUM_default_S1_Mat!D4*Weighting!T4+TUM_default_S1_Mat!E4*Weighting!T5+TUM_default_S1_Mat!F4*Weighting!T6+TUM_default_S1_Mat!G4*Weighting!T7+TUM_default_S1_Mat!H4*Weighting!T8+TUM_default_S1_Mat!I4*Weighting!T9+TUM_default_S1_Mat!J4*Weighting!T10+TUM_default_S1_Mat!K4*Weighting!T11+TUM_default_S1_Mat!L4*Weighting!T12+TUM_default_S1_Mat!M4*Weighting!T13+TUM_default_S1_Mat!N4*Weighting!T14+TUM_default_S1_Mat!O4*Weighting!T15+TUM_default_S1_Mat!P4*Weighting!T16+TUM_default_S1_Mat!Q4*Weighting!T17</f>
        <v>91.671289084554701</v>
      </c>
      <c r="U4" s="6">
        <f>+TUM_default_S1_Mat!B4*Weighting!U2+TUM_default_S1_Mat!C4*Weighting!U3+TUM_default_S1_Mat!D4*Weighting!U4+TUM_default_S1_Mat!E4*Weighting!U5+TUM_default_S1_Mat!F4*Weighting!U6+TUM_default_S1_Mat!G4*Weighting!U7+TUM_default_S1_Mat!H4*Weighting!U8+TUM_default_S1_Mat!I4*Weighting!U9+TUM_default_S1_Mat!J4*Weighting!U10+TUM_default_S1_Mat!K4*Weighting!U11+TUM_default_S1_Mat!L4*Weighting!U12+TUM_default_S1_Mat!M4*Weighting!U13+TUM_default_S1_Mat!N4*Weighting!U14+TUM_default_S1_Mat!O4*Weighting!U15+TUM_default_S1_Mat!P4*Weighting!U16+TUM_default_S1_Mat!Q4*Weighting!U17</f>
        <v>58.251001399367809</v>
      </c>
      <c r="V4" s="6">
        <f>+TUM_default_S1_Mat!B4*Weighting!V2+TUM_default_S1_Mat!C4*Weighting!V3+TUM_default_S1_Mat!D4*Weighting!V4+TUM_default_S1_Mat!E4*Weighting!V5+TUM_default_S1_Mat!F4*Weighting!V6+TUM_default_S1_Mat!G4*Weighting!V7+TUM_default_S1_Mat!H4*Weighting!V8+TUM_default_S1_Mat!I4*Weighting!V9+TUM_default_S1_Mat!J4*Weighting!V10+TUM_default_S1_Mat!K4*Weighting!V11+TUM_default_S1_Mat!L4*Weighting!V12+TUM_default_S1_Mat!M4*Weighting!V13+TUM_default_S1_Mat!N4*Weighting!V14+TUM_default_S1_Mat!O4*Weighting!V15+TUM_default_S1_Mat!P4*Weighting!V16+TUM_default_S1_Mat!Q4*Weighting!V17</f>
        <v>112.74343573710421</v>
      </c>
      <c r="W4" s="6">
        <f>+TUM_default_S1_Mat!B4*Weighting!W2+TUM_default_S1_Mat!C4*Weighting!W3+TUM_default_S1_Mat!D4*Weighting!W4+TUM_default_S1_Mat!E4*Weighting!W5+TUM_default_S1_Mat!F4*Weighting!W6+TUM_default_S1_Mat!G4*Weighting!W7+TUM_default_S1_Mat!H4*Weighting!W8+TUM_default_S1_Mat!I4*Weighting!W9+TUM_default_S1_Mat!J4*Weighting!W10+TUM_default_S1_Mat!K4*Weighting!W11+TUM_default_S1_Mat!L4*Weighting!W12+TUM_default_S1_Mat!M4*Weighting!W13+TUM_default_S1_Mat!N4*Weighting!W14+TUM_default_S1_Mat!O4*Weighting!W15+TUM_default_S1_Mat!P4*Weighting!W16+TUM_default_S1_Mat!Q4*Weighting!W17</f>
        <v>476.66750401689359</v>
      </c>
      <c r="X4" s="6">
        <f>+TUM_default_S1_Mat!B4*Weighting!X2+TUM_default_S1_Mat!C4*Weighting!X3+TUM_default_S1_Mat!D4*Weighting!X4+TUM_default_S1_Mat!E4*Weighting!X5+TUM_default_S1_Mat!F4*Weighting!X6+TUM_default_S1_Mat!G4*Weighting!X7+TUM_default_S1_Mat!H4*Weighting!X8+TUM_default_S1_Mat!I4*Weighting!X9+TUM_default_S1_Mat!J4*Weighting!X10+TUM_default_S1_Mat!K4*Weighting!X11+TUM_default_S1_Mat!L4*Weighting!X12+TUM_default_S1_Mat!M4*Weighting!X13+TUM_default_S1_Mat!N4*Weighting!X14+TUM_default_S1_Mat!O4*Weighting!X15+TUM_default_S1_Mat!P4*Weighting!X16+TUM_default_S1_Mat!Q4*Weighting!X17</f>
        <v>64.86417700402346</v>
      </c>
      <c r="Y4" s="6">
        <f>+TUM_default_S1_Mat!B4*Weighting!Y2+TUM_default_S1_Mat!C4*Weighting!Y3+TUM_default_S1_Mat!D4*Weighting!Y4+TUM_default_S1_Mat!E4*Weighting!Y5+TUM_default_S1_Mat!F4*Weighting!Y6+TUM_default_S1_Mat!G4*Weighting!Y7+TUM_default_S1_Mat!H4*Weighting!Y8+TUM_default_S1_Mat!I4*Weighting!Y9+TUM_default_S1_Mat!J4*Weighting!Y10+TUM_default_S1_Mat!K4*Weighting!Y11+TUM_default_S1_Mat!L4*Weighting!Y12+TUM_default_S1_Mat!M4*Weighting!Y13+TUM_default_S1_Mat!N4*Weighting!Y14+TUM_default_S1_Mat!O4*Weighting!Y15+TUM_default_S1_Mat!P4*Weighting!Y16+TUM_default_S1_Mat!Q4*Weighting!Y17</f>
        <v>812.01789686901293</v>
      </c>
      <c r="Z4" s="6">
        <f>+TUM_default_S1_Mat!B4*Weighting!Z2+TUM_default_S1_Mat!C4*Weighting!Z3+TUM_default_S1_Mat!D4*Weighting!Z4+TUM_default_S1_Mat!E4*Weighting!Z5+TUM_default_S1_Mat!F4*Weighting!Z6+TUM_default_S1_Mat!G4*Weighting!Z7+TUM_default_S1_Mat!H4*Weighting!Z8+TUM_default_S1_Mat!I4*Weighting!Z9+TUM_default_S1_Mat!J4*Weighting!Z10+TUM_default_S1_Mat!K4*Weighting!Z11+TUM_default_S1_Mat!L4*Weighting!Z12+TUM_default_S1_Mat!M4*Weighting!Z13+TUM_default_S1_Mat!N4*Weighting!Z14+TUM_default_S1_Mat!O4*Weighting!Z15+TUM_default_S1_Mat!P4*Weighting!Z16+TUM_default_S1_Mat!Q4*Weighting!Z17</f>
        <v>46.209405698190601</v>
      </c>
      <c r="AA4" s="6">
        <f>+TUM_default_S1_Mat!B4*Weighting!AA2+TUM_default_S1_Mat!C4*Weighting!AA3+TUM_default_S1_Mat!D4*Weighting!AA4+TUM_default_S1_Mat!E4*Weighting!AA5+TUM_default_S1_Mat!F4*Weighting!AA6+TUM_default_S1_Mat!G4*Weighting!AA7+TUM_default_S1_Mat!H4*Weighting!AA8+TUM_default_S1_Mat!I4*Weighting!AA9+TUM_default_S1_Mat!J4*Weighting!AA10+TUM_default_S1_Mat!K4*Weighting!AA11+TUM_default_S1_Mat!L4*Weighting!AA12+TUM_default_S1_Mat!M4*Weighting!AA13+TUM_default_S1_Mat!N4*Weighting!AA14+TUM_default_S1_Mat!O4*Weighting!AA15+TUM_default_S1_Mat!P4*Weighting!AA16+TUM_default_S1_Mat!Q4*Weighting!AA17</f>
        <v>61.631053183652291</v>
      </c>
    </row>
  </sheetData>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efault_S2_Treatm!B2*Weighting!B2+TUM_default_S2_Treatm!C2*Weighting!B3+TUM_default_S2_Treatm!D2*Weighting!B4+TUM_default_S2_Treatm!E2*Weighting!B5+TUM_default_S2_Treatm!F2*Weighting!B6+TUM_default_S2_Treatm!G2*Weighting!B7+TUM_default_S2_Treatm!H2*Weighting!B8+TUM_default_S2_Treatm!I2*Weighting!B9+TUM_default_S2_Treatm!J2*Weighting!B10+TUM_default_S2_Treatm!K2*Weighting!B11+TUM_default_S2_Treatm!L2*Weighting!B12+TUM_default_S2_Treatm!M2*Weighting!B13+TUM_default_S2_Treatm!N2*Weighting!B14+TUM_default_S2_Treatm!O2*Weighting!B15+TUM_default_S2_Treatm!P2*Weighting!B16+TUM_default_S2_Treatm!Q2*Weighting!B17</f>
        <v>36.33719494553231</v>
      </c>
      <c r="C2" s="6">
        <f ca="1">+TUM_default_S2_Treatm!B2*Weighting!C2+TUM_default_S2_Treatm!C2*Weighting!C3+TUM_default_S2_Treatm!D2*Weighting!C4+TUM_default_S2_Treatm!E2*Weighting!C5+TUM_default_S2_Treatm!F2*Weighting!C6+TUM_default_S2_Treatm!G2*Weighting!C7+TUM_default_S2_Treatm!H2*Weighting!C8+TUM_default_S2_Treatm!I2*Weighting!C9+TUM_default_S2_Treatm!J2*Weighting!C10+TUM_default_S2_Treatm!K2*Weighting!C11+TUM_default_S2_Treatm!L2*Weighting!C12+TUM_default_S2_Treatm!M2*Weighting!C13+TUM_default_S2_Treatm!N2*Weighting!C14+TUM_default_S2_Treatm!O2*Weighting!C15+TUM_default_S2_Treatm!P2*Weighting!C16+TUM_default_S2_Treatm!Q2*Weighting!C17</f>
        <v>28.258106254327686</v>
      </c>
      <c r="D2" s="6">
        <f ca="1">+TUM_default_S2_Treatm!B2*Weighting!D2+TUM_default_S2_Treatm!C2*Weighting!D3+TUM_default_S2_Treatm!D2*Weighting!D4+TUM_default_S2_Treatm!E2*Weighting!D5+TUM_default_S2_Treatm!F2*Weighting!D6+TUM_default_S2_Treatm!G2*Weighting!D7+TUM_default_S2_Treatm!H2*Weighting!D8+TUM_default_S2_Treatm!I2*Weighting!D9+TUM_default_S2_Treatm!J2*Weighting!D10+TUM_default_S2_Treatm!K2*Weighting!D11+TUM_default_S2_Treatm!L2*Weighting!D12+TUM_default_S2_Treatm!M2*Weighting!D13+TUM_default_S2_Treatm!N2*Weighting!D14+TUM_default_S2_Treatm!O2*Weighting!D15+TUM_default_S2_Treatm!P2*Weighting!D16+TUM_default_S2_Treatm!Q2*Weighting!D17</f>
        <v>35.7437699861729</v>
      </c>
      <c r="E2" s="6">
        <f ca="1">+TUM_default_S2_Treatm!B2*Weighting!E2+TUM_default_S2_Treatm!C2*Weighting!E3+TUM_default_S2_Treatm!D2*Weighting!E4+TUM_default_S2_Treatm!E2*Weighting!E5+TUM_default_S2_Treatm!F2*Weighting!E6+TUM_default_S2_Treatm!G2*Weighting!E7+TUM_default_S2_Treatm!H2*Weighting!E8+TUM_default_S2_Treatm!I2*Weighting!E9+TUM_default_S2_Treatm!J2*Weighting!E10+TUM_default_S2_Treatm!K2*Weighting!E11+TUM_default_S2_Treatm!L2*Weighting!E12+TUM_default_S2_Treatm!M2*Weighting!E13+TUM_default_S2_Treatm!N2*Weighting!E14+TUM_default_S2_Treatm!O2*Weighting!E15+TUM_default_S2_Treatm!P2*Weighting!E16+TUM_default_S2_Treatm!Q2*Weighting!E17</f>
        <v>16.3896263085947</v>
      </c>
      <c r="F2" s="6">
        <f ca="1">+TUM_default_S2_Treatm!B2*Weighting!F2+TUM_default_S2_Treatm!C2*Weighting!F3+TUM_default_S2_Treatm!D2*Weighting!F4+TUM_default_S2_Treatm!E2*Weighting!F5+TUM_default_S2_Treatm!F2*Weighting!F6+TUM_default_S2_Treatm!G2*Weighting!F7+TUM_default_S2_Treatm!H2*Weighting!F8+TUM_default_S2_Treatm!I2*Weighting!F9+TUM_default_S2_Treatm!J2*Weighting!F10+TUM_default_S2_Treatm!K2*Weighting!F11+TUM_default_S2_Treatm!L2*Weighting!F12+TUM_default_S2_Treatm!M2*Weighting!F13+TUM_default_S2_Treatm!N2*Weighting!F14+TUM_default_S2_Treatm!O2*Weighting!F15+TUM_default_S2_Treatm!P2*Weighting!F16+TUM_default_S2_Treatm!Q2*Weighting!F17</f>
        <v>33.540810744732134</v>
      </c>
      <c r="G2" s="6">
        <f>+TUM_default_S2_Treatm!B2*Weighting!G2+TUM_default_S2_Treatm!C2*Weighting!G3+TUM_default_S2_Treatm!D2*Weighting!G4+TUM_default_S2_Treatm!E2*Weighting!G5+TUM_default_S2_Treatm!F2*Weighting!G6+TUM_default_S2_Treatm!G2*Weighting!G7+TUM_default_S2_Treatm!H2*Weighting!G8+TUM_default_S2_Treatm!I2*Weighting!G9+TUM_default_S2_Treatm!J2*Weighting!G10+TUM_default_S2_Treatm!K2*Weighting!G11+TUM_default_S2_Treatm!L2*Weighting!G12+TUM_default_S2_Treatm!M2*Weighting!G13+TUM_default_S2_Treatm!N2*Weighting!G14+TUM_default_S2_Treatm!O2*Weighting!G15+TUM_default_S2_Treatm!P2*Weighting!G16+TUM_default_S2_Treatm!Q2*Weighting!G17</f>
        <v>19.176915367870969</v>
      </c>
      <c r="H2" s="6">
        <f>+TUM_default_S2_Treatm!B2*Weighting!H2+TUM_default_S2_Treatm!C2*Weighting!H3+TUM_default_S2_Treatm!D2*Weighting!H4+TUM_default_S2_Treatm!E2*Weighting!H5+TUM_default_S2_Treatm!F2*Weighting!H6+TUM_default_S2_Treatm!G2*Weighting!H7+TUM_default_S2_Treatm!H2*Weighting!H8+TUM_default_S2_Treatm!I2*Weighting!H9+TUM_default_S2_Treatm!J2*Weighting!H10+TUM_default_S2_Treatm!K2*Weighting!H11+TUM_default_S2_Treatm!L2*Weighting!H12+TUM_default_S2_Treatm!M2*Weighting!H13+TUM_default_S2_Treatm!N2*Weighting!H14+TUM_default_S2_Treatm!O2*Weighting!H15+TUM_default_S2_Treatm!P2*Weighting!H16+TUM_default_S2_Treatm!Q2*Weighting!H17</f>
        <v>17.554018095033875</v>
      </c>
      <c r="I2" s="6">
        <f>+TUM_default_S2_Treatm!B2*Weighting!I2+TUM_default_S2_Treatm!C2*Weighting!I3+TUM_default_S2_Treatm!D2*Weighting!I4+TUM_default_S2_Treatm!E2*Weighting!I5+TUM_default_S2_Treatm!F2*Weighting!I6+TUM_default_S2_Treatm!G2*Weighting!I7+TUM_default_S2_Treatm!H2*Weighting!I8+TUM_default_S2_Treatm!I2*Weighting!I9+TUM_default_S2_Treatm!J2*Weighting!I10+TUM_default_S2_Treatm!K2*Weighting!I11+TUM_default_S2_Treatm!L2*Weighting!I12+TUM_default_S2_Treatm!M2*Weighting!I13+TUM_default_S2_Treatm!N2*Weighting!I14+TUM_default_S2_Treatm!O2*Weighting!I15+TUM_default_S2_Treatm!P2*Weighting!I16+TUM_default_S2_Treatm!Q2*Weighting!I17</f>
        <v>19.909651513598419</v>
      </c>
      <c r="J2" s="6">
        <f>+TUM_default_S2_Treatm!B2*Weighting!J2+TUM_default_S2_Treatm!C2*Weighting!J3+TUM_default_S2_Treatm!D2*Weighting!J4+TUM_default_S2_Treatm!E2*Weighting!J5+TUM_default_S2_Treatm!F2*Weighting!J6+TUM_default_S2_Treatm!G2*Weighting!J7+TUM_default_S2_Treatm!H2*Weighting!J8+TUM_default_S2_Treatm!I2*Weighting!J9+TUM_default_S2_Treatm!J2*Weighting!J10+TUM_default_S2_Treatm!K2*Weighting!J11+TUM_default_S2_Treatm!L2*Weighting!J12+TUM_default_S2_Treatm!M2*Weighting!J13+TUM_default_S2_Treatm!N2*Weighting!J14+TUM_default_S2_Treatm!O2*Weighting!J15+TUM_default_S2_Treatm!P2*Weighting!J16+TUM_default_S2_Treatm!Q2*Weighting!J17</f>
        <v>14.460018782687357</v>
      </c>
      <c r="K2" s="6">
        <f>+TUM_default_S2_Treatm!B2*Weighting!K2+TUM_default_S2_Treatm!C2*Weighting!K3+TUM_default_S2_Treatm!D2*Weighting!K4+TUM_default_S2_Treatm!E2*Weighting!K5+TUM_default_S2_Treatm!F2*Weighting!K6+TUM_default_S2_Treatm!G2*Weighting!K7+TUM_default_S2_Treatm!H2*Weighting!K8+TUM_default_S2_Treatm!I2*Weighting!K9+TUM_default_S2_Treatm!J2*Weighting!K10+TUM_default_S2_Treatm!K2*Weighting!K11+TUM_default_S2_Treatm!L2*Weighting!K12+TUM_default_S2_Treatm!M2*Weighting!K13+TUM_default_S2_Treatm!N2*Weighting!K14+TUM_default_S2_Treatm!O2*Weighting!K15+TUM_default_S2_Treatm!P2*Weighting!K16+TUM_default_S2_Treatm!Q2*Weighting!K17</f>
        <v>18.703776975785782</v>
      </c>
      <c r="L2" s="6">
        <f>+TUM_default_S2_Treatm!B2*Weighting!L2+TUM_default_S2_Treatm!C2*Weighting!L3+TUM_default_S2_Treatm!D2*Weighting!L4+TUM_default_S2_Treatm!E2*Weighting!L5+TUM_default_S2_Treatm!F2*Weighting!L6+TUM_default_S2_Treatm!G2*Weighting!L7+TUM_default_S2_Treatm!H2*Weighting!L8+TUM_default_S2_Treatm!I2*Weighting!L9+TUM_default_S2_Treatm!J2*Weighting!L10+TUM_default_S2_Treatm!K2*Weighting!L11+TUM_default_S2_Treatm!L2*Weighting!L12+TUM_default_S2_Treatm!M2*Weighting!L13+TUM_default_S2_Treatm!N2*Weighting!L14+TUM_default_S2_Treatm!O2*Weighting!L15+TUM_default_S2_Treatm!P2*Weighting!L16+TUM_default_S2_Treatm!Q2*Weighting!L17</f>
        <v>22.823727712399702</v>
      </c>
      <c r="M2" s="6">
        <f>+TUM_default_S2_Treatm!B2*Weighting!M2+TUM_default_S2_Treatm!C2*Weighting!M3+TUM_default_S2_Treatm!D2*Weighting!M4+TUM_default_S2_Treatm!E2*Weighting!M5+TUM_default_S2_Treatm!F2*Weighting!M6+TUM_default_S2_Treatm!G2*Weighting!M7+TUM_default_S2_Treatm!H2*Weighting!M8+TUM_default_S2_Treatm!I2*Weighting!M9+TUM_default_S2_Treatm!J2*Weighting!M10+TUM_default_S2_Treatm!K2*Weighting!M11+TUM_default_S2_Treatm!L2*Weighting!M12+TUM_default_S2_Treatm!M2*Weighting!M13+TUM_default_S2_Treatm!N2*Weighting!M14+TUM_default_S2_Treatm!O2*Weighting!M15+TUM_default_S2_Treatm!P2*Weighting!M16+TUM_default_S2_Treatm!Q2*Weighting!M17</f>
        <v>0.84655923923954279</v>
      </c>
      <c r="N2" s="6">
        <f>+TUM_default_S2_Treatm!B2*Weighting!N2+TUM_default_S2_Treatm!C2*Weighting!N3+TUM_default_S2_Treatm!D2*Weighting!N4+TUM_default_S2_Treatm!E2*Weighting!N5+TUM_default_S2_Treatm!F2*Weighting!N6+TUM_default_S2_Treatm!G2*Weighting!N7+TUM_default_S2_Treatm!H2*Weighting!N8+TUM_default_S2_Treatm!I2*Weighting!N9+TUM_default_S2_Treatm!J2*Weighting!N10+TUM_default_S2_Treatm!K2*Weighting!N11+TUM_default_S2_Treatm!L2*Weighting!N12+TUM_default_S2_Treatm!M2*Weighting!N13+TUM_default_S2_Treatm!N2*Weighting!N14+TUM_default_S2_Treatm!O2*Weighting!N15+TUM_default_S2_Treatm!P2*Weighting!N16+TUM_default_S2_Treatm!Q2*Weighting!N17</f>
        <v>82.183181505221683</v>
      </c>
      <c r="O2" s="6">
        <f>+TUM_default_S2_Treatm!B2*Weighting!O2+TUM_default_S2_Treatm!C2*Weighting!O3+TUM_default_S2_Treatm!D2*Weighting!O4+TUM_default_S2_Treatm!E2*Weighting!O5+TUM_default_S2_Treatm!F2*Weighting!O6+TUM_default_S2_Treatm!G2*Weighting!O7+TUM_default_S2_Treatm!H2*Weighting!O8+TUM_default_S2_Treatm!I2*Weighting!O9+TUM_default_S2_Treatm!J2*Weighting!O10+TUM_default_S2_Treatm!K2*Weighting!O11+TUM_default_S2_Treatm!L2*Weighting!O12+TUM_default_S2_Treatm!M2*Weighting!O13+TUM_default_S2_Treatm!N2*Weighting!O14+TUM_default_S2_Treatm!O2*Weighting!O15+TUM_default_S2_Treatm!P2*Weighting!O16+TUM_default_S2_Treatm!Q2*Weighting!O17</f>
        <v>24.942063223397035</v>
      </c>
      <c r="P2" s="6">
        <f>+TUM_default_S2_Treatm!B2*Weighting!P2+TUM_default_S2_Treatm!C2*Weighting!P3+TUM_default_S2_Treatm!D2*Weighting!P4+TUM_default_S2_Treatm!E2*Weighting!P5+TUM_default_S2_Treatm!F2*Weighting!P6+TUM_default_S2_Treatm!G2*Weighting!P7+TUM_default_S2_Treatm!H2*Weighting!P8+TUM_default_S2_Treatm!I2*Weighting!P9+TUM_default_S2_Treatm!J2*Weighting!P10+TUM_default_S2_Treatm!K2*Weighting!P11+TUM_default_S2_Treatm!L2*Weighting!P12+TUM_default_S2_Treatm!M2*Weighting!P13+TUM_default_S2_Treatm!N2*Weighting!P14+TUM_default_S2_Treatm!O2*Weighting!P15+TUM_default_S2_Treatm!P2*Weighting!P16+TUM_default_S2_Treatm!Q2*Weighting!P17</f>
        <v>25.378675415311978</v>
      </c>
      <c r="Q2" s="6">
        <f>+TUM_default_S2_Treatm!B2*Weighting!Q2+TUM_default_S2_Treatm!C2*Weighting!Q3+TUM_default_S2_Treatm!D2*Weighting!Q4+TUM_default_S2_Treatm!E2*Weighting!Q5+TUM_default_S2_Treatm!F2*Weighting!Q6+TUM_default_S2_Treatm!G2*Weighting!Q7+TUM_default_S2_Treatm!H2*Weighting!Q8+TUM_default_S2_Treatm!I2*Weighting!Q9+TUM_default_S2_Treatm!J2*Weighting!Q10+TUM_default_S2_Treatm!K2*Weighting!Q11+TUM_default_S2_Treatm!L2*Weighting!Q12+TUM_default_S2_Treatm!M2*Weighting!Q13+TUM_default_S2_Treatm!N2*Weighting!Q14+TUM_default_S2_Treatm!O2*Weighting!Q15+TUM_default_S2_Treatm!P2*Weighting!Q16+TUM_default_S2_Treatm!Q2*Weighting!Q17</f>
        <v>1.5773060000341397</v>
      </c>
      <c r="R2" s="6">
        <f>+TUM_default_S2_Treatm!B2*Weighting!R2+TUM_default_S2_Treatm!C2*Weighting!R3+TUM_default_S2_Treatm!D2*Weighting!R4+TUM_default_S2_Treatm!E2*Weighting!R5+TUM_default_S2_Treatm!F2*Weighting!R6+TUM_default_S2_Treatm!G2*Weighting!R7+TUM_default_S2_Treatm!H2*Weighting!R8+TUM_default_S2_Treatm!I2*Weighting!R9+TUM_default_S2_Treatm!J2*Weighting!R10+TUM_default_S2_Treatm!K2*Weighting!R11+TUM_default_S2_Treatm!L2*Weighting!R12+TUM_default_S2_Treatm!M2*Weighting!R13+TUM_default_S2_Treatm!N2*Weighting!R14+TUM_default_S2_Treatm!O2*Weighting!R15+TUM_default_S2_Treatm!P2*Weighting!R16+TUM_default_S2_Treatm!Q2*Weighting!R17</f>
        <v>15.400517489994593</v>
      </c>
      <c r="S2" s="6">
        <f>+TUM_default_S2_Treatm!B2*Weighting!S2+TUM_default_S2_Treatm!C2*Weighting!S3+TUM_default_S2_Treatm!D2*Weighting!S4+TUM_default_S2_Treatm!E2*Weighting!S5+TUM_default_S2_Treatm!F2*Weighting!S6+TUM_default_S2_Treatm!G2*Weighting!S7+TUM_default_S2_Treatm!H2*Weighting!S8+TUM_default_S2_Treatm!I2*Weighting!S9+TUM_default_S2_Treatm!J2*Weighting!S10+TUM_default_S2_Treatm!K2*Weighting!S11+TUM_default_S2_Treatm!L2*Weighting!S12+TUM_default_S2_Treatm!M2*Weighting!S13+TUM_default_S2_Treatm!N2*Weighting!S14+TUM_default_S2_Treatm!O2*Weighting!S15+TUM_default_S2_Treatm!P2*Weighting!S16+TUM_default_S2_Treatm!Q2*Weighting!S17</f>
        <v>36.919533489843893</v>
      </c>
      <c r="T2" s="6">
        <f>+TUM_default_S2_Treatm!B2*Weighting!T2+TUM_default_S2_Treatm!C2*Weighting!T3+TUM_default_S2_Treatm!D2*Weighting!T4+TUM_default_S2_Treatm!E2*Weighting!T5+TUM_default_S2_Treatm!F2*Weighting!T6+TUM_default_S2_Treatm!G2*Weighting!T7+TUM_default_S2_Treatm!H2*Weighting!T8+TUM_default_S2_Treatm!I2*Weighting!T9+TUM_default_S2_Treatm!J2*Weighting!T10+TUM_default_S2_Treatm!K2*Weighting!T11+TUM_default_S2_Treatm!L2*Weighting!T12+TUM_default_S2_Treatm!M2*Weighting!T13+TUM_default_S2_Treatm!N2*Weighting!T14+TUM_default_S2_Treatm!O2*Weighting!T15+TUM_default_S2_Treatm!P2*Weighting!T16+TUM_default_S2_Treatm!Q2*Weighting!T17</f>
        <v>50.07991092450699</v>
      </c>
      <c r="U2" s="6">
        <f>+TUM_default_S2_Treatm!B2*Weighting!U2+TUM_default_S2_Treatm!C2*Weighting!U3+TUM_default_S2_Treatm!D2*Weighting!U4+TUM_default_S2_Treatm!E2*Weighting!U5+TUM_default_S2_Treatm!F2*Weighting!U6+TUM_default_S2_Treatm!G2*Weighting!U7+TUM_default_S2_Treatm!H2*Weighting!U8+TUM_default_S2_Treatm!I2*Weighting!U9+TUM_default_S2_Treatm!J2*Weighting!U10+TUM_default_S2_Treatm!K2*Weighting!U11+TUM_default_S2_Treatm!L2*Weighting!U12+TUM_default_S2_Treatm!M2*Weighting!U13+TUM_default_S2_Treatm!N2*Weighting!U14+TUM_default_S2_Treatm!O2*Weighting!U15+TUM_default_S2_Treatm!P2*Weighting!U16+TUM_default_S2_Treatm!Q2*Weighting!U17</f>
        <v>1.4741128542846482</v>
      </c>
      <c r="V2" s="6">
        <f>+TUM_default_S2_Treatm!B2*Weighting!V2+TUM_default_S2_Treatm!C2*Weighting!V3+TUM_default_S2_Treatm!D2*Weighting!V4+TUM_default_S2_Treatm!E2*Weighting!V5+TUM_default_S2_Treatm!F2*Weighting!V6+TUM_default_S2_Treatm!G2*Weighting!V7+TUM_default_S2_Treatm!H2*Weighting!V8+TUM_default_S2_Treatm!I2*Weighting!V9+TUM_default_S2_Treatm!J2*Weighting!V10+TUM_default_S2_Treatm!K2*Weighting!V11+TUM_default_S2_Treatm!L2*Weighting!V12+TUM_default_S2_Treatm!M2*Weighting!V13+TUM_default_S2_Treatm!N2*Weighting!V14+TUM_default_S2_Treatm!O2*Weighting!V15+TUM_default_S2_Treatm!P2*Weighting!V16+TUM_default_S2_Treatm!Q2*Weighting!V17</f>
        <v>7.7052693645843329</v>
      </c>
      <c r="W2" s="6">
        <f>+TUM_default_S2_Treatm!B2*Weighting!W2+TUM_default_S2_Treatm!C2*Weighting!W3+TUM_default_S2_Treatm!D2*Weighting!W4+TUM_default_S2_Treatm!E2*Weighting!W5+TUM_default_S2_Treatm!F2*Weighting!W6+TUM_default_S2_Treatm!G2*Weighting!W7+TUM_default_S2_Treatm!H2*Weighting!W8+TUM_default_S2_Treatm!I2*Weighting!W9+TUM_default_S2_Treatm!J2*Weighting!W10+TUM_default_S2_Treatm!K2*Weighting!W11+TUM_default_S2_Treatm!L2*Weighting!W12+TUM_default_S2_Treatm!M2*Weighting!W13+TUM_default_S2_Treatm!N2*Weighting!W14+TUM_default_S2_Treatm!O2*Weighting!W15+TUM_default_S2_Treatm!P2*Weighting!W16+TUM_default_S2_Treatm!Q2*Weighting!W17</f>
        <v>9.5709680898818927</v>
      </c>
      <c r="X2" s="6">
        <f>+TUM_default_S2_Treatm!B2*Weighting!X2+TUM_default_S2_Treatm!C2*Weighting!X3+TUM_default_S2_Treatm!D2*Weighting!X4+TUM_default_S2_Treatm!E2*Weighting!X5+TUM_default_S2_Treatm!F2*Weighting!X6+TUM_default_S2_Treatm!G2*Weighting!X7+TUM_default_S2_Treatm!H2*Weighting!X8+TUM_default_S2_Treatm!I2*Weighting!X9+TUM_default_S2_Treatm!J2*Weighting!X10+TUM_default_S2_Treatm!K2*Weighting!X11+TUM_default_S2_Treatm!L2*Weighting!X12+TUM_default_S2_Treatm!M2*Weighting!X13+TUM_default_S2_Treatm!N2*Weighting!X14+TUM_default_S2_Treatm!O2*Weighting!X15+TUM_default_S2_Treatm!P2*Weighting!X16+TUM_default_S2_Treatm!Q2*Weighting!X17</f>
        <v>1.1184378893870135</v>
      </c>
      <c r="Y2" s="6">
        <f>+TUM_default_S2_Treatm!B2*Weighting!Y2+TUM_default_S2_Treatm!C2*Weighting!Y3+TUM_default_S2_Treatm!D2*Weighting!Y4+TUM_default_S2_Treatm!E2*Weighting!Y5+TUM_default_S2_Treatm!F2*Weighting!Y6+TUM_default_S2_Treatm!G2*Weighting!Y7+TUM_default_S2_Treatm!H2*Weighting!Y8+TUM_default_S2_Treatm!I2*Weighting!Y9+TUM_default_S2_Treatm!J2*Weighting!Y10+TUM_default_S2_Treatm!K2*Weighting!Y11+TUM_default_S2_Treatm!L2*Weighting!Y12+TUM_default_S2_Treatm!M2*Weighting!Y13+TUM_default_S2_Treatm!N2*Weighting!Y14+TUM_default_S2_Treatm!O2*Weighting!Y15+TUM_default_S2_Treatm!P2*Weighting!Y16+TUM_default_S2_Treatm!Q2*Weighting!Y17</f>
        <v>1.4617240663689268</v>
      </c>
      <c r="Z2" s="6">
        <f>+TUM_default_S2_Treatm!B2*Weighting!Z2+TUM_default_S2_Treatm!C2*Weighting!Z3+TUM_default_S2_Treatm!D2*Weighting!Z4+TUM_default_S2_Treatm!E2*Weighting!Z5+TUM_default_S2_Treatm!F2*Weighting!Z6+TUM_default_S2_Treatm!G2*Weighting!Z7+TUM_default_S2_Treatm!H2*Weighting!Z8+TUM_default_S2_Treatm!I2*Weighting!Z9+TUM_default_S2_Treatm!J2*Weighting!Z10+TUM_default_S2_Treatm!K2*Weighting!Z11+TUM_default_S2_Treatm!L2*Weighting!Z12+TUM_default_S2_Treatm!M2*Weighting!Z13+TUM_default_S2_Treatm!N2*Weighting!Z14+TUM_default_S2_Treatm!O2*Weighting!Z15+TUM_default_S2_Treatm!P2*Weighting!Z16+TUM_default_S2_Treatm!Q2*Weighting!Z17</f>
        <v>4.6424099155532828</v>
      </c>
      <c r="AA2" s="6">
        <f>+TUM_default_S2_Treatm!B2*Weighting!AA2+TUM_default_S2_Treatm!C2*Weighting!AA3+TUM_default_S2_Treatm!D2*Weighting!AA4+TUM_default_S2_Treatm!E2*Weighting!AA5+TUM_default_S2_Treatm!F2*Weighting!AA6+TUM_default_S2_Treatm!G2*Weighting!AA7+TUM_default_S2_Treatm!H2*Weighting!AA8+TUM_default_S2_Treatm!I2*Weighting!AA9+TUM_default_S2_Treatm!J2*Weighting!AA10+TUM_default_S2_Treatm!K2*Weighting!AA11+TUM_default_S2_Treatm!L2*Weighting!AA12+TUM_default_S2_Treatm!M2*Weighting!AA13+TUM_default_S2_Treatm!N2*Weighting!AA14+TUM_default_S2_Treatm!O2*Weighting!AA15+TUM_default_S2_Treatm!P2*Weighting!AA16+TUM_default_S2_Treatm!Q2*Weighting!AA17</f>
        <v>20.706248705925844</v>
      </c>
    </row>
    <row r="3" spans="1:27" x14ac:dyDescent="0.35">
      <c r="A3" s="5" t="s">
        <v>2</v>
      </c>
      <c r="B3" s="6">
        <f ca="1">+TUM_default_S2_Treatm!B3*Weighting!B2+TUM_default_S2_Treatm!C3*Weighting!B3+TUM_default_S2_Treatm!D3*Weighting!B4+TUM_default_S2_Treatm!E3*Weighting!B5+TUM_default_S2_Treatm!F3*Weighting!B6+TUM_default_S2_Treatm!G3*Weighting!B7+TUM_default_S2_Treatm!H3*Weighting!B8+TUM_default_S2_Treatm!I3*Weighting!B9+TUM_default_S2_Treatm!J3*Weighting!B10+TUM_default_S2_Treatm!K3*Weighting!B11+TUM_default_S2_Treatm!L3*Weighting!B12+TUM_default_S2_Treatm!M3*Weighting!B13+TUM_default_S2_Treatm!N3*Weighting!B14+TUM_default_S2_Treatm!O3*Weighting!B15+TUM_default_S2_Treatm!P3*Weighting!B16+TUM_default_S2_Treatm!Q3*Weighting!B17</f>
        <v>0</v>
      </c>
      <c r="C3" s="6">
        <f ca="1">+TUM_default_S2_Treatm!B3*Weighting!C2+TUM_default_S2_Treatm!C3*Weighting!C3+TUM_default_S2_Treatm!D3*Weighting!C4+TUM_default_S2_Treatm!E3*Weighting!C5+TUM_default_S2_Treatm!F3*Weighting!C6+TUM_default_S2_Treatm!G3*Weighting!C7+TUM_default_S2_Treatm!H3*Weighting!C8+TUM_default_S2_Treatm!I3*Weighting!C9+TUM_default_S2_Treatm!J3*Weighting!C10+TUM_default_S2_Treatm!K3*Weighting!C11+TUM_default_S2_Treatm!L3*Weighting!C12+TUM_default_S2_Treatm!M3*Weighting!C13+TUM_default_S2_Treatm!N3*Weighting!C14+TUM_default_S2_Treatm!O3*Weighting!C15+TUM_default_S2_Treatm!P3*Weighting!C16+TUM_default_S2_Treatm!Q3*Weighting!C17</f>
        <v>0</v>
      </c>
      <c r="D3" s="6">
        <f ca="1">+TUM_default_S2_Treatm!B3*Weighting!D2+TUM_default_S2_Treatm!C3*Weighting!D3+TUM_default_S2_Treatm!D3*Weighting!D4+TUM_default_S2_Treatm!E3*Weighting!D5+TUM_default_S2_Treatm!F3*Weighting!D6+TUM_default_S2_Treatm!G3*Weighting!D7+TUM_default_S2_Treatm!H3*Weighting!D8+TUM_default_S2_Treatm!I3*Weighting!D9+TUM_default_S2_Treatm!J3*Weighting!D10+TUM_default_S2_Treatm!K3*Weighting!D11+TUM_default_S2_Treatm!L3*Weighting!D12+TUM_default_S2_Treatm!M3*Weighting!D13+TUM_default_S2_Treatm!N3*Weighting!D14+TUM_default_S2_Treatm!O3*Weighting!D15+TUM_default_S2_Treatm!P3*Weighting!D16+TUM_default_S2_Treatm!Q3*Weighting!D17</f>
        <v>0</v>
      </c>
      <c r="E3" s="6">
        <f ca="1">+TUM_default_S2_Treatm!B3*Weighting!E2+TUM_default_S2_Treatm!C3*Weighting!E3+TUM_default_S2_Treatm!D3*Weighting!E4+TUM_default_S2_Treatm!E3*Weighting!E5+TUM_default_S2_Treatm!F3*Weighting!E6+TUM_default_S2_Treatm!G3*Weighting!E7+TUM_default_S2_Treatm!H3*Weighting!E8+TUM_default_S2_Treatm!I3*Weighting!E9+TUM_default_S2_Treatm!J3*Weighting!E10+TUM_default_S2_Treatm!K3*Weighting!E11+TUM_default_S2_Treatm!L3*Weighting!E12+TUM_default_S2_Treatm!M3*Weighting!E13+TUM_default_S2_Treatm!N3*Weighting!E14+TUM_default_S2_Treatm!O3*Weighting!E15+TUM_default_S2_Treatm!P3*Weighting!E16+TUM_default_S2_Treatm!Q3*Weighting!E17</f>
        <v>0</v>
      </c>
      <c r="F3" s="6">
        <f ca="1">+TUM_default_S2_Treatm!B3*Weighting!F2+TUM_default_S2_Treatm!C3*Weighting!F3+TUM_default_S2_Treatm!D3*Weighting!F4+TUM_default_S2_Treatm!E3*Weighting!F5+TUM_default_S2_Treatm!F3*Weighting!F6+TUM_default_S2_Treatm!G3*Weighting!F7+TUM_default_S2_Treatm!H3*Weighting!F8+TUM_default_S2_Treatm!I3*Weighting!F9+TUM_default_S2_Treatm!J3*Weighting!F10+TUM_default_S2_Treatm!K3*Weighting!F11+TUM_default_S2_Treatm!L3*Weighting!F12+TUM_default_S2_Treatm!M3*Weighting!F13+TUM_default_S2_Treatm!N3*Weighting!F14+TUM_default_S2_Treatm!O3*Weighting!F15+TUM_default_S2_Treatm!P3*Weighting!F16+TUM_default_S2_Treatm!Q3*Weighting!F17</f>
        <v>0</v>
      </c>
      <c r="G3" s="6">
        <f>+TUM_default_S2_Treatm!B3*Weighting!G2+TUM_default_S2_Treatm!C3*Weighting!G3+TUM_default_S2_Treatm!D3*Weighting!G4+TUM_default_S2_Treatm!E3*Weighting!G5+TUM_default_S2_Treatm!F3*Weighting!G6+TUM_default_S2_Treatm!G3*Weighting!G7+TUM_default_S2_Treatm!H3*Weighting!G8+TUM_default_S2_Treatm!I3*Weighting!G9+TUM_default_S2_Treatm!J3*Weighting!G10+TUM_default_S2_Treatm!K3*Weighting!G11+TUM_default_S2_Treatm!L3*Weighting!G12+TUM_default_S2_Treatm!M3*Weighting!G13+TUM_default_S2_Treatm!N3*Weighting!G14+TUM_default_S2_Treatm!O3*Weighting!G15+TUM_default_S2_Treatm!P3*Weighting!G16+TUM_default_S2_Treatm!Q3*Weighting!G17</f>
        <v>0</v>
      </c>
      <c r="H3" s="6">
        <f>+TUM_default_S2_Treatm!B3*Weighting!H2+TUM_default_S2_Treatm!C3*Weighting!H3+TUM_default_S2_Treatm!D3*Weighting!H4+TUM_default_S2_Treatm!E3*Weighting!H5+TUM_default_S2_Treatm!F3*Weighting!H6+TUM_default_S2_Treatm!G3*Weighting!H7+TUM_default_S2_Treatm!H3*Weighting!H8+TUM_default_S2_Treatm!I3*Weighting!H9+TUM_default_S2_Treatm!J3*Weighting!H10+TUM_default_S2_Treatm!K3*Weighting!H11+TUM_default_S2_Treatm!L3*Weighting!H12+TUM_default_S2_Treatm!M3*Weighting!H13+TUM_default_S2_Treatm!N3*Weighting!H14+TUM_default_S2_Treatm!O3*Weighting!H15+TUM_default_S2_Treatm!P3*Weighting!H16+TUM_default_S2_Treatm!Q3*Weighting!H17</f>
        <v>0</v>
      </c>
      <c r="I3" s="6">
        <f>+TUM_default_S2_Treatm!B3*Weighting!I2+TUM_default_S2_Treatm!C3*Weighting!I3+TUM_default_S2_Treatm!D3*Weighting!I4+TUM_default_S2_Treatm!E3*Weighting!I5+TUM_default_S2_Treatm!F3*Weighting!I6+TUM_default_S2_Treatm!G3*Weighting!I7+TUM_default_S2_Treatm!H3*Weighting!I8+TUM_default_S2_Treatm!I3*Weighting!I9+TUM_default_S2_Treatm!J3*Weighting!I10+TUM_default_S2_Treatm!K3*Weighting!I11+TUM_default_S2_Treatm!L3*Weighting!I12+TUM_default_S2_Treatm!M3*Weighting!I13+TUM_default_S2_Treatm!N3*Weighting!I14+TUM_default_S2_Treatm!O3*Weighting!I15+TUM_default_S2_Treatm!P3*Weighting!I16+TUM_default_S2_Treatm!Q3*Weighting!I17</f>
        <v>0</v>
      </c>
      <c r="J3" s="6">
        <f>+TUM_default_S2_Treatm!B3*Weighting!J2+TUM_default_S2_Treatm!C3*Weighting!J3+TUM_default_S2_Treatm!D3*Weighting!J4+TUM_default_S2_Treatm!E3*Weighting!J5+TUM_default_S2_Treatm!F3*Weighting!J6+TUM_default_S2_Treatm!G3*Weighting!J7+TUM_default_S2_Treatm!H3*Weighting!J8+TUM_default_S2_Treatm!I3*Weighting!J9+TUM_default_S2_Treatm!J3*Weighting!J10+TUM_default_S2_Treatm!K3*Weighting!J11+TUM_default_S2_Treatm!L3*Weighting!J12+TUM_default_S2_Treatm!M3*Weighting!J13+TUM_default_S2_Treatm!N3*Weighting!J14+TUM_default_S2_Treatm!O3*Weighting!J15+TUM_default_S2_Treatm!P3*Weighting!J16+TUM_default_S2_Treatm!Q3*Weighting!J17</f>
        <v>0</v>
      </c>
      <c r="K3" s="6">
        <f>+TUM_default_S2_Treatm!B3*Weighting!K2+TUM_default_S2_Treatm!C3*Weighting!K3+TUM_default_S2_Treatm!D3*Weighting!K4+TUM_default_S2_Treatm!E3*Weighting!K5+TUM_default_S2_Treatm!F3*Weighting!K6+TUM_default_S2_Treatm!G3*Weighting!K7+TUM_default_S2_Treatm!H3*Weighting!K8+TUM_default_S2_Treatm!I3*Weighting!K9+TUM_default_S2_Treatm!J3*Weighting!K10+TUM_default_S2_Treatm!K3*Weighting!K11+TUM_default_S2_Treatm!L3*Weighting!K12+TUM_default_S2_Treatm!M3*Weighting!K13+TUM_default_S2_Treatm!N3*Weighting!K14+TUM_default_S2_Treatm!O3*Weighting!K15+TUM_default_S2_Treatm!P3*Weighting!K16+TUM_default_S2_Treatm!Q3*Weighting!K17</f>
        <v>0</v>
      </c>
      <c r="L3" s="6">
        <f>+TUM_default_S2_Treatm!B3*Weighting!L2+TUM_default_S2_Treatm!C3*Weighting!L3+TUM_default_S2_Treatm!D3*Weighting!L4+TUM_default_S2_Treatm!E3*Weighting!L5+TUM_default_S2_Treatm!F3*Weighting!L6+TUM_default_S2_Treatm!G3*Weighting!L7+TUM_default_S2_Treatm!H3*Weighting!L8+TUM_default_S2_Treatm!I3*Weighting!L9+TUM_default_S2_Treatm!J3*Weighting!L10+TUM_default_S2_Treatm!K3*Weighting!L11+TUM_default_S2_Treatm!L3*Weighting!L12+TUM_default_S2_Treatm!M3*Weighting!L13+TUM_default_S2_Treatm!N3*Weighting!L14+TUM_default_S2_Treatm!O3*Weighting!L15+TUM_default_S2_Treatm!P3*Weighting!L16+TUM_default_S2_Treatm!Q3*Weighting!L17</f>
        <v>0</v>
      </c>
      <c r="M3" s="6">
        <f>+TUM_default_S2_Treatm!B3*Weighting!M2+TUM_default_S2_Treatm!C3*Weighting!M3+TUM_default_S2_Treatm!D3*Weighting!M4+TUM_default_S2_Treatm!E3*Weighting!M5+TUM_default_S2_Treatm!F3*Weighting!M6+TUM_default_S2_Treatm!G3*Weighting!M7+TUM_default_S2_Treatm!H3*Weighting!M8+TUM_default_S2_Treatm!I3*Weighting!M9+TUM_default_S2_Treatm!J3*Weighting!M10+TUM_default_S2_Treatm!K3*Weighting!M11+TUM_default_S2_Treatm!L3*Weighting!M12+TUM_default_S2_Treatm!M3*Weighting!M13+TUM_default_S2_Treatm!N3*Weighting!M14+TUM_default_S2_Treatm!O3*Weighting!M15+TUM_default_S2_Treatm!P3*Weighting!M16+TUM_default_S2_Treatm!Q3*Weighting!M17</f>
        <v>0</v>
      </c>
      <c r="N3" s="6">
        <f>+TUM_default_S2_Treatm!B3*Weighting!N2+TUM_default_S2_Treatm!C3*Weighting!N3+TUM_default_S2_Treatm!D3*Weighting!N4+TUM_default_S2_Treatm!E3*Weighting!N5+TUM_default_S2_Treatm!F3*Weighting!N6+TUM_default_S2_Treatm!G3*Weighting!N7+TUM_default_S2_Treatm!H3*Weighting!N8+TUM_default_S2_Treatm!I3*Weighting!N9+TUM_default_S2_Treatm!J3*Weighting!N10+TUM_default_S2_Treatm!K3*Weighting!N11+TUM_default_S2_Treatm!L3*Weighting!N12+TUM_default_S2_Treatm!M3*Weighting!N13+TUM_default_S2_Treatm!N3*Weighting!N14+TUM_default_S2_Treatm!O3*Weighting!N15+TUM_default_S2_Treatm!P3*Weighting!N16+TUM_default_S2_Treatm!Q3*Weighting!N17</f>
        <v>0</v>
      </c>
      <c r="O3" s="6">
        <f>+TUM_default_S2_Treatm!B3*Weighting!O2+TUM_default_S2_Treatm!C3*Weighting!O3+TUM_default_S2_Treatm!D3*Weighting!O4+TUM_default_S2_Treatm!E3*Weighting!O5+TUM_default_S2_Treatm!F3*Weighting!O6+TUM_default_S2_Treatm!G3*Weighting!O7+TUM_default_S2_Treatm!H3*Weighting!O8+TUM_default_S2_Treatm!I3*Weighting!O9+TUM_default_S2_Treatm!J3*Weighting!O10+TUM_default_S2_Treatm!K3*Weighting!O11+TUM_default_S2_Treatm!L3*Weighting!O12+TUM_default_S2_Treatm!M3*Weighting!O13+TUM_default_S2_Treatm!N3*Weighting!O14+TUM_default_S2_Treatm!O3*Weighting!O15+TUM_default_S2_Treatm!P3*Weighting!O16+TUM_default_S2_Treatm!Q3*Weighting!O17</f>
        <v>0</v>
      </c>
      <c r="P3" s="6">
        <f>+TUM_default_S2_Treatm!B3*Weighting!P2+TUM_default_S2_Treatm!C3*Weighting!P3+TUM_default_S2_Treatm!D3*Weighting!P4+TUM_default_S2_Treatm!E3*Weighting!P5+TUM_default_S2_Treatm!F3*Weighting!P6+TUM_default_S2_Treatm!G3*Weighting!P7+TUM_default_S2_Treatm!H3*Weighting!P8+TUM_default_S2_Treatm!I3*Weighting!P9+TUM_default_S2_Treatm!J3*Weighting!P10+TUM_default_S2_Treatm!K3*Weighting!P11+TUM_default_S2_Treatm!L3*Weighting!P12+TUM_default_S2_Treatm!M3*Weighting!P13+TUM_default_S2_Treatm!N3*Weighting!P14+TUM_default_S2_Treatm!O3*Weighting!P15+TUM_default_S2_Treatm!P3*Weighting!P16+TUM_default_S2_Treatm!Q3*Weighting!P17</f>
        <v>0</v>
      </c>
      <c r="Q3" s="6">
        <f>+TUM_default_S2_Treatm!B3*Weighting!Q2+TUM_default_S2_Treatm!C3*Weighting!Q3+TUM_default_S2_Treatm!D3*Weighting!Q4+TUM_default_S2_Treatm!E3*Weighting!Q5+TUM_default_S2_Treatm!F3*Weighting!Q6+TUM_default_S2_Treatm!G3*Weighting!Q7+TUM_default_S2_Treatm!H3*Weighting!Q8+TUM_default_S2_Treatm!I3*Weighting!Q9+TUM_default_S2_Treatm!J3*Weighting!Q10+TUM_default_S2_Treatm!K3*Weighting!Q11+TUM_default_S2_Treatm!L3*Weighting!Q12+TUM_default_S2_Treatm!M3*Weighting!Q13+TUM_default_S2_Treatm!N3*Weighting!Q14+TUM_default_S2_Treatm!O3*Weighting!Q15+TUM_default_S2_Treatm!P3*Weighting!Q16+TUM_default_S2_Treatm!Q3*Weighting!Q17</f>
        <v>0</v>
      </c>
      <c r="R3" s="6">
        <f>+TUM_default_S2_Treatm!B3*Weighting!R2+TUM_default_S2_Treatm!C3*Weighting!R3+TUM_default_S2_Treatm!D3*Weighting!R4+TUM_default_S2_Treatm!E3*Weighting!R5+TUM_default_S2_Treatm!F3*Weighting!R6+TUM_default_S2_Treatm!G3*Weighting!R7+TUM_default_S2_Treatm!H3*Weighting!R8+TUM_default_S2_Treatm!I3*Weighting!R9+TUM_default_S2_Treatm!J3*Weighting!R10+TUM_default_S2_Treatm!K3*Weighting!R11+TUM_default_S2_Treatm!L3*Weighting!R12+TUM_default_S2_Treatm!M3*Weighting!R13+TUM_default_S2_Treatm!N3*Weighting!R14+TUM_default_S2_Treatm!O3*Weighting!R15+TUM_default_S2_Treatm!P3*Weighting!R16+TUM_default_S2_Treatm!Q3*Weighting!R17</f>
        <v>0</v>
      </c>
      <c r="S3" s="6">
        <f>+TUM_default_S2_Treatm!B3*Weighting!S2+TUM_default_S2_Treatm!C3*Weighting!S3+TUM_default_S2_Treatm!D3*Weighting!S4+TUM_default_S2_Treatm!E3*Weighting!S5+TUM_default_S2_Treatm!F3*Weighting!S6+TUM_default_S2_Treatm!G3*Weighting!S7+TUM_default_S2_Treatm!H3*Weighting!S8+TUM_default_S2_Treatm!I3*Weighting!S9+TUM_default_S2_Treatm!J3*Weighting!S10+TUM_default_S2_Treatm!K3*Weighting!S11+TUM_default_S2_Treatm!L3*Weighting!S12+TUM_default_S2_Treatm!M3*Weighting!S13+TUM_default_S2_Treatm!N3*Weighting!S14+TUM_default_S2_Treatm!O3*Weighting!S15+TUM_default_S2_Treatm!P3*Weighting!S16+TUM_default_S2_Treatm!Q3*Weighting!S17</f>
        <v>0</v>
      </c>
      <c r="T3" s="6">
        <f>+TUM_default_S2_Treatm!B3*Weighting!T2+TUM_default_S2_Treatm!C3*Weighting!T3+TUM_default_S2_Treatm!D3*Weighting!T4+TUM_default_S2_Treatm!E3*Weighting!T5+TUM_default_S2_Treatm!F3*Weighting!T6+TUM_default_S2_Treatm!G3*Weighting!T7+TUM_default_S2_Treatm!H3*Weighting!T8+TUM_default_S2_Treatm!I3*Weighting!T9+TUM_default_S2_Treatm!J3*Weighting!T10+TUM_default_S2_Treatm!K3*Weighting!T11+TUM_default_S2_Treatm!L3*Weighting!T12+TUM_default_S2_Treatm!M3*Weighting!T13+TUM_default_S2_Treatm!N3*Weighting!T14+TUM_default_S2_Treatm!O3*Weighting!T15+TUM_default_S2_Treatm!P3*Weighting!T16+TUM_default_S2_Treatm!Q3*Weighting!T17</f>
        <v>0</v>
      </c>
      <c r="U3" s="6">
        <f>+TUM_default_S2_Treatm!B3*Weighting!U2+TUM_default_S2_Treatm!C3*Weighting!U3+TUM_default_S2_Treatm!D3*Weighting!U4+TUM_default_S2_Treatm!E3*Weighting!U5+TUM_default_S2_Treatm!F3*Weighting!U6+TUM_default_S2_Treatm!G3*Weighting!U7+TUM_default_S2_Treatm!H3*Weighting!U8+TUM_default_S2_Treatm!I3*Weighting!U9+TUM_default_S2_Treatm!J3*Weighting!U10+TUM_default_S2_Treatm!K3*Weighting!U11+TUM_default_S2_Treatm!L3*Weighting!U12+TUM_default_S2_Treatm!M3*Weighting!U13+TUM_default_S2_Treatm!N3*Weighting!U14+TUM_default_S2_Treatm!O3*Weighting!U15+TUM_default_S2_Treatm!P3*Weighting!U16+TUM_default_S2_Treatm!Q3*Weighting!U17</f>
        <v>0</v>
      </c>
      <c r="V3" s="6">
        <f>+TUM_default_S2_Treatm!B3*Weighting!V2+TUM_default_S2_Treatm!C3*Weighting!V3+TUM_default_S2_Treatm!D3*Weighting!V4+TUM_default_S2_Treatm!E3*Weighting!V5+TUM_default_S2_Treatm!F3*Weighting!V6+TUM_default_S2_Treatm!G3*Weighting!V7+TUM_default_S2_Treatm!H3*Weighting!V8+TUM_default_S2_Treatm!I3*Weighting!V9+TUM_default_S2_Treatm!J3*Weighting!V10+TUM_default_S2_Treatm!K3*Weighting!V11+TUM_default_S2_Treatm!L3*Weighting!V12+TUM_default_S2_Treatm!M3*Weighting!V13+TUM_default_S2_Treatm!N3*Weighting!V14+TUM_default_S2_Treatm!O3*Weighting!V15+TUM_default_S2_Treatm!P3*Weighting!V16+TUM_default_S2_Treatm!Q3*Weighting!V17</f>
        <v>0</v>
      </c>
      <c r="W3" s="6">
        <f>+TUM_default_S2_Treatm!B3*Weighting!W2+TUM_default_S2_Treatm!C3*Weighting!W3+TUM_default_S2_Treatm!D3*Weighting!W4+TUM_default_S2_Treatm!E3*Weighting!W5+TUM_default_S2_Treatm!F3*Weighting!W6+TUM_default_S2_Treatm!G3*Weighting!W7+TUM_default_S2_Treatm!H3*Weighting!W8+TUM_default_S2_Treatm!I3*Weighting!W9+TUM_default_S2_Treatm!J3*Weighting!W10+TUM_default_S2_Treatm!K3*Weighting!W11+TUM_default_S2_Treatm!L3*Weighting!W12+TUM_default_S2_Treatm!M3*Weighting!W13+TUM_default_S2_Treatm!N3*Weighting!W14+TUM_default_S2_Treatm!O3*Weighting!W15+TUM_default_S2_Treatm!P3*Weighting!W16+TUM_default_S2_Treatm!Q3*Weighting!W17</f>
        <v>0</v>
      </c>
      <c r="X3" s="6">
        <f>+TUM_default_S2_Treatm!B3*Weighting!X2+TUM_default_S2_Treatm!C3*Weighting!X3+TUM_default_S2_Treatm!D3*Weighting!X4+TUM_default_S2_Treatm!E3*Weighting!X5+TUM_default_S2_Treatm!F3*Weighting!X6+TUM_default_S2_Treatm!G3*Weighting!X7+TUM_default_S2_Treatm!H3*Weighting!X8+TUM_default_S2_Treatm!I3*Weighting!X9+TUM_default_S2_Treatm!J3*Weighting!X10+TUM_default_S2_Treatm!K3*Weighting!X11+TUM_default_S2_Treatm!L3*Weighting!X12+TUM_default_S2_Treatm!M3*Weighting!X13+TUM_default_S2_Treatm!N3*Weighting!X14+TUM_default_S2_Treatm!O3*Weighting!X15+TUM_default_S2_Treatm!P3*Weighting!X16+TUM_default_S2_Treatm!Q3*Weighting!X17</f>
        <v>0</v>
      </c>
      <c r="Y3" s="6">
        <f>+TUM_default_S2_Treatm!B3*Weighting!Y2+TUM_default_S2_Treatm!C3*Weighting!Y3+TUM_default_S2_Treatm!D3*Weighting!Y4+TUM_default_S2_Treatm!E3*Weighting!Y5+TUM_default_S2_Treatm!F3*Weighting!Y6+TUM_default_S2_Treatm!G3*Weighting!Y7+TUM_default_S2_Treatm!H3*Weighting!Y8+TUM_default_S2_Treatm!I3*Weighting!Y9+TUM_default_S2_Treatm!J3*Weighting!Y10+TUM_default_S2_Treatm!K3*Weighting!Y11+TUM_default_S2_Treatm!L3*Weighting!Y12+TUM_default_S2_Treatm!M3*Weighting!Y13+TUM_default_S2_Treatm!N3*Weighting!Y14+TUM_default_S2_Treatm!O3*Weighting!Y15+TUM_default_S2_Treatm!P3*Weighting!Y16+TUM_default_S2_Treatm!Q3*Weighting!Y17</f>
        <v>0</v>
      </c>
      <c r="Z3" s="6">
        <f>+TUM_default_S2_Treatm!B3*Weighting!Z2+TUM_default_S2_Treatm!C3*Weighting!Z3+TUM_default_S2_Treatm!D3*Weighting!Z4+TUM_default_S2_Treatm!E3*Weighting!Z5+TUM_default_S2_Treatm!F3*Weighting!Z6+TUM_default_S2_Treatm!G3*Weighting!Z7+TUM_default_S2_Treatm!H3*Weighting!Z8+TUM_default_S2_Treatm!I3*Weighting!Z9+TUM_default_S2_Treatm!J3*Weighting!Z10+TUM_default_S2_Treatm!K3*Weighting!Z11+TUM_default_S2_Treatm!L3*Weighting!Z12+TUM_default_S2_Treatm!M3*Weighting!Z13+TUM_default_S2_Treatm!N3*Weighting!Z14+TUM_default_S2_Treatm!O3*Weighting!Z15+TUM_default_S2_Treatm!P3*Weighting!Z16+TUM_default_S2_Treatm!Q3*Weighting!Z17</f>
        <v>0</v>
      </c>
      <c r="AA3" s="6">
        <f>+TUM_default_S2_Treatm!B3*Weighting!AA2+TUM_default_S2_Treatm!C3*Weighting!AA3+TUM_default_S2_Treatm!D3*Weighting!AA4+TUM_default_S2_Treatm!E3*Weighting!AA5+TUM_default_S2_Treatm!F3*Weighting!AA6+TUM_default_S2_Treatm!G3*Weighting!AA7+TUM_default_S2_Treatm!H3*Weighting!AA8+TUM_default_S2_Treatm!I3*Weighting!AA9+TUM_default_S2_Treatm!J3*Weighting!AA10+TUM_default_S2_Treatm!K3*Weighting!AA11+TUM_default_S2_Treatm!L3*Weighting!AA12+TUM_default_S2_Treatm!M3*Weighting!AA13+TUM_default_S2_Treatm!N3*Weighting!AA14+TUM_default_S2_Treatm!O3*Weighting!AA15+TUM_default_S2_Treatm!P3*Weighting!AA16+TUM_default_S2_Treatm!Q3*Weighting!AA17</f>
        <v>0</v>
      </c>
    </row>
    <row r="4" spans="1:27" x14ac:dyDescent="0.35">
      <c r="A4" s="5" t="s">
        <v>3</v>
      </c>
      <c r="B4" s="6">
        <f ca="1">+TUM_default_S2_Treatm!B4*Weighting!B2+TUM_default_S2_Treatm!C4*Weighting!B3+TUM_default_S2_Treatm!D4*Weighting!B4+TUM_default_S2_Treatm!E4*Weighting!B5+TUM_default_S2_Treatm!F4*Weighting!B6+TUM_default_S2_Treatm!G4*Weighting!B7+TUM_default_S2_Treatm!H4*Weighting!B8+TUM_default_S2_Treatm!I4*Weighting!B9+TUM_default_S2_Treatm!J4*Weighting!B10+TUM_default_S2_Treatm!K4*Weighting!B11+TUM_default_S2_Treatm!L4*Weighting!B12+TUM_default_S2_Treatm!M4*Weighting!B13+TUM_default_S2_Treatm!N4*Weighting!B14+TUM_default_S2_Treatm!O4*Weighting!B15+TUM_default_S2_Treatm!P4*Weighting!B16+TUM_default_S2_Treatm!Q4*Weighting!B17</f>
        <v>36.33719494553231</v>
      </c>
      <c r="C4" s="6">
        <f ca="1">+TUM_default_S2_Treatm!B4*Weighting!C2+TUM_default_S2_Treatm!C4*Weighting!C3+TUM_default_S2_Treatm!D4*Weighting!C4+TUM_default_S2_Treatm!E4*Weighting!C5+TUM_default_S2_Treatm!F4*Weighting!C6+TUM_default_S2_Treatm!G4*Weighting!C7+TUM_default_S2_Treatm!H4*Weighting!C8+TUM_default_S2_Treatm!I4*Weighting!C9+TUM_default_S2_Treatm!J4*Weighting!C10+TUM_default_S2_Treatm!K4*Weighting!C11+TUM_default_S2_Treatm!L4*Weighting!C12+TUM_default_S2_Treatm!M4*Weighting!C13+TUM_default_S2_Treatm!N4*Weighting!C14+TUM_default_S2_Treatm!O4*Weighting!C15+TUM_default_S2_Treatm!P4*Weighting!C16+TUM_default_S2_Treatm!Q4*Weighting!C17</f>
        <v>28.258106254327686</v>
      </c>
      <c r="D4" s="6">
        <f ca="1">+TUM_default_S2_Treatm!B4*Weighting!D2+TUM_default_S2_Treatm!C4*Weighting!D3+TUM_default_S2_Treatm!D4*Weighting!D4+TUM_default_S2_Treatm!E4*Weighting!D5+TUM_default_S2_Treatm!F4*Weighting!D6+TUM_default_S2_Treatm!G4*Weighting!D7+TUM_default_S2_Treatm!H4*Weighting!D8+TUM_default_S2_Treatm!I4*Weighting!D9+TUM_default_S2_Treatm!J4*Weighting!D10+TUM_default_S2_Treatm!K4*Weighting!D11+TUM_default_S2_Treatm!L4*Weighting!D12+TUM_default_S2_Treatm!M4*Weighting!D13+TUM_default_S2_Treatm!N4*Weighting!D14+TUM_default_S2_Treatm!O4*Weighting!D15+TUM_default_S2_Treatm!P4*Weighting!D16+TUM_default_S2_Treatm!Q4*Weighting!D17</f>
        <v>35.7437699861729</v>
      </c>
      <c r="E4" s="6">
        <f ca="1">+TUM_default_S2_Treatm!B4*Weighting!E2+TUM_default_S2_Treatm!C4*Weighting!E3+TUM_default_S2_Treatm!D4*Weighting!E4+TUM_default_S2_Treatm!E4*Weighting!E5+TUM_default_S2_Treatm!F4*Weighting!E6+TUM_default_S2_Treatm!G4*Weighting!E7+TUM_default_S2_Treatm!H4*Weighting!E8+TUM_default_S2_Treatm!I4*Weighting!E9+TUM_default_S2_Treatm!J4*Weighting!E10+TUM_default_S2_Treatm!K4*Weighting!E11+TUM_default_S2_Treatm!L4*Weighting!E12+TUM_default_S2_Treatm!M4*Weighting!E13+TUM_default_S2_Treatm!N4*Weighting!E14+TUM_default_S2_Treatm!O4*Weighting!E15+TUM_default_S2_Treatm!P4*Weighting!E16+TUM_default_S2_Treatm!Q4*Weighting!E17</f>
        <v>16.3896263085947</v>
      </c>
      <c r="F4" s="6">
        <f ca="1">+TUM_default_S2_Treatm!B4*Weighting!F2+TUM_default_S2_Treatm!C4*Weighting!F3+TUM_default_S2_Treatm!D4*Weighting!F4+TUM_default_S2_Treatm!E4*Weighting!F5+TUM_default_S2_Treatm!F4*Weighting!F6+TUM_default_S2_Treatm!G4*Weighting!F7+TUM_default_S2_Treatm!H4*Weighting!F8+TUM_default_S2_Treatm!I4*Weighting!F9+TUM_default_S2_Treatm!J4*Weighting!F10+TUM_default_S2_Treatm!K4*Weighting!F11+TUM_default_S2_Treatm!L4*Weighting!F12+TUM_default_S2_Treatm!M4*Weighting!F13+TUM_default_S2_Treatm!N4*Weighting!F14+TUM_default_S2_Treatm!O4*Weighting!F15+TUM_default_S2_Treatm!P4*Weighting!F16+TUM_default_S2_Treatm!Q4*Weighting!F17</f>
        <v>33.540810744732134</v>
      </c>
      <c r="G4" s="6">
        <f>+TUM_default_S2_Treatm!B4*Weighting!G2+TUM_default_S2_Treatm!C4*Weighting!G3+TUM_default_S2_Treatm!D4*Weighting!G4+TUM_default_S2_Treatm!E4*Weighting!G5+TUM_default_S2_Treatm!F4*Weighting!G6+TUM_default_S2_Treatm!G4*Weighting!G7+TUM_default_S2_Treatm!H4*Weighting!G8+TUM_default_S2_Treatm!I4*Weighting!G9+TUM_default_S2_Treatm!J4*Weighting!G10+TUM_default_S2_Treatm!K4*Weighting!G11+TUM_default_S2_Treatm!L4*Weighting!G12+TUM_default_S2_Treatm!M4*Weighting!G13+TUM_default_S2_Treatm!N4*Weighting!G14+TUM_default_S2_Treatm!O4*Weighting!G15+TUM_default_S2_Treatm!P4*Weighting!G16+TUM_default_S2_Treatm!Q4*Weighting!G17</f>
        <v>19.176915367870969</v>
      </c>
      <c r="H4" s="6">
        <f>+TUM_default_S2_Treatm!B4*Weighting!H2+TUM_default_S2_Treatm!C4*Weighting!H3+TUM_default_S2_Treatm!D4*Weighting!H4+TUM_default_S2_Treatm!E4*Weighting!H5+TUM_default_S2_Treatm!F4*Weighting!H6+TUM_default_S2_Treatm!G4*Weighting!H7+TUM_default_S2_Treatm!H4*Weighting!H8+TUM_default_S2_Treatm!I4*Weighting!H9+TUM_default_S2_Treatm!J4*Weighting!H10+TUM_default_S2_Treatm!K4*Weighting!H11+TUM_default_S2_Treatm!L4*Weighting!H12+TUM_default_S2_Treatm!M4*Weighting!H13+TUM_default_S2_Treatm!N4*Weighting!H14+TUM_default_S2_Treatm!O4*Weighting!H15+TUM_default_S2_Treatm!P4*Weighting!H16+TUM_default_S2_Treatm!Q4*Weighting!H17</f>
        <v>17.554018095033875</v>
      </c>
      <c r="I4" s="6">
        <f>+TUM_default_S2_Treatm!B4*Weighting!I2+TUM_default_S2_Treatm!C4*Weighting!I3+TUM_default_S2_Treatm!D4*Weighting!I4+TUM_default_S2_Treatm!E4*Weighting!I5+TUM_default_S2_Treatm!F4*Weighting!I6+TUM_default_S2_Treatm!G4*Weighting!I7+TUM_default_S2_Treatm!H4*Weighting!I8+TUM_default_S2_Treatm!I4*Weighting!I9+TUM_default_S2_Treatm!J4*Weighting!I10+TUM_default_S2_Treatm!K4*Weighting!I11+TUM_default_S2_Treatm!L4*Weighting!I12+TUM_default_S2_Treatm!M4*Weighting!I13+TUM_default_S2_Treatm!N4*Weighting!I14+TUM_default_S2_Treatm!O4*Weighting!I15+TUM_default_S2_Treatm!P4*Weighting!I16+TUM_default_S2_Treatm!Q4*Weighting!I17</f>
        <v>19.909651513598419</v>
      </c>
      <c r="J4" s="6">
        <f>+TUM_default_S2_Treatm!B4*Weighting!J2+TUM_default_S2_Treatm!C4*Weighting!J3+TUM_default_S2_Treatm!D4*Weighting!J4+TUM_default_S2_Treatm!E4*Weighting!J5+TUM_default_S2_Treatm!F4*Weighting!J6+TUM_default_S2_Treatm!G4*Weighting!J7+TUM_default_S2_Treatm!H4*Weighting!J8+TUM_default_S2_Treatm!I4*Weighting!J9+TUM_default_S2_Treatm!J4*Weighting!J10+TUM_default_S2_Treatm!K4*Weighting!J11+TUM_default_S2_Treatm!L4*Weighting!J12+TUM_default_S2_Treatm!M4*Weighting!J13+TUM_default_S2_Treatm!N4*Weighting!J14+TUM_default_S2_Treatm!O4*Weighting!J15+TUM_default_S2_Treatm!P4*Weighting!J16+TUM_default_S2_Treatm!Q4*Weighting!J17</f>
        <v>14.460018782687357</v>
      </c>
      <c r="K4" s="6">
        <f>+TUM_default_S2_Treatm!B4*Weighting!K2+TUM_default_S2_Treatm!C4*Weighting!K3+TUM_default_S2_Treatm!D4*Weighting!K4+TUM_default_S2_Treatm!E4*Weighting!K5+TUM_default_S2_Treatm!F4*Weighting!K6+TUM_default_S2_Treatm!G4*Weighting!K7+TUM_default_S2_Treatm!H4*Weighting!K8+TUM_default_S2_Treatm!I4*Weighting!K9+TUM_default_S2_Treatm!J4*Weighting!K10+TUM_default_S2_Treatm!K4*Weighting!K11+TUM_default_S2_Treatm!L4*Weighting!K12+TUM_default_S2_Treatm!M4*Weighting!K13+TUM_default_S2_Treatm!N4*Weighting!K14+TUM_default_S2_Treatm!O4*Weighting!K15+TUM_default_S2_Treatm!P4*Weighting!K16+TUM_default_S2_Treatm!Q4*Weighting!K17</f>
        <v>18.703776975785782</v>
      </c>
      <c r="L4" s="6">
        <f>+TUM_default_S2_Treatm!B4*Weighting!L2+TUM_default_S2_Treatm!C4*Weighting!L3+TUM_default_S2_Treatm!D4*Weighting!L4+TUM_default_S2_Treatm!E4*Weighting!L5+TUM_default_S2_Treatm!F4*Weighting!L6+TUM_default_S2_Treatm!G4*Weighting!L7+TUM_default_S2_Treatm!H4*Weighting!L8+TUM_default_S2_Treatm!I4*Weighting!L9+TUM_default_S2_Treatm!J4*Weighting!L10+TUM_default_S2_Treatm!K4*Weighting!L11+TUM_default_S2_Treatm!L4*Weighting!L12+TUM_default_S2_Treatm!M4*Weighting!L13+TUM_default_S2_Treatm!N4*Weighting!L14+TUM_default_S2_Treatm!O4*Weighting!L15+TUM_default_S2_Treatm!P4*Weighting!L16+TUM_default_S2_Treatm!Q4*Weighting!L17</f>
        <v>22.823727712399702</v>
      </c>
      <c r="M4" s="6">
        <f>+TUM_default_S2_Treatm!B4*Weighting!M2+TUM_default_S2_Treatm!C4*Weighting!M3+TUM_default_S2_Treatm!D4*Weighting!M4+TUM_default_S2_Treatm!E4*Weighting!M5+TUM_default_S2_Treatm!F4*Weighting!M6+TUM_default_S2_Treatm!G4*Weighting!M7+TUM_default_S2_Treatm!H4*Weighting!M8+TUM_default_S2_Treatm!I4*Weighting!M9+TUM_default_S2_Treatm!J4*Weighting!M10+TUM_default_S2_Treatm!K4*Weighting!M11+TUM_default_S2_Treatm!L4*Weighting!M12+TUM_default_S2_Treatm!M4*Weighting!M13+TUM_default_S2_Treatm!N4*Weighting!M14+TUM_default_S2_Treatm!O4*Weighting!M15+TUM_default_S2_Treatm!P4*Weighting!M16+TUM_default_S2_Treatm!Q4*Weighting!M17</f>
        <v>0.84655923923954279</v>
      </c>
      <c r="N4" s="6">
        <f>+TUM_default_S2_Treatm!B4*Weighting!N2+TUM_default_S2_Treatm!C4*Weighting!N3+TUM_default_S2_Treatm!D4*Weighting!N4+TUM_default_S2_Treatm!E4*Weighting!N5+TUM_default_S2_Treatm!F4*Weighting!N6+TUM_default_S2_Treatm!G4*Weighting!N7+TUM_default_S2_Treatm!H4*Weighting!N8+TUM_default_S2_Treatm!I4*Weighting!N9+TUM_default_S2_Treatm!J4*Weighting!N10+TUM_default_S2_Treatm!K4*Weighting!N11+TUM_default_S2_Treatm!L4*Weighting!N12+TUM_default_S2_Treatm!M4*Weighting!N13+TUM_default_S2_Treatm!N4*Weighting!N14+TUM_default_S2_Treatm!O4*Weighting!N15+TUM_default_S2_Treatm!P4*Weighting!N16+TUM_default_S2_Treatm!Q4*Weighting!N17</f>
        <v>82.183181505221683</v>
      </c>
      <c r="O4" s="6">
        <f>+TUM_default_S2_Treatm!B4*Weighting!O2+TUM_default_S2_Treatm!C4*Weighting!O3+TUM_default_S2_Treatm!D4*Weighting!O4+TUM_default_S2_Treatm!E4*Weighting!O5+TUM_default_S2_Treatm!F4*Weighting!O6+TUM_default_S2_Treatm!G4*Weighting!O7+TUM_default_S2_Treatm!H4*Weighting!O8+TUM_default_S2_Treatm!I4*Weighting!O9+TUM_default_S2_Treatm!J4*Weighting!O10+TUM_default_S2_Treatm!K4*Weighting!O11+TUM_default_S2_Treatm!L4*Weighting!O12+TUM_default_S2_Treatm!M4*Weighting!O13+TUM_default_S2_Treatm!N4*Weighting!O14+TUM_default_S2_Treatm!O4*Weighting!O15+TUM_default_S2_Treatm!P4*Weighting!O16+TUM_default_S2_Treatm!Q4*Weighting!O17</f>
        <v>24.942063223397035</v>
      </c>
      <c r="P4" s="6">
        <f>+TUM_default_S2_Treatm!B4*Weighting!P2+TUM_default_S2_Treatm!C4*Weighting!P3+TUM_default_S2_Treatm!D4*Weighting!P4+TUM_default_S2_Treatm!E4*Weighting!P5+TUM_default_S2_Treatm!F4*Weighting!P6+TUM_default_S2_Treatm!G4*Weighting!P7+TUM_default_S2_Treatm!H4*Weighting!P8+TUM_default_S2_Treatm!I4*Weighting!P9+TUM_default_S2_Treatm!J4*Weighting!P10+TUM_default_S2_Treatm!K4*Weighting!P11+TUM_default_S2_Treatm!L4*Weighting!P12+TUM_default_S2_Treatm!M4*Weighting!P13+TUM_default_S2_Treatm!N4*Weighting!P14+TUM_default_S2_Treatm!O4*Weighting!P15+TUM_default_S2_Treatm!P4*Weighting!P16+TUM_default_S2_Treatm!Q4*Weighting!P17</f>
        <v>25.378675415311978</v>
      </c>
      <c r="Q4" s="6">
        <f>+TUM_default_S2_Treatm!B4*Weighting!Q2+TUM_default_S2_Treatm!C4*Weighting!Q3+TUM_default_S2_Treatm!D4*Weighting!Q4+TUM_default_S2_Treatm!E4*Weighting!Q5+TUM_default_S2_Treatm!F4*Weighting!Q6+TUM_default_S2_Treatm!G4*Weighting!Q7+TUM_default_S2_Treatm!H4*Weighting!Q8+TUM_default_S2_Treatm!I4*Weighting!Q9+TUM_default_S2_Treatm!J4*Weighting!Q10+TUM_default_S2_Treatm!K4*Weighting!Q11+TUM_default_S2_Treatm!L4*Weighting!Q12+TUM_default_S2_Treatm!M4*Weighting!Q13+TUM_default_S2_Treatm!N4*Weighting!Q14+TUM_default_S2_Treatm!O4*Weighting!Q15+TUM_default_S2_Treatm!P4*Weighting!Q16+TUM_default_S2_Treatm!Q4*Weighting!Q17</f>
        <v>1.5773060000341397</v>
      </c>
      <c r="R4" s="6">
        <f>+TUM_default_S2_Treatm!B4*Weighting!R2+TUM_default_S2_Treatm!C4*Weighting!R3+TUM_default_S2_Treatm!D4*Weighting!R4+TUM_default_S2_Treatm!E4*Weighting!R5+TUM_default_S2_Treatm!F4*Weighting!R6+TUM_default_S2_Treatm!G4*Weighting!R7+TUM_default_S2_Treatm!H4*Weighting!R8+TUM_default_S2_Treatm!I4*Weighting!R9+TUM_default_S2_Treatm!J4*Weighting!R10+TUM_default_S2_Treatm!K4*Weighting!R11+TUM_default_S2_Treatm!L4*Weighting!R12+TUM_default_S2_Treatm!M4*Weighting!R13+TUM_default_S2_Treatm!N4*Weighting!R14+TUM_default_S2_Treatm!O4*Weighting!R15+TUM_default_S2_Treatm!P4*Weighting!R16+TUM_default_S2_Treatm!Q4*Weighting!R17</f>
        <v>15.400517489994593</v>
      </c>
      <c r="S4" s="6">
        <f>+TUM_default_S2_Treatm!B4*Weighting!S2+TUM_default_S2_Treatm!C4*Weighting!S3+TUM_default_S2_Treatm!D4*Weighting!S4+TUM_default_S2_Treatm!E4*Weighting!S5+TUM_default_S2_Treatm!F4*Weighting!S6+TUM_default_S2_Treatm!G4*Weighting!S7+TUM_default_S2_Treatm!H4*Weighting!S8+TUM_default_S2_Treatm!I4*Weighting!S9+TUM_default_S2_Treatm!J4*Weighting!S10+TUM_default_S2_Treatm!K4*Weighting!S11+TUM_default_S2_Treatm!L4*Weighting!S12+TUM_default_S2_Treatm!M4*Weighting!S13+TUM_default_S2_Treatm!N4*Weighting!S14+TUM_default_S2_Treatm!O4*Weighting!S15+TUM_default_S2_Treatm!P4*Weighting!S16+TUM_default_S2_Treatm!Q4*Weighting!S17</f>
        <v>36.919533489843893</v>
      </c>
      <c r="T4" s="6">
        <f>+TUM_default_S2_Treatm!B4*Weighting!T2+TUM_default_S2_Treatm!C4*Weighting!T3+TUM_default_S2_Treatm!D4*Weighting!T4+TUM_default_S2_Treatm!E4*Weighting!T5+TUM_default_S2_Treatm!F4*Weighting!T6+TUM_default_S2_Treatm!G4*Weighting!T7+TUM_default_S2_Treatm!H4*Weighting!T8+TUM_default_S2_Treatm!I4*Weighting!T9+TUM_default_S2_Treatm!J4*Weighting!T10+TUM_default_S2_Treatm!K4*Weighting!T11+TUM_default_S2_Treatm!L4*Weighting!T12+TUM_default_S2_Treatm!M4*Weighting!T13+TUM_default_S2_Treatm!N4*Weighting!T14+TUM_default_S2_Treatm!O4*Weighting!T15+TUM_default_S2_Treatm!P4*Weighting!T16+TUM_default_S2_Treatm!Q4*Weighting!T17</f>
        <v>50.07991092450699</v>
      </c>
      <c r="U4" s="6">
        <f>+TUM_default_S2_Treatm!B4*Weighting!U2+TUM_default_S2_Treatm!C4*Weighting!U3+TUM_default_S2_Treatm!D4*Weighting!U4+TUM_default_S2_Treatm!E4*Weighting!U5+TUM_default_S2_Treatm!F4*Weighting!U6+TUM_default_S2_Treatm!G4*Weighting!U7+TUM_default_S2_Treatm!H4*Weighting!U8+TUM_default_S2_Treatm!I4*Weighting!U9+TUM_default_S2_Treatm!J4*Weighting!U10+TUM_default_S2_Treatm!K4*Weighting!U11+TUM_default_S2_Treatm!L4*Weighting!U12+TUM_default_S2_Treatm!M4*Weighting!U13+TUM_default_S2_Treatm!N4*Weighting!U14+TUM_default_S2_Treatm!O4*Weighting!U15+TUM_default_S2_Treatm!P4*Weighting!U16+TUM_default_S2_Treatm!Q4*Weighting!U17</f>
        <v>1.4741128542846482</v>
      </c>
      <c r="V4" s="6">
        <f>+TUM_default_S2_Treatm!B4*Weighting!V2+TUM_default_S2_Treatm!C4*Weighting!V3+TUM_default_S2_Treatm!D4*Weighting!V4+TUM_default_S2_Treatm!E4*Weighting!V5+TUM_default_S2_Treatm!F4*Weighting!V6+TUM_default_S2_Treatm!G4*Weighting!V7+TUM_default_S2_Treatm!H4*Weighting!V8+TUM_default_S2_Treatm!I4*Weighting!V9+TUM_default_S2_Treatm!J4*Weighting!V10+TUM_default_S2_Treatm!K4*Weighting!V11+TUM_default_S2_Treatm!L4*Weighting!V12+TUM_default_S2_Treatm!M4*Weighting!V13+TUM_default_S2_Treatm!N4*Weighting!V14+TUM_default_S2_Treatm!O4*Weighting!V15+TUM_default_S2_Treatm!P4*Weighting!V16+TUM_default_S2_Treatm!Q4*Weighting!V17</f>
        <v>7.7052693645843329</v>
      </c>
      <c r="W4" s="6">
        <f>+TUM_default_S2_Treatm!B4*Weighting!W2+TUM_default_S2_Treatm!C4*Weighting!W3+TUM_default_S2_Treatm!D4*Weighting!W4+TUM_default_S2_Treatm!E4*Weighting!W5+TUM_default_S2_Treatm!F4*Weighting!W6+TUM_default_S2_Treatm!G4*Weighting!W7+TUM_default_S2_Treatm!H4*Weighting!W8+TUM_default_S2_Treatm!I4*Weighting!W9+TUM_default_S2_Treatm!J4*Weighting!W10+TUM_default_S2_Treatm!K4*Weighting!W11+TUM_default_S2_Treatm!L4*Weighting!W12+TUM_default_S2_Treatm!M4*Weighting!W13+TUM_default_S2_Treatm!N4*Weighting!W14+TUM_default_S2_Treatm!O4*Weighting!W15+TUM_default_S2_Treatm!P4*Weighting!W16+TUM_default_S2_Treatm!Q4*Weighting!W17</f>
        <v>9.5709680898818927</v>
      </c>
      <c r="X4" s="6">
        <f>+TUM_default_S2_Treatm!B4*Weighting!X2+TUM_default_S2_Treatm!C4*Weighting!X3+TUM_default_S2_Treatm!D4*Weighting!X4+TUM_default_S2_Treatm!E4*Weighting!X5+TUM_default_S2_Treatm!F4*Weighting!X6+TUM_default_S2_Treatm!G4*Weighting!X7+TUM_default_S2_Treatm!H4*Weighting!X8+TUM_default_S2_Treatm!I4*Weighting!X9+TUM_default_S2_Treatm!J4*Weighting!X10+TUM_default_S2_Treatm!K4*Weighting!X11+TUM_default_S2_Treatm!L4*Weighting!X12+TUM_default_S2_Treatm!M4*Weighting!X13+TUM_default_S2_Treatm!N4*Weighting!X14+TUM_default_S2_Treatm!O4*Weighting!X15+TUM_default_S2_Treatm!P4*Weighting!X16+TUM_default_S2_Treatm!Q4*Weighting!X17</f>
        <v>1.1184378893870135</v>
      </c>
      <c r="Y4" s="6">
        <f>+TUM_default_S2_Treatm!B4*Weighting!Y2+TUM_default_S2_Treatm!C4*Weighting!Y3+TUM_default_S2_Treatm!D4*Weighting!Y4+TUM_default_S2_Treatm!E4*Weighting!Y5+TUM_default_S2_Treatm!F4*Weighting!Y6+TUM_default_S2_Treatm!G4*Weighting!Y7+TUM_default_S2_Treatm!H4*Weighting!Y8+TUM_default_S2_Treatm!I4*Weighting!Y9+TUM_default_S2_Treatm!J4*Weighting!Y10+TUM_default_S2_Treatm!K4*Weighting!Y11+TUM_default_S2_Treatm!L4*Weighting!Y12+TUM_default_S2_Treatm!M4*Weighting!Y13+TUM_default_S2_Treatm!N4*Weighting!Y14+TUM_default_S2_Treatm!O4*Weighting!Y15+TUM_default_S2_Treatm!P4*Weighting!Y16+TUM_default_S2_Treatm!Q4*Weighting!Y17</f>
        <v>1.4617240663689268</v>
      </c>
      <c r="Z4" s="6">
        <f>+TUM_default_S2_Treatm!B4*Weighting!Z2+TUM_default_S2_Treatm!C4*Weighting!Z3+TUM_default_S2_Treatm!D4*Weighting!Z4+TUM_default_S2_Treatm!E4*Weighting!Z5+TUM_default_S2_Treatm!F4*Weighting!Z6+TUM_default_S2_Treatm!G4*Weighting!Z7+TUM_default_S2_Treatm!H4*Weighting!Z8+TUM_default_S2_Treatm!I4*Weighting!Z9+TUM_default_S2_Treatm!J4*Weighting!Z10+TUM_default_S2_Treatm!K4*Weighting!Z11+TUM_default_S2_Treatm!L4*Weighting!Z12+TUM_default_S2_Treatm!M4*Weighting!Z13+TUM_default_S2_Treatm!N4*Weighting!Z14+TUM_default_S2_Treatm!O4*Weighting!Z15+TUM_default_S2_Treatm!P4*Weighting!Z16+TUM_default_S2_Treatm!Q4*Weighting!Z17</f>
        <v>4.6424099155532828</v>
      </c>
      <c r="AA4" s="6">
        <f>+TUM_default_S2_Treatm!B4*Weighting!AA2+TUM_default_S2_Treatm!C4*Weighting!AA3+TUM_default_S2_Treatm!D4*Weighting!AA4+TUM_default_S2_Treatm!E4*Weighting!AA5+TUM_default_S2_Treatm!F4*Weighting!AA6+TUM_default_S2_Treatm!G4*Weighting!AA7+TUM_default_S2_Treatm!H4*Weighting!AA8+TUM_default_S2_Treatm!I4*Weighting!AA9+TUM_default_S2_Treatm!J4*Weighting!AA10+TUM_default_S2_Treatm!K4*Weighting!AA11+TUM_default_S2_Treatm!L4*Weighting!AA12+TUM_default_S2_Treatm!M4*Weighting!AA13+TUM_default_S2_Treatm!N4*Weighting!AA14+TUM_default_S2_Treatm!O4*Weighting!AA15+TUM_default_S2_Treatm!P4*Weighting!AA16+TUM_default_S2_Treatm!Q4*Weighting!AA17</f>
        <v>20.706248705925844</v>
      </c>
    </row>
  </sheetData>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efault_S2_Util!B2*Weighting!B2+TUM_default_S2_Util!C2*Weighting!B3+TUM_default_S2_Util!D2*Weighting!B4+TUM_default_S2_Util!E2*Weighting!B5+TUM_default_S2_Util!F2*Weighting!B6+TUM_default_S2_Util!G2*Weighting!B7+TUM_default_S2_Util!H2*Weighting!B8+TUM_default_S2_Util!I2*Weighting!B9+TUM_default_S2_Util!J2*Weighting!B10+TUM_default_S2_Util!K2*Weighting!B11+TUM_default_S2_Util!L2*Weighting!B12+TUM_default_S2_Util!M2*Weighting!B13+TUM_default_S2_Util!N2*Weighting!B14+TUM_default_S2_Util!O2*Weighting!B15+TUM_default_S2_Util!P2*Weighting!B16+TUM_default_S2_Util!Q2*Weighting!B17</f>
        <v>-4.5304238662580669</v>
      </c>
      <c r="C2" s="6">
        <f ca="1">+TUM_default_S2_Util!B2*Weighting!C2+TUM_default_S2_Util!C2*Weighting!C3+TUM_default_S2_Util!D2*Weighting!C4+TUM_default_S2_Util!E2*Weighting!C5+TUM_default_S2_Util!F2*Weighting!C6+TUM_default_S2_Util!G2*Weighting!C7+TUM_default_S2_Util!H2*Weighting!C8+TUM_default_S2_Util!I2*Weighting!C9+TUM_default_S2_Util!J2*Weighting!C10+TUM_default_S2_Util!K2*Weighting!C11+TUM_default_S2_Util!L2*Weighting!C12+TUM_default_S2_Util!M2*Weighting!C13+TUM_default_S2_Util!N2*Weighting!C14+TUM_default_S2_Util!O2*Weighting!C15+TUM_default_S2_Util!P2*Weighting!C16+TUM_default_S2_Util!Q2*Weighting!C17</f>
        <v>-3.8047051695217484</v>
      </c>
      <c r="D2" s="6">
        <f ca="1">+TUM_default_S2_Util!B2*Weighting!D2+TUM_default_S2_Util!C2*Weighting!D3+TUM_default_S2_Util!D2*Weighting!D4+TUM_default_S2_Util!E2*Weighting!D5+TUM_default_S2_Util!F2*Weighting!D6+TUM_default_S2_Util!G2*Weighting!D7+TUM_default_S2_Util!H2*Weighting!D8+TUM_default_S2_Util!I2*Weighting!D9+TUM_default_S2_Util!J2*Weighting!D10+TUM_default_S2_Util!K2*Weighting!D11+TUM_default_S2_Util!L2*Weighting!D12+TUM_default_S2_Util!M2*Weighting!D13+TUM_default_S2_Util!N2*Weighting!D14+TUM_default_S2_Util!O2*Weighting!D15+TUM_default_S2_Util!P2*Weighting!D16+TUM_default_S2_Util!Q2*Weighting!D17</f>
        <v>-4.425515134139097</v>
      </c>
      <c r="E2" s="6">
        <f ca="1">+TUM_default_S2_Util!B2*Weighting!E2+TUM_default_S2_Util!C2*Weighting!E3+TUM_default_S2_Util!D2*Weighting!E4+TUM_default_S2_Util!E2*Weighting!E5+TUM_default_S2_Util!F2*Weighting!E6+TUM_default_S2_Util!G2*Weighting!E7+TUM_default_S2_Util!H2*Weighting!E8+TUM_default_S2_Util!I2*Weighting!E9+TUM_default_S2_Util!J2*Weighting!E10+TUM_default_S2_Util!K2*Weighting!E11+TUM_default_S2_Util!L2*Weighting!E12+TUM_default_S2_Util!M2*Weighting!E13+TUM_default_S2_Util!N2*Weighting!E14+TUM_default_S2_Util!O2*Weighting!E15+TUM_default_S2_Util!P2*Weighting!E16+TUM_default_S2_Util!Q2*Weighting!E17</f>
        <v>-1.6336922084054066</v>
      </c>
      <c r="F2" s="6">
        <f ca="1">+TUM_default_S2_Util!B2*Weighting!F2+TUM_default_S2_Util!C2*Weighting!F3+TUM_default_S2_Util!D2*Weighting!F4+TUM_default_S2_Util!E2*Weighting!F5+TUM_default_S2_Util!F2*Weighting!F6+TUM_default_S2_Util!G2*Weighting!F7+TUM_default_S2_Util!H2*Weighting!F8+TUM_default_S2_Util!I2*Weighting!F9+TUM_default_S2_Util!J2*Weighting!F10+TUM_default_S2_Util!K2*Weighting!F11+TUM_default_S2_Util!L2*Weighting!F12+TUM_default_S2_Util!M2*Weighting!F13+TUM_default_S2_Util!N2*Weighting!F14+TUM_default_S2_Util!O2*Weighting!F15+TUM_default_S2_Util!P2*Weighting!F16+TUM_default_S2_Util!Q2*Weighting!F17</f>
        <v>-4.3365451035726883</v>
      </c>
      <c r="G2" s="6">
        <f>+TUM_default_S2_Util!B2*Weighting!G2+TUM_default_S2_Util!C2*Weighting!G3+TUM_default_S2_Util!D2*Weighting!G4+TUM_default_S2_Util!E2*Weighting!G5+TUM_default_S2_Util!F2*Weighting!G6+TUM_default_S2_Util!G2*Weighting!G7+TUM_default_S2_Util!H2*Weighting!G8+TUM_default_S2_Util!I2*Weighting!G9+TUM_default_S2_Util!J2*Weighting!G10+TUM_default_S2_Util!K2*Weighting!G11+TUM_default_S2_Util!L2*Weighting!G12+TUM_default_S2_Util!M2*Weighting!G13+TUM_default_S2_Util!N2*Weighting!G14+TUM_default_S2_Util!O2*Weighting!G15+TUM_default_S2_Util!P2*Weighting!G16+TUM_default_S2_Util!Q2*Weighting!G17</f>
        <v>-2.7047622606277031</v>
      </c>
      <c r="H2" s="6">
        <f>+TUM_default_S2_Util!B2*Weighting!H2+TUM_default_S2_Util!C2*Weighting!H3+TUM_default_S2_Util!D2*Weighting!H4+TUM_default_S2_Util!E2*Weighting!H5+TUM_default_S2_Util!F2*Weighting!H6+TUM_default_S2_Util!G2*Weighting!H7+TUM_default_S2_Util!H2*Weighting!H8+TUM_default_S2_Util!I2*Weighting!H9+TUM_default_S2_Util!J2*Weighting!H10+TUM_default_S2_Util!K2*Weighting!H11+TUM_default_S2_Util!L2*Weighting!H12+TUM_default_S2_Util!M2*Weighting!H13+TUM_default_S2_Util!N2*Weighting!H14+TUM_default_S2_Util!O2*Weighting!H15+TUM_default_S2_Util!P2*Weighting!H16+TUM_default_S2_Util!Q2*Weighting!H17</f>
        <v>-2.7043461411983012</v>
      </c>
      <c r="I2" s="6">
        <f>+TUM_default_S2_Util!B2*Weighting!I2+TUM_default_S2_Util!C2*Weighting!I3+TUM_default_S2_Util!D2*Weighting!I4+TUM_default_S2_Util!E2*Weighting!I5+TUM_default_S2_Util!F2*Weighting!I6+TUM_default_S2_Util!G2*Weighting!I7+TUM_default_S2_Util!H2*Weighting!I8+TUM_default_S2_Util!I2*Weighting!I9+TUM_default_S2_Util!J2*Weighting!I10+TUM_default_S2_Util!K2*Weighting!I11+TUM_default_S2_Util!L2*Weighting!I12+TUM_default_S2_Util!M2*Weighting!I13+TUM_default_S2_Util!N2*Weighting!I14+TUM_default_S2_Util!O2*Weighting!I15+TUM_default_S2_Util!P2*Weighting!I16+TUM_default_S2_Util!Q2*Weighting!I17</f>
        <v>-2.790488879156964</v>
      </c>
      <c r="J2" s="6">
        <f>+TUM_default_S2_Util!B2*Weighting!J2+TUM_default_S2_Util!C2*Weighting!J3+TUM_default_S2_Util!D2*Weighting!J4+TUM_default_S2_Util!E2*Weighting!J5+TUM_default_S2_Util!F2*Weighting!J6+TUM_default_S2_Util!G2*Weighting!J7+TUM_default_S2_Util!H2*Weighting!J8+TUM_default_S2_Util!I2*Weighting!J9+TUM_default_S2_Util!J2*Weighting!J10+TUM_default_S2_Util!K2*Weighting!J11+TUM_default_S2_Util!L2*Weighting!J12+TUM_default_S2_Util!M2*Weighting!J13+TUM_default_S2_Util!N2*Weighting!J14+TUM_default_S2_Util!O2*Weighting!J15+TUM_default_S2_Util!P2*Weighting!J16+TUM_default_S2_Util!Q2*Weighting!J17</f>
        <v>-1.926810915493518</v>
      </c>
      <c r="K2" s="6">
        <f>+TUM_default_S2_Util!B2*Weighting!K2+TUM_default_S2_Util!C2*Weighting!K3+TUM_default_S2_Util!D2*Weighting!K4+TUM_default_S2_Util!E2*Weighting!K5+TUM_default_S2_Util!F2*Weighting!K6+TUM_default_S2_Util!G2*Weighting!K7+TUM_default_S2_Util!H2*Weighting!K8+TUM_default_S2_Util!I2*Weighting!K9+TUM_default_S2_Util!J2*Weighting!K10+TUM_default_S2_Util!K2*Weighting!K11+TUM_default_S2_Util!L2*Weighting!K12+TUM_default_S2_Util!M2*Weighting!K13+TUM_default_S2_Util!N2*Weighting!K14+TUM_default_S2_Util!O2*Weighting!K15+TUM_default_S2_Util!P2*Weighting!K16+TUM_default_S2_Util!Q2*Weighting!K17</f>
        <v>-2.7660907749986658</v>
      </c>
      <c r="L2" s="6">
        <f>+TUM_default_S2_Util!B2*Weighting!L2+TUM_default_S2_Util!C2*Weighting!L3+TUM_default_S2_Util!D2*Weighting!L4+TUM_default_S2_Util!E2*Weighting!L5+TUM_default_S2_Util!F2*Weighting!L6+TUM_default_S2_Util!G2*Weighting!L7+TUM_default_S2_Util!H2*Weighting!L8+TUM_default_S2_Util!I2*Weighting!L9+TUM_default_S2_Util!J2*Weighting!L10+TUM_default_S2_Util!K2*Weighting!L11+TUM_default_S2_Util!L2*Weighting!L12+TUM_default_S2_Util!M2*Weighting!L13+TUM_default_S2_Util!N2*Weighting!L14+TUM_default_S2_Util!O2*Weighting!L15+TUM_default_S2_Util!P2*Weighting!L16+TUM_default_S2_Util!Q2*Weighting!L17</f>
        <v>-4.5361223582211334</v>
      </c>
      <c r="M2" s="6">
        <f>+TUM_default_S2_Util!B2*Weighting!M2+TUM_default_S2_Util!C2*Weighting!M3+TUM_default_S2_Util!D2*Weighting!M4+TUM_default_S2_Util!E2*Weighting!M5+TUM_default_S2_Util!F2*Weighting!M6+TUM_default_S2_Util!G2*Weighting!M7+TUM_default_S2_Util!H2*Weighting!M8+TUM_default_S2_Util!I2*Weighting!M9+TUM_default_S2_Util!J2*Weighting!M10+TUM_default_S2_Util!K2*Weighting!M11+TUM_default_S2_Util!L2*Weighting!M12+TUM_default_S2_Util!M2*Weighting!M13+TUM_default_S2_Util!N2*Weighting!M14+TUM_default_S2_Util!O2*Weighting!M15+TUM_default_S2_Util!P2*Weighting!M16+TUM_default_S2_Util!Q2*Weighting!M17</f>
        <v>-7.8243136437452662E-2</v>
      </c>
      <c r="N2" s="6">
        <f>+TUM_default_S2_Util!B2*Weighting!N2+TUM_default_S2_Util!C2*Weighting!N3+TUM_default_S2_Util!D2*Weighting!N4+TUM_default_S2_Util!E2*Weighting!N5+TUM_default_S2_Util!F2*Weighting!N6+TUM_default_S2_Util!G2*Weighting!N7+TUM_default_S2_Util!H2*Weighting!N8+TUM_default_S2_Util!I2*Weighting!N9+TUM_default_S2_Util!J2*Weighting!N10+TUM_default_S2_Util!K2*Weighting!N11+TUM_default_S2_Util!L2*Weighting!N12+TUM_default_S2_Util!M2*Weighting!N13+TUM_default_S2_Util!N2*Weighting!N14+TUM_default_S2_Util!O2*Weighting!N15+TUM_default_S2_Util!P2*Weighting!N16+TUM_default_S2_Util!Q2*Weighting!N17</f>
        <v>-10.111103163261923</v>
      </c>
      <c r="O2" s="6">
        <f>+TUM_default_S2_Util!B2*Weighting!O2+TUM_default_S2_Util!C2*Weighting!O3+TUM_default_S2_Util!D2*Weighting!O4+TUM_default_S2_Util!E2*Weighting!O5+TUM_default_S2_Util!F2*Weighting!O6+TUM_default_S2_Util!G2*Weighting!O7+TUM_default_S2_Util!H2*Weighting!O8+TUM_default_S2_Util!I2*Weighting!O9+TUM_default_S2_Util!J2*Weighting!O10+TUM_default_S2_Util!K2*Weighting!O11+TUM_default_S2_Util!L2*Weighting!O12+TUM_default_S2_Util!M2*Weighting!O13+TUM_default_S2_Util!N2*Weighting!O14+TUM_default_S2_Util!O2*Weighting!O15+TUM_default_S2_Util!P2*Weighting!O16+TUM_default_S2_Util!Q2*Weighting!O17</f>
        <v>-5.7167556109229141</v>
      </c>
      <c r="P2" s="6">
        <f>+TUM_default_S2_Util!B2*Weighting!P2+TUM_default_S2_Util!C2*Weighting!P3+TUM_default_S2_Util!D2*Weighting!P4+TUM_default_S2_Util!E2*Weighting!P5+TUM_default_S2_Util!F2*Weighting!P6+TUM_default_S2_Util!G2*Weighting!P7+TUM_default_S2_Util!H2*Weighting!P8+TUM_default_S2_Util!I2*Weighting!P9+TUM_default_S2_Util!J2*Weighting!P10+TUM_default_S2_Util!K2*Weighting!P11+TUM_default_S2_Util!L2*Weighting!P12+TUM_default_S2_Util!M2*Weighting!P13+TUM_default_S2_Util!N2*Weighting!P14+TUM_default_S2_Util!O2*Weighting!P15+TUM_default_S2_Util!P2*Weighting!P16+TUM_default_S2_Util!Q2*Weighting!P17</f>
        <v>-4.7892127477755961</v>
      </c>
      <c r="Q2" s="6">
        <f>+TUM_default_S2_Util!B2*Weighting!Q2+TUM_default_S2_Util!C2*Weighting!Q3+TUM_default_S2_Util!D2*Weighting!Q4+TUM_default_S2_Util!E2*Weighting!Q5+TUM_default_S2_Util!F2*Weighting!Q6+TUM_default_S2_Util!G2*Weighting!Q7+TUM_default_S2_Util!H2*Weighting!Q8+TUM_default_S2_Util!I2*Weighting!Q9+TUM_default_S2_Util!J2*Weighting!Q10+TUM_default_S2_Util!K2*Weighting!Q11+TUM_default_S2_Util!L2*Weighting!Q12+TUM_default_S2_Util!M2*Weighting!Q13+TUM_default_S2_Util!N2*Weighting!Q14+TUM_default_S2_Util!O2*Weighting!Q15+TUM_default_S2_Util!P2*Weighting!Q16+TUM_default_S2_Util!Q2*Weighting!Q17</f>
        <v>-0.27596509853070894</v>
      </c>
      <c r="R2" s="6">
        <f>+TUM_default_S2_Util!B2*Weighting!R2+TUM_default_S2_Util!C2*Weighting!R3+TUM_default_S2_Util!D2*Weighting!R4+TUM_default_S2_Util!E2*Weighting!R5+TUM_default_S2_Util!F2*Weighting!R6+TUM_default_S2_Util!G2*Weighting!R7+TUM_default_S2_Util!H2*Weighting!R8+TUM_default_S2_Util!I2*Weighting!R9+TUM_default_S2_Util!J2*Weighting!R10+TUM_default_S2_Util!K2*Weighting!R11+TUM_default_S2_Util!L2*Weighting!R12+TUM_default_S2_Util!M2*Weighting!R13+TUM_default_S2_Util!N2*Weighting!R14+TUM_default_S2_Util!O2*Weighting!R15+TUM_default_S2_Util!P2*Weighting!R16+TUM_default_S2_Util!Q2*Weighting!R17</f>
        <v>-1.2125136539339161</v>
      </c>
      <c r="S2" s="6">
        <f>+TUM_default_S2_Util!B2*Weighting!S2+TUM_default_S2_Util!C2*Weighting!S3+TUM_default_S2_Util!D2*Weighting!S4+TUM_default_S2_Util!E2*Weighting!S5+TUM_default_S2_Util!F2*Weighting!S6+TUM_default_S2_Util!G2*Weighting!S7+TUM_default_S2_Util!H2*Weighting!S8+TUM_default_S2_Util!I2*Weighting!S9+TUM_default_S2_Util!J2*Weighting!S10+TUM_default_S2_Util!K2*Weighting!S11+TUM_default_S2_Util!L2*Weighting!S12+TUM_default_S2_Util!M2*Weighting!S13+TUM_default_S2_Util!N2*Weighting!S14+TUM_default_S2_Util!O2*Weighting!S15+TUM_default_S2_Util!P2*Weighting!S16+TUM_default_S2_Util!Q2*Weighting!S17</f>
        <v>-4.3844172739049112</v>
      </c>
      <c r="T2" s="6">
        <f>+TUM_default_S2_Util!B2*Weighting!T2+TUM_default_S2_Util!C2*Weighting!T3+TUM_default_S2_Util!D2*Weighting!T4+TUM_default_S2_Util!E2*Weighting!T5+TUM_default_S2_Util!F2*Weighting!T6+TUM_default_S2_Util!G2*Weighting!T7+TUM_default_S2_Util!H2*Weighting!T8+TUM_default_S2_Util!I2*Weighting!T9+TUM_default_S2_Util!J2*Weighting!T10+TUM_default_S2_Util!K2*Weighting!T11+TUM_default_S2_Util!L2*Weighting!T12+TUM_default_S2_Util!M2*Weighting!T13+TUM_default_S2_Util!N2*Weighting!T14+TUM_default_S2_Util!O2*Weighting!T15+TUM_default_S2_Util!P2*Weighting!T16+TUM_default_S2_Util!Q2*Weighting!T17</f>
        <v>-5.8003900777006079</v>
      </c>
      <c r="U2" s="6">
        <f>+TUM_default_S2_Util!B2*Weighting!U2+TUM_default_S2_Util!C2*Weighting!U3+TUM_default_S2_Util!D2*Weighting!U4+TUM_default_S2_Util!E2*Weighting!U5+TUM_default_S2_Util!F2*Weighting!U6+TUM_default_S2_Util!G2*Weighting!U7+TUM_default_S2_Util!H2*Weighting!U8+TUM_default_S2_Util!I2*Weighting!U9+TUM_default_S2_Util!J2*Weighting!U10+TUM_default_S2_Util!K2*Weighting!U11+TUM_default_S2_Util!L2*Weighting!U12+TUM_default_S2_Util!M2*Weighting!U13+TUM_default_S2_Util!N2*Weighting!U14+TUM_default_S2_Util!O2*Weighting!U15+TUM_default_S2_Util!P2*Weighting!U16+TUM_default_S2_Util!Q2*Weighting!U17</f>
        <v>-0.26078549565647124</v>
      </c>
      <c r="V2" s="6">
        <f>+TUM_default_S2_Util!B2*Weighting!V2+TUM_default_S2_Util!C2*Weighting!V3+TUM_default_S2_Util!D2*Weighting!V4+TUM_default_S2_Util!E2*Weighting!V5+TUM_default_S2_Util!F2*Weighting!V6+TUM_default_S2_Util!G2*Weighting!V7+TUM_default_S2_Util!H2*Weighting!V8+TUM_default_S2_Util!I2*Weighting!V9+TUM_default_S2_Util!J2*Weighting!V10+TUM_default_S2_Util!K2*Weighting!V11+TUM_default_S2_Util!L2*Weighting!V12+TUM_default_S2_Util!M2*Weighting!V13+TUM_default_S2_Util!N2*Weighting!V14+TUM_default_S2_Util!O2*Weighting!V15+TUM_default_S2_Util!P2*Weighting!V16+TUM_default_S2_Util!Q2*Weighting!V17</f>
        <v>-0.63313348214440912</v>
      </c>
      <c r="W2" s="6">
        <f>+TUM_default_S2_Util!B2*Weighting!W2+TUM_default_S2_Util!C2*Weighting!W3+TUM_default_S2_Util!D2*Weighting!W4+TUM_default_S2_Util!E2*Weighting!W5+TUM_default_S2_Util!F2*Weighting!W6+TUM_default_S2_Util!G2*Weighting!W7+TUM_default_S2_Util!H2*Weighting!W8+TUM_default_S2_Util!I2*Weighting!W9+TUM_default_S2_Util!J2*Weighting!W10+TUM_default_S2_Util!K2*Weighting!W11+TUM_default_S2_Util!L2*Weighting!W12+TUM_default_S2_Util!M2*Weighting!W13+TUM_default_S2_Util!N2*Weighting!W14+TUM_default_S2_Util!O2*Weighting!W15+TUM_default_S2_Util!P2*Weighting!W16+TUM_default_S2_Util!Q2*Weighting!W17</f>
        <v>-0.93899979377784326</v>
      </c>
      <c r="X2" s="6">
        <f>+TUM_default_S2_Util!B2*Weighting!X2+TUM_default_S2_Util!C2*Weighting!X3+TUM_default_S2_Util!D2*Weighting!X4+TUM_default_S2_Util!E2*Weighting!X5+TUM_default_S2_Util!F2*Weighting!X6+TUM_default_S2_Util!G2*Weighting!X7+TUM_default_S2_Util!H2*Weighting!X8+TUM_default_S2_Util!I2*Weighting!X9+TUM_default_S2_Util!J2*Weighting!X10+TUM_default_S2_Util!K2*Weighting!X11+TUM_default_S2_Util!L2*Weighting!X12+TUM_default_S2_Util!M2*Weighting!X13+TUM_default_S2_Util!N2*Weighting!X14+TUM_default_S2_Util!O2*Weighting!X15+TUM_default_S2_Util!P2*Weighting!X16+TUM_default_S2_Util!Q2*Weighting!X17</f>
        <v>-0.51114121780295585</v>
      </c>
      <c r="Y2" s="6">
        <f>+TUM_default_S2_Util!B2*Weighting!Y2+TUM_default_S2_Util!C2*Weighting!Y3+TUM_default_S2_Util!D2*Weighting!Y4+TUM_default_S2_Util!E2*Weighting!Y5+TUM_default_S2_Util!F2*Weighting!Y6+TUM_default_S2_Util!G2*Weighting!Y7+TUM_default_S2_Util!H2*Weighting!Y8+TUM_default_S2_Util!I2*Weighting!Y9+TUM_default_S2_Util!J2*Weighting!Y10+TUM_default_S2_Util!K2*Weighting!Y11+TUM_default_S2_Util!L2*Weighting!Y12+TUM_default_S2_Util!M2*Weighting!Y13+TUM_default_S2_Util!N2*Weighting!Y14+TUM_default_S2_Util!O2*Weighting!Y15+TUM_default_S2_Util!P2*Weighting!Y16+TUM_default_S2_Util!Q2*Weighting!Y17</f>
        <v>-0.31203764892272373</v>
      </c>
      <c r="Z2" s="6">
        <f>+TUM_default_S2_Util!B2*Weighting!Z2+TUM_default_S2_Util!C2*Weighting!Z3+TUM_default_S2_Util!D2*Weighting!Z4+TUM_default_S2_Util!E2*Weighting!Z5+TUM_default_S2_Util!F2*Weighting!Z6+TUM_default_S2_Util!G2*Weighting!Z7+TUM_default_S2_Util!H2*Weighting!Z8+TUM_default_S2_Util!I2*Weighting!Z9+TUM_default_S2_Util!J2*Weighting!Z10+TUM_default_S2_Util!K2*Weighting!Z11+TUM_default_S2_Util!L2*Weighting!Z12+TUM_default_S2_Util!M2*Weighting!Z13+TUM_default_S2_Util!N2*Weighting!Z14+TUM_default_S2_Util!O2*Weighting!Z15+TUM_default_S2_Util!P2*Weighting!Z16+TUM_default_S2_Util!Q2*Weighting!Z17</f>
        <v>-1.3592022351875299</v>
      </c>
      <c r="AA2" s="6">
        <f>+TUM_default_S2_Util!B2*Weighting!AA2+TUM_default_S2_Util!C2*Weighting!AA3+TUM_default_S2_Util!D2*Weighting!AA4+TUM_default_S2_Util!E2*Weighting!AA5+TUM_default_S2_Util!F2*Weighting!AA6+TUM_default_S2_Util!G2*Weighting!AA7+TUM_default_S2_Util!H2*Weighting!AA8+TUM_default_S2_Util!I2*Weighting!AA9+TUM_default_S2_Util!J2*Weighting!AA10+TUM_default_S2_Util!K2*Weighting!AA11+TUM_default_S2_Util!L2*Weighting!AA12+TUM_default_S2_Util!M2*Weighting!AA13+TUM_default_S2_Util!N2*Weighting!AA14+TUM_default_S2_Util!O2*Weighting!AA15+TUM_default_S2_Util!P2*Weighting!AA16+TUM_default_S2_Util!Q2*Weighting!AA17</f>
        <v>-2.3561731758621476</v>
      </c>
    </row>
    <row r="3" spans="1:27" x14ac:dyDescent="0.35">
      <c r="A3" s="5" t="s">
        <v>2</v>
      </c>
      <c r="B3" s="6">
        <f ca="1">+TUM_default_S2_Util!B3*Weighting!B2+TUM_default_S2_Util!C3*Weighting!B3+TUM_default_S2_Util!D3*Weighting!B4+TUM_default_S2_Util!E3*Weighting!B5+TUM_default_S2_Util!F3*Weighting!B6+TUM_default_S2_Util!G3*Weighting!B7+TUM_default_S2_Util!H3*Weighting!B8+TUM_default_S2_Util!I3*Weighting!B9+TUM_default_S2_Util!J3*Weighting!B10+TUM_default_S2_Util!K3*Weighting!B11+TUM_default_S2_Util!L3*Weighting!B12+TUM_default_S2_Util!M3*Weighting!B13+TUM_default_S2_Util!N3*Weighting!B14+TUM_default_S2_Util!O3*Weighting!B15+TUM_default_S2_Util!P3*Weighting!B16+TUM_default_S2_Util!Q3*Weighting!B17</f>
        <v>0</v>
      </c>
      <c r="C3" s="6">
        <f ca="1">+TUM_default_S2_Util!B3*Weighting!C2+TUM_default_S2_Util!C3*Weighting!C3+TUM_default_S2_Util!D3*Weighting!C4+TUM_default_S2_Util!E3*Weighting!C5+TUM_default_S2_Util!F3*Weighting!C6+TUM_default_S2_Util!G3*Weighting!C7+TUM_default_S2_Util!H3*Weighting!C8+TUM_default_S2_Util!I3*Weighting!C9+TUM_default_S2_Util!J3*Weighting!C10+TUM_default_S2_Util!K3*Weighting!C11+TUM_default_S2_Util!L3*Weighting!C12+TUM_default_S2_Util!M3*Weighting!C13+TUM_default_S2_Util!N3*Weighting!C14+TUM_default_S2_Util!O3*Weighting!C15+TUM_default_S2_Util!P3*Weighting!C16+TUM_default_S2_Util!Q3*Weighting!C17</f>
        <v>0</v>
      </c>
      <c r="D3" s="6">
        <f ca="1">+TUM_default_S2_Util!B3*Weighting!D2+TUM_default_S2_Util!C3*Weighting!D3+TUM_default_S2_Util!D3*Weighting!D4+TUM_default_S2_Util!E3*Weighting!D5+TUM_default_S2_Util!F3*Weighting!D6+TUM_default_S2_Util!G3*Weighting!D7+TUM_default_S2_Util!H3*Weighting!D8+TUM_default_S2_Util!I3*Weighting!D9+TUM_default_S2_Util!J3*Weighting!D10+TUM_default_S2_Util!K3*Weighting!D11+TUM_default_S2_Util!L3*Weighting!D12+TUM_default_S2_Util!M3*Weighting!D13+TUM_default_S2_Util!N3*Weighting!D14+TUM_default_S2_Util!O3*Weighting!D15+TUM_default_S2_Util!P3*Weighting!D16+TUM_default_S2_Util!Q3*Weighting!D17</f>
        <v>0</v>
      </c>
      <c r="E3" s="6">
        <f ca="1">+TUM_default_S2_Util!B3*Weighting!E2+TUM_default_S2_Util!C3*Weighting!E3+TUM_default_S2_Util!D3*Weighting!E4+TUM_default_S2_Util!E3*Weighting!E5+TUM_default_S2_Util!F3*Weighting!E6+TUM_default_S2_Util!G3*Weighting!E7+TUM_default_S2_Util!H3*Weighting!E8+TUM_default_S2_Util!I3*Weighting!E9+TUM_default_S2_Util!J3*Weighting!E10+TUM_default_S2_Util!K3*Weighting!E11+TUM_default_S2_Util!L3*Weighting!E12+TUM_default_S2_Util!M3*Weighting!E13+TUM_default_S2_Util!N3*Weighting!E14+TUM_default_S2_Util!O3*Weighting!E15+TUM_default_S2_Util!P3*Weighting!E16+TUM_default_S2_Util!Q3*Weighting!E17</f>
        <v>0</v>
      </c>
      <c r="F3" s="6">
        <f ca="1">+TUM_default_S2_Util!B3*Weighting!F2+TUM_default_S2_Util!C3*Weighting!F3+TUM_default_S2_Util!D3*Weighting!F4+TUM_default_S2_Util!E3*Weighting!F5+TUM_default_S2_Util!F3*Weighting!F6+TUM_default_S2_Util!G3*Weighting!F7+TUM_default_S2_Util!H3*Weighting!F8+TUM_default_S2_Util!I3*Weighting!F9+TUM_default_S2_Util!J3*Weighting!F10+TUM_default_S2_Util!K3*Weighting!F11+TUM_default_S2_Util!L3*Weighting!F12+TUM_default_S2_Util!M3*Weighting!F13+TUM_default_S2_Util!N3*Weighting!F14+TUM_default_S2_Util!O3*Weighting!F15+TUM_default_S2_Util!P3*Weighting!F16+TUM_default_S2_Util!Q3*Weighting!F17</f>
        <v>0</v>
      </c>
      <c r="G3" s="6">
        <f>+TUM_default_S2_Util!B3*Weighting!G2+TUM_default_S2_Util!C3*Weighting!G3+TUM_default_S2_Util!D3*Weighting!G4+TUM_default_S2_Util!E3*Weighting!G5+TUM_default_S2_Util!F3*Weighting!G6+TUM_default_S2_Util!G3*Weighting!G7+TUM_default_S2_Util!H3*Weighting!G8+TUM_default_S2_Util!I3*Weighting!G9+TUM_default_S2_Util!J3*Weighting!G10+TUM_default_S2_Util!K3*Weighting!G11+TUM_default_S2_Util!L3*Weighting!G12+TUM_default_S2_Util!M3*Weighting!G13+TUM_default_S2_Util!N3*Weighting!G14+TUM_default_S2_Util!O3*Weighting!G15+TUM_default_S2_Util!P3*Weighting!G16+TUM_default_S2_Util!Q3*Weighting!G17</f>
        <v>0</v>
      </c>
      <c r="H3" s="6">
        <f>+TUM_default_S2_Util!B3*Weighting!H2+TUM_default_S2_Util!C3*Weighting!H3+TUM_default_S2_Util!D3*Weighting!H4+TUM_default_S2_Util!E3*Weighting!H5+TUM_default_S2_Util!F3*Weighting!H6+TUM_default_S2_Util!G3*Weighting!H7+TUM_default_S2_Util!H3*Weighting!H8+TUM_default_S2_Util!I3*Weighting!H9+TUM_default_S2_Util!J3*Weighting!H10+TUM_default_S2_Util!K3*Weighting!H11+TUM_default_S2_Util!L3*Weighting!H12+TUM_default_S2_Util!M3*Weighting!H13+TUM_default_S2_Util!N3*Weighting!H14+TUM_default_S2_Util!O3*Weighting!H15+TUM_default_S2_Util!P3*Weighting!H16+TUM_default_S2_Util!Q3*Weighting!H17</f>
        <v>0</v>
      </c>
      <c r="I3" s="6">
        <f>+TUM_default_S2_Util!B3*Weighting!I2+TUM_default_S2_Util!C3*Weighting!I3+TUM_default_S2_Util!D3*Weighting!I4+TUM_default_S2_Util!E3*Weighting!I5+TUM_default_S2_Util!F3*Weighting!I6+TUM_default_S2_Util!G3*Weighting!I7+TUM_default_S2_Util!H3*Weighting!I8+TUM_default_S2_Util!I3*Weighting!I9+TUM_default_S2_Util!J3*Weighting!I10+TUM_default_S2_Util!K3*Weighting!I11+TUM_default_S2_Util!L3*Weighting!I12+TUM_default_S2_Util!M3*Weighting!I13+TUM_default_S2_Util!N3*Weighting!I14+TUM_default_S2_Util!O3*Weighting!I15+TUM_default_S2_Util!P3*Weighting!I16+TUM_default_S2_Util!Q3*Weighting!I17</f>
        <v>0</v>
      </c>
      <c r="J3" s="6">
        <f>+TUM_default_S2_Util!B3*Weighting!J2+TUM_default_S2_Util!C3*Weighting!J3+TUM_default_S2_Util!D3*Weighting!J4+TUM_default_S2_Util!E3*Weighting!J5+TUM_default_S2_Util!F3*Weighting!J6+TUM_default_S2_Util!G3*Weighting!J7+TUM_default_S2_Util!H3*Weighting!J8+TUM_default_S2_Util!I3*Weighting!J9+TUM_default_S2_Util!J3*Weighting!J10+TUM_default_S2_Util!K3*Weighting!J11+TUM_default_S2_Util!L3*Weighting!J12+TUM_default_S2_Util!M3*Weighting!J13+TUM_default_S2_Util!N3*Weighting!J14+TUM_default_S2_Util!O3*Weighting!J15+TUM_default_S2_Util!P3*Weighting!J16+TUM_default_S2_Util!Q3*Weighting!J17</f>
        <v>0</v>
      </c>
      <c r="K3" s="6">
        <f>+TUM_default_S2_Util!B3*Weighting!K2+TUM_default_S2_Util!C3*Weighting!K3+TUM_default_S2_Util!D3*Weighting!K4+TUM_default_S2_Util!E3*Weighting!K5+TUM_default_S2_Util!F3*Weighting!K6+TUM_default_S2_Util!G3*Weighting!K7+TUM_default_S2_Util!H3*Weighting!K8+TUM_default_S2_Util!I3*Weighting!K9+TUM_default_S2_Util!J3*Weighting!K10+TUM_default_S2_Util!K3*Weighting!K11+TUM_default_S2_Util!L3*Weighting!K12+TUM_default_S2_Util!M3*Weighting!K13+TUM_default_S2_Util!N3*Weighting!K14+TUM_default_S2_Util!O3*Weighting!K15+TUM_default_S2_Util!P3*Weighting!K16+TUM_default_S2_Util!Q3*Weighting!K17</f>
        <v>0</v>
      </c>
      <c r="L3" s="6">
        <f>+TUM_default_S2_Util!B3*Weighting!L2+TUM_default_S2_Util!C3*Weighting!L3+TUM_default_S2_Util!D3*Weighting!L4+TUM_default_S2_Util!E3*Weighting!L5+TUM_default_S2_Util!F3*Weighting!L6+TUM_default_S2_Util!G3*Weighting!L7+TUM_default_S2_Util!H3*Weighting!L8+TUM_default_S2_Util!I3*Weighting!L9+TUM_default_S2_Util!J3*Weighting!L10+TUM_default_S2_Util!K3*Weighting!L11+TUM_default_S2_Util!L3*Weighting!L12+TUM_default_S2_Util!M3*Weighting!L13+TUM_default_S2_Util!N3*Weighting!L14+TUM_default_S2_Util!O3*Weighting!L15+TUM_default_S2_Util!P3*Weighting!L16+TUM_default_S2_Util!Q3*Weighting!L17</f>
        <v>0</v>
      </c>
      <c r="M3" s="6">
        <f>+TUM_default_S2_Util!B3*Weighting!M2+TUM_default_S2_Util!C3*Weighting!M3+TUM_default_S2_Util!D3*Weighting!M4+TUM_default_S2_Util!E3*Weighting!M5+TUM_default_S2_Util!F3*Weighting!M6+TUM_default_S2_Util!G3*Weighting!M7+TUM_default_S2_Util!H3*Weighting!M8+TUM_default_S2_Util!I3*Weighting!M9+TUM_default_S2_Util!J3*Weighting!M10+TUM_default_S2_Util!K3*Weighting!M11+TUM_default_S2_Util!L3*Weighting!M12+TUM_default_S2_Util!M3*Weighting!M13+TUM_default_S2_Util!N3*Weighting!M14+TUM_default_S2_Util!O3*Weighting!M15+TUM_default_S2_Util!P3*Weighting!M16+TUM_default_S2_Util!Q3*Weighting!M17</f>
        <v>0</v>
      </c>
      <c r="N3" s="6">
        <f>+TUM_default_S2_Util!B3*Weighting!N2+TUM_default_S2_Util!C3*Weighting!N3+TUM_default_S2_Util!D3*Weighting!N4+TUM_default_S2_Util!E3*Weighting!N5+TUM_default_S2_Util!F3*Weighting!N6+TUM_default_S2_Util!G3*Weighting!N7+TUM_default_S2_Util!H3*Weighting!N8+TUM_default_S2_Util!I3*Weighting!N9+TUM_default_S2_Util!J3*Weighting!N10+TUM_default_S2_Util!K3*Weighting!N11+TUM_default_S2_Util!L3*Weighting!N12+TUM_default_S2_Util!M3*Weighting!N13+TUM_default_S2_Util!N3*Weighting!N14+TUM_default_S2_Util!O3*Weighting!N15+TUM_default_S2_Util!P3*Weighting!N16+TUM_default_S2_Util!Q3*Weighting!N17</f>
        <v>0</v>
      </c>
      <c r="O3" s="6">
        <f>+TUM_default_S2_Util!B3*Weighting!O2+TUM_default_S2_Util!C3*Weighting!O3+TUM_default_S2_Util!D3*Weighting!O4+TUM_default_S2_Util!E3*Weighting!O5+TUM_default_S2_Util!F3*Weighting!O6+TUM_default_S2_Util!G3*Weighting!O7+TUM_default_S2_Util!H3*Weighting!O8+TUM_default_S2_Util!I3*Weighting!O9+TUM_default_S2_Util!J3*Weighting!O10+TUM_default_S2_Util!K3*Weighting!O11+TUM_default_S2_Util!L3*Weighting!O12+TUM_default_S2_Util!M3*Weighting!O13+TUM_default_S2_Util!N3*Weighting!O14+TUM_default_S2_Util!O3*Weighting!O15+TUM_default_S2_Util!P3*Weighting!O16+TUM_default_S2_Util!Q3*Weighting!O17</f>
        <v>0</v>
      </c>
      <c r="P3" s="6">
        <f>+TUM_default_S2_Util!B3*Weighting!P2+TUM_default_S2_Util!C3*Weighting!P3+TUM_default_S2_Util!D3*Weighting!P4+TUM_default_S2_Util!E3*Weighting!P5+TUM_default_S2_Util!F3*Weighting!P6+TUM_default_S2_Util!G3*Weighting!P7+TUM_default_S2_Util!H3*Weighting!P8+TUM_default_S2_Util!I3*Weighting!P9+TUM_default_S2_Util!J3*Weighting!P10+TUM_default_S2_Util!K3*Weighting!P11+TUM_default_S2_Util!L3*Weighting!P12+TUM_default_S2_Util!M3*Weighting!P13+TUM_default_S2_Util!N3*Weighting!P14+TUM_default_S2_Util!O3*Weighting!P15+TUM_default_S2_Util!P3*Weighting!P16+TUM_default_S2_Util!Q3*Weighting!P17</f>
        <v>0</v>
      </c>
      <c r="Q3" s="6">
        <f>+TUM_default_S2_Util!B3*Weighting!Q2+TUM_default_S2_Util!C3*Weighting!Q3+TUM_default_S2_Util!D3*Weighting!Q4+TUM_default_S2_Util!E3*Weighting!Q5+TUM_default_S2_Util!F3*Weighting!Q6+TUM_default_S2_Util!G3*Weighting!Q7+TUM_default_S2_Util!H3*Weighting!Q8+TUM_default_S2_Util!I3*Weighting!Q9+TUM_default_S2_Util!J3*Weighting!Q10+TUM_default_S2_Util!K3*Weighting!Q11+TUM_default_S2_Util!L3*Weighting!Q12+TUM_default_S2_Util!M3*Weighting!Q13+TUM_default_S2_Util!N3*Weighting!Q14+TUM_default_S2_Util!O3*Weighting!Q15+TUM_default_S2_Util!P3*Weighting!Q16+TUM_default_S2_Util!Q3*Weighting!Q17</f>
        <v>0</v>
      </c>
      <c r="R3" s="6">
        <f>+TUM_default_S2_Util!B3*Weighting!R2+TUM_default_S2_Util!C3*Weighting!R3+TUM_default_S2_Util!D3*Weighting!R4+TUM_default_S2_Util!E3*Weighting!R5+TUM_default_S2_Util!F3*Weighting!R6+TUM_default_S2_Util!G3*Weighting!R7+TUM_default_S2_Util!H3*Weighting!R8+TUM_default_S2_Util!I3*Weighting!R9+TUM_default_S2_Util!J3*Weighting!R10+TUM_default_S2_Util!K3*Weighting!R11+TUM_default_S2_Util!L3*Weighting!R12+TUM_default_S2_Util!M3*Weighting!R13+TUM_default_S2_Util!N3*Weighting!R14+TUM_default_S2_Util!O3*Weighting!R15+TUM_default_S2_Util!P3*Weighting!R16+TUM_default_S2_Util!Q3*Weighting!R17</f>
        <v>0</v>
      </c>
      <c r="S3" s="6">
        <f>+TUM_default_S2_Util!B3*Weighting!S2+TUM_default_S2_Util!C3*Weighting!S3+TUM_default_S2_Util!D3*Weighting!S4+TUM_default_S2_Util!E3*Weighting!S5+TUM_default_S2_Util!F3*Weighting!S6+TUM_default_S2_Util!G3*Weighting!S7+TUM_default_S2_Util!H3*Weighting!S8+TUM_default_S2_Util!I3*Weighting!S9+TUM_default_S2_Util!J3*Weighting!S10+TUM_default_S2_Util!K3*Weighting!S11+TUM_default_S2_Util!L3*Weighting!S12+TUM_default_S2_Util!M3*Weighting!S13+TUM_default_S2_Util!N3*Weighting!S14+TUM_default_S2_Util!O3*Weighting!S15+TUM_default_S2_Util!P3*Weighting!S16+TUM_default_S2_Util!Q3*Weighting!S17</f>
        <v>0</v>
      </c>
      <c r="T3" s="6">
        <f>+TUM_default_S2_Util!B3*Weighting!T2+TUM_default_S2_Util!C3*Weighting!T3+TUM_default_S2_Util!D3*Weighting!T4+TUM_default_S2_Util!E3*Weighting!T5+TUM_default_S2_Util!F3*Weighting!T6+TUM_default_S2_Util!G3*Weighting!T7+TUM_default_S2_Util!H3*Weighting!T8+TUM_default_S2_Util!I3*Weighting!T9+TUM_default_S2_Util!J3*Weighting!T10+TUM_default_S2_Util!K3*Weighting!T11+TUM_default_S2_Util!L3*Weighting!T12+TUM_default_S2_Util!M3*Weighting!T13+TUM_default_S2_Util!N3*Weighting!T14+TUM_default_S2_Util!O3*Weighting!T15+TUM_default_S2_Util!P3*Weighting!T16+TUM_default_S2_Util!Q3*Weighting!T17</f>
        <v>0</v>
      </c>
      <c r="U3" s="6">
        <f>+TUM_default_S2_Util!B3*Weighting!U2+TUM_default_S2_Util!C3*Weighting!U3+TUM_default_S2_Util!D3*Weighting!U4+TUM_default_S2_Util!E3*Weighting!U5+TUM_default_S2_Util!F3*Weighting!U6+TUM_default_S2_Util!G3*Weighting!U7+TUM_default_S2_Util!H3*Weighting!U8+TUM_default_S2_Util!I3*Weighting!U9+TUM_default_S2_Util!J3*Weighting!U10+TUM_default_S2_Util!K3*Weighting!U11+TUM_default_S2_Util!L3*Weighting!U12+TUM_default_S2_Util!M3*Weighting!U13+TUM_default_S2_Util!N3*Weighting!U14+TUM_default_S2_Util!O3*Weighting!U15+TUM_default_S2_Util!P3*Weighting!U16+TUM_default_S2_Util!Q3*Weighting!U17</f>
        <v>0</v>
      </c>
      <c r="V3" s="6">
        <f>+TUM_default_S2_Util!B3*Weighting!V2+TUM_default_S2_Util!C3*Weighting!V3+TUM_default_S2_Util!D3*Weighting!V4+TUM_default_S2_Util!E3*Weighting!V5+TUM_default_S2_Util!F3*Weighting!V6+TUM_default_S2_Util!G3*Weighting!V7+TUM_default_S2_Util!H3*Weighting!V8+TUM_default_S2_Util!I3*Weighting!V9+TUM_default_S2_Util!J3*Weighting!V10+TUM_default_S2_Util!K3*Weighting!V11+TUM_default_S2_Util!L3*Weighting!V12+TUM_default_S2_Util!M3*Weighting!V13+TUM_default_S2_Util!N3*Weighting!V14+TUM_default_S2_Util!O3*Weighting!V15+TUM_default_S2_Util!P3*Weighting!V16+TUM_default_S2_Util!Q3*Weighting!V17</f>
        <v>0</v>
      </c>
      <c r="W3" s="6">
        <f>+TUM_default_S2_Util!B3*Weighting!W2+TUM_default_S2_Util!C3*Weighting!W3+TUM_default_S2_Util!D3*Weighting!W4+TUM_default_S2_Util!E3*Weighting!W5+TUM_default_S2_Util!F3*Weighting!W6+TUM_default_S2_Util!G3*Weighting!W7+TUM_default_S2_Util!H3*Weighting!W8+TUM_default_S2_Util!I3*Weighting!W9+TUM_default_S2_Util!J3*Weighting!W10+TUM_default_S2_Util!K3*Weighting!W11+TUM_default_S2_Util!L3*Weighting!W12+TUM_default_S2_Util!M3*Weighting!W13+TUM_default_S2_Util!N3*Weighting!W14+TUM_default_S2_Util!O3*Weighting!W15+TUM_default_S2_Util!P3*Weighting!W16+TUM_default_S2_Util!Q3*Weighting!W17</f>
        <v>0</v>
      </c>
      <c r="X3" s="6">
        <f>+TUM_default_S2_Util!B3*Weighting!X2+TUM_default_S2_Util!C3*Weighting!X3+TUM_default_S2_Util!D3*Weighting!X4+TUM_default_S2_Util!E3*Weighting!X5+TUM_default_S2_Util!F3*Weighting!X6+TUM_default_S2_Util!G3*Weighting!X7+TUM_default_S2_Util!H3*Weighting!X8+TUM_default_S2_Util!I3*Weighting!X9+TUM_default_S2_Util!J3*Weighting!X10+TUM_default_S2_Util!K3*Weighting!X11+TUM_default_S2_Util!L3*Weighting!X12+TUM_default_S2_Util!M3*Weighting!X13+TUM_default_S2_Util!N3*Weighting!X14+TUM_default_S2_Util!O3*Weighting!X15+TUM_default_S2_Util!P3*Weighting!X16+TUM_default_S2_Util!Q3*Weighting!X17</f>
        <v>0</v>
      </c>
      <c r="Y3" s="6">
        <f>+TUM_default_S2_Util!B3*Weighting!Y2+TUM_default_S2_Util!C3*Weighting!Y3+TUM_default_S2_Util!D3*Weighting!Y4+TUM_default_S2_Util!E3*Weighting!Y5+TUM_default_S2_Util!F3*Weighting!Y6+TUM_default_S2_Util!G3*Weighting!Y7+TUM_default_S2_Util!H3*Weighting!Y8+TUM_default_S2_Util!I3*Weighting!Y9+TUM_default_S2_Util!J3*Weighting!Y10+TUM_default_S2_Util!K3*Weighting!Y11+TUM_default_S2_Util!L3*Weighting!Y12+TUM_default_S2_Util!M3*Weighting!Y13+TUM_default_S2_Util!N3*Weighting!Y14+TUM_default_S2_Util!O3*Weighting!Y15+TUM_default_S2_Util!P3*Weighting!Y16+TUM_default_S2_Util!Q3*Weighting!Y17</f>
        <v>0</v>
      </c>
      <c r="Z3" s="6">
        <f>+TUM_default_S2_Util!B3*Weighting!Z2+TUM_default_S2_Util!C3*Weighting!Z3+TUM_default_S2_Util!D3*Weighting!Z4+TUM_default_S2_Util!E3*Weighting!Z5+TUM_default_S2_Util!F3*Weighting!Z6+TUM_default_S2_Util!G3*Weighting!Z7+TUM_default_S2_Util!H3*Weighting!Z8+TUM_default_S2_Util!I3*Weighting!Z9+TUM_default_S2_Util!J3*Weighting!Z10+TUM_default_S2_Util!K3*Weighting!Z11+TUM_default_S2_Util!L3*Weighting!Z12+TUM_default_S2_Util!M3*Weighting!Z13+TUM_default_S2_Util!N3*Weighting!Z14+TUM_default_S2_Util!O3*Weighting!Z15+TUM_default_S2_Util!P3*Weighting!Z16+TUM_default_S2_Util!Q3*Weighting!Z17</f>
        <v>0</v>
      </c>
      <c r="AA3" s="6">
        <f>+TUM_default_S2_Util!B3*Weighting!AA2+TUM_default_S2_Util!C3*Weighting!AA3+TUM_default_S2_Util!D3*Weighting!AA4+TUM_default_S2_Util!E3*Weighting!AA5+TUM_default_S2_Util!F3*Weighting!AA6+TUM_default_S2_Util!G3*Weighting!AA7+TUM_default_S2_Util!H3*Weighting!AA8+TUM_default_S2_Util!I3*Weighting!AA9+TUM_default_S2_Util!J3*Weighting!AA10+TUM_default_S2_Util!K3*Weighting!AA11+TUM_default_S2_Util!L3*Weighting!AA12+TUM_default_S2_Util!M3*Weighting!AA13+TUM_default_S2_Util!N3*Weighting!AA14+TUM_default_S2_Util!O3*Weighting!AA15+TUM_default_S2_Util!P3*Weighting!AA16+TUM_default_S2_Util!Q3*Weighting!AA17</f>
        <v>0</v>
      </c>
    </row>
    <row r="4" spans="1:27" x14ac:dyDescent="0.35">
      <c r="A4" s="5" t="s">
        <v>3</v>
      </c>
      <c r="B4" s="6">
        <f ca="1">+TUM_default_S2_Util!B4*Weighting!B2+TUM_default_S2_Util!C4*Weighting!B3+TUM_default_S2_Util!D4*Weighting!B4+TUM_default_S2_Util!E4*Weighting!B5+TUM_default_S2_Util!F4*Weighting!B6+TUM_default_S2_Util!G4*Weighting!B7+TUM_default_S2_Util!H4*Weighting!B8+TUM_default_S2_Util!I4*Weighting!B9+TUM_default_S2_Util!J4*Weighting!B10+TUM_default_S2_Util!K4*Weighting!B11+TUM_default_S2_Util!L4*Weighting!B12+TUM_default_S2_Util!M4*Weighting!B13+TUM_default_S2_Util!N4*Weighting!B14+TUM_default_S2_Util!O4*Weighting!B15+TUM_default_S2_Util!P4*Weighting!B16+TUM_default_S2_Util!Q4*Weighting!B17</f>
        <v>-4.5304238662580669</v>
      </c>
      <c r="C4" s="6">
        <f ca="1">+TUM_default_S2_Util!B4*Weighting!C2+TUM_default_S2_Util!C4*Weighting!C3+TUM_default_S2_Util!D4*Weighting!C4+TUM_default_S2_Util!E4*Weighting!C5+TUM_default_S2_Util!F4*Weighting!C6+TUM_default_S2_Util!G4*Weighting!C7+TUM_default_S2_Util!H4*Weighting!C8+TUM_default_S2_Util!I4*Weighting!C9+TUM_default_S2_Util!J4*Weighting!C10+TUM_default_S2_Util!K4*Weighting!C11+TUM_default_S2_Util!L4*Weighting!C12+TUM_default_S2_Util!M4*Weighting!C13+TUM_default_S2_Util!N4*Weighting!C14+TUM_default_S2_Util!O4*Weighting!C15+TUM_default_S2_Util!P4*Weighting!C16+TUM_default_S2_Util!Q4*Weighting!C17</f>
        <v>-3.8047051695217484</v>
      </c>
      <c r="D4" s="6">
        <f ca="1">+TUM_default_S2_Util!B4*Weighting!D2+TUM_default_S2_Util!C4*Weighting!D3+TUM_default_S2_Util!D4*Weighting!D4+TUM_default_S2_Util!E4*Weighting!D5+TUM_default_S2_Util!F4*Weighting!D6+TUM_default_S2_Util!G4*Weighting!D7+TUM_default_S2_Util!H4*Weighting!D8+TUM_default_S2_Util!I4*Weighting!D9+TUM_default_S2_Util!J4*Weighting!D10+TUM_default_S2_Util!K4*Weighting!D11+TUM_default_S2_Util!L4*Weighting!D12+TUM_default_S2_Util!M4*Weighting!D13+TUM_default_S2_Util!N4*Weighting!D14+TUM_default_S2_Util!O4*Weighting!D15+TUM_default_S2_Util!P4*Weighting!D16+TUM_default_S2_Util!Q4*Weighting!D17</f>
        <v>-4.425515134139097</v>
      </c>
      <c r="E4" s="6">
        <f ca="1">+TUM_default_S2_Util!B4*Weighting!E2+TUM_default_S2_Util!C4*Weighting!E3+TUM_default_S2_Util!D4*Weighting!E4+TUM_default_S2_Util!E4*Weighting!E5+TUM_default_S2_Util!F4*Weighting!E6+TUM_default_S2_Util!G4*Weighting!E7+TUM_default_S2_Util!H4*Weighting!E8+TUM_default_S2_Util!I4*Weighting!E9+TUM_default_S2_Util!J4*Weighting!E10+TUM_default_S2_Util!K4*Weighting!E11+TUM_default_S2_Util!L4*Weighting!E12+TUM_default_S2_Util!M4*Weighting!E13+TUM_default_S2_Util!N4*Weighting!E14+TUM_default_S2_Util!O4*Weighting!E15+TUM_default_S2_Util!P4*Weighting!E16+TUM_default_S2_Util!Q4*Weighting!E17</f>
        <v>-1.6336922084054066</v>
      </c>
      <c r="F4" s="6">
        <f ca="1">+TUM_default_S2_Util!B4*Weighting!F2+TUM_default_S2_Util!C4*Weighting!F3+TUM_default_S2_Util!D4*Weighting!F4+TUM_default_S2_Util!E4*Weighting!F5+TUM_default_S2_Util!F4*Weighting!F6+TUM_default_S2_Util!G4*Weighting!F7+TUM_default_S2_Util!H4*Weighting!F8+TUM_default_S2_Util!I4*Weighting!F9+TUM_default_S2_Util!J4*Weighting!F10+TUM_default_S2_Util!K4*Weighting!F11+TUM_default_S2_Util!L4*Weighting!F12+TUM_default_S2_Util!M4*Weighting!F13+TUM_default_S2_Util!N4*Weighting!F14+TUM_default_S2_Util!O4*Weighting!F15+TUM_default_S2_Util!P4*Weighting!F16+TUM_default_S2_Util!Q4*Weighting!F17</f>
        <v>-4.3365451035726883</v>
      </c>
      <c r="G4" s="6">
        <f>+TUM_default_S2_Util!B4*Weighting!G2+TUM_default_S2_Util!C4*Weighting!G3+TUM_default_S2_Util!D4*Weighting!G4+TUM_default_S2_Util!E4*Weighting!G5+TUM_default_S2_Util!F4*Weighting!G6+TUM_default_S2_Util!G4*Weighting!G7+TUM_default_S2_Util!H4*Weighting!G8+TUM_default_S2_Util!I4*Weighting!G9+TUM_default_S2_Util!J4*Weighting!G10+TUM_default_S2_Util!K4*Weighting!G11+TUM_default_S2_Util!L4*Weighting!G12+TUM_default_S2_Util!M4*Weighting!G13+TUM_default_S2_Util!N4*Weighting!G14+TUM_default_S2_Util!O4*Weighting!G15+TUM_default_S2_Util!P4*Weighting!G16+TUM_default_S2_Util!Q4*Weighting!G17</f>
        <v>-2.7047622606277031</v>
      </c>
      <c r="H4" s="6">
        <f>+TUM_default_S2_Util!B4*Weighting!H2+TUM_default_S2_Util!C4*Weighting!H3+TUM_default_S2_Util!D4*Weighting!H4+TUM_default_S2_Util!E4*Weighting!H5+TUM_default_S2_Util!F4*Weighting!H6+TUM_default_S2_Util!G4*Weighting!H7+TUM_default_S2_Util!H4*Weighting!H8+TUM_default_S2_Util!I4*Weighting!H9+TUM_default_S2_Util!J4*Weighting!H10+TUM_default_S2_Util!K4*Weighting!H11+TUM_default_S2_Util!L4*Weighting!H12+TUM_default_S2_Util!M4*Weighting!H13+TUM_default_S2_Util!N4*Weighting!H14+TUM_default_S2_Util!O4*Weighting!H15+TUM_default_S2_Util!P4*Weighting!H16+TUM_default_S2_Util!Q4*Weighting!H17</f>
        <v>-2.7043461411983012</v>
      </c>
      <c r="I4" s="6">
        <f>+TUM_default_S2_Util!B4*Weighting!I2+TUM_default_S2_Util!C4*Weighting!I3+TUM_default_S2_Util!D4*Weighting!I4+TUM_default_S2_Util!E4*Weighting!I5+TUM_default_S2_Util!F4*Weighting!I6+TUM_default_S2_Util!G4*Weighting!I7+TUM_default_S2_Util!H4*Weighting!I8+TUM_default_S2_Util!I4*Weighting!I9+TUM_default_S2_Util!J4*Weighting!I10+TUM_default_S2_Util!K4*Weighting!I11+TUM_default_S2_Util!L4*Weighting!I12+TUM_default_S2_Util!M4*Weighting!I13+TUM_default_S2_Util!N4*Weighting!I14+TUM_default_S2_Util!O4*Weighting!I15+TUM_default_S2_Util!P4*Weighting!I16+TUM_default_S2_Util!Q4*Weighting!I17</f>
        <v>-2.790488879156964</v>
      </c>
      <c r="J4" s="6">
        <f>+TUM_default_S2_Util!B4*Weighting!J2+TUM_default_S2_Util!C4*Weighting!J3+TUM_default_S2_Util!D4*Weighting!J4+TUM_default_S2_Util!E4*Weighting!J5+TUM_default_S2_Util!F4*Weighting!J6+TUM_default_S2_Util!G4*Weighting!J7+TUM_default_S2_Util!H4*Weighting!J8+TUM_default_S2_Util!I4*Weighting!J9+TUM_default_S2_Util!J4*Weighting!J10+TUM_default_S2_Util!K4*Weighting!J11+TUM_default_S2_Util!L4*Weighting!J12+TUM_default_S2_Util!M4*Weighting!J13+TUM_default_S2_Util!N4*Weighting!J14+TUM_default_S2_Util!O4*Weighting!J15+TUM_default_S2_Util!P4*Weighting!J16+TUM_default_S2_Util!Q4*Weighting!J17</f>
        <v>-1.926810915493518</v>
      </c>
      <c r="K4" s="6">
        <f>+TUM_default_S2_Util!B4*Weighting!K2+TUM_default_S2_Util!C4*Weighting!K3+TUM_default_S2_Util!D4*Weighting!K4+TUM_default_S2_Util!E4*Weighting!K5+TUM_default_S2_Util!F4*Weighting!K6+TUM_default_S2_Util!G4*Weighting!K7+TUM_default_S2_Util!H4*Weighting!K8+TUM_default_S2_Util!I4*Weighting!K9+TUM_default_S2_Util!J4*Weighting!K10+TUM_default_S2_Util!K4*Weighting!K11+TUM_default_S2_Util!L4*Weighting!K12+TUM_default_S2_Util!M4*Weighting!K13+TUM_default_S2_Util!N4*Weighting!K14+TUM_default_S2_Util!O4*Weighting!K15+TUM_default_S2_Util!P4*Weighting!K16+TUM_default_S2_Util!Q4*Weighting!K17</f>
        <v>-2.7660907749986658</v>
      </c>
      <c r="L4" s="6">
        <f>+TUM_default_S2_Util!B4*Weighting!L2+TUM_default_S2_Util!C4*Weighting!L3+TUM_default_S2_Util!D4*Weighting!L4+TUM_default_S2_Util!E4*Weighting!L5+TUM_default_S2_Util!F4*Weighting!L6+TUM_default_S2_Util!G4*Weighting!L7+TUM_default_S2_Util!H4*Weighting!L8+TUM_default_S2_Util!I4*Weighting!L9+TUM_default_S2_Util!J4*Weighting!L10+TUM_default_S2_Util!K4*Weighting!L11+TUM_default_S2_Util!L4*Weighting!L12+TUM_default_S2_Util!M4*Weighting!L13+TUM_default_S2_Util!N4*Weighting!L14+TUM_default_S2_Util!O4*Weighting!L15+TUM_default_S2_Util!P4*Weighting!L16+TUM_default_S2_Util!Q4*Weighting!L17</f>
        <v>-4.5361223582211334</v>
      </c>
      <c r="M4" s="6">
        <f>+TUM_default_S2_Util!B4*Weighting!M2+TUM_default_S2_Util!C4*Weighting!M3+TUM_default_S2_Util!D4*Weighting!M4+TUM_default_S2_Util!E4*Weighting!M5+TUM_default_S2_Util!F4*Weighting!M6+TUM_default_S2_Util!G4*Weighting!M7+TUM_default_S2_Util!H4*Weighting!M8+TUM_default_S2_Util!I4*Weighting!M9+TUM_default_S2_Util!J4*Weighting!M10+TUM_default_S2_Util!K4*Weighting!M11+TUM_default_S2_Util!L4*Weighting!M12+TUM_default_S2_Util!M4*Weighting!M13+TUM_default_S2_Util!N4*Weighting!M14+TUM_default_S2_Util!O4*Weighting!M15+TUM_default_S2_Util!P4*Weighting!M16+TUM_default_S2_Util!Q4*Weighting!M17</f>
        <v>-7.8243136437452662E-2</v>
      </c>
      <c r="N4" s="6">
        <f>+TUM_default_S2_Util!B4*Weighting!N2+TUM_default_S2_Util!C4*Weighting!N3+TUM_default_S2_Util!D4*Weighting!N4+TUM_default_S2_Util!E4*Weighting!N5+TUM_default_S2_Util!F4*Weighting!N6+TUM_default_S2_Util!G4*Weighting!N7+TUM_default_S2_Util!H4*Weighting!N8+TUM_default_S2_Util!I4*Weighting!N9+TUM_default_S2_Util!J4*Weighting!N10+TUM_default_S2_Util!K4*Weighting!N11+TUM_default_S2_Util!L4*Weighting!N12+TUM_default_S2_Util!M4*Weighting!N13+TUM_default_S2_Util!N4*Weighting!N14+TUM_default_S2_Util!O4*Weighting!N15+TUM_default_S2_Util!P4*Weighting!N16+TUM_default_S2_Util!Q4*Weighting!N17</f>
        <v>-10.111103163261923</v>
      </c>
      <c r="O4" s="6">
        <f>+TUM_default_S2_Util!B4*Weighting!O2+TUM_default_S2_Util!C4*Weighting!O3+TUM_default_S2_Util!D4*Weighting!O4+TUM_default_S2_Util!E4*Weighting!O5+TUM_default_S2_Util!F4*Weighting!O6+TUM_default_S2_Util!G4*Weighting!O7+TUM_default_S2_Util!H4*Weighting!O8+TUM_default_S2_Util!I4*Weighting!O9+TUM_default_S2_Util!J4*Weighting!O10+TUM_default_S2_Util!K4*Weighting!O11+TUM_default_S2_Util!L4*Weighting!O12+TUM_default_S2_Util!M4*Weighting!O13+TUM_default_S2_Util!N4*Weighting!O14+TUM_default_S2_Util!O4*Weighting!O15+TUM_default_S2_Util!P4*Weighting!O16+TUM_default_S2_Util!Q4*Weighting!O17</f>
        <v>-5.7167556109229141</v>
      </c>
      <c r="P4" s="6">
        <f>+TUM_default_S2_Util!B4*Weighting!P2+TUM_default_S2_Util!C4*Weighting!P3+TUM_default_S2_Util!D4*Weighting!P4+TUM_default_S2_Util!E4*Weighting!P5+TUM_default_S2_Util!F4*Weighting!P6+TUM_default_S2_Util!G4*Weighting!P7+TUM_default_S2_Util!H4*Weighting!P8+TUM_default_S2_Util!I4*Weighting!P9+TUM_default_S2_Util!J4*Weighting!P10+TUM_default_S2_Util!K4*Weighting!P11+TUM_default_S2_Util!L4*Weighting!P12+TUM_default_S2_Util!M4*Weighting!P13+TUM_default_S2_Util!N4*Weighting!P14+TUM_default_S2_Util!O4*Weighting!P15+TUM_default_S2_Util!P4*Weighting!P16+TUM_default_S2_Util!Q4*Weighting!P17</f>
        <v>-4.7892127477755961</v>
      </c>
      <c r="Q4" s="6">
        <f>+TUM_default_S2_Util!B4*Weighting!Q2+TUM_default_S2_Util!C4*Weighting!Q3+TUM_default_S2_Util!D4*Weighting!Q4+TUM_default_S2_Util!E4*Weighting!Q5+TUM_default_S2_Util!F4*Weighting!Q6+TUM_default_S2_Util!G4*Weighting!Q7+TUM_default_S2_Util!H4*Weighting!Q8+TUM_default_S2_Util!I4*Weighting!Q9+TUM_default_S2_Util!J4*Weighting!Q10+TUM_default_S2_Util!K4*Weighting!Q11+TUM_default_S2_Util!L4*Weighting!Q12+TUM_default_S2_Util!M4*Weighting!Q13+TUM_default_S2_Util!N4*Weighting!Q14+TUM_default_S2_Util!O4*Weighting!Q15+TUM_default_S2_Util!P4*Weighting!Q16+TUM_default_S2_Util!Q4*Weighting!Q17</f>
        <v>-0.27596509853070894</v>
      </c>
      <c r="R4" s="6">
        <f>+TUM_default_S2_Util!B4*Weighting!R2+TUM_default_S2_Util!C4*Weighting!R3+TUM_default_S2_Util!D4*Weighting!R4+TUM_default_S2_Util!E4*Weighting!R5+TUM_default_S2_Util!F4*Weighting!R6+TUM_default_S2_Util!G4*Weighting!R7+TUM_default_S2_Util!H4*Weighting!R8+TUM_default_S2_Util!I4*Weighting!R9+TUM_default_S2_Util!J4*Weighting!R10+TUM_default_S2_Util!K4*Weighting!R11+TUM_default_S2_Util!L4*Weighting!R12+TUM_default_S2_Util!M4*Weighting!R13+TUM_default_S2_Util!N4*Weighting!R14+TUM_default_S2_Util!O4*Weighting!R15+TUM_default_S2_Util!P4*Weighting!R16+TUM_default_S2_Util!Q4*Weighting!R17</f>
        <v>-1.2125136539339161</v>
      </c>
      <c r="S4" s="6">
        <f>+TUM_default_S2_Util!B4*Weighting!S2+TUM_default_S2_Util!C4*Weighting!S3+TUM_default_S2_Util!D4*Weighting!S4+TUM_default_S2_Util!E4*Weighting!S5+TUM_default_S2_Util!F4*Weighting!S6+TUM_default_S2_Util!G4*Weighting!S7+TUM_default_S2_Util!H4*Weighting!S8+TUM_default_S2_Util!I4*Weighting!S9+TUM_default_S2_Util!J4*Weighting!S10+TUM_default_S2_Util!K4*Weighting!S11+TUM_default_S2_Util!L4*Weighting!S12+TUM_default_S2_Util!M4*Weighting!S13+TUM_default_S2_Util!N4*Weighting!S14+TUM_default_S2_Util!O4*Weighting!S15+TUM_default_S2_Util!P4*Weighting!S16+TUM_default_S2_Util!Q4*Weighting!S17</f>
        <v>-4.3844172739049112</v>
      </c>
      <c r="T4" s="6">
        <f>+TUM_default_S2_Util!B4*Weighting!T2+TUM_default_S2_Util!C4*Weighting!T3+TUM_default_S2_Util!D4*Weighting!T4+TUM_default_S2_Util!E4*Weighting!T5+TUM_default_S2_Util!F4*Weighting!T6+TUM_default_S2_Util!G4*Weighting!T7+TUM_default_S2_Util!H4*Weighting!T8+TUM_default_S2_Util!I4*Weighting!T9+TUM_default_S2_Util!J4*Weighting!T10+TUM_default_S2_Util!K4*Weighting!T11+TUM_default_S2_Util!L4*Weighting!T12+TUM_default_S2_Util!M4*Weighting!T13+TUM_default_S2_Util!N4*Weighting!T14+TUM_default_S2_Util!O4*Weighting!T15+TUM_default_S2_Util!P4*Weighting!T16+TUM_default_S2_Util!Q4*Weighting!T17</f>
        <v>-5.8003900777006079</v>
      </c>
      <c r="U4" s="6">
        <f>+TUM_default_S2_Util!B4*Weighting!U2+TUM_default_S2_Util!C4*Weighting!U3+TUM_default_S2_Util!D4*Weighting!U4+TUM_default_S2_Util!E4*Weighting!U5+TUM_default_S2_Util!F4*Weighting!U6+TUM_default_S2_Util!G4*Weighting!U7+TUM_default_S2_Util!H4*Weighting!U8+TUM_default_S2_Util!I4*Weighting!U9+TUM_default_S2_Util!J4*Weighting!U10+TUM_default_S2_Util!K4*Weighting!U11+TUM_default_S2_Util!L4*Weighting!U12+TUM_default_S2_Util!M4*Weighting!U13+TUM_default_S2_Util!N4*Weighting!U14+TUM_default_S2_Util!O4*Weighting!U15+TUM_default_S2_Util!P4*Weighting!U16+TUM_default_S2_Util!Q4*Weighting!U17</f>
        <v>-0.26078549565647124</v>
      </c>
      <c r="V4" s="6">
        <f>+TUM_default_S2_Util!B4*Weighting!V2+TUM_default_S2_Util!C4*Weighting!V3+TUM_default_S2_Util!D4*Weighting!V4+TUM_default_S2_Util!E4*Weighting!V5+TUM_default_S2_Util!F4*Weighting!V6+TUM_default_S2_Util!G4*Weighting!V7+TUM_default_S2_Util!H4*Weighting!V8+TUM_default_S2_Util!I4*Weighting!V9+TUM_default_S2_Util!J4*Weighting!V10+TUM_default_S2_Util!K4*Weighting!V11+TUM_default_S2_Util!L4*Weighting!V12+TUM_default_S2_Util!M4*Weighting!V13+TUM_default_S2_Util!N4*Weighting!V14+TUM_default_S2_Util!O4*Weighting!V15+TUM_default_S2_Util!P4*Weighting!V16+TUM_default_S2_Util!Q4*Weighting!V17</f>
        <v>-0.63313348214440912</v>
      </c>
      <c r="W4" s="6">
        <f>+TUM_default_S2_Util!B4*Weighting!W2+TUM_default_S2_Util!C4*Weighting!W3+TUM_default_S2_Util!D4*Weighting!W4+TUM_default_S2_Util!E4*Weighting!W5+TUM_default_S2_Util!F4*Weighting!W6+TUM_default_S2_Util!G4*Weighting!W7+TUM_default_S2_Util!H4*Weighting!W8+TUM_default_S2_Util!I4*Weighting!W9+TUM_default_S2_Util!J4*Weighting!W10+TUM_default_S2_Util!K4*Weighting!W11+TUM_default_S2_Util!L4*Weighting!W12+TUM_default_S2_Util!M4*Weighting!W13+TUM_default_S2_Util!N4*Weighting!W14+TUM_default_S2_Util!O4*Weighting!W15+TUM_default_S2_Util!P4*Weighting!W16+TUM_default_S2_Util!Q4*Weighting!W17</f>
        <v>-0.93899979377784326</v>
      </c>
      <c r="X4" s="6">
        <f>+TUM_default_S2_Util!B4*Weighting!X2+TUM_default_S2_Util!C4*Weighting!X3+TUM_default_S2_Util!D4*Weighting!X4+TUM_default_S2_Util!E4*Weighting!X5+TUM_default_S2_Util!F4*Weighting!X6+TUM_default_S2_Util!G4*Weighting!X7+TUM_default_S2_Util!H4*Weighting!X8+TUM_default_S2_Util!I4*Weighting!X9+TUM_default_S2_Util!J4*Weighting!X10+TUM_default_S2_Util!K4*Weighting!X11+TUM_default_S2_Util!L4*Weighting!X12+TUM_default_S2_Util!M4*Weighting!X13+TUM_default_S2_Util!N4*Weighting!X14+TUM_default_S2_Util!O4*Weighting!X15+TUM_default_S2_Util!P4*Weighting!X16+TUM_default_S2_Util!Q4*Weighting!X17</f>
        <v>-0.51114121780295585</v>
      </c>
      <c r="Y4" s="6">
        <f>+TUM_default_S2_Util!B4*Weighting!Y2+TUM_default_S2_Util!C4*Weighting!Y3+TUM_default_S2_Util!D4*Weighting!Y4+TUM_default_S2_Util!E4*Weighting!Y5+TUM_default_S2_Util!F4*Weighting!Y6+TUM_default_S2_Util!G4*Weighting!Y7+TUM_default_S2_Util!H4*Weighting!Y8+TUM_default_S2_Util!I4*Weighting!Y9+TUM_default_S2_Util!J4*Weighting!Y10+TUM_default_S2_Util!K4*Weighting!Y11+TUM_default_S2_Util!L4*Weighting!Y12+TUM_default_S2_Util!M4*Weighting!Y13+TUM_default_S2_Util!N4*Weighting!Y14+TUM_default_S2_Util!O4*Weighting!Y15+TUM_default_S2_Util!P4*Weighting!Y16+TUM_default_S2_Util!Q4*Weighting!Y17</f>
        <v>-0.31203764892272373</v>
      </c>
      <c r="Z4" s="6">
        <f>+TUM_default_S2_Util!B4*Weighting!Z2+TUM_default_S2_Util!C4*Weighting!Z3+TUM_default_S2_Util!D4*Weighting!Z4+TUM_default_S2_Util!E4*Weighting!Z5+TUM_default_S2_Util!F4*Weighting!Z6+TUM_default_S2_Util!G4*Weighting!Z7+TUM_default_S2_Util!H4*Weighting!Z8+TUM_default_S2_Util!I4*Weighting!Z9+TUM_default_S2_Util!J4*Weighting!Z10+TUM_default_S2_Util!K4*Weighting!Z11+TUM_default_S2_Util!L4*Weighting!Z12+TUM_default_S2_Util!M4*Weighting!Z13+TUM_default_S2_Util!N4*Weighting!Z14+TUM_default_S2_Util!O4*Weighting!Z15+TUM_default_S2_Util!P4*Weighting!Z16+TUM_default_S2_Util!Q4*Weighting!Z17</f>
        <v>-1.3592022351875299</v>
      </c>
      <c r="AA4" s="6">
        <f>+TUM_default_S2_Util!B4*Weighting!AA2+TUM_default_S2_Util!C4*Weighting!AA3+TUM_default_S2_Util!D4*Weighting!AA4+TUM_default_S2_Util!E4*Weighting!AA5+TUM_default_S2_Util!F4*Weighting!AA6+TUM_default_S2_Util!G4*Weighting!AA7+TUM_default_S2_Util!H4*Weighting!AA8+TUM_default_S2_Util!I4*Weighting!AA9+TUM_default_S2_Util!J4*Weighting!AA10+TUM_default_S2_Util!K4*Weighting!AA11+TUM_default_S2_Util!L4*Weighting!AA12+TUM_default_S2_Util!M4*Weighting!AA13+TUM_default_S2_Util!N4*Weighting!AA14+TUM_default_S2_Util!O4*Weighting!AA15+TUM_default_S2_Util!P4*Weighting!AA16+TUM_default_S2_Util!Q4*Weighting!AA17</f>
        <v>-2.3561731758621476</v>
      </c>
    </row>
  </sheetData>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efault_S2_Mat!B2*Weighting!B2+TUM_default_S2_Mat!C2*Weighting!B3+TUM_default_S2_Mat!D2*Weighting!B4+TUM_default_S2_Mat!E2*Weighting!B5+TUM_default_S2_Mat!F2*Weighting!B6+TUM_default_S2_Mat!G2*Weighting!B7+TUM_default_S2_Mat!H2*Weighting!B8+TUM_default_S2_Mat!I2*Weighting!B9+TUM_default_S2_Mat!J2*Weighting!B10+TUM_default_S2_Mat!K2*Weighting!B11+TUM_default_S2_Mat!L2*Weighting!B12+TUM_default_S2_Mat!M2*Weighting!B13+TUM_default_S2_Mat!N2*Weighting!B14+TUM_default_S2_Mat!O2*Weighting!B15+TUM_default_S2_Mat!P2*Weighting!B16+TUM_default_S2_Mat!Q2*Weighting!B17</f>
        <v>193.69721454257285</v>
      </c>
      <c r="C2" s="6">
        <f ca="1">+TUM_default_S2_Mat!B2*Weighting!C2+TUM_default_S2_Mat!C2*Weighting!C3+TUM_default_S2_Mat!D2*Weighting!C4+TUM_default_S2_Mat!E2*Weighting!C5+TUM_default_S2_Mat!F2*Weighting!C6+TUM_default_S2_Mat!G2*Weighting!C7+TUM_default_S2_Mat!H2*Weighting!C8+TUM_default_S2_Mat!I2*Weighting!C9+TUM_default_S2_Mat!J2*Weighting!C10+TUM_default_S2_Mat!K2*Weighting!C11+TUM_default_S2_Mat!L2*Weighting!C12+TUM_default_S2_Mat!M2*Weighting!C13+TUM_default_S2_Mat!N2*Weighting!C14+TUM_default_S2_Mat!O2*Weighting!C15+TUM_default_S2_Mat!P2*Weighting!C16+TUM_default_S2_Mat!Q2*Weighting!C17</f>
        <v>138.65218159605541</v>
      </c>
      <c r="D2" s="6">
        <f ca="1">+TUM_default_S2_Mat!B2*Weighting!D2+TUM_default_S2_Mat!C2*Weighting!D3+TUM_default_S2_Mat!D2*Weighting!D4+TUM_default_S2_Mat!E2*Weighting!D5+TUM_default_S2_Mat!F2*Weighting!D6+TUM_default_S2_Mat!G2*Weighting!D7+TUM_default_S2_Mat!H2*Weighting!D8+TUM_default_S2_Mat!I2*Weighting!D9+TUM_default_S2_Mat!J2*Weighting!D10+TUM_default_S2_Mat!K2*Weighting!D11+TUM_default_S2_Mat!L2*Weighting!D12+TUM_default_S2_Mat!M2*Weighting!D13+TUM_default_S2_Mat!N2*Weighting!D14+TUM_default_S2_Mat!O2*Weighting!D15+TUM_default_S2_Mat!P2*Weighting!D16+TUM_default_S2_Mat!Q2*Weighting!D17</f>
        <v>188.81680995145035</v>
      </c>
      <c r="E2" s="6">
        <f ca="1">+TUM_default_S2_Mat!B2*Weighting!E2+TUM_default_S2_Mat!C2*Weighting!E3+TUM_default_S2_Mat!D2*Weighting!E4+TUM_default_S2_Mat!E2*Weighting!E5+TUM_default_S2_Mat!F2*Weighting!E6+TUM_default_S2_Mat!G2*Weighting!E7+TUM_default_S2_Mat!H2*Weighting!E8+TUM_default_S2_Mat!I2*Weighting!E9+TUM_default_S2_Mat!J2*Weighting!E10+TUM_default_S2_Mat!K2*Weighting!E11+TUM_default_S2_Mat!L2*Weighting!E12+TUM_default_S2_Mat!M2*Weighting!E13+TUM_default_S2_Mat!N2*Weighting!E14+TUM_default_S2_Mat!O2*Weighting!E15+TUM_default_S2_Mat!P2*Weighting!E16+TUM_default_S2_Mat!Q2*Weighting!E17</f>
        <v>101.51775954644219</v>
      </c>
      <c r="F2" s="6">
        <f ca="1">+TUM_default_S2_Mat!B2*Weighting!F2+TUM_default_S2_Mat!C2*Weighting!F3+TUM_default_S2_Mat!D2*Weighting!F4+TUM_default_S2_Mat!E2*Weighting!F5+TUM_default_S2_Mat!F2*Weighting!F6+TUM_default_S2_Mat!G2*Weighting!F7+TUM_default_S2_Mat!H2*Weighting!F8+TUM_default_S2_Mat!I2*Weighting!F9+TUM_default_S2_Mat!J2*Weighting!F10+TUM_default_S2_Mat!K2*Weighting!F11+TUM_default_S2_Mat!L2*Weighting!F12+TUM_default_S2_Mat!M2*Weighting!F13+TUM_default_S2_Mat!N2*Weighting!F14+TUM_default_S2_Mat!O2*Weighting!F15+TUM_default_S2_Mat!P2*Weighting!F16+TUM_default_S2_Mat!Q2*Weighting!F17</f>
        <v>162.78464009831691</v>
      </c>
      <c r="G2" s="6">
        <f>+TUM_default_S2_Mat!B2*Weighting!G2+TUM_default_S2_Mat!C2*Weighting!G3+TUM_default_S2_Mat!D2*Weighting!G4+TUM_default_S2_Mat!E2*Weighting!G5+TUM_default_S2_Mat!F2*Weighting!G6+TUM_default_S2_Mat!G2*Weighting!G7+TUM_default_S2_Mat!H2*Weighting!G8+TUM_default_S2_Mat!I2*Weighting!G9+TUM_default_S2_Mat!J2*Weighting!G10+TUM_default_S2_Mat!K2*Weighting!G11+TUM_default_S2_Mat!L2*Weighting!G12+TUM_default_S2_Mat!M2*Weighting!G13+TUM_default_S2_Mat!N2*Weighting!G14+TUM_default_S2_Mat!O2*Weighting!G15+TUM_default_S2_Mat!P2*Weighting!G16+TUM_default_S2_Mat!Q2*Weighting!G17</f>
        <v>178.88655763064125</v>
      </c>
      <c r="H2" s="6">
        <f>+TUM_default_S2_Mat!B2*Weighting!H2+TUM_default_S2_Mat!C2*Weighting!H3+TUM_default_S2_Mat!D2*Weighting!H4+TUM_default_S2_Mat!E2*Weighting!H5+TUM_default_S2_Mat!F2*Weighting!H6+TUM_default_S2_Mat!G2*Weighting!H7+TUM_default_S2_Mat!H2*Weighting!H8+TUM_default_S2_Mat!I2*Weighting!H9+TUM_default_S2_Mat!J2*Weighting!H10+TUM_default_S2_Mat!K2*Weighting!H11+TUM_default_S2_Mat!L2*Weighting!H12+TUM_default_S2_Mat!M2*Weighting!H13+TUM_default_S2_Mat!N2*Weighting!H14+TUM_default_S2_Mat!O2*Weighting!H15+TUM_default_S2_Mat!P2*Weighting!H16+TUM_default_S2_Mat!Q2*Weighting!H17</f>
        <v>191.81999749738486</v>
      </c>
      <c r="I2" s="6">
        <f>+TUM_default_S2_Mat!B2*Weighting!I2+TUM_default_S2_Mat!C2*Weighting!I3+TUM_default_S2_Mat!D2*Weighting!I4+TUM_default_S2_Mat!E2*Weighting!I5+TUM_default_S2_Mat!F2*Weighting!I6+TUM_default_S2_Mat!G2*Weighting!I7+TUM_default_S2_Mat!H2*Weighting!I8+TUM_default_S2_Mat!I2*Weighting!I9+TUM_default_S2_Mat!J2*Weighting!I10+TUM_default_S2_Mat!K2*Weighting!I11+TUM_default_S2_Mat!L2*Weighting!I12+TUM_default_S2_Mat!M2*Weighting!I13+TUM_default_S2_Mat!N2*Weighting!I14+TUM_default_S2_Mat!O2*Weighting!I15+TUM_default_S2_Mat!P2*Weighting!I16+TUM_default_S2_Mat!Q2*Weighting!I17</f>
        <v>174.84926204347659</v>
      </c>
      <c r="J2" s="6">
        <f>+TUM_default_S2_Mat!B2*Weighting!J2+TUM_default_S2_Mat!C2*Weighting!J3+TUM_default_S2_Mat!D2*Weighting!J4+TUM_default_S2_Mat!E2*Weighting!J5+TUM_default_S2_Mat!F2*Weighting!J6+TUM_default_S2_Mat!G2*Weighting!J7+TUM_default_S2_Mat!H2*Weighting!J8+TUM_default_S2_Mat!I2*Weighting!J9+TUM_default_S2_Mat!J2*Weighting!J10+TUM_default_S2_Mat!K2*Weighting!J11+TUM_default_S2_Mat!L2*Weighting!J12+TUM_default_S2_Mat!M2*Weighting!J13+TUM_default_S2_Mat!N2*Weighting!J14+TUM_default_S2_Mat!O2*Weighting!J15+TUM_default_S2_Mat!P2*Weighting!J16+TUM_default_S2_Mat!Q2*Weighting!J17</f>
        <v>210.63184342098242</v>
      </c>
      <c r="K2" s="6">
        <f>+TUM_default_S2_Mat!B2*Weighting!K2+TUM_default_S2_Mat!C2*Weighting!K3+TUM_default_S2_Mat!D2*Weighting!K4+TUM_default_S2_Mat!E2*Weighting!K5+TUM_default_S2_Mat!F2*Weighting!K6+TUM_default_S2_Mat!G2*Weighting!K7+TUM_default_S2_Mat!H2*Weighting!K8+TUM_default_S2_Mat!I2*Weighting!K9+TUM_default_S2_Mat!J2*Weighting!K10+TUM_default_S2_Mat!K2*Weighting!K11+TUM_default_S2_Mat!L2*Weighting!K12+TUM_default_S2_Mat!M2*Weighting!K13+TUM_default_S2_Mat!N2*Weighting!K14+TUM_default_S2_Mat!O2*Weighting!K15+TUM_default_S2_Mat!P2*Weighting!K16+TUM_default_S2_Mat!Q2*Weighting!K17</f>
        <v>135.29321015318888</v>
      </c>
      <c r="L2" s="6">
        <f>+TUM_default_S2_Mat!B2*Weighting!L2+TUM_default_S2_Mat!C2*Weighting!L3+TUM_default_S2_Mat!D2*Weighting!L4+TUM_default_S2_Mat!E2*Weighting!L5+TUM_default_S2_Mat!F2*Weighting!L6+TUM_default_S2_Mat!G2*Weighting!L7+TUM_default_S2_Mat!H2*Weighting!L8+TUM_default_S2_Mat!I2*Weighting!L9+TUM_default_S2_Mat!J2*Weighting!L10+TUM_default_S2_Mat!K2*Weighting!L11+TUM_default_S2_Mat!L2*Weighting!L12+TUM_default_S2_Mat!M2*Weighting!L13+TUM_default_S2_Mat!N2*Weighting!L14+TUM_default_S2_Mat!O2*Weighting!L15+TUM_default_S2_Mat!P2*Weighting!L16+TUM_default_S2_Mat!Q2*Weighting!L17</f>
        <v>54.249998545497434</v>
      </c>
      <c r="M2" s="6">
        <f>+TUM_default_S2_Mat!B2*Weighting!M2+TUM_default_S2_Mat!C2*Weighting!M3+TUM_default_S2_Mat!D2*Weighting!M4+TUM_default_S2_Mat!E2*Weighting!M5+TUM_default_S2_Mat!F2*Weighting!M6+TUM_default_S2_Mat!G2*Weighting!M7+TUM_default_S2_Mat!H2*Weighting!M8+TUM_default_S2_Mat!I2*Weighting!M9+TUM_default_S2_Mat!J2*Weighting!M10+TUM_default_S2_Mat!K2*Weighting!M11+TUM_default_S2_Mat!L2*Weighting!M12+TUM_default_S2_Mat!M2*Weighting!M13+TUM_default_S2_Mat!N2*Weighting!M14+TUM_default_S2_Mat!O2*Weighting!M15+TUM_default_S2_Mat!P2*Weighting!M16+TUM_default_S2_Mat!Q2*Weighting!M17</f>
        <v>2.2801683783547801</v>
      </c>
      <c r="N2" s="6">
        <f>+TUM_default_S2_Mat!B2*Weighting!N2+TUM_default_S2_Mat!C2*Weighting!N3+TUM_default_S2_Mat!D2*Weighting!N4+TUM_default_S2_Mat!E2*Weighting!N5+TUM_default_S2_Mat!F2*Weighting!N6+TUM_default_S2_Mat!G2*Weighting!N7+TUM_default_S2_Mat!H2*Weighting!N8+TUM_default_S2_Mat!I2*Weighting!N9+TUM_default_S2_Mat!J2*Weighting!N10+TUM_default_S2_Mat!K2*Weighting!N11+TUM_default_S2_Mat!L2*Weighting!N12+TUM_default_S2_Mat!M2*Weighting!N13+TUM_default_S2_Mat!N2*Weighting!N14+TUM_default_S2_Mat!O2*Weighting!N15+TUM_default_S2_Mat!P2*Weighting!N16+TUM_default_S2_Mat!Q2*Weighting!N17</f>
        <v>618.99121232447305</v>
      </c>
      <c r="O2" s="6">
        <f>+TUM_default_S2_Mat!B2*Weighting!O2+TUM_default_S2_Mat!C2*Weighting!O3+TUM_default_S2_Mat!D2*Weighting!O4+TUM_default_S2_Mat!E2*Weighting!O5+TUM_default_S2_Mat!F2*Weighting!O6+TUM_default_S2_Mat!G2*Weighting!O7+TUM_default_S2_Mat!H2*Weighting!O8+TUM_default_S2_Mat!I2*Weighting!O9+TUM_default_S2_Mat!J2*Weighting!O10+TUM_default_S2_Mat!K2*Weighting!O11+TUM_default_S2_Mat!L2*Weighting!O12+TUM_default_S2_Mat!M2*Weighting!O13+TUM_default_S2_Mat!N2*Weighting!O14+TUM_default_S2_Mat!O2*Weighting!O15+TUM_default_S2_Mat!P2*Weighting!O16+TUM_default_S2_Mat!Q2*Weighting!O17</f>
        <v>-192.29412327240672</v>
      </c>
      <c r="P2" s="6">
        <f>+TUM_default_S2_Mat!B2*Weighting!P2+TUM_default_S2_Mat!C2*Weighting!P3+TUM_default_S2_Mat!D2*Weighting!P4+TUM_default_S2_Mat!E2*Weighting!P5+TUM_default_S2_Mat!F2*Weighting!P6+TUM_default_S2_Mat!G2*Weighting!P7+TUM_default_S2_Mat!H2*Weighting!P8+TUM_default_S2_Mat!I2*Weighting!P9+TUM_default_S2_Mat!J2*Weighting!P10+TUM_default_S2_Mat!K2*Weighting!P11+TUM_default_S2_Mat!L2*Weighting!P12+TUM_default_S2_Mat!M2*Weighting!P13+TUM_default_S2_Mat!N2*Weighting!P14+TUM_default_S2_Mat!O2*Weighting!P15+TUM_default_S2_Mat!P2*Weighting!P16+TUM_default_S2_Mat!Q2*Weighting!P17</f>
        <v>50.358328964171989</v>
      </c>
      <c r="Q2" s="6">
        <f>+TUM_default_S2_Mat!B2*Weighting!Q2+TUM_default_S2_Mat!C2*Weighting!Q3+TUM_default_S2_Mat!D2*Weighting!Q4+TUM_default_S2_Mat!E2*Weighting!Q5+TUM_default_S2_Mat!F2*Weighting!Q6+TUM_default_S2_Mat!G2*Weighting!Q7+TUM_default_S2_Mat!H2*Weighting!Q8+TUM_default_S2_Mat!I2*Weighting!Q9+TUM_default_S2_Mat!J2*Weighting!Q10+TUM_default_S2_Mat!K2*Weighting!Q11+TUM_default_S2_Mat!L2*Weighting!Q12+TUM_default_S2_Mat!M2*Weighting!Q13+TUM_default_S2_Mat!N2*Weighting!Q14+TUM_default_S2_Mat!O2*Weighting!Q15+TUM_default_S2_Mat!P2*Weighting!Q16+TUM_default_S2_Mat!Q2*Weighting!Q17</f>
        <v>3.7853400172034055</v>
      </c>
      <c r="R2" s="6">
        <f>+TUM_default_S2_Mat!B2*Weighting!R2+TUM_default_S2_Mat!C2*Weighting!R3+TUM_default_S2_Mat!D2*Weighting!R4+TUM_default_S2_Mat!E2*Weighting!R5+TUM_default_S2_Mat!F2*Weighting!R6+TUM_default_S2_Mat!G2*Weighting!R7+TUM_default_S2_Mat!H2*Weighting!R8+TUM_default_S2_Mat!I2*Weighting!R9+TUM_default_S2_Mat!J2*Weighting!R10+TUM_default_S2_Mat!K2*Weighting!R11+TUM_default_S2_Mat!L2*Weighting!R12+TUM_default_S2_Mat!M2*Weighting!R13+TUM_default_S2_Mat!N2*Weighting!R14+TUM_default_S2_Mat!O2*Weighting!R15+TUM_default_S2_Mat!P2*Weighting!R16+TUM_default_S2_Mat!Q2*Weighting!R17</f>
        <v>77.303800933220344</v>
      </c>
      <c r="S2" s="6">
        <f>+TUM_default_S2_Mat!B2*Weighting!S2+TUM_default_S2_Mat!C2*Weighting!S3+TUM_default_S2_Mat!D2*Weighting!S4+TUM_default_S2_Mat!E2*Weighting!S5+TUM_default_S2_Mat!F2*Weighting!S6+TUM_default_S2_Mat!G2*Weighting!S7+TUM_default_S2_Mat!H2*Weighting!S8+TUM_default_S2_Mat!I2*Weighting!S9+TUM_default_S2_Mat!J2*Weighting!S10+TUM_default_S2_Mat!K2*Weighting!S11+TUM_default_S2_Mat!L2*Weighting!S12+TUM_default_S2_Mat!M2*Weighting!S13+TUM_default_S2_Mat!N2*Weighting!S14+TUM_default_S2_Mat!O2*Weighting!S15+TUM_default_S2_Mat!P2*Weighting!S16+TUM_default_S2_Mat!Q2*Weighting!S17</f>
        <v>92.440492458746164</v>
      </c>
      <c r="T2" s="6">
        <f>+TUM_default_S2_Mat!B2*Weighting!T2+TUM_default_S2_Mat!C2*Weighting!T3+TUM_default_S2_Mat!D2*Weighting!T4+TUM_default_S2_Mat!E2*Weighting!T5+TUM_default_S2_Mat!F2*Weighting!T6+TUM_default_S2_Mat!G2*Weighting!T7+TUM_default_S2_Mat!H2*Weighting!T8+TUM_default_S2_Mat!I2*Weighting!T9+TUM_default_S2_Mat!J2*Weighting!T10+TUM_default_S2_Mat!K2*Weighting!T11+TUM_default_S2_Mat!L2*Weighting!T12+TUM_default_S2_Mat!M2*Weighting!T13+TUM_default_S2_Mat!N2*Weighting!T14+TUM_default_S2_Mat!O2*Weighting!T15+TUM_default_S2_Mat!P2*Weighting!T16+TUM_default_S2_Mat!Q2*Weighting!T17</f>
        <v>114.58911135569338</v>
      </c>
      <c r="U2" s="6">
        <f>+TUM_default_S2_Mat!B2*Weighting!U2+TUM_default_S2_Mat!C2*Weighting!U3+TUM_default_S2_Mat!D2*Weighting!U4+TUM_default_S2_Mat!E2*Weighting!U5+TUM_default_S2_Mat!F2*Weighting!U6+TUM_default_S2_Mat!G2*Weighting!U7+TUM_default_S2_Mat!H2*Weighting!U8+TUM_default_S2_Mat!I2*Weighting!U9+TUM_default_S2_Mat!J2*Weighting!U10+TUM_default_S2_Mat!K2*Weighting!U11+TUM_default_S2_Mat!L2*Weighting!U12+TUM_default_S2_Mat!M2*Weighting!U13+TUM_default_S2_Mat!N2*Weighting!U14+TUM_default_S2_Mat!O2*Weighting!U15+TUM_default_S2_Mat!P2*Weighting!U16+TUM_default_S2_Mat!Q2*Weighting!U17</f>
        <v>72.813751749209757</v>
      </c>
      <c r="V2" s="6">
        <f>+TUM_default_S2_Mat!B2*Weighting!V2+TUM_default_S2_Mat!C2*Weighting!V3+TUM_default_S2_Mat!D2*Weighting!V4+TUM_default_S2_Mat!E2*Weighting!V5+TUM_default_S2_Mat!F2*Weighting!V6+TUM_default_S2_Mat!G2*Weighting!V7+TUM_default_S2_Mat!H2*Weighting!V8+TUM_default_S2_Mat!I2*Weighting!V9+TUM_default_S2_Mat!J2*Weighting!V10+TUM_default_S2_Mat!K2*Weighting!V11+TUM_default_S2_Mat!L2*Weighting!V12+TUM_default_S2_Mat!M2*Weighting!V13+TUM_default_S2_Mat!N2*Weighting!V14+TUM_default_S2_Mat!O2*Weighting!V15+TUM_default_S2_Mat!P2*Weighting!V16+TUM_default_S2_Mat!Q2*Weighting!V17</f>
        <v>140.92929467138026</v>
      </c>
      <c r="W2" s="6">
        <f>+TUM_default_S2_Mat!B2*Weighting!W2+TUM_default_S2_Mat!C2*Weighting!W3+TUM_default_S2_Mat!D2*Weighting!W4+TUM_default_S2_Mat!E2*Weighting!W5+TUM_default_S2_Mat!F2*Weighting!W6+TUM_default_S2_Mat!G2*Weighting!W7+TUM_default_S2_Mat!H2*Weighting!W8+TUM_default_S2_Mat!I2*Weighting!W9+TUM_default_S2_Mat!J2*Weighting!W10+TUM_default_S2_Mat!K2*Weighting!W11+TUM_default_S2_Mat!L2*Weighting!W12+TUM_default_S2_Mat!M2*Weighting!W13+TUM_default_S2_Mat!N2*Weighting!W14+TUM_default_S2_Mat!O2*Weighting!W15+TUM_default_S2_Mat!P2*Weighting!W16+TUM_default_S2_Mat!Q2*Weighting!W17</f>
        <v>595.834380021117</v>
      </c>
      <c r="X2" s="6">
        <f>+TUM_default_S2_Mat!B2*Weighting!X2+TUM_default_S2_Mat!C2*Weighting!X3+TUM_default_S2_Mat!D2*Weighting!X4+TUM_default_S2_Mat!E2*Weighting!X5+TUM_default_S2_Mat!F2*Weighting!X6+TUM_default_S2_Mat!G2*Weighting!X7+TUM_default_S2_Mat!H2*Weighting!X8+TUM_default_S2_Mat!I2*Weighting!X9+TUM_default_S2_Mat!J2*Weighting!X10+TUM_default_S2_Mat!K2*Weighting!X11+TUM_default_S2_Mat!L2*Weighting!X12+TUM_default_S2_Mat!M2*Weighting!X13+TUM_default_S2_Mat!N2*Weighting!X14+TUM_default_S2_Mat!O2*Weighting!X15+TUM_default_S2_Mat!P2*Weighting!X16+TUM_default_S2_Mat!Q2*Weighting!X17</f>
        <v>81.080221255029329</v>
      </c>
      <c r="Y2" s="6">
        <f>+TUM_default_S2_Mat!B2*Weighting!Y2+TUM_default_S2_Mat!C2*Weighting!Y3+TUM_default_S2_Mat!D2*Weighting!Y4+TUM_default_S2_Mat!E2*Weighting!Y5+TUM_default_S2_Mat!F2*Weighting!Y6+TUM_default_S2_Mat!G2*Weighting!Y7+TUM_default_S2_Mat!H2*Weighting!Y8+TUM_default_S2_Mat!I2*Weighting!Y9+TUM_default_S2_Mat!J2*Weighting!Y10+TUM_default_S2_Mat!K2*Weighting!Y11+TUM_default_S2_Mat!L2*Weighting!Y12+TUM_default_S2_Mat!M2*Weighting!Y13+TUM_default_S2_Mat!N2*Weighting!Y14+TUM_default_S2_Mat!O2*Weighting!Y15+TUM_default_S2_Mat!P2*Weighting!Y16+TUM_default_S2_Mat!Q2*Weighting!Y17</f>
        <v>1015.0223710862662</v>
      </c>
      <c r="Z2" s="6">
        <f>+TUM_default_S2_Mat!B2*Weighting!Z2+TUM_default_S2_Mat!C2*Weighting!Z3+TUM_default_S2_Mat!D2*Weighting!Z4+TUM_default_S2_Mat!E2*Weighting!Z5+TUM_default_S2_Mat!F2*Weighting!Z6+TUM_default_S2_Mat!G2*Weighting!Z7+TUM_default_S2_Mat!H2*Weighting!Z8+TUM_default_S2_Mat!I2*Weighting!Z9+TUM_default_S2_Mat!J2*Weighting!Z10+TUM_default_S2_Mat!K2*Weighting!Z11+TUM_default_S2_Mat!L2*Weighting!Z12+TUM_default_S2_Mat!M2*Weighting!Z13+TUM_default_S2_Mat!N2*Weighting!Z14+TUM_default_S2_Mat!O2*Weighting!Z15+TUM_default_S2_Mat!P2*Weighting!Z16+TUM_default_S2_Mat!Q2*Weighting!Z17</f>
        <v>57.761757122738246</v>
      </c>
      <c r="AA2" s="6">
        <f>+TUM_default_S2_Mat!B2*Weighting!AA2+TUM_default_S2_Mat!C2*Weighting!AA3+TUM_default_S2_Mat!D2*Weighting!AA4+TUM_default_S2_Mat!E2*Weighting!AA5+TUM_default_S2_Mat!F2*Weighting!AA6+TUM_default_S2_Mat!G2*Weighting!AA7+TUM_default_S2_Mat!H2*Weighting!AA8+TUM_default_S2_Mat!I2*Weighting!AA9+TUM_default_S2_Mat!J2*Weighting!AA10+TUM_default_S2_Mat!K2*Weighting!AA11+TUM_default_S2_Mat!L2*Weighting!AA12+TUM_default_S2_Mat!M2*Weighting!AA13+TUM_default_S2_Mat!N2*Weighting!AA14+TUM_default_S2_Mat!O2*Weighting!AA15+TUM_default_S2_Mat!P2*Weighting!AA16+TUM_default_S2_Mat!Q2*Weighting!AA17</f>
        <v>77.038816479565369</v>
      </c>
    </row>
    <row r="3" spans="1:27" x14ac:dyDescent="0.35">
      <c r="A3" s="5" t="s">
        <v>2</v>
      </c>
      <c r="B3" s="6">
        <f ca="1">+TUM_default_S2_Mat!B3*Weighting!B2+TUM_default_S2_Mat!C3*Weighting!B3+TUM_default_S2_Mat!D3*Weighting!B4+TUM_default_S2_Mat!E3*Weighting!B5+TUM_default_S2_Mat!F3*Weighting!B6+TUM_default_S2_Mat!G3*Weighting!B7+TUM_default_S2_Mat!H3*Weighting!B8+TUM_default_S2_Mat!I3*Weighting!B9+TUM_default_S2_Mat!J3*Weighting!B10+TUM_default_S2_Mat!K3*Weighting!B11+TUM_default_S2_Mat!L3*Weighting!B12+TUM_default_S2_Mat!M3*Weighting!B13+TUM_default_S2_Mat!N3*Weighting!B14+TUM_default_S2_Mat!O3*Weighting!B15+TUM_default_S2_Mat!P3*Weighting!B16+TUM_default_S2_Mat!Q3*Weighting!B17</f>
        <v>43.858815704798182</v>
      </c>
      <c r="C3" s="6">
        <f ca="1">+TUM_default_S2_Mat!B3*Weighting!C2+TUM_default_S2_Mat!C3*Weighting!C3+TUM_default_S2_Mat!D3*Weighting!C4+TUM_default_S2_Mat!E3*Weighting!C5+TUM_default_S2_Mat!F3*Weighting!C6+TUM_default_S2_Mat!G3*Weighting!C7+TUM_default_S2_Mat!H3*Weighting!C8+TUM_default_S2_Mat!I3*Weighting!C9+TUM_default_S2_Mat!J3*Weighting!C10+TUM_default_S2_Mat!K3*Weighting!C11+TUM_default_S2_Mat!L3*Weighting!C12+TUM_default_S2_Mat!M3*Weighting!C13+TUM_default_S2_Mat!N3*Weighting!C14+TUM_default_S2_Mat!O3*Weighting!C15+TUM_default_S2_Mat!P3*Weighting!C16+TUM_default_S2_Mat!Q3*Weighting!C17</f>
        <v>30.837227083177805</v>
      </c>
      <c r="D3" s="6">
        <f ca="1">+TUM_default_S2_Mat!B3*Weighting!D2+TUM_default_S2_Mat!C3*Weighting!D3+TUM_default_S2_Mat!D3*Weighting!D4+TUM_default_S2_Mat!E3*Weighting!D5+TUM_default_S2_Mat!F3*Weighting!D6+TUM_default_S2_Mat!G3*Weighting!D7+TUM_default_S2_Mat!H3*Weighting!D8+TUM_default_S2_Mat!I3*Weighting!D9+TUM_default_S2_Mat!J3*Weighting!D10+TUM_default_S2_Mat!K3*Weighting!D11+TUM_default_S2_Mat!L3*Weighting!D12+TUM_default_S2_Mat!M3*Weighting!D13+TUM_default_S2_Mat!N3*Weighting!D14+TUM_default_S2_Mat!O3*Weighting!D15+TUM_default_S2_Mat!P3*Weighting!D16+TUM_default_S2_Mat!Q3*Weighting!D17</f>
        <v>42.564574335012352</v>
      </c>
      <c r="E3" s="6">
        <f ca="1">+TUM_default_S2_Mat!B3*Weighting!E2+TUM_default_S2_Mat!C3*Weighting!E3+TUM_default_S2_Mat!D3*Weighting!E4+TUM_default_S2_Mat!E3*Weighting!E5+TUM_default_S2_Mat!F3*Weighting!E6+TUM_default_S2_Mat!G3*Weighting!E7+TUM_default_S2_Mat!H3*Weighting!E8+TUM_default_S2_Mat!I3*Weighting!E9+TUM_default_S2_Mat!J3*Weighting!E10+TUM_default_S2_Mat!K3*Weighting!E11+TUM_default_S2_Mat!L3*Weighting!E12+TUM_default_S2_Mat!M3*Weighting!E13+TUM_default_S2_Mat!N3*Weighting!E14+TUM_default_S2_Mat!O3*Weighting!E15+TUM_default_S2_Mat!P3*Weighting!E16+TUM_default_S2_Mat!Q3*Weighting!E17</f>
        <v>23.14665944262013</v>
      </c>
      <c r="F3" s="6">
        <f ca="1">+TUM_default_S2_Mat!B3*Weighting!F2+TUM_default_S2_Mat!C3*Weighting!F3+TUM_default_S2_Mat!D3*Weighting!F4+TUM_default_S2_Mat!E3*Weighting!F5+TUM_default_S2_Mat!F3*Weighting!F6+TUM_default_S2_Mat!G3*Weighting!F7+TUM_default_S2_Mat!H3*Weighting!F8+TUM_default_S2_Mat!I3*Weighting!F9+TUM_default_S2_Mat!J3*Weighting!F10+TUM_default_S2_Mat!K3*Weighting!F11+TUM_default_S2_Mat!L3*Weighting!F12+TUM_default_S2_Mat!M3*Weighting!F13+TUM_default_S2_Mat!N3*Weighting!F14+TUM_default_S2_Mat!O3*Weighting!F15+TUM_default_S2_Mat!P3*Weighting!F16+TUM_default_S2_Mat!Q3*Weighting!F17</f>
        <v>36.49844136468171</v>
      </c>
      <c r="G3" s="6">
        <f>+TUM_default_S2_Mat!B3*Weighting!G2+TUM_default_S2_Mat!C3*Weighting!G3+TUM_default_S2_Mat!D3*Weighting!G4+TUM_default_S2_Mat!E3*Weighting!G5+TUM_default_S2_Mat!F3*Weighting!G6+TUM_default_S2_Mat!G3*Weighting!G7+TUM_default_S2_Mat!H3*Weighting!G8+TUM_default_S2_Mat!I3*Weighting!G9+TUM_default_S2_Mat!J3*Weighting!G10+TUM_default_S2_Mat!K3*Weighting!G11+TUM_default_S2_Mat!L3*Weighting!G12+TUM_default_S2_Mat!M3*Weighting!G13+TUM_default_S2_Mat!N3*Weighting!G14+TUM_default_S2_Mat!O3*Weighting!G15+TUM_default_S2_Mat!P3*Weighting!G16+TUM_default_S2_Mat!Q3*Weighting!G17</f>
        <v>40.093335278577271</v>
      </c>
      <c r="H3" s="6">
        <f>+TUM_default_S2_Mat!B3*Weighting!H2+TUM_default_S2_Mat!C3*Weighting!H3+TUM_default_S2_Mat!D3*Weighting!H4+TUM_default_S2_Mat!E3*Weighting!H5+TUM_default_S2_Mat!F3*Weighting!H6+TUM_default_S2_Mat!G3*Weighting!H7+TUM_default_S2_Mat!H3*Weighting!H8+TUM_default_S2_Mat!I3*Weighting!H9+TUM_default_S2_Mat!J3*Weighting!H10+TUM_default_S2_Mat!K3*Weighting!H11+TUM_default_S2_Mat!L3*Weighting!H12+TUM_default_S2_Mat!M3*Weighting!H13+TUM_default_S2_Mat!N3*Weighting!H14+TUM_default_S2_Mat!O3*Weighting!H15+TUM_default_S2_Mat!P3*Weighting!H16+TUM_default_S2_Mat!Q3*Weighting!H17</f>
        <v>41.941434743675757</v>
      </c>
      <c r="I3" s="6">
        <f>+TUM_default_S2_Mat!B3*Weighting!I2+TUM_default_S2_Mat!C3*Weighting!I3+TUM_default_S2_Mat!D3*Weighting!I4+TUM_default_S2_Mat!E3*Weighting!I5+TUM_default_S2_Mat!F3*Weighting!I6+TUM_default_S2_Mat!G3*Weighting!I7+TUM_default_S2_Mat!H3*Weighting!I8+TUM_default_S2_Mat!I3*Weighting!I9+TUM_default_S2_Mat!J3*Weighting!I10+TUM_default_S2_Mat!K3*Weighting!I11+TUM_default_S2_Mat!L3*Weighting!I12+TUM_default_S2_Mat!M3*Weighting!I13+TUM_default_S2_Mat!N3*Weighting!I14+TUM_default_S2_Mat!O3*Weighting!I15+TUM_default_S2_Mat!P3*Weighting!I16+TUM_default_S2_Mat!Q3*Weighting!I17</f>
        <v>39.086004387669504</v>
      </c>
      <c r="J3" s="6">
        <f>+TUM_default_S2_Mat!B3*Weighting!J2+TUM_default_S2_Mat!C3*Weighting!J3+TUM_default_S2_Mat!D3*Weighting!J4+TUM_default_S2_Mat!E3*Weighting!J5+TUM_default_S2_Mat!F3*Weighting!J6+TUM_default_S2_Mat!G3*Weighting!J7+TUM_default_S2_Mat!H3*Weighting!J8+TUM_default_S2_Mat!I3*Weighting!J9+TUM_default_S2_Mat!J3*Weighting!J10+TUM_default_S2_Mat!K3*Weighting!J11+TUM_default_S2_Mat!L3*Weighting!J12+TUM_default_S2_Mat!M3*Weighting!J13+TUM_default_S2_Mat!N3*Weighting!J14+TUM_default_S2_Mat!O3*Weighting!J15+TUM_default_S2_Mat!P3*Weighting!J16+TUM_default_S2_Mat!Q3*Weighting!J17</f>
        <v>51.857615181734921</v>
      </c>
      <c r="K3" s="6">
        <f>+TUM_default_S2_Mat!B3*Weighting!K2+TUM_default_S2_Mat!C3*Weighting!K3+TUM_default_S2_Mat!D3*Weighting!K4+TUM_default_S2_Mat!E3*Weighting!K5+TUM_default_S2_Mat!F3*Weighting!K6+TUM_default_S2_Mat!G3*Weighting!K7+TUM_default_S2_Mat!H3*Weighting!K8+TUM_default_S2_Mat!I3*Weighting!K9+TUM_default_S2_Mat!J3*Weighting!K10+TUM_default_S2_Mat!K3*Weighting!K11+TUM_default_S2_Mat!L3*Weighting!K12+TUM_default_S2_Mat!M3*Weighting!K13+TUM_default_S2_Mat!N3*Weighting!K14+TUM_default_S2_Mat!O3*Weighting!K15+TUM_default_S2_Mat!P3*Weighting!K16+TUM_default_S2_Mat!Q3*Weighting!K17</f>
        <v>30.19823493441228</v>
      </c>
      <c r="L3" s="6">
        <f>+TUM_default_S2_Mat!B3*Weighting!L2+TUM_default_S2_Mat!C3*Weighting!L3+TUM_default_S2_Mat!D3*Weighting!L4+TUM_default_S2_Mat!E3*Weighting!L5+TUM_default_S2_Mat!F3*Weighting!L6+TUM_default_S2_Mat!G3*Weighting!L7+TUM_default_S2_Mat!H3*Weighting!L8+TUM_default_S2_Mat!I3*Weighting!L9+TUM_default_S2_Mat!J3*Weighting!L10+TUM_default_S2_Mat!K3*Weighting!L11+TUM_default_S2_Mat!L3*Weighting!L12+TUM_default_S2_Mat!M3*Weighting!L13+TUM_default_S2_Mat!N3*Weighting!L14+TUM_default_S2_Mat!O3*Weighting!L15+TUM_default_S2_Mat!P3*Weighting!L16+TUM_default_S2_Mat!Q3*Weighting!L17</f>
        <v>11.099417521277569</v>
      </c>
      <c r="M3" s="6">
        <f>+TUM_default_S2_Mat!B3*Weighting!M2+TUM_default_S2_Mat!C3*Weighting!M3+TUM_default_S2_Mat!D3*Weighting!M4+TUM_default_S2_Mat!E3*Weighting!M5+TUM_default_S2_Mat!F3*Weighting!M6+TUM_default_S2_Mat!G3*Weighting!M7+TUM_default_S2_Mat!H3*Weighting!M8+TUM_default_S2_Mat!I3*Weighting!M9+TUM_default_S2_Mat!J3*Weighting!M10+TUM_default_S2_Mat!K3*Weighting!M11+TUM_default_S2_Mat!L3*Weighting!M12+TUM_default_S2_Mat!M3*Weighting!M13+TUM_default_S2_Mat!N3*Weighting!M14+TUM_default_S2_Mat!O3*Weighting!M15+TUM_default_S2_Mat!P3*Weighting!M16+TUM_default_S2_Mat!Q3*Weighting!M17</f>
        <v>0.47568263190956789</v>
      </c>
      <c r="N3" s="6">
        <f>+TUM_default_S2_Mat!B3*Weighting!N2+TUM_default_S2_Mat!C3*Weighting!N3+TUM_default_S2_Mat!D3*Weighting!N4+TUM_default_S2_Mat!E3*Weighting!N5+TUM_default_S2_Mat!F3*Weighting!N6+TUM_default_S2_Mat!G3*Weighting!N7+TUM_default_S2_Mat!H3*Weighting!N8+TUM_default_S2_Mat!I3*Weighting!N9+TUM_default_S2_Mat!J3*Weighting!N10+TUM_default_S2_Mat!K3*Weighting!N11+TUM_default_S2_Mat!L3*Weighting!N12+TUM_default_S2_Mat!M3*Weighting!N13+TUM_default_S2_Mat!N3*Weighting!N14+TUM_default_S2_Mat!O3*Weighting!N15+TUM_default_S2_Mat!P3*Weighting!N16+TUM_default_S2_Mat!Q3*Weighting!N17</f>
        <v>139.40532914679969</v>
      </c>
      <c r="O3" s="6">
        <f>+TUM_default_S2_Mat!B3*Weighting!O2+TUM_default_S2_Mat!C3*Weighting!O3+TUM_default_S2_Mat!D3*Weighting!O4+TUM_default_S2_Mat!E3*Weighting!O5+TUM_default_S2_Mat!F3*Weighting!O6+TUM_default_S2_Mat!G3*Weighting!O7+TUM_default_S2_Mat!H3*Weighting!O8+TUM_default_S2_Mat!I3*Weighting!O9+TUM_default_S2_Mat!J3*Weighting!O10+TUM_default_S2_Mat!K3*Weighting!O11+TUM_default_S2_Mat!L3*Weighting!O12+TUM_default_S2_Mat!M3*Weighting!O13+TUM_default_S2_Mat!N3*Weighting!O14+TUM_default_S2_Mat!O3*Weighting!O15+TUM_default_S2_Mat!P3*Weighting!O16+TUM_default_S2_Mat!Q3*Weighting!O17</f>
        <v>-23.596251998215791</v>
      </c>
      <c r="P3" s="6">
        <f>+TUM_default_S2_Mat!B3*Weighting!P2+TUM_default_S2_Mat!C3*Weighting!P3+TUM_default_S2_Mat!D3*Weighting!P4+TUM_default_S2_Mat!E3*Weighting!P5+TUM_default_S2_Mat!F3*Weighting!P6+TUM_default_S2_Mat!G3*Weighting!P7+TUM_default_S2_Mat!H3*Weighting!P8+TUM_default_S2_Mat!I3*Weighting!P9+TUM_default_S2_Mat!J3*Weighting!P10+TUM_default_S2_Mat!K3*Weighting!P11+TUM_default_S2_Mat!L3*Weighting!P12+TUM_default_S2_Mat!M3*Weighting!P13+TUM_default_S2_Mat!N3*Weighting!P14+TUM_default_S2_Mat!O3*Weighting!P15+TUM_default_S2_Mat!P3*Weighting!P16+TUM_default_S2_Mat!Q3*Weighting!P17</f>
        <v>9.9583230990237794</v>
      </c>
      <c r="Q3" s="6">
        <f>+TUM_default_S2_Mat!B3*Weighting!Q2+TUM_default_S2_Mat!C3*Weighting!Q3+TUM_default_S2_Mat!D3*Weighting!Q4+TUM_default_S2_Mat!E3*Weighting!Q5+TUM_default_S2_Mat!F3*Weighting!Q6+TUM_default_S2_Mat!G3*Weighting!Q7+TUM_default_S2_Mat!H3*Weighting!Q8+TUM_default_S2_Mat!I3*Weighting!Q9+TUM_default_S2_Mat!J3*Weighting!Q10+TUM_default_S2_Mat!K3*Weighting!Q11+TUM_default_S2_Mat!L3*Weighting!Q12+TUM_default_S2_Mat!M3*Weighting!Q13+TUM_default_S2_Mat!N3*Weighting!Q14+TUM_default_S2_Mat!O3*Weighting!Q15+TUM_default_S2_Mat!P3*Weighting!Q16+TUM_default_S2_Mat!Q3*Weighting!Q17</f>
        <v>0.78395173483815594</v>
      </c>
      <c r="R3" s="6">
        <f>+TUM_default_S2_Mat!B3*Weighting!R2+TUM_default_S2_Mat!C3*Weighting!R3+TUM_default_S2_Mat!D3*Weighting!R4+TUM_default_S2_Mat!E3*Weighting!R5+TUM_default_S2_Mat!F3*Weighting!R6+TUM_default_S2_Mat!G3*Weighting!R7+TUM_default_S2_Mat!H3*Weighting!R8+TUM_default_S2_Mat!I3*Weighting!R9+TUM_default_S2_Mat!J3*Weighting!R10+TUM_default_S2_Mat!K3*Weighting!R11+TUM_default_S2_Mat!L3*Weighting!R12+TUM_default_S2_Mat!M3*Weighting!R13+TUM_default_S2_Mat!N3*Weighting!R14+TUM_default_S2_Mat!O3*Weighting!R15+TUM_default_S2_Mat!P3*Weighting!R16+TUM_default_S2_Mat!Q3*Weighting!R17</f>
        <v>16.675336476755866</v>
      </c>
      <c r="S3" s="6">
        <f>+TUM_default_S2_Mat!B3*Weighting!S2+TUM_default_S2_Mat!C3*Weighting!S3+TUM_default_S2_Mat!D3*Weighting!S4+TUM_default_S2_Mat!E3*Weighting!S5+TUM_default_S2_Mat!F3*Weighting!S6+TUM_default_S2_Mat!G3*Weighting!S7+TUM_default_S2_Mat!H3*Weighting!S8+TUM_default_S2_Mat!I3*Weighting!S9+TUM_default_S2_Mat!J3*Weighting!S10+TUM_default_S2_Mat!K3*Weighting!S11+TUM_default_S2_Mat!L3*Weighting!S12+TUM_default_S2_Mat!M3*Weighting!S13+TUM_default_S2_Mat!N3*Weighting!S14+TUM_default_S2_Mat!O3*Weighting!S15+TUM_default_S2_Mat!P3*Weighting!S16+TUM_default_S2_Mat!Q3*Weighting!S17</f>
        <v>18.175076947311567</v>
      </c>
      <c r="T3" s="6">
        <f>+TUM_default_S2_Mat!B3*Weighting!T2+TUM_default_S2_Mat!C3*Weighting!T3+TUM_default_S2_Mat!D3*Weighting!T4+TUM_default_S2_Mat!E3*Weighting!T5+TUM_default_S2_Mat!F3*Weighting!T6+TUM_default_S2_Mat!G3*Weighting!T7+TUM_default_S2_Mat!H3*Weighting!T8+TUM_default_S2_Mat!I3*Weighting!T9+TUM_default_S2_Mat!J3*Weighting!T10+TUM_default_S2_Mat!K3*Weighting!T11+TUM_default_S2_Mat!L3*Weighting!T12+TUM_default_S2_Mat!M3*Weighting!T13+TUM_default_S2_Mat!N3*Weighting!T14+TUM_default_S2_Mat!O3*Weighting!T15+TUM_default_S2_Mat!P3*Weighting!T16+TUM_default_S2_Mat!Q3*Weighting!T17</f>
        <v>22.255801103758856</v>
      </c>
      <c r="U3" s="6">
        <f>+TUM_default_S2_Mat!B3*Weighting!U2+TUM_default_S2_Mat!C3*Weighting!U3+TUM_default_S2_Mat!D3*Weighting!U4+TUM_default_S2_Mat!E3*Weighting!U5+TUM_default_S2_Mat!F3*Weighting!U6+TUM_default_S2_Mat!G3*Weighting!U7+TUM_default_S2_Mat!H3*Weighting!U8+TUM_default_S2_Mat!I3*Weighting!U9+TUM_default_S2_Mat!J3*Weighting!U10+TUM_default_S2_Mat!K3*Weighting!U11+TUM_default_S2_Mat!L3*Weighting!U12+TUM_default_S2_Mat!M3*Weighting!U13+TUM_default_S2_Mat!N3*Weighting!U14+TUM_default_S2_Mat!O3*Weighting!U15+TUM_default_S2_Mat!P3*Weighting!U16+TUM_default_S2_Mat!Q3*Weighting!U17</f>
        <v>14.808930072764127</v>
      </c>
      <c r="V3" s="6">
        <f>+TUM_default_S2_Mat!B3*Weighting!V2+TUM_default_S2_Mat!C3*Weighting!V3+TUM_default_S2_Mat!D3*Weighting!V4+TUM_default_S2_Mat!E3*Weighting!V5+TUM_default_S2_Mat!F3*Weighting!V6+TUM_default_S2_Mat!G3*Weighting!V7+TUM_default_S2_Mat!H3*Weighting!V8+TUM_default_S2_Mat!I3*Weighting!V9+TUM_default_S2_Mat!J3*Weighting!V10+TUM_default_S2_Mat!K3*Weighting!V11+TUM_default_S2_Mat!L3*Weighting!V12+TUM_default_S2_Mat!M3*Weighting!V13+TUM_default_S2_Mat!N3*Weighting!V14+TUM_default_S2_Mat!O3*Weighting!V15+TUM_default_S2_Mat!P3*Weighting!V16+TUM_default_S2_Mat!Q3*Weighting!V17</f>
        <v>27.314635549249829</v>
      </c>
      <c r="W3" s="6">
        <f>+TUM_default_S2_Mat!B3*Weighting!W2+TUM_default_S2_Mat!C3*Weighting!W3+TUM_default_S2_Mat!D3*Weighting!W4+TUM_default_S2_Mat!E3*Weighting!W5+TUM_default_S2_Mat!F3*Weighting!W6+TUM_default_S2_Mat!G3*Weighting!W7+TUM_default_S2_Mat!H3*Weighting!W8+TUM_default_S2_Mat!I3*Weighting!W9+TUM_default_S2_Mat!J3*Weighting!W10+TUM_default_S2_Mat!K3*Weighting!W11+TUM_default_S2_Mat!L3*Weighting!W12+TUM_default_S2_Mat!M3*Weighting!W13+TUM_default_S2_Mat!N3*Weighting!W14+TUM_default_S2_Mat!O3*Weighting!W15+TUM_default_S2_Mat!P3*Weighting!W16+TUM_default_S2_Mat!Q3*Weighting!W17</f>
        <v>156.07719634021987</v>
      </c>
      <c r="X3" s="6">
        <f>+TUM_default_S2_Mat!B3*Weighting!X2+TUM_default_S2_Mat!C3*Weighting!X3+TUM_default_S2_Mat!D3*Weighting!X4+TUM_default_S2_Mat!E3*Weighting!X5+TUM_default_S2_Mat!F3*Weighting!X6+TUM_default_S2_Mat!G3*Weighting!X7+TUM_default_S2_Mat!H3*Weighting!X8+TUM_default_S2_Mat!I3*Weighting!X9+TUM_default_S2_Mat!J3*Weighting!X10+TUM_default_S2_Mat!K3*Weighting!X11+TUM_default_S2_Mat!L3*Weighting!X12+TUM_default_S2_Mat!M3*Weighting!X13+TUM_default_S2_Mat!N3*Weighting!X14+TUM_default_S2_Mat!O3*Weighting!X15+TUM_default_S2_Mat!P3*Weighting!X16+TUM_default_S2_Mat!Q3*Weighting!X17</f>
        <v>18.48066401492289</v>
      </c>
      <c r="Y3" s="6">
        <f>+TUM_default_S2_Mat!B3*Weighting!Y2+TUM_default_S2_Mat!C3*Weighting!Y3+TUM_default_S2_Mat!D3*Weighting!Y4+TUM_default_S2_Mat!E3*Weighting!Y5+TUM_default_S2_Mat!F3*Weighting!Y6+TUM_default_S2_Mat!G3*Weighting!Y7+TUM_default_S2_Mat!H3*Weighting!Y8+TUM_default_S2_Mat!I3*Weighting!Y9+TUM_default_S2_Mat!J3*Weighting!Y10+TUM_default_S2_Mat!K3*Weighting!Y11+TUM_default_S2_Mat!L3*Weighting!Y12+TUM_default_S2_Mat!M3*Weighting!Y13+TUM_default_S2_Mat!N3*Weighting!Y14+TUM_default_S2_Mat!O3*Weighting!Y15+TUM_default_S2_Mat!P3*Weighting!Y16+TUM_default_S2_Mat!Q3*Weighting!Y17</f>
        <v>200.92183650940353</v>
      </c>
      <c r="Z3" s="6">
        <f>+TUM_default_S2_Mat!B3*Weighting!Z2+TUM_default_S2_Mat!C3*Weighting!Z3+TUM_default_S2_Mat!D3*Weighting!Z4+TUM_default_S2_Mat!E3*Weighting!Z5+TUM_default_S2_Mat!F3*Weighting!Z6+TUM_default_S2_Mat!G3*Weighting!Z7+TUM_default_S2_Mat!H3*Weighting!Z8+TUM_default_S2_Mat!I3*Weighting!Z9+TUM_default_S2_Mat!J3*Weighting!Z10+TUM_default_S2_Mat!K3*Weighting!Z11+TUM_default_S2_Mat!L3*Weighting!Z12+TUM_default_S2_Mat!M3*Weighting!Z13+TUM_default_S2_Mat!N3*Weighting!Z14+TUM_default_S2_Mat!O3*Weighting!Z15+TUM_default_S2_Mat!P3*Weighting!Z16+TUM_default_S2_Mat!Q3*Weighting!Z17</f>
        <v>12.430745273238118</v>
      </c>
      <c r="AA3" s="6">
        <f>+TUM_default_S2_Mat!B3*Weighting!AA2+TUM_default_S2_Mat!C3*Weighting!AA3+TUM_default_S2_Mat!D3*Weighting!AA4+TUM_default_S2_Mat!E3*Weighting!AA5+TUM_default_S2_Mat!F3*Weighting!AA6+TUM_default_S2_Mat!G3*Weighting!AA7+TUM_default_S2_Mat!H3*Weighting!AA8+TUM_default_S2_Mat!I3*Weighting!AA9+TUM_default_S2_Mat!J3*Weighting!AA10+TUM_default_S2_Mat!K3*Weighting!AA11+TUM_default_S2_Mat!L3*Weighting!AA12+TUM_default_S2_Mat!M3*Weighting!AA13+TUM_default_S2_Mat!N3*Weighting!AA14+TUM_default_S2_Mat!O3*Weighting!AA15+TUM_default_S2_Mat!P3*Weighting!AA16+TUM_default_S2_Mat!Q3*Weighting!AA17</f>
        <v>16.226690033978834</v>
      </c>
    </row>
    <row r="4" spans="1:27" x14ac:dyDescent="0.35">
      <c r="A4" s="5" t="s">
        <v>3</v>
      </c>
      <c r="B4" s="6">
        <f ca="1">+TUM_default_S2_Mat!B4*Weighting!B2+TUM_default_S2_Mat!C4*Weighting!B3+TUM_default_S2_Mat!D4*Weighting!B4+TUM_default_S2_Mat!E4*Weighting!B5+TUM_default_S2_Mat!F4*Weighting!B6+TUM_default_S2_Mat!G4*Weighting!B7+TUM_default_S2_Mat!H4*Weighting!B8+TUM_default_S2_Mat!I4*Weighting!B9+TUM_default_S2_Mat!J4*Weighting!B10+TUM_default_S2_Mat!K4*Weighting!B11+TUM_default_S2_Mat!L4*Weighting!B12+TUM_default_S2_Mat!M4*Weighting!B13+TUM_default_S2_Mat!N4*Weighting!B14+TUM_default_S2_Mat!O4*Weighting!B15+TUM_default_S2_Mat!P4*Weighting!B16+TUM_default_S2_Mat!Q4*Weighting!B17</f>
        <v>154.9577716340583</v>
      </c>
      <c r="C4" s="6">
        <f ca="1">+TUM_default_S2_Mat!B4*Weighting!C2+TUM_default_S2_Mat!C4*Weighting!C3+TUM_default_S2_Mat!D4*Weighting!C4+TUM_default_S2_Mat!E4*Weighting!C5+TUM_default_S2_Mat!F4*Weighting!C6+TUM_default_S2_Mat!G4*Weighting!C7+TUM_default_S2_Mat!H4*Weighting!C8+TUM_default_S2_Mat!I4*Weighting!C9+TUM_default_S2_Mat!J4*Weighting!C10+TUM_default_S2_Mat!K4*Weighting!C11+TUM_default_S2_Mat!L4*Weighting!C12+TUM_default_S2_Mat!M4*Weighting!C13+TUM_default_S2_Mat!N4*Weighting!C14+TUM_default_S2_Mat!O4*Weighting!C15+TUM_default_S2_Mat!P4*Weighting!C16+TUM_default_S2_Mat!Q4*Weighting!C17</f>
        <v>110.92174527684432</v>
      </c>
      <c r="D4" s="6">
        <f ca="1">+TUM_default_S2_Mat!B4*Weighting!D2+TUM_default_S2_Mat!C4*Weighting!D3+TUM_default_S2_Mat!D4*Weighting!D4+TUM_default_S2_Mat!E4*Weighting!D5+TUM_default_S2_Mat!F4*Weighting!D6+TUM_default_S2_Mat!G4*Weighting!D7+TUM_default_S2_Mat!H4*Weighting!D8+TUM_default_S2_Mat!I4*Weighting!D9+TUM_default_S2_Mat!J4*Weighting!D10+TUM_default_S2_Mat!K4*Weighting!D11+TUM_default_S2_Mat!L4*Weighting!D12+TUM_default_S2_Mat!M4*Weighting!D13+TUM_default_S2_Mat!N4*Weighting!D14+TUM_default_S2_Mat!O4*Weighting!D15+TUM_default_S2_Mat!P4*Weighting!D16+TUM_default_S2_Mat!Q4*Weighting!D17</f>
        <v>151.05344796116026</v>
      </c>
      <c r="E4" s="6">
        <f ca="1">+TUM_default_S2_Mat!B4*Weighting!E2+TUM_default_S2_Mat!C4*Weighting!E3+TUM_default_S2_Mat!D4*Weighting!E4+TUM_default_S2_Mat!E4*Weighting!E5+TUM_default_S2_Mat!F4*Weighting!E6+TUM_default_S2_Mat!G4*Weighting!E7+TUM_default_S2_Mat!H4*Weighting!E8+TUM_default_S2_Mat!I4*Weighting!E9+TUM_default_S2_Mat!J4*Weighting!E10+TUM_default_S2_Mat!K4*Weighting!E11+TUM_default_S2_Mat!L4*Weighting!E12+TUM_default_S2_Mat!M4*Weighting!E13+TUM_default_S2_Mat!N4*Weighting!E14+TUM_default_S2_Mat!O4*Weighting!E15+TUM_default_S2_Mat!P4*Weighting!E16+TUM_default_S2_Mat!Q4*Weighting!E17</f>
        <v>81.214207637153734</v>
      </c>
      <c r="F4" s="6">
        <f ca="1">+TUM_default_S2_Mat!B4*Weighting!F2+TUM_default_S2_Mat!C4*Weighting!F3+TUM_default_S2_Mat!D4*Weighting!F4+TUM_default_S2_Mat!E4*Weighting!F5+TUM_default_S2_Mat!F4*Weighting!F6+TUM_default_S2_Mat!G4*Weighting!F7+TUM_default_S2_Mat!H4*Weighting!F8+TUM_default_S2_Mat!I4*Weighting!F9+TUM_default_S2_Mat!J4*Weighting!F10+TUM_default_S2_Mat!K4*Weighting!F11+TUM_default_S2_Mat!L4*Weighting!F12+TUM_default_S2_Mat!M4*Weighting!F13+TUM_default_S2_Mat!N4*Weighting!F14+TUM_default_S2_Mat!O4*Weighting!F15+TUM_default_S2_Mat!P4*Weighting!F16+TUM_default_S2_Mat!Q4*Weighting!F17</f>
        <v>130.22771207865355</v>
      </c>
      <c r="G4" s="6">
        <f>+TUM_default_S2_Mat!B4*Weighting!G2+TUM_default_S2_Mat!C4*Weighting!G3+TUM_default_S2_Mat!D4*Weighting!G4+TUM_default_S2_Mat!E4*Weighting!G5+TUM_default_S2_Mat!F4*Weighting!G6+TUM_default_S2_Mat!G4*Weighting!G7+TUM_default_S2_Mat!H4*Weighting!G8+TUM_default_S2_Mat!I4*Weighting!G9+TUM_default_S2_Mat!J4*Weighting!G10+TUM_default_S2_Mat!K4*Weighting!G11+TUM_default_S2_Mat!L4*Weighting!G12+TUM_default_S2_Mat!M4*Weighting!G13+TUM_default_S2_Mat!N4*Weighting!G14+TUM_default_S2_Mat!O4*Weighting!G15+TUM_default_S2_Mat!P4*Weighting!G16+TUM_default_S2_Mat!Q4*Weighting!G17</f>
        <v>143.10924610451303</v>
      </c>
      <c r="H4" s="6">
        <f>+TUM_default_S2_Mat!B4*Weighting!H2+TUM_default_S2_Mat!C4*Weighting!H3+TUM_default_S2_Mat!D4*Weighting!H4+TUM_default_S2_Mat!E4*Weighting!H5+TUM_default_S2_Mat!F4*Weighting!H6+TUM_default_S2_Mat!G4*Weighting!H7+TUM_default_S2_Mat!H4*Weighting!H8+TUM_default_S2_Mat!I4*Weighting!H9+TUM_default_S2_Mat!J4*Weighting!H10+TUM_default_S2_Mat!K4*Weighting!H11+TUM_default_S2_Mat!L4*Weighting!H12+TUM_default_S2_Mat!M4*Weighting!H13+TUM_default_S2_Mat!N4*Weighting!H14+TUM_default_S2_Mat!O4*Weighting!H15+TUM_default_S2_Mat!P4*Weighting!H16+TUM_default_S2_Mat!Q4*Weighting!H17</f>
        <v>153.45599799790787</v>
      </c>
      <c r="I4" s="6">
        <f>+TUM_default_S2_Mat!B4*Weighting!I2+TUM_default_S2_Mat!C4*Weighting!I3+TUM_default_S2_Mat!D4*Weighting!I4+TUM_default_S2_Mat!E4*Weighting!I5+TUM_default_S2_Mat!F4*Weighting!I6+TUM_default_S2_Mat!G4*Weighting!I7+TUM_default_S2_Mat!H4*Weighting!I8+TUM_default_S2_Mat!I4*Weighting!I9+TUM_default_S2_Mat!J4*Weighting!I10+TUM_default_S2_Mat!K4*Weighting!I11+TUM_default_S2_Mat!L4*Weighting!I12+TUM_default_S2_Mat!M4*Weighting!I13+TUM_default_S2_Mat!N4*Weighting!I14+TUM_default_S2_Mat!O4*Weighting!I15+TUM_default_S2_Mat!P4*Weighting!I16+TUM_default_S2_Mat!Q4*Weighting!I17</f>
        <v>139.87940963478127</v>
      </c>
      <c r="J4" s="6">
        <f>+TUM_default_S2_Mat!B4*Weighting!J2+TUM_default_S2_Mat!C4*Weighting!J3+TUM_default_S2_Mat!D4*Weighting!J4+TUM_default_S2_Mat!E4*Weighting!J5+TUM_default_S2_Mat!F4*Weighting!J6+TUM_default_S2_Mat!G4*Weighting!J7+TUM_default_S2_Mat!H4*Weighting!J8+TUM_default_S2_Mat!I4*Weighting!J9+TUM_default_S2_Mat!J4*Weighting!J10+TUM_default_S2_Mat!K4*Weighting!J11+TUM_default_S2_Mat!L4*Weighting!J12+TUM_default_S2_Mat!M4*Weighting!J13+TUM_default_S2_Mat!N4*Weighting!J14+TUM_default_S2_Mat!O4*Weighting!J15+TUM_default_S2_Mat!P4*Weighting!J16+TUM_default_S2_Mat!Q4*Weighting!J17</f>
        <v>168.50547473678591</v>
      </c>
      <c r="K4" s="6">
        <f>+TUM_default_S2_Mat!B4*Weighting!K2+TUM_default_S2_Mat!C4*Weighting!K3+TUM_default_S2_Mat!D4*Weighting!K4+TUM_default_S2_Mat!E4*Weighting!K5+TUM_default_S2_Mat!F4*Weighting!K6+TUM_default_S2_Mat!G4*Weighting!K7+TUM_default_S2_Mat!H4*Weighting!K8+TUM_default_S2_Mat!I4*Weighting!K9+TUM_default_S2_Mat!J4*Weighting!K10+TUM_default_S2_Mat!K4*Weighting!K11+TUM_default_S2_Mat!L4*Weighting!K12+TUM_default_S2_Mat!M4*Weighting!K13+TUM_default_S2_Mat!N4*Weighting!K14+TUM_default_S2_Mat!O4*Weighting!K15+TUM_default_S2_Mat!P4*Weighting!K16+TUM_default_S2_Mat!Q4*Weighting!K17</f>
        <v>108.2345681225511</v>
      </c>
      <c r="L4" s="6">
        <f>+TUM_default_S2_Mat!B4*Weighting!L2+TUM_default_S2_Mat!C4*Weighting!L3+TUM_default_S2_Mat!D4*Weighting!L4+TUM_default_S2_Mat!E4*Weighting!L5+TUM_default_S2_Mat!F4*Weighting!L6+TUM_default_S2_Mat!G4*Weighting!L7+TUM_default_S2_Mat!H4*Weighting!L8+TUM_default_S2_Mat!I4*Weighting!L9+TUM_default_S2_Mat!J4*Weighting!L10+TUM_default_S2_Mat!K4*Weighting!L11+TUM_default_S2_Mat!L4*Weighting!L12+TUM_default_S2_Mat!M4*Weighting!L13+TUM_default_S2_Mat!N4*Weighting!L14+TUM_default_S2_Mat!O4*Weighting!L15+TUM_default_S2_Mat!P4*Weighting!L16+TUM_default_S2_Mat!Q4*Weighting!L17</f>
        <v>43.399998836397948</v>
      </c>
      <c r="M4" s="6">
        <f>+TUM_default_S2_Mat!B4*Weighting!M2+TUM_default_S2_Mat!C4*Weighting!M3+TUM_default_S2_Mat!D4*Weighting!M4+TUM_default_S2_Mat!E4*Weighting!M5+TUM_default_S2_Mat!F4*Weighting!M6+TUM_default_S2_Mat!G4*Weighting!M7+TUM_default_S2_Mat!H4*Weighting!M8+TUM_default_S2_Mat!I4*Weighting!M9+TUM_default_S2_Mat!J4*Weighting!M10+TUM_default_S2_Mat!K4*Weighting!M11+TUM_default_S2_Mat!L4*Weighting!M12+TUM_default_S2_Mat!M4*Weighting!M13+TUM_default_S2_Mat!N4*Weighting!M14+TUM_default_S2_Mat!O4*Weighting!M15+TUM_default_S2_Mat!P4*Weighting!M16+TUM_default_S2_Mat!Q4*Weighting!M17</f>
        <v>1.8241347026838244</v>
      </c>
      <c r="N4" s="6">
        <f>+TUM_default_S2_Mat!B4*Weighting!N2+TUM_default_S2_Mat!C4*Weighting!N3+TUM_default_S2_Mat!D4*Weighting!N4+TUM_default_S2_Mat!E4*Weighting!N5+TUM_default_S2_Mat!F4*Weighting!N6+TUM_default_S2_Mat!G4*Weighting!N7+TUM_default_S2_Mat!H4*Weighting!N8+TUM_default_S2_Mat!I4*Weighting!N9+TUM_default_S2_Mat!J4*Weighting!N10+TUM_default_S2_Mat!K4*Weighting!N11+TUM_default_S2_Mat!L4*Weighting!N12+TUM_default_S2_Mat!M4*Weighting!N13+TUM_default_S2_Mat!N4*Weighting!N14+TUM_default_S2_Mat!O4*Weighting!N15+TUM_default_S2_Mat!P4*Weighting!N16+TUM_default_S2_Mat!Q4*Weighting!N17</f>
        <v>495.19296985957851</v>
      </c>
      <c r="O4" s="6">
        <f>+TUM_default_S2_Mat!B4*Weighting!O2+TUM_default_S2_Mat!C4*Weighting!O3+TUM_default_S2_Mat!D4*Weighting!O4+TUM_default_S2_Mat!E4*Weighting!O5+TUM_default_S2_Mat!F4*Weighting!O6+TUM_default_S2_Mat!G4*Weighting!O7+TUM_default_S2_Mat!H4*Weighting!O8+TUM_default_S2_Mat!I4*Weighting!O9+TUM_default_S2_Mat!J4*Weighting!O10+TUM_default_S2_Mat!K4*Weighting!O11+TUM_default_S2_Mat!L4*Weighting!O12+TUM_default_S2_Mat!M4*Weighting!O13+TUM_default_S2_Mat!N4*Weighting!O14+TUM_default_S2_Mat!O4*Weighting!O15+TUM_default_S2_Mat!P4*Weighting!O16+TUM_default_S2_Mat!Q4*Weighting!O17</f>
        <v>-153.83529861792536</v>
      </c>
      <c r="P4" s="6">
        <f>+TUM_default_S2_Mat!B4*Weighting!P2+TUM_default_S2_Mat!C4*Weighting!P3+TUM_default_S2_Mat!D4*Weighting!P4+TUM_default_S2_Mat!E4*Weighting!P5+TUM_default_S2_Mat!F4*Weighting!P6+TUM_default_S2_Mat!G4*Weighting!P7+TUM_default_S2_Mat!H4*Weighting!P8+TUM_default_S2_Mat!I4*Weighting!P9+TUM_default_S2_Mat!J4*Weighting!P10+TUM_default_S2_Mat!K4*Weighting!P11+TUM_default_S2_Mat!L4*Weighting!P12+TUM_default_S2_Mat!M4*Weighting!P13+TUM_default_S2_Mat!N4*Weighting!P14+TUM_default_S2_Mat!O4*Weighting!P15+TUM_default_S2_Mat!P4*Weighting!P16+TUM_default_S2_Mat!Q4*Weighting!P17</f>
        <v>40.286663171337594</v>
      </c>
      <c r="Q4" s="6">
        <f>+TUM_default_S2_Mat!B4*Weighting!Q2+TUM_default_S2_Mat!C4*Weighting!Q3+TUM_default_S2_Mat!D4*Weighting!Q4+TUM_default_S2_Mat!E4*Weighting!Q5+TUM_default_S2_Mat!F4*Weighting!Q6+TUM_default_S2_Mat!G4*Weighting!Q7+TUM_default_S2_Mat!H4*Weighting!Q8+TUM_default_S2_Mat!I4*Weighting!Q9+TUM_default_S2_Mat!J4*Weighting!Q10+TUM_default_S2_Mat!K4*Weighting!Q11+TUM_default_S2_Mat!L4*Weighting!Q12+TUM_default_S2_Mat!M4*Weighting!Q13+TUM_default_S2_Mat!N4*Weighting!Q14+TUM_default_S2_Mat!O4*Weighting!Q15+TUM_default_S2_Mat!P4*Weighting!Q16+TUM_default_S2_Mat!Q4*Weighting!Q17</f>
        <v>3.0282720137627246</v>
      </c>
      <c r="R4" s="6">
        <f>+TUM_default_S2_Mat!B4*Weighting!R2+TUM_default_S2_Mat!C4*Weighting!R3+TUM_default_S2_Mat!D4*Weighting!R4+TUM_default_S2_Mat!E4*Weighting!R5+TUM_default_S2_Mat!F4*Weighting!R6+TUM_default_S2_Mat!G4*Weighting!R7+TUM_default_S2_Mat!H4*Weighting!R8+TUM_default_S2_Mat!I4*Weighting!R9+TUM_default_S2_Mat!J4*Weighting!R10+TUM_default_S2_Mat!K4*Weighting!R11+TUM_default_S2_Mat!L4*Weighting!R12+TUM_default_S2_Mat!M4*Weighting!R13+TUM_default_S2_Mat!N4*Weighting!R14+TUM_default_S2_Mat!O4*Weighting!R15+TUM_default_S2_Mat!P4*Weighting!R16+TUM_default_S2_Mat!Q4*Weighting!R17</f>
        <v>61.843040746576271</v>
      </c>
      <c r="S4" s="6">
        <f>+TUM_default_S2_Mat!B4*Weighting!S2+TUM_default_S2_Mat!C4*Weighting!S3+TUM_default_S2_Mat!D4*Weighting!S4+TUM_default_S2_Mat!E4*Weighting!S5+TUM_default_S2_Mat!F4*Weighting!S6+TUM_default_S2_Mat!G4*Weighting!S7+TUM_default_S2_Mat!H4*Weighting!S8+TUM_default_S2_Mat!I4*Weighting!S9+TUM_default_S2_Mat!J4*Weighting!S10+TUM_default_S2_Mat!K4*Weighting!S11+TUM_default_S2_Mat!L4*Weighting!S12+TUM_default_S2_Mat!M4*Weighting!S13+TUM_default_S2_Mat!N4*Weighting!S14+TUM_default_S2_Mat!O4*Weighting!S15+TUM_default_S2_Mat!P4*Weighting!S16+TUM_default_S2_Mat!Q4*Weighting!S17</f>
        <v>73.952393966996922</v>
      </c>
      <c r="T4" s="6">
        <f>+TUM_default_S2_Mat!B4*Weighting!T2+TUM_default_S2_Mat!C4*Weighting!T3+TUM_default_S2_Mat!D4*Weighting!T4+TUM_default_S2_Mat!E4*Weighting!T5+TUM_default_S2_Mat!F4*Weighting!T6+TUM_default_S2_Mat!G4*Weighting!T7+TUM_default_S2_Mat!H4*Weighting!T8+TUM_default_S2_Mat!I4*Weighting!T9+TUM_default_S2_Mat!J4*Weighting!T10+TUM_default_S2_Mat!K4*Weighting!T11+TUM_default_S2_Mat!L4*Weighting!T12+TUM_default_S2_Mat!M4*Weighting!T13+TUM_default_S2_Mat!N4*Weighting!T14+TUM_default_S2_Mat!O4*Weighting!T15+TUM_default_S2_Mat!P4*Weighting!T16+TUM_default_S2_Mat!Q4*Weighting!T17</f>
        <v>91.671289084554701</v>
      </c>
      <c r="U4" s="6">
        <f>+TUM_default_S2_Mat!B4*Weighting!U2+TUM_default_S2_Mat!C4*Weighting!U3+TUM_default_S2_Mat!D4*Weighting!U4+TUM_default_S2_Mat!E4*Weighting!U5+TUM_default_S2_Mat!F4*Weighting!U6+TUM_default_S2_Mat!G4*Weighting!U7+TUM_default_S2_Mat!H4*Weighting!U8+TUM_default_S2_Mat!I4*Weighting!U9+TUM_default_S2_Mat!J4*Weighting!U10+TUM_default_S2_Mat!K4*Weighting!U11+TUM_default_S2_Mat!L4*Weighting!U12+TUM_default_S2_Mat!M4*Weighting!U13+TUM_default_S2_Mat!N4*Weighting!U14+TUM_default_S2_Mat!O4*Weighting!U15+TUM_default_S2_Mat!P4*Weighting!U16+TUM_default_S2_Mat!Q4*Weighting!U17</f>
        <v>58.251001399367809</v>
      </c>
      <c r="V4" s="6">
        <f>+TUM_default_S2_Mat!B4*Weighting!V2+TUM_default_S2_Mat!C4*Weighting!V3+TUM_default_S2_Mat!D4*Weighting!V4+TUM_default_S2_Mat!E4*Weighting!V5+TUM_default_S2_Mat!F4*Weighting!V6+TUM_default_S2_Mat!G4*Weighting!V7+TUM_default_S2_Mat!H4*Weighting!V8+TUM_default_S2_Mat!I4*Weighting!V9+TUM_default_S2_Mat!J4*Weighting!V10+TUM_default_S2_Mat!K4*Weighting!V11+TUM_default_S2_Mat!L4*Weighting!V12+TUM_default_S2_Mat!M4*Weighting!V13+TUM_default_S2_Mat!N4*Weighting!V14+TUM_default_S2_Mat!O4*Weighting!V15+TUM_default_S2_Mat!P4*Weighting!V16+TUM_default_S2_Mat!Q4*Weighting!V17</f>
        <v>112.74343573710421</v>
      </c>
      <c r="W4" s="6">
        <f>+TUM_default_S2_Mat!B4*Weighting!W2+TUM_default_S2_Mat!C4*Weighting!W3+TUM_default_S2_Mat!D4*Weighting!W4+TUM_default_S2_Mat!E4*Weighting!W5+TUM_default_S2_Mat!F4*Weighting!W6+TUM_default_S2_Mat!G4*Weighting!W7+TUM_default_S2_Mat!H4*Weighting!W8+TUM_default_S2_Mat!I4*Weighting!W9+TUM_default_S2_Mat!J4*Weighting!W10+TUM_default_S2_Mat!K4*Weighting!W11+TUM_default_S2_Mat!L4*Weighting!W12+TUM_default_S2_Mat!M4*Weighting!W13+TUM_default_S2_Mat!N4*Weighting!W14+TUM_default_S2_Mat!O4*Weighting!W15+TUM_default_S2_Mat!P4*Weighting!W16+TUM_default_S2_Mat!Q4*Weighting!W17</f>
        <v>476.66750401689359</v>
      </c>
      <c r="X4" s="6">
        <f>+TUM_default_S2_Mat!B4*Weighting!X2+TUM_default_S2_Mat!C4*Weighting!X3+TUM_default_S2_Mat!D4*Weighting!X4+TUM_default_S2_Mat!E4*Weighting!X5+TUM_default_S2_Mat!F4*Weighting!X6+TUM_default_S2_Mat!G4*Weighting!X7+TUM_default_S2_Mat!H4*Weighting!X8+TUM_default_S2_Mat!I4*Weighting!X9+TUM_default_S2_Mat!J4*Weighting!X10+TUM_default_S2_Mat!K4*Weighting!X11+TUM_default_S2_Mat!L4*Weighting!X12+TUM_default_S2_Mat!M4*Weighting!X13+TUM_default_S2_Mat!N4*Weighting!X14+TUM_default_S2_Mat!O4*Weighting!X15+TUM_default_S2_Mat!P4*Weighting!X16+TUM_default_S2_Mat!Q4*Weighting!X17</f>
        <v>64.86417700402346</v>
      </c>
      <c r="Y4" s="6">
        <f>+TUM_default_S2_Mat!B4*Weighting!Y2+TUM_default_S2_Mat!C4*Weighting!Y3+TUM_default_S2_Mat!D4*Weighting!Y4+TUM_default_S2_Mat!E4*Weighting!Y5+TUM_default_S2_Mat!F4*Weighting!Y6+TUM_default_S2_Mat!G4*Weighting!Y7+TUM_default_S2_Mat!H4*Weighting!Y8+TUM_default_S2_Mat!I4*Weighting!Y9+TUM_default_S2_Mat!J4*Weighting!Y10+TUM_default_S2_Mat!K4*Weighting!Y11+TUM_default_S2_Mat!L4*Weighting!Y12+TUM_default_S2_Mat!M4*Weighting!Y13+TUM_default_S2_Mat!N4*Weighting!Y14+TUM_default_S2_Mat!O4*Weighting!Y15+TUM_default_S2_Mat!P4*Weighting!Y16+TUM_default_S2_Mat!Q4*Weighting!Y17</f>
        <v>812.01789686901293</v>
      </c>
      <c r="Z4" s="6">
        <f>+TUM_default_S2_Mat!B4*Weighting!Z2+TUM_default_S2_Mat!C4*Weighting!Z3+TUM_default_S2_Mat!D4*Weighting!Z4+TUM_default_S2_Mat!E4*Weighting!Z5+TUM_default_S2_Mat!F4*Weighting!Z6+TUM_default_S2_Mat!G4*Weighting!Z7+TUM_default_S2_Mat!H4*Weighting!Z8+TUM_default_S2_Mat!I4*Weighting!Z9+TUM_default_S2_Mat!J4*Weighting!Z10+TUM_default_S2_Mat!K4*Weighting!Z11+TUM_default_S2_Mat!L4*Weighting!Z12+TUM_default_S2_Mat!M4*Weighting!Z13+TUM_default_S2_Mat!N4*Weighting!Z14+TUM_default_S2_Mat!O4*Weighting!Z15+TUM_default_S2_Mat!P4*Weighting!Z16+TUM_default_S2_Mat!Q4*Weighting!Z17</f>
        <v>46.209405698190601</v>
      </c>
      <c r="AA4" s="6">
        <f>+TUM_default_S2_Mat!B4*Weighting!AA2+TUM_default_S2_Mat!C4*Weighting!AA3+TUM_default_S2_Mat!D4*Weighting!AA4+TUM_default_S2_Mat!E4*Weighting!AA5+TUM_default_S2_Mat!F4*Weighting!AA6+TUM_default_S2_Mat!G4*Weighting!AA7+TUM_default_S2_Mat!H4*Weighting!AA8+TUM_default_S2_Mat!I4*Weighting!AA9+TUM_default_S2_Mat!J4*Weighting!AA10+TUM_default_S2_Mat!K4*Weighting!AA11+TUM_default_S2_Mat!L4*Weighting!AA12+TUM_default_S2_Mat!M4*Weighting!AA13+TUM_default_S2_Mat!N4*Weighting!AA14+TUM_default_S2_Mat!O4*Weighting!AA15+TUM_default_S2_Mat!P4*Weighting!AA16+TUM_default_S2_Mat!Q4*Weighting!AA17</f>
        <v>61.631053183652291</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efault_S3_Treatm!B2*Weighting!B2+TUM_default_S3_Treatm!C2*Weighting!B3+TUM_default_S3_Treatm!D2*Weighting!B4+TUM_default_S3_Treatm!E2*Weighting!B5+TUM_default_S3_Treatm!F2*Weighting!B6+TUM_default_S3_Treatm!G2*Weighting!B7+TUM_default_S3_Treatm!H2*Weighting!B8+TUM_default_S3_Treatm!I2*Weighting!B9+TUM_default_S3_Treatm!J2*Weighting!B10+TUM_default_S3_Treatm!K2*Weighting!B11+TUM_default_S3_Treatm!L2*Weighting!B12+TUM_default_S3_Treatm!M2*Weighting!B13+TUM_default_S3_Treatm!N2*Weighting!B14+TUM_default_S3_Treatm!O2*Weighting!B15+TUM_default_S3_Treatm!P2*Weighting!B16+TUM_default_S3_Treatm!Q2*Weighting!B17</f>
        <v>42.088801572732628</v>
      </c>
      <c r="C2" s="6">
        <f ca="1">+TUM_default_S3_Treatm!B2*Weighting!C2+TUM_default_S3_Treatm!C2*Weighting!C3+TUM_default_S3_Treatm!D2*Weighting!C4+TUM_default_S3_Treatm!E2*Weighting!C5+TUM_default_S3_Treatm!F2*Weighting!C6+TUM_default_S3_Treatm!G2*Weighting!C7+TUM_default_S3_Treatm!H2*Weighting!C8+TUM_default_S3_Treatm!I2*Weighting!C9+TUM_default_S3_Treatm!J2*Weighting!C10+TUM_default_S3_Treatm!K2*Weighting!C11+TUM_default_S3_Treatm!L2*Weighting!C12+TUM_default_S3_Treatm!M2*Weighting!C13+TUM_default_S3_Treatm!N2*Weighting!C14+TUM_default_S3_Treatm!O2*Weighting!C15+TUM_default_S3_Treatm!P2*Weighting!C16+TUM_default_S3_Treatm!Q2*Weighting!C17</f>
        <v>35.960498182610742</v>
      </c>
      <c r="D2" s="6">
        <f ca="1">+TUM_default_S3_Treatm!B2*Weighting!D2+TUM_default_S3_Treatm!C2*Weighting!D3+TUM_default_S3_Treatm!D2*Weighting!D4+TUM_default_S3_Treatm!E2*Weighting!D5+TUM_default_S3_Treatm!F2*Weighting!D6+TUM_default_S3_Treatm!G2*Weighting!D7+TUM_default_S3_Treatm!H2*Weighting!D8+TUM_default_S3_Treatm!I2*Weighting!D9+TUM_default_S3_Treatm!J2*Weighting!D10+TUM_default_S3_Treatm!K2*Weighting!D11+TUM_default_S3_Treatm!L2*Weighting!D12+TUM_default_S3_Treatm!M2*Weighting!D13+TUM_default_S3_Treatm!N2*Weighting!D14+TUM_default_S3_Treatm!O2*Weighting!D15+TUM_default_S3_Treatm!P2*Weighting!D16+TUM_default_S3_Treatm!Q2*Weighting!D17</f>
        <v>43.819761798481316</v>
      </c>
      <c r="E2" s="6">
        <f ca="1">+TUM_default_S3_Treatm!B2*Weighting!E2+TUM_default_S3_Treatm!C2*Weighting!E3+TUM_default_S3_Treatm!D2*Weighting!E4+TUM_default_S3_Treatm!E2*Weighting!E5+TUM_default_S3_Treatm!F2*Weighting!E6+TUM_default_S3_Treatm!G2*Weighting!E7+TUM_default_S3_Treatm!H2*Weighting!E8+TUM_default_S3_Treatm!I2*Weighting!E9+TUM_default_S3_Treatm!J2*Weighting!E10+TUM_default_S3_Treatm!K2*Weighting!E11+TUM_default_S3_Treatm!L2*Weighting!E12+TUM_default_S3_Treatm!M2*Weighting!E13+TUM_default_S3_Treatm!N2*Weighting!E14+TUM_default_S3_Treatm!O2*Weighting!E15+TUM_default_S3_Treatm!P2*Weighting!E16+TUM_default_S3_Treatm!Q2*Weighting!E17</f>
        <v>72.981875588165167</v>
      </c>
      <c r="F2" s="6">
        <f ca="1">+TUM_default_S3_Treatm!B2*Weighting!F2+TUM_default_S3_Treatm!C2*Weighting!F3+TUM_default_S3_Treatm!D2*Weighting!F4+TUM_default_S3_Treatm!E2*Weighting!F5+TUM_default_S3_Treatm!F2*Weighting!F6+TUM_default_S3_Treatm!G2*Weighting!F7+TUM_default_S3_Treatm!H2*Weighting!F8+TUM_default_S3_Treatm!I2*Weighting!F9+TUM_default_S3_Treatm!J2*Weighting!F10+TUM_default_S3_Treatm!K2*Weighting!F11+TUM_default_S3_Treatm!L2*Weighting!F12+TUM_default_S3_Treatm!M2*Weighting!F13+TUM_default_S3_Treatm!N2*Weighting!F14+TUM_default_S3_Treatm!O2*Weighting!F15+TUM_default_S3_Treatm!P2*Weighting!F16+TUM_default_S3_Treatm!Q2*Weighting!F17</f>
        <v>39.569680698946314</v>
      </c>
      <c r="G2" s="6">
        <f>+TUM_default_S3_Treatm!B2*Weighting!G2+TUM_default_S3_Treatm!C2*Weighting!G3+TUM_default_S3_Treatm!D2*Weighting!G4+TUM_default_S3_Treatm!E2*Weighting!G5+TUM_default_S3_Treatm!F2*Weighting!G6+TUM_default_S3_Treatm!G2*Weighting!G7+TUM_default_S3_Treatm!H2*Weighting!G8+TUM_default_S3_Treatm!I2*Weighting!G9+TUM_default_S3_Treatm!J2*Weighting!G10+TUM_default_S3_Treatm!K2*Weighting!G11+TUM_default_S3_Treatm!L2*Weighting!G12+TUM_default_S3_Treatm!M2*Weighting!G13+TUM_default_S3_Treatm!N2*Weighting!G14+TUM_default_S3_Treatm!O2*Weighting!G15+TUM_default_S3_Treatm!P2*Weighting!G16+TUM_default_S3_Treatm!Q2*Weighting!G17</f>
        <v>15.949240749741044</v>
      </c>
      <c r="H2" s="6">
        <f>+TUM_default_S3_Treatm!B2*Weighting!H2+TUM_default_S3_Treatm!C2*Weighting!H3+TUM_default_S3_Treatm!D2*Weighting!H4+TUM_default_S3_Treatm!E2*Weighting!H5+TUM_default_S3_Treatm!F2*Weighting!H6+TUM_default_S3_Treatm!G2*Weighting!H7+TUM_default_S3_Treatm!H2*Weighting!H8+TUM_default_S3_Treatm!I2*Weighting!H9+TUM_default_S3_Treatm!J2*Weighting!H10+TUM_default_S3_Treatm!K2*Weighting!H11+TUM_default_S3_Treatm!L2*Weighting!H12+TUM_default_S3_Treatm!M2*Weighting!H13+TUM_default_S3_Treatm!N2*Weighting!H14+TUM_default_S3_Treatm!O2*Weighting!H15+TUM_default_S3_Treatm!P2*Weighting!H16+TUM_default_S3_Treatm!Q2*Weighting!H17</f>
        <v>15.373415099017986</v>
      </c>
      <c r="I2" s="6">
        <f>+TUM_default_S3_Treatm!B2*Weighting!I2+TUM_default_S3_Treatm!C2*Weighting!I3+TUM_default_S3_Treatm!D2*Weighting!I4+TUM_default_S3_Treatm!E2*Weighting!I5+TUM_default_S3_Treatm!F2*Weighting!I6+TUM_default_S3_Treatm!G2*Weighting!I7+TUM_default_S3_Treatm!H2*Weighting!I8+TUM_default_S3_Treatm!I2*Weighting!I9+TUM_default_S3_Treatm!J2*Weighting!I10+TUM_default_S3_Treatm!K2*Weighting!I11+TUM_default_S3_Treatm!L2*Weighting!I12+TUM_default_S3_Treatm!M2*Weighting!I13+TUM_default_S3_Treatm!N2*Weighting!I14+TUM_default_S3_Treatm!O2*Weighting!I15+TUM_default_S3_Treatm!P2*Weighting!I16+TUM_default_S3_Treatm!Q2*Weighting!I17</f>
        <v>17.064847956573129</v>
      </c>
      <c r="J2" s="6">
        <f>+TUM_default_S3_Treatm!B2*Weighting!J2+TUM_default_S3_Treatm!C2*Weighting!J3+TUM_default_S3_Treatm!D2*Weighting!J4+TUM_default_S3_Treatm!E2*Weighting!J5+TUM_default_S3_Treatm!F2*Weighting!J6+TUM_default_S3_Treatm!G2*Weighting!J7+TUM_default_S3_Treatm!H2*Weighting!J8+TUM_default_S3_Treatm!I2*Weighting!J9+TUM_default_S3_Treatm!J2*Weighting!J10+TUM_default_S3_Treatm!K2*Weighting!J11+TUM_default_S3_Treatm!L2*Weighting!J12+TUM_default_S3_Treatm!M2*Weighting!J13+TUM_default_S3_Treatm!N2*Weighting!J14+TUM_default_S3_Treatm!O2*Weighting!J15+TUM_default_S3_Treatm!P2*Weighting!J16+TUM_default_S3_Treatm!Q2*Weighting!J17</f>
        <v>37.11701964046717</v>
      </c>
      <c r="K2" s="6">
        <f>+TUM_default_S3_Treatm!B2*Weighting!K2+TUM_default_S3_Treatm!C2*Weighting!K3+TUM_default_S3_Treatm!D2*Weighting!K4+TUM_default_S3_Treatm!E2*Weighting!K5+TUM_default_S3_Treatm!F2*Weighting!K6+TUM_default_S3_Treatm!G2*Weighting!K7+TUM_default_S3_Treatm!H2*Weighting!K8+TUM_default_S3_Treatm!I2*Weighting!K9+TUM_default_S3_Treatm!J2*Weighting!K10+TUM_default_S3_Treatm!K2*Weighting!K11+TUM_default_S3_Treatm!L2*Weighting!K12+TUM_default_S3_Treatm!M2*Weighting!K13+TUM_default_S3_Treatm!N2*Weighting!K14+TUM_default_S3_Treatm!O2*Weighting!K15+TUM_default_S3_Treatm!P2*Weighting!K16+TUM_default_S3_Treatm!Q2*Weighting!K17</f>
        <v>15.574513612543806</v>
      </c>
      <c r="L2" s="6">
        <f>+TUM_default_S3_Treatm!B2*Weighting!L2+TUM_default_S3_Treatm!C2*Weighting!L3+TUM_default_S3_Treatm!D2*Weighting!L4+TUM_default_S3_Treatm!E2*Weighting!L5+TUM_default_S3_Treatm!F2*Weighting!L6+TUM_default_S3_Treatm!G2*Weighting!L7+TUM_default_S3_Treatm!H2*Weighting!L8+TUM_default_S3_Treatm!I2*Weighting!L9+TUM_default_S3_Treatm!J2*Weighting!L10+TUM_default_S3_Treatm!K2*Weighting!L11+TUM_default_S3_Treatm!L2*Weighting!L12+TUM_default_S3_Treatm!M2*Weighting!L13+TUM_default_S3_Treatm!N2*Weighting!L14+TUM_default_S3_Treatm!O2*Weighting!L15+TUM_default_S3_Treatm!P2*Weighting!L16+TUM_default_S3_Treatm!Q2*Weighting!L17</f>
        <v>23.293609325605313</v>
      </c>
      <c r="M2" s="6">
        <f>+TUM_default_S3_Treatm!B2*Weighting!M2+TUM_default_S3_Treatm!C2*Weighting!M3+TUM_default_S3_Treatm!D2*Weighting!M4+TUM_default_S3_Treatm!E2*Weighting!M5+TUM_default_S3_Treatm!F2*Weighting!M6+TUM_default_S3_Treatm!G2*Weighting!M7+TUM_default_S3_Treatm!H2*Weighting!M8+TUM_default_S3_Treatm!I2*Weighting!M9+TUM_default_S3_Treatm!J2*Weighting!M10+TUM_default_S3_Treatm!K2*Weighting!M11+TUM_default_S3_Treatm!L2*Weighting!M12+TUM_default_S3_Treatm!M2*Weighting!M13+TUM_default_S3_Treatm!N2*Weighting!M14+TUM_default_S3_Treatm!O2*Weighting!M15+TUM_default_S3_Treatm!P2*Weighting!M16+TUM_default_S3_Treatm!Q2*Weighting!M17</f>
        <v>0.70951009722272096</v>
      </c>
      <c r="N2" s="6">
        <f>+TUM_default_S3_Treatm!B2*Weighting!N2+TUM_default_S3_Treatm!C2*Weighting!N3+TUM_default_S3_Treatm!D2*Weighting!N4+TUM_default_S3_Treatm!E2*Weighting!N5+TUM_default_S3_Treatm!F2*Weighting!N6+TUM_default_S3_Treatm!G2*Weighting!N7+TUM_default_S3_Treatm!H2*Weighting!N8+TUM_default_S3_Treatm!I2*Weighting!N9+TUM_default_S3_Treatm!J2*Weighting!N10+TUM_default_S3_Treatm!K2*Weighting!N11+TUM_default_S3_Treatm!L2*Weighting!N12+TUM_default_S3_Treatm!M2*Weighting!N13+TUM_default_S3_Treatm!N2*Weighting!N14+TUM_default_S3_Treatm!O2*Weighting!N15+TUM_default_S3_Treatm!P2*Weighting!N16+TUM_default_S3_Treatm!Q2*Weighting!N17</f>
        <v>52.698921566655876</v>
      </c>
      <c r="O2" s="6">
        <f>+TUM_default_S3_Treatm!B2*Weighting!O2+TUM_default_S3_Treatm!C2*Weighting!O3+TUM_default_S3_Treatm!D2*Weighting!O4+TUM_default_S3_Treatm!E2*Weighting!O5+TUM_default_S3_Treatm!F2*Weighting!O6+TUM_default_S3_Treatm!G2*Weighting!O7+TUM_default_S3_Treatm!H2*Weighting!O8+TUM_default_S3_Treatm!I2*Weighting!O9+TUM_default_S3_Treatm!J2*Weighting!O10+TUM_default_S3_Treatm!K2*Weighting!O11+TUM_default_S3_Treatm!L2*Weighting!O12+TUM_default_S3_Treatm!M2*Weighting!O13+TUM_default_S3_Treatm!N2*Weighting!O14+TUM_default_S3_Treatm!O2*Weighting!O15+TUM_default_S3_Treatm!P2*Weighting!O16+TUM_default_S3_Treatm!Q2*Weighting!O17</f>
        <v>23.936624764628618</v>
      </c>
      <c r="P2" s="6">
        <f>+TUM_default_S3_Treatm!B2*Weighting!P2+TUM_default_S3_Treatm!C2*Weighting!P3+TUM_default_S3_Treatm!D2*Weighting!P4+TUM_default_S3_Treatm!E2*Weighting!P5+TUM_default_S3_Treatm!F2*Weighting!P6+TUM_default_S3_Treatm!G2*Weighting!P7+TUM_default_S3_Treatm!H2*Weighting!P8+TUM_default_S3_Treatm!I2*Weighting!P9+TUM_default_S3_Treatm!J2*Weighting!P10+TUM_default_S3_Treatm!K2*Weighting!P11+TUM_default_S3_Treatm!L2*Weighting!P12+TUM_default_S3_Treatm!M2*Weighting!P13+TUM_default_S3_Treatm!N2*Weighting!P14+TUM_default_S3_Treatm!O2*Weighting!P15+TUM_default_S3_Treatm!P2*Weighting!P16+TUM_default_S3_Treatm!Q2*Weighting!P17</f>
        <v>14.590834636058531</v>
      </c>
      <c r="Q2" s="6">
        <f>+TUM_default_S3_Treatm!B2*Weighting!Q2+TUM_default_S3_Treatm!C2*Weighting!Q3+TUM_default_S3_Treatm!D2*Weighting!Q4+TUM_default_S3_Treatm!E2*Weighting!Q5+TUM_default_S3_Treatm!F2*Weighting!Q6+TUM_default_S3_Treatm!G2*Weighting!Q7+TUM_default_S3_Treatm!H2*Weighting!Q8+TUM_default_S3_Treatm!I2*Weighting!Q9+TUM_default_S3_Treatm!J2*Weighting!Q10+TUM_default_S3_Treatm!K2*Weighting!Q11+TUM_default_S3_Treatm!L2*Weighting!Q12+TUM_default_S3_Treatm!M2*Weighting!Q13+TUM_default_S3_Treatm!N2*Weighting!Q14+TUM_default_S3_Treatm!O2*Weighting!Q15+TUM_default_S3_Treatm!P2*Weighting!Q16+TUM_default_S3_Treatm!Q2*Weighting!Q17</f>
        <v>1.198005315151117</v>
      </c>
      <c r="R2" s="6">
        <f>+TUM_default_S3_Treatm!B2*Weighting!R2+TUM_default_S3_Treatm!C2*Weighting!R3+TUM_default_S3_Treatm!D2*Weighting!R4+TUM_default_S3_Treatm!E2*Weighting!R5+TUM_default_S3_Treatm!F2*Weighting!R6+TUM_default_S3_Treatm!G2*Weighting!R7+TUM_default_S3_Treatm!H2*Weighting!R8+TUM_default_S3_Treatm!I2*Weighting!R9+TUM_default_S3_Treatm!J2*Weighting!R10+TUM_default_S3_Treatm!K2*Weighting!R11+TUM_default_S3_Treatm!L2*Weighting!R12+TUM_default_S3_Treatm!M2*Weighting!R13+TUM_default_S3_Treatm!N2*Weighting!R14+TUM_default_S3_Treatm!O2*Weighting!R15+TUM_default_S3_Treatm!P2*Weighting!R16+TUM_default_S3_Treatm!Q2*Weighting!R17</f>
        <v>85.570443888651155</v>
      </c>
      <c r="S2" s="6">
        <f>+TUM_default_S3_Treatm!B2*Weighting!S2+TUM_default_S3_Treatm!C2*Weighting!S3+TUM_default_S3_Treatm!D2*Weighting!S4+TUM_default_S3_Treatm!E2*Weighting!S5+TUM_default_S3_Treatm!F2*Weighting!S6+TUM_default_S3_Treatm!G2*Weighting!S7+TUM_default_S3_Treatm!H2*Weighting!S8+TUM_default_S3_Treatm!I2*Weighting!S9+TUM_default_S3_Treatm!J2*Weighting!S10+TUM_default_S3_Treatm!K2*Weighting!S11+TUM_default_S3_Treatm!L2*Weighting!S12+TUM_default_S3_Treatm!M2*Weighting!S13+TUM_default_S3_Treatm!N2*Weighting!S14+TUM_default_S3_Treatm!O2*Weighting!S15+TUM_default_S3_Treatm!P2*Weighting!S16+TUM_default_S3_Treatm!Q2*Weighting!S17</f>
        <v>7.3274760557616272</v>
      </c>
      <c r="T2" s="6">
        <f>+TUM_default_S3_Treatm!B2*Weighting!T2+TUM_default_S3_Treatm!C2*Weighting!T3+TUM_default_S3_Treatm!D2*Weighting!T4+TUM_default_S3_Treatm!E2*Weighting!T5+TUM_default_S3_Treatm!F2*Weighting!T6+TUM_default_S3_Treatm!G2*Weighting!T7+TUM_default_S3_Treatm!H2*Weighting!T8+TUM_default_S3_Treatm!I2*Weighting!T9+TUM_default_S3_Treatm!J2*Weighting!T10+TUM_default_S3_Treatm!K2*Weighting!T11+TUM_default_S3_Treatm!L2*Weighting!T12+TUM_default_S3_Treatm!M2*Weighting!T13+TUM_default_S3_Treatm!N2*Weighting!T14+TUM_default_S3_Treatm!O2*Weighting!T15+TUM_default_S3_Treatm!P2*Weighting!T16+TUM_default_S3_Treatm!Q2*Weighting!T17</f>
        <v>8.8155252059056011</v>
      </c>
      <c r="U2" s="6">
        <f>+TUM_default_S3_Treatm!B2*Weighting!U2+TUM_default_S3_Treatm!C2*Weighting!U3+TUM_default_S3_Treatm!D2*Weighting!U4+TUM_default_S3_Treatm!E2*Weighting!U5+TUM_default_S3_Treatm!F2*Weighting!U6+TUM_default_S3_Treatm!G2*Weighting!U7+TUM_default_S3_Treatm!H2*Weighting!U8+TUM_default_S3_Treatm!I2*Weighting!U9+TUM_default_S3_Treatm!J2*Weighting!U10+TUM_default_S3_Treatm!K2*Weighting!U11+TUM_default_S3_Treatm!L2*Weighting!U12+TUM_default_S3_Treatm!M2*Weighting!U13+TUM_default_S3_Treatm!N2*Weighting!U14+TUM_default_S3_Treatm!O2*Weighting!U15+TUM_default_S3_Treatm!P2*Weighting!U16+TUM_default_S3_Treatm!Q2*Weighting!U17</f>
        <v>1.2334372907015896</v>
      </c>
      <c r="V2" s="6">
        <f>+TUM_default_S3_Treatm!B2*Weighting!V2+TUM_default_S3_Treatm!C2*Weighting!V3+TUM_default_S3_Treatm!D2*Weighting!V4+TUM_default_S3_Treatm!E2*Weighting!V5+TUM_default_S3_Treatm!F2*Weighting!V6+TUM_default_S3_Treatm!G2*Weighting!V7+TUM_default_S3_Treatm!H2*Weighting!V8+TUM_default_S3_Treatm!I2*Weighting!V9+TUM_default_S3_Treatm!J2*Weighting!V10+TUM_default_S3_Treatm!K2*Weighting!V11+TUM_default_S3_Treatm!L2*Weighting!V12+TUM_default_S3_Treatm!M2*Weighting!V13+TUM_default_S3_Treatm!N2*Weighting!V14+TUM_default_S3_Treatm!O2*Weighting!V15+TUM_default_S3_Treatm!P2*Weighting!V16+TUM_default_S3_Treatm!Q2*Weighting!V17</f>
        <v>4.9409219131249325</v>
      </c>
      <c r="W2" s="6">
        <f>+TUM_default_S3_Treatm!B2*Weighting!W2+TUM_default_S3_Treatm!C2*Weighting!W3+TUM_default_S3_Treatm!D2*Weighting!W4+TUM_default_S3_Treatm!E2*Weighting!W5+TUM_default_S3_Treatm!F2*Weighting!W6+TUM_default_S3_Treatm!G2*Weighting!W7+TUM_default_S3_Treatm!H2*Weighting!W8+TUM_default_S3_Treatm!I2*Weighting!W9+TUM_default_S3_Treatm!J2*Weighting!W10+TUM_default_S3_Treatm!K2*Weighting!W11+TUM_default_S3_Treatm!L2*Weighting!W12+TUM_default_S3_Treatm!M2*Weighting!W13+TUM_default_S3_Treatm!N2*Weighting!W14+TUM_default_S3_Treatm!O2*Weighting!W15+TUM_default_S3_Treatm!P2*Weighting!W16+TUM_default_S3_Treatm!Q2*Weighting!W17</f>
        <v>7.3415329643279899</v>
      </c>
      <c r="X2" s="6">
        <f>+TUM_default_S3_Treatm!B2*Weighting!X2+TUM_default_S3_Treatm!C2*Weighting!X3+TUM_default_S3_Treatm!D2*Weighting!X4+TUM_default_S3_Treatm!E2*Weighting!X5+TUM_default_S3_Treatm!F2*Weighting!X6+TUM_default_S3_Treatm!G2*Weighting!X7+TUM_default_S3_Treatm!H2*Weighting!X8+TUM_default_S3_Treatm!I2*Weighting!X9+TUM_default_S3_Treatm!J2*Weighting!X10+TUM_default_S3_Treatm!K2*Weighting!X11+TUM_default_S3_Treatm!L2*Weighting!X12+TUM_default_S3_Treatm!M2*Weighting!X13+TUM_default_S3_Treatm!N2*Weighting!X14+TUM_default_S3_Treatm!O2*Weighting!X15+TUM_default_S3_Treatm!P2*Weighting!X16+TUM_default_S3_Treatm!Q2*Weighting!X17</f>
        <v>1.1388992963842437</v>
      </c>
      <c r="Y2" s="6">
        <f>+TUM_default_S3_Treatm!B2*Weighting!Y2+TUM_default_S3_Treatm!C2*Weighting!Y3+TUM_default_S3_Treatm!D2*Weighting!Y4+TUM_default_S3_Treatm!E2*Weighting!Y5+TUM_default_S3_Treatm!F2*Weighting!Y6+TUM_default_S3_Treatm!G2*Weighting!Y7+TUM_default_S3_Treatm!H2*Weighting!Y8+TUM_default_S3_Treatm!I2*Weighting!Y9+TUM_default_S3_Treatm!J2*Weighting!Y10+TUM_default_S3_Treatm!K2*Weighting!Y11+TUM_default_S3_Treatm!L2*Weighting!Y12+TUM_default_S3_Treatm!M2*Weighting!Y13+TUM_default_S3_Treatm!N2*Weighting!Y14+TUM_default_S3_Treatm!O2*Weighting!Y15+TUM_default_S3_Treatm!P2*Weighting!Y16+TUM_default_S3_Treatm!Q2*Weighting!Y17</f>
        <v>1.2561471031474909</v>
      </c>
      <c r="Z2" s="6">
        <f>+TUM_default_S3_Treatm!B2*Weighting!Z2+TUM_default_S3_Treatm!C2*Weighting!Z3+TUM_default_S3_Treatm!D2*Weighting!Z4+TUM_default_S3_Treatm!E2*Weighting!Z5+TUM_default_S3_Treatm!F2*Weighting!Z6+TUM_default_S3_Treatm!G2*Weighting!Z7+TUM_default_S3_Treatm!H2*Weighting!Z8+TUM_default_S3_Treatm!I2*Weighting!Z9+TUM_default_S3_Treatm!J2*Weighting!Z10+TUM_default_S3_Treatm!K2*Weighting!Z11+TUM_default_S3_Treatm!L2*Weighting!Z12+TUM_default_S3_Treatm!M2*Weighting!Z13+TUM_default_S3_Treatm!N2*Weighting!Z14+TUM_default_S3_Treatm!O2*Weighting!Z15+TUM_default_S3_Treatm!P2*Weighting!Z16+TUM_default_S3_Treatm!Q2*Weighting!Z17</f>
        <v>3.8802501844990513</v>
      </c>
      <c r="AA2" s="6">
        <f>+TUM_default_S3_Treatm!B2*Weighting!AA2+TUM_default_S3_Treatm!C2*Weighting!AA3+TUM_default_S3_Treatm!D2*Weighting!AA4+TUM_default_S3_Treatm!E2*Weighting!AA5+TUM_default_S3_Treatm!F2*Weighting!AA6+TUM_default_S3_Treatm!G2*Weighting!AA7+TUM_default_S3_Treatm!H2*Weighting!AA8+TUM_default_S3_Treatm!I2*Weighting!AA9+TUM_default_S3_Treatm!J2*Weighting!AA10+TUM_default_S3_Treatm!K2*Weighting!AA11+TUM_default_S3_Treatm!L2*Weighting!AA12+TUM_default_S3_Treatm!M2*Weighting!AA13+TUM_default_S3_Treatm!N2*Weighting!AA14+TUM_default_S3_Treatm!O2*Weighting!AA15+TUM_default_S3_Treatm!P2*Weighting!AA16+TUM_default_S3_Treatm!Q2*Weighting!AA17</f>
        <v>17.255712388030819</v>
      </c>
    </row>
    <row r="3" spans="1:27" x14ac:dyDescent="0.35">
      <c r="A3" s="5" t="s">
        <v>2</v>
      </c>
      <c r="B3" s="6">
        <f ca="1">+TUM_default_S3_Treatm!B3*Weighting!B2+TUM_default_S3_Treatm!C3*Weighting!B3+TUM_default_S3_Treatm!D3*Weighting!B4+TUM_default_S3_Treatm!E3*Weighting!B5+TUM_default_S3_Treatm!F3*Weighting!B6+TUM_default_S3_Treatm!G3*Weighting!B7+TUM_default_S3_Treatm!H3*Weighting!B8+TUM_default_S3_Treatm!I3*Weighting!B9+TUM_default_S3_Treatm!J3*Weighting!B10+TUM_default_S3_Treatm!K3*Weighting!B11+TUM_default_S3_Treatm!L3*Weighting!B12+TUM_default_S3_Treatm!M3*Weighting!B13+TUM_default_S3_Treatm!N3*Weighting!B14+TUM_default_S3_Treatm!O3*Weighting!B15+TUM_default_S3_Treatm!P3*Weighting!B16+TUM_default_S3_Treatm!Q3*Weighting!B17</f>
        <v>21.647678848366059</v>
      </c>
      <c r="C3" s="6">
        <f ca="1">+TUM_default_S3_Treatm!B3*Weighting!C2+TUM_default_S3_Treatm!C3*Weighting!C3+TUM_default_S3_Treatm!D3*Weighting!C4+TUM_default_S3_Treatm!E3*Weighting!C5+TUM_default_S3_Treatm!F3*Weighting!C6+TUM_default_S3_Treatm!G3*Weighting!C7+TUM_default_S3_Treatm!H3*Weighting!C8+TUM_default_S3_Treatm!I3*Weighting!C9+TUM_default_S3_Treatm!J3*Weighting!C10+TUM_default_S3_Treatm!K3*Weighting!C11+TUM_default_S3_Treatm!L3*Weighting!C12+TUM_default_S3_Treatm!M3*Weighting!C13+TUM_default_S3_Treatm!N3*Weighting!C14+TUM_default_S3_Treatm!O3*Weighting!C15+TUM_default_S3_Treatm!P3*Weighting!C16+TUM_default_S3_Treatm!Q3*Weighting!C17</f>
        <v>19.030336678025975</v>
      </c>
      <c r="D3" s="6">
        <f ca="1">+TUM_default_S3_Treatm!B3*Weighting!D2+TUM_default_S3_Treatm!C3*Weighting!D3+TUM_default_S3_Treatm!D3*Weighting!D4+TUM_default_S3_Treatm!E3*Weighting!D5+TUM_default_S3_Treatm!F3*Weighting!D6+TUM_default_S3_Treatm!G3*Weighting!D7+TUM_default_S3_Treatm!H3*Weighting!D8+TUM_default_S3_Treatm!I3*Weighting!D9+TUM_default_S3_Treatm!J3*Weighting!D10+TUM_default_S3_Treatm!K3*Weighting!D11+TUM_default_S3_Treatm!L3*Weighting!D12+TUM_default_S3_Treatm!M3*Weighting!D13+TUM_default_S3_Treatm!N3*Weighting!D14+TUM_default_S3_Treatm!O3*Weighting!D15+TUM_default_S3_Treatm!P3*Weighting!D16+TUM_default_S3_Treatm!Q3*Weighting!D17</f>
        <v>23.715866719620401</v>
      </c>
      <c r="E3" s="6">
        <f ca="1">+TUM_default_S3_Treatm!B3*Weighting!E2+TUM_default_S3_Treatm!C3*Weighting!E3+TUM_default_S3_Treatm!D3*Weighting!E4+TUM_default_S3_Treatm!E3*Weighting!E5+TUM_default_S3_Treatm!F3*Weighting!E6+TUM_default_S3_Treatm!G3*Weighting!E7+TUM_default_S3_Treatm!H3*Weighting!E8+TUM_default_S3_Treatm!I3*Weighting!E9+TUM_default_S3_Treatm!J3*Weighting!E10+TUM_default_S3_Treatm!K3*Weighting!E11+TUM_default_S3_Treatm!L3*Weighting!E12+TUM_default_S3_Treatm!M3*Weighting!E13+TUM_default_S3_Treatm!N3*Weighting!E14+TUM_default_S3_Treatm!O3*Weighting!E15+TUM_default_S3_Treatm!P3*Weighting!E16+TUM_default_S3_Treatm!Q3*Weighting!E17</f>
        <v>59.572759277278152</v>
      </c>
      <c r="F3" s="6">
        <f ca="1">+TUM_default_S3_Treatm!B3*Weighting!F2+TUM_default_S3_Treatm!C3*Weighting!F3+TUM_default_S3_Treatm!D3*Weighting!F4+TUM_default_S3_Treatm!E3*Weighting!F5+TUM_default_S3_Treatm!F3*Weighting!F6+TUM_default_S3_Treatm!G3*Weighting!F7+TUM_default_S3_Treatm!H3*Weighting!F8+TUM_default_S3_Treatm!I3*Weighting!F9+TUM_default_S3_Treatm!J3*Weighting!F10+TUM_default_S3_Treatm!K3*Weighting!F11+TUM_default_S3_Treatm!L3*Weighting!F12+TUM_default_S3_Treatm!M3*Weighting!F13+TUM_default_S3_Treatm!N3*Weighting!F14+TUM_default_S3_Treatm!O3*Weighting!F15+TUM_default_S3_Treatm!P3*Weighting!F16+TUM_default_S3_Treatm!Q3*Weighting!F17</f>
        <v>20.539945752066124</v>
      </c>
      <c r="G3" s="6">
        <f>+TUM_default_S3_Treatm!B3*Weighting!G2+TUM_default_S3_Treatm!C3*Weighting!G3+TUM_default_S3_Treatm!D3*Weighting!G4+TUM_default_S3_Treatm!E3*Weighting!G5+TUM_default_S3_Treatm!F3*Weighting!G6+TUM_default_S3_Treatm!G3*Weighting!G7+TUM_default_S3_Treatm!H3*Weighting!G8+TUM_default_S3_Treatm!I3*Weighting!G9+TUM_default_S3_Treatm!J3*Weighting!G10+TUM_default_S3_Treatm!K3*Weighting!G11+TUM_default_S3_Treatm!L3*Weighting!G12+TUM_default_S3_Treatm!M3*Weighting!G13+TUM_default_S3_Treatm!N3*Weighting!G14+TUM_default_S3_Treatm!O3*Weighting!G15+TUM_default_S3_Treatm!P3*Weighting!G16+TUM_default_S3_Treatm!Q3*Weighting!G17</f>
        <v>4.8249008581523958</v>
      </c>
      <c r="H3" s="6">
        <f>+TUM_default_S3_Treatm!B3*Weighting!H2+TUM_default_S3_Treatm!C3*Weighting!H3+TUM_default_S3_Treatm!D3*Weighting!H4+TUM_default_S3_Treatm!E3*Weighting!H5+TUM_default_S3_Treatm!F3*Weighting!H6+TUM_default_S3_Treatm!G3*Weighting!H7+TUM_default_S3_Treatm!H3*Weighting!H8+TUM_default_S3_Treatm!I3*Weighting!H9+TUM_default_S3_Treatm!J3*Weighting!H10+TUM_default_S3_Treatm!K3*Weighting!H11+TUM_default_S3_Treatm!L3*Weighting!H12+TUM_default_S3_Treatm!M3*Weighting!H13+TUM_default_S3_Treatm!N3*Weighting!H14+TUM_default_S3_Treatm!O3*Weighting!H15+TUM_default_S3_Treatm!P3*Weighting!H16+TUM_default_S3_Treatm!Q3*Weighting!H17</f>
        <v>3.8749700342805173</v>
      </c>
      <c r="I3" s="6">
        <f>+TUM_default_S3_Treatm!B3*Weighting!I2+TUM_default_S3_Treatm!C3*Weighting!I3+TUM_default_S3_Treatm!D3*Weighting!I4+TUM_default_S3_Treatm!E3*Weighting!I5+TUM_default_S3_Treatm!F3*Weighting!I6+TUM_default_S3_Treatm!G3*Weighting!I7+TUM_default_S3_Treatm!H3*Weighting!I8+TUM_default_S3_Treatm!I3*Weighting!I9+TUM_default_S3_Treatm!J3*Weighting!I10+TUM_default_S3_Treatm!K3*Weighting!I11+TUM_default_S3_Treatm!L3*Weighting!I12+TUM_default_S3_Treatm!M3*Weighting!I13+TUM_default_S3_Treatm!N3*Weighting!I14+TUM_default_S3_Treatm!O3*Weighting!I15+TUM_default_S3_Treatm!P3*Weighting!I16+TUM_default_S3_Treatm!Q3*Weighting!I17</f>
        <v>5.6440344927979762</v>
      </c>
      <c r="J3" s="6">
        <f>+TUM_default_S3_Treatm!B3*Weighting!J2+TUM_default_S3_Treatm!C3*Weighting!J3+TUM_default_S3_Treatm!D3*Weighting!J4+TUM_default_S3_Treatm!E3*Weighting!J5+TUM_default_S3_Treatm!F3*Weighting!J6+TUM_default_S3_Treatm!G3*Weighting!J7+TUM_default_S3_Treatm!H3*Weighting!J8+TUM_default_S3_Treatm!I3*Weighting!J9+TUM_default_S3_Treatm!J3*Weighting!J10+TUM_default_S3_Treatm!K3*Weighting!J11+TUM_default_S3_Treatm!L3*Weighting!J12+TUM_default_S3_Treatm!M3*Weighting!J13+TUM_default_S3_Treatm!N3*Weighting!J14+TUM_default_S3_Treatm!O3*Weighting!J15+TUM_default_S3_Treatm!P3*Weighting!J16+TUM_default_S3_Treatm!Q3*Weighting!J17</f>
        <v>25.035511505356858</v>
      </c>
      <c r="K3" s="6">
        <f>+TUM_default_S3_Treatm!B3*Weighting!K2+TUM_default_S3_Treatm!C3*Weighting!K3+TUM_default_S3_Treatm!D3*Weighting!K4+TUM_default_S3_Treatm!E3*Weighting!K5+TUM_default_S3_Treatm!F3*Weighting!K6+TUM_default_S3_Treatm!G3*Weighting!K7+TUM_default_S3_Treatm!H3*Weighting!K8+TUM_default_S3_Treatm!I3*Weighting!K9+TUM_default_S3_Treatm!J3*Weighting!K10+TUM_default_S3_Treatm!K3*Weighting!K11+TUM_default_S3_Treatm!L3*Weighting!K12+TUM_default_S3_Treatm!M3*Weighting!K13+TUM_default_S3_Treatm!N3*Weighting!K14+TUM_default_S3_Treatm!O3*Weighting!K15+TUM_default_S3_Treatm!P3*Weighting!K16+TUM_default_S3_Treatm!Q3*Weighting!K17</f>
        <v>4.393105961293144</v>
      </c>
      <c r="L3" s="6">
        <f>+TUM_default_S3_Treatm!B3*Weighting!L2+TUM_default_S3_Treatm!C3*Weighting!L3+TUM_default_S3_Treatm!D3*Weighting!L4+TUM_default_S3_Treatm!E3*Weighting!L5+TUM_default_S3_Treatm!F3*Weighting!L6+TUM_default_S3_Treatm!G3*Weighting!L7+TUM_default_S3_Treatm!H3*Weighting!L8+TUM_default_S3_Treatm!I3*Weighting!L9+TUM_default_S3_Treatm!J3*Weighting!L10+TUM_default_S3_Treatm!K3*Weighting!L11+TUM_default_S3_Treatm!L3*Weighting!L12+TUM_default_S3_Treatm!M3*Weighting!L13+TUM_default_S3_Treatm!N3*Weighting!L14+TUM_default_S3_Treatm!O3*Weighting!L15+TUM_default_S3_Treatm!P3*Weighting!L16+TUM_default_S3_Treatm!Q3*Weighting!L17</f>
        <v>0.91216331781636206</v>
      </c>
      <c r="M3" s="6">
        <f>+TUM_default_S3_Treatm!B3*Weighting!M2+TUM_default_S3_Treatm!C3*Weighting!M3+TUM_default_S3_Treatm!D3*Weighting!M4+TUM_default_S3_Treatm!E3*Weighting!M5+TUM_default_S3_Treatm!F3*Weighting!M6+TUM_default_S3_Treatm!G3*Weighting!M7+TUM_default_S3_Treatm!H3*Weighting!M8+TUM_default_S3_Treatm!I3*Weighting!M9+TUM_default_S3_Treatm!J3*Weighting!M10+TUM_default_S3_Treatm!K3*Weighting!M11+TUM_default_S3_Treatm!L3*Weighting!M12+TUM_default_S3_Treatm!M3*Weighting!M13+TUM_default_S3_Treatm!N3*Weighting!M14+TUM_default_S3_Treatm!O3*Weighting!M15+TUM_default_S3_Treatm!P3*Weighting!M16+TUM_default_S3_Treatm!Q3*Weighting!M17</f>
        <v>2.5929922077000374E-3</v>
      </c>
      <c r="N3" s="6">
        <f>+TUM_default_S3_Treatm!B3*Weighting!N2+TUM_default_S3_Treatm!C3*Weighting!N3+TUM_default_S3_Treatm!D3*Weighting!N4+TUM_default_S3_Treatm!E3*Weighting!N5+TUM_default_S3_Treatm!F3*Weighting!N6+TUM_default_S3_Treatm!G3*Weighting!N7+TUM_default_S3_Treatm!H3*Weighting!N8+TUM_default_S3_Treatm!I3*Weighting!N9+TUM_default_S3_Treatm!J3*Weighting!N10+TUM_default_S3_Treatm!K3*Weighting!N11+TUM_default_S3_Treatm!L3*Weighting!N12+TUM_default_S3_Treatm!M3*Weighting!N13+TUM_default_S3_Treatm!N3*Weighting!N14+TUM_default_S3_Treatm!O3*Weighting!N15+TUM_default_S3_Treatm!P3*Weighting!N16+TUM_default_S3_Treatm!Q3*Weighting!N17</f>
        <v>0.54590037480100917</v>
      </c>
      <c r="O3" s="6">
        <f>+TUM_default_S3_Treatm!B3*Weighting!O2+TUM_default_S3_Treatm!C3*Weighting!O3+TUM_default_S3_Treatm!D3*Weighting!O4+TUM_default_S3_Treatm!E3*Weighting!O5+TUM_default_S3_Treatm!F3*Weighting!O6+TUM_default_S3_Treatm!G3*Weighting!O7+TUM_default_S3_Treatm!H3*Weighting!O8+TUM_default_S3_Treatm!I3*Weighting!O9+TUM_default_S3_Treatm!J3*Weighting!O10+TUM_default_S3_Treatm!K3*Weighting!O11+TUM_default_S3_Treatm!L3*Weighting!O12+TUM_default_S3_Treatm!M3*Weighting!O13+TUM_default_S3_Treatm!N3*Weighting!O14+TUM_default_S3_Treatm!O3*Weighting!O15+TUM_default_S3_Treatm!P3*Weighting!O16+TUM_default_S3_Treatm!Q3*Weighting!O17</f>
        <v>0.16353452321598821</v>
      </c>
      <c r="P3" s="6">
        <f>+TUM_default_S3_Treatm!B3*Weighting!P2+TUM_default_S3_Treatm!C3*Weighting!P3+TUM_default_S3_Treatm!D3*Weighting!P4+TUM_default_S3_Treatm!E3*Weighting!P5+TUM_default_S3_Treatm!F3*Weighting!P6+TUM_default_S3_Treatm!G3*Weighting!P7+TUM_default_S3_Treatm!H3*Weighting!P8+TUM_default_S3_Treatm!I3*Weighting!P9+TUM_default_S3_Treatm!J3*Weighting!P10+TUM_default_S3_Treatm!K3*Weighting!P11+TUM_default_S3_Treatm!L3*Weighting!P12+TUM_default_S3_Treatm!M3*Weighting!P13+TUM_default_S3_Treatm!N3*Weighting!P14+TUM_default_S3_Treatm!O3*Weighting!P15+TUM_default_S3_Treatm!P3*Weighting!P16+TUM_default_S3_Treatm!Q3*Weighting!P17</f>
        <v>0.18423491067664569</v>
      </c>
      <c r="Q3" s="6">
        <f>+TUM_default_S3_Treatm!B3*Weighting!Q2+TUM_default_S3_Treatm!C3*Weighting!Q3+TUM_default_S3_Treatm!D3*Weighting!Q4+TUM_default_S3_Treatm!E3*Weighting!Q5+TUM_default_S3_Treatm!F3*Weighting!Q6+TUM_default_S3_Treatm!G3*Weighting!Q7+TUM_default_S3_Treatm!H3*Weighting!Q8+TUM_default_S3_Treatm!I3*Weighting!Q9+TUM_default_S3_Treatm!J3*Weighting!Q10+TUM_default_S3_Treatm!K3*Weighting!Q11+TUM_default_S3_Treatm!L3*Weighting!Q12+TUM_default_S3_Treatm!M3*Weighting!Q13+TUM_default_S3_Treatm!N3*Weighting!Q14+TUM_default_S3_Treatm!O3*Weighting!Q15+TUM_default_S3_Treatm!P3*Weighting!Q16+TUM_default_S3_Treatm!Q3*Weighting!Q17</f>
        <v>1.2866198189633755E-2</v>
      </c>
      <c r="R3" s="6">
        <f>+TUM_default_S3_Treatm!B3*Weighting!R2+TUM_default_S3_Treatm!C3*Weighting!R3+TUM_default_S3_Treatm!D3*Weighting!R4+TUM_default_S3_Treatm!E3*Weighting!R5+TUM_default_S3_Treatm!F3*Weighting!R6+TUM_default_S3_Treatm!G3*Weighting!R7+TUM_default_S3_Treatm!H3*Weighting!R8+TUM_default_S3_Treatm!I3*Weighting!R9+TUM_default_S3_Treatm!J3*Weighting!R10+TUM_default_S3_Treatm!K3*Weighting!R11+TUM_default_S3_Treatm!L3*Weighting!R12+TUM_default_S3_Treatm!M3*Weighting!R13+TUM_default_S3_Treatm!N3*Weighting!R14+TUM_default_S3_Treatm!O3*Weighting!R15+TUM_default_S3_Treatm!P3*Weighting!R16+TUM_default_S3_Treatm!Q3*Weighting!R17</f>
        <v>72.804805568920727</v>
      </c>
      <c r="S3" s="6">
        <f>+TUM_default_S3_Treatm!B3*Weighting!S2+TUM_default_S3_Treatm!C3*Weighting!S3+TUM_default_S3_Treatm!D3*Weighting!S4+TUM_default_S3_Treatm!E3*Weighting!S5+TUM_default_S3_Treatm!F3*Weighting!S6+TUM_default_S3_Treatm!G3*Weighting!S7+TUM_default_S3_Treatm!H3*Weighting!S8+TUM_default_S3_Treatm!I3*Weighting!S9+TUM_default_S3_Treatm!J3*Weighting!S10+TUM_default_S3_Treatm!K3*Weighting!S11+TUM_default_S3_Treatm!L3*Weighting!S12+TUM_default_S3_Treatm!M3*Weighting!S13+TUM_default_S3_Treatm!N3*Weighting!S14+TUM_default_S3_Treatm!O3*Weighting!S15+TUM_default_S3_Treatm!P3*Weighting!S16+TUM_default_S3_Treatm!Q3*Weighting!S17</f>
        <v>0.46847339188554166</v>
      </c>
      <c r="T3" s="6">
        <f>+TUM_default_S3_Treatm!B3*Weighting!T2+TUM_default_S3_Treatm!C3*Weighting!T3+TUM_default_S3_Treatm!D3*Weighting!T4+TUM_default_S3_Treatm!E3*Weighting!T5+TUM_default_S3_Treatm!F3*Weighting!T6+TUM_default_S3_Treatm!G3*Weighting!T7+TUM_default_S3_Treatm!H3*Weighting!T8+TUM_default_S3_Treatm!I3*Weighting!T9+TUM_default_S3_Treatm!J3*Weighting!T10+TUM_default_S3_Treatm!K3*Weighting!T11+TUM_default_S3_Treatm!L3*Weighting!T12+TUM_default_S3_Treatm!M3*Weighting!T13+TUM_default_S3_Treatm!N3*Weighting!T14+TUM_default_S3_Treatm!O3*Weighting!T15+TUM_default_S3_Treatm!P3*Weighting!T16+TUM_default_S3_Treatm!Q3*Weighting!T17</f>
        <v>0.58960813866950923</v>
      </c>
      <c r="U3" s="6">
        <f>+TUM_default_S3_Treatm!B3*Weighting!U2+TUM_default_S3_Treatm!C3*Weighting!U3+TUM_default_S3_Treatm!D3*Weighting!U4+TUM_default_S3_Treatm!E3*Weighting!U5+TUM_default_S3_Treatm!F3*Weighting!U6+TUM_default_S3_Treatm!G3*Weighting!U7+TUM_default_S3_Treatm!H3*Weighting!U8+TUM_default_S3_Treatm!I3*Weighting!U9+TUM_default_S3_Treatm!J3*Weighting!U10+TUM_default_S3_Treatm!K3*Weighting!U11+TUM_default_S3_Treatm!L3*Weighting!U12+TUM_default_S3_Treatm!M3*Weighting!U13+TUM_default_S3_Treatm!N3*Weighting!U14+TUM_default_S3_Treatm!O3*Weighting!U15+TUM_default_S3_Treatm!P3*Weighting!U16+TUM_default_S3_Treatm!Q3*Weighting!U17</f>
        <v>5.3106326921101787E-2</v>
      </c>
      <c r="V3" s="6">
        <f>+TUM_default_S3_Treatm!B3*Weighting!V2+TUM_default_S3_Treatm!C3*Weighting!V3+TUM_default_S3_Treatm!D3*Weighting!V4+TUM_default_S3_Treatm!E3*Weighting!V5+TUM_default_S3_Treatm!F3*Weighting!V6+TUM_default_S3_Treatm!G3*Weighting!V7+TUM_default_S3_Treatm!H3*Weighting!V8+TUM_default_S3_Treatm!I3*Weighting!V9+TUM_default_S3_Treatm!J3*Weighting!V10+TUM_default_S3_Treatm!K3*Weighting!V11+TUM_default_S3_Treatm!L3*Weighting!V12+TUM_default_S3_Treatm!M3*Weighting!V13+TUM_default_S3_Treatm!N3*Weighting!V14+TUM_default_S3_Treatm!O3*Weighting!V15+TUM_default_S3_Treatm!P3*Weighting!V16+TUM_default_S3_Treatm!Q3*Weighting!V17</f>
        <v>5.3728132382257918E-2</v>
      </c>
      <c r="W3" s="6">
        <f>+TUM_default_S3_Treatm!B3*Weighting!W2+TUM_default_S3_Treatm!C3*Weighting!W3+TUM_default_S3_Treatm!D3*Weighting!W4+TUM_default_S3_Treatm!E3*Weighting!W5+TUM_default_S3_Treatm!F3*Weighting!W6+TUM_default_S3_Treatm!G3*Weighting!W7+TUM_default_S3_Treatm!H3*Weighting!W8+TUM_default_S3_Treatm!I3*Weighting!W9+TUM_default_S3_Treatm!J3*Weighting!W10+TUM_default_S3_Treatm!K3*Weighting!W11+TUM_default_S3_Treatm!L3*Weighting!W12+TUM_default_S3_Treatm!M3*Weighting!W13+TUM_default_S3_Treatm!N3*Weighting!W14+TUM_default_S3_Treatm!O3*Weighting!W15+TUM_default_S3_Treatm!P3*Weighting!W16+TUM_default_S3_Treatm!Q3*Weighting!W17</f>
        <v>0.12430188552777488</v>
      </c>
      <c r="X3" s="6">
        <f>+TUM_default_S3_Treatm!B3*Weighting!X2+TUM_default_S3_Treatm!C3*Weighting!X3+TUM_default_S3_Treatm!D3*Weighting!X4+TUM_default_S3_Treatm!E3*Weighting!X5+TUM_default_S3_Treatm!F3*Weighting!X6+TUM_default_S3_Treatm!G3*Weighting!X7+TUM_default_S3_Treatm!H3*Weighting!X8+TUM_default_S3_Treatm!I3*Weighting!X9+TUM_default_S3_Treatm!J3*Weighting!X10+TUM_default_S3_Treatm!K3*Weighting!X11+TUM_default_S3_Treatm!L3*Weighting!X12+TUM_default_S3_Treatm!M3*Weighting!X13+TUM_default_S3_Treatm!N3*Weighting!X14+TUM_default_S3_Treatm!O3*Weighting!X15+TUM_default_S3_Treatm!P3*Weighting!X16+TUM_default_S3_Treatm!Q3*Weighting!X17</f>
        <v>5.03586884725274E-3</v>
      </c>
      <c r="Y3" s="6">
        <f>+TUM_default_S3_Treatm!B3*Weighting!Y2+TUM_default_S3_Treatm!C3*Weighting!Y3+TUM_default_S3_Treatm!D3*Weighting!Y4+TUM_default_S3_Treatm!E3*Weighting!Y5+TUM_default_S3_Treatm!F3*Weighting!Y6+TUM_default_S3_Treatm!G3*Weighting!Y7+TUM_default_S3_Treatm!H3*Weighting!Y8+TUM_default_S3_Treatm!I3*Weighting!Y9+TUM_default_S3_Treatm!J3*Weighting!Y10+TUM_default_S3_Treatm!K3*Weighting!Y11+TUM_default_S3_Treatm!L3*Weighting!Y12+TUM_default_S3_Treatm!M3*Weighting!Y13+TUM_default_S3_Treatm!N3*Weighting!Y14+TUM_default_S3_Treatm!O3*Weighting!Y15+TUM_default_S3_Treatm!P3*Weighting!Y16+TUM_default_S3_Treatm!Q3*Weighting!Y17</f>
        <v>0.67369977364772726</v>
      </c>
      <c r="Z3" s="6">
        <f>+TUM_default_S3_Treatm!B3*Weighting!Z2+TUM_default_S3_Treatm!C3*Weighting!Z3+TUM_default_S3_Treatm!D3*Weighting!Z4+TUM_default_S3_Treatm!E3*Weighting!Z5+TUM_default_S3_Treatm!F3*Weighting!Z6+TUM_default_S3_Treatm!G3*Weighting!Z7+TUM_default_S3_Treatm!H3*Weighting!Z8+TUM_default_S3_Treatm!I3*Weighting!Z9+TUM_default_S3_Treatm!J3*Weighting!Z10+TUM_default_S3_Treatm!K3*Weighting!Z11+TUM_default_S3_Treatm!L3*Weighting!Z12+TUM_default_S3_Treatm!M3*Weighting!Z13+TUM_default_S3_Treatm!N3*Weighting!Z14+TUM_default_S3_Treatm!O3*Weighting!Z15+TUM_default_S3_Treatm!P3*Weighting!Z16+TUM_default_S3_Treatm!Q3*Weighting!Z17</f>
        <v>9.5044028388710344E-2</v>
      </c>
      <c r="AA3" s="6">
        <f>+TUM_default_S3_Treatm!B3*Weighting!AA2+TUM_default_S3_Treatm!C3*Weighting!AA3+TUM_default_S3_Treatm!D3*Weighting!AA4+TUM_default_S3_Treatm!E3*Weighting!AA5+TUM_default_S3_Treatm!F3*Weighting!AA6+TUM_default_S3_Treatm!G3*Weighting!AA7+TUM_default_S3_Treatm!H3*Weighting!AA8+TUM_default_S3_Treatm!I3*Weighting!AA9+TUM_default_S3_Treatm!J3*Weighting!AA10+TUM_default_S3_Treatm!K3*Weighting!AA11+TUM_default_S3_Treatm!L3*Weighting!AA12+TUM_default_S3_Treatm!M3*Weighting!AA13+TUM_default_S3_Treatm!N3*Weighting!AA14+TUM_default_S3_Treatm!O3*Weighting!AA15+TUM_default_S3_Treatm!P3*Weighting!AA16+TUM_default_S3_Treatm!Q3*Weighting!AA17</f>
        <v>0.50931829834040687</v>
      </c>
    </row>
    <row r="4" spans="1:27" x14ac:dyDescent="0.35">
      <c r="A4" s="5" t="s">
        <v>3</v>
      </c>
      <c r="B4" s="6">
        <f ca="1">+TUM_default_S3_Treatm!B4*Weighting!B2+TUM_default_S3_Treatm!C4*Weighting!B3+TUM_default_S3_Treatm!D4*Weighting!B4+TUM_default_S3_Treatm!E4*Weighting!B5+TUM_default_S3_Treatm!F4*Weighting!B6+TUM_default_S3_Treatm!G4*Weighting!B7+TUM_default_S3_Treatm!H4*Weighting!B8+TUM_default_S3_Treatm!I4*Weighting!B9+TUM_default_S3_Treatm!J4*Weighting!B10+TUM_default_S3_Treatm!K4*Weighting!B11+TUM_default_S3_Treatm!L4*Weighting!B12+TUM_default_S3_Treatm!M4*Weighting!B13+TUM_default_S3_Treatm!N4*Weighting!B14+TUM_default_S3_Treatm!O4*Weighting!B15+TUM_default_S3_Treatm!P4*Weighting!B16+TUM_default_S3_Treatm!Q4*Weighting!B17</f>
        <v>20.441122724366558</v>
      </c>
      <c r="C4" s="6">
        <f ca="1">+TUM_default_S3_Treatm!B4*Weighting!C2+TUM_default_S3_Treatm!C4*Weighting!C3+TUM_default_S3_Treatm!D4*Weighting!C4+TUM_default_S3_Treatm!E4*Weighting!C5+TUM_default_S3_Treatm!F4*Weighting!C6+TUM_default_S3_Treatm!G4*Weighting!C7+TUM_default_S3_Treatm!H4*Weighting!C8+TUM_default_S3_Treatm!I4*Weighting!C9+TUM_default_S3_Treatm!J4*Weighting!C10+TUM_default_S3_Treatm!K4*Weighting!C11+TUM_default_S3_Treatm!L4*Weighting!C12+TUM_default_S3_Treatm!M4*Weighting!C13+TUM_default_S3_Treatm!N4*Weighting!C14+TUM_default_S3_Treatm!O4*Weighting!C15+TUM_default_S3_Treatm!P4*Weighting!C16+TUM_default_S3_Treatm!Q4*Weighting!C17</f>
        <v>16.930161504584767</v>
      </c>
      <c r="D4" s="6">
        <f ca="1">+TUM_default_S3_Treatm!B4*Weighting!D2+TUM_default_S3_Treatm!C4*Weighting!D3+TUM_default_S3_Treatm!D4*Weighting!D4+TUM_default_S3_Treatm!E4*Weighting!D5+TUM_default_S3_Treatm!F4*Weighting!D6+TUM_default_S3_Treatm!G4*Weighting!D7+TUM_default_S3_Treatm!H4*Weighting!D8+TUM_default_S3_Treatm!I4*Weighting!D9+TUM_default_S3_Treatm!J4*Weighting!D10+TUM_default_S3_Treatm!K4*Weighting!D11+TUM_default_S3_Treatm!L4*Weighting!D12+TUM_default_S3_Treatm!M4*Weighting!D13+TUM_default_S3_Treatm!N4*Weighting!D14+TUM_default_S3_Treatm!O4*Weighting!D15+TUM_default_S3_Treatm!P4*Weighting!D16+TUM_default_S3_Treatm!Q4*Weighting!D17</f>
        <v>20.103895078860919</v>
      </c>
      <c r="E4" s="6">
        <f ca="1">+TUM_default_S3_Treatm!B4*Weighting!E2+TUM_default_S3_Treatm!C4*Weighting!E3+TUM_default_S3_Treatm!D4*Weighting!E4+TUM_default_S3_Treatm!E4*Weighting!E5+TUM_default_S3_Treatm!F4*Weighting!E6+TUM_default_S3_Treatm!G4*Weighting!E7+TUM_default_S3_Treatm!H4*Weighting!E8+TUM_default_S3_Treatm!I4*Weighting!E9+TUM_default_S3_Treatm!J4*Weighting!E10+TUM_default_S3_Treatm!K4*Weighting!E11+TUM_default_S3_Treatm!L4*Weighting!E12+TUM_default_S3_Treatm!M4*Weighting!E13+TUM_default_S3_Treatm!N4*Weighting!E14+TUM_default_S3_Treatm!O4*Weighting!E15+TUM_default_S3_Treatm!P4*Weighting!E16+TUM_default_S3_Treatm!Q4*Weighting!E17</f>
        <v>13.409116310887017</v>
      </c>
      <c r="F4" s="6">
        <f ca="1">+TUM_default_S3_Treatm!B4*Weighting!F2+TUM_default_S3_Treatm!C4*Weighting!F3+TUM_default_S3_Treatm!D4*Weighting!F4+TUM_default_S3_Treatm!E4*Weighting!F5+TUM_default_S3_Treatm!F4*Weighting!F6+TUM_default_S3_Treatm!G4*Weighting!F7+TUM_default_S3_Treatm!H4*Weighting!F8+TUM_default_S3_Treatm!I4*Weighting!F9+TUM_default_S3_Treatm!J4*Weighting!F10+TUM_default_S3_Treatm!K4*Weighting!F11+TUM_default_S3_Treatm!L4*Weighting!F12+TUM_default_S3_Treatm!M4*Weighting!F13+TUM_default_S3_Treatm!N4*Weighting!F14+TUM_default_S3_Treatm!O4*Weighting!F15+TUM_default_S3_Treatm!P4*Weighting!F16+TUM_default_S3_Treatm!Q4*Weighting!F17</f>
        <v>19.029734946880193</v>
      </c>
      <c r="G4" s="6">
        <f>+TUM_default_S3_Treatm!B4*Weighting!G2+TUM_default_S3_Treatm!C4*Weighting!G3+TUM_default_S3_Treatm!D4*Weighting!G4+TUM_default_S3_Treatm!E4*Weighting!G5+TUM_default_S3_Treatm!F4*Weighting!G6+TUM_default_S3_Treatm!G4*Weighting!G7+TUM_default_S3_Treatm!H4*Weighting!G8+TUM_default_S3_Treatm!I4*Weighting!G9+TUM_default_S3_Treatm!J4*Weighting!G10+TUM_default_S3_Treatm!K4*Weighting!G11+TUM_default_S3_Treatm!L4*Weighting!G12+TUM_default_S3_Treatm!M4*Weighting!G13+TUM_default_S3_Treatm!N4*Weighting!G14+TUM_default_S3_Treatm!O4*Weighting!G15+TUM_default_S3_Treatm!P4*Weighting!G16+TUM_default_S3_Treatm!Q4*Weighting!G17</f>
        <v>11.124339891588644</v>
      </c>
      <c r="H4" s="6">
        <f>+TUM_default_S3_Treatm!B4*Weighting!H2+TUM_default_S3_Treatm!C4*Weighting!H3+TUM_default_S3_Treatm!D4*Weighting!H4+TUM_default_S3_Treatm!E4*Weighting!H5+TUM_default_S3_Treatm!F4*Weighting!H6+TUM_default_S3_Treatm!G4*Weighting!H7+TUM_default_S3_Treatm!H4*Weighting!H8+TUM_default_S3_Treatm!I4*Weighting!H9+TUM_default_S3_Treatm!J4*Weighting!H10+TUM_default_S3_Treatm!K4*Weighting!H11+TUM_default_S3_Treatm!L4*Weighting!H12+TUM_default_S3_Treatm!M4*Weighting!H13+TUM_default_S3_Treatm!N4*Weighting!H14+TUM_default_S3_Treatm!O4*Weighting!H15+TUM_default_S3_Treatm!P4*Weighting!H16+TUM_default_S3_Treatm!Q4*Weighting!H17</f>
        <v>11.498445064737465</v>
      </c>
      <c r="I4" s="6">
        <f>+TUM_default_S3_Treatm!B4*Weighting!I2+TUM_default_S3_Treatm!C4*Weighting!I3+TUM_default_S3_Treatm!D4*Weighting!I4+TUM_default_S3_Treatm!E4*Weighting!I5+TUM_default_S3_Treatm!F4*Weighting!I6+TUM_default_S3_Treatm!G4*Weighting!I7+TUM_default_S3_Treatm!H4*Weighting!I8+TUM_default_S3_Treatm!I4*Weighting!I9+TUM_default_S3_Treatm!J4*Weighting!I10+TUM_default_S3_Treatm!K4*Weighting!I11+TUM_default_S3_Treatm!L4*Weighting!I12+TUM_default_S3_Treatm!M4*Weighting!I13+TUM_default_S3_Treatm!N4*Weighting!I14+TUM_default_S3_Treatm!O4*Weighting!I15+TUM_default_S3_Treatm!P4*Weighting!I16+TUM_default_S3_Treatm!Q4*Weighting!I17</f>
        <v>11.420813463775149</v>
      </c>
      <c r="J4" s="6">
        <f>+TUM_default_S3_Treatm!B4*Weighting!J2+TUM_default_S3_Treatm!C4*Weighting!J3+TUM_default_S3_Treatm!D4*Weighting!J4+TUM_default_S3_Treatm!E4*Weighting!J5+TUM_default_S3_Treatm!F4*Weighting!J6+TUM_default_S3_Treatm!G4*Weighting!J7+TUM_default_S3_Treatm!H4*Weighting!J8+TUM_default_S3_Treatm!I4*Weighting!J9+TUM_default_S3_Treatm!J4*Weighting!J10+TUM_default_S3_Treatm!K4*Weighting!J11+TUM_default_S3_Treatm!L4*Weighting!J12+TUM_default_S3_Treatm!M4*Weighting!J13+TUM_default_S3_Treatm!N4*Weighting!J14+TUM_default_S3_Treatm!O4*Weighting!J15+TUM_default_S3_Treatm!P4*Weighting!J16+TUM_default_S3_Treatm!Q4*Weighting!J17</f>
        <v>12.081508135110317</v>
      </c>
      <c r="K4" s="6">
        <f>+TUM_default_S3_Treatm!B4*Weighting!K2+TUM_default_S3_Treatm!C4*Weighting!K3+TUM_default_S3_Treatm!D4*Weighting!K4+TUM_default_S3_Treatm!E4*Weighting!K5+TUM_default_S3_Treatm!F4*Weighting!K6+TUM_default_S3_Treatm!G4*Weighting!K7+TUM_default_S3_Treatm!H4*Weighting!K8+TUM_default_S3_Treatm!I4*Weighting!K9+TUM_default_S3_Treatm!J4*Weighting!K10+TUM_default_S3_Treatm!K4*Weighting!K11+TUM_default_S3_Treatm!L4*Weighting!K12+TUM_default_S3_Treatm!M4*Weighting!K13+TUM_default_S3_Treatm!N4*Weighting!K14+TUM_default_S3_Treatm!O4*Weighting!K15+TUM_default_S3_Treatm!P4*Weighting!K16+TUM_default_S3_Treatm!Q4*Weighting!K17</f>
        <v>11.181407651250659</v>
      </c>
      <c r="L4" s="6">
        <f>+TUM_default_S3_Treatm!B4*Weighting!L2+TUM_default_S3_Treatm!C4*Weighting!L3+TUM_default_S3_Treatm!D4*Weighting!L4+TUM_default_S3_Treatm!E4*Weighting!L5+TUM_default_S3_Treatm!F4*Weighting!L6+TUM_default_S3_Treatm!G4*Weighting!L7+TUM_default_S3_Treatm!H4*Weighting!L8+TUM_default_S3_Treatm!I4*Weighting!L9+TUM_default_S3_Treatm!J4*Weighting!L10+TUM_default_S3_Treatm!K4*Weighting!L11+TUM_default_S3_Treatm!L4*Weighting!L12+TUM_default_S3_Treatm!M4*Weighting!L13+TUM_default_S3_Treatm!N4*Weighting!L14+TUM_default_S3_Treatm!O4*Weighting!L15+TUM_default_S3_Treatm!P4*Weighting!L16+TUM_default_S3_Treatm!Q4*Weighting!L17</f>
        <v>22.381446007788949</v>
      </c>
      <c r="M4" s="6">
        <f>+TUM_default_S3_Treatm!B4*Weighting!M2+TUM_default_S3_Treatm!C4*Weighting!M3+TUM_default_S3_Treatm!D4*Weighting!M4+TUM_default_S3_Treatm!E4*Weighting!M5+TUM_default_S3_Treatm!F4*Weighting!M6+TUM_default_S3_Treatm!G4*Weighting!M7+TUM_default_S3_Treatm!H4*Weighting!M8+TUM_default_S3_Treatm!I4*Weighting!M9+TUM_default_S3_Treatm!J4*Weighting!M10+TUM_default_S3_Treatm!K4*Weighting!M11+TUM_default_S3_Treatm!L4*Weighting!M12+TUM_default_S3_Treatm!M4*Weighting!M13+TUM_default_S3_Treatm!N4*Weighting!M14+TUM_default_S3_Treatm!O4*Weighting!M15+TUM_default_S3_Treatm!P4*Weighting!M16+TUM_default_S3_Treatm!Q4*Weighting!M17</f>
        <v>0.70691710501502092</v>
      </c>
      <c r="N4" s="6">
        <f>+TUM_default_S3_Treatm!B4*Weighting!N2+TUM_default_S3_Treatm!C4*Weighting!N3+TUM_default_S3_Treatm!D4*Weighting!N4+TUM_default_S3_Treatm!E4*Weighting!N5+TUM_default_S3_Treatm!F4*Weighting!N6+TUM_default_S3_Treatm!G4*Weighting!N7+TUM_default_S3_Treatm!H4*Weighting!N8+TUM_default_S3_Treatm!I4*Weighting!N9+TUM_default_S3_Treatm!J4*Weighting!N10+TUM_default_S3_Treatm!K4*Weighting!N11+TUM_default_S3_Treatm!L4*Weighting!N12+TUM_default_S3_Treatm!M4*Weighting!N13+TUM_default_S3_Treatm!N4*Weighting!N14+TUM_default_S3_Treatm!O4*Weighting!N15+TUM_default_S3_Treatm!P4*Weighting!N16+TUM_default_S3_Treatm!Q4*Weighting!N17</f>
        <v>52.153021191854862</v>
      </c>
      <c r="O4" s="6">
        <f>+TUM_default_S3_Treatm!B4*Weighting!O2+TUM_default_S3_Treatm!C4*Weighting!O3+TUM_default_S3_Treatm!D4*Weighting!O4+TUM_default_S3_Treatm!E4*Weighting!O5+TUM_default_S3_Treatm!F4*Weighting!O6+TUM_default_S3_Treatm!G4*Weighting!O7+TUM_default_S3_Treatm!H4*Weighting!O8+TUM_default_S3_Treatm!I4*Weighting!O9+TUM_default_S3_Treatm!J4*Weighting!O10+TUM_default_S3_Treatm!K4*Weighting!O11+TUM_default_S3_Treatm!L4*Weighting!O12+TUM_default_S3_Treatm!M4*Weighting!O13+TUM_default_S3_Treatm!N4*Weighting!O14+TUM_default_S3_Treatm!O4*Weighting!O15+TUM_default_S3_Treatm!P4*Weighting!O16+TUM_default_S3_Treatm!Q4*Weighting!O17</f>
        <v>23.773090241412632</v>
      </c>
      <c r="P4" s="6">
        <f>+TUM_default_S3_Treatm!B4*Weighting!P2+TUM_default_S3_Treatm!C4*Weighting!P3+TUM_default_S3_Treatm!D4*Weighting!P4+TUM_default_S3_Treatm!E4*Weighting!P5+TUM_default_S3_Treatm!F4*Weighting!P6+TUM_default_S3_Treatm!G4*Weighting!P7+TUM_default_S3_Treatm!H4*Weighting!P8+TUM_default_S3_Treatm!I4*Weighting!P9+TUM_default_S3_Treatm!J4*Weighting!P10+TUM_default_S3_Treatm!K4*Weighting!P11+TUM_default_S3_Treatm!L4*Weighting!P12+TUM_default_S3_Treatm!M4*Weighting!P13+TUM_default_S3_Treatm!N4*Weighting!P14+TUM_default_S3_Treatm!O4*Weighting!P15+TUM_default_S3_Treatm!P4*Weighting!P16+TUM_default_S3_Treatm!Q4*Weighting!P17</f>
        <v>14.406599725381888</v>
      </c>
      <c r="Q4" s="6">
        <f>+TUM_default_S3_Treatm!B4*Weighting!Q2+TUM_default_S3_Treatm!C4*Weighting!Q3+TUM_default_S3_Treatm!D4*Weighting!Q4+TUM_default_S3_Treatm!E4*Weighting!Q5+TUM_default_S3_Treatm!F4*Weighting!Q6+TUM_default_S3_Treatm!G4*Weighting!Q7+TUM_default_S3_Treatm!H4*Weighting!Q8+TUM_default_S3_Treatm!I4*Weighting!Q9+TUM_default_S3_Treatm!J4*Weighting!Q10+TUM_default_S3_Treatm!K4*Weighting!Q11+TUM_default_S3_Treatm!L4*Weighting!Q12+TUM_default_S3_Treatm!M4*Weighting!Q13+TUM_default_S3_Treatm!N4*Weighting!Q14+TUM_default_S3_Treatm!O4*Weighting!Q15+TUM_default_S3_Treatm!P4*Weighting!Q16+TUM_default_S3_Treatm!Q4*Weighting!Q17</f>
        <v>1.1851391169614829</v>
      </c>
      <c r="R4" s="6">
        <f>+TUM_default_S3_Treatm!B4*Weighting!R2+TUM_default_S3_Treatm!C4*Weighting!R3+TUM_default_S3_Treatm!D4*Weighting!R4+TUM_default_S3_Treatm!E4*Weighting!R5+TUM_default_S3_Treatm!F4*Weighting!R6+TUM_default_S3_Treatm!G4*Weighting!R7+TUM_default_S3_Treatm!H4*Weighting!R8+TUM_default_S3_Treatm!I4*Weighting!R9+TUM_default_S3_Treatm!J4*Weighting!R10+TUM_default_S3_Treatm!K4*Weighting!R11+TUM_default_S3_Treatm!L4*Weighting!R12+TUM_default_S3_Treatm!M4*Weighting!R13+TUM_default_S3_Treatm!N4*Weighting!R14+TUM_default_S3_Treatm!O4*Weighting!R15+TUM_default_S3_Treatm!P4*Weighting!R16+TUM_default_S3_Treatm!Q4*Weighting!R17</f>
        <v>12.765638319730433</v>
      </c>
      <c r="S4" s="6">
        <f>+TUM_default_S3_Treatm!B4*Weighting!S2+TUM_default_S3_Treatm!C4*Weighting!S3+TUM_default_S3_Treatm!D4*Weighting!S4+TUM_default_S3_Treatm!E4*Weighting!S5+TUM_default_S3_Treatm!F4*Weighting!S6+TUM_default_S3_Treatm!G4*Weighting!S7+TUM_default_S3_Treatm!H4*Weighting!S8+TUM_default_S3_Treatm!I4*Weighting!S9+TUM_default_S3_Treatm!J4*Weighting!S10+TUM_default_S3_Treatm!K4*Weighting!S11+TUM_default_S3_Treatm!L4*Weighting!S12+TUM_default_S3_Treatm!M4*Weighting!S13+TUM_default_S3_Treatm!N4*Weighting!S14+TUM_default_S3_Treatm!O4*Weighting!S15+TUM_default_S3_Treatm!P4*Weighting!S16+TUM_default_S3_Treatm!Q4*Weighting!S17</f>
        <v>6.8590026638760859</v>
      </c>
      <c r="T4" s="6">
        <f>+TUM_default_S3_Treatm!B4*Weighting!T2+TUM_default_S3_Treatm!C4*Weighting!T3+TUM_default_S3_Treatm!D4*Weighting!T4+TUM_default_S3_Treatm!E4*Weighting!T5+TUM_default_S3_Treatm!F4*Weighting!T6+TUM_default_S3_Treatm!G4*Weighting!T7+TUM_default_S3_Treatm!H4*Weighting!T8+TUM_default_S3_Treatm!I4*Weighting!T9+TUM_default_S3_Treatm!J4*Weighting!T10+TUM_default_S3_Treatm!K4*Weighting!T11+TUM_default_S3_Treatm!L4*Weighting!T12+TUM_default_S3_Treatm!M4*Weighting!T13+TUM_default_S3_Treatm!N4*Weighting!T14+TUM_default_S3_Treatm!O4*Weighting!T15+TUM_default_S3_Treatm!P4*Weighting!T16+TUM_default_S3_Treatm!Q4*Weighting!T17</f>
        <v>8.2259170672360931</v>
      </c>
      <c r="U4" s="6">
        <f>+TUM_default_S3_Treatm!B4*Weighting!U2+TUM_default_S3_Treatm!C4*Weighting!U3+TUM_default_S3_Treatm!D4*Weighting!U4+TUM_default_S3_Treatm!E4*Weighting!U5+TUM_default_S3_Treatm!F4*Weighting!U6+TUM_default_S3_Treatm!G4*Weighting!U7+TUM_default_S3_Treatm!H4*Weighting!U8+TUM_default_S3_Treatm!I4*Weighting!U9+TUM_default_S3_Treatm!J4*Weighting!U10+TUM_default_S3_Treatm!K4*Weighting!U11+TUM_default_S3_Treatm!L4*Weighting!U12+TUM_default_S3_Treatm!M4*Weighting!U13+TUM_default_S3_Treatm!N4*Weighting!U14+TUM_default_S3_Treatm!O4*Weighting!U15+TUM_default_S3_Treatm!P4*Weighting!U16+TUM_default_S3_Treatm!Q4*Weighting!U17</f>
        <v>1.1803309637804877</v>
      </c>
      <c r="V4" s="6">
        <f>+TUM_default_S3_Treatm!B4*Weighting!V2+TUM_default_S3_Treatm!C4*Weighting!V3+TUM_default_S3_Treatm!D4*Weighting!V4+TUM_default_S3_Treatm!E4*Weighting!V5+TUM_default_S3_Treatm!F4*Weighting!V6+TUM_default_S3_Treatm!G4*Weighting!V7+TUM_default_S3_Treatm!H4*Weighting!V8+TUM_default_S3_Treatm!I4*Weighting!V9+TUM_default_S3_Treatm!J4*Weighting!V10+TUM_default_S3_Treatm!K4*Weighting!V11+TUM_default_S3_Treatm!L4*Weighting!V12+TUM_default_S3_Treatm!M4*Weighting!V13+TUM_default_S3_Treatm!N4*Weighting!V14+TUM_default_S3_Treatm!O4*Weighting!V15+TUM_default_S3_Treatm!P4*Weighting!V16+TUM_default_S3_Treatm!Q4*Weighting!V17</f>
        <v>4.887193780742674</v>
      </c>
      <c r="W4" s="6">
        <f>+TUM_default_S3_Treatm!B4*Weighting!W2+TUM_default_S3_Treatm!C4*Weighting!W3+TUM_default_S3_Treatm!D4*Weighting!W4+TUM_default_S3_Treatm!E4*Weighting!W5+TUM_default_S3_Treatm!F4*Weighting!W6+TUM_default_S3_Treatm!G4*Weighting!W7+TUM_default_S3_Treatm!H4*Weighting!W8+TUM_default_S3_Treatm!I4*Weighting!W9+TUM_default_S3_Treatm!J4*Weighting!W10+TUM_default_S3_Treatm!K4*Weighting!W11+TUM_default_S3_Treatm!L4*Weighting!W12+TUM_default_S3_Treatm!M4*Weighting!W13+TUM_default_S3_Treatm!N4*Weighting!W14+TUM_default_S3_Treatm!O4*Weighting!W15+TUM_default_S3_Treatm!P4*Weighting!W16+TUM_default_S3_Treatm!Q4*Weighting!W17</f>
        <v>7.2172310788002143</v>
      </c>
      <c r="X4" s="6">
        <f>+TUM_default_S3_Treatm!B4*Weighting!X2+TUM_default_S3_Treatm!C4*Weighting!X3+TUM_default_S3_Treatm!D4*Weighting!X4+TUM_default_S3_Treatm!E4*Weighting!X5+TUM_default_S3_Treatm!F4*Weighting!X6+TUM_default_S3_Treatm!G4*Weighting!X7+TUM_default_S3_Treatm!H4*Weighting!X8+TUM_default_S3_Treatm!I4*Weighting!X9+TUM_default_S3_Treatm!J4*Weighting!X10+TUM_default_S3_Treatm!K4*Weighting!X11+TUM_default_S3_Treatm!L4*Weighting!X12+TUM_default_S3_Treatm!M4*Weighting!X13+TUM_default_S3_Treatm!N4*Weighting!X14+TUM_default_S3_Treatm!O4*Weighting!X15+TUM_default_S3_Treatm!P4*Weighting!X16+TUM_default_S3_Treatm!Q4*Weighting!X17</f>
        <v>1.1338634275369912</v>
      </c>
      <c r="Y4" s="6">
        <f>+TUM_default_S3_Treatm!B4*Weighting!Y2+TUM_default_S3_Treatm!C4*Weighting!Y3+TUM_default_S3_Treatm!D4*Weighting!Y4+TUM_default_S3_Treatm!E4*Weighting!Y5+TUM_default_S3_Treatm!F4*Weighting!Y6+TUM_default_S3_Treatm!G4*Weighting!Y7+TUM_default_S3_Treatm!H4*Weighting!Y8+TUM_default_S3_Treatm!I4*Weighting!Y9+TUM_default_S3_Treatm!J4*Weighting!Y10+TUM_default_S3_Treatm!K4*Weighting!Y11+TUM_default_S3_Treatm!L4*Weighting!Y12+TUM_default_S3_Treatm!M4*Weighting!Y13+TUM_default_S3_Treatm!N4*Weighting!Y14+TUM_default_S3_Treatm!O4*Weighting!Y15+TUM_default_S3_Treatm!P4*Weighting!Y16+TUM_default_S3_Treatm!Q4*Weighting!Y17</f>
        <v>0.58244732949976363</v>
      </c>
      <c r="Z4" s="6">
        <f>+TUM_default_S3_Treatm!B4*Weighting!Z2+TUM_default_S3_Treatm!C4*Weighting!Z3+TUM_default_S3_Treatm!D4*Weighting!Z4+TUM_default_S3_Treatm!E4*Weighting!Z5+TUM_default_S3_Treatm!F4*Weighting!Z6+TUM_default_S3_Treatm!G4*Weighting!Z7+TUM_default_S3_Treatm!H4*Weighting!Z8+TUM_default_S3_Treatm!I4*Weighting!Z9+TUM_default_S3_Treatm!J4*Weighting!Z10+TUM_default_S3_Treatm!K4*Weighting!Z11+TUM_default_S3_Treatm!L4*Weighting!Z12+TUM_default_S3_Treatm!M4*Weighting!Z13+TUM_default_S3_Treatm!N4*Weighting!Z14+TUM_default_S3_Treatm!O4*Weighting!Z15+TUM_default_S3_Treatm!P4*Weighting!Z16+TUM_default_S3_Treatm!Q4*Weighting!Z17</f>
        <v>3.7852061561103412</v>
      </c>
      <c r="AA4" s="6">
        <f>+TUM_default_S3_Treatm!B4*Weighting!AA2+TUM_default_S3_Treatm!C4*Weighting!AA3+TUM_default_S3_Treatm!D4*Weighting!AA4+TUM_default_S3_Treatm!E4*Weighting!AA5+TUM_default_S3_Treatm!F4*Weighting!AA6+TUM_default_S3_Treatm!G4*Weighting!AA7+TUM_default_S3_Treatm!H4*Weighting!AA8+TUM_default_S3_Treatm!I4*Weighting!AA9+TUM_default_S3_Treatm!J4*Weighting!AA10+TUM_default_S3_Treatm!K4*Weighting!AA11+TUM_default_S3_Treatm!L4*Weighting!AA12+TUM_default_S3_Treatm!M4*Weighting!AA13+TUM_default_S3_Treatm!N4*Weighting!AA14+TUM_default_S3_Treatm!O4*Weighting!AA15+TUM_default_S3_Treatm!P4*Weighting!AA16+TUM_default_S3_Treatm!Q4*Weighting!AA17</f>
        <v>16.746394089690412</v>
      </c>
    </row>
  </sheetData>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efault_S3_Util!B2*Weighting!B2+TUM_default_S3_Util!C2*Weighting!B3+TUM_default_S3_Util!D2*Weighting!B4+TUM_default_S3_Util!E2*Weighting!B5+TUM_default_S3_Util!F2*Weighting!B6+TUM_default_S3_Util!G2*Weighting!B7+TUM_default_S3_Util!H2*Weighting!B8+TUM_default_S3_Util!I2*Weighting!B9+TUM_default_S3_Util!J2*Weighting!B10+TUM_default_S3_Util!K2*Weighting!B11+TUM_default_S3_Util!L2*Weighting!B12+TUM_default_S3_Util!M2*Weighting!B13+TUM_default_S3_Util!N2*Weighting!B14+TUM_default_S3_Util!O2*Weighting!B15+TUM_default_S3_Util!P2*Weighting!B16+TUM_default_S3_Util!Q2*Weighting!B17</f>
        <v>-6.8420249753471163</v>
      </c>
      <c r="C2" s="6">
        <f ca="1">+TUM_default_S3_Util!B2*Weighting!C2+TUM_default_S3_Util!C2*Weighting!C3+TUM_default_S3_Util!D2*Weighting!C4+TUM_default_S3_Util!E2*Weighting!C5+TUM_default_S3_Util!F2*Weighting!C6+TUM_default_S3_Util!G2*Weighting!C7+TUM_default_S3_Util!H2*Weighting!C8+TUM_default_S3_Util!I2*Weighting!C9+TUM_default_S3_Util!J2*Weighting!C10+TUM_default_S3_Util!K2*Weighting!C11+TUM_default_S3_Util!L2*Weighting!C12+TUM_default_S3_Util!M2*Weighting!C13+TUM_default_S3_Util!N2*Weighting!C14+TUM_default_S3_Util!O2*Weighting!C15+TUM_default_S3_Util!P2*Weighting!C16+TUM_default_S3_Util!Q2*Weighting!C17</f>
        <v>-5.8067517610893926</v>
      </c>
      <c r="D2" s="6">
        <f ca="1">+TUM_default_S3_Util!B2*Weighting!D2+TUM_default_S3_Util!C2*Weighting!D3+TUM_default_S3_Util!D2*Weighting!D4+TUM_default_S3_Util!E2*Weighting!D5+TUM_default_S3_Util!F2*Weighting!D6+TUM_default_S3_Util!G2*Weighting!D7+TUM_default_S3_Util!H2*Weighting!D8+TUM_default_S3_Util!I2*Weighting!D9+TUM_default_S3_Util!J2*Weighting!D10+TUM_default_S3_Util!K2*Weighting!D11+TUM_default_S3_Util!L2*Weighting!D12+TUM_default_S3_Util!M2*Weighting!D13+TUM_default_S3_Util!N2*Weighting!D14+TUM_default_S3_Util!O2*Weighting!D15+TUM_default_S3_Util!P2*Weighting!D16+TUM_default_S3_Util!Q2*Weighting!D17</f>
        <v>-6.6821820568643862</v>
      </c>
      <c r="E2" s="6">
        <f ca="1">+TUM_default_S3_Util!B2*Weighting!E2+TUM_default_S3_Util!C2*Weighting!E3+TUM_default_S3_Util!D2*Weighting!E4+TUM_default_S3_Util!E2*Weighting!E5+TUM_default_S3_Util!F2*Weighting!E6+TUM_default_S3_Util!G2*Weighting!E7+TUM_default_S3_Util!H2*Weighting!E8+TUM_default_S3_Util!I2*Weighting!E9+TUM_default_S3_Util!J2*Weighting!E10+TUM_default_S3_Util!K2*Weighting!E11+TUM_default_S3_Util!L2*Weighting!E12+TUM_default_S3_Util!M2*Weighting!E13+TUM_default_S3_Util!N2*Weighting!E14+TUM_default_S3_Util!O2*Weighting!E15+TUM_default_S3_Util!P2*Weighting!E16+TUM_default_S3_Util!Q2*Weighting!E17</f>
        <v>-2.3795161861813492</v>
      </c>
      <c r="F2" s="6">
        <f ca="1">+TUM_default_S3_Util!B2*Weighting!F2+TUM_default_S3_Util!C2*Weighting!F3+TUM_default_S3_Util!D2*Weighting!F4+TUM_default_S3_Util!E2*Weighting!F5+TUM_default_S3_Util!F2*Weighting!F6+TUM_default_S3_Util!G2*Weighting!F7+TUM_default_S3_Util!H2*Weighting!F8+TUM_default_S3_Util!I2*Weighting!F9+TUM_default_S3_Util!J2*Weighting!F10+TUM_default_S3_Util!K2*Weighting!F11+TUM_default_S3_Util!L2*Weighting!F12+TUM_default_S3_Util!M2*Weighting!F13+TUM_default_S3_Util!N2*Weighting!F14+TUM_default_S3_Util!O2*Weighting!F15+TUM_default_S3_Util!P2*Weighting!F16+TUM_default_S3_Util!Q2*Weighting!F17</f>
        <v>-6.583637872552428</v>
      </c>
      <c r="G2" s="6">
        <f>+TUM_default_S3_Util!B2*Weighting!G2+TUM_default_S3_Util!C2*Weighting!G3+TUM_default_S3_Util!D2*Weighting!G4+TUM_default_S3_Util!E2*Weighting!G5+TUM_default_S3_Util!F2*Weighting!G6+TUM_default_S3_Util!G2*Weighting!G7+TUM_default_S3_Util!H2*Weighting!G8+TUM_default_S3_Util!I2*Weighting!G9+TUM_default_S3_Util!J2*Weighting!G10+TUM_default_S3_Util!K2*Weighting!G11+TUM_default_S3_Util!L2*Weighting!G12+TUM_default_S3_Util!M2*Weighting!G13+TUM_default_S3_Util!N2*Weighting!G14+TUM_default_S3_Util!O2*Weighting!G15+TUM_default_S3_Util!P2*Weighting!G16+TUM_default_S3_Util!Q2*Weighting!G17</f>
        <v>-4.1173441705890612</v>
      </c>
      <c r="H2" s="6">
        <f>+TUM_default_S3_Util!B2*Weighting!H2+TUM_default_S3_Util!C2*Weighting!H3+TUM_default_S3_Util!D2*Weighting!H4+TUM_default_S3_Util!E2*Weighting!H5+TUM_default_S3_Util!F2*Weighting!H6+TUM_default_S3_Util!G2*Weighting!H7+TUM_default_S3_Util!H2*Weighting!H8+TUM_default_S3_Util!I2*Weighting!H9+TUM_default_S3_Util!J2*Weighting!H10+TUM_default_S3_Util!K2*Weighting!H11+TUM_default_S3_Util!L2*Weighting!H12+TUM_default_S3_Util!M2*Weighting!H13+TUM_default_S3_Util!N2*Weighting!H14+TUM_default_S3_Util!O2*Weighting!H15+TUM_default_S3_Util!P2*Weighting!H16+TUM_default_S3_Util!Q2*Weighting!H17</f>
        <v>-4.1535615137989543</v>
      </c>
      <c r="I2" s="6">
        <f>+TUM_default_S3_Util!B2*Weighting!I2+TUM_default_S3_Util!C2*Weighting!I3+TUM_default_S3_Util!D2*Weighting!I4+TUM_default_S3_Util!E2*Weighting!I5+TUM_default_S3_Util!F2*Weighting!I6+TUM_default_S3_Util!G2*Weighting!I7+TUM_default_S3_Util!H2*Weighting!I8+TUM_default_S3_Util!I2*Weighting!I9+TUM_default_S3_Util!J2*Weighting!I10+TUM_default_S3_Util!K2*Weighting!I11+TUM_default_S3_Util!L2*Weighting!I12+TUM_default_S3_Util!M2*Weighting!I13+TUM_default_S3_Util!N2*Weighting!I14+TUM_default_S3_Util!O2*Weighting!I15+TUM_default_S3_Util!P2*Weighting!I16+TUM_default_S3_Util!Q2*Weighting!I17</f>
        <v>-4.2507110212543919</v>
      </c>
      <c r="J2" s="6">
        <f>+TUM_default_S3_Util!B2*Weighting!J2+TUM_default_S3_Util!C2*Weighting!J3+TUM_default_S3_Util!D2*Weighting!J4+TUM_default_S3_Util!E2*Weighting!J5+TUM_default_S3_Util!F2*Weighting!J6+TUM_default_S3_Util!G2*Weighting!J7+TUM_default_S3_Util!H2*Weighting!J8+TUM_default_S3_Util!I2*Weighting!J9+TUM_default_S3_Util!J2*Weighting!J10+TUM_default_S3_Util!K2*Weighting!J11+TUM_default_S3_Util!L2*Weighting!J12+TUM_default_S3_Util!M2*Weighting!J13+TUM_default_S3_Util!N2*Weighting!J14+TUM_default_S3_Util!O2*Weighting!J15+TUM_default_S3_Util!P2*Weighting!J16+TUM_default_S3_Util!Q2*Weighting!J17</f>
        <v>-2.8783669537324195</v>
      </c>
      <c r="K2" s="6">
        <f>+TUM_default_S3_Util!B2*Weighting!K2+TUM_default_S3_Util!C2*Weighting!K3+TUM_default_S3_Util!D2*Weighting!K4+TUM_default_S3_Util!E2*Weighting!K5+TUM_default_S3_Util!F2*Weighting!K6+TUM_default_S3_Util!G2*Weighting!K7+TUM_default_S3_Util!H2*Weighting!K8+TUM_default_S3_Util!I2*Weighting!K9+TUM_default_S3_Util!J2*Weighting!K10+TUM_default_S3_Util!K2*Weighting!K11+TUM_default_S3_Util!L2*Weighting!K12+TUM_default_S3_Util!M2*Weighting!K13+TUM_default_S3_Util!N2*Weighting!K14+TUM_default_S3_Util!O2*Weighting!K15+TUM_default_S3_Util!P2*Weighting!K16+TUM_default_S3_Util!Q2*Weighting!K17</f>
        <v>-4.2370952457999715</v>
      </c>
      <c r="L2" s="6">
        <f>+TUM_default_S3_Util!B2*Weighting!L2+TUM_default_S3_Util!C2*Weighting!L3+TUM_default_S3_Util!D2*Weighting!L4+TUM_default_S3_Util!E2*Weighting!L5+TUM_default_S3_Util!F2*Weighting!L6+TUM_default_S3_Util!G2*Weighting!L7+TUM_default_S3_Util!H2*Weighting!L8+TUM_default_S3_Util!I2*Weighting!L9+TUM_default_S3_Util!J2*Weighting!L10+TUM_default_S3_Util!K2*Weighting!L11+TUM_default_S3_Util!L2*Weighting!L12+TUM_default_S3_Util!M2*Weighting!L13+TUM_default_S3_Util!N2*Weighting!L14+TUM_default_S3_Util!O2*Weighting!L15+TUM_default_S3_Util!P2*Weighting!L16+TUM_default_S3_Util!Q2*Weighting!L17</f>
        <v>-7.0948911670951906</v>
      </c>
      <c r="M2" s="6">
        <f>+TUM_default_S3_Util!B2*Weighting!M2+TUM_default_S3_Util!C2*Weighting!M3+TUM_default_S3_Util!D2*Weighting!M4+TUM_default_S3_Util!E2*Weighting!M5+TUM_default_S3_Util!F2*Weighting!M6+TUM_default_S3_Util!G2*Weighting!M7+TUM_default_S3_Util!H2*Weighting!M8+TUM_default_S3_Util!I2*Weighting!M9+TUM_default_S3_Util!J2*Weighting!M10+TUM_default_S3_Util!K2*Weighting!M11+TUM_default_S3_Util!L2*Weighting!M12+TUM_default_S3_Util!M2*Weighting!M13+TUM_default_S3_Util!N2*Weighting!M14+TUM_default_S3_Util!O2*Weighting!M15+TUM_default_S3_Util!P2*Weighting!M16+TUM_default_S3_Util!Q2*Weighting!M17</f>
        <v>-0.11310156531206494</v>
      </c>
      <c r="N2" s="6">
        <f>+TUM_default_S3_Util!B2*Weighting!N2+TUM_default_S3_Util!C2*Weighting!N3+TUM_default_S3_Util!D2*Weighting!N4+TUM_default_S3_Util!E2*Weighting!N5+TUM_default_S3_Util!F2*Weighting!N6+TUM_default_S3_Util!G2*Weighting!N7+TUM_default_S3_Util!H2*Weighting!N8+TUM_default_S3_Util!I2*Weighting!N9+TUM_default_S3_Util!J2*Weighting!N10+TUM_default_S3_Util!K2*Weighting!N11+TUM_default_S3_Util!L2*Weighting!N12+TUM_default_S3_Util!M2*Weighting!N13+TUM_default_S3_Util!N2*Weighting!N14+TUM_default_S3_Util!O2*Weighting!N15+TUM_default_S3_Util!P2*Weighting!N16+TUM_default_S3_Util!Q2*Weighting!N17</f>
        <v>-15.047257937110645</v>
      </c>
      <c r="O2" s="6">
        <f>+TUM_default_S3_Util!B2*Weighting!O2+TUM_default_S3_Util!C2*Weighting!O3+TUM_default_S3_Util!D2*Weighting!O4+TUM_default_S3_Util!E2*Weighting!O5+TUM_default_S3_Util!F2*Weighting!O6+TUM_default_S3_Util!G2*Weighting!O7+TUM_default_S3_Util!H2*Weighting!O8+TUM_default_S3_Util!I2*Weighting!O9+TUM_default_S3_Util!J2*Weighting!O10+TUM_default_S3_Util!K2*Weighting!O11+TUM_default_S3_Util!L2*Weighting!O12+TUM_default_S3_Util!M2*Weighting!O13+TUM_default_S3_Util!N2*Weighting!O14+TUM_default_S3_Util!O2*Weighting!O15+TUM_default_S3_Util!P2*Weighting!O16+TUM_default_S3_Util!Q2*Weighting!O17</f>
        <v>-8.7398284025805708</v>
      </c>
      <c r="P2" s="6">
        <f>+TUM_default_S3_Util!B2*Weighting!P2+TUM_default_S3_Util!C2*Weighting!P3+TUM_default_S3_Util!D2*Weighting!P4+TUM_default_S3_Util!E2*Weighting!P5+TUM_default_S3_Util!F2*Weighting!P6+TUM_default_S3_Util!G2*Weighting!P7+TUM_default_S3_Util!H2*Weighting!P8+TUM_default_S3_Util!I2*Weighting!P9+TUM_default_S3_Util!J2*Weighting!P10+TUM_default_S3_Util!K2*Weighting!P11+TUM_default_S3_Util!L2*Weighting!P12+TUM_default_S3_Util!M2*Weighting!P13+TUM_default_S3_Util!N2*Weighting!P14+TUM_default_S3_Util!O2*Weighting!P15+TUM_default_S3_Util!P2*Weighting!P16+TUM_default_S3_Util!Q2*Weighting!P17</f>
        <v>-7.4806030683129547</v>
      </c>
      <c r="Q2" s="6">
        <f>+TUM_default_S3_Util!B2*Weighting!Q2+TUM_default_S3_Util!C2*Weighting!Q3+TUM_default_S3_Util!D2*Weighting!Q4+TUM_default_S3_Util!E2*Weighting!Q5+TUM_default_S3_Util!F2*Weighting!Q6+TUM_default_S3_Util!G2*Weighting!Q7+TUM_default_S3_Util!H2*Weighting!Q8+TUM_default_S3_Util!I2*Weighting!Q9+TUM_default_S3_Util!J2*Weighting!Q10+TUM_default_S3_Util!K2*Weighting!Q11+TUM_default_S3_Util!L2*Weighting!Q12+TUM_default_S3_Util!M2*Weighting!Q13+TUM_default_S3_Util!N2*Weighting!Q14+TUM_default_S3_Util!O2*Weighting!Q15+TUM_default_S3_Util!P2*Weighting!Q16+TUM_default_S3_Util!Q2*Weighting!Q17</f>
        <v>-0.42166784713226813</v>
      </c>
      <c r="R2" s="6">
        <f>+TUM_default_S3_Util!B2*Weighting!R2+TUM_default_S3_Util!C2*Weighting!R3+TUM_default_S3_Util!D2*Weighting!R4+TUM_default_S3_Util!E2*Weighting!R5+TUM_default_S3_Util!F2*Weighting!R6+TUM_default_S3_Util!G2*Weighting!R7+TUM_default_S3_Util!H2*Weighting!R8+TUM_default_S3_Util!I2*Weighting!R9+TUM_default_S3_Util!J2*Weighting!R10+TUM_default_S3_Util!K2*Weighting!R11+TUM_default_S3_Util!L2*Weighting!R12+TUM_default_S3_Util!M2*Weighting!R13+TUM_default_S3_Util!N2*Weighting!R14+TUM_default_S3_Util!O2*Weighting!R15+TUM_default_S3_Util!P2*Weighting!R16+TUM_default_S3_Util!Q2*Weighting!R17</f>
        <v>-1.6973741420593758</v>
      </c>
      <c r="S2" s="6">
        <f>+TUM_default_S3_Util!B2*Weighting!S2+TUM_default_S3_Util!C2*Weighting!S3+TUM_default_S3_Util!D2*Weighting!S4+TUM_default_S3_Util!E2*Weighting!S5+TUM_default_S3_Util!F2*Weighting!S6+TUM_default_S3_Util!G2*Weighting!S7+TUM_default_S3_Util!H2*Weighting!S8+TUM_default_S3_Util!I2*Weighting!S9+TUM_default_S3_Util!J2*Weighting!S10+TUM_default_S3_Util!K2*Weighting!S11+TUM_default_S3_Util!L2*Weighting!S12+TUM_default_S3_Util!M2*Weighting!S13+TUM_default_S3_Util!N2*Weighting!S14+TUM_default_S3_Util!O2*Weighting!S15+TUM_default_S3_Util!P2*Weighting!S16+TUM_default_S3_Util!Q2*Weighting!S17</f>
        <v>-6.8570010738699052</v>
      </c>
      <c r="T2" s="6">
        <f>+TUM_default_S3_Util!B2*Weighting!T2+TUM_default_S3_Util!C2*Weighting!T3+TUM_default_S3_Util!D2*Weighting!T4+TUM_default_S3_Util!E2*Weighting!T5+TUM_default_S3_Util!F2*Weighting!T6+TUM_default_S3_Util!G2*Weighting!T7+TUM_default_S3_Util!H2*Weighting!T8+TUM_default_S3_Util!I2*Weighting!T9+TUM_default_S3_Util!J2*Weighting!T10+TUM_default_S3_Util!K2*Weighting!T11+TUM_default_S3_Util!L2*Weighting!T12+TUM_default_S3_Util!M2*Weighting!T13+TUM_default_S3_Util!N2*Weighting!T14+TUM_default_S3_Util!O2*Weighting!T15+TUM_default_S3_Util!P2*Weighting!T16+TUM_default_S3_Util!Q2*Weighting!T17</f>
        <v>-9.0823960032675988</v>
      </c>
      <c r="U2" s="6">
        <f>+TUM_default_S3_Util!B2*Weighting!U2+TUM_default_S3_Util!C2*Weighting!U3+TUM_default_S3_Util!D2*Weighting!U4+TUM_default_S3_Util!E2*Weighting!U5+TUM_default_S3_Util!F2*Weighting!U6+TUM_default_S3_Util!G2*Weighting!U7+TUM_default_S3_Util!H2*Weighting!U8+TUM_default_S3_Util!I2*Weighting!U9+TUM_default_S3_Util!J2*Weighting!U10+TUM_default_S3_Util!K2*Weighting!U11+TUM_default_S3_Util!L2*Weighting!U12+TUM_default_S3_Util!M2*Weighting!U13+TUM_default_S3_Util!N2*Weighting!U14+TUM_default_S3_Util!O2*Weighting!U15+TUM_default_S3_Util!P2*Weighting!U16+TUM_default_S3_Util!Q2*Weighting!U17</f>
        <v>-0.39546153362603248</v>
      </c>
      <c r="V2" s="6">
        <f>+TUM_default_S3_Util!B2*Weighting!V2+TUM_default_S3_Util!C2*Weighting!V3+TUM_default_S3_Util!D2*Weighting!V4+TUM_default_S3_Util!E2*Weighting!V5+TUM_default_S3_Util!F2*Weighting!V6+TUM_default_S3_Util!G2*Weighting!V7+TUM_default_S3_Util!H2*Weighting!V8+TUM_default_S3_Util!I2*Weighting!V9+TUM_default_S3_Util!J2*Weighting!V10+TUM_default_S3_Util!K2*Weighting!V11+TUM_default_S3_Util!L2*Weighting!V12+TUM_default_S3_Util!M2*Weighting!V13+TUM_default_S3_Util!N2*Weighting!V14+TUM_default_S3_Util!O2*Weighting!V15+TUM_default_S3_Util!P2*Weighting!V16+TUM_default_S3_Util!Q2*Weighting!V17</f>
        <v>-0.9001983578633318</v>
      </c>
      <c r="W2" s="6">
        <f>+TUM_default_S3_Util!B2*Weighting!W2+TUM_default_S3_Util!C2*Weighting!W3+TUM_default_S3_Util!D2*Weighting!W4+TUM_default_S3_Util!E2*Weighting!W5+TUM_default_S3_Util!F2*Weighting!W6+TUM_default_S3_Util!G2*Weighting!W7+TUM_default_S3_Util!H2*Weighting!W8+TUM_default_S3_Util!I2*Weighting!W9+TUM_default_S3_Util!J2*Weighting!W10+TUM_default_S3_Util!K2*Weighting!W11+TUM_default_S3_Util!L2*Weighting!W12+TUM_default_S3_Util!M2*Weighting!W13+TUM_default_S3_Util!N2*Weighting!W14+TUM_default_S3_Util!O2*Weighting!W15+TUM_default_S3_Util!P2*Weighting!W16+TUM_default_S3_Util!Q2*Weighting!W17</f>
        <v>-1.206137545674588</v>
      </c>
      <c r="X2" s="6">
        <f>+TUM_default_S3_Util!B2*Weighting!X2+TUM_default_S3_Util!C2*Weighting!X3+TUM_default_S3_Util!D2*Weighting!X4+TUM_default_S3_Util!E2*Weighting!X5+TUM_default_S3_Util!F2*Weighting!X6+TUM_default_S3_Util!G2*Weighting!X7+TUM_default_S3_Util!H2*Weighting!X8+TUM_default_S3_Util!I2*Weighting!X9+TUM_default_S3_Util!J2*Weighting!X10+TUM_default_S3_Util!K2*Weighting!X11+TUM_default_S3_Util!L2*Weighting!X12+TUM_default_S3_Util!M2*Weighting!X13+TUM_default_S3_Util!N2*Weighting!X14+TUM_default_S3_Util!O2*Weighting!X15+TUM_default_S3_Util!P2*Weighting!X16+TUM_default_S3_Util!Q2*Weighting!X17</f>
        <v>-0.7994997383739576</v>
      </c>
      <c r="Y2" s="6">
        <f>+TUM_default_S3_Util!B2*Weighting!Y2+TUM_default_S3_Util!C2*Weighting!Y3+TUM_default_S3_Util!D2*Weighting!Y4+TUM_default_S3_Util!E2*Weighting!Y5+TUM_default_S3_Util!F2*Weighting!Y6+TUM_default_S3_Util!G2*Weighting!Y7+TUM_default_S3_Util!H2*Weighting!Y8+TUM_default_S3_Util!I2*Weighting!Y9+TUM_default_S3_Util!J2*Weighting!Y10+TUM_default_S3_Util!K2*Weighting!Y11+TUM_default_S3_Util!L2*Weighting!Y12+TUM_default_S3_Util!M2*Weighting!Y13+TUM_default_S3_Util!N2*Weighting!Y14+TUM_default_S3_Util!O2*Weighting!Y15+TUM_default_S3_Util!P2*Weighting!Y16+TUM_default_S3_Util!Q2*Weighting!Y17</f>
        <v>-0.48940644428361979</v>
      </c>
      <c r="Z2" s="6">
        <f>+TUM_default_S3_Util!B2*Weighting!Z2+TUM_default_S3_Util!C2*Weighting!Z3+TUM_default_S3_Util!D2*Weighting!Z4+TUM_default_S3_Util!E2*Weighting!Z5+TUM_default_S3_Util!F2*Weighting!Z6+TUM_default_S3_Util!G2*Weighting!Z7+TUM_default_S3_Util!H2*Weighting!Z8+TUM_default_S3_Util!I2*Weighting!Z9+TUM_default_S3_Util!J2*Weighting!Z10+TUM_default_S3_Util!K2*Weighting!Z11+TUM_default_S3_Util!L2*Weighting!Z12+TUM_default_S3_Util!M2*Weighting!Z13+TUM_default_S3_Util!N2*Weighting!Z14+TUM_default_S3_Util!O2*Weighting!Z15+TUM_default_S3_Util!P2*Weighting!Z16+TUM_default_S3_Util!Q2*Weighting!Z17</f>
        <v>-2.098685837473397</v>
      </c>
      <c r="AA2" s="6">
        <f>+TUM_default_S3_Util!B2*Weighting!AA2+TUM_default_S3_Util!C2*Weighting!AA3+TUM_default_S3_Util!D2*Weighting!AA4+TUM_default_S3_Util!E2*Weighting!AA5+TUM_default_S3_Util!F2*Weighting!AA6+TUM_default_S3_Util!G2*Weighting!AA7+TUM_default_S3_Util!H2*Weighting!AA8+TUM_default_S3_Util!I2*Weighting!AA9+TUM_default_S3_Util!J2*Weighting!AA10+TUM_default_S3_Util!K2*Weighting!AA11+TUM_default_S3_Util!L2*Weighting!AA12+TUM_default_S3_Util!M2*Weighting!AA13+TUM_default_S3_Util!N2*Weighting!AA14+TUM_default_S3_Util!O2*Weighting!AA15+TUM_default_S3_Util!P2*Weighting!AA16+TUM_default_S3_Util!Q2*Weighting!AA17</f>
        <v>-3.453996065389489</v>
      </c>
    </row>
    <row r="3" spans="1:27" x14ac:dyDescent="0.35">
      <c r="A3" s="5" t="s">
        <v>2</v>
      </c>
      <c r="B3" s="6">
        <f ca="1">+TUM_default_S3_Util!B3*Weighting!B2+TUM_default_S3_Util!C3*Weighting!B3+TUM_default_S3_Util!D3*Weighting!B4+TUM_default_S3_Util!E3*Weighting!B5+TUM_default_S3_Util!F3*Weighting!B6+TUM_default_S3_Util!G3*Weighting!B7+TUM_default_S3_Util!H3*Weighting!B8+TUM_default_S3_Util!I3*Weighting!B9+TUM_default_S3_Util!J3*Weighting!B10+TUM_default_S3_Util!K3*Weighting!B11+TUM_default_S3_Util!L3*Weighting!B12+TUM_default_S3_Util!M3*Weighting!B13+TUM_default_S3_Util!N3*Weighting!B14+TUM_default_S3_Util!O3*Weighting!B15+TUM_default_S3_Util!P3*Weighting!B16+TUM_default_S3_Util!Q3*Weighting!B17</f>
        <v>-9.8157671540018615E-2</v>
      </c>
      <c r="C3" s="6">
        <f ca="1">+TUM_default_S3_Util!B3*Weighting!C2+TUM_default_S3_Util!C3*Weighting!C3+TUM_default_S3_Util!D3*Weighting!C4+TUM_default_S3_Util!E3*Weighting!C5+TUM_default_S3_Util!F3*Weighting!C6+TUM_default_S3_Util!G3*Weighting!C7+TUM_default_S3_Util!H3*Weighting!C8+TUM_default_S3_Util!I3*Weighting!C9+TUM_default_S3_Util!J3*Weighting!C10+TUM_default_S3_Util!K3*Weighting!C11+TUM_default_S3_Util!L3*Weighting!C12+TUM_default_S3_Util!M3*Weighting!C13+TUM_default_S3_Util!N3*Weighting!C14+TUM_default_S3_Util!O3*Weighting!C15+TUM_default_S3_Util!P3*Weighting!C16+TUM_default_S3_Util!Q3*Weighting!C17</f>
        <v>-6.7773640379925365E-2</v>
      </c>
      <c r="D3" s="6">
        <f ca="1">+TUM_default_S3_Util!B3*Weighting!D2+TUM_default_S3_Util!C3*Weighting!D3+TUM_default_S3_Util!D3*Weighting!D4+TUM_default_S3_Util!E3*Weighting!D5+TUM_default_S3_Util!F3*Weighting!D6+TUM_default_S3_Util!G3*Weighting!D7+TUM_default_S3_Util!H3*Weighting!D8+TUM_default_S3_Util!I3*Weighting!D9+TUM_default_S3_Util!J3*Weighting!D10+TUM_default_S3_Util!K3*Weighting!D11+TUM_default_S3_Util!L3*Weighting!D12+TUM_default_S3_Util!M3*Weighting!D13+TUM_default_S3_Util!N3*Weighting!D14+TUM_default_S3_Util!O3*Weighting!D15+TUM_default_S3_Util!P3*Weighting!D16+TUM_default_S3_Util!Q3*Weighting!D17</f>
        <v>-9.622396911404027E-2</v>
      </c>
      <c r="E3" s="6">
        <f ca="1">+TUM_default_S3_Util!B3*Weighting!E2+TUM_default_S3_Util!C3*Weighting!E3+TUM_default_S3_Util!D3*Weighting!E4+TUM_default_S3_Util!E3*Weighting!E5+TUM_default_S3_Util!F3*Weighting!E6+TUM_default_S3_Util!G3*Weighting!E7+TUM_default_S3_Util!H3*Weighting!E8+TUM_default_S3_Util!I3*Weighting!E9+TUM_default_S3_Util!J3*Weighting!E10+TUM_default_S3_Util!K3*Weighting!E11+TUM_default_S3_Util!L3*Weighting!E12+TUM_default_S3_Util!M3*Weighting!E13+TUM_default_S3_Util!N3*Weighting!E14+TUM_default_S3_Util!O3*Weighting!E15+TUM_default_S3_Util!P3*Weighting!E16+TUM_default_S3_Util!Q3*Weighting!E17</f>
        <v>-5.6577221754176447E-2</v>
      </c>
      <c r="F3" s="6">
        <f ca="1">+TUM_default_S3_Util!B3*Weighting!F2+TUM_default_S3_Util!C3*Weighting!F3+TUM_default_S3_Util!D3*Weighting!F4+TUM_default_S3_Util!E3*Weighting!F5+TUM_default_S3_Util!F3*Weighting!F6+TUM_default_S3_Util!G3*Weighting!F7+TUM_default_S3_Util!H3*Weighting!F8+TUM_default_S3_Util!I3*Weighting!F9+TUM_default_S3_Util!J3*Weighting!F10+TUM_default_S3_Util!K3*Weighting!F11+TUM_default_S3_Util!L3*Weighting!F12+TUM_default_S3_Util!M3*Weighting!F13+TUM_default_S3_Util!N3*Weighting!F14+TUM_default_S3_Util!O3*Weighting!F15+TUM_default_S3_Util!P3*Weighting!F16+TUM_default_S3_Util!Q3*Weighting!F17</f>
        <v>-8.5649656970589849E-2</v>
      </c>
      <c r="G3" s="6">
        <f>+TUM_default_S3_Util!B3*Weighting!G2+TUM_default_S3_Util!C3*Weighting!G3+TUM_default_S3_Util!D3*Weighting!G4+TUM_default_S3_Util!E3*Weighting!G5+TUM_default_S3_Util!F3*Weighting!G6+TUM_default_S3_Util!G3*Weighting!G7+TUM_default_S3_Util!H3*Weighting!G8+TUM_default_S3_Util!I3*Weighting!G9+TUM_default_S3_Util!J3*Weighting!G10+TUM_default_S3_Util!K3*Weighting!G11+TUM_default_S3_Util!L3*Weighting!G12+TUM_default_S3_Util!M3*Weighting!G13+TUM_default_S3_Util!N3*Weighting!G14+TUM_default_S3_Util!O3*Weighting!G15+TUM_default_S3_Util!P3*Weighting!G16+TUM_default_S3_Util!Q3*Weighting!G17</f>
        <v>-5.0756142238166831E-2</v>
      </c>
      <c r="H3" s="6">
        <f>+TUM_default_S3_Util!B3*Weighting!H2+TUM_default_S3_Util!C3*Weighting!H3+TUM_default_S3_Util!D3*Weighting!H4+TUM_default_S3_Util!E3*Weighting!H5+TUM_default_S3_Util!F3*Weighting!H6+TUM_default_S3_Util!G3*Weighting!H7+TUM_default_S3_Util!H3*Weighting!H8+TUM_default_S3_Util!I3*Weighting!H9+TUM_default_S3_Util!J3*Weighting!H10+TUM_default_S3_Util!K3*Weighting!H11+TUM_default_S3_Util!L3*Weighting!H12+TUM_default_S3_Util!M3*Weighting!H13+TUM_default_S3_Util!N3*Weighting!H14+TUM_default_S3_Util!O3*Weighting!H15+TUM_default_S3_Util!P3*Weighting!H16+TUM_default_S3_Util!Q3*Weighting!H17</f>
        <v>-4.1853316718216911E-2</v>
      </c>
      <c r="I3" s="6">
        <f>+TUM_default_S3_Util!B3*Weighting!I2+TUM_default_S3_Util!C3*Weighting!I3+TUM_default_S3_Util!D3*Weighting!I4+TUM_default_S3_Util!E3*Weighting!I5+TUM_default_S3_Util!F3*Weighting!I6+TUM_default_S3_Util!G3*Weighting!I7+TUM_default_S3_Util!H3*Weighting!I8+TUM_default_S3_Util!I3*Weighting!I9+TUM_default_S3_Util!J3*Weighting!I10+TUM_default_S3_Util!K3*Weighting!I11+TUM_default_S3_Util!L3*Weighting!I12+TUM_default_S3_Util!M3*Weighting!I13+TUM_default_S3_Util!N3*Weighting!I14+TUM_default_S3_Util!O3*Weighting!I15+TUM_default_S3_Util!P3*Weighting!I16+TUM_default_S3_Util!Q3*Weighting!I17</f>
        <v>-5.1672355095766898E-2</v>
      </c>
      <c r="J3" s="6">
        <f>+TUM_default_S3_Util!B3*Weighting!J2+TUM_default_S3_Util!C3*Weighting!J3+TUM_default_S3_Util!D3*Weighting!J4+TUM_default_S3_Util!E3*Weighting!J5+TUM_default_S3_Util!F3*Weighting!J6+TUM_default_S3_Util!G3*Weighting!J7+TUM_default_S3_Util!H3*Weighting!J8+TUM_default_S3_Util!I3*Weighting!J9+TUM_default_S3_Util!J3*Weighting!J10+TUM_default_S3_Util!K3*Weighting!J11+TUM_default_S3_Util!L3*Weighting!J12+TUM_default_S3_Util!M3*Weighting!J13+TUM_default_S3_Util!N3*Weighting!J14+TUM_default_S3_Util!O3*Weighting!J15+TUM_default_S3_Util!P3*Weighting!J16+TUM_default_S3_Util!Q3*Weighting!J17</f>
        <v>-4.9369433703464374E-2</v>
      </c>
      <c r="K3" s="6">
        <f>+TUM_default_S3_Util!B3*Weighting!K2+TUM_default_S3_Util!C3*Weighting!K3+TUM_default_S3_Util!D3*Weighting!K4+TUM_default_S3_Util!E3*Weighting!K5+TUM_default_S3_Util!F3*Weighting!K6+TUM_default_S3_Util!G3*Weighting!K7+TUM_default_S3_Util!H3*Weighting!K8+TUM_default_S3_Util!I3*Weighting!K9+TUM_default_S3_Util!J3*Weighting!K10+TUM_default_S3_Util!K3*Weighting!K11+TUM_default_S3_Util!L3*Weighting!K12+TUM_default_S3_Util!M3*Weighting!K13+TUM_default_S3_Util!N3*Weighting!K14+TUM_default_S3_Util!O3*Weighting!K15+TUM_default_S3_Util!P3*Weighting!K16+TUM_default_S3_Util!Q3*Weighting!K17</f>
        <v>-4.5536205496042814E-2</v>
      </c>
      <c r="L3" s="6">
        <f>+TUM_default_S3_Util!B3*Weighting!L2+TUM_default_S3_Util!C3*Weighting!L3+TUM_default_S3_Util!D3*Weighting!L4+TUM_default_S3_Util!E3*Weighting!L5+TUM_default_S3_Util!F3*Weighting!L6+TUM_default_S3_Util!G3*Weighting!L7+TUM_default_S3_Util!H3*Weighting!L8+TUM_default_S3_Util!I3*Weighting!L9+TUM_default_S3_Util!J3*Weighting!L10+TUM_default_S3_Util!K3*Weighting!L11+TUM_default_S3_Util!L3*Weighting!L12+TUM_default_S3_Util!M3*Weighting!L13+TUM_default_S3_Util!N3*Weighting!L14+TUM_default_S3_Util!O3*Weighting!L15+TUM_default_S3_Util!P3*Weighting!L16+TUM_default_S3_Util!Q3*Weighting!L17</f>
        <v>-3.932180146242608E-2</v>
      </c>
      <c r="M3" s="6">
        <f>+TUM_default_S3_Util!B3*Weighting!M2+TUM_default_S3_Util!C3*Weighting!M3+TUM_default_S3_Util!D3*Weighting!M4+TUM_default_S3_Util!E3*Weighting!M5+TUM_default_S3_Util!F3*Weighting!M6+TUM_default_S3_Util!G3*Weighting!M7+TUM_default_S3_Util!H3*Weighting!M8+TUM_default_S3_Util!I3*Weighting!M9+TUM_default_S3_Util!J3*Weighting!M10+TUM_default_S3_Util!K3*Weighting!M11+TUM_default_S3_Util!L3*Weighting!M12+TUM_default_S3_Util!M3*Weighting!M13+TUM_default_S3_Util!N3*Weighting!M14+TUM_default_S3_Util!O3*Weighting!M15+TUM_default_S3_Util!P3*Weighting!M16+TUM_default_S3_Util!Q3*Weighting!M17</f>
        <v>-2.9176610660350093E-3</v>
      </c>
      <c r="N3" s="6">
        <f>+TUM_default_S3_Util!B3*Weighting!N2+TUM_default_S3_Util!C3*Weighting!N3+TUM_default_S3_Util!D3*Weighting!N4+TUM_default_S3_Util!E3*Weighting!N5+TUM_default_S3_Util!F3*Weighting!N6+TUM_default_S3_Util!G3*Weighting!N7+TUM_default_S3_Util!H3*Weighting!N8+TUM_default_S3_Util!I3*Weighting!N9+TUM_default_S3_Util!J3*Weighting!N10+TUM_default_S3_Util!K3*Weighting!N11+TUM_default_S3_Util!L3*Weighting!N12+TUM_default_S3_Util!M3*Weighting!N13+TUM_default_S3_Util!N3*Weighting!N14+TUM_default_S3_Util!O3*Weighting!N15+TUM_default_S3_Util!P3*Weighting!N16+TUM_default_S3_Util!Q3*Weighting!N17</f>
        <v>-0.27288102995720864</v>
      </c>
      <c r="O3" s="6">
        <f>+TUM_default_S3_Util!B3*Weighting!O2+TUM_default_S3_Util!C3*Weighting!O3+TUM_default_S3_Util!D3*Weighting!O4+TUM_default_S3_Util!E3*Weighting!O5+TUM_default_S3_Util!F3*Weighting!O6+TUM_default_S3_Util!G3*Weighting!O7+TUM_default_S3_Util!H3*Weighting!O8+TUM_default_S3_Util!I3*Weighting!O9+TUM_default_S3_Util!J3*Weighting!O10+TUM_default_S3_Util!K3*Weighting!O11+TUM_default_S3_Util!L3*Weighting!O12+TUM_default_S3_Util!M3*Weighting!O13+TUM_default_S3_Util!N3*Weighting!O14+TUM_default_S3_Util!O3*Weighting!O15+TUM_default_S3_Util!P3*Weighting!O16+TUM_default_S3_Util!Q3*Weighting!O17</f>
        <v>-9.823669049215962E-2</v>
      </c>
      <c r="P3" s="6">
        <f>+TUM_default_S3_Util!B3*Weighting!P2+TUM_default_S3_Util!C3*Weighting!P3+TUM_default_S3_Util!D3*Weighting!P4+TUM_default_S3_Util!E3*Weighting!P5+TUM_default_S3_Util!F3*Weighting!P6+TUM_default_S3_Util!G3*Weighting!P7+TUM_default_S3_Util!H3*Weighting!P8+TUM_default_S3_Util!I3*Weighting!P9+TUM_default_S3_Util!J3*Weighting!P10+TUM_default_S3_Util!K3*Weighting!P11+TUM_default_S3_Util!L3*Weighting!P12+TUM_default_S3_Util!M3*Weighting!P13+TUM_default_S3_Util!N3*Weighting!P14+TUM_default_S3_Util!O3*Weighting!P15+TUM_default_S3_Util!P3*Weighting!P16+TUM_default_S3_Util!Q3*Weighting!P17</f>
        <v>-4.3964182651585755E-2</v>
      </c>
      <c r="Q3" s="6">
        <f>+TUM_default_S3_Util!B3*Weighting!Q2+TUM_default_S3_Util!C3*Weighting!Q3+TUM_default_S3_Util!D3*Weighting!Q4+TUM_default_S3_Util!E3*Weighting!Q5+TUM_default_S3_Util!F3*Weighting!Q6+TUM_default_S3_Util!G3*Weighting!Q7+TUM_default_S3_Util!H3*Weighting!Q8+TUM_default_S3_Util!I3*Weighting!Q9+TUM_default_S3_Util!J3*Weighting!Q10+TUM_default_S3_Util!K3*Weighting!Q11+TUM_default_S3_Util!L3*Weighting!Q12+TUM_default_S3_Util!M3*Weighting!Q13+TUM_default_S3_Util!N3*Weighting!Q14+TUM_default_S3_Util!O3*Weighting!Q15+TUM_default_S3_Util!P3*Weighting!Q16+TUM_default_S3_Util!Q3*Weighting!Q17</f>
        <v>-4.7977301247608172E-3</v>
      </c>
      <c r="R3" s="6">
        <f>+TUM_default_S3_Util!B3*Weighting!R2+TUM_default_S3_Util!C3*Weighting!R3+TUM_default_S3_Util!D3*Weighting!R4+TUM_default_S3_Util!E3*Weighting!R5+TUM_default_S3_Util!F3*Weighting!R6+TUM_default_S3_Util!G3*Weighting!R7+TUM_default_S3_Util!H3*Weighting!R8+TUM_default_S3_Util!I3*Weighting!R9+TUM_default_S3_Util!J3*Weighting!R10+TUM_default_S3_Util!K3*Weighting!R11+TUM_default_S3_Util!L3*Weighting!R12+TUM_default_S3_Util!M3*Weighting!R13+TUM_default_S3_Util!N3*Weighting!R14+TUM_default_S3_Util!O3*Weighting!R15+TUM_default_S3_Util!P3*Weighting!R16+TUM_default_S3_Util!Q3*Weighting!R17</f>
        <v>-5.8570135504973614E-2</v>
      </c>
      <c r="S3" s="6">
        <f>+TUM_default_S3_Util!B3*Weighting!S2+TUM_default_S3_Util!C3*Weighting!S3+TUM_default_S3_Util!D3*Weighting!S4+TUM_default_S3_Util!E3*Weighting!S5+TUM_default_S3_Util!F3*Weighting!S6+TUM_default_S3_Util!G3*Weighting!S7+TUM_default_S3_Util!H3*Weighting!S8+TUM_default_S3_Util!I3*Weighting!S9+TUM_default_S3_Util!J3*Weighting!S10+TUM_default_S3_Util!K3*Weighting!S11+TUM_default_S3_Util!L3*Weighting!S12+TUM_default_S3_Util!M3*Weighting!S13+TUM_default_S3_Util!N3*Weighting!S14+TUM_default_S3_Util!O3*Weighting!S15+TUM_default_S3_Util!P3*Weighting!S16+TUM_default_S3_Util!Q3*Weighting!S17</f>
        <v>-3.8153998298126497E-2</v>
      </c>
      <c r="T3" s="6">
        <f>+TUM_default_S3_Util!B3*Weighting!T2+TUM_default_S3_Util!C3*Weighting!T3+TUM_default_S3_Util!D3*Weighting!T4+TUM_default_S3_Util!E3*Weighting!T5+TUM_default_S3_Util!F3*Weighting!T6+TUM_default_S3_Util!G3*Weighting!T7+TUM_default_S3_Util!H3*Weighting!T8+TUM_default_S3_Util!I3*Weighting!T9+TUM_default_S3_Util!J3*Weighting!T10+TUM_default_S3_Util!K3*Weighting!T11+TUM_default_S3_Util!L3*Weighting!T12+TUM_default_S3_Util!M3*Weighting!T13+TUM_default_S3_Util!N3*Weighting!T14+TUM_default_S3_Util!O3*Weighting!T15+TUM_default_S3_Util!P3*Weighting!T16+TUM_default_S3_Util!Q3*Weighting!T17</f>
        <v>-4.7848167150813817E-2</v>
      </c>
      <c r="U3" s="6">
        <f>+TUM_default_S3_Util!B3*Weighting!U2+TUM_default_S3_Util!C3*Weighting!U3+TUM_default_S3_Util!D3*Weighting!U4+TUM_default_S3_Util!E3*Weighting!U5+TUM_default_S3_Util!F3*Weighting!U6+TUM_default_S3_Util!G3*Weighting!U7+TUM_default_S3_Util!H3*Weighting!U8+TUM_default_S3_Util!I3*Weighting!U9+TUM_default_S3_Util!J3*Weighting!U10+TUM_default_S3_Util!K3*Weighting!U11+TUM_default_S3_Util!L3*Weighting!U12+TUM_default_S3_Util!M3*Weighting!U13+TUM_default_S3_Util!N3*Weighting!U14+TUM_default_S3_Util!O3*Weighting!U15+TUM_default_S3_Util!P3*Weighting!U16+TUM_default_S3_Util!Q3*Weighting!U17</f>
        <v>-5.2609246886293386E-3</v>
      </c>
      <c r="V3" s="6">
        <f>+TUM_default_S3_Util!B3*Weighting!V2+TUM_default_S3_Util!C3*Weighting!V3+TUM_default_S3_Util!D3*Weighting!V4+TUM_default_S3_Util!E3*Weighting!V5+TUM_default_S3_Util!F3*Weighting!V6+TUM_default_S3_Util!G3*Weighting!V7+TUM_default_S3_Util!H3*Weighting!V8+TUM_default_S3_Util!I3*Weighting!V9+TUM_default_S3_Util!J3*Weighting!V10+TUM_default_S3_Util!K3*Weighting!V11+TUM_default_S3_Util!L3*Weighting!V12+TUM_default_S3_Util!M3*Weighting!V13+TUM_default_S3_Util!N3*Weighting!V14+TUM_default_S3_Util!O3*Weighting!V15+TUM_default_S3_Util!P3*Weighting!V16+TUM_default_S3_Util!Q3*Weighting!V17</f>
        <v>-2.7231258447381366E-2</v>
      </c>
      <c r="W3" s="6">
        <f>+TUM_default_S3_Util!B3*Weighting!W2+TUM_default_S3_Util!C3*Weighting!W3+TUM_default_S3_Util!D3*Weighting!W4+TUM_default_S3_Util!E3*Weighting!W5+TUM_default_S3_Util!F3*Weighting!W6+TUM_default_S3_Util!G3*Weighting!W7+TUM_default_S3_Util!H3*Weighting!W8+TUM_default_S3_Util!I3*Weighting!W9+TUM_default_S3_Util!J3*Weighting!W10+TUM_default_S3_Util!K3*Weighting!W11+TUM_default_S3_Util!L3*Weighting!W12+TUM_default_S3_Util!M3*Weighting!W13+TUM_default_S3_Util!N3*Weighting!W14+TUM_default_S3_Util!O3*Weighting!W15+TUM_default_S3_Util!P3*Weighting!W16+TUM_default_S3_Util!Q3*Weighting!W17</f>
        <v>-7.1511547261714783E-2</v>
      </c>
      <c r="X3" s="6">
        <f>+TUM_default_S3_Util!B3*Weighting!X2+TUM_default_S3_Util!C3*Weighting!X3+TUM_default_S3_Util!D3*Weighting!X4+TUM_default_S3_Util!E3*Weighting!X5+TUM_default_S3_Util!F3*Weighting!X6+TUM_default_S3_Util!G3*Weighting!X7+TUM_default_S3_Util!H3*Weighting!X8+TUM_default_S3_Util!I3*Weighting!X9+TUM_default_S3_Util!J3*Weighting!X10+TUM_default_S3_Util!K3*Weighting!X11+TUM_default_S3_Util!L3*Weighting!X12+TUM_default_S3_Util!M3*Weighting!X13+TUM_default_S3_Util!N3*Weighting!X14+TUM_default_S3_Util!O3*Weighting!X15+TUM_default_S3_Util!P3*Weighting!X16+TUM_default_S3_Util!Q3*Weighting!X17</f>
        <v>-4.4235679577725086E-3</v>
      </c>
      <c r="Y3" s="6">
        <f>+TUM_default_S3_Util!B3*Weighting!Y2+TUM_default_S3_Util!C3*Weighting!Y3+TUM_default_S3_Util!D3*Weighting!Y4+TUM_default_S3_Util!E3*Weighting!Y5+TUM_default_S3_Util!F3*Weighting!Y6+TUM_default_S3_Util!G3*Weighting!Y7+TUM_default_S3_Util!H3*Weighting!Y8+TUM_default_S3_Util!I3*Weighting!Y9+TUM_default_S3_Util!J3*Weighting!Y10+TUM_default_S3_Util!K3*Weighting!Y11+TUM_default_S3_Util!L3*Weighting!Y12+TUM_default_S3_Util!M3*Weighting!Y13+TUM_default_S3_Util!N3*Weighting!Y14+TUM_default_S3_Util!O3*Weighting!Y15+TUM_default_S3_Util!P3*Weighting!Y16+TUM_default_S3_Util!Q3*Weighting!Y17</f>
        <v>-2.3785019982471424E-3</v>
      </c>
      <c r="Z3" s="6">
        <f>+TUM_default_S3_Util!B3*Weighting!Z2+TUM_default_S3_Util!C3*Weighting!Z3+TUM_default_S3_Util!D3*Weighting!Z4+TUM_default_S3_Util!E3*Weighting!Z5+TUM_default_S3_Util!F3*Weighting!Z6+TUM_default_S3_Util!G3*Weighting!Z7+TUM_default_S3_Util!H3*Weighting!Z8+TUM_default_S3_Util!I3*Weighting!Z9+TUM_default_S3_Util!J3*Weighting!Z10+TUM_default_S3_Util!K3*Weighting!Z11+TUM_default_S3_Util!L3*Weighting!Z12+TUM_default_S3_Util!M3*Weighting!Z13+TUM_default_S3_Util!N3*Weighting!Z14+TUM_default_S3_Util!O3*Weighting!Z15+TUM_default_S3_Util!P3*Weighting!Z16+TUM_default_S3_Util!Q3*Weighting!Z17</f>
        <v>-1.8353936958157104E-2</v>
      </c>
      <c r="AA3" s="6">
        <f>+TUM_default_S3_Util!B3*Weighting!AA2+TUM_default_S3_Util!C3*Weighting!AA3+TUM_default_S3_Util!D3*Weighting!AA4+TUM_default_S3_Util!E3*Weighting!AA5+TUM_default_S3_Util!F3*Weighting!AA6+TUM_default_S3_Util!G3*Weighting!AA7+TUM_default_S3_Util!H3*Weighting!AA8+TUM_default_S3_Util!I3*Weighting!AA9+TUM_default_S3_Util!J3*Weighting!AA10+TUM_default_S3_Util!K3*Weighting!AA11+TUM_default_S3_Util!L3*Weighting!AA12+TUM_default_S3_Util!M3*Weighting!AA13+TUM_default_S3_Util!N3*Weighting!AA14+TUM_default_S3_Util!O3*Weighting!AA15+TUM_default_S3_Util!P3*Weighting!AA16+TUM_default_S3_Util!Q3*Weighting!AA17</f>
        <v>-7.6247141790676931E-2</v>
      </c>
    </row>
    <row r="4" spans="1:27" x14ac:dyDescent="0.35">
      <c r="A4" s="5" t="s">
        <v>3</v>
      </c>
      <c r="B4" s="6">
        <f ca="1">+TUM_default_S3_Util!B4*Weighting!B2+TUM_default_S3_Util!C4*Weighting!B3+TUM_default_S3_Util!D4*Weighting!B4+TUM_default_S3_Util!E4*Weighting!B5+TUM_default_S3_Util!F4*Weighting!B6+TUM_default_S3_Util!G4*Weighting!B7+TUM_default_S3_Util!H4*Weighting!B8+TUM_default_S3_Util!I4*Weighting!B9+TUM_default_S3_Util!J4*Weighting!B10+TUM_default_S3_Util!K4*Weighting!B11+TUM_default_S3_Util!L4*Weighting!B12+TUM_default_S3_Util!M4*Weighting!B13+TUM_default_S3_Util!N4*Weighting!B14+TUM_default_S3_Util!O4*Weighting!B15+TUM_default_S3_Util!P4*Weighting!B16+TUM_default_S3_Util!Q4*Weighting!B17</f>
        <v>-6.7438673038070975</v>
      </c>
      <c r="C4" s="6">
        <f ca="1">+TUM_default_S3_Util!B4*Weighting!C2+TUM_default_S3_Util!C4*Weighting!C3+TUM_default_S3_Util!D4*Weighting!C4+TUM_default_S3_Util!E4*Weighting!C5+TUM_default_S3_Util!F4*Weighting!C6+TUM_default_S3_Util!G4*Weighting!C7+TUM_default_S3_Util!H4*Weighting!C8+TUM_default_S3_Util!I4*Weighting!C9+TUM_default_S3_Util!J4*Weighting!C10+TUM_default_S3_Util!K4*Weighting!C11+TUM_default_S3_Util!L4*Weighting!C12+TUM_default_S3_Util!M4*Weighting!C13+TUM_default_S3_Util!N4*Weighting!C14+TUM_default_S3_Util!O4*Weighting!C15+TUM_default_S3_Util!P4*Weighting!C16+TUM_default_S3_Util!Q4*Weighting!C17</f>
        <v>-5.7389781207094668</v>
      </c>
      <c r="D4" s="6">
        <f ca="1">+TUM_default_S3_Util!B4*Weighting!D2+TUM_default_S3_Util!C4*Weighting!D3+TUM_default_S3_Util!D4*Weighting!D4+TUM_default_S3_Util!E4*Weighting!D5+TUM_default_S3_Util!F4*Weighting!D6+TUM_default_S3_Util!G4*Weighting!D7+TUM_default_S3_Util!H4*Weighting!D8+TUM_default_S3_Util!I4*Weighting!D9+TUM_default_S3_Util!J4*Weighting!D10+TUM_default_S3_Util!K4*Weighting!D11+TUM_default_S3_Util!L4*Weighting!D12+TUM_default_S3_Util!M4*Weighting!D13+TUM_default_S3_Util!N4*Weighting!D14+TUM_default_S3_Util!O4*Weighting!D15+TUM_default_S3_Util!P4*Weighting!D16+TUM_default_S3_Util!Q4*Weighting!D17</f>
        <v>-6.5859580877503472</v>
      </c>
      <c r="E4" s="6">
        <f ca="1">+TUM_default_S3_Util!B4*Weighting!E2+TUM_default_S3_Util!C4*Weighting!E3+TUM_default_S3_Util!D4*Weighting!E4+TUM_default_S3_Util!E4*Weighting!E5+TUM_default_S3_Util!F4*Weighting!E6+TUM_default_S3_Util!G4*Weighting!E7+TUM_default_S3_Util!H4*Weighting!E8+TUM_default_S3_Util!I4*Weighting!E9+TUM_default_S3_Util!J4*Weighting!E10+TUM_default_S3_Util!K4*Weighting!E11+TUM_default_S3_Util!L4*Weighting!E12+TUM_default_S3_Util!M4*Weighting!E13+TUM_default_S3_Util!N4*Weighting!E14+TUM_default_S3_Util!O4*Weighting!E15+TUM_default_S3_Util!P4*Weighting!E16+TUM_default_S3_Util!Q4*Weighting!E17</f>
        <v>-2.3229389644271721</v>
      </c>
      <c r="F4" s="6">
        <f ca="1">+TUM_default_S3_Util!B4*Weighting!F2+TUM_default_S3_Util!C4*Weighting!F3+TUM_default_S3_Util!D4*Weighting!F4+TUM_default_S3_Util!E4*Weighting!F5+TUM_default_S3_Util!F4*Weighting!F6+TUM_default_S3_Util!G4*Weighting!F7+TUM_default_S3_Util!H4*Weighting!F8+TUM_default_S3_Util!I4*Weighting!F9+TUM_default_S3_Util!J4*Weighting!F10+TUM_default_S3_Util!K4*Weighting!F11+TUM_default_S3_Util!L4*Weighting!F12+TUM_default_S3_Util!M4*Weighting!F13+TUM_default_S3_Util!N4*Weighting!F14+TUM_default_S3_Util!O4*Weighting!F15+TUM_default_S3_Util!P4*Weighting!F16+TUM_default_S3_Util!Q4*Weighting!F17</f>
        <v>-6.497988215581838</v>
      </c>
      <c r="G4" s="6">
        <f>+TUM_default_S3_Util!B4*Weighting!G2+TUM_default_S3_Util!C4*Weighting!G3+TUM_default_S3_Util!D4*Weighting!G4+TUM_default_S3_Util!E4*Weighting!G5+TUM_default_S3_Util!F4*Weighting!G6+TUM_default_S3_Util!G4*Weighting!G7+TUM_default_S3_Util!H4*Weighting!G8+TUM_default_S3_Util!I4*Weighting!G9+TUM_default_S3_Util!J4*Weighting!G10+TUM_default_S3_Util!K4*Weighting!G11+TUM_default_S3_Util!L4*Weighting!G12+TUM_default_S3_Util!M4*Weighting!G13+TUM_default_S3_Util!N4*Weighting!G14+TUM_default_S3_Util!O4*Weighting!G15+TUM_default_S3_Util!P4*Weighting!G16+TUM_default_S3_Util!Q4*Weighting!G17</f>
        <v>-4.0665880283508953</v>
      </c>
      <c r="H4" s="6">
        <f>+TUM_default_S3_Util!B4*Weighting!H2+TUM_default_S3_Util!C4*Weighting!H3+TUM_default_S3_Util!D4*Weighting!H4+TUM_default_S3_Util!E4*Weighting!H5+TUM_default_S3_Util!F4*Weighting!H6+TUM_default_S3_Util!G4*Weighting!H7+TUM_default_S3_Util!H4*Weighting!H8+TUM_default_S3_Util!I4*Weighting!H9+TUM_default_S3_Util!J4*Weighting!H10+TUM_default_S3_Util!K4*Weighting!H11+TUM_default_S3_Util!L4*Weighting!H12+TUM_default_S3_Util!M4*Weighting!H13+TUM_default_S3_Util!N4*Weighting!H14+TUM_default_S3_Util!O4*Weighting!H15+TUM_default_S3_Util!P4*Weighting!H16+TUM_default_S3_Util!Q4*Weighting!H17</f>
        <v>-4.1117081970807368</v>
      </c>
      <c r="I4" s="6">
        <f>+TUM_default_S3_Util!B4*Weighting!I2+TUM_default_S3_Util!C4*Weighting!I3+TUM_default_S3_Util!D4*Weighting!I4+TUM_default_S3_Util!E4*Weighting!I5+TUM_default_S3_Util!F4*Weighting!I6+TUM_default_S3_Util!G4*Weighting!I7+TUM_default_S3_Util!H4*Weighting!I8+TUM_default_S3_Util!I4*Weighting!I9+TUM_default_S3_Util!J4*Weighting!I10+TUM_default_S3_Util!K4*Weighting!I11+TUM_default_S3_Util!L4*Weighting!I12+TUM_default_S3_Util!M4*Weighting!I13+TUM_default_S3_Util!N4*Weighting!I14+TUM_default_S3_Util!O4*Weighting!I15+TUM_default_S3_Util!P4*Weighting!I16+TUM_default_S3_Util!Q4*Weighting!I17</f>
        <v>-4.1990386661586268</v>
      </c>
      <c r="J4" s="6">
        <f>+TUM_default_S3_Util!B4*Weighting!J2+TUM_default_S3_Util!C4*Weighting!J3+TUM_default_S3_Util!D4*Weighting!J4+TUM_default_S3_Util!E4*Weighting!J5+TUM_default_S3_Util!F4*Weighting!J6+TUM_default_S3_Util!G4*Weighting!J7+TUM_default_S3_Util!H4*Weighting!J8+TUM_default_S3_Util!I4*Weighting!J9+TUM_default_S3_Util!J4*Weighting!J10+TUM_default_S3_Util!K4*Weighting!J11+TUM_default_S3_Util!L4*Weighting!J12+TUM_default_S3_Util!M4*Weighting!J13+TUM_default_S3_Util!N4*Weighting!J14+TUM_default_S3_Util!O4*Weighting!J15+TUM_default_S3_Util!P4*Weighting!J16+TUM_default_S3_Util!Q4*Weighting!J17</f>
        <v>-2.8289975200289548</v>
      </c>
      <c r="K4" s="6">
        <f>+TUM_default_S3_Util!B4*Weighting!K2+TUM_default_S3_Util!C4*Weighting!K3+TUM_default_S3_Util!D4*Weighting!K4+TUM_default_S3_Util!E4*Weighting!K5+TUM_default_S3_Util!F4*Weighting!K6+TUM_default_S3_Util!G4*Weighting!K7+TUM_default_S3_Util!H4*Weighting!K8+TUM_default_S3_Util!I4*Weighting!K9+TUM_default_S3_Util!J4*Weighting!K10+TUM_default_S3_Util!K4*Weighting!K11+TUM_default_S3_Util!L4*Weighting!K12+TUM_default_S3_Util!M4*Weighting!K13+TUM_default_S3_Util!N4*Weighting!K14+TUM_default_S3_Util!O4*Weighting!K15+TUM_default_S3_Util!P4*Weighting!K16+TUM_default_S3_Util!Q4*Weighting!K17</f>
        <v>-4.1915590403039289</v>
      </c>
      <c r="L4" s="6">
        <f>+TUM_default_S3_Util!B4*Weighting!L2+TUM_default_S3_Util!C4*Weighting!L3+TUM_default_S3_Util!D4*Weighting!L4+TUM_default_S3_Util!E4*Weighting!L5+TUM_default_S3_Util!F4*Weighting!L6+TUM_default_S3_Util!G4*Weighting!L7+TUM_default_S3_Util!H4*Weighting!L8+TUM_default_S3_Util!I4*Weighting!L9+TUM_default_S3_Util!J4*Weighting!L10+TUM_default_S3_Util!K4*Weighting!L11+TUM_default_S3_Util!L4*Weighting!L12+TUM_default_S3_Util!M4*Weighting!L13+TUM_default_S3_Util!N4*Weighting!L14+TUM_default_S3_Util!O4*Weighting!L15+TUM_default_S3_Util!P4*Weighting!L16+TUM_default_S3_Util!Q4*Weighting!L17</f>
        <v>-7.0555693656327643</v>
      </c>
      <c r="M4" s="6">
        <f>+TUM_default_S3_Util!B4*Weighting!M2+TUM_default_S3_Util!C4*Weighting!M3+TUM_default_S3_Util!D4*Weighting!M4+TUM_default_S3_Util!E4*Weighting!M5+TUM_default_S3_Util!F4*Weighting!M6+TUM_default_S3_Util!G4*Weighting!M7+TUM_default_S3_Util!H4*Weighting!M8+TUM_default_S3_Util!I4*Weighting!M9+TUM_default_S3_Util!J4*Weighting!M10+TUM_default_S3_Util!K4*Weighting!M11+TUM_default_S3_Util!L4*Weighting!M12+TUM_default_S3_Util!M4*Weighting!M13+TUM_default_S3_Util!N4*Weighting!M14+TUM_default_S3_Util!O4*Weighting!M15+TUM_default_S3_Util!P4*Weighting!M16+TUM_default_S3_Util!Q4*Weighting!M17</f>
        <v>-0.11018390424602993</v>
      </c>
      <c r="N4" s="6">
        <f>+TUM_default_S3_Util!B4*Weighting!N2+TUM_default_S3_Util!C4*Weighting!N3+TUM_default_S3_Util!D4*Weighting!N4+TUM_default_S3_Util!E4*Weighting!N5+TUM_default_S3_Util!F4*Weighting!N6+TUM_default_S3_Util!G4*Weighting!N7+TUM_default_S3_Util!H4*Weighting!N8+TUM_default_S3_Util!I4*Weighting!N9+TUM_default_S3_Util!J4*Weighting!N10+TUM_default_S3_Util!K4*Weighting!N11+TUM_default_S3_Util!L4*Weighting!N12+TUM_default_S3_Util!M4*Weighting!N13+TUM_default_S3_Util!N4*Weighting!N14+TUM_default_S3_Util!O4*Weighting!N15+TUM_default_S3_Util!P4*Weighting!N16+TUM_default_S3_Util!Q4*Weighting!N17</f>
        <v>-14.774376907153435</v>
      </c>
      <c r="O4" s="6">
        <f>+TUM_default_S3_Util!B4*Weighting!O2+TUM_default_S3_Util!C4*Weighting!O3+TUM_default_S3_Util!D4*Weighting!O4+TUM_default_S3_Util!E4*Weighting!O5+TUM_default_S3_Util!F4*Weighting!O6+TUM_default_S3_Util!G4*Weighting!O7+TUM_default_S3_Util!H4*Weighting!O8+TUM_default_S3_Util!I4*Weighting!O9+TUM_default_S3_Util!J4*Weighting!O10+TUM_default_S3_Util!K4*Weighting!O11+TUM_default_S3_Util!L4*Weighting!O12+TUM_default_S3_Util!M4*Weighting!O13+TUM_default_S3_Util!N4*Weighting!O14+TUM_default_S3_Util!O4*Weighting!O15+TUM_default_S3_Util!P4*Weighting!O16+TUM_default_S3_Util!Q4*Weighting!O17</f>
        <v>-8.6415917120884131</v>
      </c>
      <c r="P4" s="6">
        <f>+TUM_default_S3_Util!B4*Weighting!P2+TUM_default_S3_Util!C4*Weighting!P3+TUM_default_S3_Util!D4*Weighting!P4+TUM_default_S3_Util!E4*Weighting!P5+TUM_default_S3_Util!F4*Weighting!P6+TUM_default_S3_Util!G4*Weighting!P7+TUM_default_S3_Util!H4*Weighting!P8+TUM_default_S3_Util!I4*Weighting!P9+TUM_default_S3_Util!J4*Weighting!P10+TUM_default_S3_Util!K4*Weighting!P11+TUM_default_S3_Util!L4*Weighting!P12+TUM_default_S3_Util!M4*Weighting!P13+TUM_default_S3_Util!N4*Weighting!P14+TUM_default_S3_Util!O4*Weighting!P15+TUM_default_S3_Util!P4*Weighting!P16+TUM_default_S3_Util!Q4*Weighting!P17</f>
        <v>-7.4366388856613694</v>
      </c>
      <c r="Q4" s="6">
        <f>+TUM_default_S3_Util!B4*Weighting!Q2+TUM_default_S3_Util!C4*Weighting!Q3+TUM_default_S3_Util!D4*Weighting!Q4+TUM_default_S3_Util!E4*Weighting!Q5+TUM_default_S3_Util!F4*Weighting!Q6+TUM_default_S3_Util!G4*Weighting!Q7+TUM_default_S3_Util!H4*Weighting!Q8+TUM_default_S3_Util!I4*Weighting!Q9+TUM_default_S3_Util!J4*Weighting!Q10+TUM_default_S3_Util!K4*Weighting!Q11+TUM_default_S3_Util!L4*Weighting!Q12+TUM_default_S3_Util!M4*Weighting!Q13+TUM_default_S3_Util!N4*Weighting!Q14+TUM_default_S3_Util!O4*Weighting!Q15+TUM_default_S3_Util!P4*Weighting!Q16+TUM_default_S3_Util!Q4*Weighting!Q17</f>
        <v>-0.41687011700750726</v>
      </c>
      <c r="R4" s="6">
        <f>+TUM_default_S3_Util!B4*Weighting!R2+TUM_default_S3_Util!C4*Weighting!R3+TUM_default_S3_Util!D4*Weighting!R4+TUM_default_S3_Util!E4*Weighting!R5+TUM_default_S3_Util!F4*Weighting!R6+TUM_default_S3_Util!G4*Weighting!R7+TUM_default_S3_Util!H4*Weighting!R8+TUM_default_S3_Util!I4*Weighting!R9+TUM_default_S3_Util!J4*Weighting!R10+TUM_default_S3_Util!K4*Weighting!R11+TUM_default_S3_Util!L4*Weighting!R12+TUM_default_S3_Util!M4*Weighting!R13+TUM_default_S3_Util!N4*Weighting!R14+TUM_default_S3_Util!O4*Weighting!R15+TUM_default_S3_Util!P4*Weighting!R16+TUM_default_S3_Util!Q4*Weighting!R17</f>
        <v>-1.6388040065544021</v>
      </c>
      <c r="S4" s="6">
        <f>+TUM_default_S3_Util!B4*Weighting!S2+TUM_default_S3_Util!C4*Weighting!S3+TUM_default_S3_Util!D4*Weighting!S4+TUM_default_S3_Util!E4*Weighting!S5+TUM_default_S3_Util!F4*Weighting!S6+TUM_default_S3_Util!G4*Weighting!S7+TUM_default_S3_Util!H4*Weighting!S8+TUM_default_S3_Util!I4*Weighting!S9+TUM_default_S3_Util!J4*Weighting!S10+TUM_default_S3_Util!K4*Weighting!S11+TUM_default_S3_Util!L4*Weighting!S12+TUM_default_S3_Util!M4*Weighting!S13+TUM_default_S3_Util!N4*Weighting!S14+TUM_default_S3_Util!O4*Weighting!S15+TUM_default_S3_Util!P4*Weighting!S16+TUM_default_S3_Util!Q4*Weighting!S17</f>
        <v>-6.8188470755717789</v>
      </c>
      <c r="T4" s="6">
        <f>+TUM_default_S3_Util!B4*Weighting!T2+TUM_default_S3_Util!C4*Weighting!T3+TUM_default_S3_Util!D4*Weighting!T4+TUM_default_S3_Util!E4*Weighting!T5+TUM_default_S3_Util!F4*Weighting!T6+TUM_default_S3_Util!G4*Weighting!T7+TUM_default_S3_Util!H4*Weighting!T8+TUM_default_S3_Util!I4*Weighting!T9+TUM_default_S3_Util!J4*Weighting!T10+TUM_default_S3_Util!K4*Weighting!T11+TUM_default_S3_Util!L4*Weighting!T12+TUM_default_S3_Util!M4*Weighting!T13+TUM_default_S3_Util!N4*Weighting!T14+TUM_default_S3_Util!O4*Weighting!T15+TUM_default_S3_Util!P4*Weighting!T16+TUM_default_S3_Util!Q4*Weighting!T17</f>
        <v>-9.0345478361167864</v>
      </c>
      <c r="U4" s="6">
        <f>+TUM_default_S3_Util!B4*Weighting!U2+TUM_default_S3_Util!C4*Weighting!U3+TUM_default_S3_Util!D4*Weighting!U4+TUM_default_S3_Util!E4*Weighting!U5+TUM_default_S3_Util!F4*Weighting!U6+TUM_default_S3_Util!G4*Weighting!U7+TUM_default_S3_Util!H4*Weighting!U8+TUM_default_S3_Util!I4*Weighting!U9+TUM_default_S3_Util!J4*Weighting!U10+TUM_default_S3_Util!K4*Weighting!U11+TUM_default_S3_Util!L4*Weighting!U12+TUM_default_S3_Util!M4*Weighting!U13+TUM_default_S3_Util!N4*Weighting!U14+TUM_default_S3_Util!O4*Weighting!U15+TUM_default_S3_Util!P4*Weighting!U16+TUM_default_S3_Util!Q4*Weighting!U17</f>
        <v>-0.3902006089374031</v>
      </c>
      <c r="V4" s="6">
        <f>+TUM_default_S3_Util!B4*Weighting!V2+TUM_default_S3_Util!C4*Weighting!V3+TUM_default_S3_Util!D4*Weighting!V4+TUM_default_S3_Util!E4*Weighting!V5+TUM_default_S3_Util!F4*Weighting!V6+TUM_default_S3_Util!G4*Weighting!V7+TUM_default_S3_Util!H4*Weighting!V8+TUM_default_S3_Util!I4*Weighting!V9+TUM_default_S3_Util!J4*Weighting!V10+TUM_default_S3_Util!K4*Weighting!V11+TUM_default_S3_Util!L4*Weighting!V12+TUM_default_S3_Util!M4*Weighting!V13+TUM_default_S3_Util!N4*Weighting!V14+TUM_default_S3_Util!O4*Weighting!V15+TUM_default_S3_Util!P4*Weighting!V16+TUM_default_S3_Util!Q4*Weighting!V17</f>
        <v>-0.87296709941595041</v>
      </c>
      <c r="W4" s="6">
        <f>+TUM_default_S3_Util!B4*Weighting!W2+TUM_default_S3_Util!C4*Weighting!W3+TUM_default_S3_Util!D4*Weighting!W4+TUM_default_S3_Util!E4*Weighting!W5+TUM_default_S3_Util!F4*Weighting!W6+TUM_default_S3_Util!G4*Weighting!W7+TUM_default_S3_Util!H4*Weighting!W8+TUM_default_S3_Util!I4*Weighting!W9+TUM_default_S3_Util!J4*Weighting!W10+TUM_default_S3_Util!K4*Weighting!W11+TUM_default_S3_Util!L4*Weighting!W12+TUM_default_S3_Util!M4*Weighting!W13+TUM_default_S3_Util!N4*Weighting!W14+TUM_default_S3_Util!O4*Weighting!W15+TUM_default_S3_Util!P4*Weighting!W16+TUM_default_S3_Util!Q4*Weighting!W17</f>
        <v>-1.1346259984128733</v>
      </c>
      <c r="X4" s="6">
        <f>+TUM_default_S3_Util!B4*Weighting!X2+TUM_default_S3_Util!C4*Weighting!X3+TUM_default_S3_Util!D4*Weighting!X4+TUM_default_S3_Util!E4*Weighting!X5+TUM_default_S3_Util!F4*Weighting!X6+TUM_default_S3_Util!G4*Weighting!X7+TUM_default_S3_Util!H4*Weighting!X8+TUM_default_S3_Util!I4*Weighting!X9+TUM_default_S3_Util!J4*Weighting!X10+TUM_default_S3_Util!K4*Weighting!X11+TUM_default_S3_Util!L4*Weighting!X12+TUM_default_S3_Util!M4*Weighting!X13+TUM_default_S3_Util!N4*Weighting!X14+TUM_default_S3_Util!O4*Weighting!X15+TUM_default_S3_Util!P4*Weighting!X16+TUM_default_S3_Util!Q4*Weighting!X17</f>
        <v>-0.79507617041618517</v>
      </c>
      <c r="Y4" s="6">
        <f>+TUM_default_S3_Util!B4*Weighting!Y2+TUM_default_S3_Util!C4*Weighting!Y3+TUM_default_S3_Util!D4*Weighting!Y4+TUM_default_S3_Util!E4*Weighting!Y5+TUM_default_S3_Util!F4*Weighting!Y6+TUM_default_S3_Util!G4*Weighting!Y7+TUM_default_S3_Util!H4*Weighting!Y8+TUM_default_S3_Util!I4*Weighting!Y9+TUM_default_S3_Util!J4*Weighting!Y10+TUM_default_S3_Util!K4*Weighting!Y11+TUM_default_S3_Util!L4*Weighting!Y12+TUM_default_S3_Util!M4*Weighting!Y13+TUM_default_S3_Util!N4*Weighting!Y14+TUM_default_S3_Util!O4*Weighting!Y15+TUM_default_S3_Util!P4*Weighting!Y16+TUM_default_S3_Util!Q4*Weighting!Y17</f>
        <v>-0.48702794228537261</v>
      </c>
      <c r="Z4" s="6">
        <f>+TUM_default_S3_Util!B4*Weighting!Z2+TUM_default_S3_Util!C4*Weighting!Z3+TUM_default_S3_Util!D4*Weighting!Z4+TUM_default_S3_Util!E4*Weighting!Z5+TUM_default_S3_Util!F4*Weighting!Z6+TUM_default_S3_Util!G4*Weighting!Z7+TUM_default_S3_Util!H4*Weighting!Z8+TUM_default_S3_Util!I4*Weighting!Z9+TUM_default_S3_Util!J4*Weighting!Z10+TUM_default_S3_Util!K4*Weighting!Z11+TUM_default_S3_Util!L4*Weighting!Z12+TUM_default_S3_Util!M4*Weighting!Z13+TUM_default_S3_Util!N4*Weighting!Z14+TUM_default_S3_Util!O4*Weighting!Z15+TUM_default_S3_Util!P4*Weighting!Z16+TUM_default_S3_Util!Q4*Weighting!Z17</f>
        <v>-2.0803319005152399</v>
      </c>
      <c r="AA4" s="6">
        <f>+TUM_default_S3_Util!B4*Weighting!AA2+TUM_default_S3_Util!C4*Weighting!AA3+TUM_default_S3_Util!D4*Weighting!AA4+TUM_default_S3_Util!E4*Weighting!AA5+TUM_default_S3_Util!F4*Weighting!AA6+TUM_default_S3_Util!G4*Weighting!AA7+TUM_default_S3_Util!H4*Weighting!AA8+TUM_default_S3_Util!I4*Weighting!AA9+TUM_default_S3_Util!J4*Weighting!AA10+TUM_default_S3_Util!K4*Weighting!AA11+TUM_default_S3_Util!L4*Weighting!AA12+TUM_default_S3_Util!M4*Weighting!AA13+TUM_default_S3_Util!N4*Weighting!AA14+TUM_default_S3_Util!O4*Weighting!AA15+TUM_default_S3_Util!P4*Weighting!AA16+TUM_default_S3_Util!Q4*Weighting!AA17</f>
        <v>-3.3777489235988121</v>
      </c>
    </row>
  </sheetData>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efault_S3_Mat!B2*Weighting!B2+TUM_default_S3_Mat!C2*Weighting!B3+TUM_default_S3_Mat!D2*Weighting!B4+TUM_default_S3_Mat!E2*Weighting!B5+TUM_default_S3_Mat!F2*Weighting!B6+TUM_default_S3_Mat!G2*Weighting!B7+TUM_default_S3_Mat!H2*Weighting!B8+TUM_default_S3_Mat!I2*Weighting!B9+TUM_default_S3_Mat!J2*Weighting!B10+TUM_default_S3_Mat!K2*Weighting!B11+TUM_default_S3_Mat!L2*Weighting!B12+TUM_default_S3_Mat!M2*Weighting!B13+TUM_default_S3_Mat!N2*Weighting!B14+TUM_default_S3_Mat!O2*Weighting!B15+TUM_default_S3_Mat!P2*Weighting!B16+TUM_default_S3_Mat!Q2*Weighting!B17</f>
        <v>198.81658733885652</v>
      </c>
      <c r="C2" s="6">
        <f ca="1">+TUM_default_S3_Mat!B2*Weighting!C2+TUM_default_S3_Mat!C2*Weighting!C3+TUM_default_S3_Mat!D2*Weighting!C4+TUM_default_S3_Mat!E2*Weighting!C5+TUM_default_S3_Mat!F2*Weighting!C6+TUM_default_S3_Mat!G2*Weighting!C7+TUM_default_S3_Mat!H2*Weighting!C8+TUM_default_S3_Mat!I2*Weighting!C9+TUM_default_S3_Mat!J2*Weighting!C10+TUM_default_S3_Mat!K2*Weighting!C11+TUM_default_S3_Mat!L2*Weighting!C12+TUM_default_S3_Mat!M2*Weighting!C13+TUM_default_S3_Mat!N2*Weighting!C14+TUM_default_S3_Mat!O2*Weighting!C15+TUM_default_S3_Mat!P2*Weighting!C16+TUM_default_S3_Mat!Q2*Weighting!C17</f>
        <v>141.75897236002211</v>
      </c>
      <c r="D2" s="6">
        <f ca="1">+TUM_default_S3_Mat!B2*Weighting!D2+TUM_default_S3_Mat!C2*Weighting!D3+TUM_default_S3_Mat!D2*Weighting!D4+TUM_default_S3_Mat!E2*Weighting!D5+TUM_default_S3_Mat!F2*Weighting!D6+TUM_default_S3_Mat!G2*Weighting!D7+TUM_default_S3_Mat!H2*Weighting!D8+TUM_default_S3_Mat!I2*Weighting!D9+TUM_default_S3_Mat!J2*Weighting!D10+TUM_default_S3_Mat!K2*Weighting!D11+TUM_default_S3_Mat!L2*Weighting!D12+TUM_default_S3_Mat!M2*Weighting!D13+TUM_default_S3_Mat!N2*Weighting!D14+TUM_default_S3_Mat!O2*Weighting!D15+TUM_default_S3_Mat!P2*Weighting!D16+TUM_default_S3_Mat!Q2*Weighting!D17</f>
        <v>193.61802229617268</v>
      </c>
      <c r="E2" s="6">
        <f ca="1">+TUM_default_S3_Mat!B2*Weighting!E2+TUM_default_S3_Mat!C2*Weighting!E3+TUM_default_S3_Mat!D2*Weighting!E4+TUM_default_S3_Mat!E2*Weighting!E5+TUM_default_S3_Mat!F2*Weighting!E6+TUM_default_S3_Mat!G2*Weighting!E7+TUM_default_S3_Mat!H2*Weighting!E8+TUM_default_S3_Mat!I2*Weighting!E9+TUM_default_S3_Mat!J2*Weighting!E10+TUM_default_S3_Mat!K2*Weighting!E11+TUM_default_S3_Mat!L2*Weighting!E12+TUM_default_S3_Mat!M2*Weighting!E13+TUM_default_S3_Mat!N2*Weighting!E14+TUM_default_S3_Mat!O2*Weighting!E15+TUM_default_S3_Mat!P2*Weighting!E16+TUM_default_S3_Mat!Q2*Weighting!E17</f>
        <v>104.36086707977388</v>
      </c>
      <c r="F2" s="6">
        <f ca="1">+TUM_default_S3_Mat!B2*Weighting!F2+TUM_default_S3_Mat!C2*Weighting!F3+TUM_default_S3_Mat!D2*Weighting!F4+TUM_default_S3_Mat!E2*Weighting!F5+TUM_default_S3_Mat!F2*Weighting!F6+TUM_default_S3_Mat!G2*Weighting!F7+TUM_default_S3_Mat!H2*Weighting!F8+TUM_default_S3_Mat!I2*Weighting!F9+TUM_default_S3_Mat!J2*Weighting!F10+TUM_default_S3_Mat!K2*Weighting!F11+TUM_default_S3_Mat!L2*Weighting!F12+TUM_default_S3_Mat!M2*Weighting!F13+TUM_default_S3_Mat!N2*Weighting!F14+TUM_default_S3_Mat!O2*Weighting!F15+TUM_default_S3_Mat!P2*Weighting!F16+TUM_default_S3_Mat!Q2*Weighting!F17</f>
        <v>166.72615344333531</v>
      </c>
      <c r="G2" s="6">
        <f>+TUM_default_S3_Mat!B2*Weighting!G2+TUM_default_S3_Mat!C2*Weighting!G3+TUM_default_S3_Mat!D2*Weighting!G4+TUM_default_S3_Mat!E2*Weighting!G5+TUM_default_S3_Mat!F2*Weighting!G6+TUM_default_S3_Mat!G2*Weighting!G7+TUM_default_S3_Mat!H2*Weighting!G8+TUM_default_S3_Mat!I2*Weighting!G9+TUM_default_S3_Mat!J2*Weighting!G10+TUM_default_S3_Mat!K2*Weighting!G11+TUM_default_S3_Mat!L2*Weighting!G12+TUM_default_S3_Mat!M2*Weighting!G13+TUM_default_S3_Mat!N2*Weighting!G14+TUM_default_S3_Mat!O2*Weighting!G15+TUM_default_S3_Mat!P2*Weighting!G16+TUM_default_S3_Mat!Q2*Weighting!G17</f>
        <v>183.20258138309029</v>
      </c>
      <c r="H2" s="6">
        <f>+TUM_default_S3_Mat!B2*Weighting!H2+TUM_default_S3_Mat!C2*Weighting!H3+TUM_default_S3_Mat!D2*Weighting!H4+TUM_default_S3_Mat!E2*Weighting!H5+TUM_default_S3_Mat!F2*Weighting!H6+TUM_default_S3_Mat!G2*Weighting!H7+TUM_default_S3_Mat!H2*Weighting!H8+TUM_default_S3_Mat!I2*Weighting!H9+TUM_default_S3_Mat!J2*Weighting!H10+TUM_default_S3_Mat!K2*Weighting!H11+TUM_default_S3_Mat!L2*Weighting!H12+TUM_default_S3_Mat!M2*Weighting!H13+TUM_default_S3_Mat!N2*Weighting!H14+TUM_default_S3_Mat!O2*Weighting!H15+TUM_default_S3_Mat!P2*Weighting!H16+TUM_default_S3_Mat!Q2*Weighting!H17</f>
        <v>195.39743274158363</v>
      </c>
      <c r="I2" s="6">
        <f>+TUM_default_S3_Mat!B2*Weighting!I2+TUM_default_S3_Mat!C2*Weighting!I3+TUM_default_S3_Mat!D2*Weighting!I4+TUM_default_S3_Mat!E2*Weighting!I5+TUM_default_S3_Mat!F2*Weighting!I6+TUM_default_S3_Mat!G2*Weighting!I7+TUM_default_S3_Mat!H2*Weighting!I8+TUM_default_S3_Mat!I2*Weighting!I9+TUM_default_S3_Mat!J2*Weighting!I10+TUM_default_S3_Mat!K2*Weighting!I11+TUM_default_S3_Mat!L2*Weighting!I12+TUM_default_S3_Mat!M2*Weighting!I13+TUM_default_S3_Mat!N2*Weighting!I14+TUM_default_S3_Mat!O2*Weighting!I15+TUM_default_S3_Mat!P2*Weighting!I16+TUM_default_S3_Mat!Q2*Weighting!I17</f>
        <v>178.96541402245083</v>
      </c>
      <c r="J2" s="6">
        <f>+TUM_default_S3_Mat!B2*Weighting!J2+TUM_default_S3_Mat!C2*Weighting!J3+TUM_default_S3_Mat!D2*Weighting!J4+TUM_default_S3_Mat!E2*Weighting!J5+TUM_default_S3_Mat!F2*Weighting!J6+TUM_default_S3_Mat!G2*Weighting!J7+TUM_default_S3_Mat!H2*Weighting!J8+TUM_default_S3_Mat!I2*Weighting!J9+TUM_default_S3_Mat!J2*Weighting!J10+TUM_default_S3_Mat!K2*Weighting!J11+TUM_default_S3_Mat!L2*Weighting!J12+TUM_default_S3_Mat!M2*Weighting!J13+TUM_default_S3_Mat!N2*Weighting!J14+TUM_default_S3_Mat!O2*Weighting!J15+TUM_default_S3_Mat!P2*Weighting!J16+TUM_default_S3_Mat!Q2*Weighting!J17</f>
        <v>220.36308991852087</v>
      </c>
      <c r="K2" s="6">
        <f>+TUM_default_S3_Mat!B2*Weighting!K2+TUM_default_S3_Mat!C2*Weighting!K3+TUM_default_S3_Mat!D2*Weighting!K4+TUM_default_S3_Mat!E2*Weighting!K5+TUM_default_S3_Mat!F2*Weighting!K6+TUM_default_S3_Mat!G2*Weighting!K7+TUM_default_S3_Mat!H2*Weighting!K8+TUM_default_S3_Mat!I2*Weighting!K9+TUM_default_S3_Mat!J2*Weighting!K10+TUM_default_S3_Mat!K2*Weighting!K11+TUM_default_S3_Mat!L2*Weighting!K12+TUM_default_S3_Mat!M2*Weighting!K13+TUM_default_S3_Mat!N2*Weighting!K14+TUM_default_S3_Mat!O2*Weighting!K15+TUM_default_S3_Mat!P2*Weighting!K16+TUM_default_S3_Mat!Q2*Weighting!K17</f>
        <v>138.43280305696337</v>
      </c>
      <c r="L2" s="6">
        <f>+TUM_default_S3_Mat!B2*Weighting!L2+TUM_default_S3_Mat!C2*Weighting!L3+TUM_default_S3_Mat!D2*Weighting!L4+TUM_default_S3_Mat!E2*Weighting!L5+TUM_default_S3_Mat!F2*Weighting!L6+TUM_default_S3_Mat!G2*Weighting!L7+TUM_default_S3_Mat!H2*Weighting!L8+TUM_default_S3_Mat!I2*Weighting!L9+TUM_default_S3_Mat!J2*Weighting!L10+TUM_default_S3_Mat!K2*Weighting!L11+TUM_default_S3_Mat!L2*Weighting!L12+TUM_default_S3_Mat!M2*Weighting!L13+TUM_default_S3_Mat!N2*Weighting!L14+TUM_default_S3_Mat!O2*Weighting!L15+TUM_default_S3_Mat!P2*Weighting!L16+TUM_default_S3_Mat!Q2*Weighting!L17</f>
        <v>54.499416357675514</v>
      </c>
      <c r="M2" s="6">
        <f>+TUM_default_S3_Mat!B2*Weighting!M2+TUM_default_S3_Mat!C2*Weighting!M3+TUM_default_S3_Mat!D2*Weighting!M4+TUM_default_S3_Mat!E2*Weighting!M5+TUM_default_S3_Mat!F2*Weighting!M6+TUM_default_S3_Mat!G2*Weighting!M7+TUM_default_S3_Mat!H2*Weighting!M8+TUM_default_S3_Mat!I2*Weighting!M9+TUM_default_S3_Mat!J2*Weighting!M10+TUM_default_S3_Mat!K2*Weighting!M11+TUM_default_S3_Mat!L2*Weighting!M12+TUM_default_S3_Mat!M2*Weighting!M13+TUM_default_S3_Mat!N2*Weighting!M14+TUM_default_S3_Mat!O2*Weighting!M15+TUM_default_S3_Mat!P2*Weighting!M16+TUM_default_S3_Mat!Q2*Weighting!M17</f>
        <v>2.2998173345933921</v>
      </c>
      <c r="N2" s="6">
        <f>+TUM_default_S3_Mat!B2*Weighting!N2+TUM_default_S3_Mat!C2*Weighting!N3+TUM_default_S3_Mat!D2*Weighting!N4+TUM_default_S3_Mat!E2*Weighting!N5+TUM_default_S3_Mat!F2*Weighting!N6+TUM_default_S3_Mat!G2*Weighting!N7+TUM_default_S3_Mat!H2*Weighting!N8+TUM_default_S3_Mat!I2*Weighting!N9+TUM_default_S3_Mat!J2*Weighting!N10+TUM_default_S3_Mat!K2*Weighting!N11+TUM_default_S3_Mat!L2*Weighting!N12+TUM_default_S3_Mat!M2*Weighting!N13+TUM_default_S3_Mat!N2*Weighting!N14+TUM_default_S3_Mat!O2*Weighting!N15+TUM_default_S3_Mat!P2*Weighting!N16+TUM_default_S3_Mat!Q2*Weighting!N17</f>
        <v>634.59829900637817</v>
      </c>
      <c r="O2" s="6">
        <f>+TUM_default_S3_Mat!B2*Weighting!O2+TUM_default_S3_Mat!C2*Weighting!O3+TUM_default_S3_Mat!D2*Weighting!O4+TUM_default_S3_Mat!E2*Weighting!O5+TUM_default_S3_Mat!F2*Weighting!O6+TUM_default_S3_Mat!G2*Weighting!O7+TUM_default_S3_Mat!H2*Weighting!O8+TUM_default_S3_Mat!I2*Weighting!O9+TUM_default_S3_Mat!J2*Weighting!O10+TUM_default_S3_Mat!K2*Weighting!O11+TUM_default_S3_Mat!L2*Weighting!O12+TUM_default_S3_Mat!M2*Weighting!O13+TUM_default_S3_Mat!N2*Weighting!O14+TUM_default_S3_Mat!O2*Weighting!O15+TUM_default_S3_Mat!P2*Weighting!O16+TUM_default_S3_Mat!Q2*Weighting!O17</f>
        <v>-177.43155061614115</v>
      </c>
      <c r="P2" s="6">
        <f>+TUM_default_S3_Mat!B2*Weighting!P2+TUM_default_S3_Mat!C2*Weighting!P3+TUM_default_S3_Mat!D2*Weighting!P4+TUM_default_S3_Mat!E2*Weighting!P5+TUM_default_S3_Mat!F2*Weighting!P6+TUM_default_S3_Mat!G2*Weighting!P7+TUM_default_S3_Mat!H2*Weighting!P8+TUM_default_S3_Mat!I2*Weighting!P9+TUM_default_S3_Mat!J2*Weighting!P10+TUM_default_S3_Mat!K2*Weighting!P11+TUM_default_S3_Mat!L2*Weighting!P12+TUM_default_S3_Mat!M2*Weighting!P13+TUM_default_S3_Mat!N2*Weighting!P14+TUM_default_S3_Mat!O2*Weighting!P15+TUM_default_S3_Mat!P2*Weighting!P16+TUM_default_S3_Mat!Q2*Weighting!P17</f>
        <v>50.244986270361366</v>
      </c>
      <c r="Q2" s="6">
        <f>+TUM_default_S3_Mat!B2*Weighting!Q2+TUM_default_S3_Mat!C2*Weighting!Q3+TUM_default_S3_Mat!D2*Weighting!Q4+TUM_default_S3_Mat!E2*Weighting!Q5+TUM_default_S3_Mat!F2*Weighting!Q6+TUM_default_S3_Mat!G2*Weighting!Q7+TUM_default_S3_Mat!H2*Weighting!Q8+TUM_default_S3_Mat!I2*Weighting!Q9+TUM_default_S3_Mat!J2*Weighting!Q10+TUM_default_S3_Mat!K2*Weighting!Q11+TUM_default_S3_Mat!L2*Weighting!Q12+TUM_default_S3_Mat!M2*Weighting!Q13+TUM_default_S3_Mat!N2*Weighting!Q14+TUM_default_S3_Mat!O2*Weighting!Q15+TUM_default_S3_Mat!P2*Weighting!Q16+TUM_default_S3_Mat!Q2*Weighting!Q17</f>
        <v>3.8122237486008808</v>
      </c>
      <c r="R2" s="6">
        <f>+TUM_default_S3_Mat!B2*Weighting!R2+TUM_default_S3_Mat!C2*Weighting!R3+TUM_default_S3_Mat!D2*Weighting!R4+TUM_default_S3_Mat!E2*Weighting!R5+TUM_default_S3_Mat!F2*Weighting!R6+TUM_default_S3_Mat!G2*Weighting!R7+TUM_default_S3_Mat!H2*Weighting!R8+TUM_default_S3_Mat!I2*Weighting!R9+TUM_default_S3_Mat!J2*Weighting!R10+TUM_default_S3_Mat!K2*Weighting!R11+TUM_default_S3_Mat!L2*Weighting!R12+TUM_default_S3_Mat!M2*Weighting!R13+TUM_default_S3_Mat!N2*Weighting!R14+TUM_default_S3_Mat!O2*Weighting!R15+TUM_default_S3_Mat!P2*Weighting!R16+TUM_default_S3_Mat!Q2*Weighting!R17</f>
        <v>78.518377223332138</v>
      </c>
      <c r="S2" s="6">
        <f>+TUM_default_S3_Mat!B2*Weighting!S2+TUM_default_S3_Mat!C2*Weighting!S3+TUM_default_S3_Mat!D2*Weighting!S4+TUM_default_S3_Mat!E2*Weighting!S5+TUM_default_S3_Mat!F2*Weighting!S6+TUM_default_S3_Mat!G2*Weighting!S7+TUM_default_S3_Mat!H2*Weighting!S8+TUM_default_S3_Mat!I2*Weighting!S9+TUM_default_S3_Mat!J2*Weighting!S10+TUM_default_S3_Mat!K2*Weighting!S11+TUM_default_S3_Mat!L2*Weighting!S12+TUM_default_S3_Mat!M2*Weighting!S13+TUM_default_S3_Mat!N2*Weighting!S14+TUM_default_S3_Mat!O2*Weighting!S15+TUM_default_S3_Mat!P2*Weighting!S16+TUM_default_S3_Mat!Q2*Weighting!S17</f>
        <v>92.127470914308503</v>
      </c>
      <c r="T2" s="6">
        <f>+TUM_default_S3_Mat!B2*Weighting!T2+TUM_default_S3_Mat!C2*Weighting!T3+TUM_default_S3_Mat!D2*Weighting!T4+TUM_default_S3_Mat!E2*Weighting!T5+TUM_default_S3_Mat!F2*Weighting!T6+TUM_default_S3_Mat!G2*Weighting!T7+TUM_default_S3_Mat!H2*Weighting!T8+TUM_default_S3_Mat!I2*Weighting!T9+TUM_default_S3_Mat!J2*Weighting!T10+TUM_default_S3_Mat!K2*Weighting!T11+TUM_default_S3_Mat!L2*Weighting!T12+TUM_default_S3_Mat!M2*Weighting!T13+TUM_default_S3_Mat!N2*Weighting!T14+TUM_default_S3_Mat!O2*Weighting!T15+TUM_default_S3_Mat!P2*Weighting!T16+TUM_default_S3_Mat!Q2*Weighting!T17</f>
        <v>113.92709018831357</v>
      </c>
      <c r="U2" s="6">
        <f>+TUM_default_S3_Mat!B2*Weighting!U2+TUM_default_S3_Mat!C2*Weighting!U3+TUM_default_S3_Mat!D2*Weighting!U4+TUM_default_S3_Mat!E2*Weighting!U5+TUM_default_S3_Mat!F2*Weighting!U6+TUM_default_S3_Mat!G2*Weighting!U7+TUM_default_S3_Mat!H2*Weighting!U8+TUM_default_S3_Mat!I2*Weighting!U9+TUM_default_S3_Mat!J2*Weighting!U10+TUM_default_S3_Mat!K2*Weighting!U11+TUM_default_S3_Mat!L2*Weighting!U12+TUM_default_S3_Mat!M2*Weighting!U13+TUM_default_S3_Mat!N2*Weighting!U14+TUM_default_S3_Mat!O2*Weighting!U15+TUM_default_S3_Mat!P2*Weighting!U16+TUM_default_S3_Mat!Q2*Weighting!U17</f>
        <v>73.05993147213195</v>
      </c>
      <c r="V2" s="6">
        <f>+TUM_default_S3_Mat!B2*Weighting!V2+TUM_default_S3_Mat!C2*Weighting!V3+TUM_default_S3_Mat!D2*Weighting!V4+TUM_default_S3_Mat!E2*Weighting!V5+TUM_default_S3_Mat!F2*Weighting!V6+TUM_default_S3_Mat!G2*Weighting!V7+TUM_default_S3_Mat!H2*Weighting!V8+TUM_default_S3_Mat!I2*Weighting!V9+TUM_default_S3_Mat!J2*Weighting!V10+TUM_default_S3_Mat!K2*Weighting!V11+TUM_default_S3_Mat!L2*Weighting!V12+TUM_default_S3_Mat!M2*Weighting!V13+TUM_default_S3_Mat!N2*Weighting!V14+TUM_default_S3_Mat!O2*Weighting!V15+TUM_default_S3_Mat!P2*Weighting!V16+TUM_default_S3_Mat!Q2*Weighting!V17</f>
        <v>140.05807128635405</v>
      </c>
      <c r="W2" s="6">
        <f>+TUM_default_S3_Mat!B2*Weighting!W2+TUM_default_S3_Mat!C2*Weighting!W3+TUM_default_S3_Mat!D2*Weighting!W4+TUM_default_S3_Mat!E2*Weighting!W5+TUM_default_S3_Mat!F2*Weighting!W6+TUM_default_S3_Mat!G2*Weighting!W7+TUM_default_S3_Mat!H2*Weighting!W8+TUM_default_S3_Mat!I2*Weighting!W9+TUM_default_S3_Mat!J2*Weighting!W10+TUM_default_S3_Mat!K2*Weighting!W11+TUM_default_S3_Mat!L2*Weighting!W12+TUM_default_S3_Mat!M2*Weighting!W13+TUM_default_S3_Mat!N2*Weighting!W14+TUM_default_S3_Mat!O2*Weighting!W15+TUM_default_S3_Mat!P2*Weighting!W16+TUM_default_S3_Mat!Q2*Weighting!W17</f>
        <v>632.74470035711352</v>
      </c>
      <c r="X2" s="6">
        <f>+TUM_default_S3_Mat!B2*Weighting!X2+TUM_default_S3_Mat!C2*Weighting!X3+TUM_default_S3_Mat!D2*Weighting!X4+TUM_default_S3_Mat!E2*Weighting!X5+TUM_default_S3_Mat!F2*Weighting!X6+TUM_default_S3_Mat!G2*Weighting!X7+TUM_default_S3_Mat!H2*Weighting!X8+TUM_default_S3_Mat!I2*Weighting!X9+TUM_default_S3_Mat!J2*Weighting!X10+TUM_default_S3_Mat!K2*Weighting!X11+TUM_default_S3_Mat!L2*Weighting!X12+TUM_default_S3_Mat!M2*Weighting!X13+TUM_default_S3_Mat!N2*Weighting!X14+TUM_default_S3_Mat!O2*Weighting!X15+TUM_default_S3_Mat!P2*Weighting!X16+TUM_default_S3_Mat!Q2*Weighting!X17</f>
        <v>83.344841018946354</v>
      </c>
      <c r="Y2" s="6">
        <f>+TUM_default_S3_Mat!B2*Weighting!Y2+TUM_default_S3_Mat!C2*Weighting!Y3+TUM_default_S3_Mat!D2*Weighting!Y4+TUM_default_S3_Mat!E2*Weighting!Y5+TUM_default_S3_Mat!F2*Weighting!Y6+TUM_default_S3_Mat!G2*Weighting!Y7+TUM_default_S3_Mat!H2*Weighting!Y8+TUM_default_S3_Mat!I2*Weighting!Y9+TUM_default_S3_Mat!J2*Weighting!Y10+TUM_default_S3_Mat!K2*Weighting!Y11+TUM_default_S3_Mat!L2*Weighting!Y12+TUM_default_S3_Mat!M2*Weighting!Y13+TUM_default_S3_Mat!N2*Weighting!Y14+TUM_default_S3_Mat!O2*Weighting!Y15+TUM_default_S3_Mat!P2*Weighting!Y16+TUM_default_S3_Mat!Q2*Weighting!Y17</f>
        <v>1012.9397333784165</v>
      </c>
      <c r="Z2" s="6">
        <f>+TUM_default_S3_Mat!B2*Weighting!Z2+TUM_default_S3_Mat!C2*Weighting!Z3+TUM_default_S3_Mat!D2*Weighting!Z4+TUM_default_S3_Mat!E2*Weighting!Z5+TUM_default_S3_Mat!F2*Weighting!Z6+TUM_default_S3_Mat!G2*Weighting!Z7+TUM_default_S3_Mat!H2*Weighting!Z8+TUM_default_S3_Mat!I2*Weighting!Z9+TUM_default_S3_Mat!J2*Weighting!Z10+TUM_default_S3_Mat!K2*Weighting!Z11+TUM_default_S3_Mat!L2*Weighting!Z12+TUM_default_S3_Mat!M2*Weighting!Z13+TUM_default_S3_Mat!N2*Weighting!Z14+TUM_default_S3_Mat!O2*Weighting!Z15+TUM_default_S3_Mat!P2*Weighting!Z16+TUM_default_S3_Mat!Q2*Weighting!Z17</f>
        <v>58.640150971428717</v>
      </c>
      <c r="AA2" s="6">
        <f>+TUM_default_S3_Mat!B2*Weighting!AA2+TUM_default_S3_Mat!C2*Weighting!AA3+TUM_default_S3_Mat!D2*Weighting!AA4+TUM_default_S3_Mat!E2*Weighting!AA5+TUM_default_S3_Mat!F2*Weighting!AA6+TUM_default_S3_Mat!G2*Weighting!AA7+TUM_default_S3_Mat!H2*Weighting!AA8+TUM_default_S3_Mat!I2*Weighting!AA9+TUM_default_S3_Mat!J2*Weighting!AA10+TUM_default_S3_Mat!K2*Weighting!AA11+TUM_default_S3_Mat!L2*Weighting!AA12+TUM_default_S3_Mat!M2*Weighting!AA13+TUM_default_S3_Mat!N2*Weighting!AA14+TUM_default_S3_Mat!O2*Weighting!AA15+TUM_default_S3_Mat!P2*Weighting!AA16+TUM_default_S3_Mat!Q2*Weighting!AA17</f>
        <v>77.857743217631139</v>
      </c>
    </row>
    <row r="3" spans="1:27" x14ac:dyDescent="0.35">
      <c r="A3" s="5" t="s">
        <v>2</v>
      </c>
      <c r="B3" s="6">
        <f ca="1">+TUM_default_S3_Mat!B3*Weighting!B2+TUM_default_S3_Mat!C3*Weighting!B3+TUM_default_S3_Mat!D3*Weighting!B4+TUM_default_S3_Mat!E3*Weighting!B5+TUM_default_S3_Mat!F3*Weighting!B6+TUM_default_S3_Mat!G3*Weighting!B7+TUM_default_S3_Mat!H3*Weighting!B8+TUM_default_S3_Mat!I3*Weighting!B9+TUM_default_S3_Mat!J3*Weighting!B10+TUM_default_S3_Mat!K3*Weighting!B11+TUM_default_S3_Mat!L3*Weighting!B12+TUM_default_S3_Mat!M3*Weighting!B13+TUM_default_S3_Mat!N3*Weighting!B14+TUM_default_S3_Mat!O3*Weighting!B15+TUM_default_S3_Mat!P3*Weighting!B16+TUM_default_S3_Mat!Q3*Weighting!B17</f>
        <v>43.858815704798182</v>
      </c>
      <c r="C3" s="6">
        <f ca="1">+TUM_default_S3_Mat!B3*Weighting!C2+TUM_default_S3_Mat!C3*Weighting!C3+TUM_default_S3_Mat!D3*Weighting!C4+TUM_default_S3_Mat!E3*Weighting!C5+TUM_default_S3_Mat!F3*Weighting!C6+TUM_default_S3_Mat!G3*Weighting!C7+TUM_default_S3_Mat!H3*Weighting!C8+TUM_default_S3_Mat!I3*Weighting!C9+TUM_default_S3_Mat!J3*Weighting!C10+TUM_default_S3_Mat!K3*Weighting!C11+TUM_default_S3_Mat!L3*Weighting!C12+TUM_default_S3_Mat!M3*Weighting!C13+TUM_default_S3_Mat!N3*Weighting!C14+TUM_default_S3_Mat!O3*Weighting!C15+TUM_default_S3_Mat!P3*Weighting!C16+TUM_default_S3_Mat!Q3*Weighting!C17</f>
        <v>30.837227083177805</v>
      </c>
      <c r="D3" s="6">
        <f ca="1">+TUM_default_S3_Mat!B3*Weighting!D2+TUM_default_S3_Mat!C3*Weighting!D3+TUM_default_S3_Mat!D3*Weighting!D4+TUM_default_S3_Mat!E3*Weighting!D5+TUM_default_S3_Mat!F3*Weighting!D6+TUM_default_S3_Mat!G3*Weighting!D7+TUM_default_S3_Mat!H3*Weighting!D8+TUM_default_S3_Mat!I3*Weighting!D9+TUM_default_S3_Mat!J3*Weighting!D10+TUM_default_S3_Mat!K3*Weighting!D11+TUM_default_S3_Mat!L3*Weighting!D12+TUM_default_S3_Mat!M3*Weighting!D13+TUM_default_S3_Mat!N3*Weighting!D14+TUM_default_S3_Mat!O3*Weighting!D15+TUM_default_S3_Mat!P3*Weighting!D16+TUM_default_S3_Mat!Q3*Weighting!D17</f>
        <v>42.564574335012352</v>
      </c>
      <c r="E3" s="6">
        <f ca="1">+TUM_default_S3_Mat!B3*Weighting!E2+TUM_default_S3_Mat!C3*Weighting!E3+TUM_default_S3_Mat!D3*Weighting!E4+TUM_default_S3_Mat!E3*Weighting!E5+TUM_default_S3_Mat!F3*Weighting!E6+TUM_default_S3_Mat!G3*Weighting!E7+TUM_default_S3_Mat!H3*Weighting!E8+TUM_default_S3_Mat!I3*Weighting!E9+TUM_default_S3_Mat!J3*Weighting!E10+TUM_default_S3_Mat!K3*Weighting!E11+TUM_default_S3_Mat!L3*Weighting!E12+TUM_default_S3_Mat!M3*Weighting!E13+TUM_default_S3_Mat!N3*Weighting!E14+TUM_default_S3_Mat!O3*Weighting!E15+TUM_default_S3_Mat!P3*Weighting!E16+TUM_default_S3_Mat!Q3*Weighting!E17</f>
        <v>23.14665944262013</v>
      </c>
      <c r="F3" s="6">
        <f ca="1">+TUM_default_S3_Mat!B3*Weighting!F2+TUM_default_S3_Mat!C3*Weighting!F3+TUM_default_S3_Mat!D3*Weighting!F4+TUM_default_S3_Mat!E3*Weighting!F5+TUM_default_S3_Mat!F3*Weighting!F6+TUM_default_S3_Mat!G3*Weighting!F7+TUM_default_S3_Mat!H3*Weighting!F8+TUM_default_S3_Mat!I3*Weighting!F9+TUM_default_S3_Mat!J3*Weighting!F10+TUM_default_S3_Mat!K3*Weighting!F11+TUM_default_S3_Mat!L3*Weighting!F12+TUM_default_S3_Mat!M3*Weighting!F13+TUM_default_S3_Mat!N3*Weighting!F14+TUM_default_S3_Mat!O3*Weighting!F15+TUM_default_S3_Mat!P3*Weighting!F16+TUM_default_S3_Mat!Q3*Weighting!F17</f>
        <v>36.49844136468171</v>
      </c>
      <c r="G3" s="6">
        <f>+TUM_default_S3_Mat!B3*Weighting!G2+TUM_default_S3_Mat!C3*Weighting!G3+TUM_default_S3_Mat!D3*Weighting!G4+TUM_default_S3_Mat!E3*Weighting!G5+TUM_default_S3_Mat!F3*Weighting!G6+TUM_default_S3_Mat!G3*Weighting!G7+TUM_default_S3_Mat!H3*Weighting!G8+TUM_default_S3_Mat!I3*Weighting!G9+TUM_default_S3_Mat!J3*Weighting!G10+TUM_default_S3_Mat!K3*Weighting!G11+TUM_default_S3_Mat!L3*Weighting!G12+TUM_default_S3_Mat!M3*Weighting!G13+TUM_default_S3_Mat!N3*Weighting!G14+TUM_default_S3_Mat!O3*Weighting!G15+TUM_default_S3_Mat!P3*Weighting!G16+TUM_default_S3_Mat!Q3*Weighting!G17</f>
        <v>40.093335278577271</v>
      </c>
      <c r="H3" s="6">
        <f>+TUM_default_S3_Mat!B3*Weighting!H2+TUM_default_S3_Mat!C3*Weighting!H3+TUM_default_S3_Mat!D3*Weighting!H4+TUM_default_S3_Mat!E3*Weighting!H5+TUM_default_S3_Mat!F3*Weighting!H6+TUM_default_S3_Mat!G3*Weighting!H7+TUM_default_S3_Mat!H3*Weighting!H8+TUM_default_S3_Mat!I3*Weighting!H9+TUM_default_S3_Mat!J3*Weighting!H10+TUM_default_S3_Mat!K3*Weighting!H11+TUM_default_S3_Mat!L3*Weighting!H12+TUM_default_S3_Mat!M3*Weighting!H13+TUM_default_S3_Mat!N3*Weighting!H14+TUM_default_S3_Mat!O3*Weighting!H15+TUM_default_S3_Mat!P3*Weighting!H16+TUM_default_S3_Mat!Q3*Weighting!H17</f>
        <v>41.941434743675757</v>
      </c>
      <c r="I3" s="6">
        <f>+TUM_default_S3_Mat!B3*Weighting!I2+TUM_default_S3_Mat!C3*Weighting!I3+TUM_default_S3_Mat!D3*Weighting!I4+TUM_default_S3_Mat!E3*Weighting!I5+TUM_default_S3_Mat!F3*Weighting!I6+TUM_default_S3_Mat!G3*Weighting!I7+TUM_default_S3_Mat!H3*Weighting!I8+TUM_default_S3_Mat!I3*Weighting!I9+TUM_default_S3_Mat!J3*Weighting!I10+TUM_default_S3_Mat!K3*Weighting!I11+TUM_default_S3_Mat!L3*Weighting!I12+TUM_default_S3_Mat!M3*Weighting!I13+TUM_default_S3_Mat!N3*Weighting!I14+TUM_default_S3_Mat!O3*Weighting!I15+TUM_default_S3_Mat!P3*Weighting!I16+TUM_default_S3_Mat!Q3*Weighting!I17</f>
        <v>39.086004387669504</v>
      </c>
      <c r="J3" s="6">
        <f>+TUM_default_S3_Mat!B3*Weighting!J2+TUM_default_S3_Mat!C3*Weighting!J3+TUM_default_S3_Mat!D3*Weighting!J4+TUM_default_S3_Mat!E3*Weighting!J5+TUM_default_S3_Mat!F3*Weighting!J6+TUM_default_S3_Mat!G3*Weighting!J7+TUM_default_S3_Mat!H3*Weighting!J8+TUM_default_S3_Mat!I3*Weighting!J9+TUM_default_S3_Mat!J3*Weighting!J10+TUM_default_S3_Mat!K3*Weighting!J11+TUM_default_S3_Mat!L3*Weighting!J12+TUM_default_S3_Mat!M3*Weighting!J13+TUM_default_S3_Mat!N3*Weighting!J14+TUM_default_S3_Mat!O3*Weighting!J15+TUM_default_S3_Mat!P3*Weighting!J16+TUM_default_S3_Mat!Q3*Weighting!J17</f>
        <v>51.857615181734921</v>
      </c>
      <c r="K3" s="6">
        <f>+TUM_default_S3_Mat!B3*Weighting!K2+TUM_default_S3_Mat!C3*Weighting!K3+TUM_default_S3_Mat!D3*Weighting!K4+TUM_default_S3_Mat!E3*Weighting!K5+TUM_default_S3_Mat!F3*Weighting!K6+TUM_default_S3_Mat!G3*Weighting!K7+TUM_default_S3_Mat!H3*Weighting!K8+TUM_default_S3_Mat!I3*Weighting!K9+TUM_default_S3_Mat!J3*Weighting!K10+TUM_default_S3_Mat!K3*Weighting!K11+TUM_default_S3_Mat!L3*Weighting!K12+TUM_default_S3_Mat!M3*Weighting!K13+TUM_default_S3_Mat!N3*Weighting!K14+TUM_default_S3_Mat!O3*Weighting!K15+TUM_default_S3_Mat!P3*Weighting!K16+TUM_default_S3_Mat!Q3*Weighting!K17</f>
        <v>30.19823493441228</v>
      </c>
      <c r="L3" s="6">
        <f>+TUM_default_S3_Mat!B3*Weighting!L2+TUM_default_S3_Mat!C3*Weighting!L3+TUM_default_S3_Mat!D3*Weighting!L4+TUM_default_S3_Mat!E3*Weighting!L5+TUM_default_S3_Mat!F3*Weighting!L6+TUM_default_S3_Mat!G3*Weighting!L7+TUM_default_S3_Mat!H3*Weighting!L8+TUM_default_S3_Mat!I3*Weighting!L9+TUM_default_S3_Mat!J3*Weighting!L10+TUM_default_S3_Mat!K3*Weighting!L11+TUM_default_S3_Mat!L3*Weighting!L12+TUM_default_S3_Mat!M3*Weighting!L13+TUM_default_S3_Mat!N3*Weighting!L14+TUM_default_S3_Mat!O3*Weighting!L15+TUM_default_S3_Mat!P3*Weighting!L16+TUM_default_S3_Mat!Q3*Weighting!L17</f>
        <v>11.099417521277569</v>
      </c>
      <c r="M3" s="6">
        <f>+TUM_default_S3_Mat!B3*Weighting!M2+TUM_default_S3_Mat!C3*Weighting!M3+TUM_default_S3_Mat!D3*Weighting!M4+TUM_default_S3_Mat!E3*Weighting!M5+TUM_default_S3_Mat!F3*Weighting!M6+TUM_default_S3_Mat!G3*Weighting!M7+TUM_default_S3_Mat!H3*Weighting!M8+TUM_default_S3_Mat!I3*Weighting!M9+TUM_default_S3_Mat!J3*Weighting!M10+TUM_default_S3_Mat!K3*Weighting!M11+TUM_default_S3_Mat!L3*Weighting!M12+TUM_default_S3_Mat!M3*Weighting!M13+TUM_default_S3_Mat!N3*Weighting!M14+TUM_default_S3_Mat!O3*Weighting!M15+TUM_default_S3_Mat!P3*Weighting!M16+TUM_default_S3_Mat!Q3*Weighting!M17</f>
        <v>0.47568263190956789</v>
      </c>
      <c r="N3" s="6">
        <f>+TUM_default_S3_Mat!B3*Weighting!N2+TUM_default_S3_Mat!C3*Weighting!N3+TUM_default_S3_Mat!D3*Weighting!N4+TUM_default_S3_Mat!E3*Weighting!N5+TUM_default_S3_Mat!F3*Weighting!N6+TUM_default_S3_Mat!G3*Weighting!N7+TUM_default_S3_Mat!H3*Weighting!N8+TUM_default_S3_Mat!I3*Weighting!N9+TUM_default_S3_Mat!J3*Weighting!N10+TUM_default_S3_Mat!K3*Weighting!N11+TUM_default_S3_Mat!L3*Weighting!N12+TUM_default_S3_Mat!M3*Weighting!N13+TUM_default_S3_Mat!N3*Weighting!N14+TUM_default_S3_Mat!O3*Weighting!N15+TUM_default_S3_Mat!P3*Weighting!N16+TUM_default_S3_Mat!Q3*Weighting!N17</f>
        <v>139.40532914679969</v>
      </c>
      <c r="O3" s="6">
        <f>+TUM_default_S3_Mat!B3*Weighting!O2+TUM_default_S3_Mat!C3*Weighting!O3+TUM_default_S3_Mat!D3*Weighting!O4+TUM_default_S3_Mat!E3*Weighting!O5+TUM_default_S3_Mat!F3*Weighting!O6+TUM_default_S3_Mat!G3*Weighting!O7+TUM_default_S3_Mat!H3*Weighting!O8+TUM_default_S3_Mat!I3*Weighting!O9+TUM_default_S3_Mat!J3*Weighting!O10+TUM_default_S3_Mat!K3*Weighting!O11+TUM_default_S3_Mat!L3*Weighting!O12+TUM_default_S3_Mat!M3*Weighting!O13+TUM_default_S3_Mat!N3*Weighting!O14+TUM_default_S3_Mat!O3*Weighting!O15+TUM_default_S3_Mat!P3*Weighting!O16+TUM_default_S3_Mat!Q3*Weighting!O17</f>
        <v>-23.596251998215791</v>
      </c>
      <c r="P3" s="6">
        <f>+TUM_default_S3_Mat!B3*Weighting!P2+TUM_default_S3_Mat!C3*Weighting!P3+TUM_default_S3_Mat!D3*Weighting!P4+TUM_default_S3_Mat!E3*Weighting!P5+TUM_default_S3_Mat!F3*Weighting!P6+TUM_default_S3_Mat!G3*Weighting!P7+TUM_default_S3_Mat!H3*Weighting!P8+TUM_default_S3_Mat!I3*Weighting!P9+TUM_default_S3_Mat!J3*Weighting!P10+TUM_default_S3_Mat!K3*Weighting!P11+TUM_default_S3_Mat!L3*Weighting!P12+TUM_default_S3_Mat!M3*Weighting!P13+TUM_default_S3_Mat!N3*Weighting!P14+TUM_default_S3_Mat!O3*Weighting!P15+TUM_default_S3_Mat!P3*Weighting!P16+TUM_default_S3_Mat!Q3*Weighting!P17</f>
        <v>9.9583230990237794</v>
      </c>
      <c r="Q3" s="6">
        <f>+TUM_default_S3_Mat!B3*Weighting!Q2+TUM_default_S3_Mat!C3*Weighting!Q3+TUM_default_S3_Mat!D3*Weighting!Q4+TUM_default_S3_Mat!E3*Weighting!Q5+TUM_default_S3_Mat!F3*Weighting!Q6+TUM_default_S3_Mat!G3*Weighting!Q7+TUM_default_S3_Mat!H3*Weighting!Q8+TUM_default_S3_Mat!I3*Weighting!Q9+TUM_default_S3_Mat!J3*Weighting!Q10+TUM_default_S3_Mat!K3*Weighting!Q11+TUM_default_S3_Mat!L3*Weighting!Q12+TUM_default_S3_Mat!M3*Weighting!Q13+TUM_default_S3_Mat!N3*Weighting!Q14+TUM_default_S3_Mat!O3*Weighting!Q15+TUM_default_S3_Mat!P3*Weighting!Q16+TUM_default_S3_Mat!Q3*Weighting!Q17</f>
        <v>0.78395173483815594</v>
      </c>
      <c r="R3" s="6">
        <f>+TUM_default_S3_Mat!B3*Weighting!R2+TUM_default_S3_Mat!C3*Weighting!R3+TUM_default_S3_Mat!D3*Weighting!R4+TUM_default_S3_Mat!E3*Weighting!R5+TUM_default_S3_Mat!F3*Weighting!R6+TUM_default_S3_Mat!G3*Weighting!R7+TUM_default_S3_Mat!H3*Weighting!R8+TUM_default_S3_Mat!I3*Weighting!R9+TUM_default_S3_Mat!J3*Weighting!R10+TUM_default_S3_Mat!K3*Weighting!R11+TUM_default_S3_Mat!L3*Weighting!R12+TUM_default_S3_Mat!M3*Weighting!R13+TUM_default_S3_Mat!N3*Weighting!R14+TUM_default_S3_Mat!O3*Weighting!R15+TUM_default_S3_Mat!P3*Weighting!R16+TUM_default_S3_Mat!Q3*Weighting!R17</f>
        <v>16.675336476755866</v>
      </c>
      <c r="S3" s="6">
        <f>+TUM_default_S3_Mat!B3*Weighting!S2+TUM_default_S3_Mat!C3*Weighting!S3+TUM_default_S3_Mat!D3*Weighting!S4+TUM_default_S3_Mat!E3*Weighting!S5+TUM_default_S3_Mat!F3*Weighting!S6+TUM_default_S3_Mat!G3*Weighting!S7+TUM_default_S3_Mat!H3*Weighting!S8+TUM_default_S3_Mat!I3*Weighting!S9+TUM_default_S3_Mat!J3*Weighting!S10+TUM_default_S3_Mat!K3*Weighting!S11+TUM_default_S3_Mat!L3*Weighting!S12+TUM_default_S3_Mat!M3*Weighting!S13+TUM_default_S3_Mat!N3*Weighting!S14+TUM_default_S3_Mat!O3*Weighting!S15+TUM_default_S3_Mat!P3*Weighting!S16+TUM_default_S3_Mat!Q3*Weighting!S17</f>
        <v>18.175076947311567</v>
      </c>
      <c r="T3" s="6">
        <f>+TUM_default_S3_Mat!B3*Weighting!T2+TUM_default_S3_Mat!C3*Weighting!T3+TUM_default_S3_Mat!D3*Weighting!T4+TUM_default_S3_Mat!E3*Weighting!T5+TUM_default_S3_Mat!F3*Weighting!T6+TUM_default_S3_Mat!G3*Weighting!T7+TUM_default_S3_Mat!H3*Weighting!T8+TUM_default_S3_Mat!I3*Weighting!T9+TUM_default_S3_Mat!J3*Weighting!T10+TUM_default_S3_Mat!K3*Weighting!T11+TUM_default_S3_Mat!L3*Weighting!T12+TUM_default_S3_Mat!M3*Weighting!T13+TUM_default_S3_Mat!N3*Weighting!T14+TUM_default_S3_Mat!O3*Weighting!T15+TUM_default_S3_Mat!P3*Weighting!T16+TUM_default_S3_Mat!Q3*Weighting!T17</f>
        <v>22.255801103758856</v>
      </c>
      <c r="U3" s="6">
        <f>+TUM_default_S3_Mat!B3*Weighting!U2+TUM_default_S3_Mat!C3*Weighting!U3+TUM_default_S3_Mat!D3*Weighting!U4+TUM_default_S3_Mat!E3*Weighting!U5+TUM_default_S3_Mat!F3*Weighting!U6+TUM_default_S3_Mat!G3*Weighting!U7+TUM_default_S3_Mat!H3*Weighting!U8+TUM_default_S3_Mat!I3*Weighting!U9+TUM_default_S3_Mat!J3*Weighting!U10+TUM_default_S3_Mat!K3*Weighting!U11+TUM_default_S3_Mat!L3*Weighting!U12+TUM_default_S3_Mat!M3*Weighting!U13+TUM_default_S3_Mat!N3*Weighting!U14+TUM_default_S3_Mat!O3*Weighting!U15+TUM_default_S3_Mat!P3*Weighting!U16+TUM_default_S3_Mat!Q3*Weighting!U17</f>
        <v>14.808930072764127</v>
      </c>
      <c r="V3" s="6">
        <f>+TUM_default_S3_Mat!B3*Weighting!V2+TUM_default_S3_Mat!C3*Weighting!V3+TUM_default_S3_Mat!D3*Weighting!V4+TUM_default_S3_Mat!E3*Weighting!V5+TUM_default_S3_Mat!F3*Weighting!V6+TUM_default_S3_Mat!G3*Weighting!V7+TUM_default_S3_Mat!H3*Weighting!V8+TUM_default_S3_Mat!I3*Weighting!V9+TUM_default_S3_Mat!J3*Weighting!V10+TUM_default_S3_Mat!K3*Weighting!V11+TUM_default_S3_Mat!L3*Weighting!V12+TUM_default_S3_Mat!M3*Weighting!V13+TUM_default_S3_Mat!N3*Weighting!V14+TUM_default_S3_Mat!O3*Weighting!V15+TUM_default_S3_Mat!P3*Weighting!V16+TUM_default_S3_Mat!Q3*Weighting!V17</f>
        <v>27.314635549249829</v>
      </c>
      <c r="W3" s="6">
        <f>+TUM_default_S3_Mat!B3*Weighting!W2+TUM_default_S3_Mat!C3*Weighting!W3+TUM_default_S3_Mat!D3*Weighting!W4+TUM_default_S3_Mat!E3*Weighting!W5+TUM_default_S3_Mat!F3*Weighting!W6+TUM_default_S3_Mat!G3*Weighting!W7+TUM_default_S3_Mat!H3*Weighting!W8+TUM_default_S3_Mat!I3*Weighting!W9+TUM_default_S3_Mat!J3*Weighting!W10+TUM_default_S3_Mat!K3*Weighting!W11+TUM_default_S3_Mat!L3*Weighting!W12+TUM_default_S3_Mat!M3*Weighting!W13+TUM_default_S3_Mat!N3*Weighting!W14+TUM_default_S3_Mat!O3*Weighting!W15+TUM_default_S3_Mat!P3*Weighting!W16+TUM_default_S3_Mat!Q3*Weighting!W17</f>
        <v>156.07719634021987</v>
      </c>
      <c r="X3" s="6">
        <f>+TUM_default_S3_Mat!B3*Weighting!X2+TUM_default_S3_Mat!C3*Weighting!X3+TUM_default_S3_Mat!D3*Weighting!X4+TUM_default_S3_Mat!E3*Weighting!X5+TUM_default_S3_Mat!F3*Weighting!X6+TUM_default_S3_Mat!G3*Weighting!X7+TUM_default_S3_Mat!H3*Weighting!X8+TUM_default_S3_Mat!I3*Weighting!X9+TUM_default_S3_Mat!J3*Weighting!X10+TUM_default_S3_Mat!K3*Weighting!X11+TUM_default_S3_Mat!L3*Weighting!X12+TUM_default_S3_Mat!M3*Weighting!X13+TUM_default_S3_Mat!N3*Weighting!X14+TUM_default_S3_Mat!O3*Weighting!X15+TUM_default_S3_Mat!P3*Weighting!X16+TUM_default_S3_Mat!Q3*Weighting!X17</f>
        <v>18.48066401492289</v>
      </c>
      <c r="Y3" s="6">
        <f>+TUM_default_S3_Mat!B3*Weighting!Y2+TUM_default_S3_Mat!C3*Weighting!Y3+TUM_default_S3_Mat!D3*Weighting!Y4+TUM_default_S3_Mat!E3*Weighting!Y5+TUM_default_S3_Mat!F3*Weighting!Y6+TUM_default_S3_Mat!G3*Weighting!Y7+TUM_default_S3_Mat!H3*Weighting!Y8+TUM_default_S3_Mat!I3*Weighting!Y9+TUM_default_S3_Mat!J3*Weighting!Y10+TUM_default_S3_Mat!K3*Weighting!Y11+TUM_default_S3_Mat!L3*Weighting!Y12+TUM_default_S3_Mat!M3*Weighting!Y13+TUM_default_S3_Mat!N3*Weighting!Y14+TUM_default_S3_Mat!O3*Weighting!Y15+TUM_default_S3_Mat!P3*Weighting!Y16+TUM_default_S3_Mat!Q3*Weighting!Y17</f>
        <v>200.92183650940353</v>
      </c>
      <c r="Z3" s="6">
        <f>+TUM_default_S3_Mat!B3*Weighting!Z2+TUM_default_S3_Mat!C3*Weighting!Z3+TUM_default_S3_Mat!D3*Weighting!Z4+TUM_default_S3_Mat!E3*Weighting!Z5+TUM_default_S3_Mat!F3*Weighting!Z6+TUM_default_S3_Mat!G3*Weighting!Z7+TUM_default_S3_Mat!H3*Weighting!Z8+TUM_default_S3_Mat!I3*Weighting!Z9+TUM_default_S3_Mat!J3*Weighting!Z10+TUM_default_S3_Mat!K3*Weighting!Z11+TUM_default_S3_Mat!L3*Weighting!Z12+TUM_default_S3_Mat!M3*Weighting!Z13+TUM_default_S3_Mat!N3*Weighting!Z14+TUM_default_S3_Mat!O3*Weighting!Z15+TUM_default_S3_Mat!P3*Weighting!Z16+TUM_default_S3_Mat!Q3*Weighting!Z17</f>
        <v>12.430745273238118</v>
      </c>
      <c r="AA3" s="6">
        <f>+TUM_default_S3_Mat!B3*Weighting!AA2+TUM_default_S3_Mat!C3*Weighting!AA3+TUM_default_S3_Mat!D3*Weighting!AA4+TUM_default_S3_Mat!E3*Weighting!AA5+TUM_default_S3_Mat!F3*Weighting!AA6+TUM_default_S3_Mat!G3*Weighting!AA7+TUM_default_S3_Mat!H3*Weighting!AA8+TUM_default_S3_Mat!I3*Weighting!AA9+TUM_default_S3_Mat!J3*Weighting!AA10+TUM_default_S3_Mat!K3*Weighting!AA11+TUM_default_S3_Mat!L3*Weighting!AA12+TUM_default_S3_Mat!M3*Weighting!AA13+TUM_default_S3_Mat!N3*Weighting!AA14+TUM_default_S3_Mat!O3*Weighting!AA15+TUM_default_S3_Mat!P3*Weighting!AA16+TUM_default_S3_Mat!Q3*Weighting!AA17</f>
        <v>16.226690033978834</v>
      </c>
    </row>
    <row r="4" spans="1:27" x14ac:dyDescent="0.35">
      <c r="A4" s="5" t="s">
        <v>3</v>
      </c>
      <c r="B4" s="6">
        <f ca="1">+TUM_default_S3_Mat!B4*Weighting!B2+TUM_default_S3_Mat!C4*Weighting!B3+TUM_default_S3_Mat!D4*Weighting!B4+TUM_default_S3_Mat!E4*Weighting!B5+TUM_default_S3_Mat!F4*Weighting!B6+TUM_default_S3_Mat!G4*Weighting!B7+TUM_default_S3_Mat!H4*Weighting!B8+TUM_default_S3_Mat!I4*Weighting!B9+TUM_default_S3_Mat!J4*Weighting!B10+TUM_default_S3_Mat!K4*Weighting!B11+TUM_default_S3_Mat!L4*Weighting!B12+TUM_default_S3_Mat!M4*Weighting!B13+TUM_default_S3_Mat!N4*Weighting!B14+TUM_default_S3_Mat!O4*Weighting!B15+TUM_default_S3_Mat!P4*Weighting!B16+TUM_default_S3_Mat!Q4*Weighting!B17</f>
        <v>154.9577716340583</v>
      </c>
      <c r="C4" s="6">
        <f ca="1">+TUM_default_S3_Mat!B4*Weighting!C2+TUM_default_S3_Mat!C4*Weighting!C3+TUM_default_S3_Mat!D4*Weighting!C4+TUM_default_S3_Mat!E4*Weighting!C5+TUM_default_S3_Mat!F4*Weighting!C6+TUM_default_S3_Mat!G4*Weighting!C7+TUM_default_S3_Mat!H4*Weighting!C8+TUM_default_S3_Mat!I4*Weighting!C9+TUM_default_S3_Mat!J4*Weighting!C10+TUM_default_S3_Mat!K4*Weighting!C11+TUM_default_S3_Mat!L4*Weighting!C12+TUM_default_S3_Mat!M4*Weighting!C13+TUM_default_S3_Mat!N4*Weighting!C14+TUM_default_S3_Mat!O4*Weighting!C15+TUM_default_S3_Mat!P4*Weighting!C16+TUM_default_S3_Mat!Q4*Weighting!C17</f>
        <v>110.92174527684432</v>
      </c>
      <c r="D4" s="6">
        <f ca="1">+TUM_default_S3_Mat!B4*Weighting!D2+TUM_default_S3_Mat!C4*Weighting!D3+TUM_default_S3_Mat!D4*Weighting!D4+TUM_default_S3_Mat!E4*Weighting!D5+TUM_default_S3_Mat!F4*Weighting!D6+TUM_default_S3_Mat!G4*Weighting!D7+TUM_default_S3_Mat!H4*Weighting!D8+TUM_default_S3_Mat!I4*Weighting!D9+TUM_default_S3_Mat!J4*Weighting!D10+TUM_default_S3_Mat!K4*Weighting!D11+TUM_default_S3_Mat!L4*Weighting!D12+TUM_default_S3_Mat!M4*Weighting!D13+TUM_default_S3_Mat!N4*Weighting!D14+TUM_default_S3_Mat!O4*Weighting!D15+TUM_default_S3_Mat!P4*Weighting!D16+TUM_default_S3_Mat!Q4*Weighting!D17</f>
        <v>151.05344796116026</v>
      </c>
      <c r="E4" s="6">
        <f ca="1">+TUM_default_S3_Mat!B4*Weighting!E2+TUM_default_S3_Mat!C4*Weighting!E3+TUM_default_S3_Mat!D4*Weighting!E4+TUM_default_S3_Mat!E4*Weighting!E5+TUM_default_S3_Mat!F4*Weighting!E6+TUM_default_S3_Mat!G4*Weighting!E7+TUM_default_S3_Mat!H4*Weighting!E8+TUM_default_S3_Mat!I4*Weighting!E9+TUM_default_S3_Mat!J4*Weighting!E10+TUM_default_S3_Mat!K4*Weighting!E11+TUM_default_S3_Mat!L4*Weighting!E12+TUM_default_S3_Mat!M4*Weighting!E13+TUM_default_S3_Mat!N4*Weighting!E14+TUM_default_S3_Mat!O4*Weighting!E15+TUM_default_S3_Mat!P4*Weighting!E16+TUM_default_S3_Mat!Q4*Weighting!E17</f>
        <v>81.214207637153734</v>
      </c>
      <c r="F4" s="6">
        <f ca="1">+TUM_default_S3_Mat!B4*Weighting!F2+TUM_default_S3_Mat!C4*Weighting!F3+TUM_default_S3_Mat!D4*Weighting!F4+TUM_default_S3_Mat!E4*Weighting!F5+TUM_default_S3_Mat!F4*Weighting!F6+TUM_default_S3_Mat!G4*Weighting!F7+TUM_default_S3_Mat!H4*Weighting!F8+TUM_default_S3_Mat!I4*Weighting!F9+TUM_default_S3_Mat!J4*Weighting!F10+TUM_default_S3_Mat!K4*Weighting!F11+TUM_default_S3_Mat!L4*Weighting!F12+TUM_default_S3_Mat!M4*Weighting!F13+TUM_default_S3_Mat!N4*Weighting!F14+TUM_default_S3_Mat!O4*Weighting!F15+TUM_default_S3_Mat!P4*Weighting!F16+TUM_default_S3_Mat!Q4*Weighting!F17</f>
        <v>130.22771207865355</v>
      </c>
      <c r="G4" s="6">
        <f>+TUM_default_S3_Mat!B4*Weighting!G2+TUM_default_S3_Mat!C4*Weighting!G3+TUM_default_S3_Mat!D4*Weighting!G4+TUM_default_S3_Mat!E4*Weighting!G5+TUM_default_S3_Mat!F4*Weighting!G6+TUM_default_S3_Mat!G4*Weighting!G7+TUM_default_S3_Mat!H4*Weighting!G8+TUM_default_S3_Mat!I4*Weighting!G9+TUM_default_S3_Mat!J4*Weighting!G10+TUM_default_S3_Mat!K4*Weighting!G11+TUM_default_S3_Mat!L4*Weighting!G12+TUM_default_S3_Mat!M4*Weighting!G13+TUM_default_S3_Mat!N4*Weighting!G14+TUM_default_S3_Mat!O4*Weighting!G15+TUM_default_S3_Mat!P4*Weighting!G16+TUM_default_S3_Mat!Q4*Weighting!G17</f>
        <v>143.10924610451303</v>
      </c>
      <c r="H4" s="6">
        <f>+TUM_default_S3_Mat!B4*Weighting!H2+TUM_default_S3_Mat!C4*Weighting!H3+TUM_default_S3_Mat!D4*Weighting!H4+TUM_default_S3_Mat!E4*Weighting!H5+TUM_default_S3_Mat!F4*Weighting!H6+TUM_default_S3_Mat!G4*Weighting!H7+TUM_default_S3_Mat!H4*Weighting!H8+TUM_default_S3_Mat!I4*Weighting!H9+TUM_default_S3_Mat!J4*Weighting!H10+TUM_default_S3_Mat!K4*Weighting!H11+TUM_default_S3_Mat!L4*Weighting!H12+TUM_default_S3_Mat!M4*Weighting!H13+TUM_default_S3_Mat!N4*Weighting!H14+TUM_default_S3_Mat!O4*Weighting!H15+TUM_default_S3_Mat!P4*Weighting!H16+TUM_default_S3_Mat!Q4*Weighting!H17</f>
        <v>153.45599799790787</v>
      </c>
      <c r="I4" s="6">
        <f>+TUM_default_S3_Mat!B4*Weighting!I2+TUM_default_S3_Mat!C4*Weighting!I3+TUM_default_S3_Mat!D4*Weighting!I4+TUM_default_S3_Mat!E4*Weighting!I5+TUM_default_S3_Mat!F4*Weighting!I6+TUM_default_S3_Mat!G4*Weighting!I7+TUM_default_S3_Mat!H4*Weighting!I8+TUM_default_S3_Mat!I4*Weighting!I9+TUM_default_S3_Mat!J4*Weighting!I10+TUM_default_S3_Mat!K4*Weighting!I11+TUM_default_S3_Mat!L4*Weighting!I12+TUM_default_S3_Mat!M4*Weighting!I13+TUM_default_S3_Mat!N4*Weighting!I14+TUM_default_S3_Mat!O4*Weighting!I15+TUM_default_S3_Mat!P4*Weighting!I16+TUM_default_S3_Mat!Q4*Weighting!I17</f>
        <v>139.87940963478127</v>
      </c>
      <c r="J4" s="6">
        <f>+TUM_default_S3_Mat!B4*Weighting!J2+TUM_default_S3_Mat!C4*Weighting!J3+TUM_default_S3_Mat!D4*Weighting!J4+TUM_default_S3_Mat!E4*Weighting!J5+TUM_default_S3_Mat!F4*Weighting!J6+TUM_default_S3_Mat!G4*Weighting!J7+TUM_default_S3_Mat!H4*Weighting!J8+TUM_default_S3_Mat!I4*Weighting!J9+TUM_default_S3_Mat!J4*Weighting!J10+TUM_default_S3_Mat!K4*Weighting!J11+TUM_default_S3_Mat!L4*Weighting!J12+TUM_default_S3_Mat!M4*Weighting!J13+TUM_default_S3_Mat!N4*Weighting!J14+TUM_default_S3_Mat!O4*Weighting!J15+TUM_default_S3_Mat!P4*Weighting!J16+TUM_default_S3_Mat!Q4*Weighting!J17</f>
        <v>168.50547473678591</v>
      </c>
      <c r="K4" s="6">
        <f>+TUM_default_S3_Mat!B4*Weighting!K2+TUM_default_S3_Mat!C4*Weighting!K3+TUM_default_S3_Mat!D4*Weighting!K4+TUM_default_S3_Mat!E4*Weighting!K5+TUM_default_S3_Mat!F4*Weighting!K6+TUM_default_S3_Mat!G4*Weighting!K7+TUM_default_S3_Mat!H4*Weighting!K8+TUM_default_S3_Mat!I4*Weighting!K9+TUM_default_S3_Mat!J4*Weighting!K10+TUM_default_S3_Mat!K4*Weighting!K11+TUM_default_S3_Mat!L4*Weighting!K12+TUM_default_S3_Mat!M4*Weighting!K13+TUM_default_S3_Mat!N4*Weighting!K14+TUM_default_S3_Mat!O4*Weighting!K15+TUM_default_S3_Mat!P4*Weighting!K16+TUM_default_S3_Mat!Q4*Weighting!K17</f>
        <v>108.2345681225511</v>
      </c>
      <c r="L4" s="6">
        <f>+TUM_default_S3_Mat!B4*Weighting!L2+TUM_default_S3_Mat!C4*Weighting!L3+TUM_default_S3_Mat!D4*Weighting!L4+TUM_default_S3_Mat!E4*Weighting!L5+TUM_default_S3_Mat!F4*Weighting!L6+TUM_default_S3_Mat!G4*Weighting!L7+TUM_default_S3_Mat!H4*Weighting!L8+TUM_default_S3_Mat!I4*Weighting!L9+TUM_default_S3_Mat!J4*Weighting!L10+TUM_default_S3_Mat!K4*Weighting!L11+TUM_default_S3_Mat!L4*Weighting!L12+TUM_default_S3_Mat!M4*Weighting!L13+TUM_default_S3_Mat!N4*Weighting!L14+TUM_default_S3_Mat!O4*Weighting!L15+TUM_default_S3_Mat!P4*Weighting!L16+TUM_default_S3_Mat!Q4*Weighting!L17</f>
        <v>43.399998836397948</v>
      </c>
      <c r="M4" s="6">
        <f>+TUM_default_S3_Mat!B4*Weighting!M2+TUM_default_S3_Mat!C4*Weighting!M3+TUM_default_S3_Mat!D4*Weighting!M4+TUM_default_S3_Mat!E4*Weighting!M5+TUM_default_S3_Mat!F4*Weighting!M6+TUM_default_S3_Mat!G4*Weighting!M7+TUM_default_S3_Mat!H4*Weighting!M8+TUM_default_S3_Mat!I4*Weighting!M9+TUM_default_S3_Mat!J4*Weighting!M10+TUM_default_S3_Mat!K4*Weighting!M11+TUM_default_S3_Mat!L4*Weighting!M12+TUM_default_S3_Mat!M4*Weighting!M13+TUM_default_S3_Mat!N4*Weighting!M14+TUM_default_S3_Mat!O4*Weighting!M15+TUM_default_S3_Mat!P4*Weighting!M16+TUM_default_S3_Mat!Q4*Weighting!M17</f>
        <v>1.8241347026838244</v>
      </c>
      <c r="N4" s="6">
        <f>+TUM_default_S3_Mat!B4*Weighting!N2+TUM_default_S3_Mat!C4*Weighting!N3+TUM_default_S3_Mat!D4*Weighting!N4+TUM_default_S3_Mat!E4*Weighting!N5+TUM_default_S3_Mat!F4*Weighting!N6+TUM_default_S3_Mat!G4*Weighting!N7+TUM_default_S3_Mat!H4*Weighting!N8+TUM_default_S3_Mat!I4*Weighting!N9+TUM_default_S3_Mat!J4*Weighting!N10+TUM_default_S3_Mat!K4*Weighting!N11+TUM_default_S3_Mat!L4*Weighting!N12+TUM_default_S3_Mat!M4*Weighting!N13+TUM_default_S3_Mat!N4*Weighting!N14+TUM_default_S3_Mat!O4*Weighting!N15+TUM_default_S3_Mat!P4*Weighting!N16+TUM_default_S3_Mat!Q4*Weighting!N17</f>
        <v>495.19296985957851</v>
      </c>
      <c r="O4" s="6">
        <f>+TUM_default_S3_Mat!B4*Weighting!O2+TUM_default_S3_Mat!C4*Weighting!O3+TUM_default_S3_Mat!D4*Weighting!O4+TUM_default_S3_Mat!E4*Weighting!O5+TUM_default_S3_Mat!F4*Weighting!O6+TUM_default_S3_Mat!G4*Weighting!O7+TUM_default_S3_Mat!H4*Weighting!O8+TUM_default_S3_Mat!I4*Weighting!O9+TUM_default_S3_Mat!J4*Weighting!O10+TUM_default_S3_Mat!K4*Weighting!O11+TUM_default_S3_Mat!L4*Weighting!O12+TUM_default_S3_Mat!M4*Weighting!O13+TUM_default_S3_Mat!N4*Weighting!O14+TUM_default_S3_Mat!O4*Weighting!O15+TUM_default_S3_Mat!P4*Weighting!O16+TUM_default_S3_Mat!Q4*Weighting!O17</f>
        <v>-153.83529861792536</v>
      </c>
      <c r="P4" s="6">
        <f>+TUM_default_S3_Mat!B4*Weighting!P2+TUM_default_S3_Mat!C4*Weighting!P3+TUM_default_S3_Mat!D4*Weighting!P4+TUM_default_S3_Mat!E4*Weighting!P5+TUM_default_S3_Mat!F4*Weighting!P6+TUM_default_S3_Mat!G4*Weighting!P7+TUM_default_S3_Mat!H4*Weighting!P8+TUM_default_S3_Mat!I4*Weighting!P9+TUM_default_S3_Mat!J4*Weighting!P10+TUM_default_S3_Mat!K4*Weighting!P11+TUM_default_S3_Mat!L4*Weighting!P12+TUM_default_S3_Mat!M4*Weighting!P13+TUM_default_S3_Mat!N4*Weighting!P14+TUM_default_S3_Mat!O4*Weighting!P15+TUM_default_S3_Mat!P4*Weighting!P16+TUM_default_S3_Mat!Q4*Weighting!P17</f>
        <v>40.286663171337594</v>
      </c>
      <c r="Q4" s="6">
        <f>+TUM_default_S3_Mat!B4*Weighting!Q2+TUM_default_S3_Mat!C4*Weighting!Q3+TUM_default_S3_Mat!D4*Weighting!Q4+TUM_default_S3_Mat!E4*Weighting!Q5+TUM_default_S3_Mat!F4*Weighting!Q6+TUM_default_S3_Mat!G4*Weighting!Q7+TUM_default_S3_Mat!H4*Weighting!Q8+TUM_default_S3_Mat!I4*Weighting!Q9+TUM_default_S3_Mat!J4*Weighting!Q10+TUM_default_S3_Mat!K4*Weighting!Q11+TUM_default_S3_Mat!L4*Weighting!Q12+TUM_default_S3_Mat!M4*Weighting!Q13+TUM_default_S3_Mat!N4*Weighting!Q14+TUM_default_S3_Mat!O4*Weighting!Q15+TUM_default_S3_Mat!P4*Weighting!Q16+TUM_default_S3_Mat!Q4*Weighting!Q17</f>
        <v>3.0282720137627246</v>
      </c>
      <c r="R4" s="6">
        <f>+TUM_default_S3_Mat!B4*Weighting!R2+TUM_default_S3_Mat!C4*Weighting!R3+TUM_default_S3_Mat!D4*Weighting!R4+TUM_default_S3_Mat!E4*Weighting!R5+TUM_default_S3_Mat!F4*Weighting!R6+TUM_default_S3_Mat!G4*Weighting!R7+TUM_default_S3_Mat!H4*Weighting!R8+TUM_default_S3_Mat!I4*Weighting!R9+TUM_default_S3_Mat!J4*Weighting!R10+TUM_default_S3_Mat!K4*Weighting!R11+TUM_default_S3_Mat!L4*Weighting!R12+TUM_default_S3_Mat!M4*Weighting!R13+TUM_default_S3_Mat!N4*Weighting!R14+TUM_default_S3_Mat!O4*Weighting!R15+TUM_default_S3_Mat!P4*Weighting!R16+TUM_default_S3_Mat!Q4*Weighting!R17</f>
        <v>61.843040746576271</v>
      </c>
      <c r="S4" s="6">
        <f>+TUM_default_S3_Mat!B4*Weighting!S2+TUM_default_S3_Mat!C4*Weighting!S3+TUM_default_S3_Mat!D4*Weighting!S4+TUM_default_S3_Mat!E4*Weighting!S5+TUM_default_S3_Mat!F4*Weighting!S6+TUM_default_S3_Mat!G4*Weighting!S7+TUM_default_S3_Mat!H4*Weighting!S8+TUM_default_S3_Mat!I4*Weighting!S9+TUM_default_S3_Mat!J4*Weighting!S10+TUM_default_S3_Mat!K4*Weighting!S11+TUM_default_S3_Mat!L4*Weighting!S12+TUM_default_S3_Mat!M4*Weighting!S13+TUM_default_S3_Mat!N4*Weighting!S14+TUM_default_S3_Mat!O4*Weighting!S15+TUM_default_S3_Mat!P4*Weighting!S16+TUM_default_S3_Mat!Q4*Weighting!S17</f>
        <v>73.952393966996922</v>
      </c>
      <c r="T4" s="6">
        <f>+TUM_default_S3_Mat!B4*Weighting!T2+TUM_default_S3_Mat!C4*Weighting!T3+TUM_default_S3_Mat!D4*Weighting!T4+TUM_default_S3_Mat!E4*Weighting!T5+TUM_default_S3_Mat!F4*Weighting!T6+TUM_default_S3_Mat!G4*Weighting!T7+TUM_default_S3_Mat!H4*Weighting!T8+TUM_default_S3_Mat!I4*Weighting!T9+TUM_default_S3_Mat!J4*Weighting!T10+TUM_default_S3_Mat!K4*Weighting!T11+TUM_default_S3_Mat!L4*Weighting!T12+TUM_default_S3_Mat!M4*Weighting!T13+TUM_default_S3_Mat!N4*Weighting!T14+TUM_default_S3_Mat!O4*Weighting!T15+TUM_default_S3_Mat!P4*Weighting!T16+TUM_default_S3_Mat!Q4*Weighting!T17</f>
        <v>91.671289084554701</v>
      </c>
      <c r="U4" s="6">
        <f>+TUM_default_S3_Mat!B4*Weighting!U2+TUM_default_S3_Mat!C4*Weighting!U3+TUM_default_S3_Mat!D4*Weighting!U4+TUM_default_S3_Mat!E4*Weighting!U5+TUM_default_S3_Mat!F4*Weighting!U6+TUM_default_S3_Mat!G4*Weighting!U7+TUM_default_S3_Mat!H4*Weighting!U8+TUM_default_S3_Mat!I4*Weighting!U9+TUM_default_S3_Mat!J4*Weighting!U10+TUM_default_S3_Mat!K4*Weighting!U11+TUM_default_S3_Mat!L4*Weighting!U12+TUM_default_S3_Mat!M4*Weighting!U13+TUM_default_S3_Mat!N4*Weighting!U14+TUM_default_S3_Mat!O4*Weighting!U15+TUM_default_S3_Mat!P4*Weighting!U16+TUM_default_S3_Mat!Q4*Weighting!U17</f>
        <v>58.251001399367809</v>
      </c>
      <c r="V4" s="6">
        <f>+TUM_default_S3_Mat!B4*Weighting!V2+TUM_default_S3_Mat!C4*Weighting!V3+TUM_default_S3_Mat!D4*Weighting!V4+TUM_default_S3_Mat!E4*Weighting!V5+TUM_default_S3_Mat!F4*Weighting!V6+TUM_default_S3_Mat!G4*Weighting!V7+TUM_default_S3_Mat!H4*Weighting!V8+TUM_default_S3_Mat!I4*Weighting!V9+TUM_default_S3_Mat!J4*Weighting!V10+TUM_default_S3_Mat!K4*Weighting!V11+TUM_default_S3_Mat!L4*Weighting!V12+TUM_default_S3_Mat!M4*Weighting!V13+TUM_default_S3_Mat!N4*Weighting!V14+TUM_default_S3_Mat!O4*Weighting!V15+TUM_default_S3_Mat!P4*Weighting!V16+TUM_default_S3_Mat!Q4*Weighting!V17</f>
        <v>112.74343573710421</v>
      </c>
      <c r="W4" s="6">
        <f>+TUM_default_S3_Mat!B4*Weighting!W2+TUM_default_S3_Mat!C4*Weighting!W3+TUM_default_S3_Mat!D4*Weighting!W4+TUM_default_S3_Mat!E4*Weighting!W5+TUM_default_S3_Mat!F4*Weighting!W6+TUM_default_S3_Mat!G4*Weighting!W7+TUM_default_S3_Mat!H4*Weighting!W8+TUM_default_S3_Mat!I4*Weighting!W9+TUM_default_S3_Mat!J4*Weighting!W10+TUM_default_S3_Mat!K4*Weighting!W11+TUM_default_S3_Mat!L4*Weighting!W12+TUM_default_S3_Mat!M4*Weighting!W13+TUM_default_S3_Mat!N4*Weighting!W14+TUM_default_S3_Mat!O4*Weighting!W15+TUM_default_S3_Mat!P4*Weighting!W16+TUM_default_S3_Mat!Q4*Weighting!W17</f>
        <v>476.66750401689359</v>
      </c>
      <c r="X4" s="6">
        <f>+TUM_default_S3_Mat!B4*Weighting!X2+TUM_default_S3_Mat!C4*Weighting!X3+TUM_default_S3_Mat!D4*Weighting!X4+TUM_default_S3_Mat!E4*Weighting!X5+TUM_default_S3_Mat!F4*Weighting!X6+TUM_default_S3_Mat!G4*Weighting!X7+TUM_default_S3_Mat!H4*Weighting!X8+TUM_default_S3_Mat!I4*Weighting!X9+TUM_default_S3_Mat!J4*Weighting!X10+TUM_default_S3_Mat!K4*Weighting!X11+TUM_default_S3_Mat!L4*Weighting!X12+TUM_default_S3_Mat!M4*Weighting!X13+TUM_default_S3_Mat!N4*Weighting!X14+TUM_default_S3_Mat!O4*Weighting!X15+TUM_default_S3_Mat!P4*Weighting!X16+TUM_default_S3_Mat!Q4*Weighting!X17</f>
        <v>64.86417700402346</v>
      </c>
      <c r="Y4" s="6">
        <f>+TUM_default_S3_Mat!B4*Weighting!Y2+TUM_default_S3_Mat!C4*Weighting!Y3+TUM_default_S3_Mat!D4*Weighting!Y4+TUM_default_S3_Mat!E4*Weighting!Y5+TUM_default_S3_Mat!F4*Weighting!Y6+TUM_default_S3_Mat!G4*Weighting!Y7+TUM_default_S3_Mat!H4*Weighting!Y8+TUM_default_S3_Mat!I4*Weighting!Y9+TUM_default_S3_Mat!J4*Weighting!Y10+TUM_default_S3_Mat!K4*Weighting!Y11+TUM_default_S3_Mat!L4*Weighting!Y12+TUM_default_S3_Mat!M4*Weighting!Y13+TUM_default_S3_Mat!N4*Weighting!Y14+TUM_default_S3_Mat!O4*Weighting!Y15+TUM_default_S3_Mat!P4*Weighting!Y16+TUM_default_S3_Mat!Q4*Weighting!Y17</f>
        <v>812.01789686901293</v>
      </c>
      <c r="Z4" s="6">
        <f>+TUM_default_S3_Mat!B4*Weighting!Z2+TUM_default_S3_Mat!C4*Weighting!Z3+TUM_default_S3_Mat!D4*Weighting!Z4+TUM_default_S3_Mat!E4*Weighting!Z5+TUM_default_S3_Mat!F4*Weighting!Z6+TUM_default_S3_Mat!G4*Weighting!Z7+TUM_default_S3_Mat!H4*Weighting!Z8+TUM_default_S3_Mat!I4*Weighting!Z9+TUM_default_S3_Mat!J4*Weighting!Z10+TUM_default_S3_Mat!K4*Weighting!Z11+TUM_default_S3_Mat!L4*Weighting!Z12+TUM_default_S3_Mat!M4*Weighting!Z13+TUM_default_S3_Mat!N4*Weighting!Z14+TUM_default_S3_Mat!O4*Weighting!Z15+TUM_default_S3_Mat!P4*Weighting!Z16+TUM_default_S3_Mat!Q4*Weighting!Z17</f>
        <v>46.209405698190601</v>
      </c>
      <c r="AA4" s="6">
        <f>+TUM_default_S3_Mat!B4*Weighting!AA2+TUM_default_S3_Mat!C4*Weighting!AA3+TUM_default_S3_Mat!D4*Weighting!AA4+TUM_default_S3_Mat!E4*Weighting!AA5+TUM_default_S3_Mat!F4*Weighting!AA6+TUM_default_S3_Mat!G4*Weighting!AA7+TUM_default_S3_Mat!H4*Weighting!AA8+TUM_default_S3_Mat!I4*Weighting!AA9+TUM_default_S3_Mat!J4*Weighting!AA10+TUM_default_S3_Mat!K4*Weighting!AA11+TUM_default_S3_Mat!L4*Weighting!AA12+TUM_default_S3_Mat!M4*Weighting!AA13+TUM_default_S3_Mat!N4*Weighting!AA14+TUM_default_S3_Mat!O4*Weighting!AA15+TUM_default_S3_Mat!P4*Weighting!AA16+TUM_default_S3_Mat!Q4*Weighting!AA17</f>
        <v>61.631053183652291</v>
      </c>
    </row>
  </sheetData>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efault_S4_Treatm!B2*Weighting!B2+TUM_default_S4_Treatm!C2*Weighting!B3+TUM_default_S4_Treatm!D2*Weighting!B4+TUM_default_S4_Treatm!E2*Weighting!B5+TUM_default_S4_Treatm!F2*Weighting!B6+TUM_default_S4_Treatm!G2*Weighting!B7+TUM_default_S4_Treatm!H2*Weighting!B8+TUM_default_S4_Treatm!I2*Weighting!B9+TUM_default_S4_Treatm!J2*Weighting!B10+TUM_default_S4_Treatm!K2*Weighting!B11+TUM_default_S4_Treatm!L2*Weighting!B12+TUM_default_S4_Treatm!M2*Weighting!B13+TUM_default_S4_Treatm!N2*Weighting!B14+TUM_default_S4_Treatm!O2*Weighting!B15+TUM_default_S4_Treatm!P2*Weighting!B16+TUM_default_S4_Treatm!Q2*Weighting!B17</f>
        <v>59.346068036851214</v>
      </c>
      <c r="C2" s="6">
        <f ca="1">+TUM_default_S4_Treatm!B2*Weighting!C2+TUM_default_S4_Treatm!C2*Weighting!C3+TUM_default_S4_Treatm!D2*Weighting!C4+TUM_default_S4_Treatm!E2*Weighting!C5+TUM_default_S4_Treatm!F2*Weighting!C6+TUM_default_S4_Treatm!G2*Weighting!C7+TUM_default_S4_Treatm!H2*Weighting!C8+TUM_default_S4_Treatm!I2*Weighting!C9+TUM_default_S4_Treatm!J2*Weighting!C10+TUM_default_S4_Treatm!K2*Weighting!C11+TUM_default_S4_Treatm!L2*Weighting!C12+TUM_default_S4_Treatm!M2*Weighting!C13+TUM_default_S4_Treatm!N2*Weighting!C14+TUM_default_S4_Treatm!O2*Weighting!C15+TUM_default_S4_Treatm!P2*Weighting!C16+TUM_default_S4_Treatm!Q2*Weighting!C17</f>
        <v>47.31314518036551</v>
      </c>
      <c r="D2" s="6">
        <f ca="1">+TUM_default_S4_Treatm!B2*Weighting!D2+TUM_default_S4_Treatm!C2*Weighting!D3+TUM_default_S4_Treatm!D2*Weighting!D4+TUM_default_S4_Treatm!E2*Weighting!D5+TUM_default_S4_Treatm!F2*Weighting!D6+TUM_default_S4_Treatm!G2*Weighting!D7+TUM_default_S4_Treatm!H2*Weighting!D8+TUM_default_S4_Treatm!I2*Weighting!D9+TUM_default_S4_Treatm!J2*Weighting!D10+TUM_default_S4_Treatm!K2*Weighting!D11+TUM_default_S4_Treatm!L2*Weighting!D12+TUM_default_S4_Treatm!M2*Weighting!D13+TUM_default_S4_Treatm!N2*Weighting!D14+TUM_default_S4_Treatm!O2*Weighting!D15+TUM_default_S4_Treatm!P2*Weighting!D16+TUM_default_S4_Treatm!Q2*Weighting!D17</f>
        <v>60.802003618636149</v>
      </c>
      <c r="E2" s="6">
        <f ca="1">+TUM_default_S4_Treatm!B2*Weighting!E2+TUM_default_S4_Treatm!C2*Weighting!E3+TUM_default_S4_Treatm!D2*Weighting!E4+TUM_default_S4_Treatm!E2*Weighting!E5+TUM_default_S4_Treatm!F2*Weighting!E6+TUM_default_S4_Treatm!G2*Weighting!E7+TUM_default_S4_Treatm!H2*Weighting!E8+TUM_default_S4_Treatm!I2*Weighting!E9+TUM_default_S4_Treatm!J2*Weighting!E10+TUM_default_S4_Treatm!K2*Weighting!E11+TUM_default_S4_Treatm!L2*Weighting!E12+TUM_default_S4_Treatm!M2*Weighting!E13+TUM_default_S4_Treatm!N2*Weighting!E14+TUM_default_S4_Treatm!O2*Weighting!E15+TUM_default_S4_Treatm!P2*Weighting!E16+TUM_default_S4_Treatm!Q2*Weighting!E17</f>
        <v>72.387045060142682</v>
      </c>
      <c r="F2" s="6">
        <f ca="1">+TUM_default_S4_Treatm!B2*Weighting!F2+TUM_default_S4_Treatm!C2*Weighting!F3+TUM_default_S4_Treatm!D2*Weighting!F4+TUM_default_S4_Treatm!E2*Weighting!F5+TUM_default_S4_Treatm!F2*Weighting!F6+TUM_default_S4_Treatm!G2*Weighting!F7+TUM_default_S4_Treatm!H2*Weighting!F8+TUM_default_S4_Treatm!I2*Weighting!F9+TUM_default_S4_Treatm!J2*Weighting!F10+TUM_default_S4_Treatm!K2*Weighting!F11+TUM_default_S4_Treatm!L2*Weighting!F12+TUM_default_S4_Treatm!M2*Weighting!F13+TUM_default_S4_Treatm!N2*Weighting!F14+TUM_default_S4_Treatm!O2*Weighting!F15+TUM_default_S4_Treatm!P2*Weighting!F16+TUM_default_S4_Treatm!Q2*Weighting!F17</f>
        <v>55.175507996757375</v>
      </c>
      <c r="G2" s="6">
        <f>+TUM_default_S4_Treatm!B2*Weighting!G2+TUM_default_S4_Treatm!C2*Weighting!G3+TUM_default_S4_Treatm!D2*Weighting!G4+TUM_default_S4_Treatm!E2*Weighting!G5+TUM_default_S4_Treatm!F2*Weighting!G6+TUM_default_S4_Treatm!G2*Weighting!G7+TUM_default_S4_Treatm!H2*Weighting!G8+TUM_default_S4_Treatm!I2*Weighting!G9+TUM_default_S4_Treatm!J2*Weighting!G10+TUM_default_S4_Treatm!K2*Weighting!G11+TUM_default_S4_Treatm!L2*Weighting!G12+TUM_default_S4_Treatm!M2*Weighting!G13+TUM_default_S4_Treatm!N2*Weighting!G14+TUM_default_S4_Treatm!O2*Weighting!G15+TUM_default_S4_Treatm!P2*Weighting!G16+TUM_default_S4_Treatm!Q2*Weighting!G17</f>
        <v>24.383625555157309</v>
      </c>
      <c r="H2" s="6">
        <f>+TUM_default_S4_Treatm!B2*Weighting!H2+TUM_default_S4_Treatm!C2*Weighting!H3+TUM_default_S4_Treatm!D2*Weighting!H4+TUM_default_S4_Treatm!E2*Weighting!H5+TUM_default_S4_Treatm!F2*Weighting!H6+TUM_default_S4_Treatm!G2*Weighting!H7+TUM_default_S4_Treatm!H2*Weighting!H8+TUM_default_S4_Treatm!I2*Weighting!H9+TUM_default_S4_Treatm!J2*Weighting!H10+TUM_default_S4_Treatm!K2*Weighting!H11+TUM_default_S4_Treatm!L2*Weighting!H12+TUM_default_S4_Treatm!M2*Weighting!H13+TUM_default_S4_Treatm!N2*Weighting!H14+TUM_default_S4_Treatm!O2*Weighting!H15+TUM_default_S4_Treatm!P2*Weighting!H16+TUM_default_S4_Treatm!Q2*Weighting!H17</f>
        <v>20.462953921597254</v>
      </c>
      <c r="I2" s="6">
        <f>+TUM_default_S4_Treatm!B2*Weighting!I2+TUM_default_S4_Treatm!C2*Weighting!I3+TUM_default_S4_Treatm!D2*Weighting!I4+TUM_default_S4_Treatm!E2*Weighting!I5+TUM_default_S4_Treatm!F2*Weighting!I6+TUM_default_S4_Treatm!G2*Weighting!I7+TUM_default_S4_Treatm!H2*Weighting!I8+TUM_default_S4_Treatm!I2*Weighting!I9+TUM_default_S4_Treatm!J2*Weighting!I10+TUM_default_S4_Treatm!K2*Weighting!I11+TUM_default_S4_Treatm!L2*Weighting!I12+TUM_default_S4_Treatm!M2*Weighting!I13+TUM_default_S4_Treatm!N2*Weighting!I14+TUM_default_S4_Treatm!O2*Weighting!I15+TUM_default_S4_Treatm!P2*Weighting!I16+TUM_default_S4_Treatm!Q2*Weighting!I17</f>
        <v>26.078663450780294</v>
      </c>
      <c r="J2" s="6">
        <f>+TUM_default_S4_Treatm!B2*Weighting!J2+TUM_default_S4_Treatm!C2*Weighting!J3+TUM_default_S4_Treatm!D2*Weighting!J4+TUM_default_S4_Treatm!E2*Weighting!J5+TUM_default_S4_Treatm!F2*Weighting!J6+TUM_default_S4_Treatm!G2*Weighting!J7+TUM_default_S4_Treatm!H2*Weighting!J8+TUM_default_S4_Treatm!I2*Weighting!J9+TUM_default_S4_Treatm!J2*Weighting!J10+TUM_default_S4_Treatm!K2*Weighting!J11+TUM_default_S4_Treatm!L2*Weighting!J12+TUM_default_S4_Treatm!M2*Weighting!J13+TUM_default_S4_Treatm!N2*Weighting!J14+TUM_default_S4_Treatm!O2*Weighting!J15+TUM_default_S4_Treatm!P2*Weighting!J16+TUM_default_S4_Treatm!Q2*Weighting!J17</f>
        <v>36.090033422546298</v>
      </c>
      <c r="K2" s="6">
        <f>+TUM_default_S4_Treatm!B2*Weighting!K2+TUM_default_S4_Treatm!C2*Weighting!K3+TUM_default_S4_Treatm!D2*Weighting!K4+TUM_default_S4_Treatm!E2*Weighting!K5+TUM_default_S4_Treatm!F2*Weighting!K6+TUM_default_S4_Treatm!G2*Weighting!K7+TUM_default_S4_Treatm!H2*Weighting!K8+TUM_default_S4_Treatm!I2*Weighting!K9+TUM_default_S4_Treatm!J2*Weighting!K10+TUM_default_S4_Treatm!K2*Weighting!K11+TUM_default_S4_Treatm!L2*Weighting!K12+TUM_default_S4_Treatm!M2*Weighting!K13+TUM_default_S4_Treatm!N2*Weighting!K14+TUM_default_S4_Treatm!O2*Weighting!K15+TUM_default_S4_Treatm!P2*Weighting!K16+TUM_default_S4_Treatm!Q2*Weighting!K17</f>
        <v>23.137741471299751</v>
      </c>
      <c r="L2" s="6">
        <f>+TUM_default_S4_Treatm!B2*Weighting!L2+TUM_default_S4_Treatm!C2*Weighting!L3+TUM_default_S4_Treatm!D2*Weighting!L4+TUM_default_S4_Treatm!E2*Weighting!L5+TUM_default_S4_Treatm!F2*Weighting!L6+TUM_default_S4_Treatm!G2*Weighting!L7+TUM_default_S4_Treatm!H2*Weighting!L8+TUM_default_S4_Treatm!I2*Weighting!L9+TUM_default_S4_Treatm!J2*Weighting!L10+TUM_default_S4_Treatm!K2*Weighting!L11+TUM_default_S4_Treatm!L2*Weighting!L12+TUM_default_S4_Treatm!M2*Weighting!L13+TUM_default_S4_Treatm!N2*Weighting!L14+TUM_default_S4_Treatm!O2*Weighting!L15+TUM_default_S4_Treatm!P2*Weighting!L16+TUM_default_S4_Treatm!Q2*Weighting!L17</f>
        <v>15.048681649866941</v>
      </c>
      <c r="M2" s="6">
        <f>+TUM_default_S4_Treatm!B2*Weighting!M2+TUM_default_S4_Treatm!C2*Weighting!M3+TUM_default_S4_Treatm!D2*Weighting!M4+TUM_default_S4_Treatm!E2*Weighting!M5+TUM_default_S4_Treatm!F2*Weighting!M6+TUM_default_S4_Treatm!G2*Weighting!M7+TUM_default_S4_Treatm!H2*Weighting!M8+TUM_default_S4_Treatm!I2*Weighting!M9+TUM_default_S4_Treatm!J2*Weighting!M10+TUM_default_S4_Treatm!K2*Weighting!M11+TUM_default_S4_Treatm!L2*Weighting!M12+TUM_default_S4_Treatm!M2*Weighting!M13+TUM_default_S4_Treatm!N2*Weighting!M14+TUM_default_S4_Treatm!O2*Weighting!M15+TUM_default_S4_Treatm!P2*Weighting!M16+TUM_default_S4_Treatm!Q2*Weighting!M17</f>
        <v>0.65017066997594786</v>
      </c>
      <c r="N2" s="6">
        <f>+TUM_default_S4_Treatm!B2*Weighting!N2+TUM_default_S4_Treatm!C2*Weighting!N3+TUM_default_S4_Treatm!D2*Weighting!N4+TUM_default_S4_Treatm!E2*Weighting!N5+TUM_default_S4_Treatm!F2*Weighting!N6+TUM_default_S4_Treatm!G2*Weighting!N7+TUM_default_S4_Treatm!H2*Weighting!N8+TUM_default_S4_Treatm!I2*Weighting!N9+TUM_default_S4_Treatm!J2*Weighting!N10+TUM_default_S4_Treatm!K2*Weighting!N11+TUM_default_S4_Treatm!L2*Weighting!N12+TUM_default_S4_Treatm!M2*Weighting!N13+TUM_default_S4_Treatm!N2*Weighting!N14+TUM_default_S4_Treatm!O2*Weighting!N15+TUM_default_S4_Treatm!P2*Weighting!N16+TUM_default_S4_Treatm!Q2*Weighting!N17</f>
        <v>79.885969591300864</v>
      </c>
      <c r="O2" s="6">
        <f>+TUM_default_S4_Treatm!B2*Weighting!O2+TUM_default_S4_Treatm!C2*Weighting!O3+TUM_default_S4_Treatm!D2*Weighting!O4+TUM_default_S4_Treatm!E2*Weighting!O5+TUM_default_S4_Treatm!F2*Weighting!O6+TUM_default_S4_Treatm!G2*Weighting!O7+TUM_default_S4_Treatm!H2*Weighting!O8+TUM_default_S4_Treatm!I2*Weighting!O9+TUM_default_S4_Treatm!J2*Weighting!O10+TUM_default_S4_Treatm!K2*Weighting!O11+TUM_default_S4_Treatm!L2*Weighting!O12+TUM_default_S4_Treatm!M2*Weighting!O13+TUM_default_S4_Treatm!N2*Weighting!O14+TUM_default_S4_Treatm!O2*Weighting!O15+TUM_default_S4_Treatm!P2*Weighting!O16+TUM_default_S4_Treatm!Q2*Weighting!O17</f>
        <v>16.297745439238611</v>
      </c>
      <c r="P2" s="6">
        <f>+TUM_default_S4_Treatm!B2*Weighting!P2+TUM_default_S4_Treatm!C2*Weighting!P3+TUM_default_S4_Treatm!D2*Weighting!P4+TUM_default_S4_Treatm!E2*Weighting!P5+TUM_default_S4_Treatm!F2*Weighting!P6+TUM_default_S4_Treatm!G2*Weighting!P7+TUM_default_S4_Treatm!H2*Weighting!P8+TUM_default_S4_Treatm!I2*Weighting!P9+TUM_default_S4_Treatm!J2*Weighting!P10+TUM_default_S4_Treatm!K2*Weighting!P11+TUM_default_S4_Treatm!L2*Weighting!P12+TUM_default_S4_Treatm!M2*Weighting!P13+TUM_default_S4_Treatm!N2*Weighting!P14+TUM_default_S4_Treatm!O2*Weighting!P15+TUM_default_S4_Treatm!P2*Weighting!P16+TUM_default_S4_Treatm!Q2*Weighting!P17</f>
        <v>26.38351584979393</v>
      </c>
      <c r="Q2" s="6">
        <f>+TUM_default_S4_Treatm!B2*Weighting!Q2+TUM_default_S4_Treatm!C2*Weighting!Q3+TUM_default_S4_Treatm!D2*Weighting!Q4+TUM_default_S4_Treatm!E2*Weighting!Q5+TUM_default_S4_Treatm!F2*Weighting!Q6+TUM_default_S4_Treatm!G2*Weighting!Q7+TUM_default_S4_Treatm!H2*Weighting!Q8+TUM_default_S4_Treatm!I2*Weighting!Q9+TUM_default_S4_Treatm!J2*Weighting!Q10+TUM_default_S4_Treatm!K2*Weighting!Q11+TUM_default_S4_Treatm!L2*Weighting!Q12+TUM_default_S4_Treatm!M2*Weighting!Q13+TUM_default_S4_Treatm!N2*Weighting!Q14+TUM_default_S4_Treatm!O2*Weighting!Q15+TUM_default_S4_Treatm!P2*Weighting!Q16+TUM_default_S4_Treatm!Q2*Weighting!Q17</f>
        <v>1.3514166812827744</v>
      </c>
      <c r="R2" s="6">
        <f>+TUM_default_S4_Treatm!B2*Weighting!R2+TUM_default_S4_Treatm!C2*Weighting!R3+TUM_default_S4_Treatm!D2*Weighting!R4+TUM_default_S4_Treatm!E2*Weighting!R5+TUM_default_S4_Treatm!F2*Weighting!R6+TUM_default_S4_Treatm!G2*Weighting!R7+TUM_default_S4_Treatm!H2*Weighting!R8+TUM_default_S4_Treatm!I2*Weighting!R9+TUM_default_S4_Treatm!J2*Weighting!R10+TUM_default_S4_Treatm!K2*Weighting!R11+TUM_default_S4_Treatm!L2*Weighting!R12+TUM_default_S4_Treatm!M2*Weighting!R13+TUM_default_S4_Treatm!N2*Weighting!R14+TUM_default_S4_Treatm!O2*Weighting!R15+TUM_default_S4_Treatm!P2*Weighting!R16+TUM_default_S4_Treatm!Q2*Weighting!R17</f>
        <v>84.679995233181643</v>
      </c>
      <c r="S2" s="6">
        <f>+TUM_default_S4_Treatm!B2*Weighting!S2+TUM_default_S4_Treatm!C2*Weighting!S3+TUM_default_S4_Treatm!D2*Weighting!S4+TUM_default_S4_Treatm!E2*Weighting!S5+TUM_default_S4_Treatm!F2*Weighting!S6+TUM_default_S4_Treatm!G2*Weighting!S7+TUM_default_S4_Treatm!H2*Weighting!S8+TUM_default_S4_Treatm!I2*Weighting!S9+TUM_default_S4_Treatm!J2*Weighting!S10+TUM_default_S4_Treatm!K2*Weighting!S11+TUM_default_S4_Treatm!L2*Weighting!S12+TUM_default_S4_Treatm!M2*Weighting!S13+TUM_default_S4_Treatm!N2*Weighting!S14+TUM_default_S4_Treatm!O2*Weighting!S15+TUM_default_S4_Treatm!P2*Weighting!S16+TUM_default_S4_Treatm!Q2*Weighting!S17</f>
        <v>52.680724311759697</v>
      </c>
      <c r="T2" s="6">
        <f>+TUM_default_S4_Treatm!B2*Weighting!T2+TUM_default_S4_Treatm!C2*Weighting!T3+TUM_default_S4_Treatm!D2*Weighting!T4+TUM_default_S4_Treatm!E2*Weighting!T5+TUM_default_S4_Treatm!F2*Weighting!T6+TUM_default_S4_Treatm!G2*Weighting!T7+TUM_default_S4_Treatm!H2*Weighting!T8+TUM_default_S4_Treatm!I2*Weighting!T9+TUM_default_S4_Treatm!J2*Weighting!T10+TUM_default_S4_Treatm!K2*Weighting!T11+TUM_default_S4_Treatm!L2*Weighting!T12+TUM_default_S4_Treatm!M2*Weighting!T13+TUM_default_S4_Treatm!N2*Weighting!T14+TUM_default_S4_Treatm!O2*Weighting!T15+TUM_default_S4_Treatm!P2*Weighting!T16+TUM_default_S4_Treatm!Q2*Weighting!T17</f>
        <v>72.491548550644609</v>
      </c>
      <c r="U2" s="6">
        <f>+TUM_default_S4_Treatm!B2*Weighting!U2+TUM_default_S4_Treatm!C2*Weighting!U3+TUM_default_S4_Treatm!D2*Weighting!U4+TUM_default_S4_Treatm!E2*Weighting!U5+TUM_default_S4_Treatm!F2*Weighting!U6+TUM_default_S4_Treatm!G2*Weighting!U7+TUM_default_S4_Treatm!H2*Weighting!U8+TUM_default_S4_Treatm!I2*Weighting!U9+TUM_default_S4_Treatm!J2*Weighting!U10+TUM_default_S4_Treatm!K2*Weighting!U11+TUM_default_S4_Treatm!L2*Weighting!U12+TUM_default_S4_Treatm!M2*Weighting!U13+TUM_default_S4_Treatm!N2*Weighting!U14+TUM_default_S4_Treatm!O2*Weighting!U15+TUM_default_S4_Treatm!P2*Weighting!U16+TUM_default_S4_Treatm!Q2*Weighting!U17</f>
        <v>1.231355929996051</v>
      </c>
      <c r="V2" s="6">
        <f>+TUM_default_S4_Treatm!B2*Weighting!V2+TUM_default_S4_Treatm!C2*Weighting!V3+TUM_default_S4_Treatm!D2*Weighting!V4+TUM_default_S4_Treatm!E2*Weighting!V5+TUM_default_S4_Treatm!F2*Weighting!V6+TUM_default_S4_Treatm!G2*Weighting!V7+TUM_default_S4_Treatm!H2*Weighting!V8+TUM_default_S4_Treatm!I2*Weighting!V9+TUM_default_S4_Treatm!J2*Weighting!V10+TUM_default_S4_Treatm!K2*Weighting!V11+TUM_default_S4_Treatm!L2*Weighting!V12+TUM_default_S4_Treatm!M2*Weighting!V13+TUM_default_S4_Treatm!N2*Weighting!V14+TUM_default_S4_Treatm!O2*Weighting!V15+TUM_default_S4_Treatm!P2*Weighting!V16+TUM_default_S4_Treatm!Q2*Weighting!V17</f>
        <v>7.494965334974518</v>
      </c>
      <c r="W2" s="6">
        <f>+TUM_default_S4_Treatm!B2*Weighting!W2+TUM_default_S4_Treatm!C2*Weighting!W3+TUM_default_S4_Treatm!D2*Weighting!W4+TUM_default_S4_Treatm!E2*Weighting!W5+TUM_default_S4_Treatm!F2*Weighting!W6+TUM_default_S4_Treatm!G2*Weighting!W7+TUM_default_S4_Treatm!H2*Weighting!W8+TUM_default_S4_Treatm!I2*Weighting!W9+TUM_default_S4_Treatm!J2*Weighting!W10+TUM_default_S4_Treatm!K2*Weighting!W11+TUM_default_S4_Treatm!L2*Weighting!W12+TUM_default_S4_Treatm!M2*Weighting!W13+TUM_default_S4_Treatm!N2*Weighting!W14+TUM_default_S4_Treatm!O2*Weighting!W15+TUM_default_S4_Treatm!P2*Weighting!W16+TUM_default_S4_Treatm!Q2*Weighting!W17</f>
        <v>8.2206197505385905</v>
      </c>
      <c r="X2" s="6">
        <f>+TUM_default_S4_Treatm!B2*Weighting!X2+TUM_default_S4_Treatm!C2*Weighting!X3+TUM_default_S4_Treatm!D2*Weighting!X4+TUM_default_S4_Treatm!E2*Weighting!X5+TUM_default_S4_Treatm!F2*Weighting!X6+TUM_default_S4_Treatm!G2*Weighting!X7+TUM_default_S4_Treatm!H2*Weighting!X8+TUM_default_S4_Treatm!I2*Weighting!X9+TUM_default_S4_Treatm!J2*Weighting!X10+TUM_default_S4_Treatm!K2*Weighting!X11+TUM_default_S4_Treatm!L2*Weighting!X12+TUM_default_S4_Treatm!M2*Weighting!X13+TUM_default_S4_Treatm!N2*Weighting!X14+TUM_default_S4_Treatm!O2*Weighting!X15+TUM_default_S4_Treatm!P2*Weighting!X16+TUM_default_S4_Treatm!Q2*Weighting!X17</f>
        <v>0.66067306432948358</v>
      </c>
      <c r="Y2" s="6">
        <f>+TUM_default_S4_Treatm!B2*Weighting!Y2+TUM_default_S4_Treatm!C2*Weighting!Y3+TUM_default_S4_Treatm!D2*Weighting!Y4+TUM_default_S4_Treatm!E2*Weighting!Y5+TUM_default_S4_Treatm!F2*Weighting!Y6+TUM_default_S4_Treatm!G2*Weighting!Y7+TUM_default_S4_Treatm!H2*Weighting!Y8+TUM_default_S4_Treatm!I2*Weighting!Y9+TUM_default_S4_Treatm!J2*Weighting!Y10+TUM_default_S4_Treatm!K2*Weighting!Y11+TUM_default_S4_Treatm!L2*Weighting!Y12+TUM_default_S4_Treatm!M2*Weighting!Y13+TUM_default_S4_Treatm!N2*Weighting!Y14+TUM_default_S4_Treatm!O2*Weighting!Y15+TUM_default_S4_Treatm!P2*Weighting!Y16+TUM_default_S4_Treatm!Q2*Weighting!Y17</f>
        <v>2.4300109503382465</v>
      </c>
      <c r="Z2" s="6">
        <f>+TUM_default_S4_Treatm!B2*Weighting!Z2+TUM_default_S4_Treatm!C2*Weighting!Z3+TUM_default_S4_Treatm!D2*Weighting!Z4+TUM_default_S4_Treatm!E2*Weighting!Z5+TUM_default_S4_Treatm!F2*Weighting!Z6+TUM_default_S4_Treatm!G2*Weighting!Z7+TUM_default_S4_Treatm!H2*Weighting!Z8+TUM_default_S4_Treatm!I2*Weighting!Z9+TUM_default_S4_Treatm!J2*Weighting!Z10+TUM_default_S4_Treatm!K2*Weighting!Z11+TUM_default_S4_Treatm!L2*Weighting!Z12+TUM_default_S4_Treatm!M2*Weighting!Z13+TUM_default_S4_Treatm!N2*Weighting!Z14+TUM_default_S4_Treatm!O2*Weighting!Z15+TUM_default_S4_Treatm!P2*Weighting!Z16+TUM_default_S4_Treatm!Q2*Weighting!Z17</f>
        <v>3.737693737163621</v>
      </c>
      <c r="AA2" s="6">
        <f>+TUM_default_S4_Treatm!B2*Weighting!AA2+TUM_default_S4_Treatm!C2*Weighting!AA3+TUM_default_S4_Treatm!D2*Weighting!AA4+TUM_default_S4_Treatm!E2*Weighting!AA5+TUM_default_S4_Treatm!F2*Weighting!AA6+TUM_default_S4_Treatm!G2*Weighting!AA7+TUM_default_S4_Treatm!H2*Weighting!AA8+TUM_default_S4_Treatm!I2*Weighting!AA9+TUM_default_S4_Treatm!J2*Weighting!AA10+TUM_default_S4_Treatm!K2*Weighting!AA11+TUM_default_S4_Treatm!L2*Weighting!AA12+TUM_default_S4_Treatm!M2*Weighting!AA13+TUM_default_S4_Treatm!N2*Weighting!AA14+TUM_default_S4_Treatm!O2*Weighting!AA15+TUM_default_S4_Treatm!P2*Weighting!AA16+TUM_default_S4_Treatm!Q2*Weighting!AA17</f>
        <v>16.892922138131354</v>
      </c>
    </row>
    <row r="3" spans="1:27" x14ac:dyDescent="0.35">
      <c r="A3" s="5" t="s">
        <v>2</v>
      </c>
      <c r="B3" s="6">
        <f ca="1">+TUM_default_S4_Treatm!B3*Weighting!B2+TUM_default_S4_Treatm!C3*Weighting!B3+TUM_default_S4_Treatm!D3*Weighting!B4+TUM_default_S4_Treatm!E3*Weighting!B5+TUM_default_S4_Treatm!F3*Weighting!B6+TUM_default_S4_Treatm!G3*Weighting!B7+TUM_default_S4_Treatm!H3*Weighting!B8+TUM_default_S4_Treatm!I3*Weighting!B9+TUM_default_S4_Treatm!J3*Weighting!B10+TUM_default_S4_Treatm!K3*Weighting!B11+TUM_default_S4_Treatm!L3*Weighting!B12+TUM_default_S4_Treatm!M3*Weighting!B13+TUM_default_S4_Treatm!N3*Weighting!B14+TUM_default_S4_Treatm!O3*Weighting!B15+TUM_default_S4_Treatm!P3*Weighting!B16+TUM_default_S4_Treatm!Q3*Weighting!B17</f>
        <v>21.647678848366059</v>
      </c>
      <c r="C3" s="6">
        <f ca="1">+TUM_default_S4_Treatm!B3*Weighting!C2+TUM_default_S4_Treatm!C3*Weighting!C3+TUM_default_S4_Treatm!D3*Weighting!C4+TUM_default_S4_Treatm!E3*Weighting!C5+TUM_default_S4_Treatm!F3*Weighting!C6+TUM_default_S4_Treatm!G3*Weighting!C7+TUM_default_S4_Treatm!H3*Weighting!C8+TUM_default_S4_Treatm!I3*Weighting!C9+TUM_default_S4_Treatm!J3*Weighting!C10+TUM_default_S4_Treatm!K3*Weighting!C11+TUM_default_S4_Treatm!L3*Weighting!C12+TUM_default_S4_Treatm!M3*Weighting!C13+TUM_default_S4_Treatm!N3*Weighting!C14+TUM_default_S4_Treatm!O3*Weighting!C15+TUM_default_S4_Treatm!P3*Weighting!C16+TUM_default_S4_Treatm!Q3*Weighting!C17</f>
        <v>19.030336678025975</v>
      </c>
      <c r="D3" s="6">
        <f ca="1">+TUM_default_S4_Treatm!B3*Weighting!D2+TUM_default_S4_Treatm!C3*Weighting!D3+TUM_default_S4_Treatm!D3*Weighting!D4+TUM_default_S4_Treatm!E3*Weighting!D5+TUM_default_S4_Treatm!F3*Weighting!D6+TUM_default_S4_Treatm!G3*Weighting!D7+TUM_default_S4_Treatm!H3*Weighting!D8+TUM_default_S4_Treatm!I3*Weighting!D9+TUM_default_S4_Treatm!J3*Weighting!D10+TUM_default_S4_Treatm!K3*Weighting!D11+TUM_default_S4_Treatm!L3*Weighting!D12+TUM_default_S4_Treatm!M3*Weighting!D13+TUM_default_S4_Treatm!N3*Weighting!D14+TUM_default_S4_Treatm!O3*Weighting!D15+TUM_default_S4_Treatm!P3*Weighting!D16+TUM_default_S4_Treatm!Q3*Weighting!D17</f>
        <v>23.715866719620401</v>
      </c>
      <c r="E3" s="6">
        <f ca="1">+TUM_default_S4_Treatm!B3*Weighting!E2+TUM_default_S4_Treatm!C3*Weighting!E3+TUM_default_S4_Treatm!D3*Weighting!E4+TUM_default_S4_Treatm!E3*Weighting!E5+TUM_default_S4_Treatm!F3*Weighting!E6+TUM_default_S4_Treatm!G3*Weighting!E7+TUM_default_S4_Treatm!H3*Weighting!E8+TUM_default_S4_Treatm!I3*Weighting!E9+TUM_default_S4_Treatm!J3*Weighting!E10+TUM_default_S4_Treatm!K3*Weighting!E11+TUM_default_S4_Treatm!L3*Weighting!E12+TUM_default_S4_Treatm!M3*Weighting!E13+TUM_default_S4_Treatm!N3*Weighting!E14+TUM_default_S4_Treatm!O3*Weighting!E15+TUM_default_S4_Treatm!P3*Weighting!E16+TUM_default_S4_Treatm!Q3*Weighting!E17</f>
        <v>59.572759277278152</v>
      </c>
      <c r="F3" s="6">
        <f ca="1">+TUM_default_S4_Treatm!B3*Weighting!F2+TUM_default_S4_Treatm!C3*Weighting!F3+TUM_default_S4_Treatm!D3*Weighting!F4+TUM_default_S4_Treatm!E3*Weighting!F5+TUM_default_S4_Treatm!F3*Weighting!F6+TUM_default_S4_Treatm!G3*Weighting!F7+TUM_default_S4_Treatm!H3*Weighting!F8+TUM_default_S4_Treatm!I3*Weighting!F9+TUM_default_S4_Treatm!J3*Weighting!F10+TUM_default_S4_Treatm!K3*Weighting!F11+TUM_default_S4_Treatm!L3*Weighting!F12+TUM_default_S4_Treatm!M3*Weighting!F13+TUM_default_S4_Treatm!N3*Weighting!F14+TUM_default_S4_Treatm!O3*Weighting!F15+TUM_default_S4_Treatm!P3*Weighting!F16+TUM_default_S4_Treatm!Q3*Weighting!F17</f>
        <v>20.539945752066124</v>
      </c>
      <c r="G3" s="6">
        <f>+TUM_default_S4_Treatm!B3*Weighting!G2+TUM_default_S4_Treatm!C3*Weighting!G3+TUM_default_S4_Treatm!D3*Weighting!G4+TUM_default_S4_Treatm!E3*Weighting!G5+TUM_default_S4_Treatm!F3*Weighting!G6+TUM_default_S4_Treatm!G3*Weighting!G7+TUM_default_S4_Treatm!H3*Weighting!G8+TUM_default_S4_Treatm!I3*Weighting!G9+TUM_default_S4_Treatm!J3*Weighting!G10+TUM_default_S4_Treatm!K3*Weighting!G11+TUM_default_S4_Treatm!L3*Weighting!G12+TUM_default_S4_Treatm!M3*Weighting!G13+TUM_default_S4_Treatm!N3*Weighting!G14+TUM_default_S4_Treatm!O3*Weighting!G15+TUM_default_S4_Treatm!P3*Weighting!G16+TUM_default_S4_Treatm!Q3*Weighting!G17</f>
        <v>4.8249008581523958</v>
      </c>
      <c r="H3" s="6">
        <f>+TUM_default_S4_Treatm!B3*Weighting!H2+TUM_default_S4_Treatm!C3*Weighting!H3+TUM_default_S4_Treatm!D3*Weighting!H4+TUM_default_S4_Treatm!E3*Weighting!H5+TUM_default_S4_Treatm!F3*Weighting!H6+TUM_default_S4_Treatm!G3*Weighting!H7+TUM_default_S4_Treatm!H3*Weighting!H8+TUM_default_S4_Treatm!I3*Weighting!H9+TUM_default_S4_Treatm!J3*Weighting!H10+TUM_default_S4_Treatm!K3*Weighting!H11+TUM_default_S4_Treatm!L3*Weighting!H12+TUM_default_S4_Treatm!M3*Weighting!H13+TUM_default_S4_Treatm!N3*Weighting!H14+TUM_default_S4_Treatm!O3*Weighting!H15+TUM_default_S4_Treatm!P3*Weighting!H16+TUM_default_S4_Treatm!Q3*Weighting!H17</f>
        <v>3.8749700342805173</v>
      </c>
      <c r="I3" s="6">
        <f>+TUM_default_S4_Treatm!B3*Weighting!I2+TUM_default_S4_Treatm!C3*Weighting!I3+TUM_default_S4_Treatm!D3*Weighting!I4+TUM_default_S4_Treatm!E3*Weighting!I5+TUM_default_S4_Treatm!F3*Weighting!I6+TUM_default_S4_Treatm!G3*Weighting!I7+TUM_default_S4_Treatm!H3*Weighting!I8+TUM_default_S4_Treatm!I3*Weighting!I9+TUM_default_S4_Treatm!J3*Weighting!I10+TUM_default_S4_Treatm!K3*Weighting!I11+TUM_default_S4_Treatm!L3*Weighting!I12+TUM_default_S4_Treatm!M3*Weighting!I13+TUM_default_S4_Treatm!N3*Weighting!I14+TUM_default_S4_Treatm!O3*Weighting!I15+TUM_default_S4_Treatm!P3*Weighting!I16+TUM_default_S4_Treatm!Q3*Weighting!I17</f>
        <v>5.6440344927979762</v>
      </c>
      <c r="J3" s="6">
        <f>+TUM_default_S4_Treatm!B3*Weighting!J2+TUM_default_S4_Treatm!C3*Weighting!J3+TUM_default_S4_Treatm!D3*Weighting!J4+TUM_default_S4_Treatm!E3*Weighting!J5+TUM_default_S4_Treatm!F3*Weighting!J6+TUM_default_S4_Treatm!G3*Weighting!J7+TUM_default_S4_Treatm!H3*Weighting!J8+TUM_default_S4_Treatm!I3*Weighting!J9+TUM_default_S4_Treatm!J3*Weighting!J10+TUM_default_S4_Treatm!K3*Weighting!J11+TUM_default_S4_Treatm!L3*Weighting!J12+TUM_default_S4_Treatm!M3*Weighting!J13+TUM_default_S4_Treatm!N3*Weighting!J14+TUM_default_S4_Treatm!O3*Weighting!J15+TUM_default_S4_Treatm!P3*Weighting!J16+TUM_default_S4_Treatm!Q3*Weighting!J17</f>
        <v>25.035511505356858</v>
      </c>
      <c r="K3" s="6">
        <f>+TUM_default_S4_Treatm!B3*Weighting!K2+TUM_default_S4_Treatm!C3*Weighting!K3+TUM_default_S4_Treatm!D3*Weighting!K4+TUM_default_S4_Treatm!E3*Weighting!K5+TUM_default_S4_Treatm!F3*Weighting!K6+TUM_default_S4_Treatm!G3*Weighting!K7+TUM_default_S4_Treatm!H3*Weighting!K8+TUM_default_S4_Treatm!I3*Weighting!K9+TUM_default_S4_Treatm!J3*Weighting!K10+TUM_default_S4_Treatm!K3*Weighting!K11+TUM_default_S4_Treatm!L3*Weighting!K12+TUM_default_S4_Treatm!M3*Weighting!K13+TUM_default_S4_Treatm!N3*Weighting!K14+TUM_default_S4_Treatm!O3*Weighting!K15+TUM_default_S4_Treatm!P3*Weighting!K16+TUM_default_S4_Treatm!Q3*Weighting!K17</f>
        <v>4.393105961293144</v>
      </c>
      <c r="L3" s="6">
        <f>+TUM_default_S4_Treatm!B3*Weighting!L2+TUM_default_S4_Treatm!C3*Weighting!L3+TUM_default_S4_Treatm!D3*Weighting!L4+TUM_default_S4_Treatm!E3*Weighting!L5+TUM_default_S4_Treatm!F3*Weighting!L6+TUM_default_S4_Treatm!G3*Weighting!L7+TUM_default_S4_Treatm!H3*Weighting!L8+TUM_default_S4_Treatm!I3*Weighting!L9+TUM_default_S4_Treatm!J3*Weighting!L10+TUM_default_S4_Treatm!K3*Weighting!L11+TUM_default_S4_Treatm!L3*Weighting!L12+TUM_default_S4_Treatm!M3*Weighting!L13+TUM_default_S4_Treatm!N3*Weighting!L14+TUM_default_S4_Treatm!O3*Weighting!L15+TUM_default_S4_Treatm!P3*Weighting!L16+TUM_default_S4_Treatm!Q3*Weighting!L17</f>
        <v>0.91216331781636206</v>
      </c>
      <c r="M3" s="6">
        <f>+TUM_default_S4_Treatm!B3*Weighting!M2+TUM_default_S4_Treatm!C3*Weighting!M3+TUM_default_S4_Treatm!D3*Weighting!M4+TUM_default_S4_Treatm!E3*Weighting!M5+TUM_default_S4_Treatm!F3*Weighting!M6+TUM_default_S4_Treatm!G3*Weighting!M7+TUM_default_S4_Treatm!H3*Weighting!M8+TUM_default_S4_Treatm!I3*Weighting!M9+TUM_default_S4_Treatm!J3*Weighting!M10+TUM_default_S4_Treatm!K3*Weighting!M11+TUM_default_S4_Treatm!L3*Weighting!M12+TUM_default_S4_Treatm!M3*Weighting!M13+TUM_default_S4_Treatm!N3*Weighting!M14+TUM_default_S4_Treatm!O3*Weighting!M15+TUM_default_S4_Treatm!P3*Weighting!M16+TUM_default_S4_Treatm!Q3*Weighting!M17</f>
        <v>2.5929922077000374E-3</v>
      </c>
      <c r="N3" s="6">
        <f>+TUM_default_S4_Treatm!B3*Weighting!N2+TUM_default_S4_Treatm!C3*Weighting!N3+TUM_default_S4_Treatm!D3*Weighting!N4+TUM_default_S4_Treatm!E3*Weighting!N5+TUM_default_S4_Treatm!F3*Weighting!N6+TUM_default_S4_Treatm!G3*Weighting!N7+TUM_default_S4_Treatm!H3*Weighting!N8+TUM_default_S4_Treatm!I3*Weighting!N9+TUM_default_S4_Treatm!J3*Weighting!N10+TUM_default_S4_Treatm!K3*Weighting!N11+TUM_default_S4_Treatm!L3*Weighting!N12+TUM_default_S4_Treatm!M3*Weighting!N13+TUM_default_S4_Treatm!N3*Weighting!N14+TUM_default_S4_Treatm!O3*Weighting!N15+TUM_default_S4_Treatm!P3*Weighting!N16+TUM_default_S4_Treatm!Q3*Weighting!N17</f>
        <v>0.54590037480100917</v>
      </c>
      <c r="O3" s="6">
        <f>+TUM_default_S4_Treatm!B3*Weighting!O2+TUM_default_S4_Treatm!C3*Weighting!O3+TUM_default_S4_Treatm!D3*Weighting!O4+TUM_default_S4_Treatm!E3*Weighting!O5+TUM_default_S4_Treatm!F3*Weighting!O6+TUM_default_S4_Treatm!G3*Weighting!O7+TUM_default_S4_Treatm!H3*Weighting!O8+TUM_default_S4_Treatm!I3*Weighting!O9+TUM_default_S4_Treatm!J3*Weighting!O10+TUM_default_S4_Treatm!K3*Weighting!O11+TUM_default_S4_Treatm!L3*Weighting!O12+TUM_default_S4_Treatm!M3*Weighting!O13+TUM_default_S4_Treatm!N3*Weighting!O14+TUM_default_S4_Treatm!O3*Weighting!O15+TUM_default_S4_Treatm!P3*Weighting!O16+TUM_default_S4_Treatm!Q3*Weighting!O17</f>
        <v>0.16353452321598821</v>
      </c>
      <c r="P3" s="6">
        <f>+TUM_default_S4_Treatm!B3*Weighting!P2+TUM_default_S4_Treatm!C3*Weighting!P3+TUM_default_S4_Treatm!D3*Weighting!P4+TUM_default_S4_Treatm!E3*Weighting!P5+TUM_default_S4_Treatm!F3*Weighting!P6+TUM_default_S4_Treatm!G3*Weighting!P7+TUM_default_S4_Treatm!H3*Weighting!P8+TUM_default_S4_Treatm!I3*Weighting!P9+TUM_default_S4_Treatm!J3*Weighting!P10+TUM_default_S4_Treatm!K3*Weighting!P11+TUM_default_S4_Treatm!L3*Weighting!P12+TUM_default_S4_Treatm!M3*Weighting!P13+TUM_default_S4_Treatm!N3*Weighting!P14+TUM_default_S4_Treatm!O3*Weighting!P15+TUM_default_S4_Treatm!P3*Weighting!P16+TUM_default_S4_Treatm!Q3*Weighting!P17</f>
        <v>0.18423491067664569</v>
      </c>
      <c r="Q3" s="6">
        <f>+TUM_default_S4_Treatm!B3*Weighting!Q2+TUM_default_S4_Treatm!C3*Weighting!Q3+TUM_default_S4_Treatm!D3*Weighting!Q4+TUM_default_S4_Treatm!E3*Weighting!Q5+TUM_default_S4_Treatm!F3*Weighting!Q6+TUM_default_S4_Treatm!G3*Weighting!Q7+TUM_default_S4_Treatm!H3*Weighting!Q8+TUM_default_S4_Treatm!I3*Weighting!Q9+TUM_default_S4_Treatm!J3*Weighting!Q10+TUM_default_S4_Treatm!K3*Weighting!Q11+TUM_default_S4_Treatm!L3*Weighting!Q12+TUM_default_S4_Treatm!M3*Weighting!Q13+TUM_default_S4_Treatm!N3*Weighting!Q14+TUM_default_S4_Treatm!O3*Weighting!Q15+TUM_default_S4_Treatm!P3*Weighting!Q16+TUM_default_S4_Treatm!Q3*Weighting!Q17</f>
        <v>1.2866198189633755E-2</v>
      </c>
      <c r="R3" s="6">
        <f>+TUM_default_S4_Treatm!B3*Weighting!R2+TUM_default_S4_Treatm!C3*Weighting!R3+TUM_default_S4_Treatm!D3*Weighting!R4+TUM_default_S4_Treatm!E3*Weighting!R5+TUM_default_S4_Treatm!F3*Weighting!R6+TUM_default_S4_Treatm!G3*Weighting!R7+TUM_default_S4_Treatm!H3*Weighting!R8+TUM_default_S4_Treatm!I3*Weighting!R9+TUM_default_S4_Treatm!J3*Weighting!R10+TUM_default_S4_Treatm!K3*Weighting!R11+TUM_default_S4_Treatm!L3*Weighting!R12+TUM_default_S4_Treatm!M3*Weighting!R13+TUM_default_S4_Treatm!N3*Weighting!R14+TUM_default_S4_Treatm!O3*Weighting!R15+TUM_default_S4_Treatm!P3*Weighting!R16+TUM_default_S4_Treatm!Q3*Weighting!R17</f>
        <v>72.804805568920727</v>
      </c>
      <c r="S3" s="6">
        <f>+TUM_default_S4_Treatm!B3*Weighting!S2+TUM_default_S4_Treatm!C3*Weighting!S3+TUM_default_S4_Treatm!D3*Weighting!S4+TUM_default_S4_Treatm!E3*Weighting!S5+TUM_default_S4_Treatm!F3*Weighting!S6+TUM_default_S4_Treatm!G3*Weighting!S7+TUM_default_S4_Treatm!H3*Weighting!S8+TUM_default_S4_Treatm!I3*Weighting!S9+TUM_default_S4_Treatm!J3*Weighting!S10+TUM_default_S4_Treatm!K3*Weighting!S11+TUM_default_S4_Treatm!L3*Weighting!S12+TUM_default_S4_Treatm!M3*Weighting!S13+TUM_default_S4_Treatm!N3*Weighting!S14+TUM_default_S4_Treatm!O3*Weighting!S15+TUM_default_S4_Treatm!P3*Weighting!S16+TUM_default_S4_Treatm!Q3*Weighting!S17</f>
        <v>0.46847339188554166</v>
      </c>
      <c r="T3" s="6">
        <f>+TUM_default_S4_Treatm!B3*Weighting!T2+TUM_default_S4_Treatm!C3*Weighting!T3+TUM_default_S4_Treatm!D3*Weighting!T4+TUM_default_S4_Treatm!E3*Weighting!T5+TUM_default_S4_Treatm!F3*Weighting!T6+TUM_default_S4_Treatm!G3*Weighting!T7+TUM_default_S4_Treatm!H3*Weighting!T8+TUM_default_S4_Treatm!I3*Weighting!T9+TUM_default_S4_Treatm!J3*Weighting!T10+TUM_default_S4_Treatm!K3*Weighting!T11+TUM_default_S4_Treatm!L3*Weighting!T12+TUM_default_S4_Treatm!M3*Weighting!T13+TUM_default_S4_Treatm!N3*Weighting!T14+TUM_default_S4_Treatm!O3*Weighting!T15+TUM_default_S4_Treatm!P3*Weighting!T16+TUM_default_S4_Treatm!Q3*Weighting!T17</f>
        <v>0.58960813866950923</v>
      </c>
      <c r="U3" s="6">
        <f>+TUM_default_S4_Treatm!B3*Weighting!U2+TUM_default_S4_Treatm!C3*Weighting!U3+TUM_default_S4_Treatm!D3*Weighting!U4+TUM_default_S4_Treatm!E3*Weighting!U5+TUM_default_S4_Treatm!F3*Weighting!U6+TUM_default_S4_Treatm!G3*Weighting!U7+TUM_default_S4_Treatm!H3*Weighting!U8+TUM_default_S4_Treatm!I3*Weighting!U9+TUM_default_S4_Treatm!J3*Weighting!U10+TUM_default_S4_Treatm!K3*Weighting!U11+TUM_default_S4_Treatm!L3*Weighting!U12+TUM_default_S4_Treatm!M3*Weighting!U13+TUM_default_S4_Treatm!N3*Weighting!U14+TUM_default_S4_Treatm!O3*Weighting!U15+TUM_default_S4_Treatm!P3*Weighting!U16+TUM_default_S4_Treatm!Q3*Weighting!U17</f>
        <v>5.3106326921101787E-2</v>
      </c>
      <c r="V3" s="6">
        <f>+TUM_default_S4_Treatm!B3*Weighting!V2+TUM_default_S4_Treatm!C3*Weighting!V3+TUM_default_S4_Treatm!D3*Weighting!V4+TUM_default_S4_Treatm!E3*Weighting!V5+TUM_default_S4_Treatm!F3*Weighting!V6+TUM_default_S4_Treatm!G3*Weighting!V7+TUM_default_S4_Treatm!H3*Weighting!V8+TUM_default_S4_Treatm!I3*Weighting!V9+TUM_default_S4_Treatm!J3*Weighting!V10+TUM_default_S4_Treatm!K3*Weighting!V11+TUM_default_S4_Treatm!L3*Weighting!V12+TUM_default_S4_Treatm!M3*Weighting!V13+TUM_default_S4_Treatm!N3*Weighting!V14+TUM_default_S4_Treatm!O3*Weighting!V15+TUM_default_S4_Treatm!P3*Weighting!V16+TUM_default_S4_Treatm!Q3*Weighting!V17</f>
        <v>5.3728132382257918E-2</v>
      </c>
      <c r="W3" s="6">
        <f>+TUM_default_S4_Treatm!B3*Weighting!W2+TUM_default_S4_Treatm!C3*Weighting!W3+TUM_default_S4_Treatm!D3*Weighting!W4+TUM_default_S4_Treatm!E3*Weighting!W5+TUM_default_S4_Treatm!F3*Weighting!W6+TUM_default_S4_Treatm!G3*Weighting!W7+TUM_default_S4_Treatm!H3*Weighting!W8+TUM_default_S4_Treatm!I3*Weighting!W9+TUM_default_S4_Treatm!J3*Weighting!W10+TUM_default_S4_Treatm!K3*Weighting!W11+TUM_default_S4_Treatm!L3*Weighting!W12+TUM_default_S4_Treatm!M3*Weighting!W13+TUM_default_S4_Treatm!N3*Weighting!W14+TUM_default_S4_Treatm!O3*Weighting!W15+TUM_default_S4_Treatm!P3*Weighting!W16+TUM_default_S4_Treatm!Q3*Weighting!W17</f>
        <v>0.12430188552777488</v>
      </c>
      <c r="X3" s="6">
        <f>+TUM_default_S4_Treatm!B3*Weighting!X2+TUM_default_S4_Treatm!C3*Weighting!X3+TUM_default_S4_Treatm!D3*Weighting!X4+TUM_default_S4_Treatm!E3*Weighting!X5+TUM_default_S4_Treatm!F3*Weighting!X6+TUM_default_S4_Treatm!G3*Weighting!X7+TUM_default_S4_Treatm!H3*Weighting!X8+TUM_default_S4_Treatm!I3*Weighting!X9+TUM_default_S4_Treatm!J3*Weighting!X10+TUM_default_S4_Treatm!K3*Weighting!X11+TUM_default_S4_Treatm!L3*Weighting!X12+TUM_default_S4_Treatm!M3*Weighting!X13+TUM_default_S4_Treatm!N3*Weighting!X14+TUM_default_S4_Treatm!O3*Weighting!X15+TUM_default_S4_Treatm!P3*Weighting!X16+TUM_default_S4_Treatm!Q3*Weighting!X17</f>
        <v>5.03586884725274E-3</v>
      </c>
      <c r="Y3" s="6">
        <f>+TUM_default_S4_Treatm!B3*Weighting!Y2+TUM_default_S4_Treatm!C3*Weighting!Y3+TUM_default_S4_Treatm!D3*Weighting!Y4+TUM_default_S4_Treatm!E3*Weighting!Y5+TUM_default_S4_Treatm!F3*Weighting!Y6+TUM_default_S4_Treatm!G3*Weighting!Y7+TUM_default_S4_Treatm!H3*Weighting!Y8+TUM_default_S4_Treatm!I3*Weighting!Y9+TUM_default_S4_Treatm!J3*Weighting!Y10+TUM_default_S4_Treatm!K3*Weighting!Y11+TUM_default_S4_Treatm!L3*Weighting!Y12+TUM_default_S4_Treatm!M3*Weighting!Y13+TUM_default_S4_Treatm!N3*Weighting!Y14+TUM_default_S4_Treatm!O3*Weighting!Y15+TUM_default_S4_Treatm!P3*Weighting!Y16+TUM_default_S4_Treatm!Q3*Weighting!Y17</f>
        <v>0.67369977364772726</v>
      </c>
      <c r="Z3" s="6">
        <f>+TUM_default_S4_Treatm!B3*Weighting!Z2+TUM_default_S4_Treatm!C3*Weighting!Z3+TUM_default_S4_Treatm!D3*Weighting!Z4+TUM_default_S4_Treatm!E3*Weighting!Z5+TUM_default_S4_Treatm!F3*Weighting!Z6+TUM_default_S4_Treatm!G3*Weighting!Z7+TUM_default_S4_Treatm!H3*Weighting!Z8+TUM_default_S4_Treatm!I3*Weighting!Z9+TUM_default_S4_Treatm!J3*Weighting!Z10+TUM_default_S4_Treatm!K3*Weighting!Z11+TUM_default_S4_Treatm!L3*Weighting!Z12+TUM_default_S4_Treatm!M3*Weighting!Z13+TUM_default_S4_Treatm!N3*Weighting!Z14+TUM_default_S4_Treatm!O3*Weighting!Z15+TUM_default_S4_Treatm!P3*Weighting!Z16+TUM_default_S4_Treatm!Q3*Weighting!Z17</f>
        <v>9.5044028388710344E-2</v>
      </c>
      <c r="AA3" s="6">
        <f>+TUM_default_S4_Treatm!B3*Weighting!AA2+TUM_default_S4_Treatm!C3*Weighting!AA3+TUM_default_S4_Treatm!D3*Weighting!AA4+TUM_default_S4_Treatm!E3*Weighting!AA5+TUM_default_S4_Treatm!F3*Weighting!AA6+TUM_default_S4_Treatm!G3*Weighting!AA7+TUM_default_S4_Treatm!H3*Weighting!AA8+TUM_default_S4_Treatm!I3*Weighting!AA9+TUM_default_S4_Treatm!J3*Weighting!AA10+TUM_default_S4_Treatm!K3*Weighting!AA11+TUM_default_S4_Treatm!L3*Weighting!AA12+TUM_default_S4_Treatm!M3*Weighting!AA13+TUM_default_S4_Treatm!N3*Weighting!AA14+TUM_default_S4_Treatm!O3*Weighting!AA15+TUM_default_S4_Treatm!P3*Weighting!AA16+TUM_default_S4_Treatm!Q3*Weighting!AA17</f>
        <v>0.50931829834040687</v>
      </c>
    </row>
    <row r="4" spans="1:27" x14ac:dyDescent="0.35">
      <c r="A4" s="5" t="s">
        <v>3</v>
      </c>
      <c r="B4" s="6">
        <f ca="1">+TUM_default_S4_Treatm!B4*Weighting!B2+TUM_default_S4_Treatm!C4*Weighting!B3+TUM_default_S4_Treatm!D4*Weighting!B4+TUM_default_S4_Treatm!E4*Weighting!B5+TUM_default_S4_Treatm!F4*Weighting!B6+TUM_default_S4_Treatm!G4*Weighting!B7+TUM_default_S4_Treatm!H4*Weighting!B8+TUM_default_S4_Treatm!I4*Weighting!B9+TUM_default_S4_Treatm!J4*Weighting!B10+TUM_default_S4_Treatm!K4*Weighting!B11+TUM_default_S4_Treatm!L4*Weighting!B12+TUM_default_S4_Treatm!M4*Weighting!B13+TUM_default_S4_Treatm!N4*Weighting!B14+TUM_default_S4_Treatm!O4*Weighting!B15+TUM_default_S4_Treatm!P4*Weighting!B16+TUM_default_S4_Treatm!Q4*Weighting!B17</f>
        <v>37.698389188485145</v>
      </c>
      <c r="C4" s="6">
        <f ca="1">+TUM_default_S4_Treatm!B4*Weighting!C2+TUM_default_S4_Treatm!C4*Weighting!C3+TUM_default_S4_Treatm!D4*Weighting!C4+TUM_default_S4_Treatm!E4*Weighting!C5+TUM_default_S4_Treatm!F4*Weighting!C6+TUM_default_S4_Treatm!G4*Weighting!C7+TUM_default_S4_Treatm!H4*Weighting!C8+TUM_default_S4_Treatm!I4*Weighting!C9+TUM_default_S4_Treatm!J4*Weighting!C10+TUM_default_S4_Treatm!K4*Weighting!C11+TUM_default_S4_Treatm!L4*Weighting!C12+TUM_default_S4_Treatm!M4*Weighting!C13+TUM_default_S4_Treatm!N4*Weighting!C14+TUM_default_S4_Treatm!O4*Weighting!C15+TUM_default_S4_Treatm!P4*Weighting!C16+TUM_default_S4_Treatm!Q4*Weighting!C17</f>
        <v>28.282808502339527</v>
      </c>
      <c r="D4" s="6">
        <f ca="1">+TUM_default_S4_Treatm!B4*Weighting!D2+TUM_default_S4_Treatm!C4*Weighting!D3+TUM_default_S4_Treatm!D4*Weighting!D4+TUM_default_S4_Treatm!E4*Weighting!D5+TUM_default_S4_Treatm!F4*Weighting!D6+TUM_default_S4_Treatm!G4*Weighting!D7+TUM_default_S4_Treatm!H4*Weighting!D8+TUM_default_S4_Treatm!I4*Weighting!D9+TUM_default_S4_Treatm!J4*Weighting!D10+TUM_default_S4_Treatm!K4*Weighting!D11+TUM_default_S4_Treatm!L4*Weighting!D12+TUM_default_S4_Treatm!M4*Weighting!D13+TUM_default_S4_Treatm!N4*Weighting!D14+TUM_default_S4_Treatm!O4*Weighting!D15+TUM_default_S4_Treatm!P4*Weighting!D16+TUM_default_S4_Treatm!Q4*Weighting!D17</f>
        <v>37.086136899015735</v>
      </c>
      <c r="E4" s="6">
        <f ca="1">+TUM_default_S4_Treatm!B4*Weighting!E2+TUM_default_S4_Treatm!C4*Weighting!E3+TUM_default_S4_Treatm!D4*Weighting!E4+TUM_default_S4_Treatm!E4*Weighting!E5+TUM_default_S4_Treatm!F4*Weighting!E6+TUM_default_S4_Treatm!G4*Weighting!E7+TUM_default_S4_Treatm!H4*Weighting!E8+TUM_default_S4_Treatm!I4*Weighting!E9+TUM_default_S4_Treatm!J4*Weighting!E10+TUM_default_S4_Treatm!K4*Weighting!E11+TUM_default_S4_Treatm!L4*Weighting!E12+TUM_default_S4_Treatm!M4*Weighting!E13+TUM_default_S4_Treatm!N4*Weighting!E14+TUM_default_S4_Treatm!O4*Weighting!E15+TUM_default_S4_Treatm!P4*Weighting!E16+TUM_default_S4_Treatm!Q4*Weighting!E17</f>
        <v>12.814285782864507</v>
      </c>
      <c r="F4" s="6">
        <f ca="1">+TUM_default_S4_Treatm!B4*Weighting!F2+TUM_default_S4_Treatm!C4*Weighting!F3+TUM_default_S4_Treatm!D4*Weighting!F4+TUM_default_S4_Treatm!E4*Weighting!F5+TUM_default_S4_Treatm!F4*Weighting!F6+TUM_default_S4_Treatm!G4*Weighting!F7+TUM_default_S4_Treatm!H4*Weighting!F8+TUM_default_S4_Treatm!I4*Weighting!F9+TUM_default_S4_Treatm!J4*Weighting!F10+TUM_default_S4_Treatm!K4*Weighting!F11+TUM_default_S4_Treatm!L4*Weighting!F12+TUM_default_S4_Treatm!M4*Weighting!F13+TUM_default_S4_Treatm!N4*Weighting!F14+TUM_default_S4_Treatm!O4*Weighting!F15+TUM_default_S4_Treatm!P4*Weighting!F16+TUM_default_S4_Treatm!Q4*Weighting!F17</f>
        <v>34.635562244691251</v>
      </c>
      <c r="G4" s="6">
        <f>+TUM_default_S4_Treatm!B4*Weighting!G2+TUM_default_S4_Treatm!C4*Weighting!G3+TUM_default_S4_Treatm!D4*Weighting!G4+TUM_default_S4_Treatm!E4*Weighting!G5+TUM_default_S4_Treatm!F4*Weighting!G6+TUM_default_S4_Treatm!G4*Weighting!G7+TUM_default_S4_Treatm!H4*Weighting!G8+TUM_default_S4_Treatm!I4*Weighting!G9+TUM_default_S4_Treatm!J4*Weighting!G10+TUM_default_S4_Treatm!K4*Weighting!G11+TUM_default_S4_Treatm!L4*Weighting!G12+TUM_default_S4_Treatm!M4*Weighting!G13+TUM_default_S4_Treatm!N4*Weighting!G14+TUM_default_S4_Treatm!O4*Weighting!G15+TUM_default_S4_Treatm!P4*Weighting!G16+TUM_default_S4_Treatm!Q4*Weighting!G17</f>
        <v>19.558724697004909</v>
      </c>
      <c r="H4" s="6">
        <f>+TUM_default_S4_Treatm!B4*Weighting!H2+TUM_default_S4_Treatm!C4*Weighting!H3+TUM_default_S4_Treatm!D4*Weighting!H4+TUM_default_S4_Treatm!E4*Weighting!H5+TUM_default_S4_Treatm!F4*Weighting!H6+TUM_default_S4_Treatm!G4*Weighting!H7+TUM_default_S4_Treatm!H4*Weighting!H8+TUM_default_S4_Treatm!I4*Weighting!H9+TUM_default_S4_Treatm!J4*Weighting!H10+TUM_default_S4_Treatm!K4*Weighting!H11+TUM_default_S4_Treatm!L4*Weighting!H12+TUM_default_S4_Treatm!M4*Weighting!H13+TUM_default_S4_Treatm!N4*Weighting!H14+TUM_default_S4_Treatm!O4*Weighting!H15+TUM_default_S4_Treatm!P4*Weighting!H16+TUM_default_S4_Treatm!Q4*Weighting!H17</f>
        <v>16.587983887316735</v>
      </c>
      <c r="I4" s="6">
        <f>+TUM_default_S4_Treatm!B4*Weighting!I2+TUM_default_S4_Treatm!C4*Weighting!I3+TUM_default_S4_Treatm!D4*Weighting!I4+TUM_default_S4_Treatm!E4*Weighting!I5+TUM_default_S4_Treatm!F4*Weighting!I6+TUM_default_S4_Treatm!G4*Weighting!I7+TUM_default_S4_Treatm!H4*Weighting!I8+TUM_default_S4_Treatm!I4*Weighting!I9+TUM_default_S4_Treatm!J4*Weighting!I10+TUM_default_S4_Treatm!K4*Weighting!I11+TUM_default_S4_Treatm!L4*Weighting!I12+TUM_default_S4_Treatm!M4*Weighting!I13+TUM_default_S4_Treatm!N4*Weighting!I14+TUM_default_S4_Treatm!O4*Weighting!I15+TUM_default_S4_Treatm!P4*Weighting!I16+TUM_default_S4_Treatm!Q4*Weighting!I17</f>
        <v>20.434628957982319</v>
      </c>
      <c r="J4" s="6">
        <f>+TUM_default_S4_Treatm!B4*Weighting!J2+TUM_default_S4_Treatm!C4*Weighting!J3+TUM_default_S4_Treatm!D4*Weighting!J4+TUM_default_S4_Treatm!E4*Weighting!J5+TUM_default_S4_Treatm!F4*Weighting!J6+TUM_default_S4_Treatm!G4*Weighting!J7+TUM_default_S4_Treatm!H4*Weighting!J8+TUM_default_S4_Treatm!I4*Weighting!J9+TUM_default_S4_Treatm!J4*Weighting!J10+TUM_default_S4_Treatm!K4*Weighting!J11+TUM_default_S4_Treatm!L4*Weighting!J12+TUM_default_S4_Treatm!M4*Weighting!J13+TUM_default_S4_Treatm!N4*Weighting!J14+TUM_default_S4_Treatm!O4*Weighting!J15+TUM_default_S4_Treatm!P4*Weighting!J16+TUM_default_S4_Treatm!Q4*Weighting!J17</f>
        <v>11.054521917189453</v>
      </c>
      <c r="K4" s="6">
        <f>+TUM_default_S4_Treatm!B4*Weighting!K2+TUM_default_S4_Treatm!C4*Weighting!K3+TUM_default_S4_Treatm!D4*Weighting!K4+TUM_default_S4_Treatm!E4*Weighting!K5+TUM_default_S4_Treatm!F4*Weighting!K6+TUM_default_S4_Treatm!G4*Weighting!K7+TUM_default_S4_Treatm!H4*Weighting!K8+TUM_default_S4_Treatm!I4*Weighting!K9+TUM_default_S4_Treatm!J4*Weighting!K10+TUM_default_S4_Treatm!K4*Weighting!K11+TUM_default_S4_Treatm!L4*Weighting!K12+TUM_default_S4_Treatm!M4*Weighting!K13+TUM_default_S4_Treatm!N4*Weighting!K14+TUM_default_S4_Treatm!O4*Weighting!K15+TUM_default_S4_Treatm!P4*Weighting!K16+TUM_default_S4_Treatm!Q4*Weighting!K17</f>
        <v>18.744635510006599</v>
      </c>
      <c r="L4" s="6">
        <f>+TUM_default_S4_Treatm!B4*Weighting!L2+TUM_default_S4_Treatm!C4*Weighting!L3+TUM_default_S4_Treatm!D4*Weighting!L4+TUM_default_S4_Treatm!E4*Weighting!L5+TUM_default_S4_Treatm!F4*Weighting!L6+TUM_default_S4_Treatm!G4*Weighting!L7+TUM_default_S4_Treatm!H4*Weighting!L8+TUM_default_S4_Treatm!I4*Weighting!L9+TUM_default_S4_Treatm!J4*Weighting!L10+TUM_default_S4_Treatm!K4*Weighting!L11+TUM_default_S4_Treatm!L4*Weighting!L12+TUM_default_S4_Treatm!M4*Weighting!L13+TUM_default_S4_Treatm!N4*Weighting!L14+TUM_default_S4_Treatm!O4*Weighting!L15+TUM_default_S4_Treatm!P4*Weighting!L16+TUM_default_S4_Treatm!Q4*Weighting!L17</f>
        <v>14.136518332050574</v>
      </c>
      <c r="M4" s="6">
        <f>+TUM_default_S4_Treatm!B4*Weighting!M2+TUM_default_S4_Treatm!C4*Weighting!M3+TUM_default_S4_Treatm!D4*Weighting!M4+TUM_default_S4_Treatm!E4*Weighting!M5+TUM_default_S4_Treatm!F4*Weighting!M6+TUM_default_S4_Treatm!G4*Weighting!M7+TUM_default_S4_Treatm!H4*Weighting!M8+TUM_default_S4_Treatm!I4*Weighting!M9+TUM_default_S4_Treatm!J4*Weighting!M10+TUM_default_S4_Treatm!K4*Weighting!M11+TUM_default_S4_Treatm!L4*Weighting!M12+TUM_default_S4_Treatm!M4*Weighting!M13+TUM_default_S4_Treatm!N4*Weighting!M14+TUM_default_S4_Treatm!O4*Weighting!M15+TUM_default_S4_Treatm!P4*Weighting!M16+TUM_default_S4_Treatm!Q4*Weighting!M17</f>
        <v>0.64757767776824771</v>
      </c>
      <c r="N4" s="6">
        <f>+TUM_default_S4_Treatm!B4*Weighting!N2+TUM_default_S4_Treatm!C4*Weighting!N3+TUM_default_S4_Treatm!D4*Weighting!N4+TUM_default_S4_Treatm!E4*Weighting!N5+TUM_default_S4_Treatm!F4*Weighting!N6+TUM_default_S4_Treatm!G4*Weighting!N7+TUM_default_S4_Treatm!H4*Weighting!N8+TUM_default_S4_Treatm!I4*Weighting!N9+TUM_default_S4_Treatm!J4*Weighting!N10+TUM_default_S4_Treatm!K4*Weighting!N11+TUM_default_S4_Treatm!L4*Weighting!N12+TUM_default_S4_Treatm!M4*Weighting!N13+TUM_default_S4_Treatm!N4*Weighting!N14+TUM_default_S4_Treatm!O4*Weighting!N15+TUM_default_S4_Treatm!P4*Weighting!N16+TUM_default_S4_Treatm!Q4*Weighting!N17</f>
        <v>79.340069216499842</v>
      </c>
      <c r="O4" s="6">
        <f>+TUM_default_S4_Treatm!B4*Weighting!O2+TUM_default_S4_Treatm!C4*Weighting!O3+TUM_default_S4_Treatm!D4*Weighting!O4+TUM_default_S4_Treatm!E4*Weighting!O5+TUM_default_S4_Treatm!F4*Weighting!O6+TUM_default_S4_Treatm!G4*Weighting!O7+TUM_default_S4_Treatm!H4*Weighting!O8+TUM_default_S4_Treatm!I4*Weighting!O9+TUM_default_S4_Treatm!J4*Weighting!O10+TUM_default_S4_Treatm!K4*Weighting!O11+TUM_default_S4_Treatm!L4*Weighting!O12+TUM_default_S4_Treatm!M4*Weighting!O13+TUM_default_S4_Treatm!N4*Weighting!O14+TUM_default_S4_Treatm!O4*Weighting!O15+TUM_default_S4_Treatm!P4*Weighting!O16+TUM_default_S4_Treatm!Q4*Weighting!O17</f>
        <v>16.134210916022621</v>
      </c>
      <c r="P4" s="6">
        <f>+TUM_default_S4_Treatm!B4*Weighting!P2+TUM_default_S4_Treatm!C4*Weighting!P3+TUM_default_S4_Treatm!D4*Weighting!P4+TUM_default_S4_Treatm!E4*Weighting!P5+TUM_default_S4_Treatm!F4*Weighting!P6+TUM_default_S4_Treatm!G4*Weighting!P7+TUM_default_S4_Treatm!H4*Weighting!P8+TUM_default_S4_Treatm!I4*Weighting!P9+TUM_default_S4_Treatm!J4*Weighting!P10+TUM_default_S4_Treatm!K4*Weighting!P11+TUM_default_S4_Treatm!L4*Weighting!P12+TUM_default_S4_Treatm!M4*Weighting!P13+TUM_default_S4_Treatm!N4*Weighting!P14+TUM_default_S4_Treatm!O4*Weighting!P15+TUM_default_S4_Treatm!P4*Weighting!P16+TUM_default_S4_Treatm!Q4*Weighting!P17</f>
        <v>26.199280939117283</v>
      </c>
      <c r="Q4" s="6">
        <f>+TUM_default_S4_Treatm!B4*Weighting!Q2+TUM_default_S4_Treatm!C4*Weighting!Q3+TUM_default_S4_Treatm!D4*Weighting!Q4+TUM_default_S4_Treatm!E4*Weighting!Q5+TUM_default_S4_Treatm!F4*Weighting!Q6+TUM_default_S4_Treatm!G4*Weighting!Q7+TUM_default_S4_Treatm!H4*Weighting!Q8+TUM_default_S4_Treatm!I4*Weighting!Q9+TUM_default_S4_Treatm!J4*Weighting!Q10+TUM_default_S4_Treatm!K4*Weighting!Q11+TUM_default_S4_Treatm!L4*Weighting!Q12+TUM_default_S4_Treatm!M4*Weighting!Q13+TUM_default_S4_Treatm!N4*Weighting!Q14+TUM_default_S4_Treatm!O4*Weighting!Q15+TUM_default_S4_Treatm!P4*Weighting!Q16+TUM_default_S4_Treatm!Q4*Weighting!Q17</f>
        <v>1.3385504830931407</v>
      </c>
      <c r="R4" s="6">
        <f>+TUM_default_S4_Treatm!B4*Weighting!R2+TUM_default_S4_Treatm!C4*Weighting!R3+TUM_default_S4_Treatm!D4*Weighting!R4+TUM_default_S4_Treatm!E4*Weighting!R5+TUM_default_S4_Treatm!F4*Weighting!R6+TUM_default_S4_Treatm!G4*Weighting!R7+TUM_default_S4_Treatm!H4*Weighting!R8+TUM_default_S4_Treatm!I4*Weighting!R9+TUM_default_S4_Treatm!J4*Weighting!R10+TUM_default_S4_Treatm!K4*Weighting!R11+TUM_default_S4_Treatm!L4*Weighting!R12+TUM_default_S4_Treatm!M4*Weighting!R13+TUM_default_S4_Treatm!N4*Weighting!R14+TUM_default_S4_Treatm!O4*Weighting!R15+TUM_default_S4_Treatm!P4*Weighting!R16+TUM_default_S4_Treatm!Q4*Weighting!R17</f>
        <v>11.875189664260917</v>
      </c>
      <c r="S4" s="6">
        <f>+TUM_default_S4_Treatm!B4*Weighting!S2+TUM_default_S4_Treatm!C4*Weighting!S3+TUM_default_S4_Treatm!D4*Weighting!S4+TUM_default_S4_Treatm!E4*Weighting!S5+TUM_default_S4_Treatm!F4*Weighting!S6+TUM_default_S4_Treatm!G4*Weighting!S7+TUM_default_S4_Treatm!H4*Weighting!S8+TUM_default_S4_Treatm!I4*Weighting!S9+TUM_default_S4_Treatm!J4*Weighting!S10+TUM_default_S4_Treatm!K4*Weighting!S11+TUM_default_S4_Treatm!L4*Weighting!S12+TUM_default_S4_Treatm!M4*Weighting!S13+TUM_default_S4_Treatm!N4*Weighting!S14+TUM_default_S4_Treatm!O4*Weighting!S15+TUM_default_S4_Treatm!P4*Weighting!S16+TUM_default_S4_Treatm!Q4*Weighting!S17</f>
        <v>52.212250919874158</v>
      </c>
      <c r="T4" s="6">
        <f>+TUM_default_S4_Treatm!B4*Weighting!T2+TUM_default_S4_Treatm!C4*Weighting!T3+TUM_default_S4_Treatm!D4*Weighting!T4+TUM_default_S4_Treatm!E4*Weighting!T5+TUM_default_S4_Treatm!F4*Weighting!T6+TUM_default_S4_Treatm!G4*Weighting!T7+TUM_default_S4_Treatm!H4*Weighting!T8+TUM_default_S4_Treatm!I4*Weighting!T9+TUM_default_S4_Treatm!J4*Weighting!T10+TUM_default_S4_Treatm!K4*Weighting!T11+TUM_default_S4_Treatm!L4*Weighting!T12+TUM_default_S4_Treatm!M4*Weighting!T13+TUM_default_S4_Treatm!N4*Weighting!T14+TUM_default_S4_Treatm!O4*Weighting!T15+TUM_default_S4_Treatm!P4*Weighting!T16+TUM_default_S4_Treatm!Q4*Weighting!T17</f>
        <v>71.90194041197509</v>
      </c>
      <c r="U4" s="6">
        <f>+TUM_default_S4_Treatm!B4*Weighting!U2+TUM_default_S4_Treatm!C4*Weighting!U3+TUM_default_S4_Treatm!D4*Weighting!U4+TUM_default_S4_Treatm!E4*Weighting!U5+TUM_default_S4_Treatm!F4*Weighting!U6+TUM_default_S4_Treatm!G4*Weighting!U7+TUM_default_S4_Treatm!H4*Weighting!U8+TUM_default_S4_Treatm!I4*Weighting!U9+TUM_default_S4_Treatm!J4*Weighting!U10+TUM_default_S4_Treatm!K4*Weighting!U11+TUM_default_S4_Treatm!L4*Weighting!U12+TUM_default_S4_Treatm!M4*Weighting!U13+TUM_default_S4_Treatm!N4*Weighting!U14+TUM_default_S4_Treatm!O4*Weighting!U15+TUM_default_S4_Treatm!P4*Weighting!U16+TUM_default_S4_Treatm!Q4*Weighting!U17</f>
        <v>1.1782496030749494</v>
      </c>
      <c r="V4" s="6">
        <f>+TUM_default_S4_Treatm!B4*Weighting!V2+TUM_default_S4_Treatm!C4*Weighting!V3+TUM_default_S4_Treatm!D4*Weighting!V4+TUM_default_S4_Treatm!E4*Weighting!V5+TUM_default_S4_Treatm!F4*Weighting!V6+TUM_default_S4_Treatm!G4*Weighting!V7+TUM_default_S4_Treatm!H4*Weighting!V8+TUM_default_S4_Treatm!I4*Weighting!V9+TUM_default_S4_Treatm!J4*Weighting!V10+TUM_default_S4_Treatm!K4*Weighting!V11+TUM_default_S4_Treatm!L4*Weighting!V12+TUM_default_S4_Treatm!M4*Weighting!V13+TUM_default_S4_Treatm!N4*Weighting!V14+TUM_default_S4_Treatm!O4*Weighting!V15+TUM_default_S4_Treatm!P4*Weighting!V16+TUM_default_S4_Treatm!Q4*Weighting!V17</f>
        <v>7.4412372025922604</v>
      </c>
      <c r="W4" s="6">
        <f>+TUM_default_S4_Treatm!B4*Weighting!W2+TUM_default_S4_Treatm!C4*Weighting!W3+TUM_default_S4_Treatm!D4*Weighting!W4+TUM_default_S4_Treatm!E4*Weighting!W5+TUM_default_S4_Treatm!F4*Weighting!W6+TUM_default_S4_Treatm!G4*Weighting!W7+TUM_default_S4_Treatm!H4*Weighting!W8+TUM_default_S4_Treatm!I4*Weighting!W9+TUM_default_S4_Treatm!J4*Weighting!W10+TUM_default_S4_Treatm!K4*Weighting!W11+TUM_default_S4_Treatm!L4*Weighting!W12+TUM_default_S4_Treatm!M4*Weighting!W13+TUM_default_S4_Treatm!N4*Weighting!W14+TUM_default_S4_Treatm!O4*Weighting!W15+TUM_default_S4_Treatm!P4*Weighting!W16+TUM_default_S4_Treatm!Q4*Weighting!W17</f>
        <v>8.0963178650108159</v>
      </c>
      <c r="X4" s="6">
        <f>+TUM_default_S4_Treatm!B4*Weighting!X2+TUM_default_S4_Treatm!C4*Weighting!X3+TUM_default_S4_Treatm!D4*Weighting!X4+TUM_default_S4_Treatm!E4*Weighting!X5+TUM_default_S4_Treatm!F4*Weighting!X6+TUM_default_S4_Treatm!G4*Weighting!X7+TUM_default_S4_Treatm!H4*Weighting!X8+TUM_default_S4_Treatm!I4*Weighting!X9+TUM_default_S4_Treatm!J4*Weighting!X10+TUM_default_S4_Treatm!K4*Weighting!X11+TUM_default_S4_Treatm!L4*Weighting!X12+TUM_default_S4_Treatm!M4*Weighting!X13+TUM_default_S4_Treatm!N4*Weighting!X14+TUM_default_S4_Treatm!O4*Weighting!X15+TUM_default_S4_Treatm!P4*Weighting!X16+TUM_default_S4_Treatm!Q4*Weighting!X17</f>
        <v>0.65563719548223076</v>
      </c>
      <c r="Y4" s="6">
        <f>+TUM_default_S4_Treatm!B4*Weighting!Y2+TUM_default_S4_Treatm!C4*Weighting!Y3+TUM_default_S4_Treatm!D4*Weighting!Y4+TUM_default_S4_Treatm!E4*Weighting!Y5+TUM_default_S4_Treatm!F4*Weighting!Y6+TUM_default_S4_Treatm!G4*Weighting!Y7+TUM_default_S4_Treatm!H4*Weighting!Y8+TUM_default_S4_Treatm!I4*Weighting!Y9+TUM_default_S4_Treatm!J4*Weighting!Y10+TUM_default_S4_Treatm!K4*Weighting!Y11+TUM_default_S4_Treatm!L4*Weighting!Y12+TUM_default_S4_Treatm!M4*Weighting!Y13+TUM_default_S4_Treatm!N4*Weighting!Y14+TUM_default_S4_Treatm!O4*Weighting!Y15+TUM_default_S4_Treatm!P4*Weighting!Y16+TUM_default_S4_Treatm!Q4*Weighting!Y17</f>
        <v>1.7563111766905195</v>
      </c>
      <c r="Z4" s="6">
        <f>+TUM_default_S4_Treatm!B4*Weighting!Z2+TUM_default_S4_Treatm!C4*Weighting!Z3+TUM_default_S4_Treatm!D4*Weighting!Z4+TUM_default_S4_Treatm!E4*Weighting!Z5+TUM_default_S4_Treatm!F4*Weighting!Z6+TUM_default_S4_Treatm!G4*Weighting!Z7+TUM_default_S4_Treatm!H4*Weighting!Z8+TUM_default_S4_Treatm!I4*Weighting!Z9+TUM_default_S4_Treatm!J4*Weighting!Z10+TUM_default_S4_Treatm!K4*Weighting!Z11+TUM_default_S4_Treatm!L4*Weighting!Z12+TUM_default_S4_Treatm!M4*Weighting!Z13+TUM_default_S4_Treatm!N4*Weighting!Z14+TUM_default_S4_Treatm!O4*Weighting!Z15+TUM_default_S4_Treatm!P4*Weighting!Z16+TUM_default_S4_Treatm!Q4*Weighting!Z17</f>
        <v>3.6426497087749112</v>
      </c>
      <c r="AA4" s="6">
        <f>+TUM_default_S4_Treatm!B4*Weighting!AA2+TUM_default_S4_Treatm!C4*Weighting!AA3+TUM_default_S4_Treatm!D4*Weighting!AA4+TUM_default_S4_Treatm!E4*Weighting!AA5+TUM_default_S4_Treatm!F4*Weighting!AA6+TUM_default_S4_Treatm!G4*Weighting!AA7+TUM_default_S4_Treatm!H4*Weighting!AA8+TUM_default_S4_Treatm!I4*Weighting!AA9+TUM_default_S4_Treatm!J4*Weighting!AA10+TUM_default_S4_Treatm!K4*Weighting!AA11+TUM_default_S4_Treatm!L4*Weighting!AA12+TUM_default_S4_Treatm!M4*Weighting!AA13+TUM_default_S4_Treatm!N4*Weighting!AA14+TUM_default_S4_Treatm!O4*Weighting!AA15+TUM_default_S4_Treatm!P4*Weighting!AA16+TUM_default_S4_Treatm!Q4*Weighting!AA17</f>
        <v>16.383603839790943</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efault_S4_Util!B2*Weighting!B2+TUM_default_S4_Util!C2*Weighting!B3+TUM_default_S4_Util!D2*Weighting!B4+TUM_default_S4_Util!E2*Weighting!B5+TUM_default_S4_Util!F2*Weighting!B6+TUM_default_S4_Util!G2*Weighting!B7+TUM_default_S4_Util!H2*Weighting!B8+TUM_default_S4_Util!I2*Weighting!B9+TUM_default_S4_Util!J2*Weighting!B10+TUM_default_S4_Util!K2*Weighting!B11+TUM_default_S4_Util!L2*Weighting!B12+TUM_default_S4_Util!M2*Weighting!B13+TUM_default_S4_Util!N2*Weighting!B14+TUM_default_S4_Util!O2*Weighting!B15+TUM_default_S4_Util!P2*Weighting!B16+TUM_default_S4_Util!Q2*Weighting!B17</f>
        <v>-0.60296855374582847</v>
      </c>
      <c r="C2" s="6">
        <f ca="1">+TUM_default_S4_Util!B2*Weighting!C2+TUM_default_S4_Util!C2*Weighting!C3+TUM_default_S4_Util!D2*Weighting!C4+TUM_default_S4_Util!E2*Weighting!C5+TUM_default_S4_Util!F2*Weighting!C6+TUM_default_S4_Util!G2*Weighting!C7+TUM_default_S4_Util!H2*Weighting!C8+TUM_default_S4_Util!I2*Weighting!C9+TUM_default_S4_Util!J2*Weighting!C10+TUM_default_S4_Util!K2*Weighting!C11+TUM_default_S4_Util!L2*Weighting!C12+TUM_default_S4_Util!M2*Weighting!C13+TUM_default_S4_Util!N2*Weighting!C14+TUM_default_S4_Util!O2*Weighting!C15+TUM_default_S4_Util!P2*Weighting!C16+TUM_default_S4_Util!Q2*Weighting!C17</f>
        <v>-0.41632379090525573</v>
      </c>
      <c r="D2" s="6">
        <f ca="1">+TUM_default_S4_Util!B2*Weighting!D2+TUM_default_S4_Util!C2*Weighting!D3+TUM_default_S4_Util!D2*Weighting!D4+TUM_default_S4_Util!E2*Weighting!D5+TUM_default_S4_Util!F2*Weighting!D6+TUM_default_S4_Util!G2*Weighting!D7+TUM_default_S4_Util!H2*Weighting!D8+TUM_default_S4_Util!I2*Weighting!D9+TUM_default_S4_Util!J2*Weighting!D10+TUM_default_S4_Util!K2*Weighting!D11+TUM_default_S4_Util!L2*Weighting!D12+TUM_default_S4_Util!M2*Weighting!D13+TUM_default_S4_Util!N2*Weighting!D14+TUM_default_S4_Util!O2*Weighting!D15+TUM_default_S4_Util!P2*Weighting!D16+TUM_default_S4_Util!Q2*Weighting!D17</f>
        <v>-0.59109009598624729</v>
      </c>
      <c r="E2" s="6">
        <f ca="1">+TUM_default_S4_Util!B2*Weighting!E2+TUM_default_S4_Util!C2*Weighting!E3+TUM_default_S4_Util!D2*Weighting!E4+TUM_default_S4_Util!E2*Weighting!E5+TUM_default_S4_Util!F2*Weighting!E6+TUM_default_S4_Util!G2*Weighting!E7+TUM_default_S4_Util!H2*Weighting!E8+TUM_default_S4_Util!I2*Weighting!E9+TUM_default_S4_Util!J2*Weighting!E10+TUM_default_S4_Util!K2*Weighting!E11+TUM_default_S4_Util!L2*Weighting!E12+TUM_default_S4_Util!M2*Weighting!E13+TUM_default_S4_Util!N2*Weighting!E14+TUM_default_S4_Util!O2*Weighting!E15+TUM_default_S4_Util!P2*Weighting!E16+TUM_default_S4_Util!Q2*Weighting!E17</f>
        <v>-0.34754579077565534</v>
      </c>
      <c r="F2" s="6">
        <f ca="1">+TUM_default_S4_Util!B2*Weighting!F2+TUM_default_S4_Util!C2*Weighting!F3+TUM_default_S4_Util!D2*Weighting!F4+TUM_default_S4_Util!E2*Weighting!F5+TUM_default_S4_Util!F2*Weighting!F6+TUM_default_S4_Util!G2*Weighting!F7+TUM_default_S4_Util!H2*Weighting!F8+TUM_default_S4_Util!I2*Weighting!F9+TUM_default_S4_Util!J2*Weighting!F10+TUM_default_S4_Util!K2*Weighting!F11+TUM_default_S4_Util!L2*Weighting!F12+TUM_default_S4_Util!M2*Weighting!F13+TUM_default_S4_Util!N2*Weighting!F14+TUM_default_S4_Util!O2*Weighting!F15+TUM_default_S4_Util!P2*Weighting!F16+TUM_default_S4_Util!Q2*Weighting!F17</f>
        <v>-0.52613360710505186</v>
      </c>
      <c r="G2" s="6">
        <f>+TUM_default_S4_Util!B2*Weighting!G2+TUM_default_S4_Util!C2*Weighting!G3+TUM_default_S4_Util!D2*Weighting!G4+TUM_default_S4_Util!E2*Weighting!G5+TUM_default_S4_Util!F2*Weighting!G6+TUM_default_S4_Util!G2*Weighting!G7+TUM_default_S4_Util!H2*Weighting!G8+TUM_default_S4_Util!I2*Weighting!G9+TUM_default_S4_Util!J2*Weighting!G10+TUM_default_S4_Util!K2*Weighting!G11+TUM_default_S4_Util!L2*Weighting!G12+TUM_default_S4_Util!M2*Weighting!G13+TUM_default_S4_Util!N2*Weighting!G14+TUM_default_S4_Util!O2*Weighting!G15+TUM_default_S4_Util!P2*Weighting!G16+TUM_default_S4_Util!Q2*Weighting!G17</f>
        <v>-0.31178773089159612</v>
      </c>
      <c r="H2" s="6">
        <f>+TUM_default_S4_Util!B2*Weighting!H2+TUM_default_S4_Util!C2*Weighting!H3+TUM_default_S4_Util!D2*Weighting!H4+TUM_default_S4_Util!E2*Weighting!H5+TUM_default_S4_Util!F2*Weighting!H6+TUM_default_S4_Util!G2*Weighting!H7+TUM_default_S4_Util!H2*Weighting!H8+TUM_default_S4_Util!I2*Weighting!H9+TUM_default_S4_Util!J2*Weighting!H10+TUM_default_S4_Util!K2*Weighting!H11+TUM_default_S4_Util!L2*Weighting!H12+TUM_default_S4_Util!M2*Weighting!H13+TUM_default_S4_Util!N2*Weighting!H14+TUM_default_S4_Util!O2*Weighting!H15+TUM_default_S4_Util!P2*Weighting!H16+TUM_default_S4_Util!Q2*Weighting!H17</f>
        <v>-0.25709894555476098</v>
      </c>
      <c r="I2" s="6">
        <f>+TUM_default_S4_Util!B2*Weighting!I2+TUM_default_S4_Util!C2*Weighting!I3+TUM_default_S4_Util!D2*Weighting!I4+TUM_default_S4_Util!E2*Weighting!I5+TUM_default_S4_Util!F2*Weighting!I6+TUM_default_S4_Util!G2*Weighting!I7+TUM_default_S4_Util!H2*Weighting!I8+TUM_default_S4_Util!I2*Weighting!I9+TUM_default_S4_Util!J2*Weighting!I10+TUM_default_S4_Util!K2*Weighting!I11+TUM_default_S4_Util!L2*Weighting!I12+TUM_default_S4_Util!M2*Weighting!I13+TUM_default_S4_Util!N2*Weighting!I14+TUM_default_S4_Util!O2*Weighting!I15+TUM_default_S4_Util!P2*Weighting!I16+TUM_default_S4_Util!Q2*Weighting!I17</f>
        <v>-0.31741589558828243</v>
      </c>
      <c r="J2" s="6">
        <f>+TUM_default_S4_Util!B2*Weighting!J2+TUM_default_S4_Util!C2*Weighting!J3+TUM_default_S4_Util!D2*Weighting!J4+TUM_default_S4_Util!E2*Weighting!J5+TUM_default_S4_Util!F2*Weighting!J6+TUM_default_S4_Util!G2*Weighting!J7+TUM_default_S4_Util!H2*Weighting!J8+TUM_default_S4_Util!I2*Weighting!J9+TUM_default_S4_Util!J2*Weighting!J10+TUM_default_S4_Util!K2*Weighting!J11+TUM_default_S4_Util!L2*Weighting!J12+TUM_default_S4_Util!M2*Weighting!J13+TUM_default_S4_Util!N2*Weighting!J14+TUM_default_S4_Util!O2*Weighting!J15+TUM_default_S4_Util!P2*Weighting!J16+TUM_default_S4_Util!Q2*Weighting!J17</f>
        <v>-0.30326937846413832</v>
      </c>
      <c r="K2" s="6">
        <f>+TUM_default_S4_Util!B2*Weighting!K2+TUM_default_S4_Util!C2*Weighting!K3+TUM_default_S4_Util!D2*Weighting!K4+TUM_default_S4_Util!E2*Weighting!K5+TUM_default_S4_Util!F2*Weighting!K6+TUM_default_S4_Util!G2*Weighting!K7+TUM_default_S4_Util!H2*Weighting!K8+TUM_default_S4_Util!I2*Weighting!K9+TUM_default_S4_Util!J2*Weighting!K10+TUM_default_S4_Util!K2*Weighting!K11+TUM_default_S4_Util!L2*Weighting!K12+TUM_default_S4_Util!M2*Weighting!K13+TUM_default_S4_Util!N2*Weighting!K14+TUM_default_S4_Util!O2*Weighting!K15+TUM_default_S4_Util!P2*Weighting!K16+TUM_default_S4_Util!Q2*Weighting!K17</f>
        <v>-0.27972240518997726</v>
      </c>
      <c r="L2" s="6">
        <f>+TUM_default_S4_Util!B2*Weighting!L2+TUM_default_S4_Util!C2*Weighting!L3+TUM_default_S4_Util!D2*Weighting!L4+TUM_default_S4_Util!E2*Weighting!L5+TUM_default_S4_Util!F2*Weighting!L6+TUM_default_S4_Util!G2*Weighting!L7+TUM_default_S4_Util!H2*Weighting!L8+TUM_default_S4_Util!I2*Weighting!L9+TUM_default_S4_Util!J2*Weighting!L10+TUM_default_S4_Util!K2*Weighting!L11+TUM_default_S4_Util!L2*Weighting!L12+TUM_default_S4_Util!M2*Weighting!L13+TUM_default_S4_Util!N2*Weighting!L14+TUM_default_S4_Util!O2*Weighting!L15+TUM_default_S4_Util!P2*Weighting!L16+TUM_default_S4_Util!Q2*Weighting!L17</f>
        <v>-0.24154820898347448</v>
      </c>
      <c r="M2" s="6">
        <f>+TUM_default_S4_Util!B2*Weighting!M2+TUM_default_S4_Util!C2*Weighting!M3+TUM_default_S4_Util!D2*Weighting!M4+TUM_default_S4_Util!E2*Weighting!M5+TUM_default_S4_Util!F2*Weighting!M6+TUM_default_S4_Util!G2*Weighting!M7+TUM_default_S4_Util!H2*Weighting!M8+TUM_default_S4_Util!I2*Weighting!M9+TUM_default_S4_Util!J2*Weighting!M10+TUM_default_S4_Util!K2*Weighting!M11+TUM_default_S4_Util!L2*Weighting!M12+TUM_default_S4_Util!M2*Weighting!M13+TUM_default_S4_Util!N2*Weighting!M14+TUM_default_S4_Util!O2*Weighting!M15+TUM_default_S4_Util!P2*Weighting!M16+TUM_default_S4_Util!Q2*Weighting!M17</f>
        <v>-1.7922775119929343E-2</v>
      </c>
      <c r="N2" s="6">
        <f>+TUM_default_S4_Util!B2*Weighting!N2+TUM_default_S4_Util!C2*Weighting!N3+TUM_default_S4_Util!D2*Weighting!N4+TUM_default_S4_Util!E2*Weighting!N5+TUM_default_S4_Util!F2*Weighting!N6+TUM_default_S4_Util!G2*Weighting!N7+TUM_default_S4_Util!H2*Weighting!N8+TUM_default_S4_Util!I2*Weighting!N9+TUM_default_S4_Util!J2*Weighting!N10+TUM_default_S4_Util!K2*Weighting!N11+TUM_default_S4_Util!L2*Weighting!N12+TUM_default_S4_Util!M2*Weighting!N13+TUM_default_S4_Util!N2*Weighting!N14+TUM_default_S4_Util!O2*Weighting!N15+TUM_default_S4_Util!P2*Weighting!N16+TUM_default_S4_Util!Q2*Weighting!N17</f>
        <v>-1.6762691840228527</v>
      </c>
      <c r="O2" s="6">
        <f>+TUM_default_S4_Util!B2*Weighting!O2+TUM_default_S4_Util!C2*Weighting!O3+TUM_default_S4_Util!D2*Weighting!O4+TUM_default_S4_Util!E2*Weighting!O5+TUM_default_S4_Util!F2*Weighting!O6+TUM_default_S4_Util!G2*Weighting!O7+TUM_default_S4_Util!H2*Weighting!O8+TUM_default_S4_Util!I2*Weighting!O9+TUM_default_S4_Util!J2*Weighting!O10+TUM_default_S4_Util!K2*Weighting!O11+TUM_default_S4_Util!L2*Weighting!O12+TUM_default_S4_Util!M2*Weighting!O13+TUM_default_S4_Util!N2*Weighting!O14+TUM_default_S4_Util!O2*Weighting!O15+TUM_default_S4_Util!P2*Weighting!O16+TUM_default_S4_Util!Q2*Weighting!O17</f>
        <v>-0.60345395588040907</v>
      </c>
      <c r="P2" s="6">
        <f>+TUM_default_S4_Util!B2*Weighting!P2+TUM_default_S4_Util!C2*Weighting!P3+TUM_default_S4_Util!D2*Weighting!P4+TUM_default_S4_Util!E2*Weighting!P5+TUM_default_S4_Util!F2*Weighting!P6+TUM_default_S4_Util!G2*Weighting!P7+TUM_default_S4_Util!H2*Weighting!P8+TUM_default_S4_Util!I2*Weighting!P9+TUM_default_S4_Util!J2*Weighting!P10+TUM_default_S4_Util!K2*Weighting!P11+TUM_default_S4_Util!L2*Weighting!P12+TUM_default_S4_Util!M2*Weighting!P13+TUM_default_S4_Util!N2*Weighting!P14+TUM_default_S4_Util!O2*Weighting!P15+TUM_default_S4_Util!P2*Weighting!P16+TUM_default_S4_Util!Q2*Weighting!P17</f>
        <v>-0.2700656934311696</v>
      </c>
      <c r="Q2" s="6">
        <f>+TUM_default_S4_Util!B2*Weighting!Q2+TUM_default_S4_Util!C2*Weighting!Q3+TUM_default_S4_Util!D2*Weighting!Q4+TUM_default_S4_Util!E2*Weighting!Q5+TUM_default_S4_Util!F2*Weighting!Q6+TUM_default_S4_Util!G2*Weighting!Q7+TUM_default_S4_Util!H2*Weighting!Q8+TUM_default_S4_Util!I2*Weighting!Q9+TUM_default_S4_Util!J2*Weighting!Q10+TUM_default_S4_Util!K2*Weighting!Q11+TUM_default_S4_Util!L2*Weighting!Q12+TUM_default_S4_Util!M2*Weighting!Q13+TUM_default_S4_Util!N2*Weighting!Q14+TUM_default_S4_Util!O2*Weighting!Q15+TUM_default_S4_Util!P2*Weighting!Q16+TUM_default_S4_Util!Q2*Weighting!Q17</f>
        <v>-2.9471770766387878E-2</v>
      </c>
      <c r="R2" s="6">
        <f>+TUM_default_S4_Util!B2*Weighting!R2+TUM_default_S4_Util!C2*Weighting!R3+TUM_default_S4_Util!D2*Weighting!R4+TUM_default_S4_Util!E2*Weighting!R5+TUM_default_S4_Util!F2*Weighting!R6+TUM_default_S4_Util!G2*Weighting!R7+TUM_default_S4_Util!H2*Weighting!R8+TUM_default_S4_Util!I2*Weighting!R9+TUM_default_S4_Util!J2*Weighting!R10+TUM_default_S4_Util!K2*Weighting!R11+TUM_default_S4_Util!L2*Weighting!R12+TUM_default_S4_Util!M2*Weighting!R13+TUM_default_S4_Util!N2*Weighting!R14+TUM_default_S4_Util!O2*Weighting!R15+TUM_default_S4_Util!P2*Weighting!R16+TUM_default_S4_Util!Q2*Weighting!R17</f>
        <v>-0.35978797524483791</v>
      </c>
      <c r="S2" s="6">
        <f>+TUM_default_S4_Util!B2*Weighting!S2+TUM_default_S4_Util!C2*Weighting!S3+TUM_default_S4_Util!D2*Weighting!S4+TUM_default_S4_Util!E2*Weighting!S5+TUM_default_S4_Util!F2*Weighting!S6+TUM_default_S4_Util!G2*Weighting!S7+TUM_default_S4_Util!H2*Weighting!S8+TUM_default_S4_Util!I2*Weighting!S9+TUM_default_S4_Util!J2*Weighting!S10+TUM_default_S4_Util!K2*Weighting!S11+TUM_default_S4_Util!L2*Weighting!S12+TUM_default_S4_Util!M2*Weighting!S13+TUM_default_S4_Util!N2*Weighting!S14+TUM_default_S4_Util!O2*Weighting!S15+TUM_default_S4_Util!P2*Weighting!S16+TUM_default_S4_Util!Q2*Weighting!S17</f>
        <v>-0.23437456097420567</v>
      </c>
      <c r="T2" s="6">
        <f>+TUM_default_S4_Util!B2*Weighting!T2+TUM_default_S4_Util!C2*Weighting!T3+TUM_default_S4_Util!D2*Weighting!T4+TUM_default_S4_Util!E2*Weighting!T5+TUM_default_S4_Util!F2*Weighting!T6+TUM_default_S4_Util!G2*Weighting!T7+TUM_default_S4_Util!H2*Weighting!T8+TUM_default_S4_Util!I2*Weighting!T9+TUM_default_S4_Util!J2*Weighting!T10+TUM_default_S4_Util!K2*Weighting!T11+TUM_default_S4_Util!L2*Weighting!T12+TUM_default_S4_Util!M2*Weighting!T13+TUM_default_S4_Util!N2*Weighting!T14+TUM_default_S4_Util!O2*Weighting!T15+TUM_default_S4_Util!P2*Weighting!T16+TUM_default_S4_Util!Q2*Weighting!T17</f>
        <v>-0.29392445535499917</v>
      </c>
      <c r="U2" s="6">
        <f>+TUM_default_S4_Util!B2*Weighting!U2+TUM_default_S4_Util!C2*Weighting!U3+TUM_default_S4_Util!D2*Weighting!U4+TUM_default_S4_Util!E2*Weighting!U5+TUM_default_S4_Util!F2*Weighting!U6+TUM_default_S4_Util!G2*Weighting!U7+TUM_default_S4_Util!H2*Weighting!U8+TUM_default_S4_Util!I2*Weighting!U9+TUM_default_S4_Util!J2*Weighting!U10+TUM_default_S4_Util!K2*Weighting!U11+TUM_default_S4_Util!L2*Weighting!U12+TUM_default_S4_Util!M2*Weighting!U13+TUM_default_S4_Util!N2*Weighting!U14+TUM_default_S4_Util!O2*Weighting!U15+TUM_default_S4_Util!P2*Weighting!U16+TUM_default_S4_Util!Q2*Weighting!U17</f>
        <v>-3.231710880158023E-2</v>
      </c>
      <c r="V2" s="6">
        <f>+TUM_default_S4_Util!B2*Weighting!V2+TUM_default_S4_Util!C2*Weighting!V3+TUM_default_S4_Util!D2*Weighting!V4+TUM_default_S4_Util!E2*Weighting!V5+TUM_default_S4_Util!F2*Weighting!V6+TUM_default_S4_Util!G2*Weighting!V7+TUM_default_S4_Util!H2*Weighting!V8+TUM_default_S4_Util!I2*Weighting!V9+TUM_default_S4_Util!J2*Weighting!V10+TUM_default_S4_Util!K2*Weighting!V11+TUM_default_S4_Util!L2*Weighting!V12+TUM_default_S4_Util!M2*Weighting!V13+TUM_default_S4_Util!N2*Weighting!V14+TUM_default_S4_Util!O2*Weighting!V15+TUM_default_S4_Util!P2*Weighting!V16+TUM_default_S4_Util!Q2*Weighting!V17</f>
        <v>-0.16727773046248554</v>
      </c>
      <c r="W2" s="6">
        <f>+TUM_default_S4_Util!B2*Weighting!W2+TUM_default_S4_Util!C2*Weighting!W3+TUM_default_S4_Util!D2*Weighting!W4+TUM_default_S4_Util!E2*Weighting!W5+TUM_default_S4_Util!F2*Weighting!W6+TUM_default_S4_Util!G2*Weighting!W7+TUM_default_S4_Util!H2*Weighting!W8+TUM_default_S4_Util!I2*Weighting!W9+TUM_default_S4_Util!J2*Weighting!W10+TUM_default_S4_Util!K2*Weighting!W11+TUM_default_S4_Util!L2*Weighting!W12+TUM_default_S4_Util!M2*Weighting!W13+TUM_default_S4_Util!N2*Weighting!W14+TUM_default_S4_Util!O2*Weighting!W15+TUM_default_S4_Util!P2*Weighting!W16+TUM_default_S4_Util!Q2*Weighting!W17</f>
        <v>-0.43928521889339078</v>
      </c>
      <c r="X2" s="6">
        <f>+TUM_default_S4_Util!B2*Weighting!X2+TUM_default_S4_Util!C2*Weighting!X3+TUM_default_S4_Util!D2*Weighting!X4+TUM_default_S4_Util!E2*Weighting!X5+TUM_default_S4_Util!F2*Weighting!X6+TUM_default_S4_Util!G2*Weighting!X7+TUM_default_S4_Util!H2*Weighting!X8+TUM_default_S4_Util!I2*Weighting!X9+TUM_default_S4_Util!J2*Weighting!X10+TUM_default_S4_Util!K2*Weighting!X11+TUM_default_S4_Util!L2*Weighting!X12+TUM_default_S4_Util!M2*Weighting!X13+TUM_default_S4_Util!N2*Weighting!X14+TUM_default_S4_Util!O2*Weighting!X15+TUM_default_S4_Util!P2*Weighting!X16+TUM_default_S4_Util!Q2*Weighting!X17</f>
        <v>-2.7173346026316842E-2</v>
      </c>
      <c r="Y2" s="6">
        <f>+TUM_default_S4_Util!B2*Weighting!Y2+TUM_default_S4_Util!C2*Weighting!Y3+TUM_default_S4_Util!D2*Weighting!Y4+TUM_default_S4_Util!E2*Weighting!Y5+TUM_default_S4_Util!F2*Weighting!Y6+TUM_default_S4_Util!G2*Weighting!Y7+TUM_default_S4_Util!H2*Weighting!Y8+TUM_default_S4_Util!I2*Weighting!Y9+TUM_default_S4_Util!J2*Weighting!Y10+TUM_default_S4_Util!K2*Weighting!Y11+TUM_default_S4_Util!L2*Weighting!Y12+TUM_default_S4_Util!M2*Weighting!Y13+TUM_default_S4_Util!N2*Weighting!Y14+TUM_default_S4_Util!O2*Weighting!Y15+TUM_default_S4_Util!P2*Weighting!Y16+TUM_default_S4_Util!Q2*Weighting!Y17</f>
        <v>-1.4610797989232448E-2</v>
      </c>
      <c r="Z2" s="6">
        <f>+TUM_default_S4_Util!B2*Weighting!Z2+TUM_default_S4_Util!C2*Weighting!Z3+TUM_default_S4_Util!D2*Weighting!Z4+TUM_default_S4_Util!E2*Weighting!Z5+TUM_default_S4_Util!F2*Weighting!Z6+TUM_default_S4_Util!G2*Weighting!Z7+TUM_default_S4_Util!H2*Weighting!Z8+TUM_default_S4_Util!I2*Weighting!Z9+TUM_default_S4_Util!J2*Weighting!Z10+TUM_default_S4_Util!K2*Weighting!Z11+TUM_default_S4_Util!L2*Weighting!Z12+TUM_default_S4_Util!M2*Weighting!Z13+TUM_default_S4_Util!N2*Weighting!Z14+TUM_default_S4_Util!O2*Weighting!Z15+TUM_default_S4_Util!P2*Weighting!Z16+TUM_default_S4_Util!Q2*Weighting!Z17</f>
        <v>-0.11274561274296505</v>
      </c>
      <c r="AA2" s="6">
        <f>+TUM_default_S4_Util!B2*Weighting!AA2+TUM_default_S4_Util!C2*Weighting!AA3+TUM_default_S4_Util!D2*Weighting!AA4+TUM_default_S4_Util!E2*Weighting!AA5+TUM_default_S4_Util!F2*Weighting!AA6+TUM_default_S4_Util!G2*Weighting!AA7+TUM_default_S4_Util!H2*Weighting!AA8+TUM_default_S4_Util!I2*Weighting!AA9+TUM_default_S4_Util!J2*Weighting!AA10+TUM_default_S4_Util!K2*Weighting!AA11+TUM_default_S4_Util!L2*Weighting!AA12+TUM_default_S4_Util!M2*Weighting!AA13+TUM_default_S4_Util!N2*Weighting!AA14+TUM_default_S4_Util!O2*Weighting!AA15+TUM_default_S4_Util!P2*Weighting!AA16+TUM_default_S4_Util!Q2*Weighting!AA17</f>
        <v>-0.4683752995713012</v>
      </c>
    </row>
    <row r="3" spans="1:27" x14ac:dyDescent="0.35">
      <c r="A3" s="5" t="s">
        <v>2</v>
      </c>
      <c r="B3" s="6">
        <f ca="1">+TUM_default_S4_Util!B3*Weighting!B2+TUM_default_S4_Util!C3*Weighting!B3+TUM_default_S4_Util!D3*Weighting!B4+TUM_default_S4_Util!E3*Weighting!B5+TUM_default_S4_Util!F3*Weighting!B6+TUM_default_S4_Util!G3*Weighting!B7+TUM_default_S4_Util!H3*Weighting!B8+TUM_default_S4_Util!I3*Weighting!B9+TUM_default_S4_Util!J3*Weighting!B10+TUM_default_S4_Util!K3*Weighting!B11+TUM_default_S4_Util!L3*Weighting!B12+TUM_default_S4_Util!M3*Weighting!B13+TUM_default_S4_Util!N3*Weighting!B14+TUM_default_S4_Util!O3*Weighting!B15+TUM_default_S4_Util!P3*Weighting!B16+TUM_default_S4_Util!Q3*Weighting!B17</f>
        <v>-9.8157671540018615E-2</v>
      </c>
      <c r="C3" s="6">
        <f ca="1">+TUM_default_S4_Util!B3*Weighting!C2+TUM_default_S4_Util!C3*Weighting!C3+TUM_default_S4_Util!D3*Weighting!C4+TUM_default_S4_Util!E3*Weighting!C5+TUM_default_S4_Util!F3*Weighting!C6+TUM_default_S4_Util!G3*Weighting!C7+TUM_default_S4_Util!H3*Weighting!C8+TUM_default_S4_Util!I3*Weighting!C9+TUM_default_S4_Util!J3*Weighting!C10+TUM_default_S4_Util!K3*Weighting!C11+TUM_default_S4_Util!L3*Weighting!C12+TUM_default_S4_Util!M3*Weighting!C13+TUM_default_S4_Util!N3*Weighting!C14+TUM_default_S4_Util!O3*Weighting!C15+TUM_default_S4_Util!P3*Weighting!C16+TUM_default_S4_Util!Q3*Weighting!C17</f>
        <v>-6.7773640379925365E-2</v>
      </c>
      <c r="D3" s="6">
        <f ca="1">+TUM_default_S4_Util!B3*Weighting!D2+TUM_default_S4_Util!C3*Weighting!D3+TUM_default_S4_Util!D3*Weighting!D4+TUM_default_S4_Util!E3*Weighting!D5+TUM_default_S4_Util!F3*Weighting!D6+TUM_default_S4_Util!G3*Weighting!D7+TUM_default_S4_Util!H3*Weighting!D8+TUM_default_S4_Util!I3*Weighting!D9+TUM_default_S4_Util!J3*Weighting!D10+TUM_default_S4_Util!K3*Weighting!D11+TUM_default_S4_Util!L3*Weighting!D12+TUM_default_S4_Util!M3*Weighting!D13+TUM_default_S4_Util!N3*Weighting!D14+TUM_default_S4_Util!O3*Weighting!D15+TUM_default_S4_Util!P3*Weighting!D16+TUM_default_S4_Util!Q3*Weighting!D17</f>
        <v>-9.622396911404027E-2</v>
      </c>
      <c r="E3" s="6">
        <f ca="1">+TUM_default_S4_Util!B3*Weighting!E2+TUM_default_S4_Util!C3*Weighting!E3+TUM_default_S4_Util!D3*Weighting!E4+TUM_default_S4_Util!E3*Weighting!E5+TUM_default_S4_Util!F3*Weighting!E6+TUM_default_S4_Util!G3*Weighting!E7+TUM_default_S4_Util!H3*Weighting!E8+TUM_default_S4_Util!I3*Weighting!E9+TUM_default_S4_Util!J3*Weighting!E10+TUM_default_S4_Util!K3*Weighting!E11+TUM_default_S4_Util!L3*Weighting!E12+TUM_default_S4_Util!M3*Weighting!E13+TUM_default_S4_Util!N3*Weighting!E14+TUM_default_S4_Util!O3*Weighting!E15+TUM_default_S4_Util!P3*Weighting!E16+TUM_default_S4_Util!Q3*Weighting!E17</f>
        <v>-5.6577221754176447E-2</v>
      </c>
      <c r="F3" s="6">
        <f ca="1">+TUM_default_S4_Util!B3*Weighting!F2+TUM_default_S4_Util!C3*Weighting!F3+TUM_default_S4_Util!D3*Weighting!F4+TUM_default_S4_Util!E3*Weighting!F5+TUM_default_S4_Util!F3*Weighting!F6+TUM_default_S4_Util!G3*Weighting!F7+TUM_default_S4_Util!H3*Weighting!F8+TUM_default_S4_Util!I3*Weighting!F9+TUM_default_S4_Util!J3*Weighting!F10+TUM_default_S4_Util!K3*Weighting!F11+TUM_default_S4_Util!L3*Weighting!F12+TUM_default_S4_Util!M3*Weighting!F13+TUM_default_S4_Util!N3*Weighting!F14+TUM_default_S4_Util!O3*Weighting!F15+TUM_default_S4_Util!P3*Weighting!F16+TUM_default_S4_Util!Q3*Weighting!F17</f>
        <v>-8.5649656970589849E-2</v>
      </c>
      <c r="G3" s="6">
        <f>+TUM_default_S4_Util!B3*Weighting!G2+TUM_default_S4_Util!C3*Weighting!G3+TUM_default_S4_Util!D3*Weighting!G4+TUM_default_S4_Util!E3*Weighting!G5+TUM_default_S4_Util!F3*Weighting!G6+TUM_default_S4_Util!G3*Weighting!G7+TUM_default_S4_Util!H3*Weighting!G8+TUM_default_S4_Util!I3*Weighting!G9+TUM_default_S4_Util!J3*Weighting!G10+TUM_default_S4_Util!K3*Weighting!G11+TUM_default_S4_Util!L3*Weighting!G12+TUM_default_S4_Util!M3*Weighting!G13+TUM_default_S4_Util!N3*Weighting!G14+TUM_default_S4_Util!O3*Weighting!G15+TUM_default_S4_Util!P3*Weighting!G16+TUM_default_S4_Util!Q3*Weighting!G17</f>
        <v>-5.0756142238166831E-2</v>
      </c>
      <c r="H3" s="6">
        <f>+TUM_default_S4_Util!B3*Weighting!H2+TUM_default_S4_Util!C3*Weighting!H3+TUM_default_S4_Util!D3*Weighting!H4+TUM_default_S4_Util!E3*Weighting!H5+TUM_default_S4_Util!F3*Weighting!H6+TUM_default_S4_Util!G3*Weighting!H7+TUM_default_S4_Util!H3*Weighting!H8+TUM_default_S4_Util!I3*Weighting!H9+TUM_default_S4_Util!J3*Weighting!H10+TUM_default_S4_Util!K3*Weighting!H11+TUM_default_S4_Util!L3*Weighting!H12+TUM_default_S4_Util!M3*Weighting!H13+TUM_default_S4_Util!N3*Weighting!H14+TUM_default_S4_Util!O3*Weighting!H15+TUM_default_S4_Util!P3*Weighting!H16+TUM_default_S4_Util!Q3*Weighting!H17</f>
        <v>-4.1853316718216911E-2</v>
      </c>
      <c r="I3" s="6">
        <f>+TUM_default_S4_Util!B3*Weighting!I2+TUM_default_S4_Util!C3*Weighting!I3+TUM_default_S4_Util!D3*Weighting!I4+TUM_default_S4_Util!E3*Weighting!I5+TUM_default_S4_Util!F3*Weighting!I6+TUM_default_S4_Util!G3*Weighting!I7+TUM_default_S4_Util!H3*Weighting!I8+TUM_default_S4_Util!I3*Weighting!I9+TUM_default_S4_Util!J3*Weighting!I10+TUM_default_S4_Util!K3*Weighting!I11+TUM_default_S4_Util!L3*Weighting!I12+TUM_default_S4_Util!M3*Weighting!I13+TUM_default_S4_Util!N3*Weighting!I14+TUM_default_S4_Util!O3*Weighting!I15+TUM_default_S4_Util!P3*Weighting!I16+TUM_default_S4_Util!Q3*Weighting!I17</f>
        <v>-5.1672355095766898E-2</v>
      </c>
      <c r="J3" s="6">
        <f>+TUM_default_S4_Util!B3*Weighting!J2+TUM_default_S4_Util!C3*Weighting!J3+TUM_default_S4_Util!D3*Weighting!J4+TUM_default_S4_Util!E3*Weighting!J5+TUM_default_S4_Util!F3*Weighting!J6+TUM_default_S4_Util!G3*Weighting!J7+TUM_default_S4_Util!H3*Weighting!J8+TUM_default_S4_Util!I3*Weighting!J9+TUM_default_S4_Util!J3*Weighting!J10+TUM_default_S4_Util!K3*Weighting!J11+TUM_default_S4_Util!L3*Weighting!J12+TUM_default_S4_Util!M3*Weighting!J13+TUM_default_S4_Util!N3*Weighting!J14+TUM_default_S4_Util!O3*Weighting!J15+TUM_default_S4_Util!P3*Weighting!J16+TUM_default_S4_Util!Q3*Weighting!J17</f>
        <v>-4.9369433703464374E-2</v>
      </c>
      <c r="K3" s="6">
        <f>+TUM_default_S4_Util!B3*Weighting!K2+TUM_default_S4_Util!C3*Weighting!K3+TUM_default_S4_Util!D3*Weighting!K4+TUM_default_S4_Util!E3*Weighting!K5+TUM_default_S4_Util!F3*Weighting!K6+TUM_default_S4_Util!G3*Weighting!K7+TUM_default_S4_Util!H3*Weighting!K8+TUM_default_S4_Util!I3*Weighting!K9+TUM_default_S4_Util!J3*Weighting!K10+TUM_default_S4_Util!K3*Weighting!K11+TUM_default_S4_Util!L3*Weighting!K12+TUM_default_S4_Util!M3*Weighting!K13+TUM_default_S4_Util!N3*Weighting!K14+TUM_default_S4_Util!O3*Weighting!K15+TUM_default_S4_Util!P3*Weighting!K16+TUM_default_S4_Util!Q3*Weighting!K17</f>
        <v>-4.5536205496042814E-2</v>
      </c>
      <c r="L3" s="6">
        <f>+TUM_default_S4_Util!B3*Weighting!L2+TUM_default_S4_Util!C3*Weighting!L3+TUM_default_S4_Util!D3*Weighting!L4+TUM_default_S4_Util!E3*Weighting!L5+TUM_default_S4_Util!F3*Weighting!L6+TUM_default_S4_Util!G3*Weighting!L7+TUM_default_S4_Util!H3*Weighting!L8+TUM_default_S4_Util!I3*Weighting!L9+TUM_default_S4_Util!J3*Weighting!L10+TUM_default_S4_Util!K3*Weighting!L11+TUM_default_S4_Util!L3*Weighting!L12+TUM_default_S4_Util!M3*Weighting!L13+TUM_default_S4_Util!N3*Weighting!L14+TUM_default_S4_Util!O3*Weighting!L15+TUM_default_S4_Util!P3*Weighting!L16+TUM_default_S4_Util!Q3*Weighting!L17</f>
        <v>-3.932180146242608E-2</v>
      </c>
      <c r="M3" s="6">
        <f>+TUM_default_S4_Util!B3*Weighting!M2+TUM_default_S4_Util!C3*Weighting!M3+TUM_default_S4_Util!D3*Weighting!M4+TUM_default_S4_Util!E3*Weighting!M5+TUM_default_S4_Util!F3*Weighting!M6+TUM_default_S4_Util!G3*Weighting!M7+TUM_default_S4_Util!H3*Weighting!M8+TUM_default_S4_Util!I3*Weighting!M9+TUM_default_S4_Util!J3*Weighting!M10+TUM_default_S4_Util!K3*Weighting!M11+TUM_default_S4_Util!L3*Weighting!M12+TUM_default_S4_Util!M3*Weighting!M13+TUM_default_S4_Util!N3*Weighting!M14+TUM_default_S4_Util!O3*Weighting!M15+TUM_default_S4_Util!P3*Weighting!M16+TUM_default_S4_Util!Q3*Weighting!M17</f>
        <v>-2.9176610660350093E-3</v>
      </c>
      <c r="N3" s="6">
        <f>+TUM_default_S4_Util!B3*Weighting!N2+TUM_default_S4_Util!C3*Weighting!N3+TUM_default_S4_Util!D3*Weighting!N4+TUM_default_S4_Util!E3*Weighting!N5+TUM_default_S4_Util!F3*Weighting!N6+TUM_default_S4_Util!G3*Weighting!N7+TUM_default_S4_Util!H3*Weighting!N8+TUM_default_S4_Util!I3*Weighting!N9+TUM_default_S4_Util!J3*Weighting!N10+TUM_default_S4_Util!K3*Weighting!N11+TUM_default_S4_Util!L3*Weighting!N12+TUM_default_S4_Util!M3*Weighting!N13+TUM_default_S4_Util!N3*Weighting!N14+TUM_default_S4_Util!O3*Weighting!N15+TUM_default_S4_Util!P3*Weighting!N16+TUM_default_S4_Util!Q3*Weighting!N17</f>
        <v>-0.27288102995720864</v>
      </c>
      <c r="O3" s="6">
        <f>+TUM_default_S4_Util!B3*Weighting!O2+TUM_default_S4_Util!C3*Weighting!O3+TUM_default_S4_Util!D3*Weighting!O4+TUM_default_S4_Util!E3*Weighting!O5+TUM_default_S4_Util!F3*Weighting!O6+TUM_default_S4_Util!G3*Weighting!O7+TUM_default_S4_Util!H3*Weighting!O8+TUM_default_S4_Util!I3*Weighting!O9+TUM_default_S4_Util!J3*Weighting!O10+TUM_default_S4_Util!K3*Weighting!O11+TUM_default_S4_Util!L3*Weighting!O12+TUM_default_S4_Util!M3*Weighting!O13+TUM_default_S4_Util!N3*Weighting!O14+TUM_default_S4_Util!O3*Weighting!O15+TUM_default_S4_Util!P3*Weighting!O16+TUM_default_S4_Util!Q3*Weighting!O17</f>
        <v>-9.823669049215962E-2</v>
      </c>
      <c r="P3" s="6">
        <f>+TUM_default_S4_Util!B3*Weighting!P2+TUM_default_S4_Util!C3*Weighting!P3+TUM_default_S4_Util!D3*Weighting!P4+TUM_default_S4_Util!E3*Weighting!P5+TUM_default_S4_Util!F3*Weighting!P6+TUM_default_S4_Util!G3*Weighting!P7+TUM_default_S4_Util!H3*Weighting!P8+TUM_default_S4_Util!I3*Weighting!P9+TUM_default_S4_Util!J3*Weighting!P10+TUM_default_S4_Util!K3*Weighting!P11+TUM_default_S4_Util!L3*Weighting!P12+TUM_default_S4_Util!M3*Weighting!P13+TUM_default_S4_Util!N3*Weighting!P14+TUM_default_S4_Util!O3*Weighting!P15+TUM_default_S4_Util!P3*Weighting!P16+TUM_default_S4_Util!Q3*Weighting!P17</f>
        <v>-4.3964182651585755E-2</v>
      </c>
      <c r="Q3" s="6">
        <f>+TUM_default_S4_Util!B3*Weighting!Q2+TUM_default_S4_Util!C3*Weighting!Q3+TUM_default_S4_Util!D3*Weighting!Q4+TUM_default_S4_Util!E3*Weighting!Q5+TUM_default_S4_Util!F3*Weighting!Q6+TUM_default_S4_Util!G3*Weighting!Q7+TUM_default_S4_Util!H3*Weighting!Q8+TUM_default_S4_Util!I3*Weighting!Q9+TUM_default_S4_Util!J3*Weighting!Q10+TUM_default_S4_Util!K3*Weighting!Q11+TUM_default_S4_Util!L3*Weighting!Q12+TUM_default_S4_Util!M3*Weighting!Q13+TUM_default_S4_Util!N3*Weighting!Q14+TUM_default_S4_Util!O3*Weighting!Q15+TUM_default_S4_Util!P3*Weighting!Q16+TUM_default_S4_Util!Q3*Weighting!Q17</f>
        <v>-4.7977301247608172E-3</v>
      </c>
      <c r="R3" s="6">
        <f>+TUM_default_S4_Util!B3*Weighting!R2+TUM_default_S4_Util!C3*Weighting!R3+TUM_default_S4_Util!D3*Weighting!R4+TUM_default_S4_Util!E3*Weighting!R5+TUM_default_S4_Util!F3*Weighting!R6+TUM_default_S4_Util!G3*Weighting!R7+TUM_default_S4_Util!H3*Weighting!R8+TUM_default_S4_Util!I3*Weighting!R9+TUM_default_S4_Util!J3*Weighting!R10+TUM_default_S4_Util!K3*Weighting!R11+TUM_default_S4_Util!L3*Weighting!R12+TUM_default_S4_Util!M3*Weighting!R13+TUM_default_S4_Util!N3*Weighting!R14+TUM_default_S4_Util!O3*Weighting!R15+TUM_default_S4_Util!P3*Weighting!R16+TUM_default_S4_Util!Q3*Weighting!R17</f>
        <v>-5.8570135504973614E-2</v>
      </c>
      <c r="S3" s="6">
        <f>+TUM_default_S4_Util!B3*Weighting!S2+TUM_default_S4_Util!C3*Weighting!S3+TUM_default_S4_Util!D3*Weighting!S4+TUM_default_S4_Util!E3*Weighting!S5+TUM_default_S4_Util!F3*Weighting!S6+TUM_default_S4_Util!G3*Weighting!S7+TUM_default_S4_Util!H3*Weighting!S8+TUM_default_S4_Util!I3*Weighting!S9+TUM_default_S4_Util!J3*Weighting!S10+TUM_default_S4_Util!K3*Weighting!S11+TUM_default_S4_Util!L3*Weighting!S12+TUM_default_S4_Util!M3*Weighting!S13+TUM_default_S4_Util!N3*Weighting!S14+TUM_default_S4_Util!O3*Weighting!S15+TUM_default_S4_Util!P3*Weighting!S16+TUM_default_S4_Util!Q3*Weighting!S17</f>
        <v>-3.8153998298126497E-2</v>
      </c>
      <c r="T3" s="6">
        <f>+TUM_default_S4_Util!B3*Weighting!T2+TUM_default_S4_Util!C3*Weighting!T3+TUM_default_S4_Util!D3*Weighting!T4+TUM_default_S4_Util!E3*Weighting!T5+TUM_default_S4_Util!F3*Weighting!T6+TUM_default_S4_Util!G3*Weighting!T7+TUM_default_S4_Util!H3*Weighting!T8+TUM_default_S4_Util!I3*Weighting!T9+TUM_default_S4_Util!J3*Weighting!T10+TUM_default_S4_Util!K3*Weighting!T11+TUM_default_S4_Util!L3*Weighting!T12+TUM_default_S4_Util!M3*Weighting!T13+TUM_default_S4_Util!N3*Weighting!T14+TUM_default_S4_Util!O3*Weighting!T15+TUM_default_S4_Util!P3*Weighting!T16+TUM_default_S4_Util!Q3*Weighting!T17</f>
        <v>-4.7848167150813817E-2</v>
      </c>
      <c r="U3" s="6">
        <f>+TUM_default_S4_Util!B3*Weighting!U2+TUM_default_S4_Util!C3*Weighting!U3+TUM_default_S4_Util!D3*Weighting!U4+TUM_default_S4_Util!E3*Weighting!U5+TUM_default_S4_Util!F3*Weighting!U6+TUM_default_S4_Util!G3*Weighting!U7+TUM_default_S4_Util!H3*Weighting!U8+TUM_default_S4_Util!I3*Weighting!U9+TUM_default_S4_Util!J3*Weighting!U10+TUM_default_S4_Util!K3*Weighting!U11+TUM_default_S4_Util!L3*Weighting!U12+TUM_default_S4_Util!M3*Weighting!U13+TUM_default_S4_Util!N3*Weighting!U14+TUM_default_S4_Util!O3*Weighting!U15+TUM_default_S4_Util!P3*Weighting!U16+TUM_default_S4_Util!Q3*Weighting!U17</f>
        <v>-5.2609246886293386E-3</v>
      </c>
      <c r="V3" s="6">
        <f>+TUM_default_S4_Util!B3*Weighting!V2+TUM_default_S4_Util!C3*Weighting!V3+TUM_default_S4_Util!D3*Weighting!V4+TUM_default_S4_Util!E3*Weighting!V5+TUM_default_S4_Util!F3*Weighting!V6+TUM_default_S4_Util!G3*Weighting!V7+TUM_default_S4_Util!H3*Weighting!V8+TUM_default_S4_Util!I3*Weighting!V9+TUM_default_S4_Util!J3*Weighting!V10+TUM_default_S4_Util!K3*Weighting!V11+TUM_default_S4_Util!L3*Weighting!V12+TUM_default_S4_Util!M3*Weighting!V13+TUM_default_S4_Util!N3*Weighting!V14+TUM_default_S4_Util!O3*Weighting!V15+TUM_default_S4_Util!P3*Weighting!V16+TUM_default_S4_Util!Q3*Weighting!V17</f>
        <v>-2.7231258447381366E-2</v>
      </c>
      <c r="W3" s="6">
        <f>+TUM_default_S4_Util!B3*Weighting!W2+TUM_default_S4_Util!C3*Weighting!W3+TUM_default_S4_Util!D3*Weighting!W4+TUM_default_S4_Util!E3*Weighting!W5+TUM_default_S4_Util!F3*Weighting!W6+TUM_default_S4_Util!G3*Weighting!W7+TUM_default_S4_Util!H3*Weighting!W8+TUM_default_S4_Util!I3*Weighting!W9+TUM_default_S4_Util!J3*Weighting!W10+TUM_default_S4_Util!K3*Weighting!W11+TUM_default_S4_Util!L3*Weighting!W12+TUM_default_S4_Util!M3*Weighting!W13+TUM_default_S4_Util!N3*Weighting!W14+TUM_default_S4_Util!O3*Weighting!W15+TUM_default_S4_Util!P3*Weighting!W16+TUM_default_S4_Util!Q3*Weighting!W17</f>
        <v>-7.1511547261714783E-2</v>
      </c>
      <c r="X3" s="6">
        <f>+TUM_default_S4_Util!B3*Weighting!X2+TUM_default_S4_Util!C3*Weighting!X3+TUM_default_S4_Util!D3*Weighting!X4+TUM_default_S4_Util!E3*Weighting!X5+TUM_default_S4_Util!F3*Weighting!X6+TUM_default_S4_Util!G3*Weighting!X7+TUM_default_S4_Util!H3*Weighting!X8+TUM_default_S4_Util!I3*Weighting!X9+TUM_default_S4_Util!J3*Weighting!X10+TUM_default_S4_Util!K3*Weighting!X11+TUM_default_S4_Util!L3*Weighting!X12+TUM_default_S4_Util!M3*Weighting!X13+TUM_default_S4_Util!N3*Weighting!X14+TUM_default_S4_Util!O3*Weighting!X15+TUM_default_S4_Util!P3*Weighting!X16+TUM_default_S4_Util!Q3*Weighting!X17</f>
        <v>-4.4235679577725086E-3</v>
      </c>
      <c r="Y3" s="6">
        <f>+TUM_default_S4_Util!B3*Weighting!Y2+TUM_default_S4_Util!C3*Weighting!Y3+TUM_default_S4_Util!D3*Weighting!Y4+TUM_default_S4_Util!E3*Weighting!Y5+TUM_default_S4_Util!F3*Weighting!Y6+TUM_default_S4_Util!G3*Weighting!Y7+TUM_default_S4_Util!H3*Weighting!Y8+TUM_default_S4_Util!I3*Weighting!Y9+TUM_default_S4_Util!J3*Weighting!Y10+TUM_default_S4_Util!K3*Weighting!Y11+TUM_default_S4_Util!L3*Weighting!Y12+TUM_default_S4_Util!M3*Weighting!Y13+TUM_default_S4_Util!N3*Weighting!Y14+TUM_default_S4_Util!O3*Weighting!Y15+TUM_default_S4_Util!P3*Weighting!Y16+TUM_default_S4_Util!Q3*Weighting!Y17</f>
        <v>-2.3785019982471424E-3</v>
      </c>
      <c r="Z3" s="6">
        <f>+TUM_default_S4_Util!B3*Weighting!Z2+TUM_default_S4_Util!C3*Weighting!Z3+TUM_default_S4_Util!D3*Weighting!Z4+TUM_default_S4_Util!E3*Weighting!Z5+TUM_default_S4_Util!F3*Weighting!Z6+TUM_default_S4_Util!G3*Weighting!Z7+TUM_default_S4_Util!H3*Weighting!Z8+TUM_default_S4_Util!I3*Weighting!Z9+TUM_default_S4_Util!J3*Weighting!Z10+TUM_default_S4_Util!K3*Weighting!Z11+TUM_default_S4_Util!L3*Weighting!Z12+TUM_default_S4_Util!M3*Weighting!Z13+TUM_default_S4_Util!N3*Weighting!Z14+TUM_default_S4_Util!O3*Weighting!Z15+TUM_default_S4_Util!P3*Weighting!Z16+TUM_default_S4_Util!Q3*Weighting!Z17</f>
        <v>-1.8353936958157104E-2</v>
      </c>
      <c r="AA3" s="6">
        <f>+TUM_default_S4_Util!B3*Weighting!AA2+TUM_default_S4_Util!C3*Weighting!AA3+TUM_default_S4_Util!D3*Weighting!AA4+TUM_default_S4_Util!E3*Weighting!AA5+TUM_default_S4_Util!F3*Weighting!AA6+TUM_default_S4_Util!G3*Weighting!AA7+TUM_default_S4_Util!H3*Weighting!AA8+TUM_default_S4_Util!I3*Weighting!AA9+TUM_default_S4_Util!J3*Weighting!AA10+TUM_default_S4_Util!K3*Weighting!AA11+TUM_default_S4_Util!L3*Weighting!AA12+TUM_default_S4_Util!M3*Weighting!AA13+TUM_default_S4_Util!N3*Weighting!AA14+TUM_default_S4_Util!O3*Weighting!AA15+TUM_default_S4_Util!P3*Weighting!AA16+TUM_default_S4_Util!Q3*Weighting!AA17</f>
        <v>-7.6247141790676931E-2</v>
      </c>
    </row>
    <row r="4" spans="1:27" x14ac:dyDescent="0.35">
      <c r="A4" s="5" t="s">
        <v>3</v>
      </c>
      <c r="B4" s="6">
        <f ca="1">+TUM_default_S4_Util!B4*Weighting!B2+TUM_default_S4_Util!C4*Weighting!B3+TUM_default_S4_Util!D4*Weighting!B4+TUM_default_S4_Util!E4*Weighting!B5+TUM_default_S4_Util!F4*Weighting!B6+TUM_default_S4_Util!G4*Weighting!B7+TUM_default_S4_Util!H4*Weighting!B8+TUM_default_S4_Util!I4*Weighting!B9+TUM_default_S4_Util!J4*Weighting!B10+TUM_default_S4_Util!K4*Weighting!B11+TUM_default_S4_Util!L4*Weighting!B12+TUM_default_S4_Util!M4*Weighting!B13+TUM_default_S4_Util!N4*Weighting!B14+TUM_default_S4_Util!O4*Weighting!B15+TUM_default_S4_Util!P4*Weighting!B16+TUM_default_S4_Util!Q4*Weighting!B17</f>
        <v>-0.50481088220580972</v>
      </c>
      <c r="C4" s="6">
        <f ca="1">+TUM_default_S4_Util!B4*Weighting!C2+TUM_default_S4_Util!C4*Weighting!C3+TUM_default_S4_Util!D4*Weighting!C4+TUM_default_S4_Util!E4*Weighting!C5+TUM_default_S4_Util!F4*Weighting!C6+TUM_default_S4_Util!G4*Weighting!C7+TUM_default_S4_Util!H4*Weighting!C8+TUM_default_S4_Util!I4*Weighting!C9+TUM_default_S4_Util!J4*Weighting!C10+TUM_default_S4_Util!K4*Weighting!C11+TUM_default_S4_Util!L4*Weighting!C12+TUM_default_S4_Util!M4*Weighting!C13+TUM_default_S4_Util!N4*Weighting!C14+TUM_default_S4_Util!O4*Weighting!C15+TUM_default_S4_Util!P4*Weighting!C16+TUM_default_S4_Util!Q4*Weighting!C17</f>
        <v>-0.34855015052533034</v>
      </c>
      <c r="D4" s="6">
        <f ca="1">+TUM_default_S4_Util!B4*Weighting!D2+TUM_default_S4_Util!C4*Weighting!D3+TUM_default_S4_Util!D4*Weighting!D4+TUM_default_S4_Util!E4*Weighting!D5+TUM_default_S4_Util!F4*Weighting!D6+TUM_default_S4_Util!G4*Weighting!D7+TUM_default_S4_Util!H4*Weighting!D8+TUM_default_S4_Util!I4*Weighting!D9+TUM_default_S4_Util!J4*Weighting!D10+TUM_default_S4_Util!K4*Weighting!D11+TUM_default_S4_Util!L4*Weighting!D12+TUM_default_S4_Util!M4*Weighting!D13+TUM_default_S4_Util!N4*Weighting!D14+TUM_default_S4_Util!O4*Weighting!D15+TUM_default_S4_Util!P4*Weighting!D16+TUM_default_S4_Util!Q4*Weighting!D17</f>
        <v>-0.49486612687220705</v>
      </c>
      <c r="E4" s="6">
        <f ca="1">+TUM_default_S4_Util!B4*Weighting!E2+TUM_default_S4_Util!C4*Weighting!E3+TUM_default_S4_Util!D4*Weighting!E4+TUM_default_S4_Util!E4*Weighting!E5+TUM_default_S4_Util!F4*Weighting!E6+TUM_default_S4_Util!G4*Weighting!E7+TUM_default_S4_Util!H4*Weighting!E8+TUM_default_S4_Util!I4*Weighting!E9+TUM_default_S4_Util!J4*Weighting!E10+TUM_default_S4_Util!K4*Weighting!E11+TUM_default_S4_Util!L4*Weighting!E12+TUM_default_S4_Util!M4*Weighting!E13+TUM_default_S4_Util!N4*Weighting!E14+TUM_default_S4_Util!O4*Weighting!E15+TUM_default_S4_Util!P4*Weighting!E16+TUM_default_S4_Util!Q4*Weighting!E17</f>
        <v>-0.29096856902147883</v>
      </c>
      <c r="F4" s="6">
        <f ca="1">+TUM_default_S4_Util!B4*Weighting!F2+TUM_default_S4_Util!C4*Weighting!F3+TUM_default_S4_Util!D4*Weighting!F4+TUM_default_S4_Util!E4*Weighting!F5+TUM_default_S4_Util!F4*Weighting!F6+TUM_default_S4_Util!G4*Weighting!F7+TUM_default_S4_Util!H4*Weighting!F8+TUM_default_S4_Util!I4*Weighting!F9+TUM_default_S4_Util!J4*Weighting!F10+TUM_default_S4_Util!K4*Weighting!F11+TUM_default_S4_Util!L4*Weighting!F12+TUM_default_S4_Util!M4*Weighting!F13+TUM_default_S4_Util!N4*Weighting!F14+TUM_default_S4_Util!O4*Weighting!F15+TUM_default_S4_Util!P4*Weighting!F16+TUM_default_S4_Util!Q4*Weighting!F17</f>
        <v>-0.44048395013446218</v>
      </c>
      <c r="G4" s="6">
        <f>+TUM_default_S4_Util!B4*Weighting!G2+TUM_default_S4_Util!C4*Weighting!G3+TUM_default_S4_Util!D4*Weighting!G4+TUM_default_S4_Util!E4*Weighting!G5+TUM_default_S4_Util!F4*Weighting!G6+TUM_default_S4_Util!G4*Weighting!G7+TUM_default_S4_Util!H4*Weighting!G8+TUM_default_S4_Util!I4*Weighting!G9+TUM_default_S4_Util!J4*Weighting!G10+TUM_default_S4_Util!K4*Weighting!G11+TUM_default_S4_Util!L4*Weighting!G12+TUM_default_S4_Util!M4*Weighting!G13+TUM_default_S4_Util!N4*Weighting!G14+TUM_default_S4_Util!O4*Weighting!G15+TUM_default_S4_Util!P4*Weighting!G16+TUM_default_S4_Util!Q4*Weighting!G17</f>
        <v>-0.2610315886534294</v>
      </c>
      <c r="H4" s="6">
        <f>+TUM_default_S4_Util!B4*Weighting!H2+TUM_default_S4_Util!C4*Weighting!H3+TUM_default_S4_Util!D4*Weighting!H4+TUM_default_S4_Util!E4*Weighting!H5+TUM_default_S4_Util!F4*Weighting!H6+TUM_default_S4_Util!G4*Weighting!H7+TUM_default_S4_Util!H4*Weighting!H8+TUM_default_S4_Util!I4*Weighting!H9+TUM_default_S4_Util!J4*Weighting!H10+TUM_default_S4_Util!K4*Weighting!H11+TUM_default_S4_Util!L4*Weighting!H12+TUM_default_S4_Util!M4*Weighting!H13+TUM_default_S4_Util!N4*Weighting!H14+TUM_default_S4_Util!O4*Weighting!H15+TUM_default_S4_Util!P4*Weighting!H16+TUM_default_S4_Util!Q4*Weighting!H17</f>
        <v>-0.21524562883654411</v>
      </c>
      <c r="I4" s="6">
        <f>+TUM_default_S4_Util!B4*Weighting!I2+TUM_default_S4_Util!C4*Weighting!I3+TUM_default_S4_Util!D4*Weighting!I4+TUM_default_S4_Util!E4*Weighting!I5+TUM_default_S4_Util!F4*Weighting!I6+TUM_default_S4_Util!G4*Weighting!I7+TUM_default_S4_Util!H4*Weighting!I8+TUM_default_S4_Util!I4*Weighting!I9+TUM_default_S4_Util!J4*Weighting!I10+TUM_default_S4_Util!K4*Weighting!I11+TUM_default_S4_Util!L4*Weighting!I12+TUM_default_S4_Util!M4*Weighting!I13+TUM_default_S4_Util!N4*Weighting!I14+TUM_default_S4_Util!O4*Weighting!I15+TUM_default_S4_Util!P4*Weighting!I16+TUM_default_S4_Util!Q4*Weighting!I17</f>
        <v>-0.26574354049251553</v>
      </c>
      <c r="J4" s="6">
        <f>+TUM_default_S4_Util!B4*Weighting!J2+TUM_default_S4_Util!C4*Weighting!J3+TUM_default_S4_Util!D4*Weighting!J4+TUM_default_S4_Util!E4*Weighting!J5+TUM_default_S4_Util!F4*Weighting!J6+TUM_default_S4_Util!G4*Weighting!J7+TUM_default_S4_Util!H4*Weighting!J8+TUM_default_S4_Util!I4*Weighting!J9+TUM_default_S4_Util!J4*Weighting!J10+TUM_default_S4_Util!K4*Weighting!J11+TUM_default_S4_Util!L4*Weighting!J12+TUM_default_S4_Util!M4*Weighting!J13+TUM_default_S4_Util!N4*Weighting!J14+TUM_default_S4_Util!O4*Weighting!J15+TUM_default_S4_Util!P4*Weighting!J16+TUM_default_S4_Util!Q4*Weighting!J17</f>
        <v>-0.2538999447606739</v>
      </c>
      <c r="K4" s="6">
        <f>+TUM_default_S4_Util!B4*Weighting!K2+TUM_default_S4_Util!C4*Weighting!K3+TUM_default_S4_Util!D4*Weighting!K4+TUM_default_S4_Util!E4*Weighting!K5+TUM_default_S4_Util!F4*Weighting!K6+TUM_default_S4_Util!G4*Weighting!K7+TUM_default_S4_Util!H4*Weighting!K8+TUM_default_S4_Util!I4*Weighting!K9+TUM_default_S4_Util!J4*Weighting!K10+TUM_default_S4_Util!K4*Weighting!K11+TUM_default_S4_Util!L4*Weighting!K12+TUM_default_S4_Util!M4*Weighting!K13+TUM_default_S4_Util!N4*Weighting!K14+TUM_default_S4_Util!O4*Weighting!K15+TUM_default_S4_Util!P4*Weighting!K16+TUM_default_S4_Util!Q4*Weighting!K17</f>
        <v>-0.23418619969393453</v>
      </c>
      <c r="L4" s="6">
        <f>+TUM_default_S4_Util!B4*Weighting!L2+TUM_default_S4_Util!C4*Weighting!L3+TUM_default_S4_Util!D4*Weighting!L4+TUM_default_S4_Util!E4*Weighting!L5+TUM_default_S4_Util!F4*Weighting!L6+TUM_default_S4_Util!G4*Weighting!L7+TUM_default_S4_Util!H4*Weighting!L8+TUM_default_S4_Util!I4*Weighting!L9+TUM_default_S4_Util!J4*Weighting!L10+TUM_default_S4_Util!K4*Weighting!L11+TUM_default_S4_Util!L4*Weighting!L12+TUM_default_S4_Util!M4*Weighting!L13+TUM_default_S4_Util!N4*Weighting!L14+TUM_default_S4_Util!O4*Weighting!L15+TUM_default_S4_Util!P4*Weighting!L16+TUM_default_S4_Util!Q4*Weighting!L17</f>
        <v>-0.2022264075210484</v>
      </c>
      <c r="M4" s="6">
        <f>+TUM_default_S4_Util!B4*Weighting!M2+TUM_default_S4_Util!C4*Weighting!M3+TUM_default_S4_Util!D4*Weighting!M4+TUM_default_S4_Util!E4*Weighting!M5+TUM_default_S4_Util!F4*Weighting!M6+TUM_default_S4_Util!G4*Weighting!M7+TUM_default_S4_Util!H4*Weighting!M8+TUM_default_S4_Util!I4*Weighting!M9+TUM_default_S4_Util!J4*Weighting!M10+TUM_default_S4_Util!K4*Weighting!M11+TUM_default_S4_Util!L4*Weighting!M12+TUM_default_S4_Util!M4*Weighting!M13+TUM_default_S4_Util!N4*Weighting!M14+TUM_default_S4_Util!O4*Weighting!M15+TUM_default_S4_Util!P4*Weighting!M16+TUM_default_S4_Util!Q4*Weighting!M17</f>
        <v>-1.5005114053894333E-2</v>
      </c>
      <c r="N4" s="6">
        <f>+TUM_default_S4_Util!B4*Weighting!N2+TUM_default_S4_Util!C4*Weighting!N3+TUM_default_S4_Util!D4*Weighting!N4+TUM_default_S4_Util!E4*Weighting!N5+TUM_default_S4_Util!F4*Weighting!N6+TUM_default_S4_Util!G4*Weighting!N7+TUM_default_S4_Util!H4*Weighting!N8+TUM_default_S4_Util!I4*Weighting!N9+TUM_default_S4_Util!J4*Weighting!N10+TUM_default_S4_Util!K4*Weighting!N11+TUM_default_S4_Util!L4*Weighting!N12+TUM_default_S4_Util!M4*Weighting!N13+TUM_default_S4_Util!N4*Weighting!N14+TUM_default_S4_Util!O4*Weighting!N15+TUM_default_S4_Util!P4*Weighting!N16+TUM_default_S4_Util!Q4*Weighting!N17</f>
        <v>-1.4033881540656443</v>
      </c>
      <c r="O4" s="6">
        <f>+TUM_default_S4_Util!B4*Weighting!O2+TUM_default_S4_Util!C4*Weighting!O3+TUM_default_S4_Util!D4*Weighting!O4+TUM_default_S4_Util!E4*Weighting!O5+TUM_default_S4_Util!F4*Weighting!O6+TUM_default_S4_Util!G4*Weighting!O7+TUM_default_S4_Util!H4*Weighting!O8+TUM_default_S4_Util!I4*Weighting!O9+TUM_default_S4_Util!J4*Weighting!O10+TUM_default_S4_Util!K4*Weighting!O11+TUM_default_S4_Util!L4*Weighting!O12+TUM_default_S4_Util!M4*Weighting!O13+TUM_default_S4_Util!N4*Weighting!O14+TUM_default_S4_Util!O4*Weighting!O15+TUM_default_S4_Util!P4*Weighting!O16+TUM_default_S4_Util!Q4*Weighting!O17</f>
        <v>-0.50521726538824951</v>
      </c>
      <c r="P4" s="6">
        <f>+TUM_default_S4_Util!B4*Weighting!P2+TUM_default_S4_Util!C4*Weighting!P3+TUM_default_S4_Util!D4*Weighting!P4+TUM_default_S4_Util!E4*Weighting!P5+TUM_default_S4_Util!F4*Weighting!P6+TUM_default_S4_Util!G4*Weighting!P7+TUM_default_S4_Util!H4*Weighting!P8+TUM_default_S4_Util!I4*Weighting!P9+TUM_default_S4_Util!J4*Weighting!P10+TUM_default_S4_Util!K4*Weighting!P11+TUM_default_S4_Util!L4*Weighting!P12+TUM_default_S4_Util!M4*Weighting!P13+TUM_default_S4_Util!N4*Weighting!P14+TUM_default_S4_Util!O4*Weighting!P15+TUM_default_S4_Util!P4*Weighting!P16+TUM_default_S4_Util!Q4*Weighting!P17</f>
        <v>-0.2261015107795839</v>
      </c>
      <c r="Q4" s="6">
        <f>+TUM_default_S4_Util!B4*Weighting!Q2+TUM_default_S4_Util!C4*Weighting!Q3+TUM_default_S4_Util!D4*Weighting!Q4+TUM_default_S4_Util!E4*Weighting!Q5+TUM_default_S4_Util!F4*Weighting!Q6+TUM_default_S4_Util!G4*Weighting!Q7+TUM_default_S4_Util!H4*Weighting!Q8+TUM_default_S4_Util!I4*Weighting!Q9+TUM_default_S4_Util!J4*Weighting!Q10+TUM_default_S4_Util!K4*Weighting!Q11+TUM_default_S4_Util!L4*Weighting!Q12+TUM_default_S4_Util!M4*Weighting!Q13+TUM_default_S4_Util!N4*Weighting!Q14+TUM_default_S4_Util!O4*Weighting!Q15+TUM_default_S4_Util!P4*Weighting!Q16+TUM_default_S4_Util!Q4*Weighting!Q17</f>
        <v>-2.4674040641627062E-2</v>
      </c>
      <c r="R4" s="6">
        <f>+TUM_default_S4_Util!B4*Weighting!R2+TUM_default_S4_Util!C4*Weighting!R3+TUM_default_S4_Util!D4*Weighting!R4+TUM_default_S4_Util!E4*Weighting!R5+TUM_default_S4_Util!F4*Weighting!R6+TUM_default_S4_Util!G4*Weighting!R7+TUM_default_S4_Util!H4*Weighting!R8+TUM_default_S4_Util!I4*Weighting!R9+TUM_default_S4_Util!J4*Weighting!R10+TUM_default_S4_Util!K4*Weighting!R11+TUM_default_S4_Util!L4*Weighting!R12+TUM_default_S4_Util!M4*Weighting!R13+TUM_default_S4_Util!N4*Weighting!R14+TUM_default_S4_Util!O4*Weighting!R15+TUM_default_S4_Util!P4*Weighting!R16+TUM_default_S4_Util!Q4*Weighting!R17</f>
        <v>-0.30121783973986427</v>
      </c>
      <c r="S4" s="6">
        <f>+TUM_default_S4_Util!B4*Weighting!S2+TUM_default_S4_Util!C4*Weighting!S3+TUM_default_S4_Util!D4*Weighting!S4+TUM_default_S4_Util!E4*Weighting!S5+TUM_default_S4_Util!F4*Weighting!S6+TUM_default_S4_Util!G4*Weighting!S7+TUM_default_S4_Util!H4*Weighting!S8+TUM_default_S4_Util!I4*Weighting!S9+TUM_default_S4_Util!J4*Weighting!S10+TUM_default_S4_Util!K4*Weighting!S11+TUM_default_S4_Util!L4*Weighting!S12+TUM_default_S4_Util!M4*Weighting!S13+TUM_default_S4_Util!N4*Weighting!S14+TUM_default_S4_Util!O4*Weighting!S15+TUM_default_S4_Util!P4*Weighting!S16+TUM_default_S4_Util!Q4*Weighting!S17</f>
        <v>-0.19622056267607915</v>
      </c>
      <c r="T4" s="6">
        <f>+TUM_default_S4_Util!B4*Weighting!T2+TUM_default_S4_Util!C4*Weighting!T3+TUM_default_S4_Util!D4*Weighting!T4+TUM_default_S4_Util!E4*Weighting!T5+TUM_default_S4_Util!F4*Weighting!T6+TUM_default_S4_Util!G4*Weighting!T7+TUM_default_S4_Util!H4*Weighting!T8+TUM_default_S4_Util!I4*Weighting!T9+TUM_default_S4_Util!J4*Weighting!T10+TUM_default_S4_Util!K4*Weighting!T11+TUM_default_S4_Util!L4*Weighting!T12+TUM_default_S4_Util!M4*Weighting!T13+TUM_default_S4_Util!N4*Weighting!T14+TUM_default_S4_Util!O4*Weighting!T15+TUM_default_S4_Util!P4*Weighting!T16+TUM_default_S4_Util!Q4*Weighting!T17</f>
        <v>-0.24607628820418537</v>
      </c>
      <c r="U4" s="6">
        <f>+TUM_default_S4_Util!B4*Weighting!U2+TUM_default_S4_Util!C4*Weighting!U3+TUM_default_S4_Util!D4*Weighting!U4+TUM_default_S4_Util!E4*Weighting!U5+TUM_default_S4_Util!F4*Weighting!U6+TUM_default_S4_Util!G4*Weighting!U7+TUM_default_S4_Util!H4*Weighting!U8+TUM_default_S4_Util!I4*Weighting!U9+TUM_default_S4_Util!J4*Weighting!U10+TUM_default_S4_Util!K4*Weighting!U11+TUM_default_S4_Util!L4*Weighting!U12+TUM_default_S4_Util!M4*Weighting!U13+TUM_default_S4_Util!N4*Weighting!U14+TUM_default_S4_Util!O4*Weighting!U15+TUM_default_S4_Util!P4*Weighting!U16+TUM_default_S4_Util!Q4*Weighting!U17</f>
        <v>-2.7056184112950885E-2</v>
      </c>
      <c r="V4" s="6">
        <f>+TUM_default_S4_Util!B4*Weighting!V2+TUM_default_S4_Util!C4*Weighting!V3+TUM_default_S4_Util!D4*Weighting!V4+TUM_default_S4_Util!E4*Weighting!V5+TUM_default_S4_Util!F4*Weighting!V6+TUM_default_S4_Util!G4*Weighting!V7+TUM_default_S4_Util!H4*Weighting!V8+TUM_default_S4_Util!I4*Weighting!V9+TUM_default_S4_Util!J4*Weighting!V10+TUM_default_S4_Util!K4*Weighting!V11+TUM_default_S4_Util!L4*Weighting!V12+TUM_default_S4_Util!M4*Weighting!V13+TUM_default_S4_Util!N4*Weighting!V14+TUM_default_S4_Util!O4*Weighting!V15+TUM_default_S4_Util!P4*Weighting!V16+TUM_default_S4_Util!Q4*Weighting!V17</f>
        <v>-0.14004647201510417</v>
      </c>
      <c r="W4" s="6">
        <f>+TUM_default_S4_Util!B4*Weighting!W2+TUM_default_S4_Util!C4*Weighting!W3+TUM_default_S4_Util!D4*Weighting!W4+TUM_default_S4_Util!E4*Weighting!W5+TUM_default_S4_Util!F4*Weighting!W6+TUM_default_S4_Util!G4*Weighting!W7+TUM_default_S4_Util!H4*Weighting!W8+TUM_default_S4_Util!I4*Weighting!W9+TUM_default_S4_Util!J4*Weighting!W10+TUM_default_S4_Util!K4*Weighting!W11+TUM_default_S4_Util!L4*Weighting!W12+TUM_default_S4_Util!M4*Weighting!W13+TUM_default_S4_Util!N4*Weighting!W14+TUM_default_S4_Util!O4*Weighting!W15+TUM_default_S4_Util!P4*Weighting!W16+TUM_default_S4_Util!Q4*Weighting!W17</f>
        <v>-0.36777367163167607</v>
      </c>
      <c r="X4" s="6">
        <f>+TUM_default_S4_Util!B4*Weighting!X2+TUM_default_S4_Util!C4*Weighting!X3+TUM_default_S4_Util!D4*Weighting!X4+TUM_default_S4_Util!E4*Weighting!X5+TUM_default_S4_Util!F4*Weighting!X6+TUM_default_S4_Util!G4*Weighting!X7+TUM_default_S4_Util!H4*Weighting!X8+TUM_default_S4_Util!I4*Weighting!X9+TUM_default_S4_Util!J4*Weighting!X10+TUM_default_S4_Util!K4*Weighting!X11+TUM_default_S4_Util!L4*Weighting!X12+TUM_default_S4_Util!M4*Weighting!X13+TUM_default_S4_Util!N4*Weighting!X14+TUM_default_S4_Util!O4*Weighting!X15+TUM_default_S4_Util!P4*Weighting!X16+TUM_default_S4_Util!Q4*Weighting!X17</f>
        <v>-2.2749778068544332E-2</v>
      </c>
      <c r="Y4" s="6">
        <f>+TUM_default_S4_Util!B4*Weighting!Y2+TUM_default_S4_Util!C4*Weighting!Y3+TUM_default_S4_Util!D4*Weighting!Y4+TUM_default_S4_Util!E4*Weighting!Y5+TUM_default_S4_Util!F4*Weighting!Y6+TUM_default_S4_Util!G4*Weighting!Y7+TUM_default_S4_Util!H4*Weighting!Y8+TUM_default_S4_Util!I4*Weighting!Y9+TUM_default_S4_Util!J4*Weighting!Y10+TUM_default_S4_Util!K4*Weighting!Y11+TUM_default_S4_Util!L4*Weighting!Y12+TUM_default_S4_Util!M4*Weighting!Y13+TUM_default_S4_Util!N4*Weighting!Y14+TUM_default_S4_Util!O4*Weighting!Y15+TUM_default_S4_Util!P4*Weighting!Y16+TUM_default_S4_Util!Q4*Weighting!Y17</f>
        <v>-1.2232295990985305E-2</v>
      </c>
      <c r="Z4" s="6">
        <f>+TUM_default_S4_Util!B4*Weighting!Z2+TUM_default_S4_Util!C4*Weighting!Z3+TUM_default_S4_Util!D4*Weighting!Z4+TUM_default_S4_Util!E4*Weighting!Z5+TUM_default_S4_Util!F4*Weighting!Z6+TUM_default_S4_Util!G4*Weighting!Z7+TUM_default_S4_Util!H4*Weighting!Z8+TUM_default_S4_Util!I4*Weighting!Z9+TUM_default_S4_Util!J4*Weighting!Z10+TUM_default_S4_Util!K4*Weighting!Z11+TUM_default_S4_Util!L4*Weighting!Z12+TUM_default_S4_Util!M4*Weighting!Z13+TUM_default_S4_Util!N4*Weighting!Z14+TUM_default_S4_Util!O4*Weighting!Z15+TUM_default_S4_Util!P4*Weighting!Z16+TUM_default_S4_Util!Q4*Weighting!Z17</f>
        <v>-9.4391675784807949E-2</v>
      </c>
      <c r="AA4" s="6">
        <f>+TUM_default_S4_Util!B4*Weighting!AA2+TUM_default_S4_Util!C4*Weighting!AA3+TUM_default_S4_Util!D4*Weighting!AA4+TUM_default_S4_Util!E4*Weighting!AA5+TUM_default_S4_Util!F4*Weighting!AA6+TUM_default_S4_Util!G4*Weighting!AA7+TUM_default_S4_Util!H4*Weighting!AA8+TUM_default_S4_Util!I4*Weighting!AA9+TUM_default_S4_Util!J4*Weighting!AA10+TUM_default_S4_Util!K4*Weighting!AA11+TUM_default_S4_Util!L4*Weighting!AA12+TUM_default_S4_Util!M4*Weighting!AA13+TUM_default_S4_Util!N4*Weighting!AA14+TUM_default_S4_Util!O4*Weighting!AA15+TUM_default_S4_Util!P4*Weighting!AA16+TUM_default_S4_Util!Q4*Weighting!AA17</f>
        <v>-0.39212815778062426</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efault_S4_Mat!B2*Weighting!B2+TUM_default_S4_Mat!C2*Weighting!B3+TUM_default_S4_Mat!D2*Weighting!B4+TUM_default_S4_Mat!E2*Weighting!B5+TUM_default_S4_Mat!F2*Weighting!B6+TUM_default_S4_Mat!G2*Weighting!B7+TUM_default_S4_Mat!H2*Weighting!B8+TUM_default_S4_Mat!I2*Weighting!B9+TUM_default_S4_Mat!J2*Weighting!B10+TUM_default_S4_Mat!K2*Weighting!B11+TUM_default_S4_Mat!L2*Weighting!B12+TUM_default_S4_Mat!M2*Weighting!B13+TUM_default_S4_Mat!N2*Weighting!B14+TUM_default_S4_Mat!O2*Weighting!B15+TUM_default_S4_Mat!P2*Weighting!B16+TUM_default_S4_Mat!Q2*Weighting!B17</f>
        <v>198.81658733885652</v>
      </c>
      <c r="C2" s="6">
        <f ca="1">+TUM_default_S4_Mat!B2*Weighting!C2+TUM_default_S4_Mat!C2*Weighting!C3+TUM_default_S4_Mat!D2*Weighting!C4+TUM_default_S4_Mat!E2*Weighting!C5+TUM_default_S4_Mat!F2*Weighting!C6+TUM_default_S4_Mat!G2*Weighting!C7+TUM_default_S4_Mat!H2*Weighting!C8+TUM_default_S4_Mat!I2*Weighting!C9+TUM_default_S4_Mat!J2*Weighting!C10+TUM_default_S4_Mat!K2*Weighting!C11+TUM_default_S4_Mat!L2*Weighting!C12+TUM_default_S4_Mat!M2*Weighting!C13+TUM_default_S4_Mat!N2*Weighting!C14+TUM_default_S4_Mat!O2*Weighting!C15+TUM_default_S4_Mat!P2*Weighting!C16+TUM_default_S4_Mat!Q2*Weighting!C17</f>
        <v>141.75897236002211</v>
      </c>
      <c r="D2" s="6">
        <f ca="1">+TUM_default_S4_Mat!B2*Weighting!D2+TUM_default_S4_Mat!C2*Weighting!D3+TUM_default_S4_Mat!D2*Weighting!D4+TUM_default_S4_Mat!E2*Weighting!D5+TUM_default_S4_Mat!F2*Weighting!D6+TUM_default_S4_Mat!G2*Weighting!D7+TUM_default_S4_Mat!H2*Weighting!D8+TUM_default_S4_Mat!I2*Weighting!D9+TUM_default_S4_Mat!J2*Weighting!D10+TUM_default_S4_Mat!K2*Weighting!D11+TUM_default_S4_Mat!L2*Weighting!D12+TUM_default_S4_Mat!M2*Weighting!D13+TUM_default_S4_Mat!N2*Weighting!D14+TUM_default_S4_Mat!O2*Weighting!D15+TUM_default_S4_Mat!P2*Weighting!D16+TUM_default_S4_Mat!Q2*Weighting!D17</f>
        <v>193.61802229617268</v>
      </c>
      <c r="E2" s="6">
        <f ca="1">+TUM_default_S4_Mat!B2*Weighting!E2+TUM_default_S4_Mat!C2*Weighting!E3+TUM_default_S4_Mat!D2*Weighting!E4+TUM_default_S4_Mat!E2*Weighting!E5+TUM_default_S4_Mat!F2*Weighting!E6+TUM_default_S4_Mat!G2*Weighting!E7+TUM_default_S4_Mat!H2*Weighting!E8+TUM_default_S4_Mat!I2*Weighting!E9+TUM_default_S4_Mat!J2*Weighting!E10+TUM_default_S4_Mat!K2*Weighting!E11+TUM_default_S4_Mat!L2*Weighting!E12+TUM_default_S4_Mat!M2*Weighting!E13+TUM_default_S4_Mat!N2*Weighting!E14+TUM_default_S4_Mat!O2*Weighting!E15+TUM_default_S4_Mat!P2*Weighting!E16+TUM_default_S4_Mat!Q2*Weighting!E17</f>
        <v>104.36086707977388</v>
      </c>
      <c r="F2" s="6">
        <f ca="1">+TUM_default_S4_Mat!B2*Weighting!F2+TUM_default_S4_Mat!C2*Weighting!F3+TUM_default_S4_Mat!D2*Weighting!F4+TUM_default_S4_Mat!E2*Weighting!F5+TUM_default_S4_Mat!F2*Weighting!F6+TUM_default_S4_Mat!G2*Weighting!F7+TUM_default_S4_Mat!H2*Weighting!F8+TUM_default_S4_Mat!I2*Weighting!F9+TUM_default_S4_Mat!J2*Weighting!F10+TUM_default_S4_Mat!K2*Weighting!F11+TUM_default_S4_Mat!L2*Weighting!F12+TUM_default_S4_Mat!M2*Weighting!F13+TUM_default_S4_Mat!N2*Weighting!F14+TUM_default_S4_Mat!O2*Weighting!F15+TUM_default_S4_Mat!P2*Weighting!F16+TUM_default_S4_Mat!Q2*Weighting!F17</f>
        <v>166.72615344333531</v>
      </c>
      <c r="G2" s="6">
        <f>+TUM_default_S4_Mat!B2*Weighting!G2+TUM_default_S4_Mat!C2*Weighting!G3+TUM_default_S4_Mat!D2*Weighting!G4+TUM_default_S4_Mat!E2*Weighting!G5+TUM_default_S4_Mat!F2*Weighting!G6+TUM_default_S4_Mat!G2*Weighting!G7+TUM_default_S4_Mat!H2*Weighting!G8+TUM_default_S4_Mat!I2*Weighting!G9+TUM_default_S4_Mat!J2*Weighting!G10+TUM_default_S4_Mat!K2*Weighting!G11+TUM_default_S4_Mat!L2*Weighting!G12+TUM_default_S4_Mat!M2*Weighting!G13+TUM_default_S4_Mat!N2*Weighting!G14+TUM_default_S4_Mat!O2*Weighting!G15+TUM_default_S4_Mat!P2*Weighting!G16+TUM_default_S4_Mat!Q2*Weighting!G17</f>
        <v>183.20258138309029</v>
      </c>
      <c r="H2" s="6">
        <f>+TUM_default_S4_Mat!B2*Weighting!H2+TUM_default_S4_Mat!C2*Weighting!H3+TUM_default_S4_Mat!D2*Weighting!H4+TUM_default_S4_Mat!E2*Weighting!H5+TUM_default_S4_Mat!F2*Weighting!H6+TUM_default_S4_Mat!G2*Weighting!H7+TUM_default_S4_Mat!H2*Weighting!H8+TUM_default_S4_Mat!I2*Weighting!H9+TUM_default_S4_Mat!J2*Weighting!H10+TUM_default_S4_Mat!K2*Weighting!H11+TUM_default_S4_Mat!L2*Weighting!H12+TUM_default_S4_Mat!M2*Weighting!H13+TUM_default_S4_Mat!N2*Weighting!H14+TUM_default_S4_Mat!O2*Weighting!H15+TUM_default_S4_Mat!P2*Weighting!H16+TUM_default_S4_Mat!Q2*Weighting!H17</f>
        <v>195.39743274158363</v>
      </c>
      <c r="I2" s="6">
        <f>+TUM_default_S4_Mat!B2*Weighting!I2+TUM_default_S4_Mat!C2*Weighting!I3+TUM_default_S4_Mat!D2*Weighting!I4+TUM_default_S4_Mat!E2*Weighting!I5+TUM_default_S4_Mat!F2*Weighting!I6+TUM_default_S4_Mat!G2*Weighting!I7+TUM_default_S4_Mat!H2*Weighting!I8+TUM_default_S4_Mat!I2*Weighting!I9+TUM_default_S4_Mat!J2*Weighting!I10+TUM_default_S4_Mat!K2*Weighting!I11+TUM_default_S4_Mat!L2*Weighting!I12+TUM_default_S4_Mat!M2*Weighting!I13+TUM_default_S4_Mat!N2*Weighting!I14+TUM_default_S4_Mat!O2*Weighting!I15+TUM_default_S4_Mat!P2*Weighting!I16+TUM_default_S4_Mat!Q2*Weighting!I17</f>
        <v>178.96541402245083</v>
      </c>
      <c r="J2" s="6">
        <f>+TUM_default_S4_Mat!B2*Weighting!J2+TUM_default_S4_Mat!C2*Weighting!J3+TUM_default_S4_Mat!D2*Weighting!J4+TUM_default_S4_Mat!E2*Weighting!J5+TUM_default_S4_Mat!F2*Weighting!J6+TUM_default_S4_Mat!G2*Weighting!J7+TUM_default_S4_Mat!H2*Weighting!J8+TUM_default_S4_Mat!I2*Weighting!J9+TUM_default_S4_Mat!J2*Weighting!J10+TUM_default_S4_Mat!K2*Weighting!J11+TUM_default_S4_Mat!L2*Weighting!J12+TUM_default_S4_Mat!M2*Weighting!J13+TUM_default_S4_Mat!N2*Weighting!J14+TUM_default_S4_Mat!O2*Weighting!J15+TUM_default_S4_Mat!P2*Weighting!J16+TUM_default_S4_Mat!Q2*Weighting!J17</f>
        <v>220.36308991852087</v>
      </c>
      <c r="K2" s="6">
        <f>+TUM_default_S4_Mat!B2*Weighting!K2+TUM_default_S4_Mat!C2*Weighting!K3+TUM_default_S4_Mat!D2*Weighting!K4+TUM_default_S4_Mat!E2*Weighting!K5+TUM_default_S4_Mat!F2*Weighting!K6+TUM_default_S4_Mat!G2*Weighting!K7+TUM_default_S4_Mat!H2*Weighting!K8+TUM_default_S4_Mat!I2*Weighting!K9+TUM_default_S4_Mat!J2*Weighting!K10+TUM_default_S4_Mat!K2*Weighting!K11+TUM_default_S4_Mat!L2*Weighting!K12+TUM_default_S4_Mat!M2*Weighting!K13+TUM_default_S4_Mat!N2*Weighting!K14+TUM_default_S4_Mat!O2*Weighting!K15+TUM_default_S4_Mat!P2*Weighting!K16+TUM_default_S4_Mat!Q2*Weighting!K17</f>
        <v>138.43280305696337</v>
      </c>
      <c r="L2" s="6">
        <f>+TUM_default_S4_Mat!B2*Weighting!L2+TUM_default_S4_Mat!C2*Weighting!L3+TUM_default_S4_Mat!D2*Weighting!L4+TUM_default_S4_Mat!E2*Weighting!L5+TUM_default_S4_Mat!F2*Weighting!L6+TUM_default_S4_Mat!G2*Weighting!L7+TUM_default_S4_Mat!H2*Weighting!L8+TUM_default_S4_Mat!I2*Weighting!L9+TUM_default_S4_Mat!J2*Weighting!L10+TUM_default_S4_Mat!K2*Weighting!L11+TUM_default_S4_Mat!L2*Weighting!L12+TUM_default_S4_Mat!M2*Weighting!L13+TUM_default_S4_Mat!N2*Weighting!L14+TUM_default_S4_Mat!O2*Weighting!L15+TUM_default_S4_Mat!P2*Weighting!L16+TUM_default_S4_Mat!Q2*Weighting!L17</f>
        <v>54.499416357675514</v>
      </c>
      <c r="M2" s="6">
        <f>+TUM_default_S4_Mat!B2*Weighting!M2+TUM_default_S4_Mat!C2*Weighting!M3+TUM_default_S4_Mat!D2*Weighting!M4+TUM_default_S4_Mat!E2*Weighting!M5+TUM_default_S4_Mat!F2*Weighting!M6+TUM_default_S4_Mat!G2*Weighting!M7+TUM_default_S4_Mat!H2*Weighting!M8+TUM_default_S4_Mat!I2*Weighting!M9+TUM_default_S4_Mat!J2*Weighting!M10+TUM_default_S4_Mat!K2*Weighting!M11+TUM_default_S4_Mat!L2*Weighting!M12+TUM_default_S4_Mat!M2*Weighting!M13+TUM_default_S4_Mat!N2*Weighting!M14+TUM_default_S4_Mat!O2*Weighting!M15+TUM_default_S4_Mat!P2*Weighting!M16+TUM_default_S4_Mat!Q2*Weighting!M17</f>
        <v>2.2998173345933921</v>
      </c>
      <c r="N2" s="6">
        <f>+TUM_default_S4_Mat!B2*Weighting!N2+TUM_default_S4_Mat!C2*Weighting!N3+TUM_default_S4_Mat!D2*Weighting!N4+TUM_default_S4_Mat!E2*Weighting!N5+TUM_default_S4_Mat!F2*Weighting!N6+TUM_default_S4_Mat!G2*Weighting!N7+TUM_default_S4_Mat!H2*Weighting!N8+TUM_default_S4_Mat!I2*Weighting!N9+TUM_default_S4_Mat!J2*Weighting!N10+TUM_default_S4_Mat!K2*Weighting!N11+TUM_default_S4_Mat!L2*Weighting!N12+TUM_default_S4_Mat!M2*Weighting!N13+TUM_default_S4_Mat!N2*Weighting!N14+TUM_default_S4_Mat!O2*Weighting!N15+TUM_default_S4_Mat!P2*Weighting!N16+TUM_default_S4_Mat!Q2*Weighting!N17</f>
        <v>634.59829900637817</v>
      </c>
      <c r="O2" s="6">
        <f>+TUM_default_S4_Mat!B2*Weighting!O2+TUM_default_S4_Mat!C2*Weighting!O3+TUM_default_S4_Mat!D2*Weighting!O4+TUM_default_S4_Mat!E2*Weighting!O5+TUM_default_S4_Mat!F2*Weighting!O6+TUM_default_S4_Mat!G2*Weighting!O7+TUM_default_S4_Mat!H2*Weighting!O8+TUM_default_S4_Mat!I2*Weighting!O9+TUM_default_S4_Mat!J2*Weighting!O10+TUM_default_S4_Mat!K2*Weighting!O11+TUM_default_S4_Mat!L2*Weighting!O12+TUM_default_S4_Mat!M2*Weighting!O13+TUM_default_S4_Mat!N2*Weighting!O14+TUM_default_S4_Mat!O2*Weighting!O15+TUM_default_S4_Mat!P2*Weighting!O16+TUM_default_S4_Mat!Q2*Weighting!O17</f>
        <v>-177.43155061614115</v>
      </c>
      <c r="P2" s="6">
        <f>+TUM_default_S4_Mat!B2*Weighting!P2+TUM_default_S4_Mat!C2*Weighting!P3+TUM_default_S4_Mat!D2*Weighting!P4+TUM_default_S4_Mat!E2*Weighting!P5+TUM_default_S4_Mat!F2*Weighting!P6+TUM_default_S4_Mat!G2*Weighting!P7+TUM_default_S4_Mat!H2*Weighting!P8+TUM_default_S4_Mat!I2*Weighting!P9+TUM_default_S4_Mat!J2*Weighting!P10+TUM_default_S4_Mat!K2*Weighting!P11+TUM_default_S4_Mat!L2*Weighting!P12+TUM_default_S4_Mat!M2*Weighting!P13+TUM_default_S4_Mat!N2*Weighting!P14+TUM_default_S4_Mat!O2*Weighting!P15+TUM_default_S4_Mat!P2*Weighting!P16+TUM_default_S4_Mat!Q2*Weighting!P17</f>
        <v>50.244986270361366</v>
      </c>
      <c r="Q2" s="6">
        <f>+TUM_default_S4_Mat!B2*Weighting!Q2+TUM_default_S4_Mat!C2*Weighting!Q3+TUM_default_S4_Mat!D2*Weighting!Q4+TUM_default_S4_Mat!E2*Weighting!Q5+TUM_default_S4_Mat!F2*Weighting!Q6+TUM_default_S4_Mat!G2*Weighting!Q7+TUM_default_S4_Mat!H2*Weighting!Q8+TUM_default_S4_Mat!I2*Weighting!Q9+TUM_default_S4_Mat!J2*Weighting!Q10+TUM_default_S4_Mat!K2*Weighting!Q11+TUM_default_S4_Mat!L2*Weighting!Q12+TUM_default_S4_Mat!M2*Weighting!Q13+TUM_default_S4_Mat!N2*Weighting!Q14+TUM_default_S4_Mat!O2*Weighting!Q15+TUM_default_S4_Mat!P2*Weighting!Q16+TUM_default_S4_Mat!Q2*Weighting!Q17</f>
        <v>3.8122237486008808</v>
      </c>
      <c r="R2" s="6">
        <f>+TUM_default_S4_Mat!B2*Weighting!R2+TUM_default_S4_Mat!C2*Weighting!R3+TUM_default_S4_Mat!D2*Weighting!R4+TUM_default_S4_Mat!E2*Weighting!R5+TUM_default_S4_Mat!F2*Weighting!R6+TUM_default_S4_Mat!G2*Weighting!R7+TUM_default_S4_Mat!H2*Weighting!R8+TUM_default_S4_Mat!I2*Weighting!R9+TUM_default_S4_Mat!J2*Weighting!R10+TUM_default_S4_Mat!K2*Weighting!R11+TUM_default_S4_Mat!L2*Weighting!R12+TUM_default_S4_Mat!M2*Weighting!R13+TUM_default_S4_Mat!N2*Weighting!R14+TUM_default_S4_Mat!O2*Weighting!R15+TUM_default_S4_Mat!P2*Weighting!R16+TUM_default_S4_Mat!Q2*Weighting!R17</f>
        <v>78.518377223332138</v>
      </c>
      <c r="S2" s="6">
        <f>+TUM_default_S4_Mat!B2*Weighting!S2+TUM_default_S4_Mat!C2*Weighting!S3+TUM_default_S4_Mat!D2*Weighting!S4+TUM_default_S4_Mat!E2*Weighting!S5+TUM_default_S4_Mat!F2*Weighting!S6+TUM_default_S4_Mat!G2*Weighting!S7+TUM_default_S4_Mat!H2*Weighting!S8+TUM_default_S4_Mat!I2*Weighting!S9+TUM_default_S4_Mat!J2*Weighting!S10+TUM_default_S4_Mat!K2*Weighting!S11+TUM_default_S4_Mat!L2*Weighting!S12+TUM_default_S4_Mat!M2*Weighting!S13+TUM_default_S4_Mat!N2*Weighting!S14+TUM_default_S4_Mat!O2*Weighting!S15+TUM_default_S4_Mat!P2*Weighting!S16+TUM_default_S4_Mat!Q2*Weighting!S17</f>
        <v>92.127470914308503</v>
      </c>
      <c r="T2" s="6">
        <f>+TUM_default_S4_Mat!B2*Weighting!T2+TUM_default_S4_Mat!C2*Weighting!T3+TUM_default_S4_Mat!D2*Weighting!T4+TUM_default_S4_Mat!E2*Weighting!T5+TUM_default_S4_Mat!F2*Weighting!T6+TUM_default_S4_Mat!G2*Weighting!T7+TUM_default_S4_Mat!H2*Weighting!T8+TUM_default_S4_Mat!I2*Weighting!T9+TUM_default_S4_Mat!J2*Weighting!T10+TUM_default_S4_Mat!K2*Weighting!T11+TUM_default_S4_Mat!L2*Weighting!T12+TUM_default_S4_Mat!M2*Weighting!T13+TUM_default_S4_Mat!N2*Weighting!T14+TUM_default_S4_Mat!O2*Weighting!T15+TUM_default_S4_Mat!P2*Weighting!T16+TUM_default_S4_Mat!Q2*Weighting!T17</f>
        <v>113.92709018831357</v>
      </c>
      <c r="U2" s="6">
        <f>+TUM_default_S4_Mat!B2*Weighting!U2+TUM_default_S4_Mat!C2*Weighting!U3+TUM_default_S4_Mat!D2*Weighting!U4+TUM_default_S4_Mat!E2*Weighting!U5+TUM_default_S4_Mat!F2*Weighting!U6+TUM_default_S4_Mat!G2*Weighting!U7+TUM_default_S4_Mat!H2*Weighting!U8+TUM_default_S4_Mat!I2*Weighting!U9+TUM_default_S4_Mat!J2*Weighting!U10+TUM_default_S4_Mat!K2*Weighting!U11+TUM_default_S4_Mat!L2*Weighting!U12+TUM_default_S4_Mat!M2*Weighting!U13+TUM_default_S4_Mat!N2*Weighting!U14+TUM_default_S4_Mat!O2*Weighting!U15+TUM_default_S4_Mat!P2*Weighting!U16+TUM_default_S4_Mat!Q2*Weighting!U17</f>
        <v>73.05993147213195</v>
      </c>
      <c r="V2" s="6">
        <f>+TUM_default_S4_Mat!B2*Weighting!V2+TUM_default_S4_Mat!C2*Weighting!V3+TUM_default_S4_Mat!D2*Weighting!V4+TUM_default_S4_Mat!E2*Weighting!V5+TUM_default_S4_Mat!F2*Weighting!V6+TUM_default_S4_Mat!G2*Weighting!V7+TUM_default_S4_Mat!H2*Weighting!V8+TUM_default_S4_Mat!I2*Weighting!V9+TUM_default_S4_Mat!J2*Weighting!V10+TUM_default_S4_Mat!K2*Weighting!V11+TUM_default_S4_Mat!L2*Weighting!V12+TUM_default_S4_Mat!M2*Weighting!V13+TUM_default_S4_Mat!N2*Weighting!V14+TUM_default_S4_Mat!O2*Weighting!V15+TUM_default_S4_Mat!P2*Weighting!V16+TUM_default_S4_Mat!Q2*Weighting!V17</f>
        <v>140.05807128635405</v>
      </c>
      <c r="W2" s="6">
        <f>+TUM_default_S4_Mat!B2*Weighting!W2+TUM_default_S4_Mat!C2*Weighting!W3+TUM_default_S4_Mat!D2*Weighting!W4+TUM_default_S4_Mat!E2*Weighting!W5+TUM_default_S4_Mat!F2*Weighting!W6+TUM_default_S4_Mat!G2*Weighting!W7+TUM_default_S4_Mat!H2*Weighting!W8+TUM_default_S4_Mat!I2*Weighting!W9+TUM_default_S4_Mat!J2*Weighting!W10+TUM_default_S4_Mat!K2*Weighting!W11+TUM_default_S4_Mat!L2*Weighting!W12+TUM_default_S4_Mat!M2*Weighting!W13+TUM_default_S4_Mat!N2*Weighting!W14+TUM_default_S4_Mat!O2*Weighting!W15+TUM_default_S4_Mat!P2*Weighting!W16+TUM_default_S4_Mat!Q2*Weighting!W17</f>
        <v>632.74470035711352</v>
      </c>
      <c r="X2" s="6">
        <f>+TUM_default_S4_Mat!B2*Weighting!X2+TUM_default_S4_Mat!C2*Weighting!X3+TUM_default_S4_Mat!D2*Weighting!X4+TUM_default_S4_Mat!E2*Weighting!X5+TUM_default_S4_Mat!F2*Weighting!X6+TUM_default_S4_Mat!G2*Weighting!X7+TUM_default_S4_Mat!H2*Weighting!X8+TUM_default_S4_Mat!I2*Weighting!X9+TUM_default_S4_Mat!J2*Weighting!X10+TUM_default_S4_Mat!K2*Weighting!X11+TUM_default_S4_Mat!L2*Weighting!X12+TUM_default_S4_Mat!M2*Weighting!X13+TUM_default_S4_Mat!N2*Weighting!X14+TUM_default_S4_Mat!O2*Weighting!X15+TUM_default_S4_Mat!P2*Weighting!X16+TUM_default_S4_Mat!Q2*Weighting!X17</f>
        <v>83.344841018946354</v>
      </c>
      <c r="Y2" s="6">
        <f>+TUM_default_S4_Mat!B2*Weighting!Y2+TUM_default_S4_Mat!C2*Weighting!Y3+TUM_default_S4_Mat!D2*Weighting!Y4+TUM_default_S4_Mat!E2*Weighting!Y5+TUM_default_S4_Mat!F2*Weighting!Y6+TUM_default_S4_Mat!G2*Weighting!Y7+TUM_default_S4_Mat!H2*Weighting!Y8+TUM_default_S4_Mat!I2*Weighting!Y9+TUM_default_S4_Mat!J2*Weighting!Y10+TUM_default_S4_Mat!K2*Weighting!Y11+TUM_default_S4_Mat!L2*Weighting!Y12+TUM_default_S4_Mat!M2*Weighting!Y13+TUM_default_S4_Mat!N2*Weighting!Y14+TUM_default_S4_Mat!O2*Weighting!Y15+TUM_default_S4_Mat!P2*Weighting!Y16+TUM_default_S4_Mat!Q2*Weighting!Y17</f>
        <v>1012.9397333784165</v>
      </c>
      <c r="Z2" s="6">
        <f>+TUM_default_S4_Mat!B2*Weighting!Z2+TUM_default_S4_Mat!C2*Weighting!Z3+TUM_default_S4_Mat!D2*Weighting!Z4+TUM_default_S4_Mat!E2*Weighting!Z5+TUM_default_S4_Mat!F2*Weighting!Z6+TUM_default_S4_Mat!G2*Weighting!Z7+TUM_default_S4_Mat!H2*Weighting!Z8+TUM_default_S4_Mat!I2*Weighting!Z9+TUM_default_S4_Mat!J2*Weighting!Z10+TUM_default_S4_Mat!K2*Weighting!Z11+TUM_default_S4_Mat!L2*Weighting!Z12+TUM_default_S4_Mat!M2*Weighting!Z13+TUM_default_S4_Mat!N2*Weighting!Z14+TUM_default_S4_Mat!O2*Weighting!Z15+TUM_default_S4_Mat!P2*Weighting!Z16+TUM_default_S4_Mat!Q2*Weighting!Z17</f>
        <v>58.640150971428717</v>
      </c>
      <c r="AA2" s="6">
        <f>+TUM_default_S4_Mat!B2*Weighting!AA2+TUM_default_S4_Mat!C2*Weighting!AA3+TUM_default_S4_Mat!D2*Weighting!AA4+TUM_default_S4_Mat!E2*Weighting!AA5+TUM_default_S4_Mat!F2*Weighting!AA6+TUM_default_S4_Mat!G2*Weighting!AA7+TUM_default_S4_Mat!H2*Weighting!AA8+TUM_default_S4_Mat!I2*Weighting!AA9+TUM_default_S4_Mat!J2*Weighting!AA10+TUM_default_S4_Mat!K2*Weighting!AA11+TUM_default_S4_Mat!L2*Weighting!AA12+TUM_default_S4_Mat!M2*Weighting!AA13+TUM_default_S4_Mat!N2*Weighting!AA14+TUM_default_S4_Mat!O2*Weighting!AA15+TUM_default_S4_Mat!P2*Weighting!AA16+TUM_default_S4_Mat!Q2*Weighting!AA17</f>
        <v>77.857743217631139</v>
      </c>
    </row>
    <row r="3" spans="1:27" x14ac:dyDescent="0.35">
      <c r="A3" s="5" t="s">
        <v>2</v>
      </c>
      <c r="B3" s="6">
        <f ca="1">+TUM_default_S4_Mat!B3*Weighting!B2+TUM_default_S4_Mat!C3*Weighting!B3+TUM_default_S4_Mat!D3*Weighting!B4+TUM_default_S4_Mat!E3*Weighting!B5+TUM_default_S4_Mat!F3*Weighting!B6+TUM_default_S4_Mat!G3*Weighting!B7+TUM_default_S4_Mat!H3*Weighting!B8+TUM_default_S4_Mat!I3*Weighting!B9+TUM_default_S4_Mat!J3*Weighting!B10+TUM_default_S4_Mat!K3*Weighting!B11+TUM_default_S4_Mat!L3*Weighting!B12+TUM_default_S4_Mat!M3*Weighting!B13+TUM_default_S4_Mat!N3*Weighting!B14+TUM_default_S4_Mat!O3*Weighting!B15+TUM_default_S4_Mat!P3*Weighting!B16+TUM_default_S4_Mat!Q3*Weighting!B17</f>
        <v>43.858815704798182</v>
      </c>
      <c r="C3" s="6">
        <f ca="1">+TUM_default_S4_Mat!B3*Weighting!C2+TUM_default_S4_Mat!C3*Weighting!C3+TUM_default_S4_Mat!D3*Weighting!C4+TUM_default_S4_Mat!E3*Weighting!C5+TUM_default_S4_Mat!F3*Weighting!C6+TUM_default_S4_Mat!G3*Weighting!C7+TUM_default_S4_Mat!H3*Weighting!C8+TUM_default_S4_Mat!I3*Weighting!C9+TUM_default_S4_Mat!J3*Weighting!C10+TUM_default_S4_Mat!K3*Weighting!C11+TUM_default_S4_Mat!L3*Weighting!C12+TUM_default_S4_Mat!M3*Weighting!C13+TUM_default_S4_Mat!N3*Weighting!C14+TUM_default_S4_Mat!O3*Weighting!C15+TUM_default_S4_Mat!P3*Weighting!C16+TUM_default_S4_Mat!Q3*Weighting!C17</f>
        <v>30.837227083177805</v>
      </c>
      <c r="D3" s="6">
        <f ca="1">+TUM_default_S4_Mat!B3*Weighting!D2+TUM_default_S4_Mat!C3*Weighting!D3+TUM_default_S4_Mat!D3*Weighting!D4+TUM_default_S4_Mat!E3*Weighting!D5+TUM_default_S4_Mat!F3*Weighting!D6+TUM_default_S4_Mat!G3*Weighting!D7+TUM_default_S4_Mat!H3*Weighting!D8+TUM_default_S4_Mat!I3*Weighting!D9+TUM_default_S4_Mat!J3*Weighting!D10+TUM_default_S4_Mat!K3*Weighting!D11+TUM_default_S4_Mat!L3*Weighting!D12+TUM_default_S4_Mat!M3*Weighting!D13+TUM_default_S4_Mat!N3*Weighting!D14+TUM_default_S4_Mat!O3*Weighting!D15+TUM_default_S4_Mat!P3*Weighting!D16+TUM_default_S4_Mat!Q3*Weighting!D17</f>
        <v>42.564574335012352</v>
      </c>
      <c r="E3" s="6">
        <f ca="1">+TUM_default_S4_Mat!B3*Weighting!E2+TUM_default_S4_Mat!C3*Weighting!E3+TUM_default_S4_Mat!D3*Weighting!E4+TUM_default_S4_Mat!E3*Weighting!E5+TUM_default_S4_Mat!F3*Weighting!E6+TUM_default_S4_Mat!G3*Weighting!E7+TUM_default_S4_Mat!H3*Weighting!E8+TUM_default_S4_Mat!I3*Weighting!E9+TUM_default_S4_Mat!J3*Weighting!E10+TUM_default_S4_Mat!K3*Weighting!E11+TUM_default_S4_Mat!L3*Weighting!E12+TUM_default_S4_Mat!M3*Weighting!E13+TUM_default_S4_Mat!N3*Weighting!E14+TUM_default_S4_Mat!O3*Weighting!E15+TUM_default_S4_Mat!P3*Weighting!E16+TUM_default_S4_Mat!Q3*Weighting!E17</f>
        <v>23.14665944262013</v>
      </c>
      <c r="F3" s="6">
        <f ca="1">+TUM_default_S4_Mat!B3*Weighting!F2+TUM_default_S4_Mat!C3*Weighting!F3+TUM_default_S4_Mat!D3*Weighting!F4+TUM_default_S4_Mat!E3*Weighting!F5+TUM_default_S4_Mat!F3*Weighting!F6+TUM_default_S4_Mat!G3*Weighting!F7+TUM_default_S4_Mat!H3*Weighting!F8+TUM_default_S4_Mat!I3*Weighting!F9+TUM_default_S4_Mat!J3*Weighting!F10+TUM_default_S4_Mat!K3*Weighting!F11+TUM_default_S4_Mat!L3*Weighting!F12+TUM_default_S4_Mat!M3*Weighting!F13+TUM_default_S4_Mat!N3*Weighting!F14+TUM_default_S4_Mat!O3*Weighting!F15+TUM_default_S4_Mat!P3*Weighting!F16+TUM_default_S4_Mat!Q3*Weighting!F17</f>
        <v>36.49844136468171</v>
      </c>
      <c r="G3" s="6">
        <f>+TUM_default_S4_Mat!B3*Weighting!G2+TUM_default_S4_Mat!C3*Weighting!G3+TUM_default_S4_Mat!D3*Weighting!G4+TUM_default_S4_Mat!E3*Weighting!G5+TUM_default_S4_Mat!F3*Weighting!G6+TUM_default_S4_Mat!G3*Weighting!G7+TUM_default_S4_Mat!H3*Weighting!G8+TUM_default_S4_Mat!I3*Weighting!G9+TUM_default_S4_Mat!J3*Weighting!G10+TUM_default_S4_Mat!K3*Weighting!G11+TUM_default_S4_Mat!L3*Weighting!G12+TUM_default_S4_Mat!M3*Weighting!G13+TUM_default_S4_Mat!N3*Weighting!G14+TUM_default_S4_Mat!O3*Weighting!G15+TUM_default_S4_Mat!P3*Weighting!G16+TUM_default_S4_Mat!Q3*Weighting!G17</f>
        <v>40.093335278577271</v>
      </c>
      <c r="H3" s="6">
        <f>+TUM_default_S4_Mat!B3*Weighting!H2+TUM_default_S4_Mat!C3*Weighting!H3+TUM_default_S4_Mat!D3*Weighting!H4+TUM_default_S4_Mat!E3*Weighting!H5+TUM_default_S4_Mat!F3*Weighting!H6+TUM_default_S4_Mat!G3*Weighting!H7+TUM_default_S4_Mat!H3*Weighting!H8+TUM_default_S4_Mat!I3*Weighting!H9+TUM_default_S4_Mat!J3*Weighting!H10+TUM_default_S4_Mat!K3*Weighting!H11+TUM_default_S4_Mat!L3*Weighting!H12+TUM_default_S4_Mat!M3*Weighting!H13+TUM_default_S4_Mat!N3*Weighting!H14+TUM_default_S4_Mat!O3*Weighting!H15+TUM_default_S4_Mat!P3*Weighting!H16+TUM_default_S4_Mat!Q3*Weighting!H17</f>
        <v>41.941434743675757</v>
      </c>
      <c r="I3" s="6">
        <f>+TUM_default_S4_Mat!B3*Weighting!I2+TUM_default_S4_Mat!C3*Weighting!I3+TUM_default_S4_Mat!D3*Weighting!I4+TUM_default_S4_Mat!E3*Weighting!I5+TUM_default_S4_Mat!F3*Weighting!I6+TUM_default_S4_Mat!G3*Weighting!I7+TUM_default_S4_Mat!H3*Weighting!I8+TUM_default_S4_Mat!I3*Weighting!I9+TUM_default_S4_Mat!J3*Weighting!I10+TUM_default_S4_Mat!K3*Weighting!I11+TUM_default_S4_Mat!L3*Weighting!I12+TUM_default_S4_Mat!M3*Weighting!I13+TUM_default_S4_Mat!N3*Weighting!I14+TUM_default_S4_Mat!O3*Weighting!I15+TUM_default_S4_Mat!P3*Weighting!I16+TUM_default_S4_Mat!Q3*Weighting!I17</f>
        <v>39.086004387669504</v>
      </c>
      <c r="J3" s="6">
        <f>+TUM_default_S4_Mat!B3*Weighting!J2+TUM_default_S4_Mat!C3*Weighting!J3+TUM_default_S4_Mat!D3*Weighting!J4+TUM_default_S4_Mat!E3*Weighting!J5+TUM_default_S4_Mat!F3*Weighting!J6+TUM_default_S4_Mat!G3*Weighting!J7+TUM_default_S4_Mat!H3*Weighting!J8+TUM_default_S4_Mat!I3*Weighting!J9+TUM_default_S4_Mat!J3*Weighting!J10+TUM_default_S4_Mat!K3*Weighting!J11+TUM_default_S4_Mat!L3*Weighting!J12+TUM_default_S4_Mat!M3*Weighting!J13+TUM_default_S4_Mat!N3*Weighting!J14+TUM_default_S4_Mat!O3*Weighting!J15+TUM_default_S4_Mat!P3*Weighting!J16+TUM_default_S4_Mat!Q3*Weighting!J17</f>
        <v>51.857615181734921</v>
      </c>
      <c r="K3" s="6">
        <f>+TUM_default_S4_Mat!B3*Weighting!K2+TUM_default_S4_Mat!C3*Weighting!K3+TUM_default_S4_Mat!D3*Weighting!K4+TUM_default_S4_Mat!E3*Weighting!K5+TUM_default_S4_Mat!F3*Weighting!K6+TUM_default_S4_Mat!G3*Weighting!K7+TUM_default_S4_Mat!H3*Weighting!K8+TUM_default_S4_Mat!I3*Weighting!K9+TUM_default_S4_Mat!J3*Weighting!K10+TUM_default_S4_Mat!K3*Weighting!K11+TUM_default_S4_Mat!L3*Weighting!K12+TUM_default_S4_Mat!M3*Weighting!K13+TUM_default_S4_Mat!N3*Weighting!K14+TUM_default_S4_Mat!O3*Weighting!K15+TUM_default_S4_Mat!P3*Weighting!K16+TUM_default_S4_Mat!Q3*Weighting!K17</f>
        <v>30.19823493441228</v>
      </c>
      <c r="L3" s="6">
        <f>+TUM_default_S4_Mat!B3*Weighting!L2+TUM_default_S4_Mat!C3*Weighting!L3+TUM_default_S4_Mat!D3*Weighting!L4+TUM_default_S4_Mat!E3*Weighting!L5+TUM_default_S4_Mat!F3*Weighting!L6+TUM_default_S4_Mat!G3*Weighting!L7+TUM_default_S4_Mat!H3*Weighting!L8+TUM_default_S4_Mat!I3*Weighting!L9+TUM_default_S4_Mat!J3*Weighting!L10+TUM_default_S4_Mat!K3*Weighting!L11+TUM_default_S4_Mat!L3*Weighting!L12+TUM_default_S4_Mat!M3*Weighting!L13+TUM_default_S4_Mat!N3*Weighting!L14+TUM_default_S4_Mat!O3*Weighting!L15+TUM_default_S4_Mat!P3*Weighting!L16+TUM_default_S4_Mat!Q3*Weighting!L17</f>
        <v>11.099417521277569</v>
      </c>
      <c r="M3" s="6">
        <f>+TUM_default_S4_Mat!B3*Weighting!M2+TUM_default_S4_Mat!C3*Weighting!M3+TUM_default_S4_Mat!D3*Weighting!M4+TUM_default_S4_Mat!E3*Weighting!M5+TUM_default_S4_Mat!F3*Weighting!M6+TUM_default_S4_Mat!G3*Weighting!M7+TUM_default_S4_Mat!H3*Weighting!M8+TUM_default_S4_Mat!I3*Weighting!M9+TUM_default_S4_Mat!J3*Weighting!M10+TUM_default_S4_Mat!K3*Weighting!M11+TUM_default_S4_Mat!L3*Weighting!M12+TUM_default_S4_Mat!M3*Weighting!M13+TUM_default_S4_Mat!N3*Weighting!M14+TUM_default_S4_Mat!O3*Weighting!M15+TUM_default_S4_Mat!P3*Weighting!M16+TUM_default_S4_Mat!Q3*Weighting!M17</f>
        <v>0.47568263190956789</v>
      </c>
      <c r="N3" s="6">
        <f>+TUM_default_S4_Mat!B3*Weighting!N2+TUM_default_S4_Mat!C3*Weighting!N3+TUM_default_S4_Mat!D3*Weighting!N4+TUM_default_S4_Mat!E3*Weighting!N5+TUM_default_S4_Mat!F3*Weighting!N6+TUM_default_S4_Mat!G3*Weighting!N7+TUM_default_S4_Mat!H3*Weighting!N8+TUM_default_S4_Mat!I3*Weighting!N9+TUM_default_S4_Mat!J3*Weighting!N10+TUM_default_S4_Mat!K3*Weighting!N11+TUM_default_S4_Mat!L3*Weighting!N12+TUM_default_S4_Mat!M3*Weighting!N13+TUM_default_S4_Mat!N3*Weighting!N14+TUM_default_S4_Mat!O3*Weighting!N15+TUM_default_S4_Mat!P3*Weighting!N16+TUM_default_S4_Mat!Q3*Weighting!N17</f>
        <v>139.40532914679969</v>
      </c>
      <c r="O3" s="6">
        <f>+TUM_default_S4_Mat!B3*Weighting!O2+TUM_default_S4_Mat!C3*Weighting!O3+TUM_default_S4_Mat!D3*Weighting!O4+TUM_default_S4_Mat!E3*Weighting!O5+TUM_default_S4_Mat!F3*Weighting!O6+TUM_default_S4_Mat!G3*Weighting!O7+TUM_default_S4_Mat!H3*Weighting!O8+TUM_default_S4_Mat!I3*Weighting!O9+TUM_default_S4_Mat!J3*Weighting!O10+TUM_default_S4_Mat!K3*Weighting!O11+TUM_default_S4_Mat!L3*Weighting!O12+TUM_default_S4_Mat!M3*Weighting!O13+TUM_default_S4_Mat!N3*Weighting!O14+TUM_default_S4_Mat!O3*Weighting!O15+TUM_default_S4_Mat!P3*Weighting!O16+TUM_default_S4_Mat!Q3*Weighting!O17</f>
        <v>-23.596251998215791</v>
      </c>
      <c r="P3" s="6">
        <f>+TUM_default_S4_Mat!B3*Weighting!P2+TUM_default_S4_Mat!C3*Weighting!P3+TUM_default_S4_Mat!D3*Weighting!P4+TUM_default_S4_Mat!E3*Weighting!P5+TUM_default_S4_Mat!F3*Weighting!P6+TUM_default_S4_Mat!G3*Weighting!P7+TUM_default_S4_Mat!H3*Weighting!P8+TUM_default_S4_Mat!I3*Weighting!P9+TUM_default_S4_Mat!J3*Weighting!P10+TUM_default_S4_Mat!K3*Weighting!P11+TUM_default_S4_Mat!L3*Weighting!P12+TUM_default_S4_Mat!M3*Weighting!P13+TUM_default_S4_Mat!N3*Weighting!P14+TUM_default_S4_Mat!O3*Weighting!P15+TUM_default_S4_Mat!P3*Weighting!P16+TUM_default_S4_Mat!Q3*Weighting!P17</f>
        <v>9.9583230990237794</v>
      </c>
      <c r="Q3" s="6">
        <f>+TUM_default_S4_Mat!B3*Weighting!Q2+TUM_default_S4_Mat!C3*Weighting!Q3+TUM_default_S4_Mat!D3*Weighting!Q4+TUM_default_S4_Mat!E3*Weighting!Q5+TUM_default_S4_Mat!F3*Weighting!Q6+TUM_default_S4_Mat!G3*Weighting!Q7+TUM_default_S4_Mat!H3*Weighting!Q8+TUM_default_S4_Mat!I3*Weighting!Q9+TUM_default_S4_Mat!J3*Weighting!Q10+TUM_default_S4_Mat!K3*Weighting!Q11+TUM_default_S4_Mat!L3*Weighting!Q12+TUM_default_S4_Mat!M3*Weighting!Q13+TUM_default_S4_Mat!N3*Weighting!Q14+TUM_default_S4_Mat!O3*Weighting!Q15+TUM_default_S4_Mat!P3*Weighting!Q16+TUM_default_S4_Mat!Q3*Weighting!Q17</f>
        <v>0.78395173483815594</v>
      </c>
      <c r="R3" s="6">
        <f>+TUM_default_S4_Mat!B3*Weighting!R2+TUM_default_S4_Mat!C3*Weighting!R3+TUM_default_S4_Mat!D3*Weighting!R4+TUM_default_S4_Mat!E3*Weighting!R5+TUM_default_S4_Mat!F3*Weighting!R6+TUM_default_S4_Mat!G3*Weighting!R7+TUM_default_S4_Mat!H3*Weighting!R8+TUM_default_S4_Mat!I3*Weighting!R9+TUM_default_S4_Mat!J3*Weighting!R10+TUM_default_S4_Mat!K3*Weighting!R11+TUM_default_S4_Mat!L3*Weighting!R12+TUM_default_S4_Mat!M3*Weighting!R13+TUM_default_S4_Mat!N3*Weighting!R14+TUM_default_S4_Mat!O3*Weighting!R15+TUM_default_S4_Mat!P3*Weighting!R16+TUM_default_S4_Mat!Q3*Weighting!R17</f>
        <v>16.675336476755866</v>
      </c>
      <c r="S3" s="6">
        <f>+TUM_default_S4_Mat!B3*Weighting!S2+TUM_default_S4_Mat!C3*Weighting!S3+TUM_default_S4_Mat!D3*Weighting!S4+TUM_default_S4_Mat!E3*Weighting!S5+TUM_default_S4_Mat!F3*Weighting!S6+TUM_default_S4_Mat!G3*Weighting!S7+TUM_default_S4_Mat!H3*Weighting!S8+TUM_default_S4_Mat!I3*Weighting!S9+TUM_default_S4_Mat!J3*Weighting!S10+TUM_default_S4_Mat!K3*Weighting!S11+TUM_default_S4_Mat!L3*Weighting!S12+TUM_default_S4_Mat!M3*Weighting!S13+TUM_default_S4_Mat!N3*Weighting!S14+TUM_default_S4_Mat!O3*Weighting!S15+TUM_default_S4_Mat!P3*Weighting!S16+TUM_default_S4_Mat!Q3*Weighting!S17</f>
        <v>18.175076947311567</v>
      </c>
      <c r="T3" s="6">
        <f>+TUM_default_S4_Mat!B3*Weighting!T2+TUM_default_S4_Mat!C3*Weighting!T3+TUM_default_S4_Mat!D3*Weighting!T4+TUM_default_S4_Mat!E3*Weighting!T5+TUM_default_S4_Mat!F3*Weighting!T6+TUM_default_S4_Mat!G3*Weighting!T7+TUM_default_S4_Mat!H3*Weighting!T8+TUM_default_S4_Mat!I3*Weighting!T9+TUM_default_S4_Mat!J3*Weighting!T10+TUM_default_S4_Mat!K3*Weighting!T11+TUM_default_S4_Mat!L3*Weighting!T12+TUM_default_S4_Mat!M3*Weighting!T13+TUM_default_S4_Mat!N3*Weighting!T14+TUM_default_S4_Mat!O3*Weighting!T15+TUM_default_S4_Mat!P3*Weighting!T16+TUM_default_S4_Mat!Q3*Weighting!T17</f>
        <v>22.255801103758856</v>
      </c>
      <c r="U3" s="6">
        <f>+TUM_default_S4_Mat!B3*Weighting!U2+TUM_default_S4_Mat!C3*Weighting!U3+TUM_default_S4_Mat!D3*Weighting!U4+TUM_default_S4_Mat!E3*Weighting!U5+TUM_default_S4_Mat!F3*Weighting!U6+TUM_default_S4_Mat!G3*Weighting!U7+TUM_default_S4_Mat!H3*Weighting!U8+TUM_default_S4_Mat!I3*Weighting!U9+TUM_default_S4_Mat!J3*Weighting!U10+TUM_default_S4_Mat!K3*Weighting!U11+TUM_default_S4_Mat!L3*Weighting!U12+TUM_default_S4_Mat!M3*Weighting!U13+TUM_default_S4_Mat!N3*Weighting!U14+TUM_default_S4_Mat!O3*Weighting!U15+TUM_default_S4_Mat!P3*Weighting!U16+TUM_default_S4_Mat!Q3*Weighting!U17</f>
        <v>14.808930072764127</v>
      </c>
      <c r="V3" s="6">
        <f>+TUM_default_S4_Mat!B3*Weighting!V2+TUM_default_S4_Mat!C3*Weighting!V3+TUM_default_S4_Mat!D3*Weighting!V4+TUM_default_S4_Mat!E3*Weighting!V5+TUM_default_S4_Mat!F3*Weighting!V6+TUM_default_S4_Mat!G3*Weighting!V7+TUM_default_S4_Mat!H3*Weighting!V8+TUM_default_S4_Mat!I3*Weighting!V9+TUM_default_S4_Mat!J3*Weighting!V10+TUM_default_S4_Mat!K3*Weighting!V11+TUM_default_S4_Mat!L3*Weighting!V12+TUM_default_S4_Mat!M3*Weighting!V13+TUM_default_S4_Mat!N3*Weighting!V14+TUM_default_S4_Mat!O3*Weighting!V15+TUM_default_S4_Mat!P3*Weighting!V16+TUM_default_S4_Mat!Q3*Weighting!V17</f>
        <v>27.314635549249829</v>
      </c>
      <c r="W3" s="6">
        <f>+TUM_default_S4_Mat!B3*Weighting!W2+TUM_default_S4_Mat!C3*Weighting!W3+TUM_default_S4_Mat!D3*Weighting!W4+TUM_default_S4_Mat!E3*Weighting!W5+TUM_default_S4_Mat!F3*Weighting!W6+TUM_default_S4_Mat!G3*Weighting!W7+TUM_default_S4_Mat!H3*Weighting!W8+TUM_default_S4_Mat!I3*Weighting!W9+TUM_default_S4_Mat!J3*Weighting!W10+TUM_default_S4_Mat!K3*Weighting!W11+TUM_default_S4_Mat!L3*Weighting!W12+TUM_default_S4_Mat!M3*Weighting!W13+TUM_default_S4_Mat!N3*Weighting!W14+TUM_default_S4_Mat!O3*Weighting!W15+TUM_default_S4_Mat!P3*Weighting!W16+TUM_default_S4_Mat!Q3*Weighting!W17</f>
        <v>156.07719634021987</v>
      </c>
      <c r="X3" s="6">
        <f>+TUM_default_S4_Mat!B3*Weighting!X2+TUM_default_S4_Mat!C3*Weighting!X3+TUM_default_S4_Mat!D3*Weighting!X4+TUM_default_S4_Mat!E3*Weighting!X5+TUM_default_S4_Mat!F3*Weighting!X6+TUM_default_S4_Mat!G3*Weighting!X7+TUM_default_S4_Mat!H3*Weighting!X8+TUM_default_S4_Mat!I3*Weighting!X9+TUM_default_S4_Mat!J3*Weighting!X10+TUM_default_S4_Mat!K3*Weighting!X11+TUM_default_S4_Mat!L3*Weighting!X12+TUM_default_S4_Mat!M3*Weighting!X13+TUM_default_S4_Mat!N3*Weighting!X14+TUM_default_S4_Mat!O3*Weighting!X15+TUM_default_S4_Mat!P3*Weighting!X16+TUM_default_S4_Mat!Q3*Weighting!X17</f>
        <v>18.48066401492289</v>
      </c>
      <c r="Y3" s="6">
        <f>+TUM_default_S4_Mat!B3*Weighting!Y2+TUM_default_S4_Mat!C3*Weighting!Y3+TUM_default_S4_Mat!D3*Weighting!Y4+TUM_default_S4_Mat!E3*Weighting!Y5+TUM_default_S4_Mat!F3*Weighting!Y6+TUM_default_S4_Mat!G3*Weighting!Y7+TUM_default_S4_Mat!H3*Weighting!Y8+TUM_default_S4_Mat!I3*Weighting!Y9+TUM_default_S4_Mat!J3*Weighting!Y10+TUM_default_S4_Mat!K3*Weighting!Y11+TUM_default_S4_Mat!L3*Weighting!Y12+TUM_default_S4_Mat!M3*Weighting!Y13+TUM_default_S4_Mat!N3*Weighting!Y14+TUM_default_S4_Mat!O3*Weighting!Y15+TUM_default_S4_Mat!P3*Weighting!Y16+TUM_default_S4_Mat!Q3*Weighting!Y17</f>
        <v>200.92183650940353</v>
      </c>
      <c r="Z3" s="6">
        <f>+TUM_default_S4_Mat!B3*Weighting!Z2+TUM_default_S4_Mat!C3*Weighting!Z3+TUM_default_S4_Mat!D3*Weighting!Z4+TUM_default_S4_Mat!E3*Weighting!Z5+TUM_default_S4_Mat!F3*Weighting!Z6+TUM_default_S4_Mat!G3*Weighting!Z7+TUM_default_S4_Mat!H3*Weighting!Z8+TUM_default_S4_Mat!I3*Weighting!Z9+TUM_default_S4_Mat!J3*Weighting!Z10+TUM_default_S4_Mat!K3*Weighting!Z11+TUM_default_S4_Mat!L3*Weighting!Z12+TUM_default_S4_Mat!M3*Weighting!Z13+TUM_default_S4_Mat!N3*Weighting!Z14+TUM_default_S4_Mat!O3*Weighting!Z15+TUM_default_S4_Mat!P3*Weighting!Z16+TUM_default_S4_Mat!Q3*Weighting!Z17</f>
        <v>12.430745273238118</v>
      </c>
      <c r="AA3" s="6">
        <f>+TUM_default_S4_Mat!B3*Weighting!AA2+TUM_default_S4_Mat!C3*Weighting!AA3+TUM_default_S4_Mat!D3*Weighting!AA4+TUM_default_S4_Mat!E3*Weighting!AA5+TUM_default_S4_Mat!F3*Weighting!AA6+TUM_default_S4_Mat!G3*Weighting!AA7+TUM_default_S4_Mat!H3*Weighting!AA8+TUM_default_S4_Mat!I3*Weighting!AA9+TUM_default_S4_Mat!J3*Weighting!AA10+TUM_default_S4_Mat!K3*Weighting!AA11+TUM_default_S4_Mat!L3*Weighting!AA12+TUM_default_S4_Mat!M3*Weighting!AA13+TUM_default_S4_Mat!N3*Weighting!AA14+TUM_default_S4_Mat!O3*Weighting!AA15+TUM_default_S4_Mat!P3*Weighting!AA16+TUM_default_S4_Mat!Q3*Weighting!AA17</f>
        <v>16.226690033978834</v>
      </c>
    </row>
    <row r="4" spans="1:27" x14ac:dyDescent="0.35">
      <c r="A4" s="5" t="s">
        <v>3</v>
      </c>
      <c r="B4" s="6">
        <f ca="1">+TUM_default_S4_Mat!B4*Weighting!B2+TUM_default_S4_Mat!C4*Weighting!B3+TUM_default_S4_Mat!D4*Weighting!B4+TUM_default_S4_Mat!E4*Weighting!B5+TUM_default_S4_Mat!F4*Weighting!B6+TUM_default_S4_Mat!G4*Weighting!B7+TUM_default_S4_Mat!H4*Weighting!B8+TUM_default_S4_Mat!I4*Weighting!B9+TUM_default_S4_Mat!J4*Weighting!B10+TUM_default_S4_Mat!K4*Weighting!B11+TUM_default_S4_Mat!L4*Weighting!B12+TUM_default_S4_Mat!M4*Weighting!B13+TUM_default_S4_Mat!N4*Weighting!B14+TUM_default_S4_Mat!O4*Weighting!B15+TUM_default_S4_Mat!P4*Weighting!B16+TUM_default_S4_Mat!Q4*Weighting!B17</f>
        <v>154.9577716340583</v>
      </c>
      <c r="C4" s="6">
        <f ca="1">+TUM_default_S4_Mat!B4*Weighting!C2+TUM_default_S4_Mat!C4*Weighting!C3+TUM_default_S4_Mat!D4*Weighting!C4+TUM_default_S4_Mat!E4*Weighting!C5+TUM_default_S4_Mat!F4*Weighting!C6+TUM_default_S4_Mat!G4*Weighting!C7+TUM_default_S4_Mat!H4*Weighting!C8+TUM_default_S4_Mat!I4*Weighting!C9+TUM_default_S4_Mat!J4*Weighting!C10+TUM_default_S4_Mat!K4*Weighting!C11+TUM_default_S4_Mat!L4*Weighting!C12+TUM_default_S4_Mat!M4*Weighting!C13+TUM_default_S4_Mat!N4*Weighting!C14+TUM_default_S4_Mat!O4*Weighting!C15+TUM_default_S4_Mat!P4*Weighting!C16+TUM_default_S4_Mat!Q4*Weighting!C17</f>
        <v>110.92174527684432</v>
      </c>
      <c r="D4" s="6">
        <f ca="1">+TUM_default_S4_Mat!B4*Weighting!D2+TUM_default_S4_Mat!C4*Weighting!D3+TUM_default_S4_Mat!D4*Weighting!D4+TUM_default_S4_Mat!E4*Weighting!D5+TUM_default_S4_Mat!F4*Weighting!D6+TUM_default_S4_Mat!G4*Weighting!D7+TUM_default_S4_Mat!H4*Weighting!D8+TUM_default_S4_Mat!I4*Weighting!D9+TUM_default_S4_Mat!J4*Weighting!D10+TUM_default_S4_Mat!K4*Weighting!D11+TUM_default_S4_Mat!L4*Weighting!D12+TUM_default_S4_Mat!M4*Weighting!D13+TUM_default_S4_Mat!N4*Weighting!D14+TUM_default_S4_Mat!O4*Weighting!D15+TUM_default_S4_Mat!P4*Weighting!D16+TUM_default_S4_Mat!Q4*Weighting!D17</f>
        <v>151.05344796116026</v>
      </c>
      <c r="E4" s="6">
        <f ca="1">+TUM_default_S4_Mat!B4*Weighting!E2+TUM_default_S4_Mat!C4*Weighting!E3+TUM_default_S4_Mat!D4*Weighting!E4+TUM_default_S4_Mat!E4*Weighting!E5+TUM_default_S4_Mat!F4*Weighting!E6+TUM_default_S4_Mat!G4*Weighting!E7+TUM_default_S4_Mat!H4*Weighting!E8+TUM_default_S4_Mat!I4*Weighting!E9+TUM_default_S4_Mat!J4*Weighting!E10+TUM_default_S4_Mat!K4*Weighting!E11+TUM_default_S4_Mat!L4*Weighting!E12+TUM_default_S4_Mat!M4*Weighting!E13+TUM_default_S4_Mat!N4*Weighting!E14+TUM_default_S4_Mat!O4*Weighting!E15+TUM_default_S4_Mat!P4*Weighting!E16+TUM_default_S4_Mat!Q4*Weighting!E17</f>
        <v>81.214207637153734</v>
      </c>
      <c r="F4" s="6">
        <f ca="1">+TUM_default_S4_Mat!B4*Weighting!F2+TUM_default_S4_Mat!C4*Weighting!F3+TUM_default_S4_Mat!D4*Weighting!F4+TUM_default_S4_Mat!E4*Weighting!F5+TUM_default_S4_Mat!F4*Weighting!F6+TUM_default_S4_Mat!G4*Weighting!F7+TUM_default_S4_Mat!H4*Weighting!F8+TUM_default_S4_Mat!I4*Weighting!F9+TUM_default_S4_Mat!J4*Weighting!F10+TUM_default_S4_Mat!K4*Weighting!F11+TUM_default_S4_Mat!L4*Weighting!F12+TUM_default_S4_Mat!M4*Weighting!F13+TUM_default_S4_Mat!N4*Weighting!F14+TUM_default_S4_Mat!O4*Weighting!F15+TUM_default_S4_Mat!P4*Weighting!F16+TUM_default_S4_Mat!Q4*Weighting!F17</f>
        <v>130.22771207865355</v>
      </c>
      <c r="G4" s="6">
        <f>+TUM_default_S4_Mat!B4*Weighting!G2+TUM_default_S4_Mat!C4*Weighting!G3+TUM_default_S4_Mat!D4*Weighting!G4+TUM_default_S4_Mat!E4*Weighting!G5+TUM_default_S4_Mat!F4*Weighting!G6+TUM_default_S4_Mat!G4*Weighting!G7+TUM_default_S4_Mat!H4*Weighting!G8+TUM_default_S4_Mat!I4*Weighting!G9+TUM_default_S4_Mat!J4*Weighting!G10+TUM_default_S4_Mat!K4*Weighting!G11+TUM_default_S4_Mat!L4*Weighting!G12+TUM_default_S4_Mat!M4*Weighting!G13+TUM_default_S4_Mat!N4*Weighting!G14+TUM_default_S4_Mat!O4*Weighting!G15+TUM_default_S4_Mat!P4*Weighting!G16+TUM_default_S4_Mat!Q4*Weighting!G17</f>
        <v>143.10924610451303</v>
      </c>
      <c r="H4" s="6">
        <f>+TUM_default_S4_Mat!B4*Weighting!H2+TUM_default_S4_Mat!C4*Weighting!H3+TUM_default_S4_Mat!D4*Weighting!H4+TUM_default_S4_Mat!E4*Weighting!H5+TUM_default_S4_Mat!F4*Weighting!H6+TUM_default_S4_Mat!G4*Weighting!H7+TUM_default_S4_Mat!H4*Weighting!H8+TUM_default_S4_Mat!I4*Weighting!H9+TUM_default_S4_Mat!J4*Weighting!H10+TUM_default_S4_Mat!K4*Weighting!H11+TUM_default_S4_Mat!L4*Weighting!H12+TUM_default_S4_Mat!M4*Weighting!H13+TUM_default_S4_Mat!N4*Weighting!H14+TUM_default_S4_Mat!O4*Weighting!H15+TUM_default_S4_Mat!P4*Weighting!H16+TUM_default_S4_Mat!Q4*Weighting!H17</f>
        <v>153.45599799790787</v>
      </c>
      <c r="I4" s="6">
        <f>+TUM_default_S4_Mat!B4*Weighting!I2+TUM_default_S4_Mat!C4*Weighting!I3+TUM_default_S4_Mat!D4*Weighting!I4+TUM_default_S4_Mat!E4*Weighting!I5+TUM_default_S4_Mat!F4*Weighting!I6+TUM_default_S4_Mat!G4*Weighting!I7+TUM_default_S4_Mat!H4*Weighting!I8+TUM_default_S4_Mat!I4*Weighting!I9+TUM_default_S4_Mat!J4*Weighting!I10+TUM_default_S4_Mat!K4*Weighting!I11+TUM_default_S4_Mat!L4*Weighting!I12+TUM_default_S4_Mat!M4*Weighting!I13+TUM_default_S4_Mat!N4*Weighting!I14+TUM_default_S4_Mat!O4*Weighting!I15+TUM_default_S4_Mat!P4*Weighting!I16+TUM_default_S4_Mat!Q4*Weighting!I17</f>
        <v>139.87940963478127</v>
      </c>
      <c r="J4" s="6">
        <f>+TUM_default_S4_Mat!B4*Weighting!J2+TUM_default_S4_Mat!C4*Weighting!J3+TUM_default_S4_Mat!D4*Weighting!J4+TUM_default_S4_Mat!E4*Weighting!J5+TUM_default_S4_Mat!F4*Weighting!J6+TUM_default_S4_Mat!G4*Weighting!J7+TUM_default_S4_Mat!H4*Weighting!J8+TUM_default_S4_Mat!I4*Weighting!J9+TUM_default_S4_Mat!J4*Weighting!J10+TUM_default_S4_Mat!K4*Weighting!J11+TUM_default_S4_Mat!L4*Weighting!J12+TUM_default_S4_Mat!M4*Weighting!J13+TUM_default_S4_Mat!N4*Weighting!J14+TUM_default_S4_Mat!O4*Weighting!J15+TUM_default_S4_Mat!P4*Weighting!J16+TUM_default_S4_Mat!Q4*Weighting!J17</f>
        <v>168.50547473678591</v>
      </c>
      <c r="K4" s="6">
        <f>+TUM_default_S4_Mat!B4*Weighting!K2+TUM_default_S4_Mat!C4*Weighting!K3+TUM_default_S4_Mat!D4*Weighting!K4+TUM_default_S4_Mat!E4*Weighting!K5+TUM_default_S4_Mat!F4*Weighting!K6+TUM_default_S4_Mat!G4*Weighting!K7+TUM_default_S4_Mat!H4*Weighting!K8+TUM_default_S4_Mat!I4*Weighting!K9+TUM_default_S4_Mat!J4*Weighting!K10+TUM_default_S4_Mat!K4*Weighting!K11+TUM_default_S4_Mat!L4*Weighting!K12+TUM_default_S4_Mat!M4*Weighting!K13+TUM_default_S4_Mat!N4*Weighting!K14+TUM_default_S4_Mat!O4*Weighting!K15+TUM_default_S4_Mat!P4*Weighting!K16+TUM_default_S4_Mat!Q4*Weighting!K17</f>
        <v>108.2345681225511</v>
      </c>
      <c r="L4" s="6">
        <f>+TUM_default_S4_Mat!B4*Weighting!L2+TUM_default_S4_Mat!C4*Weighting!L3+TUM_default_S4_Mat!D4*Weighting!L4+TUM_default_S4_Mat!E4*Weighting!L5+TUM_default_S4_Mat!F4*Weighting!L6+TUM_default_S4_Mat!G4*Weighting!L7+TUM_default_S4_Mat!H4*Weighting!L8+TUM_default_S4_Mat!I4*Weighting!L9+TUM_default_S4_Mat!J4*Weighting!L10+TUM_default_S4_Mat!K4*Weighting!L11+TUM_default_S4_Mat!L4*Weighting!L12+TUM_default_S4_Mat!M4*Weighting!L13+TUM_default_S4_Mat!N4*Weighting!L14+TUM_default_S4_Mat!O4*Weighting!L15+TUM_default_S4_Mat!P4*Weighting!L16+TUM_default_S4_Mat!Q4*Weighting!L17</f>
        <v>43.399998836397948</v>
      </c>
      <c r="M4" s="6">
        <f>+TUM_default_S4_Mat!B4*Weighting!M2+TUM_default_S4_Mat!C4*Weighting!M3+TUM_default_S4_Mat!D4*Weighting!M4+TUM_default_S4_Mat!E4*Weighting!M5+TUM_default_S4_Mat!F4*Weighting!M6+TUM_default_S4_Mat!G4*Weighting!M7+TUM_default_S4_Mat!H4*Weighting!M8+TUM_default_S4_Mat!I4*Weighting!M9+TUM_default_S4_Mat!J4*Weighting!M10+TUM_default_S4_Mat!K4*Weighting!M11+TUM_default_S4_Mat!L4*Weighting!M12+TUM_default_S4_Mat!M4*Weighting!M13+TUM_default_S4_Mat!N4*Weighting!M14+TUM_default_S4_Mat!O4*Weighting!M15+TUM_default_S4_Mat!P4*Weighting!M16+TUM_default_S4_Mat!Q4*Weighting!M17</f>
        <v>1.8241347026838244</v>
      </c>
      <c r="N4" s="6">
        <f>+TUM_default_S4_Mat!B4*Weighting!N2+TUM_default_S4_Mat!C4*Weighting!N3+TUM_default_S4_Mat!D4*Weighting!N4+TUM_default_S4_Mat!E4*Weighting!N5+TUM_default_S4_Mat!F4*Weighting!N6+TUM_default_S4_Mat!G4*Weighting!N7+TUM_default_S4_Mat!H4*Weighting!N8+TUM_default_S4_Mat!I4*Weighting!N9+TUM_default_S4_Mat!J4*Weighting!N10+TUM_default_S4_Mat!K4*Weighting!N11+TUM_default_S4_Mat!L4*Weighting!N12+TUM_default_S4_Mat!M4*Weighting!N13+TUM_default_S4_Mat!N4*Weighting!N14+TUM_default_S4_Mat!O4*Weighting!N15+TUM_default_S4_Mat!P4*Weighting!N16+TUM_default_S4_Mat!Q4*Weighting!N17</f>
        <v>495.19296985957851</v>
      </c>
      <c r="O4" s="6">
        <f>+TUM_default_S4_Mat!B4*Weighting!O2+TUM_default_S4_Mat!C4*Weighting!O3+TUM_default_S4_Mat!D4*Weighting!O4+TUM_default_S4_Mat!E4*Weighting!O5+TUM_default_S4_Mat!F4*Weighting!O6+TUM_default_S4_Mat!G4*Weighting!O7+TUM_default_S4_Mat!H4*Weighting!O8+TUM_default_S4_Mat!I4*Weighting!O9+TUM_default_S4_Mat!J4*Weighting!O10+TUM_default_S4_Mat!K4*Weighting!O11+TUM_default_S4_Mat!L4*Weighting!O12+TUM_default_S4_Mat!M4*Weighting!O13+TUM_default_S4_Mat!N4*Weighting!O14+TUM_default_S4_Mat!O4*Weighting!O15+TUM_default_S4_Mat!P4*Weighting!O16+TUM_default_S4_Mat!Q4*Weighting!O17</f>
        <v>-153.83529861792536</v>
      </c>
      <c r="P4" s="6">
        <f>+TUM_default_S4_Mat!B4*Weighting!P2+TUM_default_S4_Mat!C4*Weighting!P3+TUM_default_S4_Mat!D4*Weighting!P4+TUM_default_S4_Mat!E4*Weighting!P5+TUM_default_S4_Mat!F4*Weighting!P6+TUM_default_S4_Mat!G4*Weighting!P7+TUM_default_S4_Mat!H4*Weighting!P8+TUM_default_S4_Mat!I4*Weighting!P9+TUM_default_S4_Mat!J4*Weighting!P10+TUM_default_S4_Mat!K4*Weighting!P11+TUM_default_S4_Mat!L4*Weighting!P12+TUM_default_S4_Mat!M4*Weighting!P13+TUM_default_S4_Mat!N4*Weighting!P14+TUM_default_S4_Mat!O4*Weighting!P15+TUM_default_S4_Mat!P4*Weighting!P16+TUM_default_S4_Mat!Q4*Weighting!P17</f>
        <v>40.286663171337594</v>
      </c>
      <c r="Q4" s="6">
        <f>+TUM_default_S4_Mat!B4*Weighting!Q2+TUM_default_S4_Mat!C4*Weighting!Q3+TUM_default_S4_Mat!D4*Weighting!Q4+TUM_default_S4_Mat!E4*Weighting!Q5+TUM_default_S4_Mat!F4*Weighting!Q6+TUM_default_S4_Mat!G4*Weighting!Q7+TUM_default_S4_Mat!H4*Weighting!Q8+TUM_default_S4_Mat!I4*Weighting!Q9+TUM_default_S4_Mat!J4*Weighting!Q10+TUM_default_S4_Mat!K4*Weighting!Q11+TUM_default_S4_Mat!L4*Weighting!Q12+TUM_default_S4_Mat!M4*Weighting!Q13+TUM_default_S4_Mat!N4*Weighting!Q14+TUM_default_S4_Mat!O4*Weighting!Q15+TUM_default_S4_Mat!P4*Weighting!Q16+TUM_default_S4_Mat!Q4*Weighting!Q17</f>
        <v>3.0282720137627246</v>
      </c>
      <c r="R4" s="6">
        <f>+TUM_default_S4_Mat!B4*Weighting!R2+TUM_default_S4_Mat!C4*Weighting!R3+TUM_default_S4_Mat!D4*Weighting!R4+TUM_default_S4_Mat!E4*Weighting!R5+TUM_default_S4_Mat!F4*Weighting!R6+TUM_default_S4_Mat!G4*Weighting!R7+TUM_default_S4_Mat!H4*Weighting!R8+TUM_default_S4_Mat!I4*Weighting!R9+TUM_default_S4_Mat!J4*Weighting!R10+TUM_default_S4_Mat!K4*Weighting!R11+TUM_default_S4_Mat!L4*Weighting!R12+TUM_default_S4_Mat!M4*Weighting!R13+TUM_default_S4_Mat!N4*Weighting!R14+TUM_default_S4_Mat!O4*Weighting!R15+TUM_default_S4_Mat!P4*Weighting!R16+TUM_default_S4_Mat!Q4*Weighting!R17</f>
        <v>61.843040746576271</v>
      </c>
      <c r="S4" s="6">
        <f>+TUM_default_S4_Mat!B4*Weighting!S2+TUM_default_S4_Mat!C4*Weighting!S3+TUM_default_S4_Mat!D4*Weighting!S4+TUM_default_S4_Mat!E4*Weighting!S5+TUM_default_S4_Mat!F4*Weighting!S6+TUM_default_S4_Mat!G4*Weighting!S7+TUM_default_S4_Mat!H4*Weighting!S8+TUM_default_S4_Mat!I4*Weighting!S9+TUM_default_S4_Mat!J4*Weighting!S10+TUM_default_S4_Mat!K4*Weighting!S11+TUM_default_S4_Mat!L4*Weighting!S12+TUM_default_S4_Mat!M4*Weighting!S13+TUM_default_S4_Mat!N4*Weighting!S14+TUM_default_S4_Mat!O4*Weighting!S15+TUM_default_S4_Mat!P4*Weighting!S16+TUM_default_S4_Mat!Q4*Weighting!S17</f>
        <v>73.952393966996922</v>
      </c>
      <c r="T4" s="6">
        <f>+TUM_default_S4_Mat!B4*Weighting!T2+TUM_default_S4_Mat!C4*Weighting!T3+TUM_default_S4_Mat!D4*Weighting!T4+TUM_default_S4_Mat!E4*Weighting!T5+TUM_default_S4_Mat!F4*Weighting!T6+TUM_default_S4_Mat!G4*Weighting!T7+TUM_default_S4_Mat!H4*Weighting!T8+TUM_default_S4_Mat!I4*Weighting!T9+TUM_default_S4_Mat!J4*Weighting!T10+TUM_default_S4_Mat!K4*Weighting!T11+TUM_default_S4_Mat!L4*Weighting!T12+TUM_default_S4_Mat!M4*Weighting!T13+TUM_default_S4_Mat!N4*Weighting!T14+TUM_default_S4_Mat!O4*Weighting!T15+TUM_default_S4_Mat!P4*Weighting!T16+TUM_default_S4_Mat!Q4*Weighting!T17</f>
        <v>91.671289084554701</v>
      </c>
      <c r="U4" s="6">
        <f>+TUM_default_S4_Mat!B4*Weighting!U2+TUM_default_S4_Mat!C4*Weighting!U3+TUM_default_S4_Mat!D4*Weighting!U4+TUM_default_S4_Mat!E4*Weighting!U5+TUM_default_S4_Mat!F4*Weighting!U6+TUM_default_S4_Mat!G4*Weighting!U7+TUM_default_S4_Mat!H4*Weighting!U8+TUM_default_S4_Mat!I4*Weighting!U9+TUM_default_S4_Mat!J4*Weighting!U10+TUM_default_S4_Mat!K4*Weighting!U11+TUM_default_S4_Mat!L4*Weighting!U12+TUM_default_S4_Mat!M4*Weighting!U13+TUM_default_S4_Mat!N4*Weighting!U14+TUM_default_S4_Mat!O4*Weighting!U15+TUM_default_S4_Mat!P4*Weighting!U16+TUM_default_S4_Mat!Q4*Weighting!U17</f>
        <v>58.251001399367809</v>
      </c>
      <c r="V4" s="6">
        <f>+TUM_default_S4_Mat!B4*Weighting!V2+TUM_default_S4_Mat!C4*Weighting!V3+TUM_default_S4_Mat!D4*Weighting!V4+TUM_default_S4_Mat!E4*Weighting!V5+TUM_default_S4_Mat!F4*Weighting!V6+TUM_default_S4_Mat!G4*Weighting!V7+TUM_default_S4_Mat!H4*Weighting!V8+TUM_default_S4_Mat!I4*Weighting!V9+TUM_default_S4_Mat!J4*Weighting!V10+TUM_default_S4_Mat!K4*Weighting!V11+TUM_default_S4_Mat!L4*Weighting!V12+TUM_default_S4_Mat!M4*Weighting!V13+TUM_default_S4_Mat!N4*Weighting!V14+TUM_default_S4_Mat!O4*Weighting!V15+TUM_default_S4_Mat!P4*Weighting!V16+TUM_default_S4_Mat!Q4*Weighting!V17</f>
        <v>112.74343573710421</v>
      </c>
      <c r="W4" s="6">
        <f>+TUM_default_S4_Mat!B4*Weighting!W2+TUM_default_S4_Mat!C4*Weighting!W3+TUM_default_S4_Mat!D4*Weighting!W4+TUM_default_S4_Mat!E4*Weighting!W5+TUM_default_S4_Mat!F4*Weighting!W6+TUM_default_S4_Mat!G4*Weighting!W7+TUM_default_S4_Mat!H4*Weighting!W8+TUM_default_S4_Mat!I4*Weighting!W9+TUM_default_S4_Mat!J4*Weighting!W10+TUM_default_S4_Mat!K4*Weighting!W11+TUM_default_S4_Mat!L4*Weighting!W12+TUM_default_S4_Mat!M4*Weighting!W13+TUM_default_S4_Mat!N4*Weighting!W14+TUM_default_S4_Mat!O4*Weighting!W15+TUM_default_S4_Mat!P4*Weighting!W16+TUM_default_S4_Mat!Q4*Weighting!W17</f>
        <v>476.66750401689359</v>
      </c>
      <c r="X4" s="6">
        <f>+TUM_default_S4_Mat!B4*Weighting!X2+TUM_default_S4_Mat!C4*Weighting!X3+TUM_default_S4_Mat!D4*Weighting!X4+TUM_default_S4_Mat!E4*Weighting!X5+TUM_default_S4_Mat!F4*Weighting!X6+TUM_default_S4_Mat!G4*Weighting!X7+TUM_default_S4_Mat!H4*Weighting!X8+TUM_default_S4_Mat!I4*Weighting!X9+TUM_default_S4_Mat!J4*Weighting!X10+TUM_default_S4_Mat!K4*Weighting!X11+TUM_default_S4_Mat!L4*Weighting!X12+TUM_default_S4_Mat!M4*Weighting!X13+TUM_default_S4_Mat!N4*Weighting!X14+TUM_default_S4_Mat!O4*Weighting!X15+TUM_default_S4_Mat!P4*Weighting!X16+TUM_default_S4_Mat!Q4*Weighting!X17</f>
        <v>64.86417700402346</v>
      </c>
      <c r="Y4" s="6">
        <f>+TUM_default_S4_Mat!B4*Weighting!Y2+TUM_default_S4_Mat!C4*Weighting!Y3+TUM_default_S4_Mat!D4*Weighting!Y4+TUM_default_S4_Mat!E4*Weighting!Y5+TUM_default_S4_Mat!F4*Weighting!Y6+TUM_default_S4_Mat!G4*Weighting!Y7+TUM_default_S4_Mat!H4*Weighting!Y8+TUM_default_S4_Mat!I4*Weighting!Y9+TUM_default_S4_Mat!J4*Weighting!Y10+TUM_default_S4_Mat!K4*Weighting!Y11+TUM_default_S4_Mat!L4*Weighting!Y12+TUM_default_S4_Mat!M4*Weighting!Y13+TUM_default_S4_Mat!N4*Weighting!Y14+TUM_default_S4_Mat!O4*Weighting!Y15+TUM_default_S4_Mat!P4*Weighting!Y16+TUM_default_S4_Mat!Q4*Weighting!Y17</f>
        <v>812.01789686901293</v>
      </c>
      <c r="Z4" s="6">
        <f>+TUM_default_S4_Mat!B4*Weighting!Z2+TUM_default_S4_Mat!C4*Weighting!Z3+TUM_default_S4_Mat!D4*Weighting!Z4+TUM_default_S4_Mat!E4*Weighting!Z5+TUM_default_S4_Mat!F4*Weighting!Z6+TUM_default_S4_Mat!G4*Weighting!Z7+TUM_default_S4_Mat!H4*Weighting!Z8+TUM_default_S4_Mat!I4*Weighting!Z9+TUM_default_S4_Mat!J4*Weighting!Z10+TUM_default_S4_Mat!K4*Weighting!Z11+TUM_default_S4_Mat!L4*Weighting!Z12+TUM_default_S4_Mat!M4*Weighting!Z13+TUM_default_S4_Mat!N4*Weighting!Z14+TUM_default_S4_Mat!O4*Weighting!Z15+TUM_default_S4_Mat!P4*Weighting!Z16+TUM_default_S4_Mat!Q4*Weighting!Z17</f>
        <v>46.209405698190601</v>
      </c>
      <c r="AA4" s="6">
        <f>+TUM_default_S4_Mat!B4*Weighting!AA2+TUM_default_S4_Mat!C4*Weighting!AA3+TUM_default_S4_Mat!D4*Weighting!AA4+TUM_default_S4_Mat!E4*Weighting!AA5+TUM_default_S4_Mat!F4*Weighting!AA6+TUM_default_S4_Mat!G4*Weighting!AA7+TUM_default_S4_Mat!H4*Weighting!AA8+TUM_default_S4_Mat!I4*Weighting!AA9+TUM_default_S4_Mat!J4*Weighting!AA10+TUM_default_S4_Mat!K4*Weighting!AA11+TUM_default_S4_Mat!L4*Weighting!AA12+TUM_default_S4_Mat!M4*Weighting!AA13+TUM_default_S4_Mat!N4*Weighting!AA14+TUM_default_S4_Mat!O4*Weighting!AA15+TUM_default_S4_Mat!P4*Weighting!AA16+TUM_default_S4_Mat!Q4*Weighting!AA17</f>
        <v>61.631053183652291</v>
      </c>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efault_S5_Treatm!B2*Weighting!B2+TUM_default_S5_Treatm!C2*Weighting!B3+TUM_default_S5_Treatm!D2*Weighting!B4+TUM_default_S5_Treatm!E2*Weighting!B5+TUM_default_S5_Treatm!F2*Weighting!B6+TUM_default_S5_Treatm!G2*Weighting!B7+TUM_default_S5_Treatm!H2*Weighting!B8+TUM_default_S5_Treatm!I2*Weighting!B9+TUM_default_S5_Treatm!J2*Weighting!B10+TUM_default_S5_Treatm!K2*Weighting!B11+TUM_default_S5_Treatm!L2*Weighting!B12+TUM_default_S5_Treatm!M2*Weighting!B13+TUM_default_S5_Treatm!N2*Weighting!B14+TUM_default_S5_Treatm!O2*Weighting!B15+TUM_default_S5_Treatm!P2*Weighting!B16+TUM_default_S5_Treatm!Q2*Weighting!B17</f>
        <v>47.106036205222203</v>
      </c>
      <c r="C2" s="6">
        <f ca="1">+TUM_default_S5_Treatm!B2*Weighting!C2+TUM_default_S5_Treatm!C2*Weighting!C3+TUM_default_S5_Treatm!D2*Weighting!C4+TUM_default_S5_Treatm!E2*Weighting!C5+TUM_default_S5_Treatm!F2*Weighting!C6+TUM_default_S5_Treatm!G2*Weighting!C7+TUM_default_S5_Treatm!H2*Weighting!C8+TUM_default_S5_Treatm!I2*Weighting!C9+TUM_default_S5_Treatm!J2*Weighting!C10+TUM_default_S5_Treatm!K2*Weighting!C11+TUM_default_S5_Treatm!L2*Weighting!C12+TUM_default_S5_Treatm!M2*Weighting!C13+TUM_default_S5_Treatm!N2*Weighting!C14+TUM_default_S5_Treatm!O2*Weighting!C15+TUM_default_S5_Treatm!P2*Weighting!C16+TUM_default_S5_Treatm!Q2*Weighting!C17</f>
        <v>38.918788664342387</v>
      </c>
      <c r="D2" s="6">
        <f ca="1">+TUM_default_S5_Treatm!B2*Weighting!D2+TUM_default_S5_Treatm!C2*Weighting!D3+TUM_default_S5_Treatm!D2*Weighting!D4+TUM_default_S5_Treatm!E2*Weighting!D5+TUM_default_S5_Treatm!F2*Weighting!D6+TUM_default_S5_Treatm!G2*Weighting!D7+TUM_default_S5_Treatm!H2*Weighting!D8+TUM_default_S5_Treatm!I2*Weighting!D9+TUM_default_S5_Treatm!J2*Weighting!D10+TUM_default_S5_Treatm!K2*Weighting!D11+TUM_default_S5_Treatm!L2*Weighting!D12+TUM_default_S5_Treatm!M2*Weighting!D13+TUM_default_S5_Treatm!N2*Weighting!D14+TUM_default_S5_Treatm!O2*Weighting!D15+TUM_default_S5_Treatm!P2*Weighting!D16+TUM_default_S5_Treatm!Q2*Weighting!D17</f>
        <v>48.802173327985436</v>
      </c>
      <c r="E2" s="6">
        <f ca="1">+TUM_default_S5_Treatm!B2*Weighting!E2+TUM_default_S5_Treatm!C2*Weighting!E3+TUM_default_S5_Treatm!D2*Weighting!E4+TUM_default_S5_Treatm!E2*Weighting!E5+TUM_default_S5_Treatm!F2*Weighting!E6+TUM_default_S5_Treatm!G2*Weighting!E7+TUM_default_S5_Treatm!H2*Weighting!E8+TUM_default_S5_Treatm!I2*Weighting!E9+TUM_default_S5_Treatm!J2*Weighting!E10+TUM_default_S5_Treatm!K2*Weighting!E11+TUM_default_S5_Treatm!L2*Weighting!E12+TUM_default_S5_Treatm!M2*Weighting!E13+TUM_default_S5_Treatm!N2*Weighting!E14+TUM_default_S5_Treatm!O2*Weighting!E15+TUM_default_S5_Treatm!P2*Weighting!E16+TUM_default_S5_Treatm!Q2*Weighting!E17</f>
        <v>70.684881909207107</v>
      </c>
      <c r="F2" s="6">
        <f ca="1">+TUM_default_S5_Treatm!B2*Weighting!F2+TUM_default_S5_Treatm!C2*Weighting!F3+TUM_default_S5_Treatm!D2*Weighting!F4+TUM_default_S5_Treatm!E2*Weighting!F5+TUM_default_S5_Treatm!F2*Weighting!F6+TUM_default_S5_Treatm!G2*Weighting!F7+TUM_default_S5_Treatm!H2*Weighting!F8+TUM_default_S5_Treatm!I2*Weighting!F9+TUM_default_S5_Treatm!J2*Weighting!F10+TUM_default_S5_Treatm!K2*Weighting!F11+TUM_default_S5_Treatm!L2*Weighting!F12+TUM_default_S5_Treatm!M2*Weighting!F13+TUM_default_S5_Treatm!N2*Weighting!F14+TUM_default_S5_Treatm!O2*Weighting!F15+TUM_default_S5_Treatm!P2*Weighting!F16+TUM_default_S5_Treatm!Q2*Weighting!F17</f>
        <v>44.172356331624549</v>
      </c>
      <c r="G2" s="6">
        <f>+TUM_default_S5_Treatm!B2*Weighting!G2+TUM_default_S5_Treatm!C2*Weighting!G3+TUM_default_S5_Treatm!D2*Weighting!G4+TUM_default_S5_Treatm!E2*Weighting!G5+TUM_default_S5_Treatm!F2*Weighting!G6+TUM_default_S5_Treatm!G2*Weighting!G7+TUM_default_S5_Treatm!H2*Weighting!G8+TUM_default_S5_Treatm!I2*Weighting!G9+TUM_default_S5_Treatm!J2*Weighting!G10+TUM_default_S5_Treatm!K2*Weighting!G11+TUM_default_S5_Treatm!L2*Weighting!G12+TUM_default_S5_Treatm!M2*Weighting!G13+TUM_default_S5_Treatm!N2*Weighting!G14+TUM_default_S5_Treatm!O2*Weighting!G15+TUM_default_S5_Treatm!P2*Weighting!G16+TUM_default_S5_Treatm!Q2*Weighting!G17</f>
        <v>17.995533313907565</v>
      </c>
      <c r="H2" s="6">
        <f>+TUM_default_S5_Treatm!B2*Weighting!H2+TUM_default_S5_Treatm!C2*Weighting!H3+TUM_default_S5_Treatm!D2*Weighting!H4+TUM_default_S5_Treatm!E2*Weighting!H5+TUM_default_S5_Treatm!F2*Weighting!H6+TUM_default_S5_Treatm!G2*Weighting!H7+TUM_default_S5_Treatm!H2*Weighting!H8+TUM_default_S5_Treatm!I2*Weighting!H9+TUM_default_S5_Treatm!J2*Weighting!H10+TUM_default_S5_Treatm!K2*Weighting!H11+TUM_default_S5_Treatm!L2*Weighting!H12+TUM_default_S5_Treatm!M2*Weighting!H13+TUM_default_S5_Treatm!N2*Weighting!H14+TUM_default_S5_Treatm!O2*Weighting!H15+TUM_default_S5_Treatm!P2*Weighting!H16+TUM_default_S5_Treatm!Q2*Weighting!H17</f>
        <v>15.937710978789907</v>
      </c>
      <c r="I2" s="6">
        <f>+TUM_default_S5_Treatm!B2*Weighting!I2+TUM_default_S5_Treatm!C2*Weighting!I3+TUM_default_S5_Treatm!D2*Weighting!I4+TUM_default_S5_Treatm!E2*Weighting!I5+TUM_default_S5_Treatm!F2*Weighting!I6+TUM_default_S5_Treatm!G2*Weighting!I7+TUM_default_S5_Treatm!H2*Weighting!I8+TUM_default_S5_Treatm!I2*Weighting!I9+TUM_default_S5_Treatm!J2*Weighting!I10+TUM_default_S5_Treatm!K2*Weighting!I11+TUM_default_S5_Treatm!L2*Weighting!I12+TUM_default_S5_Treatm!M2*Weighting!I13+TUM_default_S5_Treatm!N2*Weighting!I14+TUM_default_S5_Treatm!O2*Weighting!I15+TUM_default_S5_Treatm!P2*Weighting!I16+TUM_default_S5_Treatm!Q2*Weighting!I17</f>
        <v>19.393148744027673</v>
      </c>
      <c r="J2" s="6">
        <f>+TUM_default_S5_Treatm!B2*Weighting!J2+TUM_default_S5_Treatm!C2*Weighting!J3+TUM_default_S5_Treatm!D2*Weighting!J4+TUM_default_S5_Treatm!E2*Weighting!J5+TUM_default_S5_Treatm!F2*Weighting!J6+TUM_default_S5_Treatm!G2*Weighting!J7+TUM_default_S5_Treatm!H2*Weighting!J8+TUM_default_S5_Treatm!I2*Weighting!J9+TUM_default_S5_Treatm!J2*Weighting!J10+TUM_default_S5_Treatm!K2*Weighting!J11+TUM_default_S5_Treatm!L2*Weighting!J12+TUM_default_S5_Treatm!M2*Weighting!J13+TUM_default_S5_Treatm!N2*Weighting!J14+TUM_default_S5_Treatm!O2*Weighting!J15+TUM_default_S5_Treatm!P2*Weighting!J16+TUM_default_S5_Treatm!Q2*Weighting!J17</f>
        <v>34.336285582787113</v>
      </c>
      <c r="K2" s="6">
        <f>+TUM_default_S5_Treatm!B2*Weighting!K2+TUM_default_S5_Treatm!C2*Weighting!K3+TUM_default_S5_Treatm!D2*Weighting!K4+TUM_default_S5_Treatm!E2*Weighting!K5+TUM_default_S5_Treatm!F2*Weighting!K6+TUM_default_S5_Treatm!G2*Weighting!K7+TUM_default_S5_Treatm!H2*Weighting!K8+TUM_default_S5_Treatm!I2*Weighting!K9+TUM_default_S5_Treatm!J2*Weighting!K10+TUM_default_S5_Treatm!K2*Weighting!K11+TUM_default_S5_Treatm!L2*Weighting!K12+TUM_default_S5_Treatm!M2*Weighting!K13+TUM_default_S5_Treatm!N2*Weighting!K14+TUM_default_S5_Treatm!O2*Weighting!K15+TUM_default_S5_Treatm!P2*Weighting!K16+TUM_default_S5_Treatm!Q2*Weighting!K17</f>
        <v>17.381185761245305</v>
      </c>
      <c r="L2" s="6">
        <f>+TUM_default_S5_Treatm!B2*Weighting!L2+TUM_default_S5_Treatm!C2*Weighting!L3+TUM_default_S5_Treatm!D2*Weighting!L4+TUM_default_S5_Treatm!E2*Weighting!L5+TUM_default_S5_Treatm!F2*Weighting!L6+TUM_default_S5_Treatm!G2*Weighting!L7+TUM_default_S5_Treatm!H2*Weighting!L8+TUM_default_S5_Treatm!I2*Weighting!L9+TUM_default_S5_Treatm!J2*Weighting!L10+TUM_default_S5_Treatm!K2*Weighting!L11+TUM_default_S5_Treatm!L2*Weighting!L12+TUM_default_S5_Treatm!M2*Weighting!L13+TUM_default_S5_Treatm!N2*Weighting!L14+TUM_default_S5_Treatm!O2*Weighting!L15+TUM_default_S5_Treatm!P2*Weighting!L16+TUM_default_S5_Treatm!Q2*Weighting!L17</f>
        <v>16.943525357570756</v>
      </c>
      <c r="M2" s="6">
        <f>+TUM_default_S5_Treatm!B2*Weighting!M2+TUM_default_S5_Treatm!C2*Weighting!M3+TUM_default_S5_Treatm!D2*Weighting!M4+TUM_default_S5_Treatm!E2*Weighting!M5+TUM_default_S5_Treatm!F2*Weighting!M6+TUM_default_S5_Treatm!G2*Weighting!M7+TUM_default_S5_Treatm!H2*Weighting!M8+TUM_default_S5_Treatm!I2*Weighting!M9+TUM_default_S5_Treatm!J2*Weighting!M10+TUM_default_S5_Treatm!K2*Weighting!M11+TUM_default_S5_Treatm!L2*Weighting!M12+TUM_default_S5_Treatm!M2*Weighting!M13+TUM_default_S5_Treatm!N2*Weighting!M14+TUM_default_S5_Treatm!O2*Weighting!M15+TUM_default_S5_Treatm!P2*Weighting!M16+TUM_default_S5_Treatm!Q2*Weighting!M17</f>
        <v>0.506710974366264</v>
      </c>
      <c r="N2" s="6">
        <f>+TUM_default_S5_Treatm!B2*Weighting!N2+TUM_default_S5_Treatm!C2*Weighting!N3+TUM_default_S5_Treatm!D2*Weighting!N4+TUM_default_S5_Treatm!E2*Weighting!N5+TUM_default_S5_Treatm!F2*Weighting!N6+TUM_default_S5_Treatm!G2*Weighting!N7+TUM_default_S5_Treatm!H2*Weighting!N8+TUM_default_S5_Treatm!I2*Weighting!N9+TUM_default_S5_Treatm!J2*Weighting!N10+TUM_default_S5_Treatm!K2*Weighting!N11+TUM_default_S5_Treatm!L2*Weighting!N12+TUM_default_S5_Treatm!M2*Weighting!N13+TUM_default_S5_Treatm!N2*Weighting!N14+TUM_default_S5_Treatm!O2*Weighting!N15+TUM_default_S5_Treatm!P2*Weighting!N16+TUM_default_S5_Treatm!Q2*Weighting!N17</f>
        <v>56.94653825876884</v>
      </c>
      <c r="O2" s="6">
        <f>+TUM_default_S5_Treatm!B2*Weighting!O2+TUM_default_S5_Treatm!C2*Weighting!O3+TUM_default_S5_Treatm!D2*Weighting!O4+TUM_default_S5_Treatm!E2*Weighting!O5+TUM_default_S5_Treatm!F2*Weighting!O6+TUM_default_S5_Treatm!G2*Weighting!O7+TUM_default_S5_Treatm!H2*Weighting!O8+TUM_default_S5_Treatm!I2*Weighting!O9+TUM_default_S5_Treatm!J2*Weighting!O10+TUM_default_S5_Treatm!K2*Weighting!O11+TUM_default_S5_Treatm!L2*Weighting!O12+TUM_default_S5_Treatm!M2*Weighting!O13+TUM_default_S5_Treatm!N2*Weighting!O14+TUM_default_S5_Treatm!O2*Weighting!O15+TUM_default_S5_Treatm!P2*Weighting!O16+TUM_default_S5_Treatm!Q2*Weighting!O17</f>
        <v>14.519941550205131</v>
      </c>
      <c r="P2" s="6">
        <f>+TUM_default_S5_Treatm!B2*Weighting!P2+TUM_default_S5_Treatm!C2*Weighting!P3+TUM_default_S5_Treatm!D2*Weighting!P4+TUM_default_S5_Treatm!E2*Weighting!P5+TUM_default_S5_Treatm!F2*Weighting!P6+TUM_default_S5_Treatm!G2*Weighting!P7+TUM_default_S5_Treatm!H2*Weighting!P8+TUM_default_S5_Treatm!I2*Weighting!P9+TUM_default_S5_Treatm!J2*Weighting!P10+TUM_default_S5_Treatm!K2*Weighting!P11+TUM_default_S5_Treatm!L2*Weighting!P12+TUM_default_S5_Treatm!M2*Weighting!P13+TUM_default_S5_Treatm!N2*Weighting!P14+TUM_default_S5_Treatm!O2*Weighting!P15+TUM_default_S5_Treatm!P2*Weighting!P16+TUM_default_S5_Treatm!Q2*Weighting!P17</f>
        <v>18.701245747693065</v>
      </c>
      <c r="Q2" s="6">
        <f>+TUM_default_S5_Treatm!B2*Weighting!Q2+TUM_default_S5_Treatm!C2*Weighting!Q3+TUM_default_S5_Treatm!D2*Weighting!Q4+TUM_default_S5_Treatm!E2*Weighting!Q5+TUM_default_S5_Treatm!F2*Weighting!Q6+TUM_default_S5_Treatm!G2*Weighting!Q7+TUM_default_S5_Treatm!H2*Weighting!Q8+TUM_default_S5_Treatm!I2*Weighting!Q9+TUM_default_S5_Treatm!J2*Weighting!Q10+TUM_default_S5_Treatm!K2*Weighting!Q11+TUM_default_S5_Treatm!L2*Weighting!Q12+TUM_default_S5_Treatm!M2*Weighting!Q13+TUM_default_S5_Treatm!N2*Weighting!Q14+TUM_default_S5_Treatm!O2*Weighting!Q15+TUM_default_S5_Treatm!P2*Weighting!Q16+TUM_default_S5_Treatm!Q2*Weighting!Q17</f>
        <v>1.0031247760740016</v>
      </c>
      <c r="R2" s="6">
        <f>+TUM_default_S5_Treatm!B2*Weighting!R2+TUM_default_S5_Treatm!C2*Weighting!R3+TUM_default_S5_Treatm!D2*Weighting!R4+TUM_default_S5_Treatm!E2*Weighting!R5+TUM_default_S5_Treatm!F2*Weighting!R6+TUM_default_S5_Treatm!G2*Weighting!R7+TUM_default_S5_Treatm!H2*Weighting!R8+TUM_default_S5_Treatm!I2*Weighting!R9+TUM_default_S5_Treatm!J2*Weighting!R10+TUM_default_S5_Treatm!K2*Weighting!R11+TUM_default_S5_Treatm!L2*Weighting!R12+TUM_default_S5_Treatm!M2*Weighting!R13+TUM_default_S5_Treatm!N2*Weighting!R14+TUM_default_S5_Treatm!O2*Weighting!R15+TUM_default_S5_Treatm!P2*Weighting!R16+TUM_default_S5_Treatm!Q2*Weighting!R17</f>
        <v>83.258095501032784</v>
      </c>
      <c r="S2" s="6">
        <f>+TUM_default_S5_Treatm!B2*Weighting!S2+TUM_default_S5_Treatm!C2*Weighting!S3+TUM_default_S5_Treatm!D2*Weighting!S4+TUM_default_S5_Treatm!E2*Weighting!S5+TUM_default_S5_Treatm!F2*Weighting!S6+TUM_default_S5_Treatm!G2*Weighting!S7+TUM_default_S5_Treatm!H2*Weighting!S8+TUM_default_S5_Treatm!I2*Weighting!S9+TUM_default_S5_Treatm!J2*Weighting!S10+TUM_default_S5_Treatm!K2*Weighting!S11+TUM_default_S5_Treatm!L2*Weighting!S12+TUM_default_S5_Treatm!M2*Weighting!S13+TUM_default_S5_Treatm!N2*Weighting!S14+TUM_default_S5_Treatm!O2*Weighting!S15+TUM_default_S5_Treatm!P2*Weighting!S16+TUM_default_S5_Treatm!Q2*Weighting!S17</f>
        <v>28.630457252915107</v>
      </c>
      <c r="T2" s="6">
        <f>+TUM_default_S5_Treatm!B2*Weighting!T2+TUM_default_S5_Treatm!C2*Weighting!T3+TUM_default_S5_Treatm!D2*Weighting!T4+TUM_default_S5_Treatm!E2*Weighting!T5+TUM_default_S5_Treatm!F2*Weighting!T6+TUM_default_S5_Treatm!G2*Weighting!T7+TUM_default_S5_Treatm!H2*Weighting!T8+TUM_default_S5_Treatm!I2*Weighting!T9+TUM_default_S5_Treatm!J2*Weighting!T10+TUM_default_S5_Treatm!K2*Weighting!T11+TUM_default_S5_Treatm!L2*Weighting!T12+TUM_default_S5_Treatm!M2*Weighting!T13+TUM_default_S5_Treatm!N2*Weighting!T14+TUM_default_S5_Treatm!O2*Weighting!T15+TUM_default_S5_Treatm!P2*Weighting!T16+TUM_default_S5_Treatm!Q2*Weighting!T17</f>
        <v>39.243258836725254</v>
      </c>
      <c r="U2" s="6">
        <f>+TUM_default_S5_Treatm!B2*Weighting!U2+TUM_default_S5_Treatm!C2*Weighting!U3+TUM_default_S5_Treatm!D2*Weighting!U4+TUM_default_S5_Treatm!E2*Weighting!U5+TUM_default_S5_Treatm!F2*Weighting!U6+TUM_default_S5_Treatm!G2*Weighting!U7+TUM_default_S5_Treatm!H2*Weighting!U8+TUM_default_S5_Treatm!I2*Weighting!U9+TUM_default_S5_Treatm!J2*Weighting!U10+TUM_default_S5_Treatm!K2*Weighting!U11+TUM_default_S5_Treatm!L2*Weighting!U12+TUM_default_S5_Treatm!M2*Weighting!U13+TUM_default_S5_Treatm!N2*Weighting!U14+TUM_default_S5_Treatm!O2*Weighting!U15+TUM_default_S5_Treatm!P2*Weighting!U16+TUM_default_S5_Treatm!Q2*Weighting!U17</f>
        <v>1.0115268636045827</v>
      </c>
      <c r="V2" s="6">
        <f>+TUM_default_S5_Treatm!B2*Weighting!V2+TUM_default_S5_Treatm!C2*Weighting!V3+TUM_default_S5_Treatm!D2*Weighting!V4+TUM_default_S5_Treatm!E2*Weighting!V5+TUM_default_S5_Treatm!F2*Weighting!V6+TUM_default_S5_Treatm!G2*Weighting!V7+TUM_default_S5_Treatm!H2*Weighting!V8+TUM_default_S5_Treatm!I2*Weighting!V9+TUM_default_S5_Treatm!J2*Weighting!V10+TUM_default_S5_Treatm!K2*Weighting!V11+TUM_default_S5_Treatm!L2*Weighting!V12+TUM_default_S5_Treatm!M2*Weighting!V13+TUM_default_S5_Treatm!N2*Weighting!V14+TUM_default_S5_Treatm!O2*Weighting!V15+TUM_default_S5_Treatm!P2*Weighting!V16+TUM_default_S5_Treatm!Q2*Weighting!V17</f>
        <v>5.4176117149140044</v>
      </c>
      <c r="W2" s="6">
        <f>+TUM_default_S5_Treatm!B2*Weighting!W2+TUM_default_S5_Treatm!C2*Weighting!W3+TUM_default_S5_Treatm!D2*Weighting!W4+TUM_default_S5_Treatm!E2*Weighting!W5+TUM_default_S5_Treatm!F2*Weighting!W6+TUM_default_S5_Treatm!G2*Weighting!W7+TUM_default_S5_Treatm!H2*Weighting!W8+TUM_default_S5_Treatm!I2*Weighting!W9+TUM_default_S5_Treatm!J2*Weighting!W10+TUM_default_S5_Treatm!K2*Weighting!W11+TUM_default_S5_Treatm!L2*Weighting!W12+TUM_default_S5_Treatm!M2*Weighting!W13+TUM_default_S5_Treatm!N2*Weighting!W14+TUM_default_S5_Treatm!O2*Weighting!W15+TUM_default_S5_Treatm!P2*Weighting!W16+TUM_default_S5_Treatm!Q2*Weighting!W17</f>
        <v>3.7286386424183227</v>
      </c>
      <c r="X2" s="6">
        <f>+TUM_default_S5_Treatm!B2*Weighting!X2+TUM_default_S5_Treatm!C2*Weighting!X3+TUM_default_S5_Treatm!D2*Weighting!X4+TUM_default_S5_Treatm!E2*Weighting!X5+TUM_default_S5_Treatm!F2*Weighting!X6+TUM_default_S5_Treatm!G2*Weighting!X7+TUM_default_S5_Treatm!H2*Weighting!X8+TUM_default_S5_Treatm!I2*Weighting!X9+TUM_default_S5_Treatm!J2*Weighting!X10+TUM_default_S5_Treatm!K2*Weighting!X11+TUM_default_S5_Treatm!L2*Weighting!X12+TUM_default_S5_Treatm!M2*Weighting!X13+TUM_default_S5_Treatm!N2*Weighting!X14+TUM_default_S5_Treatm!O2*Weighting!X15+TUM_default_S5_Treatm!P2*Weighting!X16+TUM_default_S5_Treatm!Q2*Weighting!X17</f>
        <v>0.703538955138586</v>
      </c>
      <c r="Y2" s="6">
        <f>+TUM_default_S5_Treatm!B2*Weighting!Y2+TUM_default_S5_Treatm!C2*Weighting!Y3+TUM_default_S5_Treatm!D2*Weighting!Y4+TUM_default_S5_Treatm!E2*Weighting!Y5+TUM_default_S5_Treatm!F2*Weighting!Y6+TUM_default_S5_Treatm!G2*Weighting!Y7+TUM_default_S5_Treatm!H2*Weighting!Y8+TUM_default_S5_Treatm!I2*Weighting!Y9+TUM_default_S5_Treatm!J2*Weighting!Y10+TUM_default_S5_Treatm!K2*Weighting!Y11+TUM_default_S5_Treatm!L2*Weighting!Y12+TUM_default_S5_Treatm!M2*Weighting!Y13+TUM_default_S5_Treatm!N2*Weighting!Y14+TUM_default_S5_Treatm!O2*Weighting!Y15+TUM_default_S5_Treatm!P2*Weighting!Y16+TUM_default_S5_Treatm!Q2*Weighting!Y17</f>
        <v>1.7403527822293003</v>
      </c>
      <c r="Z2" s="6">
        <f>+TUM_default_S5_Treatm!B2*Weighting!Z2+TUM_default_S5_Treatm!C2*Weighting!Z3+TUM_default_S5_Treatm!D2*Weighting!Z4+TUM_default_S5_Treatm!E2*Weighting!Z5+TUM_default_S5_Treatm!F2*Weighting!Z6+TUM_default_S5_Treatm!G2*Weighting!Z7+TUM_default_S5_Treatm!H2*Weighting!Z8+TUM_default_S5_Treatm!I2*Weighting!Z9+TUM_default_S5_Treatm!J2*Weighting!Z10+TUM_default_S5_Treatm!K2*Weighting!Z11+TUM_default_S5_Treatm!L2*Weighting!Z12+TUM_default_S5_Treatm!M2*Weighting!Z13+TUM_default_S5_Treatm!N2*Weighting!Z14+TUM_default_S5_Treatm!O2*Weighting!Z15+TUM_default_S5_Treatm!P2*Weighting!Z16+TUM_default_S5_Treatm!Q2*Weighting!Z17</f>
        <v>2.7843367966389811</v>
      </c>
      <c r="AA2" s="6">
        <f>+TUM_default_S5_Treatm!B2*Weighting!AA2+TUM_default_S5_Treatm!C2*Weighting!AA3+TUM_default_S5_Treatm!D2*Weighting!AA4+TUM_default_S5_Treatm!E2*Weighting!AA5+TUM_default_S5_Treatm!F2*Weighting!AA6+TUM_default_S5_Treatm!G2*Weighting!AA7+TUM_default_S5_Treatm!H2*Weighting!AA8+TUM_default_S5_Treatm!I2*Weighting!AA9+TUM_default_S5_Treatm!J2*Weighting!AA10+TUM_default_S5_Treatm!K2*Weighting!AA11+TUM_default_S5_Treatm!L2*Weighting!AA12+TUM_default_S5_Treatm!M2*Weighting!AA13+TUM_default_S5_Treatm!N2*Weighting!AA14+TUM_default_S5_Treatm!O2*Weighting!AA15+TUM_default_S5_Treatm!P2*Weighting!AA16+TUM_default_S5_Treatm!Q2*Weighting!AA17</f>
        <v>12.789629012226063</v>
      </c>
    </row>
    <row r="3" spans="1:27" x14ac:dyDescent="0.35">
      <c r="A3" s="5" t="s">
        <v>2</v>
      </c>
      <c r="B3" s="6">
        <f ca="1">+TUM_default_S5_Treatm!B3*Weighting!B2+TUM_default_S5_Treatm!C3*Weighting!B3+TUM_default_S5_Treatm!D3*Weighting!B4+TUM_default_S5_Treatm!E3*Weighting!B5+TUM_default_S5_Treatm!F3*Weighting!B6+TUM_default_S5_Treatm!G3*Weighting!B7+TUM_default_S5_Treatm!H3*Weighting!B8+TUM_default_S5_Treatm!I3*Weighting!B9+TUM_default_S5_Treatm!J3*Weighting!B10+TUM_default_S5_Treatm!K3*Weighting!B11+TUM_default_S5_Treatm!L3*Weighting!B12+TUM_default_S5_Treatm!M3*Weighting!B13+TUM_default_S5_Treatm!N3*Weighting!B14+TUM_default_S5_Treatm!O3*Weighting!B15+TUM_default_S5_Treatm!P3*Weighting!B16+TUM_default_S5_Treatm!Q3*Weighting!B17</f>
        <v>21.647678848366059</v>
      </c>
      <c r="C3" s="6">
        <f ca="1">+TUM_default_S5_Treatm!B3*Weighting!C2+TUM_default_S5_Treatm!C3*Weighting!C3+TUM_default_S5_Treatm!D3*Weighting!C4+TUM_default_S5_Treatm!E3*Weighting!C5+TUM_default_S5_Treatm!F3*Weighting!C6+TUM_default_S5_Treatm!G3*Weighting!C7+TUM_default_S5_Treatm!H3*Weighting!C8+TUM_default_S5_Treatm!I3*Weighting!C9+TUM_default_S5_Treatm!J3*Weighting!C10+TUM_default_S5_Treatm!K3*Weighting!C11+TUM_default_S5_Treatm!L3*Weighting!C12+TUM_default_S5_Treatm!M3*Weighting!C13+TUM_default_S5_Treatm!N3*Weighting!C14+TUM_default_S5_Treatm!O3*Weighting!C15+TUM_default_S5_Treatm!P3*Weighting!C16+TUM_default_S5_Treatm!Q3*Weighting!C17</f>
        <v>19.030336678025975</v>
      </c>
      <c r="D3" s="6">
        <f ca="1">+TUM_default_S5_Treatm!B3*Weighting!D2+TUM_default_S5_Treatm!C3*Weighting!D3+TUM_default_S5_Treatm!D3*Weighting!D4+TUM_default_S5_Treatm!E3*Weighting!D5+TUM_default_S5_Treatm!F3*Weighting!D6+TUM_default_S5_Treatm!G3*Weighting!D7+TUM_default_S5_Treatm!H3*Weighting!D8+TUM_default_S5_Treatm!I3*Weighting!D9+TUM_default_S5_Treatm!J3*Weighting!D10+TUM_default_S5_Treatm!K3*Weighting!D11+TUM_default_S5_Treatm!L3*Weighting!D12+TUM_default_S5_Treatm!M3*Weighting!D13+TUM_default_S5_Treatm!N3*Weighting!D14+TUM_default_S5_Treatm!O3*Weighting!D15+TUM_default_S5_Treatm!P3*Weighting!D16+TUM_default_S5_Treatm!Q3*Weighting!D17</f>
        <v>23.715866719620401</v>
      </c>
      <c r="E3" s="6">
        <f ca="1">+TUM_default_S5_Treatm!B3*Weighting!E2+TUM_default_S5_Treatm!C3*Weighting!E3+TUM_default_S5_Treatm!D3*Weighting!E4+TUM_default_S5_Treatm!E3*Weighting!E5+TUM_default_S5_Treatm!F3*Weighting!E6+TUM_default_S5_Treatm!G3*Weighting!E7+TUM_default_S5_Treatm!H3*Weighting!E8+TUM_default_S5_Treatm!I3*Weighting!E9+TUM_default_S5_Treatm!J3*Weighting!E10+TUM_default_S5_Treatm!K3*Weighting!E11+TUM_default_S5_Treatm!L3*Weighting!E12+TUM_default_S5_Treatm!M3*Weighting!E13+TUM_default_S5_Treatm!N3*Weighting!E14+TUM_default_S5_Treatm!O3*Weighting!E15+TUM_default_S5_Treatm!P3*Weighting!E16+TUM_default_S5_Treatm!Q3*Weighting!E17</f>
        <v>59.572759277278152</v>
      </c>
      <c r="F3" s="6">
        <f ca="1">+TUM_default_S5_Treatm!B3*Weighting!F2+TUM_default_S5_Treatm!C3*Weighting!F3+TUM_default_S5_Treatm!D3*Weighting!F4+TUM_default_S5_Treatm!E3*Weighting!F5+TUM_default_S5_Treatm!F3*Weighting!F6+TUM_default_S5_Treatm!G3*Weighting!F7+TUM_default_S5_Treatm!H3*Weighting!F8+TUM_default_S5_Treatm!I3*Weighting!F9+TUM_default_S5_Treatm!J3*Weighting!F10+TUM_default_S5_Treatm!K3*Weighting!F11+TUM_default_S5_Treatm!L3*Weighting!F12+TUM_default_S5_Treatm!M3*Weighting!F13+TUM_default_S5_Treatm!N3*Weighting!F14+TUM_default_S5_Treatm!O3*Weighting!F15+TUM_default_S5_Treatm!P3*Weighting!F16+TUM_default_S5_Treatm!Q3*Weighting!F17</f>
        <v>20.539945752066124</v>
      </c>
      <c r="G3" s="6">
        <f>+TUM_default_S5_Treatm!B3*Weighting!G2+TUM_default_S5_Treatm!C3*Weighting!G3+TUM_default_S5_Treatm!D3*Weighting!G4+TUM_default_S5_Treatm!E3*Weighting!G5+TUM_default_S5_Treatm!F3*Weighting!G6+TUM_default_S5_Treatm!G3*Weighting!G7+TUM_default_S5_Treatm!H3*Weighting!G8+TUM_default_S5_Treatm!I3*Weighting!G9+TUM_default_S5_Treatm!J3*Weighting!G10+TUM_default_S5_Treatm!K3*Weighting!G11+TUM_default_S5_Treatm!L3*Weighting!G12+TUM_default_S5_Treatm!M3*Weighting!G13+TUM_default_S5_Treatm!N3*Weighting!G14+TUM_default_S5_Treatm!O3*Weighting!G15+TUM_default_S5_Treatm!P3*Weighting!G16+TUM_default_S5_Treatm!Q3*Weighting!G17</f>
        <v>4.8249008581523958</v>
      </c>
      <c r="H3" s="6">
        <f>+TUM_default_S5_Treatm!B3*Weighting!H2+TUM_default_S5_Treatm!C3*Weighting!H3+TUM_default_S5_Treatm!D3*Weighting!H4+TUM_default_S5_Treatm!E3*Weighting!H5+TUM_default_S5_Treatm!F3*Weighting!H6+TUM_default_S5_Treatm!G3*Weighting!H7+TUM_default_S5_Treatm!H3*Weighting!H8+TUM_default_S5_Treatm!I3*Weighting!H9+TUM_default_S5_Treatm!J3*Weighting!H10+TUM_default_S5_Treatm!K3*Weighting!H11+TUM_default_S5_Treatm!L3*Weighting!H12+TUM_default_S5_Treatm!M3*Weighting!H13+TUM_default_S5_Treatm!N3*Weighting!H14+TUM_default_S5_Treatm!O3*Weighting!H15+TUM_default_S5_Treatm!P3*Weighting!H16+TUM_default_S5_Treatm!Q3*Weighting!H17</f>
        <v>3.8749700342805173</v>
      </c>
      <c r="I3" s="6">
        <f>+TUM_default_S5_Treatm!B3*Weighting!I2+TUM_default_S5_Treatm!C3*Weighting!I3+TUM_default_S5_Treatm!D3*Weighting!I4+TUM_default_S5_Treatm!E3*Weighting!I5+TUM_default_S5_Treatm!F3*Weighting!I6+TUM_default_S5_Treatm!G3*Weighting!I7+TUM_default_S5_Treatm!H3*Weighting!I8+TUM_default_S5_Treatm!I3*Weighting!I9+TUM_default_S5_Treatm!J3*Weighting!I10+TUM_default_S5_Treatm!K3*Weighting!I11+TUM_default_S5_Treatm!L3*Weighting!I12+TUM_default_S5_Treatm!M3*Weighting!I13+TUM_default_S5_Treatm!N3*Weighting!I14+TUM_default_S5_Treatm!O3*Weighting!I15+TUM_default_S5_Treatm!P3*Weighting!I16+TUM_default_S5_Treatm!Q3*Weighting!I17</f>
        <v>5.6440344927979762</v>
      </c>
      <c r="J3" s="6">
        <f>+TUM_default_S5_Treatm!B3*Weighting!J2+TUM_default_S5_Treatm!C3*Weighting!J3+TUM_default_S5_Treatm!D3*Weighting!J4+TUM_default_S5_Treatm!E3*Weighting!J5+TUM_default_S5_Treatm!F3*Weighting!J6+TUM_default_S5_Treatm!G3*Weighting!J7+TUM_default_S5_Treatm!H3*Weighting!J8+TUM_default_S5_Treatm!I3*Weighting!J9+TUM_default_S5_Treatm!J3*Weighting!J10+TUM_default_S5_Treatm!K3*Weighting!J11+TUM_default_S5_Treatm!L3*Weighting!J12+TUM_default_S5_Treatm!M3*Weighting!J13+TUM_default_S5_Treatm!N3*Weighting!J14+TUM_default_S5_Treatm!O3*Weighting!J15+TUM_default_S5_Treatm!P3*Weighting!J16+TUM_default_S5_Treatm!Q3*Weighting!J17</f>
        <v>25.035511505356858</v>
      </c>
      <c r="K3" s="6">
        <f>+TUM_default_S5_Treatm!B3*Weighting!K2+TUM_default_S5_Treatm!C3*Weighting!K3+TUM_default_S5_Treatm!D3*Weighting!K4+TUM_default_S5_Treatm!E3*Weighting!K5+TUM_default_S5_Treatm!F3*Weighting!K6+TUM_default_S5_Treatm!G3*Weighting!K7+TUM_default_S5_Treatm!H3*Weighting!K8+TUM_default_S5_Treatm!I3*Weighting!K9+TUM_default_S5_Treatm!J3*Weighting!K10+TUM_default_S5_Treatm!K3*Weighting!K11+TUM_default_S5_Treatm!L3*Weighting!K12+TUM_default_S5_Treatm!M3*Weighting!K13+TUM_default_S5_Treatm!N3*Weighting!K14+TUM_default_S5_Treatm!O3*Weighting!K15+TUM_default_S5_Treatm!P3*Weighting!K16+TUM_default_S5_Treatm!Q3*Weighting!K17</f>
        <v>4.393105961293144</v>
      </c>
      <c r="L3" s="6">
        <f>+TUM_default_S5_Treatm!B3*Weighting!L2+TUM_default_S5_Treatm!C3*Weighting!L3+TUM_default_S5_Treatm!D3*Weighting!L4+TUM_default_S5_Treatm!E3*Weighting!L5+TUM_default_S5_Treatm!F3*Weighting!L6+TUM_default_S5_Treatm!G3*Weighting!L7+TUM_default_S5_Treatm!H3*Weighting!L8+TUM_default_S5_Treatm!I3*Weighting!L9+TUM_default_S5_Treatm!J3*Weighting!L10+TUM_default_S5_Treatm!K3*Weighting!L11+TUM_default_S5_Treatm!L3*Weighting!L12+TUM_default_S5_Treatm!M3*Weighting!L13+TUM_default_S5_Treatm!N3*Weighting!L14+TUM_default_S5_Treatm!O3*Weighting!L15+TUM_default_S5_Treatm!P3*Weighting!L16+TUM_default_S5_Treatm!Q3*Weighting!L17</f>
        <v>0.91216331781636206</v>
      </c>
      <c r="M3" s="6">
        <f>+TUM_default_S5_Treatm!B3*Weighting!M2+TUM_default_S5_Treatm!C3*Weighting!M3+TUM_default_S5_Treatm!D3*Weighting!M4+TUM_default_S5_Treatm!E3*Weighting!M5+TUM_default_S5_Treatm!F3*Weighting!M6+TUM_default_S5_Treatm!G3*Weighting!M7+TUM_default_S5_Treatm!H3*Weighting!M8+TUM_default_S5_Treatm!I3*Weighting!M9+TUM_default_S5_Treatm!J3*Weighting!M10+TUM_default_S5_Treatm!K3*Weighting!M11+TUM_default_S5_Treatm!L3*Weighting!M12+TUM_default_S5_Treatm!M3*Weighting!M13+TUM_default_S5_Treatm!N3*Weighting!M14+TUM_default_S5_Treatm!O3*Weighting!M15+TUM_default_S5_Treatm!P3*Weighting!M16+TUM_default_S5_Treatm!Q3*Weighting!M17</f>
        <v>2.5929922077000374E-3</v>
      </c>
      <c r="N3" s="6">
        <f>+TUM_default_S5_Treatm!B3*Weighting!N2+TUM_default_S5_Treatm!C3*Weighting!N3+TUM_default_S5_Treatm!D3*Weighting!N4+TUM_default_S5_Treatm!E3*Weighting!N5+TUM_default_S5_Treatm!F3*Weighting!N6+TUM_default_S5_Treatm!G3*Weighting!N7+TUM_default_S5_Treatm!H3*Weighting!N8+TUM_default_S5_Treatm!I3*Weighting!N9+TUM_default_S5_Treatm!J3*Weighting!N10+TUM_default_S5_Treatm!K3*Weighting!N11+TUM_default_S5_Treatm!L3*Weighting!N12+TUM_default_S5_Treatm!M3*Weighting!N13+TUM_default_S5_Treatm!N3*Weighting!N14+TUM_default_S5_Treatm!O3*Weighting!N15+TUM_default_S5_Treatm!P3*Weighting!N16+TUM_default_S5_Treatm!Q3*Weighting!N17</f>
        <v>0.54590037480100917</v>
      </c>
      <c r="O3" s="6">
        <f>+TUM_default_S5_Treatm!B3*Weighting!O2+TUM_default_S5_Treatm!C3*Weighting!O3+TUM_default_S5_Treatm!D3*Weighting!O4+TUM_default_S5_Treatm!E3*Weighting!O5+TUM_default_S5_Treatm!F3*Weighting!O6+TUM_default_S5_Treatm!G3*Weighting!O7+TUM_default_S5_Treatm!H3*Weighting!O8+TUM_default_S5_Treatm!I3*Weighting!O9+TUM_default_S5_Treatm!J3*Weighting!O10+TUM_default_S5_Treatm!K3*Weighting!O11+TUM_default_S5_Treatm!L3*Weighting!O12+TUM_default_S5_Treatm!M3*Weighting!O13+TUM_default_S5_Treatm!N3*Weighting!O14+TUM_default_S5_Treatm!O3*Weighting!O15+TUM_default_S5_Treatm!P3*Weighting!O16+TUM_default_S5_Treatm!Q3*Weighting!O17</f>
        <v>0.16353452321598821</v>
      </c>
      <c r="P3" s="6">
        <f>+TUM_default_S5_Treatm!B3*Weighting!P2+TUM_default_S5_Treatm!C3*Weighting!P3+TUM_default_S5_Treatm!D3*Weighting!P4+TUM_default_S5_Treatm!E3*Weighting!P5+TUM_default_S5_Treatm!F3*Weighting!P6+TUM_default_S5_Treatm!G3*Weighting!P7+TUM_default_S5_Treatm!H3*Weighting!P8+TUM_default_S5_Treatm!I3*Weighting!P9+TUM_default_S5_Treatm!J3*Weighting!P10+TUM_default_S5_Treatm!K3*Weighting!P11+TUM_default_S5_Treatm!L3*Weighting!P12+TUM_default_S5_Treatm!M3*Weighting!P13+TUM_default_S5_Treatm!N3*Weighting!P14+TUM_default_S5_Treatm!O3*Weighting!P15+TUM_default_S5_Treatm!P3*Weighting!P16+TUM_default_S5_Treatm!Q3*Weighting!P17</f>
        <v>0.18423491067664569</v>
      </c>
      <c r="Q3" s="6">
        <f>+TUM_default_S5_Treatm!B3*Weighting!Q2+TUM_default_S5_Treatm!C3*Weighting!Q3+TUM_default_S5_Treatm!D3*Weighting!Q4+TUM_default_S5_Treatm!E3*Weighting!Q5+TUM_default_S5_Treatm!F3*Weighting!Q6+TUM_default_S5_Treatm!G3*Weighting!Q7+TUM_default_S5_Treatm!H3*Weighting!Q8+TUM_default_S5_Treatm!I3*Weighting!Q9+TUM_default_S5_Treatm!J3*Weighting!Q10+TUM_default_S5_Treatm!K3*Weighting!Q11+TUM_default_S5_Treatm!L3*Weighting!Q12+TUM_default_S5_Treatm!M3*Weighting!Q13+TUM_default_S5_Treatm!N3*Weighting!Q14+TUM_default_S5_Treatm!O3*Weighting!Q15+TUM_default_S5_Treatm!P3*Weighting!Q16+TUM_default_S5_Treatm!Q3*Weighting!Q17</f>
        <v>1.2866198189633755E-2</v>
      </c>
      <c r="R3" s="6">
        <f>+TUM_default_S5_Treatm!B3*Weighting!R2+TUM_default_S5_Treatm!C3*Weighting!R3+TUM_default_S5_Treatm!D3*Weighting!R4+TUM_default_S5_Treatm!E3*Weighting!R5+TUM_default_S5_Treatm!F3*Weighting!R6+TUM_default_S5_Treatm!G3*Weighting!R7+TUM_default_S5_Treatm!H3*Weighting!R8+TUM_default_S5_Treatm!I3*Weighting!R9+TUM_default_S5_Treatm!J3*Weighting!R10+TUM_default_S5_Treatm!K3*Weighting!R11+TUM_default_S5_Treatm!L3*Weighting!R12+TUM_default_S5_Treatm!M3*Weighting!R13+TUM_default_S5_Treatm!N3*Weighting!R14+TUM_default_S5_Treatm!O3*Weighting!R15+TUM_default_S5_Treatm!P3*Weighting!R16+TUM_default_S5_Treatm!Q3*Weighting!R17</f>
        <v>72.804805568920727</v>
      </c>
      <c r="S3" s="6">
        <f>+TUM_default_S5_Treatm!B3*Weighting!S2+TUM_default_S5_Treatm!C3*Weighting!S3+TUM_default_S5_Treatm!D3*Weighting!S4+TUM_default_S5_Treatm!E3*Weighting!S5+TUM_default_S5_Treatm!F3*Weighting!S6+TUM_default_S5_Treatm!G3*Weighting!S7+TUM_default_S5_Treatm!H3*Weighting!S8+TUM_default_S5_Treatm!I3*Weighting!S9+TUM_default_S5_Treatm!J3*Weighting!S10+TUM_default_S5_Treatm!K3*Weighting!S11+TUM_default_S5_Treatm!L3*Weighting!S12+TUM_default_S5_Treatm!M3*Weighting!S13+TUM_default_S5_Treatm!N3*Weighting!S14+TUM_default_S5_Treatm!O3*Weighting!S15+TUM_default_S5_Treatm!P3*Weighting!S16+TUM_default_S5_Treatm!Q3*Weighting!S17</f>
        <v>0.46847339188554166</v>
      </c>
      <c r="T3" s="6">
        <f>+TUM_default_S5_Treatm!B3*Weighting!T2+TUM_default_S5_Treatm!C3*Weighting!T3+TUM_default_S5_Treatm!D3*Weighting!T4+TUM_default_S5_Treatm!E3*Weighting!T5+TUM_default_S5_Treatm!F3*Weighting!T6+TUM_default_S5_Treatm!G3*Weighting!T7+TUM_default_S5_Treatm!H3*Weighting!T8+TUM_default_S5_Treatm!I3*Weighting!T9+TUM_default_S5_Treatm!J3*Weighting!T10+TUM_default_S5_Treatm!K3*Weighting!T11+TUM_default_S5_Treatm!L3*Weighting!T12+TUM_default_S5_Treatm!M3*Weighting!T13+TUM_default_S5_Treatm!N3*Weighting!T14+TUM_default_S5_Treatm!O3*Weighting!T15+TUM_default_S5_Treatm!P3*Weighting!T16+TUM_default_S5_Treatm!Q3*Weighting!T17</f>
        <v>0.58960813866950923</v>
      </c>
      <c r="U3" s="6">
        <f>+TUM_default_S5_Treatm!B3*Weighting!U2+TUM_default_S5_Treatm!C3*Weighting!U3+TUM_default_S5_Treatm!D3*Weighting!U4+TUM_default_S5_Treatm!E3*Weighting!U5+TUM_default_S5_Treatm!F3*Weighting!U6+TUM_default_S5_Treatm!G3*Weighting!U7+TUM_default_S5_Treatm!H3*Weighting!U8+TUM_default_S5_Treatm!I3*Weighting!U9+TUM_default_S5_Treatm!J3*Weighting!U10+TUM_default_S5_Treatm!K3*Weighting!U11+TUM_default_S5_Treatm!L3*Weighting!U12+TUM_default_S5_Treatm!M3*Weighting!U13+TUM_default_S5_Treatm!N3*Weighting!U14+TUM_default_S5_Treatm!O3*Weighting!U15+TUM_default_S5_Treatm!P3*Weighting!U16+TUM_default_S5_Treatm!Q3*Weighting!U17</f>
        <v>5.3106326921101787E-2</v>
      </c>
      <c r="V3" s="6">
        <f>+TUM_default_S5_Treatm!B3*Weighting!V2+TUM_default_S5_Treatm!C3*Weighting!V3+TUM_default_S5_Treatm!D3*Weighting!V4+TUM_default_S5_Treatm!E3*Weighting!V5+TUM_default_S5_Treatm!F3*Weighting!V6+TUM_default_S5_Treatm!G3*Weighting!V7+TUM_default_S5_Treatm!H3*Weighting!V8+TUM_default_S5_Treatm!I3*Weighting!V9+TUM_default_S5_Treatm!J3*Weighting!V10+TUM_default_S5_Treatm!K3*Weighting!V11+TUM_default_S5_Treatm!L3*Weighting!V12+TUM_default_S5_Treatm!M3*Weighting!V13+TUM_default_S5_Treatm!N3*Weighting!V14+TUM_default_S5_Treatm!O3*Weighting!V15+TUM_default_S5_Treatm!P3*Weighting!V16+TUM_default_S5_Treatm!Q3*Weighting!V17</f>
        <v>5.3728132382257918E-2</v>
      </c>
      <c r="W3" s="6">
        <f>+TUM_default_S5_Treatm!B3*Weighting!W2+TUM_default_S5_Treatm!C3*Weighting!W3+TUM_default_S5_Treatm!D3*Weighting!W4+TUM_default_S5_Treatm!E3*Weighting!W5+TUM_default_S5_Treatm!F3*Weighting!W6+TUM_default_S5_Treatm!G3*Weighting!W7+TUM_default_S5_Treatm!H3*Weighting!W8+TUM_default_S5_Treatm!I3*Weighting!W9+TUM_default_S5_Treatm!J3*Weighting!W10+TUM_default_S5_Treatm!K3*Weighting!W11+TUM_default_S5_Treatm!L3*Weighting!W12+TUM_default_S5_Treatm!M3*Weighting!W13+TUM_default_S5_Treatm!N3*Weighting!W14+TUM_default_S5_Treatm!O3*Weighting!W15+TUM_default_S5_Treatm!P3*Weighting!W16+TUM_default_S5_Treatm!Q3*Weighting!W17</f>
        <v>0.12430188552777488</v>
      </c>
      <c r="X3" s="6">
        <f>+TUM_default_S5_Treatm!B3*Weighting!X2+TUM_default_S5_Treatm!C3*Weighting!X3+TUM_default_S5_Treatm!D3*Weighting!X4+TUM_default_S5_Treatm!E3*Weighting!X5+TUM_default_S5_Treatm!F3*Weighting!X6+TUM_default_S5_Treatm!G3*Weighting!X7+TUM_default_S5_Treatm!H3*Weighting!X8+TUM_default_S5_Treatm!I3*Weighting!X9+TUM_default_S5_Treatm!J3*Weighting!X10+TUM_default_S5_Treatm!K3*Weighting!X11+TUM_default_S5_Treatm!L3*Weighting!X12+TUM_default_S5_Treatm!M3*Weighting!X13+TUM_default_S5_Treatm!N3*Weighting!X14+TUM_default_S5_Treatm!O3*Weighting!X15+TUM_default_S5_Treatm!P3*Weighting!X16+TUM_default_S5_Treatm!Q3*Weighting!X17</f>
        <v>5.03586884725274E-3</v>
      </c>
      <c r="Y3" s="6">
        <f>+TUM_default_S5_Treatm!B3*Weighting!Y2+TUM_default_S5_Treatm!C3*Weighting!Y3+TUM_default_S5_Treatm!D3*Weighting!Y4+TUM_default_S5_Treatm!E3*Weighting!Y5+TUM_default_S5_Treatm!F3*Weighting!Y6+TUM_default_S5_Treatm!G3*Weighting!Y7+TUM_default_S5_Treatm!H3*Weighting!Y8+TUM_default_S5_Treatm!I3*Weighting!Y9+TUM_default_S5_Treatm!J3*Weighting!Y10+TUM_default_S5_Treatm!K3*Weighting!Y11+TUM_default_S5_Treatm!L3*Weighting!Y12+TUM_default_S5_Treatm!M3*Weighting!Y13+TUM_default_S5_Treatm!N3*Weighting!Y14+TUM_default_S5_Treatm!O3*Weighting!Y15+TUM_default_S5_Treatm!P3*Weighting!Y16+TUM_default_S5_Treatm!Q3*Weighting!Y17</f>
        <v>0.67369977364772726</v>
      </c>
      <c r="Z3" s="6">
        <f>+TUM_default_S5_Treatm!B3*Weighting!Z2+TUM_default_S5_Treatm!C3*Weighting!Z3+TUM_default_S5_Treatm!D3*Weighting!Z4+TUM_default_S5_Treatm!E3*Weighting!Z5+TUM_default_S5_Treatm!F3*Weighting!Z6+TUM_default_S5_Treatm!G3*Weighting!Z7+TUM_default_S5_Treatm!H3*Weighting!Z8+TUM_default_S5_Treatm!I3*Weighting!Z9+TUM_default_S5_Treatm!J3*Weighting!Z10+TUM_default_S5_Treatm!K3*Weighting!Z11+TUM_default_S5_Treatm!L3*Weighting!Z12+TUM_default_S5_Treatm!M3*Weighting!Z13+TUM_default_S5_Treatm!N3*Weighting!Z14+TUM_default_S5_Treatm!O3*Weighting!Z15+TUM_default_S5_Treatm!P3*Weighting!Z16+TUM_default_S5_Treatm!Q3*Weighting!Z17</f>
        <v>9.5044028388710344E-2</v>
      </c>
      <c r="AA3" s="6">
        <f>+TUM_default_S5_Treatm!B3*Weighting!AA2+TUM_default_S5_Treatm!C3*Weighting!AA3+TUM_default_S5_Treatm!D3*Weighting!AA4+TUM_default_S5_Treatm!E3*Weighting!AA5+TUM_default_S5_Treatm!F3*Weighting!AA6+TUM_default_S5_Treatm!G3*Weighting!AA7+TUM_default_S5_Treatm!H3*Weighting!AA8+TUM_default_S5_Treatm!I3*Weighting!AA9+TUM_default_S5_Treatm!J3*Weighting!AA10+TUM_default_S5_Treatm!K3*Weighting!AA11+TUM_default_S5_Treatm!L3*Weighting!AA12+TUM_default_S5_Treatm!M3*Weighting!AA13+TUM_default_S5_Treatm!N3*Weighting!AA14+TUM_default_S5_Treatm!O3*Weighting!AA15+TUM_default_S5_Treatm!P3*Weighting!AA16+TUM_default_S5_Treatm!Q3*Weighting!AA17</f>
        <v>0.50931829834040687</v>
      </c>
    </row>
    <row r="4" spans="1:27" x14ac:dyDescent="0.35">
      <c r="A4" s="5" t="s">
        <v>3</v>
      </c>
      <c r="B4" s="6">
        <f ca="1">+TUM_default_S5_Treatm!B4*Weighting!B2+TUM_default_S5_Treatm!C4*Weighting!B3+TUM_default_S5_Treatm!D4*Weighting!B4+TUM_default_S5_Treatm!E4*Weighting!B5+TUM_default_S5_Treatm!F4*Weighting!B6+TUM_default_S5_Treatm!G4*Weighting!B7+TUM_default_S5_Treatm!H4*Weighting!B8+TUM_default_S5_Treatm!I4*Weighting!B9+TUM_default_S5_Treatm!J4*Weighting!B10+TUM_default_S5_Treatm!K4*Weighting!B11+TUM_default_S5_Treatm!L4*Weighting!B12+TUM_default_S5_Treatm!M4*Weighting!B13+TUM_default_S5_Treatm!N4*Weighting!B14+TUM_default_S5_Treatm!O4*Weighting!B15+TUM_default_S5_Treatm!P4*Weighting!B16+TUM_default_S5_Treatm!Q4*Weighting!B17</f>
        <v>25.458357356856141</v>
      </c>
      <c r="C4" s="6">
        <f ca="1">+TUM_default_S5_Treatm!B4*Weighting!C2+TUM_default_S5_Treatm!C4*Weighting!C3+TUM_default_S5_Treatm!D4*Weighting!C4+TUM_default_S5_Treatm!E4*Weighting!C5+TUM_default_S5_Treatm!F4*Weighting!C6+TUM_default_S5_Treatm!G4*Weighting!C7+TUM_default_S5_Treatm!H4*Weighting!C8+TUM_default_S5_Treatm!I4*Weighting!C9+TUM_default_S5_Treatm!J4*Weighting!C10+TUM_default_S5_Treatm!K4*Weighting!C11+TUM_default_S5_Treatm!L4*Weighting!C12+TUM_default_S5_Treatm!M4*Weighting!C13+TUM_default_S5_Treatm!N4*Weighting!C14+TUM_default_S5_Treatm!O4*Weighting!C15+TUM_default_S5_Treatm!P4*Weighting!C16+TUM_default_S5_Treatm!Q4*Weighting!C17</f>
        <v>19.888451986316408</v>
      </c>
      <c r="D4" s="6">
        <f ca="1">+TUM_default_S5_Treatm!B4*Weighting!D2+TUM_default_S5_Treatm!C4*Weighting!D3+TUM_default_S5_Treatm!D4*Weighting!D4+TUM_default_S5_Treatm!E4*Weighting!D5+TUM_default_S5_Treatm!F4*Weighting!D6+TUM_default_S5_Treatm!G4*Weighting!D7+TUM_default_S5_Treatm!H4*Weighting!D8+TUM_default_S5_Treatm!I4*Weighting!D9+TUM_default_S5_Treatm!J4*Weighting!D10+TUM_default_S5_Treatm!K4*Weighting!D11+TUM_default_S5_Treatm!L4*Weighting!D12+TUM_default_S5_Treatm!M4*Weighting!D13+TUM_default_S5_Treatm!N4*Weighting!D14+TUM_default_S5_Treatm!O4*Weighting!D15+TUM_default_S5_Treatm!P4*Weighting!D16+TUM_default_S5_Treatm!Q4*Weighting!D17</f>
        <v>25.086306608365028</v>
      </c>
      <c r="E4" s="6">
        <f ca="1">+TUM_default_S5_Treatm!B4*Weighting!E2+TUM_default_S5_Treatm!C4*Weighting!E3+TUM_default_S5_Treatm!D4*Weighting!E4+TUM_default_S5_Treatm!E4*Weighting!E5+TUM_default_S5_Treatm!F4*Weighting!E6+TUM_default_S5_Treatm!G4*Weighting!E7+TUM_default_S5_Treatm!H4*Weighting!E8+TUM_default_S5_Treatm!I4*Weighting!E9+TUM_default_S5_Treatm!J4*Weighting!E10+TUM_default_S5_Treatm!K4*Weighting!E11+TUM_default_S5_Treatm!L4*Weighting!E12+TUM_default_S5_Treatm!M4*Weighting!E13+TUM_default_S5_Treatm!N4*Weighting!E14+TUM_default_S5_Treatm!O4*Weighting!E15+TUM_default_S5_Treatm!P4*Weighting!E16+TUM_default_S5_Treatm!Q4*Weighting!E17</f>
        <v>11.112122631928949</v>
      </c>
      <c r="F4" s="6">
        <f ca="1">+TUM_default_S5_Treatm!B4*Weighting!F2+TUM_default_S5_Treatm!C4*Weighting!F3+TUM_default_S5_Treatm!D4*Weighting!F4+TUM_default_S5_Treatm!E4*Weighting!F5+TUM_default_S5_Treatm!F4*Weighting!F6+TUM_default_S5_Treatm!G4*Weighting!F7+TUM_default_S5_Treatm!H4*Weighting!F8+TUM_default_S5_Treatm!I4*Weighting!F9+TUM_default_S5_Treatm!J4*Weighting!F10+TUM_default_S5_Treatm!K4*Weighting!F11+TUM_default_S5_Treatm!L4*Weighting!F12+TUM_default_S5_Treatm!M4*Weighting!F13+TUM_default_S5_Treatm!N4*Weighting!F14+TUM_default_S5_Treatm!O4*Weighting!F15+TUM_default_S5_Treatm!P4*Weighting!F16+TUM_default_S5_Treatm!Q4*Weighting!F17</f>
        <v>23.63241057955841</v>
      </c>
      <c r="G4" s="6">
        <f>+TUM_default_S5_Treatm!B4*Weighting!G2+TUM_default_S5_Treatm!C4*Weighting!G3+TUM_default_S5_Treatm!D4*Weighting!G4+TUM_default_S5_Treatm!E4*Weighting!G5+TUM_default_S5_Treatm!F4*Weighting!G6+TUM_default_S5_Treatm!G4*Weighting!G7+TUM_default_S5_Treatm!H4*Weighting!G8+TUM_default_S5_Treatm!I4*Weighting!G9+TUM_default_S5_Treatm!J4*Weighting!G10+TUM_default_S5_Treatm!K4*Weighting!G11+TUM_default_S5_Treatm!L4*Weighting!G12+TUM_default_S5_Treatm!M4*Weighting!G13+TUM_default_S5_Treatm!N4*Weighting!G14+TUM_default_S5_Treatm!O4*Weighting!G15+TUM_default_S5_Treatm!P4*Weighting!G16+TUM_default_S5_Treatm!Q4*Weighting!G17</f>
        <v>13.170632455755168</v>
      </c>
      <c r="H4" s="6">
        <f>+TUM_default_S5_Treatm!B4*Weighting!H2+TUM_default_S5_Treatm!C4*Weighting!H3+TUM_default_S5_Treatm!D4*Weighting!H4+TUM_default_S5_Treatm!E4*Weighting!H5+TUM_default_S5_Treatm!F4*Weighting!H6+TUM_default_S5_Treatm!G4*Weighting!H7+TUM_default_S5_Treatm!H4*Weighting!H8+TUM_default_S5_Treatm!I4*Weighting!H9+TUM_default_S5_Treatm!J4*Weighting!H10+TUM_default_S5_Treatm!K4*Weighting!H11+TUM_default_S5_Treatm!L4*Weighting!H12+TUM_default_S5_Treatm!M4*Weighting!H13+TUM_default_S5_Treatm!N4*Weighting!H14+TUM_default_S5_Treatm!O4*Weighting!H15+TUM_default_S5_Treatm!P4*Weighting!H16+TUM_default_S5_Treatm!Q4*Weighting!H17</f>
        <v>12.062740944509384</v>
      </c>
      <c r="I4" s="6">
        <f>+TUM_default_S5_Treatm!B4*Weighting!I2+TUM_default_S5_Treatm!C4*Weighting!I3+TUM_default_S5_Treatm!D4*Weighting!I4+TUM_default_S5_Treatm!E4*Weighting!I5+TUM_default_S5_Treatm!F4*Weighting!I6+TUM_default_S5_Treatm!G4*Weighting!I7+TUM_default_S5_Treatm!H4*Weighting!I8+TUM_default_S5_Treatm!I4*Weighting!I9+TUM_default_S5_Treatm!J4*Weighting!I10+TUM_default_S5_Treatm!K4*Weighting!I11+TUM_default_S5_Treatm!L4*Weighting!I12+TUM_default_S5_Treatm!M4*Weighting!I13+TUM_default_S5_Treatm!N4*Weighting!I14+TUM_default_S5_Treatm!O4*Weighting!I15+TUM_default_S5_Treatm!P4*Weighting!I16+TUM_default_S5_Treatm!Q4*Weighting!I17</f>
        <v>13.749114251229688</v>
      </c>
      <c r="J4" s="6">
        <f>+TUM_default_S5_Treatm!B4*Weighting!J2+TUM_default_S5_Treatm!C4*Weighting!J3+TUM_default_S5_Treatm!D4*Weighting!J4+TUM_default_S5_Treatm!E4*Weighting!J5+TUM_default_S5_Treatm!F4*Weighting!J6+TUM_default_S5_Treatm!G4*Weighting!J7+TUM_default_S5_Treatm!H4*Weighting!J8+TUM_default_S5_Treatm!I4*Weighting!J9+TUM_default_S5_Treatm!J4*Weighting!J10+TUM_default_S5_Treatm!K4*Weighting!J11+TUM_default_S5_Treatm!L4*Weighting!J12+TUM_default_S5_Treatm!M4*Weighting!J13+TUM_default_S5_Treatm!N4*Weighting!J14+TUM_default_S5_Treatm!O4*Weighting!J15+TUM_default_S5_Treatm!P4*Weighting!J16+TUM_default_S5_Treatm!Q4*Weighting!J17</f>
        <v>9.3007740774302459</v>
      </c>
      <c r="K4" s="6">
        <f>+TUM_default_S5_Treatm!B4*Weighting!K2+TUM_default_S5_Treatm!C4*Weighting!K3+TUM_default_S5_Treatm!D4*Weighting!K4+TUM_default_S5_Treatm!E4*Weighting!K5+TUM_default_S5_Treatm!F4*Weighting!K6+TUM_default_S5_Treatm!G4*Weighting!K7+TUM_default_S5_Treatm!H4*Weighting!K8+TUM_default_S5_Treatm!I4*Weighting!K9+TUM_default_S5_Treatm!J4*Weighting!K10+TUM_default_S5_Treatm!K4*Weighting!K11+TUM_default_S5_Treatm!L4*Weighting!K12+TUM_default_S5_Treatm!M4*Weighting!K13+TUM_default_S5_Treatm!N4*Weighting!K14+TUM_default_S5_Treatm!O4*Weighting!K15+TUM_default_S5_Treatm!P4*Weighting!K16+TUM_default_S5_Treatm!Q4*Weighting!K17</f>
        <v>12.988079799952155</v>
      </c>
      <c r="L4" s="6">
        <f>+TUM_default_S5_Treatm!B4*Weighting!L2+TUM_default_S5_Treatm!C4*Weighting!L3+TUM_default_S5_Treatm!D4*Weighting!L4+TUM_default_S5_Treatm!E4*Weighting!L5+TUM_default_S5_Treatm!F4*Weighting!L6+TUM_default_S5_Treatm!G4*Weighting!L7+TUM_default_S5_Treatm!H4*Weighting!L8+TUM_default_S5_Treatm!I4*Weighting!L9+TUM_default_S5_Treatm!J4*Weighting!L10+TUM_default_S5_Treatm!K4*Weighting!L11+TUM_default_S5_Treatm!L4*Weighting!L12+TUM_default_S5_Treatm!M4*Weighting!L13+TUM_default_S5_Treatm!N4*Weighting!L14+TUM_default_S5_Treatm!O4*Weighting!L15+TUM_default_S5_Treatm!P4*Weighting!L16+TUM_default_S5_Treatm!Q4*Weighting!L17</f>
        <v>16.031362039754391</v>
      </c>
      <c r="M4" s="6">
        <f>+TUM_default_S5_Treatm!B4*Weighting!M2+TUM_default_S5_Treatm!C4*Weighting!M3+TUM_default_S5_Treatm!D4*Weighting!M4+TUM_default_S5_Treatm!E4*Weighting!M5+TUM_default_S5_Treatm!F4*Weighting!M6+TUM_default_S5_Treatm!G4*Weighting!M7+TUM_default_S5_Treatm!H4*Weighting!M8+TUM_default_S5_Treatm!I4*Weighting!M9+TUM_default_S5_Treatm!J4*Weighting!M10+TUM_default_S5_Treatm!K4*Weighting!M11+TUM_default_S5_Treatm!L4*Weighting!M12+TUM_default_S5_Treatm!M4*Weighting!M13+TUM_default_S5_Treatm!N4*Weighting!M14+TUM_default_S5_Treatm!O4*Weighting!M15+TUM_default_S5_Treatm!P4*Weighting!M16+TUM_default_S5_Treatm!Q4*Weighting!M17</f>
        <v>0.50411798215856396</v>
      </c>
      <c r="N4" s="6">
        <f>+TUM_default_S5_Treatm!B4*Weighting!N2+TUM_default_S5_Treatm!C4*Weighting!N3+TUM_default_S5_Treatm!D4*Weighting!N4+TUM_default_S5_Treatm!E4*Weighting!N5+TUM_default_S5_Treatm!F4*Weighting!N6+TUM_default_S5_Treatm!G4*Weighting!N7+TUM_default_S5_Treatm!H4*Weighting!N8+TUM_default_S5_Treatm!I4*Weighting!N9+TUM_default_S5_Treatm!J4*Weighting!N10+TUM_default_S5_Treatm!K4*Weighting!N11+TUM_default_S5_Treatm!L4*Weighting!N12+TUM_default_S5_Treatm!M4*Weighting!N13+TUM_default_S5_Treatm!N4*Weighting!N14+TUM_default_S5_Treatm!O4*Weighting!N15+TUM_default_S5_Treatm!P4*Weighting!N16+TUM_default_S5_Treatm!Q4*Weighting!N17</f>
        <v>56.400637883967832</v>
      </c>
      <c r="O4" s="6">
        <f>+TUM_default_S5_Treatm!B4*Weighting!O2+TUM_default_S5_Treatm!C4*Weighting!O3+TUM_default_S5_Treatm!D4*Weighting!O4+TUM_default_S5_Treatm!E4*Weighting!O5+TUM_default_S5_Treatm!F4*Weighting!O6+TUM_default_S5_Treatm!G4*Weighting!O7+TUM_default_S5_Treatm!H4*Weighting!O8+TUM_default_S5_Treatm!I4*Weighting!O9+TUM_default_S5_Treatm!J4*Weighting!O10+TUM_default_S5_Treatm!K4*Weighting!O11+TUM_default_S5_Treatm!L4*Weighting!O12+TUM_default_S5_Treatm!M4*Weighting!O13+TUM_default_S5_Treatm!N4*Weighting!O14+TUM_default_S5_Treatm!O4*Weighting!O15+TUM_default_S5_Treatm!P4*Weighting!O16+TUM_default_S5_Treatm!Q4*Weighting!O17</f>
        <v>14.356407026989139</v>
      </c>
      <c r="P4" s="6">
        <f>+TUM_default_S5_Treatm!B4*Weighting!P2+TUM_default_S5_Treatm!C4*Weighting!P3+TUM_default_S5_Treatm!D4*Weighting!P4+TUM_default_S5_Treatm!E4*Weighting!P5+TUM_default_S5_Treatm!F4*Weighting!P6+TUM_default_S5_Treatm!G4*Weighting!P7+TUM_default_S5_Treatm!H4*Weighting!P8+TUM_default_S5_Treatm!I4*Weighting!P9+TUM_default_S5_Treatm!J4*Weighting!P10+TUM_default_S5_Treatm!K4*Weighting!P11+TUM_default_S5_Treatm!L4*Weighting!P12+TUM_default_S5_Treatm!M4*Weighting!P13+TUM_default_S5_Treatm!N4*Weighting!P14+TUM_default_S5_Treatm!O4*Weighting!P15+TUM_default_S5_Treatm!P4*Weighting!P16+TUM_default_S5_Treatm!Q4*Weighting!P17</f>
        <v>18.517010837016418</v>
      </c>
      <c r="Q4" s="6">
        <f>+TUM_default_S5_Treatm!B4*Weighting!Q2+TUM_default_S5_Treatm!C4*Weighting!Q3+TUM_default_S5_Treatm!D4*Weighting!Q4+TUM_default_S5_Treatm!E4*Weighting!Q5+TUM_default_S5_Treatm!F4*Weighting!Q6+TUM_default_S5_Treatm!G4*Weighting!Q7+TUM_default_S5_Treatm!H4*Weighting!Q8+TUM_default_S5_Treatm!I4*Weighting!Q9+TUM_default_S5_Treatm!J4*Weighting!Q10+TUM_default_S5_Treatm!K4*Weighting!Q11+TUM_default_S5_Treatm!L4*Weighting!Q12+TUM_default_S5_Treatm!M4*Weighting!Q13+TUM_default_S5_Treatm!N4*Weighting!Q14+TUM_default_S5_Treatm!O4*Weighting!Q15+TUM_default_S5_Treatm!P4*Weighting!Q16+TUM_default_S5_Treatm!Q4*Weighting!Q17</f>
        <v>0.99025857788436777</v>
      </c>
      <c r="R4" s="6">
        <f>+TUM_default_S5_Treatm!B4*Weighting!R2+TUM_default_S5_Treatm!C4*Weighting!R3+TUM_default_S5_Treatm!D4*Weighting!R4+TUM_default_S5_Treatm!E4*Weighting!R5+TUM_default_S5_Treatm!F4*Weighting!R6+TUM_default_S5_Treatm!G4*Weighting!R7+TUM_default_S5_Treatm!H4*Weighting!R8+TUM_default_S5_Treatm!I4*Weighting!R9+TUM_default_S5_Treatm!J4*Weighting!R10+TUM_default_S5_Treatm!K4*Weighting!R11+TUM_default_S5_Treatm!L4*Weighting!R12+TUM_default_S5_Treatm!M4*Weighting!R13+TUM_default_S5_Treatm!N4*Weighting!R14+TUM_default_S5_Treatm!O4*Weighting!R15+TUM_default_S5_Treatm!P4*Weighting!R16+TUM_default_S5_Treatm!Q4*Weighting!R17</f>
        <v>10.453289932112058</v>
      </c>
      <c r="S4" s="6">
        <f>+TUM_default_S5_Treatm!B4*Weighting!S2+TUM_default_S5_Treatm!C4*Weighting!S3+TUM_default_S5_Treatm!D4*Weighting!S4+TUM_default_S5_Treatm!E4*Weighting!S5+TUM_default_S5_Treatm!F4*Weighting!S6+TUM_default_S5_Treatm!G4*Weighting!S7+TUM_default_S5_Treatm!H4*Weighting!S8+TUM_default_S5_Treatm!I4*Weighting!S9+TUM_default_S5_Treatm!J4*Weighting!S10+TUM_default_S5_Treatm!K4*Weighting!S11+TUM_default_S5_Treatm!L4*Weighting!S12+TUM_default_S5_Treatm!M4*Weighting!S13+TUM_default_S5_Treatm!N4*Weighting!S14+TUM_default_S5_Treatm!O4*Weighting!S15+TUM_default_S5_Treatm!P4*Weighting!S16+TUM_default_S5_Treatm!Q4*Weighting!S17</f>
        <v>28.161983861029562</v>
      </c>
      <c r="T4" s="6">
        <f>+TUM_default_S5_Treatm!B4*Weighting!T2+TUM_default_S5_Treatm!C4*Weighting!T3+TUM_default_S5_Treatm!D4*Weighting!T4+TUM_default_S5_Treatm!E4*Weighting!T5+TUM_default_S5_Treatm!F4*Weighting!T6+TUM_default_S5_Treatm!G4*Weighting!T7+TUM_default_S5_Treatm!H4*Weighting!T8+TUM_default_S5_Treatm!I4*Weighting!T9+TUM_default_S5_Treatm!J4*Weighting!T10+TUM_default_S5_Treatm!K4*Weighting!T11+TUM_default_S5_Treatm!L4*Weighting!T12+TUM_default_S5_Treatm!M4*Weighting!T13+TUM_default_S5_Treatm!N4*Weighting!T14+TUM_default_S5_Treatm!O4*Weighting!T15+TUM_default_S5_Treatm!P4*Weighting!T16+TUM_default_S5_Treatm!Q4*Weighting!T17</f>
        <v>38.653650698055735</v>
      </c>
      <c r="U4" s="6">
        <f>+TUM_default_S5_Treatm!B4*Weighting!U2+TUM_default_S5_Treatm!C4*Weighting!U3+TUM_default_S5_Treatm!D4*Weighting!U4+TUM_default_S5_Treatm!E4*Weighting!U5+TUM_default_S5_Treatm!F4*Weighting!U6+TUM_default_S5_Treatm!G4*Weighting!U7+TUM_default_S5_Treatm!H4*Weighting!U8+TUM_default_S5_Treatm!I4*Weighting!U9+TUM_default_S5_Treatm!J4*Weighting!U10+TUM_default_S5_Treatm!K4*Weighting!U11+TUM_default_S5_Treatm!L4*Weighting!U12+TUM_default_S5_Treatm!M4*Weighting!U13+TUM_default_S5_Treatm!N4*Weighting!U14+TUM_default_S5_Treatm!O4*Weighting!U15+TUM_default_S5_Treatm!P4*Weighting!U16+TUM_default_S5_Treatm!Q4*Weighting!U17</f>
        <v>0.95842053668348082</v>
      </c>
      <c r="V4" s="6">
        <f>+TUM_default_S5_Treatm!B4*Weighting!V2+TUM_default_S5_Treatm!C4*Weighting!V3+TUM_default_S5_Treatm!D4*Weighting!V4+TUM_default_S5_Treatm!E4*Weighting!V5+TUM_default_S5_Treatm!F4*Weighting!V6+TUM_default_S5_Treatm!G4*Weighting!V7+TUM_default_S5_Treatm!H4*Weighting!V8+TUM_default_S5_Treatm!I4*Weighting!V9+TUM_default_S5_Treatm!J4*Weighting!V10+TUM_default_S5_Treatm!K4*Weighting!V11+TUM_default_S5_Treatm!L4*Weighting!V12+TUM_default_S5_Treatm!M4*Weighting!V13+TUM_default_S5_Treatm!N4*Weighting!V14+TUM_default_S5_Treatm!O4*Weighting!V15+TUM_default_S5_Treatm!P4*Weighting!V16+TUM_default_S5_Treatm!Q4*Weighting!V17</f>
        <v>5.3638835825317477</v>
      </c>
      <c r="W4" s="6">
        <f>+TUM_default_S5_Treatm!B4*Weighting!W2+TUM_default_S5_Treatm!C4*Weighting!W3+TUM_default_S5_Treatm!D4*Weighting!W4+TUM_default_S5_Treatm!E4*Weighting!W5+TUM_default_S5_Treatm!F4*Weighting!W6+TUM_default_S5_Treatm!G4*Weighting!W7+TUM_default_S5_Treatm!H4*Weighting!W8+TUM_default_S5_Treatm!I4*Weighting!W9+TUM_default_S5_Treatm!J4*Weighting!W10+TUM_default_S5_Treatm!K4*Weighting!W11+TUM_default_S5_Treatm!L4*Weighting!W12+TUM_default_S5_Treatm!M4*Weighting!W13+TUM_default_S5_Treatm!N4*Weighting!W14+TUM_default_S5_Treatm!O4*Weighting!W15+TUM_default_S5_Treatm!P4*Weighting!W16+TUM_default_S5_Treatm!Q4*Weighting!W17</f>
        <v>3.6043367568905476</v>
      </c>
      <c r="X4" s="6">
        <f>+TUM_default_S5_Treatm!B4*Weighting!X2+TUM_default_S5_Treatm!C4*Weighting!X3+TUM_default_S5_Treatm!D4*Weighting!X4+TUM_default_S5_Treatm!E4*Weighting!X5+TUM_default_S5_Treatm!F4*Weighting!X6+TUM_default_S5_Treatm!G4*Weighting!X7+TUM_default_S5_Treatm!H4*Weighting!X8+TUM_default_S5_Treatm!I4*Weighting!X9+TUM_default_S5_Treatm!J4*Weighting!X10+TUM_default_S5_Treatm!K4*Weighting!X11+TUM_default_S5_Treatm!L4*Weighting!X12+TUM_default_S5_Treatm!M4*Weighting!X13+TUM_default_S5_Treatm!N4*Weighting!X14+TUM_default_S5_Treatm!O4*Weighting!X15+TUM_default_S5_Treatm!P4*Weighting!X16+TUM_default_S5_Treatm!Q4*Weighting!X17</f>
        <v>0.69850308629133329</v>
      </c>
      <c r="Y4" s="6">
        <f>+TUM_default_S5_Treatm!B4*Weighting!Y2+TUM_default_S5_Treatm!C4*Weighting!Y3+TUM_default_S5_Treatm!D4*Weighting!Y4+TUM_default_S5_Treatm!E4*Weighting!Y5+TUM_default_S5_Treatm!F4*Weighting!Y6+TUM_default_S5_Treatm!G4*Weighting!Y7+TUM_default_S5_Treatm!H4*Weighting!Y8+TUM_default_S5_Treatm!I4*Weighting!Y9+TUM_default_S5_Treatm!J4*Weighting!Y10+TUM_default_S5_Treatm!K4*Weighting!Y11+TUM_default_S5_Treatm!L4*Weighting!Y12+TUM_default_S5_Treatm!M4*Weighting!Y13+TUM_default_S5_Treatm!N4*Weighting!Y14+TUM_default_S5_Treatm!O4*Weighting!Y15+TUM_default_S5_Treatm!P4*Weighting!Y16+TUM_default_S5_Treatm!Q4*Weighting!Y17</f>
        <v>1.0666530085815731</v>
      </c>
      <c r="Z4" s="6">
        <f>+TUM_default_S5_Treatm!B4*Weighting!Z2+TUM_default_S5_Treatm!C4*Weighting!Z3+TUM_default_S5_Treatm!D4*Weighting!Z4+TUM_default_S5_Treatm!E4*Weighting!Z5+TUM_default_S5_Treatm!F4*Weighting!Z6+TUM_default_S5_Treatm!G4*Weighting!Z7+TUM_default_S5_Treatm!H4*Weighting!Z8+TUM_default_S5_Treatm!I4*Weighting!Z9+TUM_default_S5_Treatm!J4*Weighting!Z10+TUM_default_S5_Treatm!K4*Weighting!Z11+TUM_default_S5_Treatm!L4*Weighting!Z12+TUM_default_S5_Treatm!M4*Weighting!Z13+TUM_default_S5_Treatm!N4*Weighting!Z14+TUM_default_S5_Treatm!O4*Weighting!Z15+TUM_default_S5_Treatm!P4*Weighting!Z16+TUM_default_S5_Treatm!Q4*Weighting!Z17</f>
        <v>2.6892927682502705</v>
      </c>
      <c r="AA4" s="6">
        <f>+TUM_default_S5_Treatm!B4*Weighting!AA2+TUM_default_S5_Treatm!C4*Weighting!AA3+TUM_default_S5_Treatm!D4*Weighting!AA4+TUM_default_S5_Treatm!E4*Weighting!AA5+TUM_default_S5_Treatm!F4*Weighting!AA6+TUM_default_S5_Treatm!G4*Weighting!AA7+TUM_default_S5_Treatm!H4*Weighting!AA8+TUM_default_S5_Treatm!I4*Weighting!AA9+TUM_default_S5_Treatm!J4*Weighting!AA10+TUM_default_S5_Treatm!K4*Weighting!AA11+TUM_default_S5_Treatm!L4*Weighting!AA12+TUM_default_S5_Treatm!M4*Weighting!AA13+TUM_default_S5_Treatm!N4*Weighting!AA14+TUM_default_S5_Treatm!O4*Weighting!AA15+TUM_default_S5_Treatm!P4*Weighting!AA16+TUM_default_S5_Treatm!Q4*Weighting!AA17</f>
        <v>12.280310713885658</v>
      </c>
    </row>
  </sheetData>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efault_S5_Util!B2*Weighting!B2+TUM_default_S5_Util!C2*Weighting!B3+TUM_default_S5_Util!D2*Weighting!B4+TUM_default_S5_Util!E2*Weighting!B5+TUM_default_S5_Util!F2*Weighting!B6+TUM_default_S5_Util!G2*Weighting!B7+TUM_default_S5_Util!H2*Weighting!B8+TUM_default_S5_Util!I2*Weighting!B9+TUM_default_S5_Util!J2*Weighting!B10+TUM_default_S5_Util!K2*Weighting!B11+TUM_default_S5_Util!L2*Weighting!B12+TUM_default_S5_Util!M2*Weighting!B13+TUM_default_S5_Util!N2*Weighting!B14+TUM_default_S5_Util!O2*Weighting!B15+TUM_default_S5_Util!P2*Weighting!B16+TUM_default_S5_Util!Q2*Weighting!B17</f>
        <v>-3.7224967645464724</v>
      </c>
      <c r="C2" s="6">
        <f ca="1">+TUM_default_S5_Util!B2*Weighting!C2+TUM_default_S5_Util!C2*Weighting!C3+TUM_default_S5_Util!D2*Weighting!C4+TUM_default_S5_Util!E2*Weighting!C5+TUM_default_S5_Util!F2*Weighting!C6+TUM_default_S5_Util!G2*Weighting!C7+TUM_default_S5_Util!H2*Weighting!C8+TUM_default_S5_Util!I2*Weighting!C9+TUM_default_S5_Util!J2*Weighting!C10+TUM_default_S5_Util!K2*Weighting!C11+TUM_default_S5_Util!L2*Weighting!C12+TUM_default_S5_Util!M2*Weighting!C13+TUM_default_S5_Util!N2*Weighting!C14+TUM_default_S5_Util!O2*Weighting!C15+TUM_default_S5_Util!P2*Weighting!C16+TUM_default_S5_Util!Q2*Weighting!C17</f>
        <v>-3.111537775997324</v>
      </c>
      <c r="D2" s="6">
        <f ca="1">+TUM_default_S5_Util!B2*Weighting!D2+TUM_default_S5_Util!C2*Weighting!D3+TUM_default_S5_Util!D2*Weighting!D4+TUM_default_S5_Util!E2*Weighting!D5+TUM_default_S5_Util!F2*Weighting!D6+TUM_default_S5_Util!G2*Weighting!D7+TUM_default_S5_Util!H2*Weighting!D8+TUM_default_S5_Util!I2*Weighting!D9+TUM_default_S5_Util!J2*Weighting!D10+TUM_default_S5_Util!K2*Weighting!D11+TUM_default_S5_Util!L2*Weighting!D12+TUM_default_S5_Util!M2*Weighting!D13+TUM_default_S5_Util!N2*Weighting!D14+TUM_default_S5_Util!O2*Weighting!D15+TUM_default_S5_Util!P2*Weighting!D16+TUM_default_S5_Util!Q2*Weighting!D17</f>
        <v>-3.6366360764253174</v>
      </c>
      <c r="E2" s="6">
        <f ca="1">+TUM_default_S5_Util!B2*Weighting!E2+TUM_default_S5_Util!C2*Weighting!E3+TUM_default_S5_Util!D2*Weighting!E4+TUM_default_S5_Util!E2*Weighting!E5+TUM_default_S5_Util!F2*Weighting!E6+TUM_default_S5_Util!G2*Weighting!E7+TUM_default_S5_Util!H2*Weighting!E8+TUM_default_S5_Util!I2*Weighting!E9+TUM_default_S5_Util!J2*Weighting!E10+TUM_default_S5_Util!K2*Weighting!E11+TUM_default_S5_Util!L2*Weighting!E12+TUM_default_S5_Util!M2*Weighting!E13+TUM_default_S5_Util!N2*Weighting!E14+TUM_default_S5_Util!O2*Weighting!E15+TUM_default_S5_Util!P2*Weighting!E16+TUM_default_S5_Util!Q2*Weighting!E17</f>
        <v>-1.3635309884785018</v>
      </c>
      <c r="F2" s="6">
        <f ca="1">+TUM_default_S5_Util!B2*Weighting!F2+TUM_default_S5_Util!C2*Weighting!F3+TUM_default_S5_Util!D2*Weighting!F4+TUM_default_S5_Util!E2*Weighting!F5+TUM_default_S5_Util!F2*Weighting!F6+TUM_default_S5_Util!G2*Weighting!F7+TUM_default_S5_Util!H2*Weighting!F8+TUM_default_S5_Util!I2*Weighting!F9+TUM_default_S5_Util!J2*Weighting!F10+TUM_default_S5_Util!K2*Weighting!F11+TUM_default_S5_Util!L2*Weighting!F12+TUM_default_S5_Util!M2*Weighting!F13+TUM_default_S5_Util!N2*Weighting!F14+TUM_default_S5_Util!O2*Weighting!F15+TUM_default_S5_Util!P2*Weighting!F16+TUM_default_S5_Util!Q2*Weighting!F17</f>
        <v>-3.5548857398287392</v>
      </c>
      <c r="G2" s="6">
        <f>+TUM_default_S5_Util!B2*Weighting!G2+TUM_default_S5_Util!C2*Weighting!G3+TUM_default_S5_Util!D2*Weighting!G4+TUM_default_S5_Util!E2*Weighting!G5+TUM_default_S5_Util!F2*Weighting!G6+TUM_default_S5_Util!G2*Weighting!G7+TUM_default_S5_Util!H2*Weighting!G8+TUM_default_S5_Util!I2*Weighting!G9+TUM_default_S5_Util!J2*Weighting!G10+TUM_default_S5_Util!K2*Weighting!G11+TUM_default_S5_Util!L2*Weighting!G12+TUM_default_S5_Util!M2*Weighting!G13+TUM_default_S5_Util!N2*Weighting!G14+TUM_default_S5_Util!O2*Weighting!G15+TUM_default_S5_Util!P2*Weighting!G16+TUM_default_S5_Util!Q2*Weighting!G17</f>
        <v>-2.2145659507403295</v>
      </c>
      <c r="H2" s="6">
        <f>+TUM_default_S5_Util!B2*Weighting!H2+TUM_default_S5_Util!C2*Weighting!H3+TUM_default_S5_Util!D2*Weighting!H4+TUM_default_S5_Util!E2*Weighting!H5+TUM_default_S5_Util!F2*Weighting!H6+TUM_default_S5_Util!G2*Weighting!H7+TUM_default_S5_Util!H2*Weighting!H8+TUM_default_S5_Util!I2*Weighting!H9+TUM_default_S5_Util!J2*Weighting!H10+TUM_default_S5_Util!K2*Weighting!H11+TUM_default_S5_Util!L2*Weighting!H12+TUM_default_S5_Util!M2*Weighting!H13+TUM_default_S5_Util!N2*Weighting!H14+TUM_default_S5_Util!O2*Weighting!H15+TUM_default_S5_Util!P2*Weighting!H16+TUM_default_S5_Util!Q2*Weighting!H17</f>
        <v>-2.2053302296768575</v>
      </c>
      <c r="I2" s="6">
        <f>+TUM_default_S5_Util!B2*Weighting!I2+TUM_default_S5_Util!C2*Weighting!I3+TUM_default_S5_Util!D2*Weighting!I4+TUM_default_S5_Util!E2*Weighting!I5+TUM_default_S5_Util!F2*Weighting!I6+TUM_default_S5_Util!G2*Weighting!I7+TUM_default_S5_Util!H2*Weighting!I8+TUM_default_S5_Util!I2*Weighting!I9+TUM_default_S5_Util!J2*Weighting!I10+TUM_default_S5_Util!K2*Weighting!I11+TUM_default_S5_Util!L2*Weighting!I12+TUM_default_S5_Util!M2*Weighting!I13+TUM_default_S5_Util!N2*Weighting!I14+TUM_default_S5_Util!O2*Weighting!I15+TUM_default_S5_Util!P2*Weighting!I16+TUM_default_S5_Util!Q2*Weighting!I17</f>
        <v>-2.2840634584213375</v>
      </c>
      <c r="J2" s="6">
        <f>+TUM_default_S5_Util!B2*Weighting!J2+TUM_default_S5_Util!C2*Weighting!J3+TUM_default_S5_Util!D2*Weighting!J4+TUM_default_S5_Util!E2*Weighting!J5+TUM_default_S5_Util!F2*Weighting!J6+TUM_default_S5_Util!G2*Weighting!J7+TUM_default_S5_Util!H2*Weighting!J8+TUM_default_S5_Util!I2*Weighting!J9+TUM_default_S5_Util!J2*Weighting!J10+TUM_default_S5_Util!K2*Weighting!J11+TUM_default_S5_Util!L2*Weighting!J12+TUM_default_S5_Util!M2*Weighting!J13+TUM_default_S5_Util!N2*Weighting!J14+TUM_default_S5_Util!O2*Weighting!J15+TUM_default_S5_Util!P2*Weighting!J16+TUM_default_S5_Util!Q2*Weighting!J17</f>
        <v>-1.5908181660982788</v>
      </c>
      <c r="K2" s="6">
        <f>+TUM_default_S5_Util!B2*Weighting!K2+TUM_default_S5_Util!C2*Weighting!K3+TUM_default_S5_Util!D2*Weighting!K4+TUM_default_S5_Util!E2*Weighting!K5+TUM_default_S5_Util!F2*Weighting!K6+TUM_default_S5_Util!G2*Weighting!K7+TUM_default_S5_Util!H2*Weighting!K8+TUM_default_S5_Util!I2*Weighting!K9+TUM_default_S5_Util!J2*Weighting!K10+TUM_default_S5_Util!K2*Weighting!K11+TUM_default_S5_Util!L2*Weighting!K12+TUM_default_S5_Util!M2*Weighting!K13+TUM_default_S5_Util!N2*Weighting!K14+TUM_default_S5_Util!O2*Weighting!K15+TUM_default_S5_Util!P2*Weighting!K16+TUM_default_S5_Util!Q2*Weighting!K17</f>
        <v>-2.2584088254949743</v>
      </c>
      <c r="L2" s="6">
        <f>+TUM_default_S5_Util!B2*Weighting!L2+TUM_default_S5_Util!C2*Weighting!L3+TUM_default_S5_Util!D2*Weighting!L4+TUM_default_S5_Util!E2*Weighting!L5+TUM_default_S5_Util!F2*Weighting!L6+TUM_default_S5_Util!G2*Weighting!L7+TUM_default_S5_Util!H2*Weighting!L8+TUM_default_S5_Util!I2*Weighting!L9+TUM_default_S5_Util!J2*Weighting!L10+TUM_default_S5_Util!K2*Weighting!L11+TUM_default_S5_Util!L2*Weighting!L12+TUM_default_S5_Util!M2*Weighting!L13+TUM_default_S5_Util!N2*Weighting!L14+TUM_default_S5_Util!O2*Weighting!L15+TUM_default_S5_Util!P2*Weighting!L16+TUM_default_S5_Util!Q2*Weighting!L17</f>
        <v>-3.6682196880393323</v>
      </c>
      <c r="M2" s="6">
        <f>+TUM_default_S5_Util!B2*Weighting!M2+TUM_default_S5_Util!C2*Weighting!M3+TUM_default_S5_Util!D2*Weighting!M4+TUM_default_S5_Util!E2*Weighting!M5+TUM_default_S5_Util!F2*Weighting!M6+TUM_default_S5_Util!G2*Weighting!M7+TUM_default_S5_Util!H2*Weighting!M8+TUM_default_S5_Util!I2*Weighting!M9+TUM_default_S5_Util!J2*Weighting!M10+TUM_default_S5_Util!K2*Weighting!M11+TUM_default_S5_Util!L2*Weighting!M12+TUM_default_S5_Util!M2*Weighting!M13+TUM_default_S5_Util!N2*Weighting!M14+TUM_default_S5_Util!O2*Weighting!M15+TUM_default_S5_Util!P2*Weighting!M16+TUM_default_S5_Util!Q2*Weighting!M17</f>
        <v>-6.5512170215997145E-2</v>
      </c>
      <c r="N2" s="6">
        <f>+TUM_default_S5_Util!B2*Weighting!N2+TUM_default_S5_Util!C2*Weighting!N3+TUM_default_S5_Util!D2*Weighting!N4+TUM_default_S5_Util!E2*Weighting!N5+TUM_default_S5_Util!F2*Weighting!N6+TUM_default_S5_Util!G2*Weighting!N7+TUM_default_S5_Util!H2*Weighting!N8+TUM_default_S5_Util!I2*Weighting!N9+TUM_default_S5_Util!J2*Weighting!N10+TUM_default_S5_Util!K2*Weighting!N11+TUM_default_S5_Util!L2*Weighting!N12+TUM_default_S5_Util!M2*Weighting!N13+TUM_default_S5_Util!N2*Weighting!N14+TUM_default_S5_Util!O2*Weighting!N15+TUM_default_S5_Util!P2*Weighting!N16+TUM_default_S5_Util!Q2*Weighting!N17</f>
        <v>-8.3617635605667484</v>
      </c>
      <c r="O2" s="6">
        <f>+TUM_default_S5_Util!B2*Weighting!O2+TUM_default_S5_Util!C2*Weighting!O3+TUM_default_S5_Util!D2*Weighting!O4+TUM_default_S5_Util!E2*Weighting!O5+TUM_default_S5_Util!F2*Weighting!O6+TUM_default_S5_Util!G2*Weighting!O7+TUM_default_S5_Util!H2*Weighting!O8+TUM_default_S5_Util!I2*Weighting!O9+TUM_default_S5_Util!J2*Weighting!O10+TUM_default_S5_Util!K2*Weighting!O11+TUM_default_S5_Util!L2*Weighting!O12+TUM_default_S5_Util!M2*Weighting!O13+TUM_default_S5_Util!N2*Weighting!O14+TUM_default_S5_Util!O2*Weighting!O15+TUM_default_S5_Util!P2*Weighting!O16+TUM_default_S5_Util!Q2*Weighting!O17</f>
        <v>-4.671641179230491</v>
      </c>
      <c r="P2" s="6">
        <f>+TUM_default_S5_Util!B2*Weighting!P2+TUM_default_S5_Util!C2*Weighting!P3+TUM_default_S5_Util!D2*Weighting!P4+TUM_default_S5_Util!E2*Weighting!P5+TUM_default_S5_Util!F2*Weighting!P6+TUM_default_S5_Util!G2*Weighting!P7+TUM_default_S5_Util!H2*Weighting!P8+TUM_default_S5_Util!I2*Weighting!P9+TUM_default_S5_Util!J2*Weighting!P10+TUM_default_S5_Util!K2*Weighting!P11+TUM_default_S5_Util!L2*Weighting!P12+TUM_default_S5_Util!M2*Weighting!P13+TUM_default_S5_Util!N2*Weighting!P14+TUM_default_S5_Util!O2*Weighting!P15+TUM_default_S5_Util!P2*Weighting!P16+TUM_default_S5_Util!Q2*Weighting!P17</f>
        <v>-3.8753343808720619</v>
      </c>
      <c r="Q2" s="6">
        <f>+TUM_default_S5_Util!B2*Weighting!Q2+TUM_default_S5_Util!C2*Weighting!Q3+TUM_default_S5_Util!D2*Weighting!Q4+TUM_default_S5_Util!E2*Weighting!Q5+TUM_default_S5_Util!F2*Weighting!Q6+TUM_default_S5_Util!G2*Weighting!Q7+TUM_default_S5_Util!H2*Weighting!Q8+TUM_default_S5_Util!I2*Weighting!Q9+TUM_default_S5_Util!J2*Weighting!Q10+TUM_default_S5_Util!K2*Weighting!Q11+TUM_default_S5_Util!L2*Weighting!Q12+TUM_default_S5_Util!M2*Weighting!Q13+TUM_default_S5_Util!N2*Weighting!Q14+TUM_default_S5_Util!O2*Weighting!Q15+TUM_default_S5_Util!P2*Weighting!Q16+TUM_default_S5_Util!Q2*Weighting!Q17</f>
        <v>-0.22556980894932799</v>
      </c>
      <c r="R2" s="6">
        <f>+TUM_default_S5_Util!B2*Weighting!R2+TUM_default_S5_Util!C2*Weighting!R3+TUM_default_S5_Util!D2*Weighting!R4+TUM_default_S5_Util!E2*Weighting!R5+TUM_default_S5_Util!F2*Weighting!R6+TUM_default_S5_Util!G2*Weighting!R7+TUM_default_S5_Util!H2*Weighting!R8+TUM_default_S5_Util!I2*Weighting!R9+TUM_default_S5_Util!J2*Weighting!R10+TUM_default_S5_Util!K2*Weighting!R11+TUM_default_S5_Util!L2*Weighting!R12+TUM_default_S5_Util!M2*Weighting!R13+TUM_default_S5_Util!N2*Weighting!R14+TUM_default_S5_Util!O2*Weighting!R15+TUM_default_S5_Util!P2*Weighting!R16+TUM_default_S5_Util!Q2*Weighting!R17</f>
        <v>-1.0285810586521067</v>
      </c>
      <c r="S2" s="6">
        <f>+TUM_default_S5_Util!B2*Weighting!S2+TUM_default_S5_Util!C2*Weighting!S3+TUM_default_S5_Util!D2*Weighting!S4+TUM_default_S5_Util!E2*Weighting!S5+TUM_default_S5_Util!F2*Weighting!S6+TUM_default_S5_Util!G2*Weighting!S7+TUM_default_S5_Util!H2*Weighting!S8+TUM_default_S5_Util!I2*Weighting!S9+TUM_default_S5_Util!J2*Weighting!S10+TUM_default_S5_Util!K2*Weighting!S11+TUM_default_S5_Util!L2*Weighting!S12+TUM_default_S5_Util!M2*Weighting!S13+TUM_default_S5_Util!N2*Weighting!S14+TUM_default_S5_Util!O2*Weighting!S15+TUM_default_S5_Util!P2*Weighting!S16+TUM_default_S5_Util!Q2*Weighting!S17</f>
        <v>-3.5456878174220554</v>
      </c>
      <c r="T2" s="6">
        <f>+TUM_default_S5_Util!B2*Weighting!T2+TUM_default_S5_Util!C2*Weighting!T3+TUM_default_S5_Util!D2*Weighting!T4+TUM_default_S5_Util!E2*Weighting!T5+TUM_default_S5_Util!F2*Weighting!T6+TUM_default_S5_Util!G2*Weighting!T7+TUM_default_S5_Util!H2*Weighting!T8+TUM_default_S5_Util!I2*Weighting!T9+TUM_default_S5_Util!J2*Weighting!T10+TUM_default_S5_Util!K2*Weighting!T11+TUM_default_S5_Util!L2*Weighting!T12+TUM_default_S5_Util!M2*Weighting!T13+TUM_default_S5_Util!N2*Weighting!T14+TUM_default_S5_Util!O2*Weighting!T15+TUM_default_S5_Util!P2*Weighting!T16+TUM_default_S5_Util!Q2*Weighting!T17</f>
        <v>-4.6881602293112987</v>
      </c>
      <c r="U2" s="6">
        <f>+TUM_default_S5_Util!B2*Weighting!U2+TUM_default_S5_Util!C2*Weighting!U3+TUM_default_S5_Util!D2*Weighting!U4+TUM_default_S5_Util!E2*Weighting!U5+TUM_default_S5_Util!F2*Weighting!U6+TUM_default_S5_Util!G2*Weighting!U7+TUM_default_S5_Util!H2*Weighting!U8+TUM_default_S5_Util!I2*Weighting!U9+TUM_default_S5_Util!J2*Weighting!U10+TUM_default_S5_Util!K2*Weighting!U11+TUM_default_S5_Util!L2*Weighting!U12+TUM_default_S5_Util!M2*Weighting!U13+TUM_default_S5_Util!N2*Weighting!U14+TUM_default_S5_Util!O2*Weighting!U15+TUM_default_S5_Util!P2*Weighting!U16+TUM_default_S5_Util!Q2*Weighting!U17</f>
        <v>-0.21388932121380635</v>
      </c>
      <c r="V2" s="6">
        <f>+TUM_default_S5_Util!B2*Weighting!V2+TUM_default_S5_Util!C2*Weighting!V3+TUM_default_S5_Util!D2*Weighting!V4+TUM_default_S5_Util!E2*Weighting!V5+TUM_default_S5_Util!F2*Weighting!V6+TUM_default_S5_Util!G2*Weighting!V7+TUM_default_S5_Util!H2*Weighting!V8+TUM_default_S5_Util!I2*Weighting!V9+TUM_default_S5_Util!J2*Weighting!V10+TUM_default_S5_Util!K2*Weighting!V11+TUM_default_S5_Util!L2*Weighting!V12+TUM_default_S5_Util!M2*Weighting!V13+TUM_default_S5_Util!N2*Weighting!V14+TUM_default_S5_Util!O2*Weighting!V15+TUM_default_S5_Util!P2*Weighting!V16+TUM_default_S5_Util!Q2*Weighting!V17</f>
        <v>-0.5337380441629086</v>
      </c>
      <c r="W2" s="6">
        <f>+TUM_default_S5_Util!B2*Weighting!W2+TUM_default_S5_Util!C2*Weighting!W3+TUM_default_S5_Util!D2*Weighting!W4+TUM_default_S5_Util!E2*Weighting!W5+TUM_default_S5_Util!F2*Weighting!W6+TUM_default_S5_Util!G2*Weighting!W7+TUM_default_S5_Util!H2*Weighting!W8+TUM_default_S5_Util!I2*Weighting!W9+TUM_default_S5_Util!J2*Weighting!W10+TUM_default_S5_Util!K2*Weighting!W11+TUM_default_S5_Util!L2*Weighting!W12+TUM_default_S5_Util!M2*Weighting!W13+TUM_default_S5_Util!N2*Weighting!W14+TUM_default_S5_Util!O2*Weighting!W15+TUM_default_S5_Util!P2*Weighting!W16+TUM_default_S5_Util!Q2*Weighting!W17</f>
        <v>-0.82271138228398943</v>
      </c>
      <c r="X2" s="6">
        <f>+TUM_default_S5_Util!B2*Weighting!X2+TUM_default_S5_Util!C2*Weighting!X3+TUM_default_S5_Util!D2*Weighting!X4+TUM_default_S5_Util!E2*Weighting!X5+TUM_default_S5_Util!F2*Weighting!X6+TUM_default_S5_Util!G2*Weighting!X7+TUM_default_S5_Util!H2*Weighting!X8+TUM_default_S5_Util!I2*Weighting!X9+TUM_default_S5_Util!J2*Weighting!X10+TUM_default_S5_Util!K2*Weighting!X11+TUM_default_S5_Util!L2*Weighting!X12+TUM_default_S5_Util!M2*Weighting!X13+TUM_default_S5_Util!N2*Weighting!X14+TUM_default_S5_Util!O2*Weighting!X15+TUM_default_S5_Util!P2*Weighting!X16+TUM_default_S5_Util!Q2*Weighting!X17</f>
        <v>-0.41333654220013721</v>
      </c>
      <c r="Y2" s="6">
        <f>+TUM_default_S5_Util!B2*Weighting!Y2+TUM_default_S5_Util!C2*Weighting!Y3+TUM_default_S5_Util!D2*Weighting!Y4+TUM_default_S5_Util!E2*Weighting!Y5+TUM_default_S5_Util!F2*Weighting!Y6+TUM_default_S5_Util!G2*Weighting!Y7+TUM_default_S5_Util!H2*Weighting!Y8+TUM_default_S5_Util!I2*Weighting!Y9+TUM_default_S5_Util!J2*Weighting!Y10+TUM_default_S5_Util!K2*Weighting!Y11+TUM_default_S5_Util!L2*Weighting!Y12+TUM_default_S5_Util!M2*Weighting!Y13+TUM_default_S5_Util!N2*Weighting!Y14+TUM_default_S5_Util!O2*Weighting!Y15+TUM_default_S5_Util!P2*Weighting!Y16+TUM_default_S5_Util!Q2*Weighting!Y17</f>
        <v>-0.25200862113642608</v>
      </c>
      <c r="Z2" s="6">
        <f>+TUM_default_S5_Util!B2*Weighting!Z2+TUM_default_S5_Util!C2*Weighting!Z3+TUM_default_S5_Util!D2*Weighting!Z4+TUM_default_S5_Util!E2*Weighting!Z5+TUM_default_S5_Util!F2*Weighting!Z6+TUM_default_S5_Util!G2*Weighting!Z7+TUM_default_S5_Util!H2*Weighting!Z8+TUM_default_S5_Util!I2*Weighting!Z9+TUM_default_S5_Util!J2*Weighting!Z10+TUM_default_S5_Util!K2*Weighting!Z11+TUM_default_S5_Util!L2*Weighting!Z12+TUM_default_S5_Util!M2*Weighting!Z13+TUM_default_S5_Util!N2*Weighting!Z14+TUM_default_S5_Util!O2*Weighting!Z15+TUM_default_S5_Util!P2*Weighting!Z16+TUM_default_S5_Util!Q2*Weighting!Z17</f>
        <v>-1.1057157251081808</v>
      </c>
      <c r="AA2" s="6">
        <f>+TUM_default_S5_Util!B2*Weighting!AA2+TUM_default_S5_Util!C2*Weighting!AA3+TUM_default_S5_Util!D2*Weighting!AA4+TUM_default_S5_Util!E2*Weighting!AA5+TUM_default_S5_Util!F2*Weighting!AA6+TUM_default_S5_Util!G2*Weighting!AA7+TUM_default_S5_Util!H2*Weighting!AA8+TUM_default_S5_Util!I2*Weighting!AA9+TUM_default_S5_Util!J2*Weighting!AA10+TUM_default_S5_Util!K2*Weighting!AA11+TUM_default_S5_Util!L2*Weighting!AA12+TUM_default_S5_Util!M2*Weighting!AA13+TUM_default_S5_Util!N2*Weighting!AA14+TUM_default_S5_Util!O2*Weighting!AA15+TUM_default_S5_Util!P2*Weighting!AA16+TUM_default_S5_Util!Q2*Weighting!AA17</f>
        <v>-1.961185682480395</v>
      </c>
    </row>
    <row r="3" spans="1:27" x14ac:dyDescent="0.35">
      <c r="A3" s="5" t="s">
        <v>2</v>
      </c>
      <c r="B3" s="6">
        <f ca="1">+TUM_default_S5_Util!B3*Weighting!B2+TUM_default_S5_Util!C3*Weighting!B3+TUM_default_S5_Util!D3*Weighting!B4+TUM_default_S5_Util!E3*Weighting!B5+TUM_default_S5_Util!F3*Weighting!B6+TUM_default_S5_Util!G3*Weighting!B7+TUM_default_S5_Util!H3*Weighting!B8+TUM_default_S5_Util!I3*Weighting!B9+TUM_default_S5_Util!J3*Weighting!B10+TUM_default_S5_Util!K3*Weighting!B11+TUM_default_S5_Util!L3*Weighting!B12+TUM_default_S5_Util!M3*Weighting!B13+TUM_default_S5_Util!N3*Weighting!B14+TUM_default_S5_Util!O3*Weighting!B15+TUM_default_S5_Util!P3*Weighting!B16+TUM_default_S5_Util!Q3*Weighting!B17</f>
        <v>-9.8157671540018615E-2</v>
      </c>
      <c r="C3" s="6">
        <f ca="1">+TUM_default_S5_Util!B3*Weighting!C2+TUM_default_S5_Util!C3*Weighting!C3+TUM_default_S5_Util!D3*Weighting!C4+TUM_default_S5_Util!E3*Weighting!C5+TUM_default_S5_Util!F3*Weighting!C6+TUM_default_S5_Util!G3*Weighting!C7+TUM_default_S5_Util!H3*Weighting!C8+TUM_default_S5_Util!I3*Weighting!C9+TUM_default_S5_Util!J3*Weighting!C10+TUM_default_S5_Util!K3*Weighting!C11+TUM_default_S5_Util!L3*Weighting!C12+TUM_default_S5_Util!M3*Weighting!C13+TUM_default_S5_Util!N3*Weighting!C14+TUM_default_S5_Util!O3*Weighting!C15+TUM_default_S5_Util!P3*Weighting!C16+TUM_default_S5_Util!Q3*Weighting!C17</f>
        <v>-6.7773640379925365E-2</v>
      </c>
      <c r="D3" s="6">
        <f ca="1">+TUM_default_S5_Util!B3*Weighting!D2+TUM_default_S5_Util!C3*Weighting!D3+TUM_default_S5_Util!D3*Weighting!D4+TUM_default_S5_Util!E3*Weighting!D5+TUM_default_S5_Util!F3*Weighting!D6+TUM_default_S5_Util!G3*Weighting!D7+TUM_default_S5_Util!H3*Weighting!D8+TUM_default_S5_Util!I3*Weighting!D9+TUM_default_S5_Util!J3*Weighting!D10+TUM_default_S5_Util!K3*Weighting!D11+TUM_default_S5_Util!L3*Weighting!D12+TUM_default_S5_Util!M3*Weighting!D13+TUM_default_S5_Util!N3*Weighting!D14+TUM_default_S5_Util!O3*Weighting!D15+TUM_default_S5_Util!P3*Weighting!D16+TUM_default_S5_Util!Q3*Weighting!D17</f>
        <v>-9.622396911404027E-2</v>
      </c>
      <c r="E3" s="6">
        <f ca="1">+TUM_default_S5_Util!B3*Weighting!E2+TUM_default_S5_Util!C3*Weighting!E3+TUM_default_S5_Util!D3*Weighting!E4+TUM_default_S5_Util!E3*Weighting!E5+TUM_default_S5_Util!F3*Weighting!E6+TUM_default_S5_Util!G3*Weighting!E7+TUM_default_S5_Util!H3*Weighting!E8+TUM_default_S5_Util!I3*Weighting!E9+TUM_default_S5_Util!J3*Weighting!E10+TUM_default_S5_Util!K3*Weighting!E11+TUM_default_S5_Util!L3*Weighting!E12+TUM_default_S5_Util!M3*Weighting!E13+TUM_default_S5_Util!N3*Weighting!E14+TUM_default_S5_Util!O3*Weighting!E15+TUM_default_S5_Util!P3*Weighting!E16+TUM_default_S5_Util!Q3*Weighting!E17</f>
        <v>-5.6577221754176447E-2</v>
      </c>
      <c r="F3" s="6">
        <f ca="1">+TUM_default_S5_Util!B3*Weighting!F2+TUM_default_S5_Util!C3*Weighting!F3+TUM_default_S5_Util!D3*Weighting!F4+TUM_default_S5_Util!E3*Weighting!F5+TUM_default_S5_Util!F3*Weighting!F6+TUM_default_S5_Util!G3*Weighting!F7+TUM_default_S5_Util!H3*Weighting!F8+TUM_default_S5_Util!I3*Weighting!F9+TUM_default_S5_Util!J3*Weighting!F10+TUM_default_S5_Util!K3*Weighting!F11+TUM_default_S5_Util!L3*Weighting!F12+TUM_default_S5_Util!M3*Weighting!F13+TUM_default_S5_Util!N3*Weighting!F14+TUM_default_S5_Util!O3*Weighting!F15+TUM_default_S5_Util!P3*Weighting!F16+TUM_default_S5_Util!Q3*Weighting!F17</f>
        <v>-8.5649656970589849E-2</v>
      </c>
      <c r="G3" s="6">
        <f>+TUM_default_S5_Util!B3*Weighting!G2+TUM_default_S5_Util!C3*Weighting!G3+TUM_default_S5_Util!D3*Weighting!G4+TUM_default_S5_Util!E3*Weighting!G5+TUM_default_S5_Util!F3*Weighting!G6+TUM_default_S5_Util!G3*Weighting!G7+TUM_default_S5_Util!H3*Weighting!G8+TUM_default_S5_Util!I3*Weighting!G9+TUM_default_S5_Util!J3*Weighting!G10+TUM_default_S5_Util!K3*Weighting!G11+TUM_default_S5_Util!L3*Weighting!G12+TUM_default_S5_Util!M3*Weighting!G13+TUM_default_S5_Util!N3*Weighting!G14+TUM_default_S5_Util!O3*Weighting!G15+TUM_default_S5_Util!P3*Weighting!G16+TUM_default_S5_Util!Q3*Weighting!G17</f>
        <v>-5.0756142238166831E-2</v>
      </c>
      <c r="H3" s="6">
        <f>+TUM_default_S5_Util!B3*Weighting!H2+TUM_default_S5_Util!C3*Weighting!H3+TUM_default_S5_Util!D3*Weighting!H4+TUM_default_S5_Util!E3*Weighting!H5+TUM_default_S5_Util!F3*Weighting!H6+TUM_default_S5_Util!G3*Weighting!H7+TUM_default_S5_Util!H3*Weighting!H8+TUM_default_S5_Util!I3*Weighting!H9+TUM_default_S5_Util!J3*Weighting!H10+TUM_default_S5_Util!K3*Weighting!H11+TUM_default_S5_Util!L3*Weighting!H12+TUM_default_S5_Util!M3*Weighting!H13+TUM_default_S5_Util!N3*Weighting!H14+TUM_default_S5_Util!O3*Weighting!H15+TUM_default_S5_Util!P3*Weighting!H16+TUM_default_S5_Util!Q3*Weighting!H17</f>
        <v>-4.1853316718216911E-2</v>
      </c>
      <c r="I3" s="6">
        <f>+TUM_default_S5_Util!B3*Weighting!I2+TUM_default_S5_Util!C3*Weighting!I3+TUM_default_S5_Util!D3*Weighting!I4+TUM_default_S5_Util!E3*Weighting!I5+TUM_default_S5_Util!F3*Weighting!I6+TUM_default_S5_Util!G3*Weighting!I7+TUM_default_S5_Util!H3*Weighting!I8+TUM_default_S5_Util!I3*Weighting!I9+TUM_default_S5_Util!J3*Weighting!I10+TUM_default_S5_Util!K3*Weighting!I11+TUM_default_S5_Util!L3*Weighting!I12+TUM_default_S5_Util!M3*Weighting!I13+TUM_default_S5_Util!N3*Weighting!I14+TUM_default_S5_Util!O3*Weighting!I15+TUM_default_S5_Util!P3*Weighting!I16+TUM_default_S5_Util!Q3*Weighting!I17</f>
        <v>-5.1672355095766898E-2</v>
      </c>
      <c r="J3" s="6">
        <f>+TUM_default_S5_Util!B3*Weighting!J2+TUM_default_S5_Util!C3*Weighting!J3+TUM_default_S5_Util!D3*Weighting!J4+TUM_default_S5_Util!E3*Weighting!J5+TUM_default_S5_Util!F3*Weighting!J6+TUM_default_S5_Util!G3*Weighting!J7+TUM_default_S5_Util!H3*Weighting!J8+TUM_default_S5_Util!I3*Weighting!J9+TUM_default_S5_Util!J3*Weighting!J10+TUM_default_S5_Util!K3*Weighting!J11+TUM_default_S5_Util!L3*Weighting!J12+TUM_default_S5_Util!M3*Weighting!J13+TUM_default_S5_Util!N3*Weighting!J14+TUM_default_S5_Util!O3*Weighting!J15+TUM_default_S5_Util!P3*Weighting!J16+TUM_default_S5_Util!Q3*Weighting!J17</f>
        <v>-4.9369433703464374E-2</v>
      </c>
      <c r="K3" s="6">
        <f>+TUM_default_S5_Util!B3*Weighting!K2+TUM_default_S5_Util!C3*Weighting!K3+TUM_default_S5_Util!D3*Weighting!K4+TUM_default_S5_Util!E3*Weighting!K5+TUM_default_S5_Util!F3*Weighting!K6+TUM_default_S5_Util!G3*Weighting!K7+TUM_default_S5_Util!H3*Weighting!K8+TUM_default_S5_Util!I3*Weighting!K9+TUM_default_S5_Util!J3*Weighting!K10+TUM_default_S5_Util!K3*Weighting!K11+TUM_default_S5_Util!L3*Weighting!K12+TUM_default_S5_Util!M3*Weighting!K13+TUM_default_S5_Util!N3*Weighting!K14+TUM_default_S5_Util!O3*Weighting!K15+TUM_default_S5_Util!P3*Weighting!K16+TUM_default_S5_Util!Q3*Weighting!K17</f>
        <v>-4.5536205496042814E-2</v>
      </c>
      <c r="L3" s="6">
        <f>+TUM_default_S5_Util!B3*Weighting!L2+TUM_default_S5_Util!C3*Weighting!L3+TUM_default_S5_Util!D3*Weighting!L4+TUM_default_S5_Util!E3*Weighting!L5+TUM_default_S5_Util!F3*Weighting!L6+TUM_default_S5_Util!G3*Weighting!L7+TUM_default_S5_Util!H3*Weighting!L8+TUM_default_S5_Util!I3*Weighting!L9+TUM_default_S5_Util!J3*Weighting!L10+TUM_default_S5_Util!K3*Weighting!L11+TUM_default_S5_Util!L3*Weighting!L12+TUM_default_S5_Util!M3*Weighting!L13+TUM_default_S5_Util!N3*Weighting!L14+TUM_default_S5_Util!O3*Weighting!L15+TUM_default_S5_Util!P3*Weighting!L16+TUM_default_S5_Util!Q3*Weighting!L17</f>
        <v>-3.932180146242608E-2</v>
      </c>
      <c r="M3" s="6">
        <f>+TUM_default_S5_Util!B3*Weighting!M2+TUM_default_S5_Util!C3*Weighting!M3+TUM_default_S5_Util!D3*Weighting!M4+TUM_default_S5_Util!E3*Weighting!M5+TUM_default_S5_Util!F3*Weighting!M6+TUM_default_S5_Util!G3*Weighting!M7+TUM_default_S5_Util!H3*Weighting!M8+TUM_default_S5_Util!I3*Weighting!M9+TUM_default_S5_Util!J3*Weighting!M10+TUM_default_S5_Util!K3*Weighting!M11+TUM_default_S5_Util!L3*Weighting!M12+TUM_default_S5_Util!M3*Weighting!M13+TUM_default_S5_Util!N3*Weighting!M14+TUM_default_S5_Util!O3*Weighting!M15+TUM_default_S5_Util!P3*Weighting!M16+TUM_default_S5_Util!Q3*Weighting!M17</f>
        <v>-2.9176610660350093E-3</v>
      </c>
      <c r="N3" s="6">
        <f>+TUM_default_S5_Util!B3*Weighting!N2+TUM_default_S5_Util!C3*Weighting!N3+TUM_default_S5_Util!D3*Weighting!N4+TUM_default_S5_Util!E3*Weighting!N5+TUM_default_S5_Util!F3*Weighting!N6+TUM_default_S5_Util!G3*Weighting!N7+TUM_default_S5_Util!H3*Weighting!N8+TUM_default_S5_Util!I3*Weighting!N9+TUM_default_S5_Util!J3*Weighting!N10+TUM_default_S5_Util!K3*Weighting!N11+TUM_default_S5_Util!L3*Weighting!N12+TUM_default_S5_Util!M3*Weighting!N13+TUM_default_S5_Util!N3*Weighting!N14+TUM_default_S5_Util!O3*Weighting!N15+TUM_default_S5_Util!P3*Weighting!N16+TUM_default_S5_Util!Q3*Weighting!N17</f>
        <v>-0.27288102995720864</v>
      </c>
      <c r="O3" s="6">
        <f>+TUM_default_S5_Util!B3*Weighting!O2+TUM_default_S5_Util!C3*Weighting!O3+TUM_default_S5_Util!D3*Weighting!O4+TUM_default_S5_Util!E3*Weighting!O5+TUM_default_S5_Util!F3*Weighting!O6+TUM_default_S5_Util!G3*Weighting!O7+TUM_default_S5_Util!H3*Weighting!O8+TUM_default_S5_Util!I3*Weighting!O9+TUM_default_S5_Util!J3*Weighting!O10+TUM_default_S5_Util!K3*Weighting!O11+TUM_default_S5_Util!L3*Weighting!O12+TUM_default_S5_Util!M3*Weighting!O13+TUM_default_S5_Util!N3*Weighting!O14+TUM_default_S5_Util!O3*Weighting!O15+TUM_default_S5_Util!P3*Weighting!O16+TUM_default_S5_Util!Q3*Weighting!O17</f>
        <v>-9.823669049215962E-2</v>
      </c>
      <c r="P3" s="6">
        <f>+TUM_default_S5_Util!B3*Weighting!P2+TUM_default_S5_Util!C3*Weighting!P3+TUM_default_S5_Util!D3*Weighting!P4+TUM_default_S5_Util!E3*Weighting!P5+TUM_default_S5_Util!F3*Weighting!P6+TUM_default_S5_Util!G3*Weighting!P7+TUM_default_S5_Util!H3*Weighting!P8+TUM_default_S5_Util!I3*Weighting!P9+TUM_default_S5_Util!J3*Weighting!P10+TUM_default_S5_Util!K3*Weighting!P11+TUM_default_S5_Util!L3*Weighting!P12+TUM_default_S5_Util!M3*Weighting!P13+TUM_default_S5_Util!N3*Weighting!P14+TUM_default_S5_Util!O3*Weighting!P15+TUM_default_S5_Util!P3*Weighting!P16+TUM_default_S5_Util!Q3*Weighting!P17</f>
        <v>-4.3964182651585755E-2</v>
      </c>
      <c r="Q3" s="6">
        <f>+TUM_default_S5_Util!B3*Weighting!Q2+TUM_default_S5_Util!C3*Weighting!Q3+TUM_default_S5_Util!D3*Weighting!Q4+TUM_default_S5_Util!E3*Weighting!Q5+TUM_default_S5_Util!F3*Weighting!Q6+TUM_default_S5_Util!G3*Weighting!Q7+TUM_default_S5_Util!H3*Weighting!Q8+TUM_default_S5_Util!I3*Weighting!Q9+TUM_default_S5_Util!J3*Weighting!Q10+TUM_default_S5_Util!K3*Weighting!Q11+TUM_default_S5_Util!L3*Weighting!Q12+TUM_default_S5_Util!M3*Weighting!Q13+TUM_default_S5_Util!N3*Weighting!Q14+TUM_default_S5_Util!O3*Weighting!Q15+TUM_default_S5_Util!P3*Weighting!Q16+TUM_default_S5_Util!Q3*Weighting!Q17</f>
        <v>-4.7977301247608172E-3</v>
      </c>
      <c r="R3" s="6">
        <f>+TUM_default_S5_Util!B3*Weighting!R2+TUM_default_S5_Util!C3*Weighting!R3+TUM_default_S5_Util!D3*Weighting!R4+TUM_default_S5_Util!E3*Weighting!R5+TUM_default_S5_Util!F3*Weighting!R6+TUM_default_S5_Util!G3*Weighting!R7+TUM_default_S5_Util!H3*Weighting!R8+TUM_default_S5_Util!I3*Weighting!R9+TUM_default_S5_Util!J3*Weighting!R10+TUM_default_S5_Util!K3*Weighting!R11+TUM_default_S5_Util!L3*Weighting!R12+TUM_default_S5_Util!M3*Weighting!R13+TUM_default_S5_Util!N3*Weighting!R14+TUM_default_S5_Util!O3*Weighting!R15+TUM_default_S5_Util!P3*Weighting!R16+TUM_default_S5_Util!Q3*Weighting!R17</f>
        <v>-5.8570135504973614E-2</v>
      </c>
      <c r="S3" s="6">
        <f>+TUM_default_S5_Util!B3*Weighting!S2+TUM_default_S5_Util!C3*Weighting!S3+TUM_default_S5_Util!D3*Weighting!S4+TUM_default_S5_Util!E3*Weighting!S5+TUM_default_S5_Util!F3*Weighting!S6+TUM_default_S5_Util!G3*Weighting!S7+TUM_default_S5_Util!H3*Weighting!S8+TUM_default_S5_Util!I3*Weighting!S9+TUM_default_S5_Util!J3*Weighting!S10+TUM_default_S5_Util!K3*Weighting!S11+TUM_default_S5_Util!L3*Weighting!S12+TUM_default_S5_Util!M3*Weighting!S13+TUM_default_S5_Util!N3*Weighting!S14+TUM_default_S5_Util!O3*Weighting!S15+TUM_default_S5_Util!P3*Weighting!S16+TUM_default_S5_Util!Q3*Weighting!S17</f>
        <v>-3.8153998298126497E-2</v>
      </c>
      <c r="T3" s="6">
        <f>+TUM_default_S5_Util!B3*Weighting!T2+TUM_default_S5_Util!C3*Weighting!T3+TUM_default_S5_Util!D3*Weighting!T4+TUM_default_S5_Util!E3*Weighting!T5+TUM_default_S5_Util!F3*Weighting!T6+TUM_default_S5_Util!G3*Weighting!T7+TUM_default_S5_Util!H3*Weighting!T8+TUM_default_S5_Util!I3*Weighting!T9+TUM_default_S5_Util!J3*Weighting!T10+TUM_default_S5_Util!K3*Weighting!T11+TUM_default_S5_Util!L3*Weighting!T12+TUM_default_S5_Util!M3*Weighting!T13+TUM_default_S5_Util!N3*Weighting!T14+TUM_default_S5_Util!O3*Weighting!T15+TUM_default_S5_Util!P3*Weighting!T16+TUM_default_S5_Util!Q3*Weighting!T17</f>
        <v>-4.7848167150813817E-2</v>
      </c>
      <c r="U3" s="6">
        <f>+TUM_default_S5_Util!B3*Weighting!U2+TUM_default_S5_Util!C3*Weighting!U3+TUM_default_S5_Util!D3*Weighting!U4+TUM_default_S5_Util!E3*Weighting!U5+TUM_default_S5_Util!F3*Weighting!U6+TUM_default_S5_Util!G3*Weighting!U7+TUM_default_S5_Util!H3*Weighting!U8+TUM_default_S5_Util!I3*Weighting!U9+TUM_default_S5_Util!J3*Weighting!U10+TUM_default_S5_Util!K3*Weighting!U11+TUM_default_S5_Util!L3*Weighting!U12+TUM_default_S5_Util!M3*Weighting!U13+TUM_default_S5_Util!N3*Weighting!U14+TUM_default_S5_Util!O3*Weighting!U15+TUM_default_S5_Util!P3*Weighting!U16+TUM_default_S5_Util!Q3*Weighting!U17</f>
        <v>-5.2609246886293386E-3</v>
      </c>
      <c r="V3" s="6">
        <f>+TUM_default_S5_Util!B3*Weighting!V2+TUM_default_S5_Util!C3*Weighting!V3+TUM_default_S5_Util!D3*Weighting!V4+TUM_default_S5_Util!E3*Weighting!V5+TUM_default_S5_Util!F3*Weighting!V6+TUM_default_S5_Util!G3*Weighting!V7+TUM_default_S5_Util!H3*Weighting!V8+TUM_default_S5_Util!I3*Weighting!V9+TUM_default_S5_Util!J3*Weighting!V10+TUM_default_S5_Util!K3*Weighting!V11+TUM_default_S5_Util!L3*Weighting!V12+TUM_default_S5_Util!M3*Weighting!V13+TUM_default_S5_Util!N3*Weighting!V14+TUM_default_S5_Util!O3*Weighting!V15+TUM_default_S5_Util!P3*Weighting!V16+TUM_default_S5_Util!Q3*Weighting!V17</f>
        <v>-2.7231258447381366E-2</v>
      </c>
      <c r="W3" s="6">
        <f>+TUM_default_S5_Util!B3*Weighting!W2+TUM_default_S5_Util!C3*Weighting!W3+TUM_default_S5_Util!D3*Weighting!W4+TUM_default_S5_Util!E3*Weighting!W5+TUM_default_S5_Util!F3*Weighting!W6+TUM_default_S5_Util!G3*Weighting!W7+TUM_default_S5_Util!H3*Weighting!W8+TUM_default_S5_Util!I3*Weighting!W9+TUM_default_S5_Util!J3*Weighting!W10+TUM_default_S5_Util!K3*Weighting!W11+TUM_default_S5_Util!L3*Weighting!W12+TUM_default_S5_Util!M3*Weighting!W13+TUM_default_S5_Util!N3*Weighting!W14+TUM_default_S5_Util!O3*Weighting!W15+TUM_default_S5_Util!P3*Weighting!W16+TUM_default_S5_Util!Q3*Weighting!W17</f>
        <v>-7.1511547261714783E-2</v>
      </c>
      <c r="X3" s="6">
        <f>+TUM_default_S5_Util!B3*Weighting!X2+TUM_default_S5_Util!C3*Weighting!X3+TUM_default_S5_Util!D3*Weighting!X4+TUM_default_S5_Util!E3*Weighting!X5+TUM_default_S5_Util!F3*Weighting!X6+TUM_default_S5_Util!G3*Weighting!X7+TUM_default_S5_Util!H3*Weighting!X8+TUM_default_S5_Util!I3*Weighting!X9+TUM_default_S5_Util!J3*Weighting!X10+TUM_default_S5_Util!K3*Weighting!X11+TUM_default_S5_Util!L3*Weighting!X12+TUM_default_S5_Util!M3*Weighting!X13+TUM_default_S5_Util!N3*Weighting!X14+TUM_default_S5_Util!O3*Weighting!X15+TUM_default_S5_Util!P3*Weighting!X16+TUM_default_S5_Util!Q3*Weighting!X17</f>
        <v>-4.4235679577725086E-3</v>
      </c>
      <c r="Y3" s="6">
        <f>+TUM_default_S5_Util!B3*Weighting!Y2+TUM_default_S5_Util!C3*Weighting!Y3+TUM_default_S5_Util!D3*Weighting!Y4+TUM_default_S5_Util!E3*Weighting!Y5+TUM_default_S5_Util!F3*Weighting!Y6+TUM_default_S5_Util!G3*Weighting!Y7+TUM_default_S5_Util!H3*Weighting!Y8+TUM_default_S5_Util!I3*Weighting!Y9+TUM_default_S5_Util!J3*Weighting!Y10+TUM_default_S5_Util!K3*Weighting!Y11+TUM_default_S5_Util!L3*Weighting!Y12+TUM_default_S5_Util!M3*Weighting!Y13+TUM_default_S5_Util!N3*Weighting!Y14+TUM_default_S5_Util!O3*Weighting!Y15+TUM_default_S5_Util!P3*Weighting!Y16+TUM_default_S5_Util!Q3*Weighting!Y17</f>
        <v>-2.3785019982471424E-3</v>
      </c>
      <c r="Z3" s="6">
        <f>+TUM_default_S5_Util!B3*Weighting!Z2+TUM_default_S5_Util!C3*Weighting!Z3+TUM_default_S5_Util!D3*Weighting!Z4+TUM_default_S5_Util!E3*Weighting!Z5+TUM_default_S5_Util!F3*Weighting!Z6+TUM_default_S5_Util!G3*Weighting!Z7+TUM_default_S5_Util!H3*Weighting!Z8+TUM_default_S5_Util!I3*Weighting!Z9+TUM_default_S5_Util!J3*Weighting!Z10+TUM_default_S5_Util!K3*Weighting!Z11+TUM_default_S5_Util!L3*Weighting!Z12+TUM_default_S5_Util!M3*Weighting!Z13+TUM_default_S5_Util!N3*Weighting!Z14+TUM_default_S5_Util!O3*Weighting!Z15+TUM_default_S5_Util!P3*Weighting!Z16+TUM_default_S5_Util!Q3*Weighting!Z17</f>
        <v>-1.8353936958157104E-2</v>
      </c>
      <c r="AA3" s="6">
        <f>+TUM_default_S5_Util!B3*Weighting!AA2+TUM_default_S5_Util!C3*Weighting!AA3+TUM_default_S5_Util!D3*Weighting!AA4+TUM_default_S5_Util!E3*Weighting!AA5+TUM_default_S5_Util!F3*Weighting!AA6+TUM_default_S5_Util!G3*Weighting!AA7+TUM_default_S5_Util!H3*Weighting!AA8+TUM_default_S5_Util!I3*Weighting!AA9+TUM_default_S5_Util!J3*Weighting!AA10+TUM_default_S5_Util!K3*Weighting!AA11+TUM_default_S5_Util!L3*Weighting!AA12+TUM_default_S5_Util!M3*Weighting!AA13+TUM_default_S5_Util!N3*Weighting!AA14+TUM_default_S5_Util!O3*Weighting!AA15+TUM_default_S5_Util!P3*Weighting!AA16+TUM_default_S5_Util!Q3*Weighting!AA17</f>
        <v>-7.6247141790676931E-2</v>
      </c>
    </row>
    <row r="4" spans="1:27" x14ac:dyDescent="0.35">
      <c r="A4" s="5" t="s">
        <v>3</v>
      </c>
      <c r="B4" s="6">
        <f ca="1">+TUM_default_S5_Util!B4*Weighting!B2+TUM_default_S5_Util!C4*Weighting!B3+TUM_default_S5_Util!D4*Weighting!B4+TUM_default_S5_Util!E4*Weighting!B5+TUM_default_S5_Util!F4*Weighting!B6+TUM_default_S5_Util!G4*Weighting!B7+TUM_default_S5_Util!H4*Weighting!B8+TUM_default_S5_Util!I4*Weighting!B9+TUM_default_S5_Util!J4*Weighting!B10+TUM_default_S5_Util!K4*Weighting!B11+TUM_default_S5_Util!L4*Weighting!B12+TUM_default_S5_Util!M4*Weighting!B13+TUM_default_S5_Util!N4*Weighting!B14+TUM_default_S5_Util!O4*Weighting!B15+TUM_default_S5_Util!P4*Weighting!B16+TUM_default_S5_Util!Q4*Weighting!B17</f>
        <v>-3.6243390930064536</v>
      </c>
      <c r="C4" s="6">
        <f ca="1">+TUM_default_S5_Util!B4*Weighting!C2+TUM_default_S5_Util!C4*Weighting!C3+TUM_default_S5_Util!D4*Weighting!C4+TUM_default_S5_Util!E4*Weighting!C5+TUM_default_S5_Util!F4*Weighting!C6+TUM_default_S5_Util!G4*Weighting!C7+TUM_default_S5_Util!H4*Weighting!C8+TUM_default_S5_Util!I4*Weighting!C9+TUM_default_S5_Util!J4*Weighting!C10+TUM_default_S5_Util!K4*Weighting!C11+TUM_default_S5_Util!L4*Weighting!C12+TUM_default_S5_Util!M4*Weighting!C13+TUM_default_S5_Util!N4*Weighting!C14+TUM_default_S5_Util!O4*Weighting!C15+TUM_default_S5_Util!P4*Weighting!C16+TUM_default_S5_Util!Q4*Weighting!C17</f>
        <v>-3.043764135617399</v>
      </c>
      <c r="D4" s="6">
        <f ca="1">+TUM_default_S5_Util!B4*Weighting!D2+TUM_default_S5_Util!C4*Weighting!D3+TUM_default_S5_Util!D4*Weighting!D4+TUM_default_S5_Util!E4*Weighting!D5+TUM_default_S5_Util!F4*Weighting!D6+TUM_default_S5_Util!G4*Weighting!D7+TUM_default_S5_Util!H4*Weighting!D8+TUM_default_S5_Util!I4*Weighting!D9+TUM_default_S5_Util!J4*Weighting!D10+TUM_default_S5_Util!K4*Weighting!D11+TUM_default_S5_Util!L4*Weighting!D12+TUM_default_S5_Util!M4*Weighting!D13+TUM_default_S5_Util!N4*Weighting!D14+TUM_default_S5_Util!O4*Weighting!D15+TUM_default_S5_Util!P4*Weighting!D16+TUM_default_S5_Util!Q4*Weighting!D17</f>
        <v>-3.5404121073112771</v>
      </c>
      <c r="E4" s="6">
        <f ca="1">+TUM_default_S5_Util!B4*Weighting!E2+TUM_default_S5_Util!C4*Weighting!E3+TUM_default_S5_Util!D4*Weighting!E4+TUM_default_S5_Util!E4*Weighting!E5+TUM_default_S5_Util!F4*Weighting!E6+TUM_default_S5_Util!G4*Weighting!E7+TUM_default_S5_Util!H4*Weighting!E8+TUM_default_S5_Util!I4*Weighting!E9+TUM_default_S5_Util!J4*Weighting!E10+TUM_default_S5_Util!K4*Weighting!E11+TUM_default_S5_Util!L4*Weighting!E12+TUM_default_S5_Util!M4*Weighting!E13+TUM_default_S5_Util!N4*Weighting!E14+TUM_default_S5_Util!O4*Weighting!E15+TUM_default_S5_Util!P4*Weighting!E16+TUM_default_S5_Util!Q4*Weighting!E17</f>
        <v>-1.3069537667243256</v>
      </c>
      <c r="F4" s="6">
        <f ca="1">+TUM_default_S5_Util!B4*Weighting!F2+TUM_default_S5_Util!C4*Weighting!F3+TUM_default_S5_Util!D4*Weighting!F4+TUM_default_S5_Util!E4*Weighting!F5+TUM_default_S5_Util!F4*Weighting!F6+TUM_default_S5_Util!G4*Weighting!F7+TUM_default_S5_Util!H4*Weighting!F8+TUM_default_S5_Util!I4*Weighting!F9+TUM_default_S5_Util!J4*Weighting!F10+TUM_default_S5_Util!K4*Weighting!F11+TUM_default_S5_Util!L4*Weighting!F12+TUM_default_S5_Util!M4*Weighting!F13+TUM_default_S5_Util!N4*Weighting!F14+TUM_default_S5_Util!O4*Weighting!F15+TUM_default_S5_Util!P4*Weighting!F16+TUM_default_S5_Util!Q4*Weighting!F17</f>
        <v>-3.469236082858151</v>
      </c>
      <c r="G4" s="6">
        <f>+TUM_default_S5_Util!B4*Weighting!G2+TUM_default_S5_Util!C4*Weighting!G3+TUM_default_S5_Util!D4*Weighting!G4+TUM_default_S5_Util!E4*Weighting!G5+TUM_default_S5_Util!F4*Weighting!G6+TUM_default_S5_Util!G4*Weighting!G7+TUM_default_S5_Util!H4*Weighting!G8+TUM_default_S5_Util!I4*Weighting!G9+TUM_default_S5_Util!J4*Weighting!G10+TUM_default_S5_Util!K4*Weighting!G11+TUM_default_S5_Util!L4*Weighting!G12+TUM_default_S5_Util!M4*Weighting!G13+TUM_default_S5_Util!N4*Weighting!G14+TUM_default_S5_Util!O4*Weighting!G15+TUM_default_S5_Util!P4*Weighting!G16+TUM_default_S5_Util!Q4*Weighting!G17</f>
        <v>-2.1638098085021622</v>
      </c>
      <c r="H4" s="6">
        <f>+TUM_default_S5_Util!B4*Weighting!H2+TUM_default_S5_Util!C4*Weighting!H3+TUM_default_S5_Util!D4*Weighting!H4+TUM_default_S5_Util!E4*Weighting!H5+TUM_default_S5_Util!F4*Weighting!H6+TUM_default_S5_Util!G4*Weighting!H7+TUM_default_S5_Util!H4*Weighting!H8+TUM_default_S5_Util!I4*Weighting!H9+TUM_default_S5_Util!J4*Weighting!H10+TUM_default_S5_Util!K4*Weighting!H11+TUM_default_S5_Util!L4*Weighting!H12+TUM_default_S5_Util!M4*Weighting!H13+TUM_default_S5_Util!N4*Weighting!H14+TUM_default_S5_Util!O4*Weighting!H15+TUM_default_S5_Util!P4*Weighting!H16+TUM_default_S5_Util!Q4*Weighting!H17</f>
        <v>-2.1634769129586404</v>
      </c>
      <c r="I4" s="6">
        <f>+TUM_default_S5_Util!B4*Weighting!I2+TUM_default_S5_Util!C4*Weighting!I3+TUM_default_S5_Util!D4*Weighting!I4+TUM_default_S5_Util!E4*Weighting!I5+TUM_default_S5_Util!F4*Weighting!I6+TUM_default_S5_Util!G4*Weighting!I7+TUM_default_S5_Util!H4*Weighting!I8+TUM_default_S5_Util!I4*Weighting!I9+TUM_default_S5_Util!J4*Weighting!I10+TUM_default_S5_Util!K4*Weighting!I11+TUM_default_S5_Util!L4*Weighting!I12+TUM_default_S5_Util!M4*Weighting!I13+TUM_default_S5_Util!N4*Weighting!I14+TUM_default_S5_Util!O4*Weighting!I15+TUM_default_S5_Util!P4*Weighting!I16+TUM_default_S5_Util!Q4*Weighting!I17</f>
        <v>-2.232391103325571</v>
      </c>
      <c r="J4" s="6">
        <f>+TUM_default_S5_Util!B4*Weighting!J2+TUM_default_S5_Util!C4*Weighting!J3+TUM_default_S5_Util!D4*Weighting!J4+TUM_default_S5_Util!E4*Weighting!J5+TUM_default_S5_Util!F4*Weighting!J6+TUM_default_S5_Util!G4*Weighting!J7+TUM_default_S5_Util!H4*Weighting!J8+TUM_default_S5_Util!I4*Weighting!J9+TUM_default_S5_Util!J4*Weighting!J10+TUM_default_S5_Util!K4*Weighting!J11+TUM_default_S5_Util!L4*Weighting!J12+TUM_default_S5_Util!M4*Weighting!J13+TUM_default_S5_Util!N4*Weighting!J14+TUM_default_S5_Util!O4*Weighting!J15+TUM_default_S5_Util!P4*Weighting!J16+TUM_default_S5_Util!Q4*Weighting!J17</f>
        <v>-1.5414487323948149</v>
      </c>
      <c r="K4" s="6">
        <f>+TUM_default_S5_Util!B4*Weighting!K2+TUM_default_S5_Util!C4*Weighting!K3+TUM_default_S5_Util!D4*Weighting!K4+TUM_default_S5_Util!E4*Weighting!K5+TUM_default_S5_Util!F4*Weighting!K6+TUM_default_S5_Util!G4*Weighting!K7+TUM_default_S5_Util!H4*Weighting!K8+TUM_default_S5_Util!I4*Weighting!K9+TUM_default_S5_Util!J4*Weighting!K10+TUM_default_S5_Util!K4*Weighting!K11+TUM_default_S5_Util!L4*Weighting!K12+TUM_default_S5_Util!M4*Weighting!K13+TUM_default_S5_Util!N4*Weighting!K14+TUM_default_S5_Util!O4*Weighting!K15+TUM_default_S5_Util!P4*Weighting!K16+TUM_default_S5_Util!Q4*Weighting!K17</f>
        <v>-2.2128726199989321</v>
      </c>
      <c r="L4" s="6">
        <f>+TUM_default_S5_Util!B4*Weighting!L2+TUM_default_S5_Util!C4*Weighting!L3+TUM_default_S5_Util!D4*Weighting!L4+TUM_default_S5_Util!E4*Weighting!L5+TUM_default_S5_Util!F4*Weighting!L6+TUM_default_S5_Util!G4*Weighting!L7+TUM_default_S5_Util!H4*Weighting!L8+TUM_default_S5_Util!I4*Weighting!L9+TUM_default_S5_Util!J4*Weighting!L10+TUM_default_S5_Util!K4*Weighting!L11+TUM_default_S5_Util!L4*Weighting!L12+TUM_default_S5_Util!M4*Weighting!L13+TUM_default_S5_Util!N4*Weighting!L14+TUM_default_S5_Util!O4*Weighting!L15+TUM_default_S5_Util!P4*Weighting!L16+TUM_default_S5_Util!Q4*Weighting!L17</f>
        <v>-3.6288978865769064</v>
      </c>
      <c r="M4" s="6">
        <f>+TUM_default_S5_Util!B4*Weighting!M2+TUM_default_S5_Util!C4*Weighting!M3+TUM_default_S5_Util!D4*Weighting!M4+TUM_default_S5_Util!E4*Weighting!M5+TUM_default_S5_Util!F4*Weighting!M6+TUM_default_S5_Util!G4*Weighting!M7+TUM_default_S5_Util!H4*Weighting!M8+TUM_default_S5_Util!I4*Weighting!M9+TUM_default_S5_Util!J4*Weighting!M10+TUM_default_S5_Util!K4*Weighting!M11+TUM_default_S5_Util!L4*Weighting!M12+TUM_default_S5_Util!M4*Weighting!M13+TUM_default_S5_Util!N4*Weighting!M14+TUM_default_S5_Util!O4*Weighting!M15+TUM_default_S5_Util!P4*Weighting!M16+TUM_default_S5_Util!Q4*Weighting!M17</f>
        <v>-6.2594509149962133E-2</v>
      </c>
      <c r="N4" s="6">
        <f>+TUM_default_S5_Util!B4*Weighting!N2+TUM_default_S5_Util!C4*Weighting!N3+TUM_default_S5_Util!D4*Weighting!N4+TUM_default_S5_Util!E4*Weighting!N5+TUM_default_S5_Util!F4*Weighting!N6+TUM_default_S5_Util!G4*Weighting!N7+TUM_default_S5_Util!H4*Weighting!N8+TUM_default_S5_Util!I4*Weighting!N9+TUM_default_S5_Util!J4*Weighting!N10+TUM_default_S5_Util!K4*Weighting!N11+TUM_default_S5_Util!L4*Weighting!N12+TUM_default_S5_Util!M4*Weighting!N13+TUM_default_S5_Util!N4*Weighting!N14+TUM_default_S5_Util!O4*Weighting!N15+TUM_default_S5_Util!P4*Weighting!N16+TUM_default_S5_Util!Q4*Weighting!N17</f>
        <v>-8.0888825306095402</v>
      </c>
      <c r="O4" s="6">
        <f>+TUM_default_S5_Util!B4*Weighting!O2+TUM_default_S5_Util!C4*Weighting!O3+TUM_default_S5_Util!D4*Weighting!O4+TUM_default_S5_Util!E4*Weighting!O5+TUM_default_S5_Util!F4*Weighting!O6+TUM_default_S5_Util!G4*Weighting!O7+TUM_default_S5_Util!H4*Weighting!O8+TUM_default_S5_Util!I4*Weighting!O9+TUM_default_S5_Util!J4*Weighting!O10+TUM_default_S5_Util!K4*Weighting!O11+TUM_default_S5_Util!L4*Weighting!O12+TUM_default_S5_Util!M4*Weighting!O13+TUM_default_S5_Util!N4*Weighting!O14+TUM_default_S5_Util!O4*Weighting!O15+TUM_default_S5_Util!P4*Weighting!O16+TUM_default_S5_Util!Q4*Weighting!O17</f>
        <v>-4.5734044887383307</v>
      </c>
      <c r="P4" s="6">
        <f>+TUM_default_S5_Util!B4*Weighting!P2+TUM_default_S5_Util!C4*Weighting!P3+TUM_default_S5_Util!D4*Weighting!P4+TUM_default_S5_Util!E4*Weighting!P5+TUM_default_S5_Util!F4*Weighting!P6+TUM_default_S5_Util!G4*Weighting!P7+TUM_default_S5_Util!H4*Weighting!P8+TUM_default_S5_Util!I4*Weighting!P9+TUM_default_S5_Util!J4*Weighting!P10+TUM_default_S5_Util!K4*Weighting!P11+TUM_default_S5_Util!L4*Weighting!P12+TUM_default_S5_Util!M4*Weighting!P13+TUM_default_S5_Util!N4*Weighting!P14+TUM_default_S5_Util!O4*Weighting!P15+TUM_default_S5_Util!P4*Weighting!P16+TUM_default_S5_Util!Q4*Weighting!P17</f>
        <v>-3.8313701982204766</v>
      </c>
      <c r="Q4" s="6">
        <f>+TUM_default_S5_Util!B4*Weighting!Q2+TUM_default_S5_Util!C4*Weighting!Q3+TUM_default_S5_Util!D4*Weighting!Q4+TUM_default_S5_Util!E4*Weighting!Q5+TUM_default_S5_Util!F4*Weighting!Q6+TUM_default_S5_Util!G4*Weighting!Q7+TUM_default_S5_Util!H4*Weighting!Q8+TUM_default_S5_Util!I4*Weighting!Q9+TUM_default_S5_Util!J4*Weighting!Q10+TUM_default_S5_Util!K4*Weighting!Q11+TUM_default_S5_Util!L4*Weighting!Q12+TUM_default_S5_Util!M4*Weighting!Q13+TUM_default_S5_Util!N4*Weighting!Q14+TUM_default_S5_Util!O4*Weighting!Q15+TUM_default_S5_Util!P4*Weighting!Q16+TUM_default_S5_Util!Q4*Weighting!Q17</f>
        <v>-0.22077207882456718</v>
      </c>
      <c r="R4" s="6">
        <f>+TUM_default_S5_Util!B4*Weighting!R2+TUM_default_S5_Util!C4*Weighting!R3+TUM_default_S5_Util!D4*Weighting!R4+TUM_default_S5_Util!E4*Weighting!R5+TUM_default_S5_Util!F4*Weighting!R6+TUM_default_S5_Util!G4*Weighting!R7+TUM_default_S5_Util!H4*Weighting!R8+TUM_default_S5_Util!I4*Weighting!R9+TUM_default_S5_Util!J4*Weighting!R10+TUM_default_S5_Util!K4*Weighting!R11+TUM_default_S5_Util!L4*Weighting!R12+TUM_default_S5_Util!M4*Weighting!R13+TUM_default_S5_Util!N4*Weighting!R14+TUM_default_S5_Util!O4*Weighting!R15+TUM_default_S5_Util!P4*Weighting!R16+TUM_default_S5_Util!Q4*Weighting!R17</f>
        <v>-0.97001092314713311</v>
      </c>
      <c r="S4" s="6">
        <f>+TUM_default_S5_Util!B4*Weighting!S2+TUM_default_S5_Util!C4*Weighting!S3+TUM_default_S5_Util!D4*Weighting!S4+TUM_default_S5_Util!E4*Weighting!S5+TUM_default_S5_Util!F4*Weighting!S6+TUM_default_S5_Util!G4*Weighting!S7+TUM_default_S5_Util!H4*Weighting!S8+TUM_default_S5_Util!I4*Weighting!S9+TUM_default_S5_Util!J4*Weighting!S10+TUM_default_S5_Util!K4*Weighting!S11+TUM_default_S5_Util!L4*Weighting!S12+TUM_default_S5_Util!M4*Weighting!S13+TUM_default_S5_Util!N4*Weighting!S14+TUM_default_S5_Util!O4*Weighting!S15+TUM_default_S5_Util!P4*Weighting!S16+TUM_default_S5_Util!Q4*Weighting!S17</f>
        <v>-3.5075338191239287</v>
      </c>
      <c r="T4" s="6">
        <f>+TUM_default_S5_Util!B4*Weighting!T2+TUM_default_S5_Util!C4*Weighting!T3+TUM_default_S5_Util!D4*Weighting!T4+TUM_default_S5_Util!E4*Weighting!T5+TUM_default_S5_Util!F4*Weighting!T6+TUM_default_S5_Util!G4*Weighting!T7+TUM_default_S5_Util!H4*Weighting!T8+TUM_default_S5_Util!I4*Weighting!T9+TUM_default_S5_Util!J4*Weighting!T10+TUM_default_S5_Util!K4*Weighting!T11+TUM_default_S5_Util!L4*Weighting!T12+TUM_default_S5_Util!M4*Weighting!T13+TUM_default_S5_Util!N4*Weighting!T14+TUM_default_S5_Util!O4*Weighting!T15+TUM_default_S5_Util!P4*Weighting!T16+TUM_default_S5_Util!Q4*Weighting!T17</f>
        <v>-4.6403120621604854</v>
      </c>
      <c r="U4" s="6">
        <f>+TUM_default_S5_Util!B4*Weighting!U2+TUM_default_S5_Util!C4*Weighting!U3+TUM_default_S5_Util!D4*Weighting!U4+TUM_default_S5_Util!E4*Weighting!U5+TUM_default_S5_Util!F4*Weighting!U6+TUM_default_S5_Util!G4*Weighting!U7+TUM_default_S5_Util!H4*Weighting!U8+TUM_default_S5_Util!I4*Weighting!U9+TUM_default_S5_Util!J4*Weighting!U10+TUM_default_S5_Util!K4*Weighting!U11+TUM_default_S5_Util!L4*Weighting!U12+TUM_default_S5_Util!M4*Weighting!U13+TUM_default_S5_Util!N4*Weighting!U14+TUM_default_S5_Util!O4*Weighting!U15+TUM_default_S5_Util!P4*Weighting!U16+TUM_default_S5_Util!Q4*Weighting!U17</f>
        <v>-0.20862839652517701</v>
      </c>
      <c r="V4" s="6">
        <f>+TUM_default_S5_Util!B4*Weighting!V2+TUM_default_S5_Util!C4*Weighting!V3+TUM_default_S5_Util!D4*Weighting!V4+TUM_default_S5_Util!E4*Weighting!V5+TUM_default_S5_Util!F4*Weighting!V6+TUM_default_S5_Util!G4*Weighting!V7+TUM_default_S5_Util!H4*Weighting!V8+TUM_default_S5_Util!I4*Weighting!V9+TUM_default_S5_Util!J4*Weighting!V10+TUM_default_S5_Util!K4*Weighting!V11+TUM_default_S5_Util!L4*Weighting!V12+TUM_default_S5_Util!M4*Weighting!V13+TUM_default_S5_Util!N4*Weighting!V14+TUM_default_S5_Util!O4*Weighting!V15+TUM_default_S5_Util!P4*Weighting!V16+TUM_default_S5_Util!Q4*Weighting!V17</f>
        <v>-0.50650678571552732</v>
      </c>
      <c r="W4" s="6">
        <f>+TUM_default_S5_Util!B4*Weighting!W2+TUM_default_S5_Util!C4*Weighting!W3+TUM_default_S5_Util!D4*Weighting!W4+TUM_default_S5_Util!E4*Weighting!W5+TUM_default_S5_Util!F4*Weighting!W6+TUM_default_S5_Util!G4*Weighting!W7+TUM_default_S5_Util!H4*Weighting!W8+TUM_default_S5_Util!I4*Weighting!W9+TUM_default_S5_Util!J4*Weighting!W10+TUM_default_S5_Util!K4*Weighting!W11+TUM_default_S5_Util!L4*Weighting!W12+TUM_default_S5_Util!M4*Weighting!W13+TUM_default_S5_Util!N4*Weighting!W14+TUM_default_S5_Util!O4*Weighting!W15+TUM_default_S5_Util!P4*Weighting!W16+TUM_default_S5_Util!Q4*Weighting!W17</f>
        <v>-0.75119983502227472</v>
      </c>
      <c r="X4" s="6">
        <f>+TUM_default_S5_Util!B4*Weighting!X2+TUM_default_S5_Util!C4*Weighting!X3+TUM_default_S5_Util!D4*Weighting!X4+TUM_default_S5_Util!E4*Weighting!X5+TUM_default_S5_Util!F4*Weighting!X6+TUM_default_S5_Util!G4*Weighting!X7+TUM_default_S5_Util!H4*Weighting!X8+TUM_default_S5_Util!I4*Weighting!X9+TUM_default_S5_Util!J4*Weighting!X10+TUM_default_S5_Util!K4*Weighting!X11+TUM_default_S5_Util!L4*Weighting!X12+TUM_default_S5_Util!M4*Weighting!X13+TUM_default_S5_Util!N4*Weighting!X14+TUM_default_S5_Util!O4*Weighting!X15+TUM_default_S5_Util!P4*Weighting!X16+TUM_default_S5_Util!Q4*Weighting!X17</f>
        <v>-0.40891297424236472</v>
      </c>
      <c r="Y4" s="6">
        <f>+TUM_default_S5_Util!B4*Weighting!Y2+TUM_default_S5_Util!C4*Weighting!Y3+TUM_default_S5_Util!D4*Weighting!Y4+TUM_default_S5_Util!E4*Weighting!Y5+TUM_default_S5_Util!F4*Weighting!Y6+TUM_default_S5_Util!G4*Weighting!Y7+TUM_default_S5_Util!H4*Weighting!Y8+TUM_default_S5_Util!I4*Weighting!Y9+TUM_default_S5_Util!J4*Weighting!Y10+TUM_default_S5_Util!K4*Weighting!Y11+TUM_default_S5_Util!L4*Weighting!Y12+TUM_default_S5_Util!M4*Weighting!Y13+TUM_default_S5_Util!N4*Weighting!Y14+TUM_default_S5_Util!O4*Weighting!Y15+TUM_default_S5_Util!P4*Weighting!Y16+TUM_default_S5_Util!Q4*Weighting!Y17</f>
        <v>-0.24963011913817895</v>
      </c>
      <c r="Z4" s="6">
        <f>+TUM_default_S5_Util!B4*Weighting!Z2+TUM_default_S5_Util!C4*Weighting!Z3+TUM_default_S5_Util!D4*Weighting!Z4+TUM_default_S5_Util!E4*Weighting!Z5+TUM_default_S5_Util!F4*Weighting!Z6+TUM_default_S5_Util!G4*Weighting!Z7+TUM_default_S5_Util!H4*Weighting!Z8+TUM_default_S5_Util!I4*Weighting!Z9+TUM_default_S5_Util!J4*Weighting!Z10+TUM_default_S5_Util!K4*Weighting!Z11+TUM_default_S5_Util!L4*Weighting!Z12+TUM_default_S5_Util!M4*Weighting!Z13+TUM_default_S5_Util!N4*Weighting!Z14+TUM_default_S5_Util!O4*Weighting!Z15+TUM_default_S5_Util!P4*Weighting!Z16+TUM_default_S5_Util!Q4*Weighting!Z17</f>
        <v>-1.0873617881500239</v>
      </c>
      <c r="AA4" s="6">
        <f>+TUM_default_S5_Util!B4*Weighting!AA2+TUM_default_S5_Util!C4*Weighting!AA3+TUM_default_S5_Util!D4*Weighting!AA4+TUM_default_S5_Util!E4*Weighting!AA5+TUM_default_S5_Util!F4*Weighting!AA6+TUM_default_S5_Util!G4*Weighting!AA7+TUM_default_S5_Util!H4*Weighting!AA8+TUM_default_S5_Util!I4*Weighting!AA9+TUM_default_S5_Util!J4*Weighting!AA10+TUM_default_S5_Util!K4*Weighting!AA11+TUM_default_S5_Util!L4*Weighting!AA12+TUM_default_S5_Util!M4*Weighting!AA13+TUM_default_S5_Util!N4*Weighting!AA14+TUM_default_S5_Util!O4*Weighting!AA15+TUM_default_S5_Util!P4*Weighting!AA16+TUM_default_S5_Util!Q4*Weighting!AA17</f>
        <v>-1.8849385406897181</v>
      </c>
    </row>
  </sheetData>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efault_S5_Mat!B2*Weighting!B2+TUM_default_S5_Mat!C2*Weighting!B3+TUM_default_S5_Mat!D2*Weighting!B4+TUM_default_S5_Mat!E2*Weighting!B5+TUM_default_S5_Mat!F2*Weighting!B6+TUM_default_S5_Mat!G2*Weighting!B7+TUM_default_S5_Mat!H2*Weighting!B8+TUM_default_S5_Mat!I2*Weighting!B9+TUM_default_S5_Mat!J2*Weighting!B10+TUM_default_S5_Mat!K2*Weighting!B11+TUM_default_S5_Mat!L2*Weighting!B12+TUM_default_S5_Mat!M2*Weighting!B13+TUM_default_S5_Mat!N2*Weighting!B14+TUM_default_S5_Mat!O2*Weighting!B15+TUM_default_S5_Mat!P2*Weighting!B16+TUM_default_S5_Mat!Q2*Weighting!B17</f>
        <v>198.81658733885652</v>
      </c>
      <c r="C2" s="6">
        <f ca="1">+TUM_default_S5_Mat!B2*Weighting!C2+TUM_default_S5_Mat!C2*Weighting!C3+TUM_default_S5_Mat!D2*Weighting!C4+TUM_default_S5_Mat!E2*Weighting!C5+TUM_default_S5_Mat!F2*Weighting!C6+TUM_default_S5_Mat!G2*Weighting!C7+TUM_default_S5_Mat!H2*Weighting!C8+TUM_default_S5_Mat!I2*Weighting!C9+TUM_default_S5_Mat!J2*Weighting!C10+TUM_default_S5_Mat!K2*Weighting!C11+TUM_default_S5_Mat!L2*Weighting!C12+TUM_default_S5_Mat!M2*Weighting!C13+TUM_default_S5_Mat!N2*Weighting!C14+TUM_default_S5_Mat!O2*Weighting!C15+TUM_default_S5_Mat!P2*Weighting!C16+TUM_default_S5_Mat!Q2*Weighting!C17</f>
        <v>141.75897236002211</v>
      </c>
      <c r="D2" s="6">
        <f ca="1">+TUM_default_S5_Mat!B2*Weighting!D2+TUM_default_S5_Mat!C2*Weighting!D3+TUM_default_S5_Mat!D2*Weighting!D4+TUM_default_S5_Mat!E2*Weighting!D5+TUM_default_S5_Mat!F2*Weighting!D6+TUM_default_S5_Mat!G2*Weighting!D7+TUM_default_S5_Mat!H2*Weighting!D8+TUM_default_S5_Mat!I2*Weighting!D9+TUM_default_S5_Mat!J2*Weighting!D10+TUM_default_S5_Mat!K2*Weighting!D11+TUM_default_S5_Mat!L2*Weighting!D12+TUM_default_S5_Mat!M2*Weighting!D13+TUM_default_S5_Mat!N2*Weighting!D14+TUM_default_S5_Mat!O2*Weighting!D15+TUM_default_S5_Mat!P2*Weighting!D16+TUM_default_S5_Mat!Q2*Weighting!D17</f>
        <v>193.61802229617268</v>
      </c>
      <c r="E2" s="6">
        <f ca="1">+TUM_default_S5_Mat!B2*Weighting!E2+TUM_default_S5_Mat!C2*Weighting!E3+TUM_default_S5_Mat!D2*Weighting!E4+TUM_default_S5_Mat!E2*Weighting!E5+TUM_default_S5_Mat!F2*Weighting!E6+TUM_default_S5_Mat!G2*Weighting!E7+TUM_default_S5_Mat!H2*Weighting!E8+TUM_default_S5_Mat!I2*Weighting!E9+TUM_default_S5_Mat!J2*Weighting!E10+TUM_default_S5_Mat!K2*Weighting!E11+TUM_default_S5_Mat!L2*Weighting!E12+TUM_default_S5_Mat!M2*Weighting!E13+TUM_default_S5_Mat!N2*Weighting!E14+TUM_default_S5_Mat!O2*Weighting!E15+TUM_default_S5_Mat!P2*Weighting!E16+TUM_default_S5_Mat!Q2*Weighting!E17</f>
        <v>104.36086707977388</v>
      </c>
      <c r="F2" s="6">
        <f ca="1">+TUM_default_S5_Mat!B2*Weighting!F2+TUM_default_S5_Mat!C2*Weighting!F3+TUM_default_S5_Mat!D2*Weighting!F4+TUM_default_S5_Mat!E2*Weighting!F5+TUM_default_S5_Mat!F2*Weighting!F6+TUM_default_S5_Mat!G2*Weighting!F7+TUM_default_S5_Mat!H2*Weighting!F8+TUM_default_S5_Mat!I2*Weighting!F9+TUM_default_S5_Mat!J2*Weighting!F10+TUM_default_S5_Mat!K2*Weighting!F11+TUM_default_S5_Mat!L2*Weighting!F12+TUM_default_S5_Mat!M2*Weighting!F13+TUM_default_S5_Mat!N2*Weighting!F14+TUM_default_S5_Mat!O2*Weighting!F15+TUM_default_S5_Mat!P2*Weighting!F16+TUM_default_S5_Mat!Q2*Weighting!F17</f>
        <v>166.72615344333531</v>
      </c>
      <c r="G2" s="6">
        <f>+TUM_default_S5_Mat!B2*Weighting!G2+TUM_default_S5_Mat!C2*Weighting!G3+TUM_default_S5_Mat!D2*Weighting!G4+TUM_default_S5_Mat!E2*Weighting!G5+TUM_default_S5_Mat!F2*Weighting!G6+TUM_default_S5_Mat!G2*Weighting!G7+TUM_default_S5_Mat!H2*Weighting!G8+TUM_default_S5_Mat!I2*Weighting!G9+TUM_default_S5_Mat!J2*Weighting!G10+TUM_default_S5_Mat!K2*Weighting!G11+TUM_default_S5_Mat!L2*Weighting!G12+TUM_default_S5_Mat!M2*Weighting!G13+TUM_default_S5_Mat!N2*Weighting!G14+TUM_default_S5_Mat!O2*Weighting!G15+TUM_default_S5_Mat!P2*Weighting!G16+TUM_default_S5_Mat!Q2*Weighting!G17</f>
        <v>183.20258138309029</v>
      </c>
      <c r="H2" s="6">
        <f>+TUM_default_S5_Mat!B2*Weighting!H2+TUM_default_S5_Mat!C2*Weighting!H3+TUM_default_S5_Mat!D2*Weighting!H4+TUM_default_S5_Mat!E2*Weighting!H5+TUM_default_S5_Mat!F2*Weighting!H6+TUM_default_S5_Mat!G2*Weighting!H7+TUM_default_S5_Mat!H2*Weighting!H8+TUM_default_S5_Mat!I2*Weighting!H9+TUM_default_S5_Mat!J2*Weighting!H10+TUM_default_S5_Mat!K2*Weighting!H11+TUM_default_S5_Mat!L2*Weighting!H12+TUM_default_S5_Mat!M2*Weighting!H13+TUM_default_S5_Mat!N2*Weighting!H14+TUM_default_S5_Mat!O2*Weighting!H15+TUM_default_S5_Mat!P2*Weighting!H16+TUM_default_S5_Mat!Q2*Weighting!H17</f>
        <v>195.39743274158363</v>
      </c>
      <c r="I2" s="6">
        <f>+TUM_default_S5_Mat!B2*Weighting!I2+TUM_default_S5_Mat!C2*Weighting!I3+TUM_default_S5_Mat!D2*Weighting!I4+TUM_default_S5_Mat!E2*Weighting!I5+TUM_default_S5_Mat!F2*Weighting!I6+TUM_default_S5_Mat!G2*Weighting!I7+TUM_default_S5_Mat!H2*Weighting!I8+TUM_default_S5_Mat!I2*Weighting!I9+TUM_default_S5_Mat!J2*Weighting!I10+TUM_default_S5_Mat!K2*Weighting!I11+TUM_default_S5_Mat!L2*Weighting!I12+TUM_default_S5_Mat!M2*Weighting!I13+TUM_default_S5_Mat!N2*Weighting!I14+TUM_default_S5_Mat!O2*Weighting!I15+TUM_default_S5_Mat!P2*Weighting!I16+TUM_default_S5_Mat!Q2*Weighting!I17</f>
        <v>178.96541402245083</v>
      </c>
      <c r="J2" s="6">
        <f>+TUM_default_S5_Mat!B2*Weighting!J2+TUM_default_S5_Mat!C2*Weighting!J3+TUM_default_S5_Mat!D2*Weighting!J4+TUM_default_S5_Mat!E2*Weighting!J5+TUM_default_S5_Mat!F2*Weighting!J6+TUM_default_S5_Mat!G2*Weighting!J7+TUM_default_S5_Mat!H2*Weighting!J8+TUM_default_S5_Mat!I2*Weighting!J9+TUM_default_S5_Mat!J2*Weighting!J10+TUM_default_S5_Mat!K2*Weighting!J11+TUM_default_S5_Mat!L2*Weighting!J12+TUM_default_S5_Mat!M2*Weighting!J13+TUM_default_S5_Mat!N2*Weighting!J14+TUM_default_S5_Mat!O2*Weighting!J15+TUM_default_S5_Mat!P2*Weighting!J16+TUM_default_S5_Mat!Q2*Weighting!J17</f>
        <v>220.36308991852087</v>
      </c>
      <c r="K2" s="6">
        <f>+TUM_default_S5_Mat!B2*Weighting!K2+TUM_default_S5_Mat!C2*Weighting!K3+TUM_default_S5_Mat!D2*Weighting!K4+TUM_default_S5_Mat!E2*Weighting!K5+TUM_default_S5_Mat!F2*Weighting!K6+TUM_default_S5_Mat!G2*Weighting!K7+TUM_default_S5_Mat!H2*Weighting!K8+TUM_default_S5_Mat!I2*Weighting!K9+TUM_default_S5_Mat!J2*Weighting!K10+TUM_default_S5_Mat!K2*Weighting!K11+TUM_default_S5_Mat!L2*Weighting!K12+TUM_default_S5_Mat!M2*Weighting!K13+TUM_default_S5_Mat!N2*Weighting!K14+TUM_default_S5_Mat!O2*Weighting!K15+TUM_default_S5_Mat!P2*Weighting!K16+TUM_default_S5_Mat!Q2*Weighting!K17</f>
        <v>138.43280305696337</v>
      </c>
      <c r="L2" s="6">
        <f>+TUM_default_S5_Mat!B2*Weighting!L2+TUM_default_S5_Mat!C2*Weighting!L3+TUM_default_S5_Mat!D2*Weighting!L4+TUM_default_S5_Mat!E2*Weighting!L5+TUM_default_S5_Mat!F2*Weighting!L6+TUM_default_S5_Mat!G2*Weighting!L7+TUM_default_S5_Mat!H2*Weighting!L8+TUM_default_S5_Mat!I2*Weighting!L9+TUM_default_S5_Mat!J2*Weighting!L10+TUM_default_S5_Mat!K2*Weighting!L11+TUM_default_S5_Mat!L2*Weighting!L12+TUM_default_S5_Mat!M2*Weighting!L13+TUM_default_S5_Mat!N2*Weighting!L14+TUM_default_S5_Mat!O2*Weighting!L15+TUM_default_S5_Mat!P2*Weighting!L16+TUM_default_S5_Mat!Q2*Weighting!L17</f>
        <v>54.499416357675514</v>
      </c>
      <c r="M2" s="6">
        <f>+TUM_default_S5_Mat!B2*Weighting!M2+TUM_default_S5_Mat!C2*Weighting!M3+TUM_default_S5_Mat!D2*Weighting!M4+TUM_default_S5_Mat!E2*Weighting!M5+TUM_default_S5_Mat!F2*Weighting!M6+TUM_default_S5_Mat!G2*Weighting!M7+TUM_default_S5_Mat!H2*Weighting!M8+TUM_default_S5_Mat!I2*Weighting!M9+TUM_default_S5_Mat!J2*Weighting!M10+TUM_default_S5_Mat!K2*Weighting!M11+TUM_default_S5_Mat!L2*Weighting!M12+TUM_default_S5_Mat!M2*Weighting!M13+TUM_default_S5_Mat!N2*Weighting!M14+TUM_default_S5_Mat!O2*Weighting!M15+TUM_default_S5_Mat!P2*Weighting!M16+TUM_default_S5_Mat!Q2*Weighting!M17</f>
        <v>2.2998173345933921</v>
      </c>
      <c r="N2" s="6">
        <f>+TUM_default_S5_Mat!B2*Weighting!N2+TUM_default_S5_Mat!C2*Weighting!N3+TUM_default_S5_Mat!D2*Weighting!N4+TUM_default_S5_Mat!E2*Weighting!N5+TUM_default_S5_Mat!F2*Weighting!N6+TUM_default_S5_Mat!G2*Weighting!N7+TUM_default_S5_Mat!H2*Weighting!N8+TUM_default_S5_Mat!I2*Weighting!N9+TUM_default_S5_Mat!J2*Weighting!N10+TUM_default_S5_Mat!K2*Weighting!N11+TUM_default_S5_Mat!L2*Weighting!N12+TUM_default_S5_Mat!M2*Weighting!N13+TUM_default_S5_Mat!N2*Weighting!N14+TUM_default_S5_Mat!O2*Weighting!N15+TUM_default_S5_Mat!P2*Weighting!N16+TUM_default_S5_Mat!Q2*Weighting!N17</f>
        <v>634.59829900637817</v>
      </c>
      <c r="O2" s="6">
        <f>+TUM_default_S5_Mat!B2*Weighting!O2+TUM_default_S5_Mat!C2*Weighting!O3+TUM_default_S5_Mat!D2*Weighting!O4+TUM_default_S5_Mat!E2*Weighting!O5+TUM_default_S5_Mat!F2*Weighting!O6+TUM_default_S5_Mat!G2*Weighting!O7+TUM_default_S5_Mat!H2*Weighting!O8+TUM_default_S5_Mat!I2*Weighting!O9+TUM_default_S5_Mat!J2*Weighting!O10+TUM_default_S5_Mat!K2*Weighting!O11+TUM_default_S5_Mat!L2*Weighting!O12+TUM_default_S5_Mat!M2*Weighting!O13+TUM_default_S5_Mat!N2*Weighting!O14+TUM_default_S5_Mat!O2*Weighting!O15+TUM_default_S5_Mat!P2*Weighting!O16+TUM_default_S5_Mat!Q2*Weighting!O17</f>
        <v>-177.43155061614115</v>
      </c>
      <c r="P2" s="6">
        <f>+TUM_default_S5_Mat!B2*Weighting!P2+TUM_default_S5_Mat!C2*Weighting!P3+TUM_default_S5_Mat!D2*Weighting!P4+TUM_default_S5_Mat!E2*Weighting!P5+TUM_default_S5_Mat!F2*Weighting!P6+TUM_default_S5_Mat!G2*Weighting!P7+TUM_default_S5_Mat!H2*Weighting!P8+TUM_default_S5_Mat!I2*Weighting!P9+TUM_default_S5_Mat!J2*Weighting!P10+TUM_default_S5_Mat!K2*Weighting!P11+TUM_default_S5_Mat!L2*Weighting!P12+TUM_default_S5_Mat!M2*Weighting!P13+TUM_default_S5_Mat!N2*Weighting!P14+TUM_default_S5_Mat!O2*Weighting!P15+TUM_default_S5_Mat!P2*Weighting!P16+TUM_default_S5_Mat!Q2*Weighting!P17</f>
        <v>50.244986270361366</v>
      </c>
      <c r="Q2" s="6">
        <f>+TUM_default_S5_Mat!B2*Weighting!Q2+TUM_default_S5_Mat!C2*Weighting!Q3+TUM_default_S5_Mat!D2*Weighting!Q4+TUM_default_S5_Mat!E2*Weighting!Q5+TUM_default_S5_Mat!F2*Weighting!Q6+TUM_default_S5_Mat!G2*Weighting!Q7+TUM_default_S5_Mat!H2*Weighting!Q8+TUM_default_S5_Mat!I2*Weighting!Q9+TUM_default_S5_Mat!J2*Weighting!Q10+TUM_default_S5_Mat!K2*Weighting!Q11+TUM_default_S5_Mat!L2*Weighting!Q12+TUM_default_S5_Mat!M2*Weighting!Q13+TUM_default_S5_Mat!N2*Weighting!Q14+TUM_default_S5_Mat!O2*Weighting!Q15+TUM_default_S5_Mat!P2*Weighting!Q16+TUM_default_S5_Mat!Q2*Weighting!Q17</f>
        <v>3.8122237486008808</v>
      </c>
      <c r="R2" s="6">
        <f>+TUM_default_S5_Mat!B2*Weighting!R2+TUM_default_S5_Mat!C2*Weighting!R3+TUM_default_S5_Mat!D2*Weighting!R4+TUM_default_S5_Mat!E2*Weighting!R5+TUM_default_S5_Mat!F2*Weighting!R6+TUM_default_S5_Mat!G2*Weighting!R7+TUM_default_S5_Mat!H2*Weighting!R8+TUM_default_S5_Mat!I2*Weighting!R9+TUM_default_S5_Mat!J2*Weighting!R10+TUM_default_S5_Mat!K2*Weighting!R11+TUM_default_S5_Mat!L2*Weighting!R12+TUM_default_S5_Mat!M2*Weighting!R13+TUM_default_S5_Mat!N2*Weighting!R14+TUM_default_S5_Mat!O2*Weighting!R15+TUM_default_S5_Mat!P2*Weighting!R16+TUM_default_S5_Mat!Q2*Weighting!R17</f>
        <v>78.518377223332138</v>
      </c>
      <c r="S2" s="6">
        <f>+TUM_default_S5_Mat!B2*Weighting!S2+TUM_default_S5_Mat!C2*Weighting!S3+TUM_default_S5_Mat!D2*Weighting!S4+TUM_default_S5_Mat!E2*Weighting!S5+TUM_default_S5_Mat!F2*Weighting!S6+TUM_default_S5_Mat!G2*Weighting!S7+TUM_default_S5_Mat!H2*Weighting!S8+TUM_default_S5_Mat!I2*Weighting!S9+TUM_default_S5_Mat!J2*Weighting!S10+TUM_default_S5_Mat!K2*Weighting!S11+TUM_default_S5_Mat!L2*Weighting!S12+TUM_default_S5_Mat!M2*Weighting!S13+TUM_default_S5_Mat!N2*Weighting!S14+TUM_default_S5_Mat!O2*Weighting!S15+TUM_default_S5_Mat!P2*Weighting!S16+TUM_default_S5_Mat!Q2*Weighting!S17</f>
        <v>92.127470914308503</v>
      </c>
      <c r="T2" s="6">
        <f>+TUM_default_S5_Mat!B2*Weighting!T2+TUM_default_S5_Mat!C2*Weighting!T3+TUM_default_S5_Mat!D2*Weighting!T4+TUM_default_S5_Mat!E2*Weighting!T5+TUM_default_S5_Mat!F2*Weighting!T6+TUM_default_S5_Mat!G2*Weighting!T7+TUM_default_S5_Mat!H2*Weighting!T8+TUM_default_S5_Mat!I2*Weighting!T9+TUM_default_S5_Mat!J2*Weighting!T10+TUM_default_S5_Mat!K2*Weighting!T11+TUM_default_S5_Mat!L2*Weighting!T12+TUM_default_S5_Mat!M2*Weighting!T13+TUM_default_S5_Mat!N2*Weighting!T14+TUM_default_S5_Mat!O2*Weighting!T15+TUM_default_S5_Mat!P2*Weighting!T16+TUM_default_S5_Mat!Q2*Weighting!T17</f>
        <v>113.92709018831357</v>
      </c>
      <c r="U2" s="6">
        <f>+TUM_default_S5_Mat!B2*Weighting!U2+TUM_default_S5_Mat!C2*Weighting!U3+TUM_default_S5_Mat!D2*Weighting!U4+TUM_default_S5_Mat!E2*Weighting!U5+TUM_default_S5_Mat!F2*Weighting!U6+TUM_default_S5_Mat!G2*Weighting!U7+TUM_default_S5_Mat!H2*Weighting!U8+TUM_default_S5_Mat!I2*Weighting!U9+TUM_default_S5_Mat!J2*Weighting!U10+TUM_default_S5_Mat!K2*Weighting!U11+TUM_default_S5_Mat!L2*Weighting!U12+TUM_default_S5_Mat!M2*Weighting!U13+TUM_default_S5_Mat!N2*Weighting!U14+TUM_default_S5_Mat!O2*Weighting!U15+TUM_default_S5_Mat!P2*Weighting!U16+TUM_default_S5_Mat!Q2*Weighting!U17</f>
        <v>73.05993147213195</v>
      </c>
      <c r="V2" s="6">
        <f>+TUM_default_S5_Mat!B2*Weighting!V2+TUM_default_S5_Mat!C2*Weighting!V3+TUM_default_S5_Mat!D2*Weighting!V4+TUM_default_S5_Mat!E2*Weighting!V5+TUM_default_S5_Mat!F2*Weighting!V6+TUM_default_S5_Mat!G2*Weighting!V7+TUM_default_S5_Mat!H2*Weighting!V8+TUM_default_S5_Mat!I2*Weighting!V9+TUM_default_S5_Mat!J2*Weighting!V10+TUM_default_S5_Mat!K2*Weighting!V11+TUM_default_S5_Mat!L2*Weighting!V12+TUM_default_S5_Mat!M2*Weighting!V13+TUM_default_S5_Mat!N2*Weighting!V14+TUM_default_S5_Mat!O2*Weighting!V15+TUM_default_S5_Mat!P2*Weighting!V16+TUM_default_S5_Mat!Q2*Weighting!V17</f>
        <v>140.05807128635405</v>
      </c>
      <c r="W2" s="6">
        <f>+TUM_default_S5_Mat!B2*Weighting!W2+TUM_default_S5_Mat!C2*Weighting!W3+TUM_default_S5_Mat!D2*Weighting!W4+TUM_default_S5_Mat!E2*Weighting!W5+TUM_default_S5_Mat!F2*Weighting!W6+TUM_default_S5_Mat!G2*Weighting!W7+TUM_default_S5_Mat!H2*Weighting!W8+TUM_default_S5_Mat!I2*Weighting!W9+TUM_default_S5_Mat!J2*Weighting!W10+TUM_default_S5_Mat!K2*Weighting!W11+TUM_default_S5_Mat!L2*Weighting!W12+TUM_default_S5_Mat!M2*Weighting!W13+TUM_default_S5_Mat!N2*Weighting!W14+TUM_default_S5_Mat!O2*Weighting!W15+TUM_default_S5_Mat!P2*Weighting!W16+TUM_default_S5_Mat!Q2*Weighting!W17</f>
        <v>632.74470035711352</v>
      </c>
      <c r="X2" s="6">
        <f>+TUM_default_S5_Mat!B2*Weighting!X2+TUM_default_S5_Mat!C2*Weighting!X3+TUM_default_S5_Mat!D2*Weighting!X4+TUM_default_S5_Mat!E2*Weighting!X5+TUM_default_S5_Mat!F2*Weighting!X6+TUM_default_S5_Mat!G2*Weighting!X7+TUM_default_S5_Mat!H2*Weighting!X8+TUM_default_S5_Mat!I2*Weighting!X9+TUM_default_S5_Mat!J2*Weighting!X10+TUM_default_S5_Mat!K2*Weighting!X11+TUM_default_S5_Mat!L2*Weighting!X12+TUM_default_S5_Mat!M2*Weighting!X13+TUM_default_S5_Mat!N2*Weighting!X14+TUM_default_S5_Mat!O2*Weighting!X15+TUM_default_S5_Mat!P2*Weighting!X16+TUM_default_S5_Mat!Q2*Weighting!X17</f>
        <v>83.344841018946354</v>
      </c>
      <c r="Y2" s="6">
        <f>+TUM_default_S5_Mat!B2*Weighting!Y2+TUM_default_S5_Mat!C2*Weighting!Y3+TUM_default_S5_Mat!D2*Weighting!Y4+TUM_default_S5_Mat!E2*Weighting!Y5+TUM_default_S5_Mat!F2*Weighting!Y6+TUM_default_S5_Mat!G2*Weighting!Y7+TUM_default_S5_Mat!H2*Weighting!Y8+TUM_default_S5_Mat!I2*Weighting!Y9+TUM_default_S5_Mat!J2*Weighting!Y10+TUM_default_S5_Mat!K2*Weighting!Y11+TUM_default_S5_Mat!L2*Weighting!Y12+TUM_default_S5_Mat!M2*Weighting!Y13+TUM_default_S5_Mat!N2*Weighting!Y14+TUM_default_S5_Mat!O2*Weighting!Y15+TUM_default_S5_Mat!P2*Weighting!Y16+TUM_default_S5_Mat!Q2*Weighting!Y17</f>
        <v>1012.9397333784165</v>
      </c>
      <c r="Z2" s="6">
        <f>+TUM_default_S5_Mat!B2*Weighting!Z2+TUM_default_S5_Mat!C2*Weighting!Z3+TUM_default_S5_Mat!D2*Weighting!Z4+TUM_default_S5_Mat!E2*Weighting!Z5+TUM_default_S5_Mat!F2*Weighting!Z6+TUM_default_S5_Mat!G2*Weighting!Z7+TUM_default_S5_Mat!H2*Weighting!Z8+TUM_default_S5_Mat!I2*Weighting!Z9+TUM_default_S5_Mat!J2*Weighting!Z10+TUM_default_S5_Mat!K2*Weighting!Z11+TUM_default_S5_Mat!L2*Weighting!Z12+TUM_default_S5_Mat!M2*Weighting!Z13+TUM_default_S5_Mat!N2*Weighting!Z14+TUM_default_S5_Mat!O2*Weighting!Z15+TUM_default_S5_Mat!P2*Weighting!Z16+TUM_default_S5_Mat!Q2*Weighting!Z17</f>
        <v>58.640150971428717</v>
      </c>
      <c r="AA2" s="6">
        <f>+TUM_default_S5_Mat!B2*Weighting!AA2+TUM_default_S5_Mat!C2*Weighting!AA3+TUM_default_S5_Mat!D2*Weighting!AA4+TUM_default_S5_Mat!E2*Weighting!AA5+TUM_default_S5_Mat!F2*Weighting!AA6+TUM_default_S5_Mat!G2*Weighting!AA7+TUM_default_S5_Mat!H2*Weighting!AA8+TUM_default_S5_Mat!I2*Weighting!AA9+TUM_default_S5_Mat!J2*Weighting!AA10+TUM_default_S5_Mat!K2*Weighting!AA11+TUM_default_S5_Mat!L2*Weighting!AA12+TUM_default_S5_Mat!M2*Weighting!AA13+TUM_default_S5_Mat!N2*Weighting!AA14+TUM_default_S5_Mat!O2*Weighting!AA15+TUM_default_S5_Mat!P2*Weighting!AA16+TUM_default_S5_Mat!Q2*Weighting!AA17</f>
        <v>77.857743217631139</v>
      </c>
    </row>
    <row r="3" spans="1:27" x14ac:dyDescent="0.35">
      <c r="A3" s="5" t="s">
        <v>2</v>
      </c>
      <c r="B3" s="6">
        <f ca="1">+TUM_default_S5_Mat!B3*Weighting!B2+TUM_default_S5_Mat!C3*Weighting!B3+TUM_default_S5_Mat!D3*Weighting!B4+TUM_default_S5_Mat!E3*Weighting!B5+TUM_default_S5_Mat!F3*Weighting!B6+TUM_default_S5_Mat!G3*Weighting!B7+TUM_default_S5_Mat!H3*Weighting!B8+TUM_default_S5_Mat!I3*Weighting!B9+TUM_default_S5_Mat!J3*Weighting!B10+TUM_default_S5_Mat!K3*Weighting!B11+TUM_default_S5_Mat!L3*Weighting!B12+TUM_default_S5_Mat!M3*Weighting!B13+TUM_default_S5_Mat!N3*Weighting!B14+TUM_default_S5_Mat!O3*Weighting!B15+TUM_default_S5_Mat!P3*Weighting!B16+TUM_default_S5_Mat!Q3*Weighting!B17</f>
        <v>43.858815704798182</v>
      </c>
      <c r="C3" s="6">
        <f ca="1">+TUM_default_S5_Mat!B3*Weighting!C2+TUM_default_S5_Mat!C3*Weighting!C3+TUM_default_S5_Mat!D3*Weighting!C4+TUM_default_S5_Mat!E3*Weighting!C5+TUM_default_S5_Mat!F3*Weighting!C6+TUM_default_S5_Mat!G3*Weighting!C7+TUM_default_S5_Mat!H3*Weighting!C8+TUM_default_S5_Mat!I3*Weighting!C9+TUM_default_S5_Mat!J3*Weighting!C10+TUM_default_S5_Mat!K3*Weighting!C11+TUM_default_S5_Mat!L3*Weighting!C12+TUM_default_S5_Mat!M3*Weighting!C13+TUM_default_S5_Mat!N3*Weighting!C14+TUM_default_S5_Mat!O3*Weighting!C15+TUM_default_S5_Mat!P3*Weighting!C16+TUM_default_S5_Mat!Q3*Weighting!C17</f>
        <v>30.837227083177805</v>
      </c>
      <c r="D3" s="6">
        <f ca="1">+TUM_default_S5_Mat!B3*Weighting!D2+TUM_default_S5_Mat!C3*Weighting!D3+TUM_default_S5_Mat!D3*Weighting!D4+TUM_default_S5_Mat!E3*Weighting!D5+TUM_default_S5_Mat!F3*Weighting!D6+TUM_default_S5_Mat!G3*Weighting!D7+TUM_default_S5_Mat!H3*Weighting!D8+TUM_default_S5_Mat!I3*Weighting!D9+TUM_default_S5_Mat!J3*Weighting!D10+TUM_default_S5_Mat!K3*Weighting!D11+TUM_default_S5_Mat!L3*Weighting!D12+TUM_default_S5_Mat!M3*Weighting!D13+TUM_default_S5_Mat!N3*Weighting!D14+TUM_default_S5_Mat!O3*Weighting!D15+TUM_default_S5_Mat!P3*Weighting!D16+TUM_default_S5_Mat!Q3*Weighting!D17</f>
        <v>42.564574335012352</v>
      </c>
      <c r="E3" s="6">
        <f ca="1">+TUM_default_S5_Mat!B3*Weighting!E2+TUM_default_S5_Mat!C3*Weighting!E3+TUM_default_S5_Mat!D3*Weighting!E4+TUM_default_S5_Mat!E3*Weighting!E5+TUM_default_S5_Mat!F3*Weighting!E6+TUM_default_S5_Mat!G3*Weighting!E7+TUM_default_S5_Mat!H3*Weighting!E8+TUM_default_S5_Mat!I3*Weighting!E9+TUM_default_S5_Mat!J3*Weighting!E10+TUM_default_S5_Mat!K3*Weighting!E11+TUM_default_S5_Mat!L3*Weighting!E12+TUM_default_S5_Mat!M3*Weighting!E13+TUM_default_S5_Mat!N3*Weighting!E14+TUM_default_S5_Mat!O3*Weighting!E15+TUM_default_S5_Mat!P3*Weighting!E16+TUM_default_S5_Mat!Q3*Weighting!E17</f>
        <v>23.14665944262013</v>
      </c>
      <c r="F3" s="6">
        <f ca="1">+TUM_default_S5_Mat!B3*Weighting!F2+TUM_default_S5_Mat!C3*Weighting!F3+TUM_default_S5_Mat!D3*Weighting!F4+TUM_default_S5_Mat!E3*Weighting!F5+TUM_default_S5_Mat!F3*Weighting!F6+TUM_default_S5_Mat!G3*Weighting!F7+TUM_default_S5_Mat!H3*Weighting!F8+TUM_default_S5_Mat!I3*Weighting!F9+TUM_default_S5_Mat!J3*Weighting!F10+TUM_default_S5_Mat!K3*Weighting!F11+TUM_default_S5_Mat!L3*Weighting!F12+TUM_default_S5_Mat!M3*Weighting!F13+TUM_default_S5_Mat!N3*Weighting!F14+TUM_default_S5_Mat!O3*Weighting!F15+TUM_default_S5_Mat!P3*Weighting!F16+TUM_default_S5_Mat!Q3*Weighting!F17</f>
        <v>36.49844136468171</v>
      </c>
      <c r="G3" s="6">
        <f>+TUM_default_S5_Mat!B3*Weighting!G2+TUM_default_S5_Mat!C3*Weighting!G3+TUM_default_S5_Mat!D3*Weighting!G4+TUM_default_S5_Mat!E3*Weighting!G5+TUM_default_S5_Mat!F3*Weighting!G6+TUM_default_S5_Mat!G3*Weighting!G7+TUM_default_S5_Mat!H3*Weighting!G8+TUM_default_S5_Mat!I3*Weighting!G9+TUM_default_S5_Mat!J3*Weighting!G10+TUM_default_S5_Mat!K3*Weighting!G11+TUM_default_S5_Mat!L3*Weighting!G12+TUM_default_S5_Mat!M3*Weighting!G13+TUM_default_S5_Mat!N3*Weighting!G14+TUM_default_S5_Mat!O3*Weighting!G15+TUM_default_S5_Mat!P3*Weighting!G16+TUM_default_S5_Mat!Q3*Weighting!G17</f>
        <v>40.093335278577271</v>
      </c>
      <c r="H3" s="6">
        <f>+TUM_default_S5_Mat!B3*Weighting!H2+TUM_default_S5_Mat!C3*Weighting!H3+TUM_default_S5_Mat!D3*Weighting!H4+TUM_default_S5_Mat!E3*Weighting!H5+TUM_default_S5_Mat!F3*Weighting!H6+TUM_default_S5_Mat!G3*Weighting!H7+TUM_default_S5_Mat!H3*Weighting!H8+TUM_default_S5_Mat!I3*Weighting!H9+TUM_default_S5_Mat!J3*Weighting!H10+TUM_default_S5_Mat!K3*Weighting!H11+TUM_default_S5_Mat!L3*Weighting!H12+TUM_default_S5_Mat!M3*Weighting!H13+TUM_default_S5_Mat!N3*Weighting!H14+TUM_default_S5_Mat!O3*Weighting!H15+TUM_default_S5_Mat!P3*Weighting!H16+TUM_default_S5_Mat!Q3*Weighting!H17</f>
        <v>41.941434743675757</v>
      </c>
      <c r="I3" s="6">
        <f>+TUM_default_S5_Mat!B3*Weighting!I2+TUM_default_S5_Mat!C3*Weighting!I3+TUM_default_S5_Mat!D3*Weighting!I4+TUM_default_S5_Mat!E3*Weighting!I5+TUM_default_S5_Mat!F3*Weighting!I6+TUM_default_S5_Mat!G3*Weighting!I7+TUM_default_S5_Mat!H3*Weighting!I8+TUM_default_S5_Mat!I3*Weighting!I9+TUM_default_S5_Mat!J3*Weighting!I10+TUM_default_S5_Mat!K3*Weighting!I11+TUM_default_S5_Mat!L3*Weighting!I12+TUM_default_S5_Mat!M3*Weighting!I13+TUM_default_S5_Mat!N3*Weighting!I14+TUM_default_S5_Mat!O3*Weighting!I15+TUM_default_S5_Mat!P3*Weighting!I16+TUM_default_S5_Mat!Q3*Weighting!I17</f>
        <v>39.086004387669504</v>
      </c>
      <c r="J3" s="6">
        <f>+TUM_default_S5_Mat!B3*Weighting!J2+TUM_default_S5_Mat!C3*Weighting!J3+TUM_default_S5_Mat!D3*Weighting!J4+TUM_default_S5_Mat!E3*Weighting!J5+TUM_default_S5_Mat!F3*Weighting!J6+TUM_default_S5_Mat!G3*Weighting!J7+TUM_default_S5_Mat!H3*Weighting!J8+TUM_default_S5_Mat!I3*Weighting!J9+TUM_default_S5_Mat!J3*Weighting!J10+TUM_default_S5_Mat!K3*Weighting!J11+TUM_default_S5_Mat!L3*Weighting!J12+TUM_default_S5_Mat!M3*Weighting!J13+TUM_default_S5_Mat!N3*Weighting!J14+TUM_default_S5_Mat!O3*Weighting!J15+TUM_default_S5_Mat!P3*Weighting!J16+TUM_default_S5_Mat!Q3*Weighting!J17</f>
        <v>51.857615181734921</v>
      </c>
      <c r="K3" s="6">
        <f>+TUM_default_S5_Mat!B3*Weighting!K2+TUM_default_S5_Mat!C3*Weighting!K3+TUM_default_S5_Mat!D3*Weighting!K4+TUM_default_S5_Mat!E3*Weighting!K5+TUM_default_S5_Mat!F3*Weighting!K6+TUM_default_S5_Mat!G3*Weighting!K7+TUM_default_S5_Mat!H3*Weighting!K8+TUM_default_S5_Mat!I3*Weighting!K9+TUM_default_S5_Mat!J3*Weighting!K10+TUM_default_S5_Mat!K3*Weighting!K11+TUM_default_S5_Mat!L3*Weighting!K12+TUM_default_S5_Mat!M3*Weighting!K13+TUM_default_S5_Mat!N3*Weighting!K14+TUM_default_S5_Mat!O3*Weighting!K15+TUM_default_S5_Mat!P3*Weighting!K16+TUM_default_S5_Mat!Q3*Weighting!K17</f>
        <v>30.19823493441228</v>
      </c>
      <c r="L3" s="6">
        <f>+TUM_default_S5_Mat!B3*Weighting!L2+TUM_default_S5_Mat!C3*Weighting!L3+TUM_default_S5_Mat!D3*Weighting!L4+TUM_default_S5_Mat!E3*Weighting!L5+TUM_default_S5_Mat!F3*Weighting!L6+TUM_default_S5_Mat!G3*Weighting!L7+TUM_default_S5_Mat!H3*Weighting!L8+TUM_default_S5_Mat!I3*Weighting!L9+TUM_default_S5_Mat!J3*Weighting!L10+TUM_default_S5_Mat!K3*Weighting!L11+TUM_default_S5_Mat!L3*Weighting!L12+TUM_default_S5_Mat!M3*Weighting!L13+TUM_default_S5_Mat!N3*Weighting!L14+TUM_default_S5_Mat!O3*Weighting!L15+TUM_default_S5_Mat!P3*Weighting!L16+TUM_default_S5_Mat!Q3*Weighting!L17</f>
        <v>11.099417521277569</v>
      </c>
      <c r="M3" s="6">
        <f>+TUM_default_S5_Mat!B3*Weighting!M2+TUM_default_S5_Mat!C3*Weighting!M3+TUM_default_S5_Mat!D3*Weighting!M4+TUM_default_S5_Mat!E3*Weighting!M5+TUM_default_S5_Mat!F3*Weighting!M6+TUM_default_S5_Mat!G3*Weighting!M7+TUM_default_S5_Mat!H3*Weighting!M8+TUM_default_S5_Mat!I3*Weighting!M9+TUM_default_S5_Mat!J3*Weighting!M10+TUM_default_S5_Mat!K3*Weighting!M11+TUM_default_S5_Mat!L3*Weighting!M12+TUM_default_S5_Mat!M3*Weighting!M13+TUM_default_S5_Mat!N3*Weighting!M14+TUM_default_S5_Mat!O3*Weighting!M15+TUM_default_S5_Mat!P3*Weighting!M16+TUM_default_S5_Mat!Q3*Weighting!M17</f>
        <v>0.47568263190956789</v>
      </c>
      <c r="N3" s="6">
        <f>+TUM_default_S5_Mat!B3*Weighting!N2+TUM_default_S5_Mat!C3*Weighting!N3+TUM_default_S5_Mat!D3*Weighting!N4+TUM_default_S5_Mat!E3*Weighting!N5+TUM_default_S5_Mat!F3*Weighting!N6+TUM_default_S5_Mat!G3*Weighting!N7+TUM_default_S5_Mat!H3*Weighting!N8+TUM_default_S5_Mat!I3*Weighting!N9+TUM_default_S5_Mat!J3*Weighting!N10+TUM_default_S5_Mat!K3*Weighting!N11+TUM_default_S5_Mat!L3*Weighting!N12+TUM_default_S5_Mat!M3*Weighting!N13+TUM_default_S5_Mat!N3*Weighting!N14+TUM_default_S5_Mat!O3*Weighting!N15+TUM_default_S5_Mat!P3*Weighting!N16+TUM_default_S5_Mat!Q3*Weighting!N17</f>
        <v>139.40532914679969</v>
      </c>
      <c r="O3" s="6">
        <f>+TUM_default_S5_Mat!B3*Weighting!O2+TUM_default_S5_Mat!C3*Weighting!O3+TUM_default_S5_Mat!D3*Weighting!O4+TUM_default_S5_Mat!E3*Weighting!O5+TUM_default_S5_Mat!F3*Weighting!O6+TUM_default_S5_Mat!G3*Weighting!O7+TUM_default_S5_Mat!H3*Weighting!O8+TUM_default_S5_Mat!I3*Weighting!O9+TUM_default_S5_Mat!J3*Weighting!O10+TUM_default_S5_Mat!K3*Weighting!O11+TUM_default_S5_Mat!L3*Weighting!O12+TUM_default_S5_Mat!M3*Weighting!O13+TUM_default_S5_Mat!N3*Weighting!O14+TUM_default_S5_Mat!O3*Weighting!O15+TUM_default_S5_Mat!P3*Weighting!O16+TUM_default_S5_Mat!Q3*Weighting!O17</f>
        <v>-23.596251998215791</v>
      </c>
      <c r="P3" s="6">
        <f>+TUM_default_S5_Mat!B3*Weighting!P2+TUM_default_S5_Mat!C3*Weighting!P3+TUM_default_S5_Mat!D3*Weighting!P4+TUM_default_S5_Mat!E3*Weighting!P5+TUM_default_S5_Mat!F3*Weighting!P6+TUM_default_S5_Mat!G3*Weighting!P7+TUM_default_S5_Mat!H3*Weighting!P8+TUM_default_S5_Mat!I3*Weighting!P9+TUM_default_S5_Mat!J3*Weighting!P10+TUM_default_S5_Mat!K3*Weighting!P11+TUM_default_S5_Mat!L3*Weighting!P12+TUM_default_S5_Mat!M3*Weighting!P13+TUM_default_S5_Mat!N3*Weighting!P14+TUM_default_S5_Mat!O3*Weighting!P15+TUM_default_S5_Mat!P3*Weighting!P16+TUM_default_S5_Mat!Q3*Weighting!P17</f>
        <v>9.9583230990237794</v>
      </c>
      <c r="Q3" s="6">
        <f>+TUM_default_S5_Mat!B3*Weighting!Q2+TUM_default_S5_Mat!C3*Weighting!Q3+TUM_default_S5_Mat!D3*Weighting!Q4+TUM_default_S5_Mat!E3*Weighting!Q5+TUM_default_S5_Mat!F3*Weighting!Q6+TUM_default_S5_Mat!G3*Weighting!Q7+TUM_default_S5_Mat!H3*Weighting!Q8+TUM_default_S5_Mat!I3*Weighting!Q9+TUM_default_S5_Mat!J3*Weighting!Q10+TUM_default_S5_Mat!K3*Weighting!Q11+TUM_default_S5_Mat!L3*Weighting!Q12+TUM_default_S5_Mat!M3*Weighting!Q13+TUM_default_S5_Mat!N3*Weighting!Q14+TUM_default_S5_Mat!O3*Weighting!Q15+TUM_default_S5_Mat!P3*Weighting!Q16+TUM_default_S5_Mat!Q3*Weighting!Q17</f>
        <v>0.78395173483815594</v>
      </c>
      <c r="R3" s="6">
        <f>+TUM_default_S5_Mat!B3*Weighting!R2+TUM_default_S5_Mat!C3*Weighting!R3+TUM_default_S5_Mat!D3*Weighting!R4+TUM_default_S5_Mat!E3*Weighting!R5+TUM_default_S5_Mat!F3*Weighting!R6+TUM_default_S5_Mat!G3*Weighting!R7+TUM_default_S5_Mat!H3*Weighting!R8+TUM_default_S5_Mat!I3*Weighting!R9+TUM_default_S5_Mat!J3*Weighting!R10+TUM_default_S5_Mat!K3*Weighting!R11+TUM_default_S5_Mat!L3*Weighting!R12+TUM_default_S5_Mat!M3*Weighting!R13+TUM_default_S5_Mat!N3*Weighting!R14+TUM_default_S5_Mat!O3*Weighting!R15+TUM_default_S5_Mat!P3*Weighting!R16+TUM_default_S5_Mat!Q3*Weighting!R17</f>
        <v>16.675336476755866</v>
      </c>
      <c r="S3" s="6">
        <f>+TUM_default_S5_Mat!B3*Weighting!S2+TUM_default_S5_Mat!C3*Weighting!S3+TUM_default_S5_Mat!D3*Weighting!S4+TUM_default_S5_Mat!E3*Weighting!S5+TUM_default_S5_Mat!F3*Weighting!S6+TUM_default_S5_Mat!G3*Weighting!S7+TUM_default_S5_Mat!H3*Weighting!S8+TUM_default_S5_Mat!I3*Weighting!S9+TUM_default_S5_Mat!J3*Weighting!S10+TUM_default_S5_Mat!K3*Weighting!S11+TUM_default_S5_Mat!L3*Weighting!S12+TUM_default_S5_Mat!M3*Weighting!S13+TUM_default_S5_Mat!N3*Weighting!S14+TUM_default_S5_Mat!O3*Weighting!S15+TUM_default_S5_Mat!P3*Weighting!S16+TUM_default_S5_Mat!Q3*Weighting!S17</f>
        <v>18.175076947311567</v>
      </c>
      <c r="T3" s="6">
        <f>+TUM_default_S5_Mat!B3*Weighting!T2+TUM_default_S5_Mat!C3*Weighting!T3+TUM_default_S5_Mat!D3*Weighting!T4+TUM_default_S5_Mat!E3*Weighting!T5+TUM_default_S5_Mat!F3*Weighting!T6+TUM_default_S5_Mat!G3*Weighting!T7+TUM_default_S5_Mat!H3*Weighting!T8+TUM_default_S5_Mat!I3*Weighting!T9+TUM_default_S5_Mat!J3*Weighting!T10+TUM_default_S5_Mat!K3*Weighting!T11+TUM_default_S5_Mat!L3*Weighting!T12+TUM_default_S5_Mat!M3*Weighting!T13+TUM_default_S5_Mat!N3*Weighting!T14+TUM_default_S5_Mat!O3*Weighting!T15+TUM_default_S5_Mat!P3*Weighting!T16+TUM_default_S5_Mat!Q3*Weighting!T17</f>
        <v>22.255801103758856</v>
      </c>
      <c r="U3" s="6">
        <f>+TUM_default_S5_Mat!B3*Weighting!U2+TUM_default_S5_Mat!C3*Weighting!U3+TUM_default_S5_Mat!D3*Weighting!U4+TUM_default_S5_Mat!E3*Weighting!U5+TUM_default_S5_Mat!F3*Weighting!U6+TUM_default_S5_Mat!G3*Weighting!U7+TUM_default_S5_Mat!H3*Weighting!U8+TUM_default_S5_Mat!I3*Weighting!U9+TUM_default_S5_Mat!J3*Weighting!U10+TUM_default_S5_Mat!K3*Weighting!U11+TUM_default_S5_Mat!L3*Weighting!U12+TUM_default_S5_Mat!M3*Weighting!U13+TUM_default_S5_Mat!N3*Weighting!U14+TUM_default_S5_Mat!O3*Weighting!U15+TUM_default_S5_Mat!P3*Weighting!U16+TUM_default_S5_Mat!Q3*Weighting!U17</f>
        <v>14.808930072764127</v>
      </c>
      <c r="V3" s="6">
        <f>+TUM_default_S5_Mat!B3*Weighting!V2+TUM_default_S5_Mat!C3*Weighting!V3+TUM_default_S5_Mat!D3*Weighting!V4+TUM_default_S5_Mat!E3*Weighting!V5+TUM_default_S5_Mat!F3*Weighting!V6+TUM_default_S5_Mat!G3*Weighting!V7+TUM_default_S5_Mat!H3*Weighting!V8+TUM_default_S5_Mat!I3*Weighting!V9+TUM_default_S5_Mat!J3*Weighting!V10+TUM_default_S5_Mat!K3*Weighting!V11+TUM_default_S5_Mat!L3*Weighting!V12+TUM_default_S5_Mat!M3*Weighting!V13+TUM_default_S5_Mat!N3*Weighting!V14+TUM_default_S5_Mat!O3*Weighting!V15+TUM_default_S5_Mat!P3*Weighting!V16+TUM_default_S5_Mat!Q3*Weighting!V17</f>
        <v>27.314635549249829</v>
      </c>
      <c r="W3" s="6">
        <f>+TUM_default_S5_Mat!B3*Weighting!W2+TUM_default_S5_Mat!C3*Weighting!W3+TUM_default_S5_Mat!D3*Weighting!W4+TUM_default_S5_Mat!E3*Weighting!W5+TUM_default_S5_Mat!F3*Weighting!W6+TUM_default_S5_Mat!G3*Weighting!W7+TUM_default_S5_Mat!H3*Weighting!W8+TUM_default_S5_Mat!I3*Weighting!W9+TUM_default_S5_Mat!J3*Weighting!W10+TUM_default_S5_Mat!K3*Weighting!W11+TUM_default_S5_Mat!L3*Weighting!W12+TUM_default_S5_Mat!M3*Weighting!W13+TUM_default_S5_Mat!N3*Weighting!W14+TUM_default_S5_Mat!O3*Weighting!W15+TUM_default_S5_Mat!P3*Weighting!W16+TUM_default_S5_Mat!Q3*Weighting!W17</f>
        <v>156.07719634021987</v>
      </c>
      <c r="X3" s="6">
        <f>+TUM_default_S5_Mat!B3*Weighting!X2+TUM_default_S5_Mat!C3*Weighting!X3+TUM_default_S5_Mat!D3*Weighting!X4+TUM_default_S5_Mat!E3*Weighting!X5+TUM_default_S5_Mat!F3*Weighting!X6+TUM_default_S5_Mat!G3*Weighting!X7+TUM_default_S5_Mat!H3*Weighting!X8+TUM_default_S5_Mat!I3*Weighting!X9+TUM_default_S5_Mat!J3*Weighting!X10+TUM_default_S5_Mat!K3*Weighting!X11+TUM_default_S5_Mat!L3*Weighting!X12+TUM_default_S5_Mat!M3*Weighting!X13+TUM_default_S5_Mat!N3*Weighting!X14+TUM_default_S5_Mat!O3*Weighting!X15+TUM_default_S5_Mat!P3*Weighting!X16+TUM_default_S5_Mat!Q3*Weighting!X17</f>
        <v>18.48066401492289</v>
      </c>
      <c r="Y3" s="6">
        <f>+TUM_default_S5_Mat!B3*Weighting!Y2+TUM_default_S5_Mat!C3*Weighting!Y3+TUM_default_S5_Mat!D3*Weighting!Y4+TUM_default_S5_Mat!E3*Weighting!Y5+TUM_default_S5_Mat!F3*Weighting!Y6+TUM_default_S5_Mat!G3*Weighting!Y7+TUM_default_S5_Mat!H3*Weighting!Y8+TUM_default_S5_Mat!I3*Weighting!Y9+TUM_default_S5_Mat!J3*Weighting!Y10+TUM_default_S5_Mat!K3*Weighting!Y11+TUM_default_S5_Mat!L3*Weighting!Y12+TUM_default_S5_Mat!M3*Weighting!Y13+TUM_default_S5_Mat!N3*Weighting!Y14+TUM_default_S5_Mat!O3*Weighting!Y15+TUM_default_S5_Mat!P3*Weighting!Y16+TUM_default_S5_Mat!Q3*Weighting!Y17</f>
        <v>200.92183650940353</v>
      </c>
      <c r="Z3" s="6">
        <f>+TUM_default_S5_Mat!B3*Weighting!Z2+TUM_default_S5_Mat!C3*Weighting!Z3+TUM_default_S5_Mat!D3*Weighting!Z4+TUM_default_S5_Mat!E3*Weighting!Z5+TUM_default_S5_Mat!F3*Weighting!Z6+TUM_default_S5_Mat!G3*Weighting!Z7+TUM_default_S5_Mat!H3*Weighting!Z8+TUM_default_S5_Mat!I3*Weighting!Z9+TUM_default_S5_Mat!J3*Weighting!Z10+TUM_default_S5_Mat!K3*Weighting!Z11+TUM_default_S5_Mat!L3*Weighting!Z12+TUM_default_S5_Mat!M3*Weighting!Z13+TUM_default_S5_Mat!N3*Weighting!Z14+TUM_default_S5_Mat!O3*Weighting!Z15+TUM_default_S5_Mat!P3*Weighting!Z16+TUM_default_S5_Mat!Q3*Weighting!Z17</f>
        <v>12.430745273238118</v>
      </c>
      <c r="AA3" s="6">
        <f>+TUM_default_S5_Mat!B3*Weighting!AA2+TUM_default_S5_Mat!C3*Weighting!AA3+TUM_default_S5_Mat!D3*Weighting!AA4+TUM_default_S5_Mat!E3*Weighting!AA5+TUM_default_S5_Mat!F3*Weighting!AA6+TUM_default_S5_Mat!G3*Weighting!AA7+TUM_default_S5_Mat!H3*Weighting!AA8+TUM_default_S5_Mat!I3*Weighting!AA9+TUM_default_S5_Mat!J3*Weighting!AA10+TUM_default_S5_Mat!K3*Weighting!AA11+TUM_default_S5_Mat!L3*Weighting!AA12+TUM_default_S5_Mat!M3*Weighting!AA13+TUM_default_S5_Mat!N3*Weighting!AA14+TUM_default_S5_Mat!O3*Weighting!AA15+TUM_default_S5_Mat!P3*Weighting!AA16+TUM_default_S5_Mat!Q3*Weighting!AA17</f>
        <v>16.226690033978834</v>
      </c>
    </row>
    <row r="4" spans="1:27" x14ac:dyDescent="0.35">
      <c r="A4" s="5" t="s">
        <v>3</v>
      </c>
      <c r="B4" s="6">
        <f ca="1">+TUM_default_S5_Mat!B4*Weighting!B2+TUM_default_S5_Mat!C4*Weighting!B3+TUM_default_S5_Mat!D4*Weighting!B4+TUM_default_S5_Mat!E4*Weighting!B5+TUM_default_S5_Mat!F4*Weighting!B6+TUM_default_S5_Mat!G4*Weighting!B7+TUM_default_S5_Mat!H4*Weighting!B8+TUM_default_S5_Mat!I4*Weighting!B9+TUM_default_S5_Mat!J4*Weighting!B10+TUM_default_S5_Mat!K4*Weighting!B11+TUM_default_S5_Mat!L4*Weighting!B12+TUM_default_S5_Mat!M4*Weighting!B13+TUM_default_S5_Mat!N4*Weighting!B14+TUM_default_S5_Mat!O4*Weighting!B15+TUM_default_S5_Mat!P4*Weighting!B16+TUM_default_S5_Mat!Q4*Weighting!B17</f>
        <v>154.9577716340583</v>
      </c>
      <c r="C4" s="6">
        <f ca="1">+TUM_default_S5_Mat!B4*Weighting!C2+TUM_default_S5_Mat!C4*Weighting!C3+TUM_default_S5_Mat!D4*Weighting!C4+TUM_default_S5_Mat!E4*Weighting!C5+TUM_default_S5_Mat!F4*Weighting!C6+TUM_default_S5_Mat!G4*Weighting!C7+TUM_default_S5_Mat!H4*Weighting!C8+TUM_default_S5_Mat!I4*Weighting!C9+TUM_default_S5_Mat!J4*Weighting!C10+TUM_default_S5_Mat!K4*Weighting!C11+TUM_default_S5_Mat!L4*Weighting!C12+TUM_default_S5_Mat!M4*Weighting!C13+TUM_default_S5_Mat!N4*Weighting!C14+TUM_default_S5_Mat!O4*Weighting!C15+TUM_default_S5_Mat!P4*Weighting!C16+TUM_default_S5_Mat!Q4*Weighting!C17</f>
        <v>110.92174527684432</v>
      </c>
      <c r="D4" s="6">
        <f ca="1">+TUM_default_S5_Mat!B4*Weighting!D2+TUM_default_S5_Mat!C4*Weighting!D3+TUM_default_S5_Mat!D4*Weighting!D4+TUM_default_S5_Mat!E4*Weighting!D5+TUM_default_S5_Mat!F4*Weighting!D6+TUM_default_S5_Mat!G4*Weighting!D7+TUM_default_S5_Mat!H4*Weighting!D8+TUM_default_S5_Mat!I4*Weighting!D9+TUM_default_S5_Mat!J4*Weighting!D10+TUM_default_S5_Mat!K4*Weighting!D11+TUM_default_S5_Mat!L4*Weighting!D12+TUM_default_S5_Mat!M4*Weighting!D13+TUM_default_S5_Mat!N4*Weighting!D14+TUM_default_S5_Mat!O4*Weighting!D15+TUM_default_S5_Mat!P4*Weighting!D16+TUM_default_S5_Mat!Q4*Weighting!D17</f>
        <v>151.05344796116026</v>
      </c>
      <c r="E4" s="6">
        <f ca="1">+TUM_default_S5_Mat!B4*Weighting!E2+TUM_default_S5_Mat!C4*Weighting!E3+TUM_default_S5_Mat!D4*Weighting!E4+TUM_default_S5_Mat!E4*Weighting!E5+TUM_default_S5_Mat!F4*Weighting!E6+TUM_default_S5_Mat!G4*Weighting!E7+TUM_default_S5_Mat!H4*Weighting!E8+TUM_default_S5_Mat!I4*Weighting!E9+TUM_default_S5_Mat!J4*Weighting!E10+TUM_default_S5_Mat!K4*Weighting!E11+TUM_default_S5_Mat!L4*Weighting!E12+TUM_default_S5_Mat!M4*Weighting!E13+TUM_default_S5_Mat!N4*Weighting!E14+TUM_default_S5_Mat!O4*Weighting!E15+TUM_default_S5_Mat!P4*Weighting!E16+TUM_default_S5_Mat!Q4*Weighting!E17</f>
        <v>81.214207637153734</v>
      </c>
      <c r="F4" s="6">
        <f ca="1">+TUM_default_S5_Mat!B4*Weighting!F2+TUM_default_S5_Mat!C4*Weighting!F3+TUM_default_S5_Mat!D4*Weighting!F4+TUM_default_S5_Mat!E4*Weighting!F5+TUM_default_S5_Mat!F4*Weighting!F6+TUM_default_S5_Mat!G4*Weighting!F7+TUM_default_S5_Mat!H4*Weighting!F8+TUM_default_S5_Mat!I4*Weighting!F9+TUM_default_S5_Mat!J4*Weighting!F10+TUM_default_S5_Mat!K4*Weighting!F11+TUM_default_S5_Mat!L4*Weighting!F12+TUM_default_S5_Mat!M4*Weighting!F13+TUM_default_S5_Mat!N4*Weighting!F14+TUM_default_S5_Mat!O4*Weighting!F15+TUM_default_S5_Mat!P4*Weighting!F16+TUM_default_S5_Mat!Q4*Weighting!F17</f>
        <v>130.22771207865355</v>
      </c>
      <c r="G4" s="6">
        <f>+TUM_default_S5_Mat!B4*Weighting!G2+TUM_default_S5_Mat!C4*Weighting!G3+TUM_default_S5_Mat!D4*Weighting!G4+TUM_default_S5_Mat!E4*Weighting!G5+TUM_default_S5_Mat!F4*Weighting!G6+TUM_default_S5_Mat!G4*Weighting!G7+TUM_default_S5_Mat!H4*Weighting!G8+TUM_default_S5_Mat!I4*Weighting!G9+TUM_default_S5_Mat!J4*Weighting!G10+TUM_default_S5_Mat!K4*Weighting!G11+TUM_default_S5_Mat!L4*Weighting!G12+TUM_default_S5_Mat!M4*Weighting!G13+TUM_default_S5_Mat!N4*Weighting!G14+TUM_default_S5_Mat!O4*Weighting!G15+TUM_default_S5_Mat!P4*Weighting!G16+TUM_default_S5_Mat!Q4*Weighting!G17</f>
        <v>143.10924610451303</v>
      </c>
      <c r="H4" s="6">
        <f>+TUM_default_S5_Mat!B4*Weighting!H2+TUM_default_S5_Mat!C4*Weighting!H3+TUM_default_S5_Mat!D4*Weighting!H4+TUM_default_S5_Mat!E4*Weighting!H5+TUM_default_S5_Mat!F4*Weighting!H6+TUM_default_S5_Mat!G4*Weighting!H7+TUM_default_S5_Mat!H4*Weighting!H8+TUM_default_S5_Mat!I4*Weighting!H9+TUM_default_S5_Mat!J4*Weighting!H10+TUM_default_S5_Mat!K4*Weighting!H11+TUM_default_S5_Mat!L4*Weighting!H12+TUM_default_S5_Mat!M4*Weighting!H13+TUM_default_S5_Mat!N4*Weighting!H14+TUM_default_S5_Mat!O4*Weighting!H15+TUM_default_S5_Mat!P4*Weighting!H16+TUM_default_S5_Mat!Q4*Weighting!H17</f>
        <v>153.45599799790787</v>
      </c>
      <c r="I4" s="6">
        <f>+TUM_default_S5_Mat!B4*Weighting!I2+TUM_default_S5_Mat!C4*Weighting!I3+TUM_default_S5_Mat!D4*Weighting!I4+TUM_default_S5_Mat!E4*Weighting!I5+TUM_default_S5_Mat!F4*Weighting!I6+TUM_default_S5_Mat!G4*Weighting!I7+TUM_default_S5_Mat!H4*Weighting!I8+TUM_default_S5_Mat!I4*Weighting!I9+TUM_default_S5_Mat!J4*Weighting!I10+TUM_default_S5_Mat!K4*Weighting!I11+TUM_default_S5_Mat!L4*Weighting!I12+TUM_default_S5_Mat!M4*Weighting!I13+TUM_default_S5_Mat!N4*Weighting!I14+TUM_default_S5_Mat!O4*Weighting!I15+TUM_default_S5_Mat!P4*Weighting!I16+TUM_default_S5_Mat!Q4*Weighting!I17</f>
        <v>139.87940963478127</v>
      </c>
      <c r="J4" s="6">
        <f>+TUM_default_S5_Mat!B4*Weighting!J2+TUM_default_S5_Mat!C4*Weighting!J3+TUM_default_S5_Mat!D4*Weighting!J4+TUM_default_S5_Mat!E4*Weighting!J5+TUM_default_S5_Mat!F4*Weighting!J6+TUM_default_S5_Mat!G4*Weighting!J7+TUM_default_S5_Mat!H4*Weighting!J8+TUM_default_S5_Mat!I4*Weighting!J9+TUM_default_S5_Mat!J4*Weighting!J10+TUM_default_S5_Mat!K4*Weighting!J11+TUM_default_S5_Mat!L4*Weighting!J12+TUM_default_S5_Mat!M4*Weighting!J13+TUM_default_S5_Mat!N4*Weighting!J14+TUM_default_S5_Mat!O4*Weighting!J15+TUM_default_S5_Mat!P4*Weighting!J16+TUM_default_S5_Mat!Q4*Weighting!J17</f>
        <v>168.50547473678591</v>
      </c>
      <c r="K4" s="6">
        <f>+TUM_default_S5_Mat!B4*Weighting!K2+TUM_default_S5_Mat!C4*Weighting!K3+TUM_default_S5_Mat!D4*Weighting!K4+TUM_default_S5_Mat!E4*Weighting!K5+TUM_default_S5_Mat!F4*Weighting!K6+TUM_default_S5_Mat!G4*Weighting!K7+TUM_default_S5_Mat!H4*Weighting!K8+TUM_default_S5_Mat!I4*Weighting!K9+TUM_default_S5_Mat!J4*Weighting!K10+TUM_default_S5_Mat!K4*Weighting!K11+TUM_default_S5_Mat!L4*Weighting!K12+TUM_default_S5_Mat!M4*Weighting!K13+TUM_default_S5_Mat!N4*Weighting!K14+TUM_default_S5_Mat!O4*Weighting!K15+TUM_default_S5_Mat!P4*Weighting!K16+TUM_default_S5_Mat!Q4*Weighting!K17</f>
        <v>108.2345681225511</v>
      </c>
      <c r="L4" s="6">
        <f>+TUM_default_S5_Mat!B4*Weighting!L2+TUM_default_S5_Mat!C4*Weighting!L3+TUM_default_S5_Mat!D4*Weighting!L4+TUM_default_S5_Mat!E4*Weighting!L5+TUM_default_S5_Mat!F4*Weighting!L6+TUM_default_S5_Mat!G4*Weighting!L7+TUM_default_S5_Mat!H4*Weighting!L8+TUM_default_S5_Mat!I4*Weighting!L9+TUM_default_S5_Mat!J4*Weighting!L10+TUM_default_S5_Mat!K4*Weighting!L11+TUM_default_S5_Mat!L4*Weighting!L12+TUM_default_S5_Mat!M4*Weighting!L13+TUM_default_S5_Mat!N4*Weighting!L14+TUM_default_S5_Mat!O4*Weighting!L15+TUM_default_S5_Mat!P4*Weighting!L16+TUM_default_S5_Mat!Q4*Weighting!L17</f>
        <v>43.399998836397948</v>
      </c>
      <c r="M4" s="6">
        <f>+TUM_default_S5_Mat!B4*Weighting!M2+TUM_default_S5_Mat!C4*Weighting!M3+TUM_default_S5_Mat!D4*Weighting!M4+TUM_default_S5_Mat!E4*Weighting!M5+TUM_default_S5_Mat!F4*Weighting!M6+TUM_default_S5_Mat!G4*Weighting!M7+TUM_default_S5_Mat!H4*Weighting!M8+TUM_default_S5_Mat!I4*Weighting!M9+TUM_default_S5_Mat!J4*Weighting!M10+TUM_default_S5_Mat!K4*Weighting!M11+TUM_default_S5_Mat!L4*Weighting!M12+TUM_default_S5_Mat!M4*Weighting!M13+TUM_default_S5_Mat!N4*Weighting!M14+TUM_default_S5_Mat!O4*Weighting!M15+TUM_default_S5_Mat!P4*Weighting!M16+TUM_default_S5_Mat!Q4*Weighting!M17</f>
        <v>1.8241347026838244</v>
      </c>
      <c r="N4" s="6">
        <f>+TUM_default_S5_Mat!B4*Weighting!N2+TUM_default_S5_Mat!C4*Weighting!N3+TUM_default_S5_Mat!D4*Weighting!N4+TUM_default_S5_Mat!E4*Weighting!N5+TUM_default_S5_Mat!F4*Weighting!N6+TUM_default_S5_Mat!G4*Weighting!N7+TUM_default_S5_Mat!H4*Weighting!N8+TUM_default_S5_Mat!I4*Weighting!N9+TUM_default_S5_Mat!J4*Weighting!N10+TUM_default_S5_Mat!K4*Weighting!N11+TUM_default_S5_Mat!L4*Weighting!N12+TUM_default_S5_Mat!M4*Weighting!N13+TUM_default_S5_Mat!N4*Weighting!N14+TUM_default_S5_Mat!O4*Weighting!N15+TUM_default_S5_Mat!P4*Weighting!N16+TUM_default_S5_Mat!Q4*Weighting!N17</f>
        <v>495.19296985957851</v>
      </c>
      <c r="O4" s="6">
        <f>+TUM_default_S5_Mat!B4*Weighting!O2+TUM_default_S5_Mat!C4*Weighting!O3+TUM_default_S5_Mat!D4*Weighting!O4+TUM_default_S5_Mat!E4*Weighting!O5+TUM_default_S5_Mat!F4*Weighting!O6+TUM_default_S5_Mat!G4*Weighting!O7+TUM_default_S5_Mat!H4*Weighting!O8+TUM_default_S5_Mat!I4*Weighting!O9+TUM_default_S5_Mat!J4*Weighting!O10+TUM_default_S5_Mat!K4*Weighting!O11+TUM_default_S5_Mat!L4*Weighting!O12+TUM_default_S5_Mat!M4*Weighting!O13+TUM_default_S5_Mat!N4*Weighting!O14+TUM_default_S5_Mat!O4*Weighting!O15+TUM_default_S5_Mat!P4*Weighting!O16+TUM_default_S5_Mat!Q4*Weighting!O17</f>
        <v>-153.83529861792536</v>
      </c>
      <c r="P4" s="6">
        <f>+TUM_default_S5_Mat!B4*Weighting!P2+TUM_default_S5_Mat!C4*Weighting!P3+TUM_default_S5_Mat!D4*Weighting!P4+TUM_default_S5_Mat!E4*Weighting!P5+TUM_default_S5_Mat!F4*Weighting!P6+TUM_default_S5_Mat!G4*Weighting!P7+TUM_default_S5_Mat!H4*Weighting!P8+TUM_default_S5_Mat!I4*Weighting!P9+TUM_default_S5_Mat!J4*Weighting!P10+TUM_default_S5_Mat!K4*Weighting!P11+TUM_default_S5_Mat!L4*Weighting!P12+TUM_default_S5_Mat!M4*Weighting!P13+TUM_default_S5_Mat!N4*Weighting!P14+TUM_default_S5_Mat!O4*Weighting!P15+TUM_default_S5_Mat!P4*Weighting!P16+TUM_default_S5_Mat!Q4*Weighting!P17</f>
        <v>40.286663171337594</v>
      </c>
      <c r="Q4" s="6">
        <f>+TUM_default_S5_Mat!B4*Weighting!Q2+TUM_default_S5_Mat!C4*Weighting!Q3+TUM_default_S5_Mat!D4*Weighting!Q4+TUM_default_S5_Mat!E4*Weighting!Q5+TUM_default_S5_Mat!F4*Weighting!Q6+TUM_default_S5_Mat!G4*Weighting!Q7+TUM_default_S5_Mat!H4*Weighting!Q8+TUM_default_S5_Mat!I4*Weighting!Q9+TUM_default_S5_Mat!J4*Weighting!Q10+TUM_default_S5_Mat!K4*Weighting!Q11+TUM_default_S5_Mat!L4*Weighting!Q12+TUM_default_S5_Mat!M4*Weighting!Q13+TUM_default_S5_Mat!N4*Weighting!Q14+TUM_default_S5_Mat!O4*Weighting!Q15+TUM_default_S5_Mat!P4*Weighting!Q16+TUM_default_S5_Mat!Q4*Weighting!Q17</f>
        <v>3.0282720137627246</v>
      </c>
      <c r="R4" s="6">
        <f>+TUM_default_S5_Mat!B4*Weighting!R2+TUM_default_S5_Mat!C4*Weighting!R3+TUM_default_S5_Mat!D4*Weighting!R4+TUM_default_S5_Mat!E4*Weighting!R5+TUM_default_S5_Mat!F4*Weighting!R6+TUM_default_S5_Mat!G4*Weighting!R7+TUM_default_S5_Mat!H4*Weighting!R8+TUM_default_S5_Mat!I4*Weighting!R9+TUM_default_S5_Mat!J4*Weighting!R10+TUM_default_S5_Mat!K4*Weighting!R11+TUM_default_S5_Mat!L4*Weighting!R12+TUM_default_S5_Mat!M4*Weighting!R13+TUM_default_S5_Mat!N4*Weighting!R14+TUM_default_S5_Mat!O4*Weighting!R15+TUM_default_S5_Mat!P4*Weighting!R16+TUM_default_S5_Mat!Q4*Weighting!R17</f>
        <v>61.843040746576271</v>
      </c>
      <c r="S4" s="6">
        <f>+TUM_default_S5_Mat!B4*Weighting!S2+TUM_default_S5_Mat!C4*Weighting!S3+TUM_default_S5_Mat!D4*Weighting!S4+TUM_default_S5_Mat!E4*Weighting!S5+TUM_default_S5_Mat!F4*Weighting!S6+TUM_default_S5_Mat!G4*Weighting!S7+TUM_default_S5_Mat!H4*Weighting!S8+TUM_default_S5_Mat!I4*Weighting!S9+TUM_default_S5_Mat!J4*Weighting!S10+TUM_default_S5_Mat!K4*Weighting!S11+TUM_default_S5_Mat!L4*Weighting!S12+TUM_default_S5_Mat!M4*Weighting!S13+TUM_default_S5_Mat!N4*Weighting!S14+TUM_default_S5_Mat!O4*Weighting!S15+TUM_default_S5_Mat!P4*Weighting!S16+TUM_default_S5_Mat!Q4*Weighting!S17</f>
        <v>73.952393966996922</v>
      </c>
      <c r="T4" s="6">
        <f>+TUM_default_S5_Mat!B4*Weighting!T2+TUM_default_S5_Mat!C4*Weighting!T3+TUM_default_S5_Mat!D4*Weighting!T4+TUM_default_S5_Mat!E4*Weighting!T5+TUM_default_S5_Mat!F4*Weighting!T6+TUM_default_S5_Mat!G4*Weighting!T7+TUM_default_S5_Mat!H4*Weighting!T8+TUM_default_S5_Mat!I4*Weighting!T9+TUM_default_S5_Mat!J4*Weighting!T10+TUM_default_S5_Mat!K4*Weighting!T11+TUM_default_S5_Mat!L4*Weighting!T12+TUM_default_S5_Mat!M4*Weighting!T13+TUM_default_S5_Mat!N4*Weighting!T14+TUM_default_S5_Mat!O4*Weighting!T15+TUM_default_S5_Mat!P4*Weighting!T16+TUM_default_S5_Mat!Q4*Weighting!T17</f>
        <v>91.671289084554701</v>
      </c>
      <c r="U4" s="6">
        <f>+TUM_default_S5_Mat!B4*Weighting!U2+TUM_default_S5_Mat!C4*Weighting!U3+TUM_default_S5_Mat!D4*Weighting!U4+TUM_default_S5_Mat!E4*Weighting!U5+TUM_default_S5_Mat!F4*Weighting!U6+TUM_default_S5_Mat!G4*Weighting!U7+TUM_default_S5_Mat!H4*Weighting!U8+TUM_default_S5_Mat!I4*Weighting!U9+TUM_default_S5_Mat!J4*Weighting!U10+TUM_default_S5_Mat!K4*Weighting!U11+TUM_default_S5_Mat!L4*Weighting!U12+TUM_default_S5_Mat!M4*Weighting!U13+TUM_default_S5_Mat!N4*Weighting!U14+TUM_default_S5_Mat!O4*Weighting!U15+TUM_default_S5_Mat!P4*Weighting!U16+TUM_default_S5_Mat!Q4*Weighting!U17</f>
        <v>58.251001399367809</v>
      </c>
      <c r="V4" s="6">
        <f>+TUM_default_S5_Mat!B4*Weighting!V2+TUM_default_S5_Mat!C4*Weighting!V3+TUM_default_S5_Mat!D4*Weighting!V4+TUM_default_S5_Mat!E4*Weighting!V5+TUM_default_S5_Mat!F4*Weighting!V6+TUM_default_S5_Mat!G4*Weighting!V7+TUM_default_S5_Mat!H4*Weighting!V8+TUM_default_S5_Mat!I4*Weighting!V9+TUM_default_S5_Mat!J4*Weighting!V10+TUM_default_S5_Mat!K4*Weighting!V11+TUM_default_S5_Mat!L4*Weighting!V12+TUM_default_S5_Mat!M4*Weighting!V13+TUM_default_S5_Mat!N4*Weighting!V14+TUM_default_S5_Mat!O4*Weighting!V15+TUM_default_S5_Mat!P4*Weighting!V16+TUM_default_S5_Mat!Q4*Weighting!V17</f>
        <v>112.74343573710421</v>
      </c>
      <c r="W4" s="6">
        <f>+TUM_default_S5_Mat!B4*Weighting!W2+TUM_default_S5_Mat!C4*Weighting!W3+TUM_default_S5_Mat!D4*Weighting!W4+TUM_default_S5_Mat!E4*Weighting!W5+TUM_default_S5_Mat!F4*Weighting!W6+TUM_default_S5_Mat!G4*Weighting!W7+TUM_default_S5_Mat!H4*Weighting!W8+TUM_default_S5_Mat!I4*Weighting!W9+TUM_default_S5_Mat!J4*Weighting!W10+TUM_default_S5_Mat!K4*Weighting!W11+TUM_default_S5_Mat!L4*Weighting!W12+TUM_default_S5_Mat!M4*Weighting!W13+TUM_default_S5_Mat!N4*Weighting!W14+TUM_default_S5_Mat!O4*Weighting!W15+TUM_default_S5_Mat!P4*Weighting!W16+TUM_default_S5_Mat!Q4*Weighting!W17</f>
        <v>476.66750401689359</v>
      </c>
      <c r="X4" s="6">
        <f>+TUM_default_S5_Mat!B4*Weighting!X2+TUM_default_S5_Mat!C4*Weighting!X3+TUM_default_S5_Mat!D4*Weighting!X4+TUM_default_S5_Mat!E4*Weighting!X5+TUM_default_S5_Mat!F4*Weighting!X6+TUM_default_S5_Mat!G4*Weighting!X7+TUM_default_S5_Mat!H4*Weighting!X8+TUM_default_S5_Mat!I4*Weighting!X9+TUM_default_S5_Mat!J4*Weighting!X10+TUM_default_S5_Mat!K4*Weighting!X11+TUM_default_S5_Mat!L4*Weighting!X12+TUM_default_S5_Mat!M4*Weighting!X13+TUM_default_S5_Mat!N4*Weighting!X14+TUM_default_S5_Mat!O4*Weighting!X15+TUM_default_S5_Mat!P4*Weighting!X16+TUM_default_S5_Mat!Q4*Weighting!X17</f>
        <v>64.86417700402346</v>
      </c>
      <c r="Y4" s="6">
        <f>+TUM_default_S5_Mat!B4*Weighting!Y2+TUM_default_S5_Mat!C4*Weighting!Y3+TUM_default_S5_Mat!D4*Weighting!Y4+TUM_default_S5_Mat!E4*Weighting!Y5+TUM_default_S5_Mat!F4*Weighting!Y6+TUM_default_S5_Mat!G4*Weighting!Y7+TUM_default_S5_Mat!H4*Weighting!Y8+TUM_default_S5_Mat!I4*Weighting!Y9+TUM_default_S5_Mat!J4*Weighting!Y10+TUM_default_S5_Mat!K4*Weighting!Y11+TUM_default_S5_Mat!L4*Weighting!Y12+TUM_default_S5_Mat!M4*Weighting!Y13+TUM_default_S5_Mat!N4*Weighting!Y14+TUM_default_S5_Mat!O4*Weighting!Y15+TUM_default_S5_Mat!P4*Weighting!Y16+TUM_default_S5_Mat!Q4*Weighting!Y17</f>
        <v>812.01789686901293</v>
      </c>
      <c r="Z4" s="6">
        <f>+TUM_default_S5_Mat!B4*Weighting!Z2+TUM_default_S5_Mat!C4*Weighting!Z3+TUM_default_S5_Mat!D4*Weighting!Z4+TUM_default_S5_Mat!E4*Weighting!Z5+TUM_default_S5_Mat!F4*Weighting!Z6+TUM_default_S5_Mat!G4*Weighting!Z7+TUM_default_S5_Mat!H4*Weighting!Z8+TUM_default_S5_Mat!I4*Weighting!Z9+TUM_default_S5_Mat!J4*Weighting!Z10+TUM_default_S5_Mat!K4*Weighting!Z11+TUM_default_S5_Mat!L4*Weighting!Z12+TUM_default_S5_Mat!M4*Weighting!Z13+TUM_default_S5_Mat!N4*Weighting!Z14+TUM_default_S5_Mat!O4*Weighting!Z15+TUM_default_S5_Mat!P4*Weighting!Z16+TUM_default_S5_Mat!Q4*Weighting!Z17</f>
        <v>46.209405698190601</v>
      </c>
      <c r="AA4" s="6">
        <f>+TUM_default_S5_Mat!B4*Weighting!AA2+TUM_default_S5_Mat!C4*Weighting!AA3+TUM_default_S5_Mat!D4*Weighting!AA4+TUM_default_S5_Mat!E4*Weighting!AA5+TUM_default_S5_Mat!F4*Weighting!AA6+TUM_default_S5_Mat!G4*Weighting!AA7+TUM_default_S5_Mat!H4*Weighting!AA8+TUM_default_S5_Mat!I4*Weighting!AA9+TUM_default_S5_Mat!J4*Weighting!AA10+TUM_default_S5_Mat!K4*Weighting!AA11+TUM_default_S5_Mat!L4*Weighting!AA12+TUM_default_S5_Mat!M4*Weighting!AA13+TUM_default_S5_Mat!N4*Weighting!AA14+TUM_default_S5_Mat!O4*Weighting!AA15+TUM_default_S5_Mat!P4*Weighting!AA16+TUM_default_S5_Mat!Q4*Weighting!AA17</f>
        <v>61.631053183652291</v>
      </c>
    </row>
  </sheetData>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1_default_Treatm!B2*Weighting!B2+TUM_db1_default_Treatm!C2*Weighting!B3+TUM_db1_default_Treatm!D2*Weighting!B4+TUM_db1_default_Treatm!E2*Weighting!B5+TUM_db1_default_Treatm!F2*Weighting!B6+TUM_db1_default_Treatm!G2*Weighting!B7+TUM_db1_default_Treatm!H2*Weighting!B8+TUM_db1_default_Treatm!I2*Weighting!B9+TUM_db1_default_Treatm!J2*Weighting!B10+TUM_db1_default_Treatm!K2*Weighting!B11+TUM_db1_default_Treatm!L2*Weighting!B12+TUM_db1_default_Treatm!M2*Weighting!B13+TUM_db1_default_Treatm!N2*Weighting!B14+TUM_db1_default_Treatm!O2*Weighting!B15+TUM_db1_default_Treatm!P2*Weighting!B16+TUM_db1_default_Treatm!Q2*Weighting!B17</f>
        <v>46.93634039297411</v>
      </c>
      <c r="C2" s="6">
        <f ca="1">+TUM_db1_default_Treatm!B2*Weighting!C2+TUM_db1_default_Treatm!C2*Weighting!C3+TUM_db1_default_Treatm!D2*Weighting!C4+TUM_db1_default_Treatm!E2*Weighting!C5+TUM_db1_default_Treatm!F2*Weighting!C6+TUM_db1_default_Treatm!G2*Weighting!C7+TUM_db1_default_Treatm!H2*Weighting!C8+TUM_db1_default_Treatm!I2*Weighting!C9+TUM_db1_default_Treatm!J2*Weighting!C10+TUM_db1_default_Treatm!K2*Weighting!C11+TUM_db1_default_Treatm!L2*Weighting!C12+TUM_db1_default_Treatm!M2*Weighting!C13+TUM_db1_default_Treatm!N2*Weighting!C14+TUM_db1_default_Treatm!O2*Weighting!C15+TUM_db1_default_Treatm!P2*Weighting!C16+TUM_db1_default_Treatm!Q2*Weighting!C17</f>
        <v>40.033451969493932</v>
      </c>
      <c r="D2" s="6">
        <f ca="1">+TUM_db1_default_Treatm!B2*Weighting!D2+TUM_db1_default_Treatm!C2*Weighting!D3+TUM_db1_default_Treatm!D2*Weighting!D4+TUM_db1_default_Treatm!E2*Weighting!D5+TUM_db1_default_Treatm!F2*Weighting!D6+TUM_db1_default_Treatm!G2*Weighting!D7+TUM_db1_default_Treatm!H2*Weighting!D8+TUM_db1_default_Treatm!I2*Weighting!D9+TUM_db1_default_Treatm!J2*Weighting!D10+TUM_db1_default_Treatm!K2*Weighting!D11+TUM_db1_default_Treatm!L2*Weighting!D12+TUM_db1_default_Treatm!M2*Weighting!D13+TUM_db1_default_Treatm!N2*Weighting!D14+TUM_db1_default_Treatm!O2*Weighting!D15+TUM_db1_default_Treatm!P2*Weighting!D16+TUM_db1_default_Treatm!Q2*Weighting!D17</f>
        <v>48.659746423724634</v>
      </c>
      <c r="E2" s="6">
        <f ca="1">+TUM_db1_default_Treatm!B2*Weighting!E2+TUM_db1_default_Treatm!C2*Weighting!E3+TUM_db1_default_Treatm!D2*Weighting!E4+TUM_db1_default_Treatm!E2*Weighting!E5+TUM_db1_default_Treatm!F2*Weighting!E6+TUM_db1_default_Treatm!G2*Weighting!E7+TUM_db1_default_Treatm!H2*Weighting!E8+TUM_db1_default_Treatm!I2*Weighting!E9+TUM_db1_default_Treatm!J2*Weighting!E10+TUM_db1_default_Treatm!K2*Weighting!E11+TUM_db1_default_Treatm!L2*Weighting!E12+TUM_db1_default_Treatm!M2*Weighting!E13+TUM_db1_default_Treatm!N2*Weighting!E14+TUM_db1_default_Treatm!O2*Weighting!E15+TUM_db1_default_Treatm!P2*Weighting!E16+TUM_db1_default_Treatm!Q2*Weighting!E17</f>
        <v>72.505441099721764</v>
      </c>
      <c r="F2" s="6">
        <f ca="1">+TUM_db1_default_Treatm!B2*Weighting!F2+TUM_db1_default_Treatm!C2*Weighting!F3+TUM_db1_default_Treatm!D2*Weighting!F4+TUM_db1_default_Treatm!E2*Weighting!F5+TUM_db1_default_Treatm!F2*Weighting!F6+TUM_db1_default_Treatm!G2*Weighting!F7+TUM_db1_default_Treatm!H2*Weighting!F8+TUM_db1_default_Treatm!I2*Weighting!F9+TUM_db1_default_Treatm!J2*Weighting!F10+TUM_db1_default_Treatm!K2*Weighting!F11+TUM_db1_default_Treatm!L2*Weighting!F12+TUM_db1_default_Treatm!M2*Weighting!F13+TUM_db1_default_Treatm!N2*Weighting!F14+TUM_db1_default_Treatm!O2*Weighting!F15+TUM_db1_default_Treatm!P2*Weighting!F16+TUM_db1_default_Treatm!Q2*Weighting!F17</f>
        <v>44.465338133848917</v>
      </c>
      <c r="G2" s="6">
        <f>+TUM_db1_default_Treatm!B2*Weighting!G2+TUM_db1_default_Treatm!C2*Weighting!G3+TUM_db1_default_Treatm!D2*Weighting!G4+TUM_db1_default_Treatm!E2*Weighting!G5+TUM_db1_default_Treatm!F2*Weighting!G6+TUM_db1_default_Treatm!G2*Weighting!G7+TUM_db1_default_Treatm!H2*Weighting!G8+TUM_db1_default_Treatm!I2*Weighting!G9+TUM_db1_default_Treatm!J2*Weighting!G10+TUM_db1_default_Treatm!K2*Weighting!G11+TUM_db1_default_Treatm!L2*Weighting!G12+TUM_db1_default_Treatm!M2*Weighting!G13+TUM_db1_default_Treatm!N2*Weighting!G14+TUM_db1_default_Treatm!O2*Weighting!G15+TUM_db1_default_Treatm!P2*Weighting!G16+TUM_db1_default_Treatm!Q2*Weighting!G17</f>
        <v>18.993617712290778</v>
      </c>
      <c r="H2" s="6">
        <f>+TUM_db1_default_Treatm!B2*Weighting!H2+TUM_db1_default_Treatm!C2*Weighting!H3+TUM_db1_default_Treatm!D2*Weighting!H4+TUM_db1_default_Treatm!E2*Weighting!H5+TUM_db1_default_Treatm!F2*Weighting!H6+TUM_db1_default_Treatm!G2*Weighting!H7+TUM_db1_default_Treatm!H2*Weighting!H8+TUM_db1_default_Treatm!I2*Weighting!H9+TUM_db1_default_Treatm!J2*Weighting!H10+TUM_db1_default_Treatm!K2*Weighting!H11+TUM_db1_default_Treatm!L2*Weighting!H12+TUM_db1_default_Treatm!M2*Weighting!H13+TUM_db1_default_Treatm!N2*Weighting!H14+TUM_db1_default_Treatm!O2*Weighting!H15+TUM_db1_default_Treatm!P2*Weighting!H16+TUM_db1_default_Treatm!Q2*Weighting!H17</f>
        <v>17.437864260281355</v>
      </c>
      <c r="I2" s="6">
        <f>+TUM_db1_default_Treatm!B2*Weighting!I2+TUM_db1_default_Treatm!C2*Weighting!I3+TUM_db1_default_Treatm!D2*Weighting!I4+TUM_db1_default_Treatm!E2*Weighting!I5+TUM_db1_default_Treatm!F2*Weighting!I6+TUM_db1_default_Treatm!G2*Weighting!I7+TUM_db1_default_Treatm!H2*Weighting!I8+TUM_db1_default_Treatm!I2*Weighting!I9+TUM_db1_default_Treatm!J2*Weighting!I10+TUM_db1_default_Treatm!K2*Weighting!I11+TUM_db1_default_Treatm!L2*Weighting!I12+TUM_db1_default_Treatm!M2*Weighting!I13+TUM_db1_default_Treatm!N2*Weighting!I14+TUM_db1_default_Treatm!O2*Weighting!I15+TUM_db1_default_Treatm!P2*Weighting!I16+TUM_db1_default_Treatm!Q2*Weighting!I17</f>
        <v>20.350478719437003</v>
      </c>
      <c r="J2" s="6">
        <f>+TUM_db1_default_Treatm!B2*Weighting!J2+TUM_db1_default_Treatm!C2*Weighting!J3+TUM_db1_default_Treatm!D2*Weighting!J4+TUM_db1_default_Treatm!E2*Weighting!J5+TUM_db1_default_Treatm!F2*Weighting!J6+TUM_db1_default_Treatm!G2*Weighting!J7+TUM_db1_default_Treatm!H2*Weighting!J8+TUM_db1_default_Treatm!I2*Weighting!J9+TUM_db1_default_Treatm!J2*Weighting!J10+TUM_db1_default_Treatm!K2*Weighting!J11+TUM_db1_default_Treatm!L2*Weighting!J12+TUM_db1_default_Treatm!M2*Weighting!J13+TUM_db1_default_Treatm!N2*Weighting!J14+TUM_db1_default_Treatm!O2*Weighting!J15+TUM_db1_default_Treatm!P2*Weighting!J16+TUM_db1_default_Treatm!Q2*Weighting!J17</f>
        <v>36.467029840229202</v>
      </c>
      <c r="K2" s="6">
        <f>+TUM_db1_default_Treatm!B2*Weighting!K2+TUM_db1_default_Treatm!C2*Weighting!K3+TUM_db1_default_Treatm!D2*Weighting!K4+TUM_db1_default_Treatm!E2*Weighting!K5+TUM_db1_default_Treatm!F2*Weighting!K6+TUM_db1_default_Treatm!G2*Weighting!K7+TUM_db1_default_Treatm!H2*Weighting!K8+TUM_db1_default_Treatm!I2*Weighting!K9+TUM_db1_default_Treatm!J2*Weighting!K10+TUM_db1_default_Treatm!K2*Weighting!K11+TUM_db1_default_Treatm!L2*Weighting!K12+TUM_db1_default_Treatm!M2*Weighting!K13+TUM_db1_default_Treatm!N2*Weighting!K14+TUM_db1_default_Treatm!O2*Weighting!K15+TUM_db1_default_Treatm!P2*Weighting!K16+TUM_db1_default_Treatm!Q2*Weighting!K17</f>
        <v>18.479688498275607</v>
      </c>
      <c r="L2" s="6">
        <f>+TUM_db1_default_Treatm!B2*Weighting!L2+TUM_db1_default_Treatm!C2*Weighting!L3+TUM_db1_default_Treatm!D2*Weighting!L4+TUM_db1_default_Treatm!E2*Weighting!L5+TUM_db1_default_Treatm!F2*Weighting!L6+TUM_db1_default_Treatm!G2*Weighting!L7+TUM_db1_default_Treatm!H2*Weighting!L8+TUM_db1_default_Treatm!I2*Weighting!L9+TUM_db1_default_Treatm!J2*Weighting!L10+TUM_db1_default_Treatm!K2*Weighting!L11+TUM_db1_default_Treatm!L2*Weighting!L12+TUM_db1_default_Treatm!M2*Weighting!L13+TUM_db1_default_Treatm!N2*Weighting!L14+TUM_db1_default_Treatm!O2*Weighting!L15+TUM_db1_default_Treatm!P2*Weighting!L16+TUM_db1_default_Treatm!Q2*Weighting!L17</f>
        <v>18.739020920549294</v>
      </c>
      <c r="M2" s="6">
        <f>+TUM_db1_default_Treatm!B2*Weighting!M2+TUM_db1_default_Treatm!C2*Weighting!M3+TUM_db1_default_Treatm!D2*Weighting!M4+TUM_db1_default_Treatm!E2*Weighting!M5+TUM_db1_default_Treatm!F2*Weighting!M6+TUM_db1_default_Treatm!G2*Weighting!M7+TUM_db1_default_Treatm!H2*Weighting!M8+TUM_db1_default_Treatm!I2*Weighting!M9+TUM_db1_default_Treatm!J2*Weighting!M10+TUM_db1_default_Treatm!K2*Weighting!M11+TUM_db1_default_Treatm!L2*Weighting!M12+TUM_db1_default_Treatm!M2*Weighting!M13+TUM_db1_default_Treatm!N2*Weighting!M14+TUM_db1_default_Treatm!O2*Weighting!M15+TUM_db1_default_Treatm!P2*Weighting!M16+TUM_db1_default_Treatm!Q2*Weighting!M17</f>
        <v>0.66724530837935969</v>
      </c>
      <c r="N2" s="6">
        <f>+TUM_db1_default_Treatm!B2*Weighting!N2+TUM_db1_default_Treatm!C2*Weighting!N3+TUM_db1_default_Treatm!D2*Weighting!N4+TUM_db1_default_Treatm!E2*Weighting!N5+TUM_db1_default_Treatm!F2*Weighting!N6+TUM_db1_default_Treatm!G2*Weighting!N7+TUM_db1_default_Treatm!H2*Weighting!N8+TUM_db1_default_Treatm!I2*Weighting!N9+TUM_db1_default_Treatm!J2*Weighting!N10+TUM_db1_default_Treatm!K2*Weighting!N11+TUM_db1_default_Treatm!L2*Weighting!N12+TUM_db1_default_Treatm!M2*Weighting!N13+TUM_db1_default_Treatm!N2*Weighting!N14+TUM_db1_default_Treatm!O2*Weighting!N15+TUM_db1_default_Treatm!P2*Weighting!N16+TUM_db1_default_Treatm!Q2*Weighting!N17</f>
        <v>47.945941752624613</v>
      </c>
      <c r="O2" s="6">
        <f>+TUM_db1_default_Treatm!B2*Weighting!O2+TUM_db1_default_Treatm!C2*Weighting!O3+TUM_db1_default_Treatm!D2*Weighting!O4+TUM_db1_default_Treatm!E2*Weighting!O5+TUM_db1_default_Treatm!F2*Weighting!O6+TUM_db1_default_Treatm!G2*Weighting!O7+TUM_db1_default_Treatm!H2*Weighting!O8+TUM_db1_default_Treatm!I2*Weighting!O9+TUM_db1_default_Treatm!J2*Weighting!O10+TUM_db1_default_Treatm!K2*Weighting!O11+TUM_db1_default_Treatm!L2*Weighting!O12+TUM_db1_default_Treatm!M2*Weighting!O13+TUM_db1_default_Treatm!N2*Weighting!O14+TUM_db1_default_Treatm!O2*Weighting!O15+TUM_db1_default_Treatm!P2*Weighting!O16+TUM_db1_default_Treatm!Q2*Weighting!O17</f>
        <v>20.955962584565363</v>
      </c>
      <c r="P2" s="6">
        <f>+TUM_db1_default_Treatm!B2*Weighting!P2+TUM_db1_default_Treatm!C2*Weighting!P3+TUM_db1_default_Treatm!D2*Weighting!P4+TUM_db1_default_Treatm!E2*Weighting!P5+TUM_db1_default_Treatm!F2*Weighting!P6+TUM_db1_default_Treatm!G2*Weighting!P7+TUM_db1_default_Treatm!H2*Weighting!P8+TUM_db1_default_Treatm!I2*Weighting!P9+TUM_db1_default_Treatm!J2*Weighting!P10+TUM_db1_default_Treatm!K2*Weighting!P11+TUM_db1_default_Treatm!L2*Weighting!P12+TUM_db1_default_Treatm!M2*Weighting!P13+TUM_db1_default_Treatm!N2*Weighting!P14+TUM_db1_default_Treatm!O2*Weighting!P15+TUM_db1_default_Treatm!P2*Weighting!P16+TUM_db1_default_Treatm!Q2*Weighting!P17</f>
        <v>20.583018466265109</v>
      </c>
      <c r="Q2" s="6">
        <f>+TUM_db1_default_Treatm!B2*Weighting!Q2+TUM_db1_default_Treatm!C2*Weighting!Q3+TUM_db1_default_Treatm!D2*Weighting!Q4+TUM_db1_default_Treatm!E2*Weighting!Q5+TUM_db1_default_Treatm!F2*Weighting!Q6+TUM_db1_default_Treatm!G2*Weighting!Q7+TUM_db1_default_Treatm!H2*Weighting!Q8+TUM_db1_default_Treatm!I2*Weighting!Q9+TUM_db1_default_Treatm!J2*Weighting!Q10+TUM_db1_default_Treatm!K2*Weighting!Q11+TUM_db1_default_Treatm!L2*Weighting!Q12+TUM_db1_default_Treatm!M2*Weighting!Q13+TUM_db1_default_Treatm!N2*Weighting!Q14+TUM_db1_default_Treatm!O2*Weighting!Q15+TUM_db1_default_Treatm!P2*Weighting!Q16+TUM_db1_default_Treatm!Q2*Weighting!Q17</f>
        <v>1.3857127084690168</v>
      </c>
      <c r="R2" s="6">
        <f>+TUM_db1_default_Treatm!B2*Weighting!R2+TUM_db1_default_Treatm!C2*Weighting!R3+TUM_db1_default_Treatm!D2*Weighting!R4+TUM_db1_default_Treatm!E2*Weighting!R5+TUM_db1_default_Treatm!F2*Weighting!R6+TUM_db1_default_Treatm!G2*Weighting!R7+TUM_db1_default_Treatm!H2*Weighting!R8+TUM_db1_default_Treatm!I2*Weighting!R9+TUM_db1_default_Treatm!J2*Weighting!R10+TUM_db1_default_Treatm!K2*Weighting!R11+TUM_db1_default_Treatm!L2*Weighting!R12+TUM_db1_default_Treatm!M2*Weighting!R13+TUM_db1_default_Treatm!N2*Weighting!R14+TUM_db1_default_Treatm!O2*Weighting!R15+TUM_db1_default_Treatm!P2*Weighting!R16+TUM_db1_default_Treatm!Q2*Weighting!R17</f>
        <v>84.953324153816311</v>
      </c>
      <c r="S2" s="6">
        <f>+TUM_db1_default_Treatm!B2*Weighting!S2+TUM_db1_default_Treatm!C2*Weighting!S3+TUM_db1_default_Treatm!D2*Weighting!S4+TUM_db1_default_Treatm!E2*Weighting!S5+TUM_db1_default_Treatm!F2*Weighting!S6+TUM_db1_default_Treatm!G2*Weighting!S7+TUM_db1_default_Treatm!H2*Weighting!S8+TUM_db1_default_Treatm!I2*Weighting!S9+TUM_db1_default_Treatm!J2*Weighting!S10+TUM_db1_default_Treatm!K2*Weighting!S11+TUM_db1_default_Treatm!L2*Weighting!S12+TUM_db1_default_Treatm!M2*Weighting!S13+TUM_db1_default_Treatm!N2*Weighting!S14+TUM_db1_default_Treatm!O2*Weighting!S15+TUM_db1_default_Treatm!P2*Weighting!S16+TUM_db1_default_Treatm!Q2*Weighting!S17</f>
        <v>29.631391537878105</v>
      </c>
      <c r="T2" s="6">
        <f>+TUM_db1_default_Treatm!B2*Weighting!T2+TUM_db1_default_Treatm!C2*Weighting!T3+TUM_db1_default_Treatm!D2*Weighting!T4+TUM_db1_default_Treatm!E2*Weighting!T5+TUM_db1_default_Treatm!F2*Weighting!T6+TUM_db1_default_Treatm!G2*Weighting!T7+TUM_db1_default_Treatm!H2*Weighting!T8+TUM_db1_default_Treatm!I2*Weighting!T9+TUM_db1_default_Treatm!J2*Weighting!T10+TUM_db1_default_Treatm!K2*Weighting!T11+TUM_db1_default_Treatm!L2*Weighting!T12+TUM_db1_default_Treatm!M2*Weighting!T13+TUM_db1_default_Treatm!N2*Weighting!T14+TUM_db1_default_Treatm!O2*Weighting!T15+TUM_db1_default_Treatm!P2*Weighting!T16+TUM_db1_default_Treatm!Q2*Weighting!T17</f>
        <v>40.472765458361557</v>
      </c>
      <c r="U2" s="6">
        <f>+TUM_db1_default_Treatm!B2*Weighting!U2+TUM_db1_default_Treatm!C2*Weighting!U3+TUM_db1_default_Treatm!D2*Weighting!U4+TUM_db1_default_Treatm!E2*Weighting!U5+TUM_db1_default_Treatm!F2*Weighting!U6+TUM_db1_default_Treatm!G2*Weighting!U7+TUM_db1_default_Treatm!H2*Weighting!U8+TUM_db1_default_Treatm!I2*Weighting!U9+TUM_db1_default_Treatm!J2*Weighting!U10+TUM_db1_default_Treatm!K2*Weighting!U11+TUM_db1_default_Treatm!L2*Weighting!U12+TUM_db1_default_Treatm!M2*Weighting!U13+TUM_db1_default_Treatm!N2*Weighting!U14+TUM_db1_default_Treatm!O2*Weighting!U15+TUM_db1_default_Treatm!P2*Weighting!U16+TUM_db1_default_Treatm!Q2*Weighting!U17</f>
        <v>0.8604815997888311</v>
      </c>
      <c r="V2" s="6">
        <f>+TUM_db1_default_Treatm!B2*Weighting!V2+TUM_db1_default_Treatm!C2*Weighting!V3+TUM_db1_default_Treatm!D2*Weighting!V4+TUM_db1_default_Treatm!E2*Weighting!V5+TUM_db1_default_Treatm!F2*Weighting!V6+TUM_db1_default_Treatm!G2*Weighting!V7+TUM_db1_default_Treatm!H2*Weighting!V8+TUM_db1_default_Treatm!I2*Weighting!V9+TUM_db1_default_Treatm!J2*Weighting!V10+TUM_db1_default_Treatm!K2*Weighting!V11+TUM_db1_default_Treatm!L2*Weighting!V12+TUM_db1_default_Treatm!M2*Weighting!V13+TUM_db1_default_Treatm!N2*Weighting!V14+TUM_db1_default_Treatm!O2*Weighting!V15+TUM_db1_default_Treatm!P2*Weighting!V16+TUM_db1_default_Treatm!Q2*Weighting!V17</f>
        <v>6.1124461424569105</v>
      </c>
      <c r="W2" s="6">
        <f>+TUM_db1_default_Treatm!B2*Weighting!W2+TUM_db1_default_Treatm!C2*Weighting!W3+TUM_db1_default_Treatm!D2*Weighting!W4+TUM_db1_default_Treatm!E2*Weighting!W5+TUM_db1_default_Treatm!F2*Weighting!W6+TUM_db1_default_Treatm!G2*Weighting!W7+TUM_db1_default_Treatm!H2*Weighting!W8+TUM_db1_default_Treatm!I2*Weighting!W9+TUM_db1_default_Treatm!J2*Weighting!W10+TUM_db1_default_Treatm!K2*Weighting!W11+TUM_db1_default_Treatm!L2*Weighting!W12+TUM_db1_default_Treatm!M2*Weighting!W13+TUM_db1_default_Treatm!N2*Weighting!W14+TUM_db1_default_Treatm!O2*Weighting!W15+TUM_db1_default_Treatm!P2*Weighting!W16+TUM_db1_default_Treatm!Q2*Weighting!W17</f>
        <v>8.0860683262813158</v>
      </c>
      <c r="X2" s="6">
        <f>+TUM_db1_default_Treatm!B2*Weighting!X2+TUM_db1_default_Treatm!C2*Weighting!X3+TUM_db1_default_Treatm!D2*Weighting!X4+TUM_db1_default_Treatm!E2*Weighting!X5+TUM_db1_default_Treatm!F2*Weighting!X6+TUM_db1_default_Treatm!G2*Weighting!X7+TUM_db1_default_Treatm!H2*Weighting!X8+TUM_db1_default_Treatm!I2*Weighting!X9+TUM_db1_default_Treatm!J2*Weighting!X10+TUM_db1_default_Treatm!K2*Weighting!X11+TUM_db1_default_Treatm!L2*Weighting!X12+TUM_db1_default_Treatm!M2*Weighting!X13+TUM_db1_default_Treatm!N2*Weighting!X14+TUM_db1_default_Treatm!O2*Weighting!X15+TUM_db1_default_Treatm!P2*Weighting!X16+TUM_db1_default_Treatm!Q2*Weighting!X17</f>
        <v>0.68525620803080534</v>
      </c>
      <c r="Y2" s="6">
        <f>+TUM_db1_default_Treatm!B2*Weighting!Y2+TUM_db1_default_Treatm!C2*Weighting!Y3+TUM_db1_default_Treatm!D2*Weighting!Y4+TUM_db1_default_Treatm!E2*Weighting!Y5+TUM_db1_default_Treatm!F2*Weighting!Y6+TUM_db1_default_Treatm!G2*Weighting!Y7+TUM_db1_default_Treatm!H2*Weighting!Y8+TUM_db1_default_Treatm!I2*Weighting!Y9+TUM_db1_default_Treatm!J2*Weighting!Y10+TUM_db1_default_Treatm!K2*Weighting!Y11+TUM_db1_default_Treatm!L2*Weighting!Y12+TUM_db1_default_Treatm!M2*Weighting!Y13+TUM_db1_default_Treatm!N2*Weighting!Y14+TUM_db1_default_Treatm!O2*Weighting!Y15+TUM_db1_default_Treatm!P2*Weighting!Y16+TUM_db1_default_Treatm!Q2*Weighting!Y17</f>
        <v>1.6640363611625648</v>
      </c>
      <c r="Z2" s="6">
        <f>+TUM_db1_default_Treatm!B2*Weighting!Z2+TUM_db1_default_Treatm!C2*Weighting!Z3+TUM_db1_default_Treatm!D2*Weighting!Z4+TUM_db1_default_Treatm!E2*Weighting!Z5+TUM_db1_default_Treatm!F2*Weighting!Z6+TUM_db1_default_Treatm!G2*Weighting!Z7+TUM_db1_default_Treatm!H2*Weighting!Z8+TUM_db1_default_Treatm!I2*Weighting!Z9+TUM_db1_default_Treatm!J2*Weighting!Z10+TUM_db1_default_Treatm!K2*Weighting!Z11+TUM_db1_default_Treatm!L2*Weighting!Z12+TUM_db1_default_Treatm!M2*Weighting!Z13+TUM_db1_default_Treatm!N2*Weighting!Z14+TUM_db1_default_Treatm!O2*Weighting!Z15+TUM_db1_default_Treatm!P2*Weighting!Z16+TUM_db1_default_Treatm!Q2*Weighting!Z17</f>
        <v>4.229633996871196</v>
      </c>
      <c r="AA2" s="6">
        <f>+TUM_db1_default_Treatm!B2*Weighting!AA2+TUM_db1_default_Treatm!C2*Weighting!AA3+TUM_db1_default_Treatm!D2*Weighting!AA4+TUM_db1_default_Treatm!E2*Weighting!AA5+TUM_db1_default_Treatm!F2*Weighting!AA6+TUM_db1_default_Treatm!G2*Weighting!AA7+TUM_db1_default_Treatm!H2*Weighting!AA8+TUM_db1_default_Treatm!I2*Weighting!AA9+TUM_db1_default_Treatm!J2*Weighting!AA10+TUM_db1_default_Treatm!K2*Weighting!AA11+TUM_db1_default_Treatm!L2*Weighting!AA12+TUM_db1_default_Treatm!M2*Weighting!AA13+TUM_db1_default_Treatm!N2*Weighting!AA14+TUM_db1_default_Treatm!O2*Weighting!AA15+TUM_db1_default_Treatm!P2*Weighting!AA16+TUM_db1_default_Treatm!Q2*Weighting!AA17</f>
        <v>16.925577871152086</v>
      </c>
    </row>
    <row r="3" spans="1:27" x14ac:dyDescent="0.35">
      <c r="A3" s="5" t="s">
        <v>2</v>
      </c>
      <c r="B3" s="6">
        <f ca="1">+TUM_db1_default_Treatm!B3*Weighting!B2+TUM_db1_default_Treatm!C3*Weighting!B3+TUM_db1_default_Treatm!D3*Weighting!B4+TUM_db1_default_Treatm!E3*Weighting!B5+TUM_db1_default_Treatm!F3*Weighting!B6+TUM_db1_default_Treatm!G3*Weighting!B7+TUM_db1_default_Treatm!H3*Weighting!B8+TUM_db1_default_Treatm!I3*Weighting!B9+TUM_db1_default_Treatm!J3*Weighting!B10+TUM_db1_default_Treatm!K3*Weighting!B11+TUM_db1_default_Treatm!L3*Weighting!B12+TUM_db1_default_Treatm!M3*Weighting!B13+TUM_db1_default_Treatm!N3*Weighting!B14+TUM_db1_default_Treatm!O3*Weighting!B15+TUM_db1_default_Treatm!P3*Weighting!B16+TUM_db1_default_Treatm!Q3*Weighting!B17</f>
        <v>21.611342827476243</v>
      </c>
      <c r="C3" s="6">
        <f ca="1">+TUM_db1_default_Treatm!B3*Weighting!C2+TUM_db1_default_Treatm!C3*Weighting!C3+TUM_db1_default_Treatm!D3*Weighting!C4+TUM_db1_default_Treatm!E3*Weighting!C5+TUM_db1_default_Treatm!F3*Weighting!C6+TUM_db1_default_Treatm!G3*Weighting!C7+TUM_db1_default_Treatm!H3*Weighting!C8+TUM_db1_default_Treatm!I3*Weighting!C9+TUM_db1_default_Treatm!J3*Weighting!C10+TUM_db1_default_Treatm!K3*Weighting!C11+TUM_db1_default_Treatm!L3*Weighting!C12+TUM_db1_default_Treatm!M3*Weighting!C13+TUM_db1_default_Treatm!N3*Weighting!C14+TUM_db1_default_Treatm!O3*Weighting!C15+TUM_db1_default_Treatm!P3*Weighting!C16+TUM_db1_default_Treatm!Q3*Weighting!C17</f>
        <v>19.003360262312935</v>
      </c>
      <c r="D3" s="6">
        <f ca="1">+TUM_db1_default_Treatm!B3*Weighting!D2+TUM_db1_default_Treatm!C3*Weighting!D3+TUM_db1_default_Treatm!D3*Weighting!D4+TUM_db1_default_Treatm!E3*Weighting!D5+TUM_db1_default_Treatm!F3*Weighting!D6+TUM_db1_default_Treatm!G3*Weighting!D7+TUM_db1_default_Treatm!H3*Weighting!D8+TUM_db1_default_Treatm!I3*Weighting!D9+TUM_db1_default_Treatm!J3*Weighting!D10+TUM_db1_default_Treatm!K3*Weighting!D11+TUM_db1_default_Treatm!L3*Weighting!D12+TUM_db1_default_Treatm!M3*Weighting!D13+TUM_db1_default_Treatm!N3*Weighting!D14+TUM_db1_default_Treatm!O3*Weighting!D15+TUM_db1_default_Treatm!P3*Weighting!D16+TUM_db1_default_Treatm!Q3*Weighting!D17</f>
        <v>23.680374805511583</v>
      </c>
      <c r="E3" s="6">
        <f ca="1">+TUM_db1_default_Treatm!B3*Weighting!E2+TUM_db1_default_Treatm!C3*Weighting!E3+TUM_db1_default_Treatm!D3*Weighting!E4+TUM_db1_default_Treatm!E3*Weighting!E5+TUM_db1_default_Treatm!F3*Weighting!E6+TUM_db1_default_Treatm!G3*Weighting!E7+TUM_db1_default_Treatm!H3*Weighting!E8+TUM_db1_default_Treatm!I3*Weighting!E9+TUM_db1_default_Treatm!J3*Weighting!E10+TUM_db1_default_Treatm!K3*Weighting!E11+TUM_db1_default_Treatm!L3*Weighting!E12+TUM_db1_default_Treatm!M3*Weighting!E13+TUM_db1_default_Treatm!N3*Weighting!E14+TUM_db1_default_Treatm!O3*Weighting!E15+TUM_db1_default_Treatm!P3*Weighting!E16+TUM_db1_default_Treatm!Q3*Weighting!E17</f>
        <v>59.5569349519225</v>
      </c>
      <c r="F3" s="6">
        <f ca="1">+TUM_db1_default_Treatm!B3*Weighting!F2+TUM_db1_default_Treatm!C3*Weighting!F3+TUM_db1_default_Treatm!D3*Weighting!F4+TUM_db1_default_Treatm!E3*Weighting!F5+TUM_db1_default_Treatm!F3*Weighting!F6+TUM_db1_default_Treatm!G3*Weighting!F7+TUM_db1_default_Treatm!H3*Weighting!F8+TUM_db1_default_Treatm!I3*Weighting!F9+TUM_db1_default_Treatm!J3*Weighting!F10+TUM_db1_default_Treatm!K3*Weighting!F11+TUM_db1_default_Treatm!L3*Weighting!F12+TUM_db1_default_Treatm!M3*Weighting!F13+TUM_db1_default_Treatm!N3*Weighting!F14+TUM_db1_default_Treatm!O3*Weighting!F15+TUM_db1_default_Treatm!P3*Weighting!F16+TUM_db1_default_Treatm!Q3*Weighting!F17</f>
        <v>20.508037559605533</v>
      </c>
      <c r="G3" s="6">
        <f>+TUM_db1_default_Treatm!B3*Weighting!G2+TUM_db1_default_Treatm!C3*Weighting!G3+TUM_db1_default_Treatm!D3*Weighting!G4+TUM_db1_default_Treatm!E3*Weighting!G5+TUM_db1_default_Treatm!F3*Weighting!G6+TUM_db1_default_Treatm!G3*Weighting!G7+TUM_db1_default_Treatm!H3*Weighting!G8+TUM_db1_default_Treatm!I3*Weighting!G9+TUM_db1_default_Treatm!J3*Weighting!G10+TUM_db1_default_Treatm!K3*Weighting!G11+TUM_db1_default_Treatm!L3*Weighting!G12+TUM_db1_default_Treatm!M3*Weighting!G13+TUM_db1_default_Treatm!N3*Weighting!G14+TUM_db1_default_Treatm!O3*Weighting!G15+TUM_db1_default_Treatm!P3*Weighting!G16+TUM_db1_default_Treatm!Q3*Weighting!G17</f>
        <v>4.8064264479490104</v>
      </c>
      <c r="H3" s="6">
        <f>+TUM_db1_default_Treatm!B3*Weighting!H2+TUM_db1_default_Treatm!C3*Weighting!H3+TUM_db1_default_Treatm!D3*Weighting!H4+TUM_db1_default_Treatm!E3*Weighting!H5+TUM_db1_default_Treatm!F3*Weighting!H6+TUM_db1_default_Treatm!G3*Weighting!H7+TUM_db1_default_Treatm!H3*Weighting!H8+TUM_db1_default_Treatm!I3*Weighting!H9+TUM_db1_default_Treatm!J3*Weighting!H10+TUM_db1_default_Treatm!K3*Weighting!H11+TUM_db1_default_Treatm!L3*Weighting!H12+TUM_db1_default_Treatm!M3*Weighting!H13+TUM_db1_default_Treatm!N3*Weighting!H14+TUM_db1_default_Treatm!O3*Weighting!H15+TUM_db1_default_Treatm!P3*Weighting!H16+TUM_db1_default_Treatm!Q3*Weighting!H17</f>
        <v>3.8588804929568754</v>
      </c>
      <c r="I3" s="6">
        <f>+TUM_db1_default_Treatm!B3*Weighting!I2+TUM_db1_default_Treatm!C3*Weighting!I3+TUM_db1_default_Treatm!D3*Weighting!I4+TUM_db1_default_Treatm!E3*Weighting!I5+TUM_db1_default_Treatm!F3*Weighting!I6+TUM_db1_default_Treatm!G3*Weighting!I7+TUM_db1_default_Treatm!H3*Weighting!I8+TUM_db1_default_Treatm!I3*Weighting!I9+TUM_db1_default_Treatm!J3*Weighting!I10+TUM_db1_default_Treatm!K3*Weighting!I11+TUM_db1_default_Treatm!L3*Weighting!I12+TUM_db1_default_Treatm!M3*Weighting!I13+TUM_db1_default_Treatm!N3*Weighting!I14+TUM_db1_default_Treatm!O3*Weighting!I15+TUM_db1_default_Treatm!P3*Weighting!I16+TUM_db1_default_Treatm!Q3*Weighting!I17</f>
        <v>5.6250859494022514</v>
      </c>
      <c r="J3" s="6">
        <f>+TUM_db1_default_Treatm!B3*Weighting!J2+TUM_db1_default_Treatm!C3*Weighting!J3+TUM_db1_default_Treatm!D3*Weighting!J4+TUM_db1_default_Treatm!E3*Weighting!J5+TUM_db1_default_Treatm!F3*Weighting!J6+TUM_db1_default_Treatm!G3*Weighting!J7+TUM_db1_default_Treatm!H3*Weighting!J8+TUM_db1_default_Treatm!I3*Weighting!J9+TUM_db1_default_Treatm!J3*Weighting!J10+TUM_db1_default_Treatm!K3*Weighting!J11+TUM_db1_default_Treatm!L3*Weighting!J12+TUM_db1_default_Treatm!M3*Weighting!J13+TUM_db1_default_Treatm!N3*Weighting!J14+TUM_db1_default_Treatm!O3*Weighting!J15+TUM_db1_default_Treatm!P3*Weighting!J16+TUM_db1_default_Treatm!Q3*Weighting!J17</f>
        <v>25.020299751352088</v>
      </c>
      <c r="K3" s="6">
        <f>+TUM_db1_default_Treatm!B3*Weighting!K2+TUM_db1_default_Treatm!C3*Weighting!K3+TUM_db1_default_Treatm!D3*Weighting!K4+TUM_db1_default_Treatm!E3*Weighting!K5+TUM_db1_default_Treatm!F3*Weighting!K6+TUM_db1_default_Treatm!G3*Weighting!K7+TUM_db1_default_Treatm!H3*Weighting!K8+TUM_db1_default_Treatm!I3*Weighting!K9+TUM_db1_default_Treatm!J3*Weighting!K10+TUM_db1_default_Treatm!K3*Weighting!K11+TUM_db1_default_Treatm!L3*Weighting!K12+TUM_db1_default_Treatm!M3*Weighting!K13+TUM_db1_default_Treatm!N3*Weighting!K14+TUM_db1_default_Treatm!O3*Weighting!K15+TUM_db1_default_Treatm!P3*Weighting!K16+TUM_db1_default_Treatm!Q3*Weighting!K17</f>
        <v>4.3758384993756456</v>
      </c>
      <c r="L3" s="6">
        <f>+TUM_db1_default_Treatm!B3*Weighting!L2+TUM_db1_default_Treatm!C3*Weighting!L3+TUM_db1_default_Treatm!D3*Weighting!L4+TUM_db1_default_Treatm!E3*Weighting!L5+TUM_db1_default_Treatm!F3*Weighting!L6+TUM_db1_default_Treatm!G3*Weighting!L7+TUM_db1_default_Treatm!H3*Weighting!L8+TUM_db1_default_Treatm!I3*Weighting!L9+TUM_db1_default_Treatm!J3*Weighting!L10+TUM_db1_default_Treatm!K3*Weighting!L11+TUM_db1_default_Treatm!L3*Weighting!L12+TUM_db1_default_Treatm!M3*Weighting!L13+TUM_db1_default_Treatm!N3*Weighting!L14+TUM_db1_default_Treatm!O3*Weighting!L15+TUM_db1_default_Treatm!P3*Weighting!L16+TUM_db1_default_Treatm!Q3*Weighting!L17</f>
        <v>0.88000812399968187</v>
      </c>
      <c r="M3" s="6">
        <f>+TUM_db1_default_Treatm!B3*Weighting!M2+TUM_db1_default_Treatm!C3*Weighting!M3+TUM_db1_default_Treatm!D3*Weighting!M4+TUM_db1_default_Treatm!E3*Weighting!M5+TUM_db1_default_Treatm!F3*Weighting!M6+TUM_db1_default_Treatm!G3*Weighting!M7+TUM_db1_default_Treatm!H3*Weighting!M8+TUM_db1_default_Treatm!I3*Weighting!M9+TUM_db1_default_Treatm!J3*Weighting!M10+TUM_db1_default_Treatm!K3*Weighting!M11+TUM_db1_default_Treatm!L3*Weighting!M12+TUM_db1_default_Treatm!M3*Weighting!M13+TUM_db1_default_Treatm!N3*Weighting!M14+TUM_db1_default_Treatm!O3*Weighting!M15+TUM_db1_default_Treatm!P3*Weighting!M16+TUM_db1_default_Treatm!Q3*Weighting!M17</f>
        <v>2.1057206258629666E-3</v>
      </c>
      <c r="N3" s="6">
        <f>+TUM_db1_default_Treatm!B3*Weighting!N2+TUM_db1_default_Treatm!C3*Weighting!N3+TUM_db1_default_Treatm!D3*Weighting!N4+TUM_db1_default_Treatm!E3*Weighting!N5+TUM_db1_default_Treatm!F3*Weighting!N6+TUM_db1_default_Treatm!G3*Weighting!N7+TUM_db1_default_Treatm!H3*Weighting!N8+TUM_db1_default_Treatm!I3*Weighting!N9+TUM_db1_default_Treatm!J3*Weighting!N10+TUM_db1_default_Treatm!K3*Weighting!N11+TUM_db1_default_Treatm!L3*Weighting!N12+TUM_db1_default_Treatm!M3*Weighting!N13+TUM_db1_default_Treatm!N3*Weighting!N14+TUM_db1_default_Treatm!O3*Weighting!N15+TUM_db1_default_Treatm!P3*Weighting!N16+TUM_db1_default_Treatm!Q3*Weighting!N17</f>
        <v>0.43779767703708428</v>
      </c>
      <c r="O3" s="6">
        <f>+TUM_db1_default_Treatm!B3*Weighting!O2+TUM_db1_default_Treatm!C3*Weighting!O3+TUM_db1_default_Treatm!D3*Weighting!O4+TUM_db1_default_Treatm!E3*Weighting!O5+TUM_db1_default_Treatm!F3*Weighting!O6+TUM_db1_default_Treatm!G3*Weighting!O7+TUM_db1_default_Treatm!H3*Weighting!O8+TUM_db1_default_Treatm!I3*Weighting!O9+TUM_db1_default_Treatm!J3*Weighting!O10+TUM_db1_default_Treatm!K3*Weighting!O11+TUM_db1_default_Treatm!L3*Weighting!O12+TUM_db1_default_Treatm!M3*Weighting!O13+TUM_db1_default_Treatm!N3*Weighting!O14+TUM_db1_default_Treatm!O3*Weighting!O15+TUM_db1_default_Treatm!P3*Weighting!O16+TUM_db1_default_Treatm!Q3*Weighting!O17</f>
        <v>0.13400192098199615</v>
      </c>
      <c r="P3" s="6">
        <f>+TUM_db1_default_Treatm!B3*Weighting!P2+TUM_db1_default_Treatm!C3*Weighting!P3+TUM_db1_default_Treatm!D3*Weighting!P4+TUM_db1_default_Treatm!E3*Weighting!P5+TUM_db1_default_Treatm!F3*Weighting!P6+TUM_db1_default_Treatm!G3*Weighting!P7+TUM_db1_default_Treatm!H3*Weighting!P8+TUM_db1_default_Treatm!I3*Weighting!P9+TUM_db1_default_Treatm!J3*Weighting!P10+TUM_db1_default_Treatm!K3*Weighting!P11+TUM_db1_default_Treatm!L3*Weighting!P12+TUM_db1_default_Treatm!M3*Weighting!P13+TUM_db1_default_Treatm!N3*Weighting!P14+TUM_db1_default_Treatm!O3*Weighting!P15+TUM_db1_default_Treatm!P3*Weighting!P16+TUM_db1_default_Treatm!Q3*Weighting!P17</f>
        <v>0.17977863590692855</v>
      </c>
      <c r="Q3" s="6">
        <f>+TUM_db1_default_Treatm!B3*Weighting!Q2+TUM_db1_default_Treatm!C3*Weighting!Q3+TUM_db1_default_Treatm!D3*Weighting!Q4+TUM_db1_default_Treatm!E3*Weighting!Q5+TUM_db1_default_Treatm!F3*Weighting!Q6+TUM_db1_default_Treatm!G3*Weighting!Q7+TUM_db1_default_Treatm!H3*Weighting!Q8+TUM_db1_default_Treatm!I3*Weighting!Q9+TUM_db1_default_Treatm!J3*Weighting!Q10+TUM_db1_default_Treatm!K3*Weighting!Q11+TUM_db1_default_Treatm!L3*Weighting!Q12+TUM_db1_default_Treatm!M3*Weighting!Q13+TUM_db1_default_Treatm!N3*Weighting!Q14+TUM_db1_default_Treatm!O3*Weighting!Q15+TUM_db1_default_Treatm!P3*Weighting!Q16+TUM_db1_default_Treatm!Q3*Weighting!Q17</f>
        <v>2.0779674094669916E-2</v>
      </c>
      <c r="R3" s="6">
        <f>+TUM_db1_default_Treatm!B3*Weighting!R2+TUM_db1_default_Treatm!C3*Weighting!R3+TUM_db1_default_Treatm!D3*Weighting!R4+TUM_db1_default_Treatm!E3*Weighting!R5+TUM_db1_default_Treatm!F3*Weighting!R6+TUM_db1_default_Treatm!G3*Weighting!R7+TUM_db1_default_Treatm!H3*Weighting!R8+TUM_db1_default_Treatm!I3*Weighting!R9+TUM_db1_default_Treatm!J3*Weighting!R10+TUM_db1_default_Treatm!K3*Weighting!R11+TUM_db1_default_Treatm!L3*Weighting!R12+TUM_db1_default_Treatm!M3*Weighting!R13+TUM_db1_default_Treatm!N3*Weighting!R14+TUM_db1_default_Treatm!O3*Weighting!R15+TUM_db1_default_Treatm!P3*Weighting!R16+TUM_db1_default_Treatm!Q3*Weighting!R17</f>
        <v>72.790007836508693</v>
      </c>
      <c r="S3" s="6">
        <f>+TUM_db1_default_Treatm!B3*Weighting!S2+TUM_db1_default_Treatm!C3*Weighting!S3+TUM_db1_default_Treatm!D3*Weighting!S4+TUM_db1_default_Treatm!E3*Weighting!S5+TUM_db1_default_Treatm!F3*Weighting!S6+TUM_db1_default_Treatm!G3*Weighting!S7+TUM_db1_default_Treatm!H3*Weighting!S8+TUM_db1_default_Treatm!I3*Weighting!S9+TUM_db1_default_Treatm!J3*Weighting!S10+TUM_db1_default_Treatm!K3*Weighting!S11+TUM_db1_default_Treatm!L3*Weighting!S12+TUM_db1_default_Treatm!M3*Weighting!S13+TUM_db1_default_Treatm!N3*Weighting!S14+TUM_db1_default_Treatm!O3*Weighting!S15+TUM_db1_default_Treatm!P3*Weighting!S16+TUM_db1_default_Treatm!Q3*Weighting!S17</f>
        <v>0.43787582281585502</v>
      </c>
      <c r="T3" s="6">
        <f>+TUM_db1_default_Treatm!B3*Weighting!T2+TUM_db1_default_Treatm!C3*Weighting!T3+TUM_db1_default_Treatm!D3*Weighting!T4+TUM_db1_default_Treatm!E3*Weighting!T5+TUM_db1_default_Treatm!F3*Weighting!T6+TUM_db1_default_Treatm!G3*Weighting!T7+TUM_db1_default_Treatm!H3*Weighting!T8+TUM_db1_default_Treatm!I3*Weighting!T9+TUM_db1_default_Treatm!J3*Weighting!T10+TUM_db1_default_Treatm!K3*Weighting!T11+TUM_db1_default_Treatm!L3*Weighting!T12+TUM_db1_default_Treatm!M3*Weighting!T13+TUM_db1_default_Treatm!N3*Weighting!T14+TUM_db1_default_Treatm!O3*Weighting!T15+TUM_db1_default_Treatm!P3*Weighting!T16+TUM_db1_default_Treatm!Q3*Weighting!T17</f>
        <v>0.57400337517994204</v>
      </c>
      <c r="U3" s="6">
        <f>+TUM_db1_default_Treatm!B3*Weighting!U2+TUM_db1_default_Treatm!C3*Weighting!U3+TUM_db1_default_Treatm!D3*Weighting!U4+TUM_db1_default_Treatm!E3*Weighting!U5+TUM_db1_default_Treatm!F3*Weighting!U6+TUM_db1_default_Treatm!G3*Weighting!U7+TUM_db1_default_Treatm!H3*Weighting!U8+TUM_db1_default_Treatm!I3*Weighting!U9+TUM_db1_default_Treatm!J3*Weighting!U10+TUM_db1_default_Treatm!K3*Weighting!U11+TUM_db1_default_Treatm!L3*Weighting!U12+TUM_db1_default_Treatm!M3*Weighting!U13+TUM_db1_default_Treatm!N3*Weighting!U14+TUM_db1_default_Treatm!O3*Weighting!U15+TUM_db1_default_Treatm!P3*Weighting!U16+TUM_db1_default_Treatm!Q3*Weighting!U17</f>
        <v>1.7801696633346825E-2</v>
      </c>
      <c r="V3" s="6">
        <f>+TUM_db1_default_Treatm!B3*Weighting!V2+TUM_db1_default_Treatm!C3*Weighting!V3+TUM_db1_default_Treatm!D3*Weighting!V4+TUM_db1_default_Treatm!E3*Weighting!V5+TUM_db1_default_Treatm!F3*Weighting!V6+TUM_db1_default_Treatm!G3*Weighting!V7+TUM_db1_default_Treatm!H3*Weighting!V8+TUM_db1_default_Treatm!I3*Weighting!V9+TUM_db1_default_Treatm!J3*Weighting!V10+TUM_db1_default_Treatm!K3*Weighting!V11+TUM_db1_default_Treatm!L3*Weighting!V12+TUM_db1_default_Treatm!M3*Weighting!V13+TUM_db1_default_Treatm!N3*Weighting!V14+TUM_db1_default_Treatm!O3*Weighting!V15+TUM_db1_default_Treatm!P3*Weighting!V16+TUM_db1_default_Treatm!Q3*Weighting!V17</f>
        <v>4.4910411899457207E-2</v>
      </c>
      <c r="W3" s="6">
        <f>+TUM_db1_default_Treatm!B3*Weighting!W2+TUM_db1_default_Treatm!C3*Weighting!W3+TUM_db1_default_Treatm!D3*Weighting!W4+TUM_db1_default_Treatm!E3*Weighting!W5+TUM_db1_default_Treatm!F3*Weighting!W6+TUM_db1_default_Treatm!G3*Weighting!W7+TUM_db1_default_Treatm!H3*Weighting!W8+TUM_db1_default_Treatm!I3*Weighting!W9+TUM_db1_default_Treatm!J3*Weighting!W10+TUM_db1_default_Treatm!K3*Weighting!W11+TUM_db1_default_Treatm!L3*Weighting!W12+TUM_db1_default_Treatm!M3*Weighting!W13+TUM_db1_default_Treatm!N3*Weighting!W14+TUM_db1_default_Treatm!O3*Weighting!W15+TUM_db1_default_Treatm!P3*Weighting!W16+TUM_db1_default_Treatm!Q3*Weighting!W17</f>
        <v>0.13070536931125276</v>
      </c>
      <c r="X3" s="6">
        <f>+TUM_db1_default_Treatm!B3*Weighting!X2+TUM_db1_default_Treatm!C3*Weighting!X3+TUM_db1_default_Treatm!D3*Weighting!X4+TUM_db1_default_Treatm!E3*Weighting!X5+TUM_db1_default_Treatm!F3*Weighting!X6+TUM_db1_default_Treatm!G3*Weighting!X7+TUM_db1_default_Treatm!H3*Weighting!X8+TUM_db1_default_Treatm!I3*Weighting!X9+TUM_db1_default_Treatm!J3*Weighting!X10+TUM_db1_default_Treatm!K3*Weighting!X11+TUM_db1_default_Treatm!L3*Weighting!X12+TUM_db1_default_Treatm!M3*Weighting!X13+TUM_db1_default_Treatm!N3*Weighting!X14+TUM_db1_default_Treatm!O3*Weighting!X15+TUM_db1_default_Treatm!P3*Weighting!X16+TUM_db1_default_Treatm!Q3*Weighting!X17</f>
        <v>4.724964951097998E-3</v>
      </c>
      <c r="Y3" s="6">
        <f>+TUM_db1_default_Treatm!B3*Weighting!Y2+TUM_db1_default_Treatm!C3*Weighting!Y3+TUM_db1_default_Treatm!D3*Weighting!Y4+TUM_db1_default_Treatm!E3*Weighting!Y5+TUM_db1_default_Treatm!F3*Weighting!Y6+TUM_db1_default_Treatm!G3*Weighting!Y7+TUM_db1_default_Treatm!H3*Weighting!Y8+TUM_db1_default_Treatm!I3*Weighting!Y9+TUM_db1_default_Treatm!J3*Weighting!Y10+TUM_db1_default_Treatm!K3*Weighting!Y11+TUM_db1_default_Treatm!L3*Weighting!Y12+TUM_db1_default_Treatm!M3*Weighting!Y13+TUM_db1_default_Treatm!N3*Weighting!Y14+TUM_db1_default_Treatm!O3*Weighting!Y15+TUM_db1_default_Treatm!P3*Weighting!Y16+TUM_db1_default_Treatm!Q3*Weighting!Y17</f>
        <v>0.67331083101629707</v>
      </c>
      <c r="Z3" s="6">
        <f>+TUM_db1_default_Treatm!B3*Weighting!Z2+TUM_db1_default_Treatm!C3*Weighting!Z3+TUM_db1_default_Treatm!D3*Weighting!Z4+TUM_db1_default_Treatm!E3*Weighting!Z5+TUM_db1_default_Treatm!F3*Weighting!Z6+TUM_db1_default_Treatm!G3*Weighting!Z7+TUM_db1_default_Treatm!H3*Weighting!Z8+TUM_db1_default_Treatm!I3*Weighting!Z9+TUM_db1_default_Treatm!J3*Weighting!Z10+TUM_db1_default_Treatm!K3*Weighting!Z11+TUM_db1_default_Treatm!L3*Weighting!Z12+TUM_db1_default_Treatm!M3*Weighting!Z13+TUM_db1_default_Treatm!N3*Weighting!Z14+TUM_db1_default_Treatm!O3*Weighting!Z15+TUM_db1_default_Treatm!P3*Weighting!Z16+TUM_db1_default_Treatm!Q3*Weighting!Z17</f>
        <v>9.9277944113901145E-2</v>
      </c>
      <c r="AA3" s="6">
        <f>+TUM_db1_default_Treatm!B3*Weighting!AA2+TUM_db1_default_Treatm!C3*Weighting!AA3+TUM_db1_default_Treatm!D3*Weighting!AA4+TUM_db1_default_Treatm!E3*Weighting!AA5+TUM_db1_default_Treatm!F3*Weighting!AA6+TUM_db1_default_Treatm!G3*Weighting!AA7+TUM_db1_default_Treatm!H3*Weighting!AA8+TUM_db1_default_Treatm!I3*Weighting!AA9+TUM_db1_default_Treatm!J3*Weighting!AA10+TUM_db1_default_Treatm!K3*Weighting!AA11+TUM_db1_default_Treatm!L3*Weighting!AA12+TUM_db1_default_Treatm!M3*Weighting!AA13+TUM_db1_default_Treatm!N3*Weighting!AA14+TUM_db1_default_Treatm!O3*Weighting!AA15+TUM_db1_default_Treatm!P3*Weighting!AA16+TUM_db1_default_Treatm!Q3*Weighting!AA17</f>
        <v>0.47573316210810279</v>
      </c>
    </row>
    <row r="4" spans="1:27" x14ac:dyDescent="0.35">
      <c r="A4" s="5" t="s">
        <v>3</v>
      </c>
      <c r="B4" s="6">
        <f ca="1">+TUM_db1_default_Treatm!B4*Weighting!B2+TUM_db1_default_Treatm!C4*Weighting!B3+TUM_db1_default_Treatm!D4*Weighting!B4+TUM_db1_default_Treatm!E4*Weighting!B5+TUM_db1_default_Treatm!F4*Weighting!B6+TUM_db1_default_Treatm!G4*Weighting!B7+TUM_db1_default_Treatm!H4*Weighting!B8+TUM_db1_default_Treatm!I4*Weighting!B9+TUM_db1_default_Treatm!J4*Weighting!B10+TUM_db1_default_Treatm!K4*Weighting!B11+TUM_db1_default_Treatm!L4*Weighting!B12+TUM_db1_default_Treatm!M4*Weighting!B13+TUM_db1_default_Treatm!N4*Weighting!B14+TUM_db1_default_Treatm!O4*Weighting!B15+TUM_db1_default_Treatm!P4*Weighting!B16+TUM_db1_default_Treatm!Q4*Weighting!B17</f>
        <v>25.324997565497888</v>
      </c>
      <c r="C4" s="6">
        <f ca="1">+TUM_db1_default_Treatm!B4*Weighting!C2+TUM_db1_default_Treatm!C4*Weighting!C3+TUM_db1_default_Treatm!D4*Weighting!C4+TUM_db1_default_Treatm!E4*Weighting!C5+TUM_db1_default_Treatm!F4*Weighting!C6+TUM_db1_default_Treatm!G4*Weighting!C7+TUM_db1_default_Treatm!H4*Weighting!C8+TUM_db1_default_Treatm!I4*Weighting!C9+TUM_db1_default_Treatm!J4*Weighting!C10+TUM_db1_default_Treatm!K4*Weighting!C11+TUM_db1_default_Treatm!L4*Weighting!C12+TUM_db1_default_Treatm!M4*Weighting!C13+TUM_db1_default_Treatm!N4*Weighting!C14+TUM_db1_default_Treatm!O4*Weighting!C15+TUM_db1_default_Treatm!P4*Weighting!C16+TUM_db1_default_Treatm!Q4*Weighting!C17</f>
        <v>21.030091707181001</v>
      </c>
      <c r="D4" s="6">
        <f ca="1">+TUM_db1_default_Treatm!B4*Weighting!D2+TUM_db1_default_Treatm!C4*Weighting!D3+TUM_db1_default_Treatm!D4*Weighting!D4+TUM_db1_default_Treatm!E4*Weighting!D5+TUM_db1_default_Treatm!F4*Weighting!D6+TUM_db1_default_Treatm!G4*Weighting!D7+TUM_db1_default_Treatm!H4*Weighting!D8+TUM_db1_default_Treatm!I4*Weighting!D9+TUM_db1_default_Treatm!J4*Weighting!D10+TUM_db1_default_Treatm!K4*Weighting!D11+TUM_db1_default_Treatm!L4*Weighting!D12+TUM_db1_default_Treatm!M4*Weighting!D13+TUM_db1_default_Treatm!N4*Weighting!D14+TUM_db1_default_Treatm!O4*Weighting!D15+TUM_db1_default_Treatm!P4*Weighting!D16+TUM_db1_default_Treatm!Q4*Weighting!D17</f>
        <v>24.979371618213055</v>
      </c>
      <c r="E4" s="6">
        <f ca="1">+TUM_db1_default_Treatm!B4*Weighting!E2+TUM_db1_default_Treatm!C4*Weighting!E3+TUM_db1_default_Treatm!D4*Weighting!E4+TUM_db1_default_Treatm!E4*Weighting!E5+TUM_db1_default_Treatm!F4*Weighting!E6+TUM_db1_default_Treatm!G4*Weighting!E7+TUM_db1_default_Treatm!H4*Weighting!E8+TUM_db1_default_Treatm!I4*Weighting!E9+TUM_db1_default_Treatm!J4*Weighting!E10+TUM_db1_default_Treatm!K4*Weighting!E11+TUM_db1_default_Treatm!L4*Weighting!E12+TUM_db1_default_Treatm!M4*Weighting!E13+TUM_db1_default_Treatm!N4*Weighting!E14+TUM_db1_default_Treatm!O4*Weighting!E15+TUM_db1_default_Treatm!P4*Weighting!E16+TUM_db1_default_Treatm!Q4*Weighting!E17</f>
        <v>12.94850614779925</v>
      </c>
      <c r="F4" s="6">
        <f ca="1">+TUM_db1_default_Treatm!B4*Weighting!F2+TUM_db1_default_Treatm!C4*Weighting!F3+TUM_db1_default_Treatm!D4*Weighting!F4+TUM_db1_default_Treatm!E4*Weighting!F5+TUM_db1_default_Treatm!F4*Weighting!F6+TUM_db1_default_Treatm!G4*Weighting!F7+TUM_db1_default_Treatm!H4*Weighting!F8+TUM_db1_default_Treatm!I4*Weighting!F9+TUM_db1_default_Treatm!J4*Weighting!F10+TUM_db1_default_Treatm!K4*Weighting!F11+TUM_db1_default_Treatm!L4*Weighting!F12+TUM_db1_default_Treatm!M4*Weighting!F13+TUM_db1_default_Treatm!N4*Weighting!F14+TUM_db1_default_Treatm!O4*Weighting!F15+TUM_db1_default_Treatm!P4*Weighting!F16+TUM_db1_default_Treatm!Q4*Weighting!F17</f>
        <v>23.957300574243376</v>
      </c>
      <c r="G4" s="6">
        <f>+TUM_db1_default_Treatm!B4*Weighting!G2+TUM_db1_default_Treatm!C4*Weighting!G3+TUM_db1_default_Treatm!D4*Weighting!G4+TUM_db1_default_Treatm!E4*Weighting!G5+TUM_db1_default_Treatm!F4*Weighting!G6+TUM_db1_default_Treatm!G4*Weighting!G7+TUM_db1_default_Treatm!H4*Weighting!G8+TUM_db1_default_Treatm!I4*Weighting!G9+TUM_db1_default_Treatm!J4*Weighting!G10+TUM_db1_default_Treatm!K4*Weighting!G11+TUM_db1_default_Treatm!L4*Weighting!G12+TUM_db1_default_Treatm!M4*Weighting!G13+TUM_db1_default_Treatm!N4*Weighting!G14+TUM_db1_default_Treatm!O4*Weighting!G15+TUM_db1_default_Treatm!P4*Weighting!G16+TUM_db1_default_Treatm!Q4*Weighting!G17</f>
        <v>14.18719126434177</v>
      </c>
      <c r="H4" s="6">
        <f>+TUM_db1_default_Treatm!B4*Weighting!H2+TUM_db1_default_Treatm!C4*Weighting!H3+TUM_db1_default_Treatm!D4*Weighting!H4+TUM_db1_default_Treatm!E4*Weighting!H5+TUM_db1_default_Treatm!F4*Weighting!H6+TUM_db1_default_Treatm!G4*Weighting!H7+TUM_db1_default_Treatm!H4*Weighting!H8+TUM_db1_default_Treatm!I4*Weighting!H9+TUM_db1_default_Treatm!J4*Weighting!H10+TUM_db1_default_Treatm!K4*Weighting!H11+TUM_db1_default_Treatm!L4*Weighting!H12+TUM_db1_default_Treatm!M4*Weighting!H13+TUM_db1_default_Treatm!N4*Weighting!H14+TUM_db1_default_Treatm!O4*Weighting!H15+TUM_db1_default_Treatm!P4*Weighting!H16+TUM_db1_default_Treatm!Q4*Weighting!H17</f>
        <v>13.578983767324482</v>
      </c>
      <c r="I4" s="6">
        <f>+TUM_db1_default_Treatm!B4*Weighting!I2+TUM_db1_default_Treatm!C4*Weighting!I3+TUM_db1_default_Treatm!D4*Weighting!I4+TUM_db1_default_Treatm!E4*Weighting!I5+TUM_db1_default_Treatm!F4*Weighting!I6+TUM_db1_default_Treatm!G4*Weighting!I7+TUM_db1_default_Treatm!H4*Weighting!I8+TUM_db1_default_Treatm!I4*Weighting!I9+TUM_db1_default_Treatm!J4*Weighting!I10+TUM_db1_default_Treatm!K4*Weighting!I11+TUM_db1_default_Treatm!L4*Weighting!I12+TUM_db1_default_Treatm!M4*Weighting!I13+TUM_db1_default_Treatm!N4*Weighting!I14+TUM_db1_default_Treatm!O4*Weighting!I15+TUM_db1_default_Treatm!P4*Weighting!I16+TUM_db1_default_Treatm!Q4*Weighting!I17</f>
        <v>14.725392770034754</v>
      </c>
      <c r="J4" s="6">
        <f>+TUM_db1_default_Treatm!B4*Weighting!J2+TUM_db1_default_Treatm!C4*Weighting!J3+TUM_db1_default_Treatm!D4*Weighting!J4+TUM_db1_default_Treatm!E4*Weighting!J5+TUM_db1_default_Treatm!F4*Weighting!J6+TUM_db1_default_Treatm!G4*Weighting!J7+TUM_db1_default_Treatm!H4*Weighting!J8+TUM_db1_default_Treatm!I4*Weighting!J9+TUM_db1_default_Treatm!J4*Weighting!J10+TUM_db1_default_Treatm!K4*Weighting!J11+TUM_db1_default_Treatm!L4*Weighting!J12+TUM_db1_default_Treatm!M4*Weighting!J13+TUM_db1_default_Treatm!N4*Weighting!J14+TUM_db1_default_Treatm!O4*Weighting!J15+TUM_db1_default_Treatm!P4*Weighting!J16+TUM_db1_default_Treatm!Q4*Weighting!J17</f>
        <v>11.446730088877109</v>
      </c>
      <c r="K4" s="6">
        <f>+TUM_db1_default_Treatm!B4*Weighting!K2+TUM_db1_default_Treatm!C4*Weighting!K3+TUM_db1_default_Treatm!D4*Weighting!K4+TUM_db1_default_Treatm!E4*Weighting!K5+TUM_db1_default_Treatm!F4*Weighting!K6+TUM_db1_default_Treatm!G4*Weighting!K7+TUM_db1_default_Treatm!H4*Weighting!K8+TUM_db1_default_Treatm!I4*Weighting!K9+TUM_db1_default_Treatm!J4*Weighting!K10+TUM_db1_default_Treatm!K4*Weighting!K11+TUM_db1_default_Treatm!L4*Weighting!K12+TUM_db1_default_Treatm!M4*Weighting!K13+TUM_db1_default_Treatm!N4*Weighting!K14+TUM_db1_default_Treatm!O4*Weighting!K15+TUM_db1_default_Treatm!P4*Weighting!K16+TUM_db1_default_Treatm!Q4*Weighting!K17</f>
        <v>14.103849998899964</v>
      </c>
      <c r="L4" s="6">
        <f>+TUM_db1_default_Treatm!B4*Weighting!L2+TUM_db1_default_Treatm!C4*Weighting!L3+TUM_db1_default_Treatm!D4*Weighting!L4+TUM_db1_default_Treatm!E4*Weighting!L5+TUM_db1_default_Treatm!F4*Weighting!L6+TUM_db1_default_Treatm!G4*Weighting!L7+TUM_db1_default_Treatm!H4*Weighting!L8+TUM_db1_default_Treatm!I4*Weighting!L9+TUM_db1_default_Treatm!J4*Weighting!L10+TUM_db1_default_Treatm!K4*Weighting!L11+TUM_db1_default_Treatm!L4*Weighting!L12+TUM_db1_default_Treatm!M4*Weighting!L13+TUM_db1_default_Treatm!N4*Weighting!L14+TUM_db1_default_Treatm!O4*Weighting!L15+TUM_db1_default_Treatm!P4*Weighting!L16+TUM_db1_default_Treatm!Q4*Weighting!L17</f>
        <v>17.85901279654961</v>
      </c>
      <c r="M4" s="6">
        <f>+TUM_db1_default_Treatm!B4*Weighting!M2+TUM_db1_default_Treatm!C4*Weighting!M3+TUM_db1_default_Treatm!D4*Weighting!M4+TUM_db1_default_Treatm!E4*Weighting!M5+TUM_db1_default_Treatm!F4*Weighting!M6+TUM_db1_default_Treatm!G4*Weighting!M7+TUM_db1_default_Treatm!H4*Weighting!M8+TUM_db1_default_Treatm!I4*Weighting!M9+TUM_db1_default_Treatm!J4*Weighting!M10+TUM_db1_default_Treatm!K4*Weighting!M11+TUM_db1_default_Treatm!L4*Weighting!M12+TUM_db1_default_Treatm!M4*Weighting!M13+TUM_db1_default_Treatm!N4*Weighting!M14+TUM_db1_default_Treatm!O4*Weighting!M15+TUM_db1_default_Treatm!P4*Weighting!M16+TUM_db1_default_Treatm!Q4*Weighting!M17</f>
        <v>0.66513958775349669</v>
      </c>
      <c r="N4" s="6">
        <f>+TUM_db1_default_Treatm!B4*Weighting!N2+TUM_db1_default_Treatm!C4*Weighting!N3+TUM_db1_default_Treatm!D4*Weighting!N4+TUM_db1_default_Treatm!E4*Weighting!N5+TUM_db1_default_Treatm!F4*Weighting!N6+TUM_db1_default_Treatm!G4*Weighting!N7+TUM_db1_default_Treatm!H4*Weighting!N8+TUM_db1_default_Treatm!I4*Weighting!N9+TUM_db1_default_Treatm!J4*Weighting!N10+TUM_db1_default_Treatm!K4*Weighting!N11+TUM_db1_default_Treatm!L4*Weighting!N12+TUM_db1_default_Treatm!M4*Weighting!N13+TUM_db1_default_Treatm!N4*Weighting!N14+TUM_db1_default_Treatm!O4*Weighting!N15+TUM_db1_default_Treatm!P4*Weighting!N16+TUM_db1_default_Treatm!Q4*Weighting!N17</f>
        <v>47.508144075587531</v>
      </c>
      <c r="O4" s="6">
        <f>+TUM_db1_default_Treatm!B4*Weighting!O2+TUM_db1_default_Treatm!C4*Weighting!O3+TUM_db1_default_Treatm!D4*Weighting!O4+TUM_db1_default_Treatm!E4*Weighting!O5+TUM_db1_default_Treatm!F4*Weighting!O6+TUM_db1_default_Treatm!G4*Weighting!O7+TUM_db1_default_Treatm!H4*Weighting!O8+TUM_db1_default_Treatm!I4*Weighting!O9+TUM_db1_default_Treatm!J4*Weighting!O10+TUM_db1_default_Treatm!K4*Weighting!O11+TUM_db1_default_Treatm!L4*Weighting!O12+TUM_db1_default_Treatm!M4*Weighting!O13+TUM_db1_default_Treatm!N4*Weighting!O14+TUM_db1_default_Treatm!O4*Weighting!O15+TUM_db1_default_Treatm!P4*Weighting!O16+TUM_db1_default_Treatm!Q4*Weighting!O17</f>
        <v>20.821960663583369</v>
      </c>
      <c r="P4" s="6">
        <f>+TUM_db1_default_Treatm!B4*Weighting!P2+TUM_db1_default_Treatm!C4*Weighting!P3+TUM_db1_default_Treatm!D4*Weighting!P4+TUM_db1_default_Treatm!E4*Weighting!P5+TUM_db1_default_Treatm!F4*Weighting!P6+TUM_db1_default_Treatm!G4*Weighting!P7+TUM_db1_default_Treatm!H4*Weighting!P8+TUM_db1_default_Treatm!I4*Weighting!P9+TUM_db1_default_Treatm!J4*Weighting!P10+TUM_db1_default_Treatm!K4*Weighting!P11+TUM_db1_default_Treatm!L4*Weighting!P12+TUM_db1_default_Treatm!M4*Weighting!P13+TUM_db1_default_Treatm!N4*Weighting!P14+TUM_db1_default_Treatm!O4*Weighting!P15+TUM_db1_default_Treatm!P4*Weighting!P16+TUM_db1_default_Treatm!Q4*Weighting!P17</f>
        <v>20.403239830358181</v>
      </c>
      <c r="Q4" s="6">
        <f>+TUM_db1_default_Treatm!B4*Weighting!Q2+TUM_db1_default_Treatm!C4*Weighting!Q3+TUM_db1_default_Treatm!D4*Weighting!Q4+TUM_db1_default_Treatm!E4*Weighting!Q5+TUM_db1_default_Treatm!F4*Weighting!Q6+TUM_db1_default_Treatm!G4*Weighting!Q7+TUM_db1_default_Treatm!H4*Weighting!Q8+TUM_db1_default_Treatm!I4*Weighting!Q9+TUM_db1_default_Treatm!J4*Weighting!Q10+TUM_db1_default_Treatm!K4*Weighting!Q11+TUM_db1_default_Treatm!L4*Weighting!Q12+TUM_db1_default_Treatm!M4*Weighting!Q13+TUM_db1_default_Treatm!N4*Weighting!Q14+TUM_db1_default_Treatm!O4*Weighting!Q15+TUM_db1_default_Treatm!P4*Weighting!Q16+TUM_db1_default_Treatm!Q4*Weighting!Q17</f>
        <v>1.3649330343743471</v>
      </c>
      <c r="R4" s="6">
        <f>+TUM_db1_default_Treatm!B4*Weighting!R2+TUM_db1_default_Treatm!C4*Weighting!R3+TUM_db1_default_Treatm!D4*Weighting!R4+TUM_db1_default_Treatm!E4*Weighting!R5+TUM_db1_default_Treatm!F4*Weighting!R6+TUM_db1_default_Treatm!G4*Weighting!R7+TUM_db1_default_Treatm!H4*Weighting!R8+TUM_db1_default_Treatm!I4*Weighting!R9+TUM_db1_default_Treatm!J4*Weighting!R10+TUM_db1_default_Treatm!K4*Weighting!R11+TUM_db1_default_Treatm!L4*Weighting!R12+TUM_db1_default_Treatm!M4*Weighting!R13+TUM_db1_default_Treatm!N4*Weighting!R14+TUM_db1_default_Treatm!O4*Weighting!R15+TUM_db1_default_Treatm!P4*Weighting!R16+TUM_db1_default_Treatm!Q4*Weighting!R17</f>
        <v>12.163316317307626</v>
      </c>
      <c r="S4" s="6">
        <f>+TUM_db1_default_Treatm!B4*Weighting!S2+TUM_db1_default_Treatm!C4*Weighting!S3+TUM_db1_default_Treatm!D4*Weighting!S4+TUM_db1_default_Treatm!E4*Weighting!S5+TUM_db1_default_Treatm!F4*Weighting!S6+TUM_db1_default_Treatm!G4*Weighting!S7+TUM_db1_default_Treatm!H4*Weighting!S8+TUM_db1_default_Treatm!I4*Weighting!S9+TUM_db1_default_Treatm!J4*Weighting!S10+TUM_db1_default_Treatm!K4*Weighting!S11+TUM_db1_default_Treatm!L4*Weighting!S12+TUM_db1_default_Treatm!M4*Weighting!S13+TUM_db1_default_Treatm!N4*Weighting!S14+TUM_db1_default_Treatm!O4*Weighting!S15+TUM_db1_default_Treatm!P4*Weighting!S16+TUM_db1_default_Treatm!Q4*Weighting!S17</f>
        <v>29.193515715062254</v>
      </c>
      <c r="T4" s="6">
        <f>+TUM_db1_default_Treatm!B4*Weighting!T2+TUM_db1_default_Treatm!C4*Weighting!T3+TUM_db1_default_Treatm!D4*Weighting!T4+TUM_db1_default_Treatm!E4*Weighting!T5+TUM_db1_default_Treatm!F4*Weighting!T6+TUM_db1_default_Treatm!G4*Weighting!T7+TUM_db1_default_Treatm!H4*Weighting!T8+TUM_db1_default_Treatm!I4*Weighting!T9+TUM_db1_default_Treatm!J4*Weighting!T10+TUM_db1_default_Treatm!K4*Weighting!T11+TUM_db1_default_Treatm!L4*Weighting!T12+TUM_db1_default_Treatm!M4*Weighting!T13+TUM_db1_default_Treatm!N4*Weighting!T14+TUM_db1_default_Treatm!O4*Weighting!T15+TUM_db1_default_Treatm!P4*Weighting!T16+TUM_db1_default_Treatm!Q4*Weighting!T17</f>
        <v>39.898762083181616</v>
      </c>
      <c r="U4" s="6">
        <f>+TUM_db1_default_Treatm!B4*Weighting!U2+TUM_db1_default_Treatm!C4*Weighting!U3+TUM_db1_default_Treatm!D4*Weighting!U4+TUM_db1_default_Treatm!E4*Weighting!U5+TUM_db1_default_Treatm!F4*Weighting!U6+TUM_db1_default_Treatm!G4*Weighting!U7+TUM_db1_default_Treatm!H4*Weighting!U8+TUM_db1_default_Treatm!I4*Weighting!U9+TUM_db1_default_Treatm!J4*Weighting!U10+TUM_db1_default_Treatm!K4*Weighting!U11+TUM_db1_default_Treatm!L4*Weighting!U12+TUM_db1_default_Treatm!M4*Weighting!U13+TUM_db1_default_Treatm!N4*Weighting!U14+TUM_db1_default_Treatm!O4*Weighting!U15+TUM_db1_default_Treatm!P4*Weighting!U16+TUM_db1_default_Treatm!Q4*Weighting!U17</f>
        <v>0.84267990315548424</v>
      </c>
      <c r="V4" s="6">
        <f>+TUM_db1_default_Treatm!B4*Weighting!V2+TUM_db1_default_Treatm!C4*Weighting!V3+TUM_db1_default_Treatm!D4*Weighting!V4+TUM_db1_default_Treatm!E4*Weighting!V5+TUM_db1_default_Treatm!F4*Weighting!V6+TUM_db1_default_Treatm!G4*Weighting!V7+TUM_db1_default_Treatm!H4*Weighting!V8+TUM_db1_default_Treatm!I4*Weighting!V9+TUM_db1_default_Treatm!J4*Weighting!V10+TUM_db1_default_Treatm!K4*Weighting!V11+TUM_db1_default_Treatm!L4*Weighting!V12+TUM_db1_default_Treatm!M4*Weighting!V13+TUM_db1_default_Treatm!N4*Weighting!V14+TUM_db1_default_Treatm!O4*Weighting!V15+TUM_db1_default_Treatm!P4*Weighting!V16+TUM_db1_default_Treatm!Q4*Weighting!V17</f>
        <v>6.067535730557454</v>
      </c>
      <c r="W4" s="6">
        <f>+TUM_db1_default_Treatm!B4*Weighting!W2+TUM_db1_default_Treatm!C4*Weighting!W3+TUM_db1_default_Treatm!D4*Weighting!W4+TUM_db1_default_Treatm!E4*Weighting!W5+TUM_db1_default_Treatm!F4*Weighting!W6+TUM_db1_default_Treatm!G4*Weighting!W7+TUM_db1_default_Treatm!H4*Weighting!W8+TUM_db1_default_Treatm!I4*Weighting!W9+TUM_db1_default_Treatm!J4*Weighting!W10+TUM_db1_default_Treatm!K4*Weighting!W11+TUM_db1_default_Treatm!L4*Weighting!W12+TUM_db1_default_Treatm!M4*Weighting!W13+TUM_db1_default_Treatm!N4*Weighting!W14+TUM_db1_default_Treatm!O4*Weighting!W15+TUM_db1_default_Treatm!P4*Weighting!W16+TUM_db1_default_Treatm!Q4*Weighting!W17</f>
        <v>7.9553629569700632</v>
      </c>
      <c r="X4" s="6">
        <f>+TUM_db1_default_Treatm!B4*Weighting!X2+TUM_db1_default_Treatm!C4*Weighting!X3+TUM_db1_default_Treatm!D4*Weighting!X4+TUM_db1_default_Treatm!E4*Weighting!X5+TUM_db1_default_Treatm!F4*Weighting!X6+TUM_db1_default_Treatm!G4*Weighting!X7+TUM_db1_default_Treatm!H4*Weighting!X8+TUM_db1_default_Treatm!I4*Weighting!X9+TUM_db1_default_Treatm!J4*Weighting!X10+TUM_db1_default_Treatm!K4*Weighting!X11+TUM_db1_default_Treatm!L4*Weighting!X12+TUM_db1_default_Treatm!M4*Weighting!X13+TUM_db1_default_Treatm!N4*Weighting!X14+TUM_db1_default_Treatm!O4*Weighting!X15+TUM_db1_default_Treatm!P4*Weighting!X16+TUM_db1_default_Treatm!Q4*Weighting!X17</f>
        <v>0.68053124307970725</v>
      </c>
      <c r="Y4" s="6">
        <f>+TUM_db1_default_Treatm!B4*Weighting!Y2+TUM_db1_default_Treatm!C4*Weighting!Y3+TUM_db1_default_Treatm!D4*Weighting!Y4+TUM_db1_default_Treatm!E4*Weighting!Y5+TUM_db1_default_Treatm!F4*Weighting!Y6+TUM_db1_default_Treatm!G4*Weighting!Y7+TUM_db1_default_Treatm!H4*Weighting!Y8+TUM_db1_default_Treatm!I4*Weighting!Y9+TUM_db1_default_Treatm!J4*Weighting!Y10+TUM_db1_default_Treatm!K4*Weighting!Y11+TUM_db1_default_Treatm!L4*Weighting!Y12+TUM_db1_default_Treatm!M4*Weighting!Y13+TUM_db1_default_Treatm!N4*Weighting!Y14+TUM_db1_default_Treatm!O4*Weighting!Y15+TUM_db1_default_Treatm!P4*Weighting!Y16+TUM_db1_default_Treatm!Q4*Weighting!Y17</f>
        <v>0.99072553014626741</v>
      </c>
      <c r="Z4" s="6">
        <f>+TUM_db1_default_Treatm!B4*Weighting!Z2+TUM_db1_default_Treatm!C4*Weighting!Z3+TUM_db1_default_Treatm!D4*Weighting!Z4+TUM_db1_default_Treatm!E4*Weighting!Z5+TUM_db1_default_Treatm!F4*Weighting!Z6+TUM_db1_default_Treatm!G4*Weighting!Z7+TUM_db1_default_Treatm!H4*Weighting!Z8+TUM_db1_default_Treatm!I4*Weighting!Z9+TUM_db1_default_Treatm!J4*Weighting!Z10+TUM_db1_default_Treatm!K4*Weighting!Z11+TUM_db1_default_Treatm!L4*Weighting!Z12+TUM_db1_default_Treatm!M4*Weighting!Z13+TUM_db1_default_Treatm!N4*Weighting!Z14+TUM_db1_default_Treatm!O4*Weighting!Z15+TUM_db1_default_Treatm!P4*Weighting!Z16+TUM_db1_default_Treatm!Q4*Weighting!Z17</f>
        <v>4.1303560527572944</v>
      </c>
      <c r="AA4" s="6">
        <f>+TUM_db1_default_Treatm!B4*Weighting!AA2+TUM_db1_default_Treatm!C4*Weighting!AA3+TUM_db1_default_Treatm!D4*Weighting!AA4+TUM_db1_default_Treatm!E4*Weighting!AA5+TUM_db1_default_Treatm!F4*Weighting!AA6+TUM_db1_default_Treatm!G4*Weighting!AA7+TUM_db1_default_Treatm!H4*Weighting!AA8+TUM_db1_default_Treatm!I4*Weighting!AA9+TUM_db1_default_Treatm!J4*Weighting!AA10+TUM_db1_default_Treatm!K4*Weighting!AA11+TUM_db1_default_Treatm!L4*Weighting!AA12+TUM_db1_default_Treatm!M4*Weighting!AA13+TUM_db1_default_Treatm!N4*Weighting!AA14+TUM_db1_default_Treatm!O4*Weighting!AA15+TUM_db1_default_Treatm!P4*Weighting!AA16+TUM_db1_default_Treatm!Q4*Weighting!AA17</f>
        <v>16.449844709043983</v>
      </c>
    </row>
  </sheetData>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1_default_Util!B2*Weighting!B2+TUM_db1_default_Util!C2*Weighting!B3+TUM_db1_default_Util!D2*Weighting!B4+TUM_db1_default_Util!E2*Weighting!B5+TUM_db1_default_Util!F2*Weighting!B6+TUM_db1_default_Util!G2*Weighting!B7+TUM_db1_default_Util!H2*Weighting!B8+TUM_db1_default_Util!I2*Weighting!B9+TUM_db1_default_Util!J2*Weighting!B10+TUM_db1_default_Util!K2*Weighting!B11+TUM_db1_default_Util!L2*Weighting!B12+TUM_db1_default_Util!M2*Weighting!B13+TUM_db1_default_Util!N2*Weighting!B14+TUM_db1_default_Util!O2*Weighting!B15+TUM_db1_default_Util!P2*Weighting!B16+TUM_db1_default_Util!Q2*Weighting!B17</f>
        <v>-3.3595132204265501</v>
      </c>
      <c r="C2" s="6">
        <f ca="1">+TUM_db1_default_Util!B2*Weighting!C2+TUM_db1_default_Util!C2*Weighting!C3+TUM_db1_default_Util!D2*Weighting!C4+TUM_db1_default_Util!E2*Weighting!C5+TUM_db1_default_Util!F2*Weighting!C6+TUM_db1_default_Util!G2*Weighting!C7+TUM_db1_default_Util!H2*Weighting!C8+TUM_db1_default_Util!I2*Weighting!C9+TUM_db1_default_Util!J2*Weighting!C10+TUM_db1_default_Util!K2*Weighting!C11+TUM_db1_default_Util!L2*Weighting!C12+TUM_db1_default_Util!M2*Weighting!C13+TUM_db1_default_Util!N2*Weighting!C14+TUM_db1_default_Util!O2*Weighting!C15+TUM_db1_default_Util!P2*Weighting!C16+TUM_db1_default_Util!Q2*Weighting!C17</f>
        <v>-3.0120046738348534</v>
      </c>
      <c r="D2" s="6">
        <f ca="1">+TUM_db1_default_Util!B2*Weighting!D2+TUM_db1_default_Util!C2*Weighting!D3+TUM_db1_default_Util!D2*Weighting!D4+TUM_db1_default_Util!E2*Weighting!D5+TUM_db1_default_Util!F2*Weighting!D6+TUM_db1_default_Util!G2*Weighting!D7+TUM_db1_default_Util!H2*Weighting!D8+TUM_db1_default_Util!I2*Weighting!D9+TUM_db1_default_Util!J2*Weighting!D10+TUM_db1_default_Util!K2*Weighting!D11+TUM_db1_default_Util!L2*Weighting!D12+TUM_db1_default_Util!M2*Weighting!D13+TUM_db1_default_Util!N2*Weighting!D14+TUM_db1_default_Util!O2*Weighting!D15+TUM_db1_default_Util!P2*Weighting!D16+TUM_db1_default_Util!Q2*Weighting!D17</f>
        <v>-3.2772136757173977</v>
      </c>
      <c r="E2" s="6">
        <f ca="1">+TUM_db1_default_Util!B2*Weighting!E2+TUM_db1_default_Util!C2*Weighting!E3+TUM_db1_default_Util!D2*Weighting!E4+TUM_db1_default_Util!E2*Weighting!E5+TUM_db1_default_Util!F2*Weighting!E6+TUM_db1_default_Util!G2*Weighting!E7+TUM_db1_default_Util!H2*Weighting!E8+TUM_db1_default_Util!I2*Weighting!E9+TUM_db1_default_Util!J2*Weighting!E10+TUM_db1_default_Util!K2*Weighting!E11+TUM_db1_default_Util!L2*Weighting!E12+TUM_db1_default_Util!M2*Weighting!E13+TUM_db1_default_Util!N2*Weighting!E14+TUM_db1_default_Util!O2*Weighting!E15+TUM_db1_default_Util!P2*Weighting!E16+TUM_db1_default_Util!Q2*Weighting!E17</f>
        <v>-1.3719275444558845</v>
      </c>
      <c r="F2" s="6">
        <f ca="1">+TUM_db1_default_Util!B2*Weighting!F2+TUM_db1_default_Util!C2*Weighting!F3+TUM_db1_default_Util!D2*Weighting!F4+TUM_db1_default_Util!E2*Weighting!F5+TUM_db1_default_Util!F2*Weighting!F6+TUM_db1_default_Util!G2*Weighting!F7+TUM_db1_default_Util!H2*Weighting!F8+TUM_db1_default_Util!I2*Weighting!F9+TUM_db1_default_Util!J2*Weighting!F10+TUM_db1_default_Util!K2*Weighting!F11+TUM_db1_default_Util!L2*Weighting!F12+TUM_db1_default_Util!M2*Weighting!F13+TUM_db1_default_Util!N2*Weighting!F14+TUM_db1_default_Util!O2*Weighting!F15+TUM_db1_default_Util!P2*Weighting!F16+TUM_db1_default_Util!Q2*Weighting!F17</f>
        <v>-3.2922318935742743</v>
      </c>
      <c r="G2" s="6">
        <f>+TUM_db1_default_Util!B2*Weighting!G2+TUM_db1_default_Util!C2*Weighting!G3+TUM_db1_default_Util!D2*Weighting!G4+TUM_db1_default_Util!E2*Weighting!G5+TUM_db1_default_Util!F2*Weighting!G6+TUM_db1_default_Util!G2*Weighting!G7+TUM_db1_default_Util!H2*Weighting!G8+TUM_db1_default_Util!I2*Weighting!G9+TUM_db1_default_Util!J2*Weighting!G10+TUM_db1_default_Util!K2*Weighting!G11+TUM_db1_default_Util!L2*Weighting!G12+TUM_db1_default_Util!M2*Weighting!G13+TUM_db1_default_Util!N2*Weighting!G14+TUM_db1_default_Util!O2*Weighting!G15+TUM_db1_default_Util!P2*Weighting!G16+TUM_db1_default_Util!Q2*Weighting!G17</f>
        <v>-2.2169756487168915</v>
      </c>
      <c r="H2" s="6">
        <f>+TUM_db1_default_Util!B2*Weighting!H2+TUM_db1_default_Util!C2*Weighting!H3+TUM_db1_default_Util!D2*Weighting!H4+TUM_db1_default_Util!E2*Weighting!H5+TUM_db1_default_Util!F2*Weighting!H6+TUM_db1_default_Util!G2*Weighting!H7+TUM_db1_default_Util!H2*Weighting!H8+TUM_db1_default_Util!I2*Weighting!H9+TUM_db1_default_Util!J2*Weighting!H10+TUM_db1_default_Util!K2*Weighting!H11+TUM_db1_default_Util!L2*Weighting!H12+TUM_db1_default_Util!M2*Weighting!H13+TUM_db1_default_Util!N2*Weighting!H14+TUM_db1_default_Util!O2*Weighting!H15+TUM_db1_default_Util!P2*Weighting!H16+TUM_db1_default_Util!Q2*Weighting!H17</f>
        <v>-2.294936055931009</v>
      </c>
      <c r="I2" s="6">
        <f>+TUM_db1_default_Util!B2*Weighting!I2+TUM_db1_default_Util!C2*Weighting!I3+TUM_db1_default_Util!D2*Weighting!I4+TUM_db1_default_Util!E2*Weighting!I5+TUM_db1_default_Util!F2*Weighting!I6+TUM_db1_default_Util!G2*Weighting!I7+TUM_db1_default_Util!H2*Weighting!I8+TUM_db1_default_Util!I2*Weighting!I9+TUM_db1_default_Util!J2*Weighting!I10+TUM_db1_default_Util!K2*Weighting!I11+TUM_db1_default_Util!L2*Weighting!I12+TUM_db1_default_Util!M2*Weighting!I13+TUM_db1_default_Util!N2*Weighting!I14+TUM_db1_default_Util!O2*Weighting!I15+TUM_db1_default_Util!P2*Weighting!I16+TUM_db1_default_Util!Q2*Weighting!I17</f>
        <v>-2.2720524626742944</v>
      </c>
      <c r="J2" s="6">
        <f>+TUM_db1_default_Util!B2*Weighting!J2+TUM_db1_default_Util!C2*Weighting!J3+TUM_db1_default_Util!D2*Weighting!J4+TUM_db1_default_Util!E2*Weighting!J5+TUM_db1_default_Util!F2*Weighting!J6+TUM_db1_default_Util!G2*Weighting!J7+TUM_db1_default_Util!H2*Weighting!J8+TUM_db1_default_Util!I2*Weighting!J9+TUM_db1_default_Util!J2*Weighting!J10+TUM_db1_default_Util!K2*Weighting!J11+TUM_db1_default_Util!L2*Weighting!J12+TUM_db1_default_Util!M2*Weighting!J13+TUM_db1_default_Util!N2*Weighting!J14+TUM_db1_default_Util!O2*Weighting!J15+TUM_db1_default_Util!P2*Weighting!J16+TUM_db1_default_Util!Q2*Weighting!J17</f>
        <v>-1.8009578165437838</v>
      </c>
      <c r="K2" s="6">
        <f>+TUM_db1_default_Util!B2*Weighting!K2+TUM_db1_default_Util!C2*Weighting!K3+TUM_db1_default_Util!D2*Weighting!K4+TUM_db1_default_Util!E2*Weighting!K5+TUM_db1_default_Util!F2*Weighting!K6+TUM_db1_default_Util!G2*Weighting!K7+TUM_db1_default_Util!H2*Weighting!K8+TUM_db1_default_Util!I2*Weighting!K9+TUM_db1_default_Util!J2*Weighting!K10+TUM_db1_default_Util!K2*Weighting!K11+TUM_db1_default_Util!L2*Weighting!K12+TUM_db1_default_Util!M2*Weighting!K13+TUM_db1_default_Util!N2*Weighting!K14+TUM_db1_default_Util!O2*Weighting!K15+TUM_db1_default_Util!P2*Weighting!K16+TUM_db1_default_Util!Q2*Weighting!K17</f>
        <v>-2.2804654833583022</v>
      </c>
      <c r="L2" s="6">
        <f>+TUM_db1_default_Util!B2*Weighting!L2+TUM_db1_default_Util!C2*Weighting!L3+TUM_db1_default_Util!D2*Weighting!L4+TUM_db1_default_Util!E2*Weighting!L5+TUM_db1_default_Util!F2*Weighting!L6+TUM_db1_default_Util!G2*Weighting!L7+TUM_db1_default_Util!H2*Weighting!L8+TUM_db1_default_Util!I2*Weighting!L9+TUM_db1_default_Util!J2*Weighting!L10+TUM_db1_default_Util!K2*Weighting!L11+TUM_db1_default_Util!L2*Weighting!L12+TUM_db1_default_Util!M2*Weighting!L13+TUM_db1_default_Util!N2*Weighting!L14+TUM_db1_default_Util!O2*Weighting!L15+TUM_db1_default_Util!P2*Weighting!L16+TUM_db1_default_Util!Q2*Weighting!L17</f>
        <v>-3.6641363452154136</v>
      </c>
      <c r="M2" s="6">
        <f>+TUM_db1_default_Util!B2*Weighting!M2+TUM_db1_default_Util!C2*Weighting!M3+TUM_db1_default_Util!D2*Weighting!M4+TUM_db1_default_Util!E2*Weighting!M5+TUM_db1_default_Util!F2*Weighting!M6+TUM_db1_default_Util!G2*Weighting!M7+TUM_db1_default_Util!H2*Weighting!M8+TUM_db1_default_Util!I2*Weighting!M9+TUM_db1_default_Util!J2*Weighting!M10+TUM_db1_default_Util!K2*Weighting!M11+TUM_db1_default_Util!L2*Weighting!M12+TUM_db1_default_Util!M2*Weighting!M13+TUM_db1_default_Util!N2*Weighting!M14+TUM_db1_default_Util!O2*Weighting!M15+TUM_db1_default_Util!P2*Weighting!M16+TUM_db1_default_Util!Q2*Weighting!M17</f>
        <v>-6.8026838264180892E-2</v>
      </c>
      <c r="N2" s="6">
        <f>+TUM_db1_default_Util!B2*Weighting!N2+TUM_db1_default_Util!C2*Weighting!N3+TUM_db1_default_Util!D2*Weighting!N4+TUM_db1_default_Util!E2*Weighting!N5+TUM_db1_default_Util!F2*Weighting!N6+TUM_db1_default_Util!G2*Weighting!N7+TUM_db1_default_Util!H2*Weighting!N8+TUM_db1_default_Util!I2*Weighting!N9+TUM_db1_default_Util!J2*Weighting!N10+TUM_db1_default_Util!K2*Weighting!N11+TUM_db1_default_Util!L2*Weighting!N12+TUM_db1_default_Util!M2*Weighting!N13+TUM_db1_default_Util!N2*Weighting!N14+TUM_db1_default_Util!O2*Weighting!N15+TUM_db1_default_Util!P2*Weighting!N16+TUM_db1_default_Util!Q2*Weighting!N17</f>
        <v>-6.1552513874873913</v>
      </c>
      <c r="O2" s="6">
        <f>+TUM_db1_default_Util!B2*Weighting!O2+TUM_db1_default_Util!C2*Weighting!O3+TUM_db1_default_Util!D2*Weighting!O4+TUM_db1_default_Util!E2*Weighting!O5+TUM_db1_default_Util!F2*Weighting!O6+TUM_db1_default_Util!G2*Weighting!O7+TUM_db1_default_Util!H2*Weighting!O8+TUM_db1_default_Util!I2*Weighting!O9+TUM_db1_default_Util!J2*Weighting!O10+TUM_db1_default_Util!K2*Weighting!O11+TUM_db1_default_Util!L2*Weighting!O12+TUM_db1_default_Util!M2*Weighting!O13+TUM_db1_default_Util!N2*Weighting!O14+TUM_db1_default_Util!O2*Weighting!O15+TUM_db1_default_Util!P2*Weighting!O16+TUM_db1_default_Util!Q2*Weighting!O17</f>
        <v>-5.7170013498059715</v>
      </c>
      <c r="P2" s="6">
        <f>+TUM_db1_default_Util!B2*Weighting!P2+TUM_db1_default_Util!C2*Weighting!P3+TUM_db1_default_Util!D2*Weighting!P4+TUM_db1_default_Util!E2*Weighting!P5+TUM_db1_default_Util!F2*Weighting!P6+TUM_db1_default_Util!G2*Weighting!P7+TUM_db1_default_Util!H2*Weighting!P8+TUM_db1_default_Util!I2*Weighting!P9+TUM_db1_default_Util!J2*Weighting!P10+TUM_db1_default_Util!K2*Weighting!P11+TUM_db1_default_Util!L2*Weighting!P12+TUM_db1_default_Util!M2*Weighting!P13+TUM_db1_default_Util!N2*Weighting!P14+TUM_db1_default_Util!O2*Weighting!P15+TUM_db1_default_Util!P2*Weighting!P16+TUM_db1_default_Util!Q2*Weighting!P17</f>
        <v>-4.0925640280030837</v>
      </c>
      <c r="Q2" s="6">
        <f>+TUM_db1_default_Util!B2*Weighting!Q2+TUM_db1_default_Util!C2*Weighting!Q3+TUM_db1_default_Util!D2*Weighting!Q4+TUM_db1_default_Util!E2*Weighting!Q5+TUM_db1_default_Util!F2*Weighting!Q6+TUM_db1_default_Util!G2*Weighting!Q7+TUM_db1_default_Util!H2*Weighting!Q8+TUM_db1_default_Util!I2*Weighting!Q9+TUM_db1_default_Util!J2*Weighting!Q10+TUM_db1_default_Util!K2*Weighting!Q11+TUM_db1_default_Util!L2*Weighting!Q12+TUM_db1_default_Util!M2*Weighting!Q13+TUM_db1_default_Util!N2*Weighting!Q14+TUM_db1_default_Util!O2*Weighting!Q15+TUM_db1_default_Util!P2*Weighting!Q16+TUM_db1_default_Util!Q2*Weighting!Q17</f>
        <v>-0.25751041632414462</v>
      </c>
      <c r="R2" s="6">
        <f>+TUM_db1_default_Util!B2*Weighting!R2+TUM_db1_default_Util!C2*Weighting!R3+TUM_db1_default_Util!D2*Weighting!R4+TUM_db1_default_Util!E2*Weighting!R5+TUM_db1_default_Util!F2*Weighting!R6+TUM_db1_default_Util!G2*Weighting!R7+TUM_db1_default_Util!H2*Weighting!R8+TUM_db1_default_Util!I2*Weighting!R9+TUM_db1_default_Util!J2*Weighting!R10+TUM_db1_default_Util!K2*Weighting!R11+TUM_db1_default_Util!L2*Weighting!R12+TUM_db1_default_Util!M2*Weighting!R13+TUM_db1_default_Util!N2*Weighting!R14+TUM_db1_default_Util!O2*Weighting!R15+TUM_db1_default_Util!P2*Weighting!R16+TUM_db1_default_Util!Q2*Weighting!R17</f>
        <v>-0.98228874798698629</v>
      </c>
      <c r="S2" s="6">
        <f>+TUM_db1_default_Util!B2*Weighting!S2+TUM_db1_default_Util!C2*Weighting!S3+TUM_db1_default_Util!D2*Weighting!S4+TUM_db1_default_Util!E2*Weighting!S5+TUM_db1_default_Util!F2*Weighting!S6+TUM_db1_default_Util!G2*Weighting!S7+TUM_db1_default_Util!H2*Weighting!S8+TUM_db1_default_Util!I2*Weighting!S9+TUM_db1_default_Util!J2*Weighting!S10+TUM_db1_default_Util!K2*Weighting!S11+TUM_db1_default_Util!L2*Weighting!S12+TUM_db1_default_Util!M2*Weighting!S13+TUM_db1_default_Util!N2*Weighting!S14+TUM_db1_default_Util!O2*Weighting!S15+TUM_db1_default_Util!P2*Weighting!S16+TUM_db1_default_Util!Q2*Weighting!S17</f>
        <v>-3.4944869398498248</v>
      </c>
      <c r="T2" s="6">
        <f>+TUM_db1_default_Util!B2*Weighting!T2+TUM_db1_default_Util!C2*Weighting!T3+TUM_db1_default_Util!D2*Weighting!T4+TUM_db1_default_Util!E2*Weighting!T5+TUM_db1_default_Util!F2*Weighting!T6+TUM_db1_default_Util!G2*Weighting!T7+TUM_db1_default_Util!H2*Weighting!T8+TUM_db1_default_Util!I2*Weighting!T9+TUM_db1_default_Util!J2*Weighting!T10+TUM_db1_default_Util!K2*Weighting!T11+TUM_db1_default_Util!L2*Weighting!T12+TUM_db1_default_Util!M2*Weighting!T13+TUM_db1_default_Util!N2*Weighting!T14+TUM_db1_default_Util!O2*Weighting!T15+TUM_db1_default_Util!P2*Weighting!T16+TUM_db1_default_Util!Q2*Weighting!T17</f>
        <v>-4.6421309207740196</v>
      </c>
      <c r="U2" s="6">
        <f>+TUM_db1_default_Util!B2*Weighting!U2+TUM_db1_default_Util!C2*Weighting!U3+TUM_db1_default_Util!D2*Weighting!U4+TUM_db1_default_Util!E2*Weighting!U5+TUM_db1_default_Util!F2*Weighting!U6+TUM_db1_default_Util!G2*Weighting!U7+TUM_db1_default_Util!H2*Weighting!U8+TUM_db1_default_Util!I2*Weighting!U9+TUM_db1_default_Util!J2*Weighting!U10+TUM_db1_default_Util!K2*Weighting!U11+TUM_db1_default_Util!L2*Weighting!U12+TUM_db1_default_Util!M2*Weighting!U13+TUM_db1_default_Util!N2*Weighting!U14+TUM_db1_default_Util!O2*Weighting!U15+TUM_db1_default_Util!P2*Weighting!U16+TUM_db1_default_Util!Q2*Weighting!U17</f>
        <v>-0.12598180859857747</v>
      </c>
      <c r="V2" s="6">
        <f>+TUM_db1_default_Util!B2*Weighting!V2+TUM_db1_default_Util!C2*Weighting!V3+TUM_db1_default_Util!D2*Weighting!V4+TUM_db1_default_Util!E2*Weighting!V5+TUM_db1_default_Util!F2*Weighting!V6+TUM_db1_default_Util!G2*Weighting!V7+TUM_db1_default_Util!H2*Weighting!V8+TUM_db1_default_Util!I2*Weighting!V9+TUM_db1_default_Util!J2*Weighting!V10+TUM_db1_default_Util!K2*Weighting!V11+TUM_db1_default_Util!L2*Weighting!V12+TUM_db1_default_Util!M2*Weighting!V13+TUM_db1_default_Util!N2*Weighting!V14+TUM_db1_default_Util!O2*Weighting!V15+TUM_db1_default_Util!P2*Weighting!V16+TUM_db1_default_Util!Q2*Weighting!V17</f>
        <v>-0.50628624163142155</v>
      </c>
      <c r="W2" s="6">
        <f>+TUM_db1_default_Util!B2*Weighting!W2+TUM_db1_default_Util!C2*Weighting!W3+TUM_db1_default_Util!D2*Weighting!W4+TUM_db1_default_Util!E2*Weighting!W5+TUM_db1_default_Util!F2*Weighting!W6+TUM_db1_default_Util!G2*Weighting!W7+TUM_db1_default_Util!H2*Weighting!W8+TUM_db1_default_Util!I2*Weighting!W9+TUM_db1_default_Util!J2*Weighting!W10+TUM_db1_default_Util!K2*Weighting!W11+TUM_db1_default_Util!L2*Weighting!W12+TUM_db1_default_Util!M2*Weighting!W13+TUM_db1_default_Util!N2*Weighting!W14+TUM_db1_default_Util!O2*Weighting!W15+TUM_db1_default_Util!P2*Weighting!W16+TUM_db1_default_Util!Q2*Weighting!W17</f>
        <v>-1.7864834795181759</v>
      </c>
      <c r="X2" s="6">
        <f>+TUM_db1_default_Util!B2*Weighting!X2+TUM_db1_default_Util!C2*Weighting!X3+TUM_db1_default_Util!D2*Weighting!X4+TUM_db1_default_Util!E2*Weighting!X5+TUM_db1_default_Util!F2*Weighting!X6+TUM_db1_default_Util!G2*Weighting!X7+TUM_db1_default_Util!H2*Weighting!X8+TUM_db1_default_Util!I2*Weighting!X9+TUM_db1_default_Util!J2*Weighting!X10+TUM_db1_default_Util!K2*Weighting!X11+TUM_db1_default_Util!L2*Weighting!X12+TUM_db1_default_Util!M2*Weighting!X13+TUM_db1_default_Util!N2*Weighting!X14+TUM_db1_default_Util!O2*Weighting!X15+TUM_db1_default_Util!P2*Weighting!X16+TUM_db1_default_Util!Q2*Weighting!X17</f>
        <v>-0.21469405846428855</v>
      </c>
      <c r="Y2" s="6">
        <f>+TUM_db1_default_Util!B2*Weighting!Y2+TUM_db1_default_Util!C2*Weighting!Y3+TUM_db1_default_Util!D2*Weighting!Y4+TUM_db1_default_Util!E2*Weighting!Y5+TUM_db1_default_Util!F2*Weighting!Y6+TUM_db1_default_Util!G2*Weighting!Y7+TUM_db1_default_Util!H2*Weighting!Y8+TUM_db1_default_Util!I2*Weighting!Y9+TUM_db1_default_Util!J2*Weighting!Y10+TUM_db1_default_Util!K2*Weighting!Y11+TUM_db1_default_Util!L2*Weighting!Y12+TUM_db1_default_Util!M2*Weighting!Y13+TUM_db1_default_Util!N2*Weighting!Y14+TUM_db1_default_Util!O2*Weighting!Y15+TUM_db1_default_Util!P2*Weighting!Y16+TUM_db1_default_Util!Q2*Weighting!Y17</f>
        <v>-0.15831326964591019</v>
      </c>
      <c r="Z2" s="6">
        <f>+TUM_db1_default_Util!B2*Weighting!Z2+TUM_db1_default_Util!C2*Weighting!Z3+TUM_db1_default_Util!D2*Weighting!Z4+TUM_db1_default_Util!E2*Weighting!Z5+TUM_db1_default_Util!F2*Weighting!Z6+TUM_db1_default_Util!G2*Weighting!Z7+TUM_db1_default_Util!H2*Weighting!Z8+TUM_db1_default_Util!I2*Weighting!Z9+TUM_db1_default_Util!J2*Weighting!Z10+TUM_db1_default_Util!K2*Weighting!Z11+TUM_db1_default_Util!L2*Weighting!Z12+TUM_db1_default_Util!M2*Weighting!Z13+TUM_db1_default_Util!N2*Weighting!Z14+TUM_db1_default_Util!O2*Weighting!Z15+TUM_db1_default_Util!P2*Weighting!Z16+TUM_db1_default_Util!Q2*Weighting!Z17</f>
        <v>-1.3980317960214157</v>
      </c>
      <c r="AA2" s="6">
        <f>+TUM_db1_default_Util!B2*Weighting!AA2+TUM_db1_default_Util!C2*Weighting!AA3+TUM_db1_default_Util!D2*Weighting!AA4+TUM_db1_default_Util!E2*Weighting!AA5+TUM_db1_default_Util!F2*Weighting!AA6+TUM_db1_default_Util!G2*Weighting!AA7+TUM_db1_default_Util!H2*Weighting!AA8+TUM_db1_default_Util!I2*Weighting!AA9+TUM_db1_default_Util!J2*Weighting!AA10+TUM_db1_default_Util!K2*Weighting!AA11+TUM_db1_default_Util!L2*Weighting!AA12+TUM_db1_default_Util!M2*Weighting!AA13+TUM_db1_default_Util!N2*Weighting!AA14+TUM_db1_default_Util!O2*Weighting!AA15+TUM_db1_default_Util!P2*Weighting!AA16+TUM_db1_default_Util!Q2*Weighting!AA17</f>
        <v>-2.2084227518794588</v>
      </c>
    </row>
    <row r="3" spans="1:27" x14ac:dyDescent="0.35">
      <c r="A3" s="5" t="s">
        <v>2</v>
      </c>
      <c r="B3" s="6">
        <f ca="1">+TUM_db1_default_Util!B3*Weighting!B2+TUM_db1_default_Util!C3*Weighting!B3+TUM_db1_default_Util!D3*Weighting!B4+TUM_db1_default_Util!E3*Weighting!B5+TUM_db1_default_Util!F3*Weighting!B6+TUM_db1_default_Util!G3*Weighting!B7+TUM_db1_default_Util!H3*Weighting!B8+TUM_db1_default_Util!I3*Weighting!B9+TUM_db1_default_Util!J3*Weighting!B10+TUM_db1_default_Util!K3*Weighting!B11+TUM_db1_default_Util!L3*Weighting!B12+TUM_db1_default_Util!M3*Weighting!B13+TUM_db1_default_Util!N3*Weighting!B14+TUM_db1_default_Util!O3*Weighting!B15+TUM_db1_default_Util!P3*Weighting!B16+TUM_db1_default_Util!Q3*Weighting!B17</f>
        <v>-8.6639232350533613E-2</v>
      </c>
      <c r="C3" s="6">
        <f ca="1">+TUM_db1_default_Util!B3*Weighting!C2+TUM_db1_default_Util!C3*Weighting!C3+TUM_db1_default_Util!D3*Weighting!C4+TUM_db1_default_Util!E3*Weighting!C5+TUM_db1_default_Util!F3*Weighting!C6+TUM_db1_default_Util!G3*Weighting!C7+TUM_db1_default_Util!H3*Weighting!C8+TUM_db1_default_Util!I3*Weighting!C9+TUM_db1_default_Util!J3*Weighting!C10+TUM_db1_default_Util!K3*Weighting!C11+TUM_db1_default_Util!L3*Weighting!C12+TUM_db1_default_Util!M3*Weighting!C13+TUM_db1_default_Util!N3*Weighting!C14+TUM_db1_default_Util!O3*Weighting!C15+TUM_db1_default_Util!P3*Weighting!C16+TUM_db1_default_Util!Q3*Weighting!C17</f>
        <v>-6.3839138770828072E-2</v>
      </c>
      <c r="D3" s="6">
        <f ca="1">+TUM_db1_default_Util!B3*Weighting!D2+TUM_db1_default_Util!C3*Weighting!D3+TUM_db1_default_Util!D3*Weighting!D4+TUM_db1_default_Util!E3*Weighting!D5+TUM_db1_default_Util!F3*Weighting!D6+TUM_db1_default_Util!G3*Weighting!D7+TUM_db1_default_Util!H3*Weighting!D8+TUM_db1_default_Util!I3*Weighting!D9+TUM_db1_default_Util!J3*Weighting!D10+TUM_db1_default_Util!K3*Weighting!D11+TUM_db1_default_Util!L3*Weighting!D12+TUM_db1_default_Util!M3*Weighting!D13+TUM_db1_default_Util!N3*Weighting!D14+TUM_db1_default_Util!O3*Weighting!D15+TUM_db1_default_Util!P3*Weighting!D16+TUM_db1_default_Util!Q3*Weighting!D17</f>
        <v>-8.3276893964199156E-2</v>
      </c>
      <c r="E3" s="6">
        <f ca="1">+TUM_db1_default_Util!B3*Weighting!E2+TUM_db1_default_Util!C3*Weighting!E3+TUM_db1_default_Util!D3*Weighting!E4+TUM_db1_default_Util!E3*Weighting!E5+TUM_db1_default_Util!F3*Weighting!E6+TUM_db1_default_Util!G3*Weighting!E7+TUM_db1_default_Util!H3*Weighting!E8+TUM_db1_default_Util!I3*Weighting!E9+TUM_db1_default_Util!J3*Weighting!E10+TUM_db1_default_Util!K3*Weighting!E11+TUM_db1_default_Util!L3*Weighting!E12+TUM_db1_default_Util!M3*Weighting!E13+TUM_db1_default_Util!N3*Weighting!E14+TUM_db1_default_Util!O3*Weighting!E15+TUM_db1_default_Util!P3*Weighting!E16+TUM_db1_default_Util!Q3*Weighting!E17</f>
        <v>-4.4797437893810278E-2</v>
      </c>
      <c r="F3" s="6">
        <f ca="1">+TUM_db1_default_Util!B3*Weighting!F2+TUM_db1_default_Util!C3*Weighting!F3+TUM_db1_default_Util!D3*Weighting!F4+TUM_db1_default_Util!E3*Weighting!F5+TUM_db1_default_Util!F3*Weighting!F6+TUM_db1_default_Util!G3*Weighting!F7+TUM_db1_default_Util!H3*Weighting!F8+TUM_db1_default_Util!I3*Weighting!F9+TUM_db1_default_Util!J3*Weighting!F10+TUM_db1_default_Util!K3*Weighting!F11+TUM_db1_default_Util!L3*Weighting!F12+TUM_db1_default_Util!M3*Weighting!F13+TUM_db1_default_Util!N3*Weighting!F14+TUM_db1_default_Util!O3*Weighting!F15+TUM_db1_default_Util!P3*Weighting!F16+TUM_db1_default_Util!Q3*Weighting!F17</f>
        <v>-7.6656486189056627E-2</v>
      </c>
      <c r="G3" s="6">
        <f>+TUM_db1_default_Util!B3*Weighting!G2+TUM_db1_default_Util!C3*Weighting!G3+TUM_db1_default_Util!D3*Weighting!G4+TUM_db1_default_Util!E3*Weighting!G5+TUM_db1_default_Util!F3*Weighting!G6+TUM_db1_default_Util!G3*Weighting!G7+TUM_db1_default_Util!H3*Weighting!G8+TUM_db1_default_Util!I3*Weighting!G9+TUM_db1_default_Util!J3*Weighting!G10+TUM_db1_default_Util!K3*Weighting!G11+TUM_db1_default_Util!L3*Weighting!G12+TUM_db1_default_Util!M3*Weighting!G13+TUM_db1_default_Util!N3*Weighting!G14+TUM_db1_default_Util!O3*Weighting!G15+TUM_db1_default_Util!P3*Weighting!G16+TUM_db1_default_Util!Q3*Weighting!G17</f>
        <v>-6.3688518891592841E-2</v>
      </c>
      <c r="H3" s="6">
        <f>+TUM_db1_default_Util!B3*Weighting!H2+TUM_db1_default_Util!C3*Weighting!H3+TUM_db1_default_Util!D3*Weighting!H4+TUM_db1_default_Util!E3*Weighting!H5+TUM_db1_default_Util!F3*Weighting!H6+TUM_db1_default_Util!G3*Weighting!H7+TUM_db1_default_Util!H3*Weighting!H8+TUM_db1_default_Util!I3*Weighting!H9+TUM_db1_default_Util!J3*Weighting!H10+TUM_db1_default_Util!K3*Weighting!H11+TUM_db1_default_Util!L3*Weighting!H12+TUM_db1_default_Util!M3*Weighting!H13+TUM_db1_default_Util!N3*Weighting!H14+TUM_db1_default_Util!O3*Weighting!H15+TUM_db1_default_Util!P3*Weighting!H16+TUM_db1_default_Util!Q3*Weighting!H17</f>
        <v>-5.7648455242672147E-2</v>
      </c>
      <c r="I3" s="6">
        <f>+TUM_db1_default_Util!B3*Weighting!I2+TUM_db1_default_Util!C3*Weighting!I3+TUM_db1_default_Util!D3*Weighting!I4+TUM_db1_default_Util!E3*Weighting!I5+TUM_db1_default_Util!F3*Weighting!I6+TUM_db1_default_Util!G3*Weighting!I7+TUM_db1_default_Util!H3*Weighting!I8+TUM_db1_default_Util!I3*Weighting!I9+TUM_db1_default_Util!J3*Weighting!I10+TUM_db1_default_Util!K3*Weighting!I11+TUM_db1_default_Util!L3*Weighting!I12+TUM_db1_default_Util!M3*Weighting!I13+TUM_db1_default_Util!N3*Weighting!I14+TUM_db1_default_Util!O3*Weighting!I15+TUM_db1_default_Util!P3*Weighting!I16+TUM_db1_default_Util!Q3*Weighting!I17</f>
        <v>-6.2844354333618596E-2</v>
      </c>
      <c r="J3" s="6">
        <f>+TUM_db1_default_Util!B3*Weighting!J2+TUM_db1_default_Util!C3*Weighting!J3+TUM_db1_default_Util!D3*Weighting!J4+TUM_db1_default_Util!E3*Weighting!J5+TUM_db1_default_Util!F3*Weighting!J6+TUM_db1_default_Util!G3*Weighting!J7+TUM_db1_default_Util!H3*Weighting!J8+TUM_db1_default_Util!I3*Weighting!J9+TUM_db1_default_Util!J3*Weighting!J10+TUM_db1_default_Util!K3*Weighting!J11+TUM_db1_default_Util!L3*Weighting!J12+TUM_db1_default_Util!M3*Weighting!J13+TUM_db1_default_Util!N3*Weighting!J14+TUM_db1_default_Util!O3*Weighting!J15+TUM_db1_default_Util!P3*Weighting!J16+TUM_db1_default_Util!Q3*Weighting!J17</f>
        <v>-8.3010114121456743E-2</v>
      </c>
      <c r="K3" s="6">
        <f>+TUM_db1_default_Util!B3*Weighting!K2+TUM_db1_default_Util!C3*Weighting!K3+TUM_db1_default_Util!D3*Weighting!K4+TUM_db1_default_Util!E3*Weighting!K5+TUM_db1_default_Util!F3*Weighting!K6+TUM_db1_default_Util!G3*Weighting!K7+TUM_db1_default_Util!H3*Weighting!K8+TUM_db1_default_Util!I3*Weighting!K9+TUM_db1_default_Util!J3*Weighting!K10+TUM_db1_default_Util!K3*Weighting!K11+TUM_db1_default_Util!L3*Weighting!K12+TUM_db1_default_Util!M3*Weighting!K13+TUM_db1_default_Util!N3*Weighting!K14+TUM_db1_default_Util!O3*Weighting!K15+TUM_db1_default_Util!P3*Weighting!K16+TUM_db1_default_Util!Q3*Weighting!K17</f>
        <v>-5.6303595462680905E-2</v>
      </c>
      <c r="L3" s="6">
        <f>+TUM_db1_default_Util!B3*Weighting!L2+TUM_db1_default_Util!C3*Weighting!L3+TUM_db1_default_Util!D3*Weighting!L4+TUM_db1_default_Util!E3*Weighting!L5+TUM_db1_default_Util!F3*Weighting!L6+TUM_db1_default_Util!G3*Weighting!L7+TUM_db1_default_Util!H3*Weighting!L8+TUM_db1_default_Util!I3*Weighting!L9+TUM_db1_default_Util!J3*Weighting!L10+TUM_db1_default_Util!K3*Weighting!L11+TUM_db1_default_Util!L3*Weighting!L12+TUM_db1_default_Util!M3*Weighting!L13+TUM_db1_default_Util!N3*Weighting!L14+TUM_db1_default_Util!O3*Weighting!L15+TUM_db1_default_Util!P3*Weighting!L16+TUM_db1_default_Util!Q3*Weighting!L17</f>
        <v>-3.455435843326872E-2</v>
      </c>
      <c r="M3" s="6">
        <f>+TUM_db1_default_Util!B3*Weighting!M2+TUM_db1_default_Util!C3*Weighting!M3+TUM_db1_default_Util!D3*Weighting!M4+TUM_db1_default_Util!E3*Weighting!M5+TUM_db1_default_Util!F3*Weighting!M6+TUM_db1_default_Util!G3*Weighting!M7+TUM_db1_default_Util!H3*Weighting!M8+TUM_db1_default_Util!I3*Weighting!M9+TUM_db1_default_Util!J3*Weighting!M10+TUM_db1_default_Util!K3*Weighting!M11+TUM_db1_default_Util!L3*Weighting!M12+TUM_db1_default_Util!M3*Weighting!M13+TUM_db1_default_Util!N3*Weighting!M14+TUM_db1_default_Util!O3*Weighting!M15+TUM_db1_default_Util!P3*Weighting!M16+TUM_db1_default_Util!Q3*Weighting!M17</f>
        <v>-2.7933773576088649E-3</v>
      </c>
      <c r="N3" s="6">
        <f>+TUM_db1_default_Util!B3*Weighting!N2+TUM_db1_default_Util!C3*Weighting!N3+TUM_db1_default_Util!D3*Weighting!N4+TUM_db1_default_Util!E3*Weighting!N5+TUM_db1_default_Util!F3*Weighting!N6+TUM_db1_default_Util!G3*Weighting!N7+TUM_db1_default_Util!H3*Weighting!N8+TUM_db1_default_Util!I3*Weighting!N9+TUM_db1_default_Util!J3*Weighting!N10+TUM_db1_default_Util!K3*Weighting!N11+TUM_db1_default_Util!L3*Weighting!N12+TUM_db1_default_Util!M3*Weighting!N13+TUM_db1_default_Util!N3*Weighting!N14+TUM_db1_default_Util!O3*Weighting!N15+TUM_db1_default_Util!P3*Weighting!N16+TUM_db1_default_Util!Q3*Weighting!N17</f>
        <v>-0.21595967604681063</v>
      </c>
      <c r="O3" s="6">
        <f>+TUM_db1_default_Util!B3*Weighting!O2+TUM_db1_default_Util!C3*Weighting!O3+TUM_db1_default_Util!D3*Weighting!O4+TUM_db1_default_Util!E3*Weighting!O5+TUM_db1_default_Util!F3*Weighting!O6+TUM_db1_default_Util!G3*Weighting!O7+TUM_db1_default_Util!H3*Weighting!O8+TUM_db1_default_Util!I3*Weighting!O9+TUM_db1_default_Util!J3*Weighting!O10+TUM_db1_default_Util!K3*Weighting!O11+TUM_db1_default_Util!L3*Weighting!O12+TUM_db1_default_Util!M3*Weighting!O13+TUM_db1_default_Util!N3*Weighting!O14+TUM_db1_default_Util!O3*Weighting!O15+TUM_db1_default_Util!P3*Weighting!O16+TUM_db1_default_Util!Q3*Weighting!O17</f>
        <v>-0.19903065647959955</v>
      </c>
      <c r="P3" s="6">
        <f>+TUM_db1_default_Util!B3*Weighting!P2+TUM_db1_default_Util!C3*Weighting!P3+TUM_db1_default_Util!D3*Weighting!P4+TUM_db1_default_Util!E3*Weighting!P5+TUM_db1_default_Util!F3*Weighting!P6+TUM_db1_default_Util!G3*Weighting!P7+TUM_db1_default_Util!H3*Weighting!P8+TUM_db1_default_Util!I3*Weighting!P9+TUM_db1_default_Util!J3*Weighting!P10+TUM_db1_default_Util!K3*Weighting!P11+TUM_db1_default_Util!L3*Weighting!P12+TUM_db1_default_Util!M3*Weighting!P13+TUM_db1_default_Util!N3*Weighting!P14+TUM_db1_default_Util!O3*Weighting!P15+TUM_db1_default_Util!P3*Weighting!P16+TUM_db1_default_Util!Q3*Weighting!P17</f>
        <v>-7.7136017226267714E-2</v>
      </c>
      <c r="Q3" s="6">
        <f>+TUM_db1_default_Util!B3*Weighting!Q2+TUM_db1_default_Util!C3*Weighting!Q3+TUM_db1_default_Util!D3*Weighting!Q4+TUM_db1_default_Util!E3*Weighting!Q5+TUM_db1_default_Util!F3*Weighting!Q6+TUM_db1_default_Util!G3*Weighting!Q7+TUM_db1_default_Util!H3*Weighting!Q8+TUM_db1_default_Util!I3*Weighting!Q9+TUM_db1_default_Util!J3*Weighting!Q10+TUM_db1_default_Util!K3*Weighting!Q11+TUM_db1_default_Util!L3*Weighting!Q12+TUM_db1_default_Util!M3*Weighting!Q13+TUM_db1_default_Util!N3*Weighting!Q14+TUM_db1_default_Util!O3*Weighting!Q15+TUM_db1_default_Util!P3*Weighting!Q16+TUM_db1_default_Util!Q3*Weighting!Q17</f>
        <v>-5.7068158498222651E-3</v>
      </c>
      <c r="R3" s="6">
        <f>+TUM_db1_default_Util!B3*Weighting!R2+TUM_db1_default_Util!C3*Weighting!R3+TUM_db1_default_Util!D3*Weighting!R4+TUM_db1_default_Util!E3*Weighting!R5+TUM_db1_default_Util!F3*Weighting!R6+TUM_db1_default_Util!G3*Weighting!R7+TUM_db1_default_Util!H3*Weighting!R8+TUM_db1_default_Util!I3*Weighting!R9+TUM_db1_default_Util!J3*Weighting!R10+TUM_db1_default_Util!K3*Weighting!R11+TUM_db1_default_Util!L3*Weighting!R12+TUM_db1_default_Util!M3*Weighting!R13+TUM_db1_default_Util!N3*Weighting!R14+TUM_db1_default_Util!O3*Weighting!R15+TUM_db1_default_Util!P3*Weighting!R16+TUM_db1_default_Util!Q3*Weighting!R17</f>
        <v>-3.4625609438363042E-2</v>
      </c>
      <c r="S3" s="6">
        <f>+TUM_db1_default_Util!B3*Weighting!S2+TUM_db1_default_Util!C3*Weighting!S3+TUM_db1_default_Util!D3*Weighting!S4+TUM_db1_default_Util!E3*Weighting!S5+TUM_db1_default_Util!F3*Weighting!S6+TUM_db1_default_Util!G3*Weighting!S7+TUM_db1_default_Util!H3*Weighting!S8+TUM_db1_default_Util!I3*Weighting!S9+TUM_db1_default_Util!J3*Weighting!S10+TUM_db1_default_Util!K3*Weighting!S11+TUM_db1_default_Util!L3*Weighting!S12+TUM_db1_default_Util!M3*Weighting!S13+TUM_db1_default_Util!N3*Weighting!S14+TUM_db1_default_Util!O3*Weighting!S15+TUM_db1_default_Util!P3*Weighting!S16+TUM_db1_default_Util!Q3*Weighting!S17</f>
        <v>-2.3669479566592658E-2</v>
      </c>
      <c r="T3" s="6">
        <f>+TUM_db1_default_Util!B3*Weighting!T2+TUM_db1_default_Util!C3*Weighting!T3+TUM_db1_default_Util!D3*Weighting!T4+TUM_db1_default_Util!E3*Weighting!T5+TUM_db1_default_Util!F3*Weighting!T6+TUM_db1_default_Util!G3*Weighting!T7+TUM_db1_default_Util!H3*Weighting!T8+TUM_db1_default_Util!I3*Weighting!T9+TUM_db1_default_Util!J3*Weighting!T10+TUM_db1_default_Util!K3*Weighting!T11+TUM_db1_default_Util!L3*Weighting!T12+TUM_db1_default_Util!M3*Weighting!T13+TUM_db1_default_Util!N3*Weighting!T14+TUM_db1_default_Util!O3*Weighting!T15+TUM_db1_default_Util!P3*Weighting!T16+TUM_db1_default_Util!Q3*Weighting!T17</f>
        <v>-2.4907327488245951E-2</v>
      </c>
      <c r="U3" s="6">
        <f>+TUM_db1_default_Util!B3*Weighting!U2+TUM_db1_default_Util!C3*Weighting!U3+TUM_db1_default_Util!D3*Weighting!U4+TUM_db1_default_Util!E3*Weighting!U5+TUM_db1_default_Util!F3*Weighting!U6+TUM_db1_default_Util!G3*Weighting!U7+TUM_db1_default_Util!H3*Weighting!U8+TUM_db1_default_Util!I3*Weighting!U9+TUM_db1_default_Util!J3*Weighting!U10+TUM_db1_default_Util!K3*Weighting!U11+TUM_db1_default_Util!L3*Weighting!U12+TUM_db1_default_Util!M3*Weighting!U13+TUM_db1_default_Util!N3*Weighting!U14+TUM_db1_default_Util!O3*Weighting!U15+TUM_db1_default_Util!P3*Weighting!U16+TUM_db1_default_Util!Q3*Weighting!U17</f>
        <v>-3.1630484167582949E-3</v>
      </c>
      <c r="V3" s="6">
        <f>+TUM_db1_default_Util!B3*Weighting!V2+TUM_db1_default_Util!C3*Weighting!V3+TUM_db1_default_Util!D3*Weighting!V4+TUM_db1_default_Util!E3*Weighting!V5+TUM_db1_default_Util!F3*Weighting!V6+TUM_db1_default_Util!G3*Weighting!V7+TUM_db1_default_Util!H3*Weighting!V8+TUM_db1_default_Util!I3*Weighting!V9+TUM_db1_default_Util!J3*Weighting!V10+TUM_db1_default_Util!K3*Weighting!V11+TUM_db1_default_Util!L3*Weighting!V12+TUM_db1_default_Util!M3*Weighting!V13+TUM_db1_default_Util!N3*Weighting!V14+TUM_db1_default_Util!O3*Weighting!V15+TUM_db1_default_Util!P3*Weighting!V16+TUM_db1_default_Util!Q3*Weighting!V17</f>
        <v>-1.4052643013690002E-2</v>
      </c>
      <c r="W3" s="6">
        <f>+TUM_db1_default_Util!B3*Weighting!W2+TUM_db1_default_Util!C3*Weighting!W3+TUM_db1_default_Util!D3*Weighting!W4+TUM_db1_default_Util!E3*Weighting!W5+TUM_db1_default_Util!F3*Weighting!W6+TUM_db1_default_Util!G3*Weighting!W7+TUM_db1_default_Util!H3*Weighting!W8+TUM_db1_default_Util!I3*Weighting!W9+TUM_db1_default_Util!J3*Weighting!W10+TUM_db1_default_Util!K3*Weighting!W11+TUM_db1_default_Util!L3*Weighting!W12+TUM_db1_default_Util!M3*Weighting!W13+TUM_db1_default_Util!N3*Weighting!W14+TUM_db1_default_Util!O3*Weighting!W15+TUM_db1_default_Util!P3*Weighting!W16+TUM_db1_default_Util!Q3*Weighting!W17</f>
        <v>-0.24608244029925302</v>
      </c>
      <c r="X3" s="6">
        <f>+TUM_db1_default_Util!B3*Weighting!X2+TUM_db1_default_Util!C3*Weighting!X3+TUM_db1_default_Util!D3*Weighting!X4+TUM_db1_default_Util!E3*Weighting!X5+TUM_db1_default_Util!F3*Weighting!X6+TUM_db1_default_Util!G3*Weighting!X7+TUM_db1_default_Util!H3*Weighting!X8+TUM_db1_default_Util!I3*Weighting!X9+TUM_db1_default_Util!J3*Weighting!X10+TUM_db1_default_Util!K3*Weighting!X11+TUM_db1_default_Util!L3*Weighting!X12+TUM_db1_default_Util!M3*Weighting!X13+TUM_db1_default_Util!N3*Weighting!X14+TUM_db1_default_Util!O3*Weighting!X15+TUM_db1_default_Util!P3*Weighting!X16+TUM_db1_default_Util!Q3*Weighting!X17</f>
        <v>-5.4252362134570133E-3</v>
      </c>
      <c r="Y3" s="6">
        <f>+TUM_db1_default_Util!B3*Weighting!Y2+TUM_db1_default_Util!C3*Weighting!Y3+TUM_db1_default_Util!D3*Weighting!Y4+TUM_db1_default_Util!E3*Weighting!Y5+TUM_db1_default_Util!F3*Weighting!Y6+TUM_db1_default_Util!G3*Weighting!Y7+TUM_db1_default_Util!H3*Weighting!Y8+TUM_db1_default_Util!I3*Weighting!Y9+TUM_db1_default_Util!J3*Weighting!Y10+TUM_db1_default_Util!K3*Weighting!Y11+TUM_db1_default_Util!L3*Weighting!Y12+TUM_db1_default_Util!M3*Weighting!Y13+TUM_db1_default_Util!N3*Weighting!Y14+TUM_db1_default_Util!O3*Weighting!Y15+TUM_db1_default_Util!P3*Weighting!Y16+TUM_db1_default_Util!Q3*Weighting!Y17</f>
        <v>-3.0799873244119111E-3</v>
      </c>
      <c r="Z3" s="6">
        <f>+TUM_db1_default_Util!B3*Weighting!Z2+TUM_db1_default_Util!C3*Weighting!Z3+TUM_db1_default_Util!D3*Weighting!Z4+TUM_db1_default_Util!E3*Weighting!Z5+TUM_db1_default_Util!F3*Weighting!Z6+TUM_db1_default_Util!G3*Weighting!Z7+TUM_db1_default_Util!H3*Weighting!Z8+TUM_db1_default_Util!I3*Weighting!Z9+TUM_db1_default_Util!J3*Weighting!Z10+TUM_db1_default_Util!K3*Weighting!Z11+TUM_db1_default_Util!L3*Weighting!Z12+TUM_db1_default_Util!M3*Weighting!Z13+TUM_db1_default_Util!N3*Weighting!Z14+TUM_db1_default_Util!O3*Weighting!Z15+TUM_db1_default_Util!P3*Weighting!Z16+TUM_db1_default_Util!Q3*Weighting!Z17</f>
        <v>-5.7064702936527094E-2</v>
      </c>
      <c r="AA3" s="6">
        <f>+TUM_db1_default_Util!B3*Weighting!AA2+TUM_db1_default_Util!C3*Weighting!AA3+TUM_db1_default_Util!D3*Weighting!AA4+TUM_db1_default_Util!E3*Weighting!AA5+TUM_db1_default_Util!F3*Weighting!AA6+TUM_db1_default_Util!G3*Weighting!AA7+TUM_db1_default_Util!H3*Weighting!AA8+TUM_db1_default_Util!I3*Weighting!AA9+TUM_db1_default_Util!J3*Weighting!AA10+TUM_db1_default_Util!K3*Weighting!AA11+TUM_db1_default_Util!L3*Weighting!AA12+TUM_db1_default_Util!M3*Weighting!AA13+TUM_db1_default_Util!N3*Weighting!AA14+TUM_db1_default_Util!O3*Weighting!AA15+TUM_db1_default_Util!P3*Weighting!AA16+TUM_db1_default_Util!Q3*Weighting!AA17</f>
        <v>-7.1764926174808535E-2</v>
      </c>
    </row>
    <row r="4" spans="1:27" x14ac:dyDescent="0.35">
      <c r="A4" s="5" t="s">
        <v>3</v>
      </c>
      <c r="B4" s="6">
        <f ca="1">+TUM_db1_default_Util!B4*Weighting!B2+TUM_db1_default_Util!C4*Weighting!B3+TUM_db1_default_Util!D4*Weighting!B4+TUM_db1_default_Util!E4*Weighting!B5+TUM_db1_default_Util!F4*Weighting!B6+TUM_db1_default_Util!G4*Weighting!B7+TUM_db1_default_Util!H4*Weighting!B8+TUM_db1_default_Util!I4*Weighting!B9+TUM_db1_default_Util!J4*Weighting!B10+TUM_db1_default_Util!K4*Weighting!B11+TUM_db1_default_Util!L4*Weighting!B12+TUM_db1_default_Util!M4*Weighting!B13+TUM_db1_default_Util!N4*Weighting!B14+TUM_db1_default_Util!O4*Weighting!B15+TUM_db1_default_Util!P4*Weighting!B16+TUM_db1_default_Util!Q4*Weighting!B17</f>
        <v>-3.2728739880760158</v>
      </c>
      <c r="C4" s="6">
        <f ca="1">+TUM_db1_default_Util!B4*Weighting!C2+TUM_db1_default_Util!C4*Weighting!C3+TUM_db1_default_Util!D4*Weighting!C4+TUM_db1_default_Util!E4*Weighting!C5+TUM_db1_default_Util!F4*Weighting!C6+TUM_db1_default_Util!G4*Weighting!C7+TUM_db1_default_Util!H4*Weighting!C8+TUM_db1_default_Util!I4*Weighting!C9+TUM_db1_default_Util!J4*Weighting!C10+TUM_db1_default_Util!K4*Weighting!C11+TUM_db1_default_Util!L4*Weighting!C12+TUM_db1_default_Util!M4*Weighting!C13+TUM_db1_default_Util!N4*Weighting!C14+TUM_db1_default_Util!O4*Weighting!C15+TUM_db1_default_Util!P4*Weighting!C16+TUM_db1_default_Util!Q4*Weighting!C17</f>
        <v>-2.9481655350640259</v>
      </c>
      <c r="D4" s="6">
        <f ca="1">+TUM_db1_default_Util!B4*Weighting!D2+TUM_db1_default_Util!C4*Weighting!D3+TUM_db1_default_Util!D4*Weighting!D4+TUM_db1_default_Util!E4*Weighting!D5+TUM_db1_default_Util!F4*Weighting!D6+TUM_db1_default_Util!G4*Weighting!D7+TUM_db1_default_Util!H4*Weighting!D8+TUM_db1_default_Util!I4*Weighting!D9+TUM_db1_default_Util!J4*Weighting!D10+TUM_db1_default_Util!K4*Weighting!D11+TUM_db1_default_Util!L4*Weighting!D12+TUM_db1_default_Util!M4*Weighting!D13+TUM_db1_default_Util!N4*Weighting!D14+TUM_db1_default_Util!O4*Weighting!D15+TUM_db1_default_Util!P4*Weighting!D16+TUM_db1_default_Util!Q4*Weighting!D17</f>
        <v>-3.193936781753199</v>
      </c>
      <c r="E4" s="6">
        <f ca="1">+TUM_db1_default_Util!B4*Weighting!E2+TUM_db1_default_Util!C4*Weighting!E3+TUM_db1_default_Util!D4*Weighting!E4+TUM_db1_default_Util!E4*Weighting!E5+TUM_db1_default_Util!F4*Weighting!E6+TUM_db1_default_Util!G4*Weighting!E7+TUM_db1_default_Util!H4*Weighting!E8+TUM_db1_default_Util!I4*Weighting!E9+TUM_db1_default_Util!J4*Weighting!E10+TUM_db1_default_Util!K4*Weighting!E11+TUM_db1_default_Util!L4*Weighting!E12+TUM_db1_default_Util!M4*Weighting!E13+TUM_db1_default_Util!N4*Weighting!E14+TUM_db1_default_Util!O4*Weighting!E15+TUM_db1_default_Util!P4*Weighting!E16+TUM_db1_default_Util!Q4*Weighting!E17</f>
        <v>-1.3271301065620738</v>
      </c>
      <c r="F4" s="6">
        <f ca="1">+TUM_db1_default_Util!B4*Weighting!F2+TUM_db1_default_Util!C4*Weighting!F3+TUM_db1_default_Util!D4*Weighting!F4+TUM_db1_default_Util!E4*Weighting!F5+TUM_db1_default_Util!F4*Weighting!F6+TUM_db1_default_Util!G4*Weighting!F7+TUM_db1_default_Util!H4*Weighting!F8+TUM_db1_default_Util!I4*Weighting!F9+TUM_db1_default_Util!J4*Weighting!F10+TUM_db1_default_Util!K4*Weighting!F11+TUM_db1_default_Util!L4*Weighting!F12+TUM_db1_default_Util!M4*Weighting!F13+TUM_db1_default_Util!N4*Weighting!F14+TUM_db1_default_Util!O4*Weighting!F15+TUM_db1_default_Util!P4*Weighting!F16+TUM_db1_default_Util!Q4*Weighting!F17</f>
        <v>-3.215575407385217</v>
      </c>
      <c r="G4" s="6">
        <f>+TUM_db1_default_Util!B4*Weighting!G2+TUM_db1_default_Util!C4*Weighting!G3+TUM_db1_default_Util!D4*Weighting!G4+TUM_db1_default_Util!E4*Weighting!G5+TUM_db1_default_Util!F4*Weighting!G6+TUM_db1_default_Util!G4*Weighting!G7+TUM_db1_default_Util!H4*Weighting!G8+TUM_db1_default_Util!I4*Weighting!G9+TUM_db1_default_Util!J4*Weighting!G10+TUM_db1_default_Util!K4*Weighting!G11+TUM_db1_default_Util!L4*Weighting!G12+TUM_db1_default_Util!M4*Weighting!G13+TUM_db1_default_Util!N4*Weighting!G14+TUM_db1_default_Util!O4*Weighting!G15+TUM_db1_default_Util!P4*Weighting!G16+TUM_db1_default_Util!Q4*Weighting!G17</f>
        <v>-2.1532871298252987</v>
      </c>
      <c r="H4" s="6">
        <f>+TUM_db1_default_Util!B4*Weighting!H2+TUM_db1_default_Util!C4*Weighting!H3+TUM_db1_default_Util!D4*Weighting!H4+TUM_db1_default_Util!E4*Weighting!H5+TUM_db1_default_Util!F4*Weighting!H6+TUM_db1_default_Util!G4*Weighting!H7+TUM_db1_default_Util!H4*Weighting!H8+TUM_db1_default_Util!I4*Weighting!H9+TUM_db1_default_Util!J4*Weighting!H10+TUM_db1_default_Util!K4*Weighting!H11+TUM_db1_default_Util!L4*Weighting!H12+TUM_db1_default_Util!M4*Weighting!H13+TUM_db1_default_Util!N4*Weighting!H14+TUM_db1_default_Util!O4*Weighting!H15+TUM_db1_default_Util!P4*Weighting!H16+TUM_db1_default_Util!Q4*Weighting!H17</f>
        <v>-2.2372876006883371</v>
      </c>
      <c r="I4" s="6">
        <f>+TUM_db1_default_Util!B4*Weighting!I2+TUM_db1_default_Util!C4*Weighting!I3+TUM_db1_default_Util!D4*Weighting!I4+TUM_db1_default_Util!E4*Weighting!I5+TUM_db1_default_Util!F4*Weighting!I6+TUM_db1_default_Util!G4*Weighting!I7+TUM_db1_default_Util!H4*Weighting!I8+TUM_db1_default_Util!I4*Weighting!I9+TUM_db1_default_Util!J4*Weighting!I10+TUM_db1_default_Util!K4*Weighting!I11+TUM_db1_default_Util!L4*Weighting!I12+TUM_db1_default_Util!M4*Weighting!I13+TUM_db1_default_Util!N4*Weighting!I14+TUM_db1_default_Util!O4*Weighting!I15+TUM_db1_default_Util!P4*Weighting!I16+TUM_db1_default_Util!Q4*Weighting!I17</f>
        <v>-2.2092081083406763</v>
      </c>
      <c r="J4" s="6">
        <f>+TUM_db1_default_Util!B4*Weighting!J2+TUM_db1_default_Util!C4*Weighting!J3+TUM_db1_default_Util!D4*Weighting!J4+TUM_db1_default_Util!E4*Weighting!J5+TUM_db1_default_Util!F4*Weighting!J6+TUM_db1_default_Util!G4*Weighting!J7+TUM_db1_default_Util!H4*Weighting!J8+TUM_db1_default_Util!I4*Weighting!J9+TUM_db1_default_Util!J4*Weighting!J10+TUM_db1_default_Util!K4*Weighting!J11+TUM_db1_default_Util!L4*Weighting!J12+TUM_db1_default_Util!M4*Weighting!J13+TUM_db1_default_Util!N4*Weighting!J14+TUM_db1_default_Util!O4*Weighting!J15+TUM_db1_default_Util!P4*Weighting!J16+TUM_db1_default_Util!Q4*Weighting!J17</f>
        <v>-1.7179477024223275</v>
      </c>
      <c r="K4" s="6">
        <f>+TUM_db1_default_Util!B4*Weighting!K2+TUM_db1_default_Util!C4*Weighting!K3+TUM_db1_default_Util!D4*Weighting!K4+TUM_db1_default_Util!E4*Weighting!K5+TUM_db1_default_Util!F4*Weighting!K6+TUM_db1_default_Util!G4*Weighting!K7+TUM_db1_default_Util!H4*Weighting!K8+TUM_db1_default_Util!I4*Weighting!K9+TUM_db1_default_Util!J4*Weighting!K10+TUM_db1_default_Util!K4*Weighting!K11+TUM_db1_default_Util!L4*Weighting!K12+TUM_db1_default_Util!M4*Weighting!K13+TUM_db1_default_Util!N4*Weighting!K14+TUM_db1_default_Util!O4*Weighting!K15+TUM_db1_default_Util!P4*Weighting!K16+TUM_db1_default_Util!Q4*Weighting!K17</f>
        <v>-2.2241618878956215</v>
      </c>
      <c r="L4" s="6">
        <f>+TUM_db1_default_Util!B4*Weighting!L2+TUM_db1_default_Util!C4*Weighting!L3+TUM_db1_default_Util!D4*Weighting!L4+TUM_db1_default_Util!E4*Weighting!L5+TUM_db1_default_Util!F4*Weighting!L6+TUM_db1_default_Util!G4*Weighting!L7+TUM_db1_default_Util!H4*Weighting!L8+TUM_db1_default_Util!I4*Weighting!L9+TUM_db1_default_Util!J4*Weighting!L10+TUM_db1_default_Util!K4*Weighting!L11+TUM_db1_default_Util!L4*Weighting!L12+TUM_db1_default_Util!M4*Weighting!L13+TUM_db1_default_Util!N4*Weighting!L14+TUM_db1_default_Util!O4*Weighting!L15+TUM_db1_default_Util!P4*Weighting!L16+TUM_db1_default_Util!Q4*Weighting!L17</f>
        <v>-3.6295819867821448</v>
      </c>
      <c r="M4" s="6">
        <f>+TUM_db1_default_Util!B4*Weighting!M2+TUM_db1_default_Util!C4*Weighting!M3+TUM_db1_default_Util!D4*Weighting!M4+TUM_db1_default_Util!E4*Weighting!M5+TUM_db1_default_Util!F4*Weighting!M6+TUM_db1_default_Util!G4*Weighting!M7+TUM_db1_default_Util!H4*Weighting!M8+TUM_db1_default_Util!I4*Weighting!M9+TUM_db1_default_Util!J4*Weighting!M10+TUM_db1_default_Util!K4*Weighting!M11+TUM_db1_default_Util!L4*Weighting!M12+TUM_db1_default_Util!M4*Weighting!M13+TUM_db1_default_Util!N4*Weighting!M14+TUM_db1_default_Util!O4*Weighting!M15+TUM_db1_default_Util!P4*Weighting!M16+TUM_db1_default_Util!Q4*Weighting!M17</f>
        <v>-6.5233460906572033E-2</v>
      </c>
      <c r="N4" s="6">
        <f>+TUM_db1_default_Util!B4*Weighting!N2+TUM_db1_default_Util!C4*Weighting!N3+TUM_db1_default_Util!D4*Weighting!N4+TUM_db1_default_Util!E4*Weighting!N5+TUM_db1_default_Util!F4*Weighting!N6+TUM_db1_default_Util!G4*Weighting!N7+TUM_db1_default_Util!H4*Weighting!N8+TUM_db1_default_Util!I4*Weighting!N9+TUM_db1_default_Util!J4*Weighting!N10+TUM_db1_default_Util!K4*Weighting!N11+TUM_db1_default_Util!L4*Weighting!N12+TUM_db1_default_Util!M4*Weighting!N13+TUM_db1_default_Util!N4*Weighting!N14+TUM_db1_default_Util!O4*Weighting!N15+TUM_db1_default_Util!P4*Weighting!N16+TUM_db1_default_Util!Q4*Weighting!N17</f>
        <v>-5.939291711440581</v>
      </c>
      <c r="O4" s="6">
        <f>+TUM_db1_default_Util!B4*Weighting!O2+TUM_db1_default_Util!C4*Weighting!O3+TUM_db1_default_Util!D4*Weighting!O4+TUM_db1_default_Util!E4*Weighting!O5+TUM_db1_default_Util!F4*Weighting!O6+TUM_db1_default_Util!G4*Weighting!O7+TUM_db1_default_Util!H4*Weighting!O8+TUM_db1_default_Util!I4*Weighting!O9+TUM_db1_default_Util!J4*Weighting!O10+TUM_db1_default_Util!K4*Weighting!O11+TUM_db1_default_Util!L4*Weighting!O12+TUM_db1_default_Util!M4*Weighting!O13+TUM_db1_default_Util!N4*Weighting!O14+TUM_db1_default_Util!O4*Weighting!O15+TUM_db1_default_Util!P4*Weighting!O16+TUM_db1_default_Util!Q4*Weighting!O17</f>
        <v>-5.5179706933263724</v>
      </c>
      <c r="P4" s="6">
        <f>+TUM_db1_default_Util!B4*Weighting!P2+TUM_db1_default_Util!C4*Weighting!P3+TUM_db1_default_Util!D4*Weighting!P4+TUM_db1_default_Util!E4*Weighting!P5+TUM_db1_default_Util!F4*Weighting!P6+TUM_db1_default_Util!G4*Weighting!P7+TUM_db1_default_Util!H4*Weighting!P8+TUM_db1_default_Util!I4*Weighting!P9+TUM_db1_default_Util!J4*Weighting!P10+TUM_db1_default_Util!K4*Weighting!P11+TUM_db1_default_Util!L4*Weighting!P12+TUM_db1_default_Util!M4*Weighting!P13+TUM_db1_default_Util!N4*Weighting!P14+TUM_db1_default_Util!O4*Weighting!P15+TUM_db1_default_Util!P4*Weighting!P16+TUM_db1_default_Util!Q4*Weighting!P17</f>
        <v>-4.0154280107768159</v>
      </c>
      <c r="Q4" s="6">
        <f>+TUM_db1_default_Util!B4*Weighting!Q2+TUM_db1_default_Util!C4*Weighting!Q3+TUM_db1_default_Util!D4*Weighting!Q4+TUM_db1_default_Util!E4*Weighting!Q5+TUM_db1_default_Util!F4*Weighting!Q6+TUM_db1_default_Util!G4*Weighting!Q7+TUM_db1_default_Util!H4*Weighting!Q8+TUM_db1_default_Util!I4*Weighting!Q9+TUM_db1_default_Util!J4*Weighting!Q10+TUM_db1_default_Util!K4*Weighting!Q11+TUM_db1_default_Util!L4*Weighting!Q12+TUM_db1_default_Util!M4*Weighting!Q13+TUM_db1_default_Util!N4*Weighting!Q14+TUM_db1_default_Util!O4*Weighting!Q15+TUM_db1_default_Util!P4*Weighting!Q16+TUM_db1_default_Util!Q4*Weighting!Q17</f>
        <v>-0.25180360047432238</v>
      </c>
      <c r="R4" s="6">
        <f>+TUM_db1_default_Util!B4*Weighting!R2+TUM_db1_default_Util!C4*Weighting!R3+TUM_db1_default_Util!D4*Weighting!R4+TUM_db1_default_Util!E4*Weighting!R5+TUM_db1_default_Util!F4*Weighting!R6+TUM_db1_default_Util!G4*Weighting!R7+TUM_db1_default_Util!H4*Weighting!R8+TUM_db1_default_Util!I4*Weighting!R9+TUM_db1_default_Util!J4*Weighting!R10+TUM_db1_default_Util!K4*Weighting!R11+TUM_db1_default_Util!L4*Weighting!R12+TUM_db1_default_Util!M4*Weighting!R13+TUM_db1_default_Util!N4*Weighting!R14+TUM_db1_default_Util!O4*Weighting!R15+TUM_db1_default_Util!P4*Weighting!R16+TUM_db1_default_Util!Q4*Weighting!R17</f>
        <v>-0.94766313854862316</v>
      </c>
      <c r="S4" s="6">
        <f>+TUM_db1_default_Util!B4*Weighting!S2+TUM_db1_default_Util!C4*Weighting!S3+TUM_db1_default_Util!D4*Weighting!S4+TUM_db1_default_Util!E4*Weighting!S5+TUM_db1_default_Util!F4*Weighting!S6+TUM_db1_default_Util!G4*Weighting!S7+TUM_db1_default_Util!H4*Weighting!S8+TUM_db1_default_Util!I4*Weighting!S9+TUM_db1_default_Util!J4*Weighting!S10+TUM_db1_default_Util!K4*Weighting!S11+TUM_db1_default_Util!L4*Weighting!S12+TUM_db1_default_Util!M4*Weighting!S13+TUM_db1_default_Util!N4*Weighting!S14+TUM_db1_default_Util!O4*Weighting!S15+TUM_db1_default_Util!P4*Weighting!S16+TUM_db1_default_Util!Q4*Weighting!S17</f>
        <v>-3.4708174602832322</v>
      </c>
      <c r="T4" s="6">
        <f>+TUM_db1_default_Util!B4*Weighting!T2+TUM_db1_default_Util!C4*Weighting!T3+TUM_db1_default_Util!D4*Weighting!T4+TUM_db1_default_Util!E4*Weighting!T5+TUM_db1_default_Util!F4*Weighting!T6+TUM_db1_default_Util!G4*Weighting!T7+TUM_db1_default_Util!H4*Weighting!T8+TUM_db1_default_Util!I4*Weighting!T9+TUM_db1_default_Util!J4*Weighting!T10+TUM_db1_default_Util!K4*Weighting!T11+TUM_db1_default_Util!L4*Weighting!T12+TUM_db1_default_Util!M4*Weighting!T13+TUM_db1_default_Util!N4*Weighting!T14+TUM_db1_default_Util!O4*Weighting!T15+TUM_db1_default_Util!P4*Weighting!T16+TUM_db1_default_Util!Q4*Weighting!T17</f>
        <v>-4.6172235932857735</v>
      </c>
      <c r="U4" s="6">
        <f>+TUM_db1_default_Util!B4*Weighting!U2+TUM_db1_default_Util!C4*Weighting!U3+TUM_db1_default_Util!D4*Weighting!U4+TUM_db1_default_Util!E4*Weighting!U5+TUM_db1_default_Util!F4*Weighting!U6+TUM_db1_default_Util!G4*Weighting!U7+TUM_db1_default_Util!H4*Weighting!U8+TUM_db1_default_Util!I4*Weighting!U9+TUM_db1_default_Util!J4*Weighting!U10+TUM_db1_default_Util!K4*Weighting!U11+TUM_db1_default_Util!L4*Weighting!U12+TUM_db1_default_Util!M4*Weighting!U13+TUM_db1_default_Util!N4*Weighting!U14+TUM_db1_default_Util!O4*Weighting!U15+TUM_db1_default_Util!P4*Weighting!U16+TUM_db1_default_Util!Q4*Weighting!U17</f>
        <v>-0.12281876018181917</v>
      </c>
      <c r="V4" s="6">
        <f>+TUM_db1_default_Util!B4*Weighting!V2+TUM_db1_default_Util!C4*Weighting!V3+TUM_db1_default_Util!D4*Weighting!V4+TUM_db1_default_Util!E4*Weighting!V5+TUM_db1_default_Util!F4*Weighting!V6+TUM_db1_default_Util!G4*Weighting!V7+TUM_db1_default_Util!H4*Weighting!V8+TUM_db1_default_Util!I4*Weighting!V9+TUM_db1_default_Util!J4*Weighting!V10+TUM_db1_default_Util!K4*Weighting!V11+TUM_db1_default_Util!L4*Weighting!V12+TUM_db1_default_Util!M4*Weighting!V13+TUM_db1_default_Util!N4*Weighting!V14+TUM_db1_default_Util!O4*Weighting!V15+TUM_db1_default_Util!P4*Weighting!V16+TUM_db1_default_Util!Q4*Weighting!V17</f>
        <v>-0.49223359861773153</v>
      </c>
      <c r="W4" s="6">
        <f>+TUM_db1_default_Util!B4*Weighting!W2+TUM_db1_default_Util!C4*Weighting!W3+TUM_db1_default_Util!D4*Weighting!W4+TUM_db1_default_Util!E4*Weighting!W5+TUM_db1_default_Util!F4*Weighting!W6+TUM_db1_default_Util!G4*Weighting!W7+TUM_db1_default_Util!H4*Weighting!W8+TUM_db1_default_Util!I4*Weighting!W9+TUM_db1_default_Util!J4*Weighting!W10+TUM_db1_default_Util!K4*Weighting!W11+TUM_db1_default_Util!L4*Weighting!W12+TUM_db1_default_Util!M4*Weighting!W13+TUM_db1_default_Util!N4*Weighting!W14+TUM_db1_default_Util!O4*Weighting!W15+TUM_db1_default_Util!P4*Weighting!W16+TUM_db1_default_Util!Q4*Weighting!W17</f>
        <v>-1.5404010392189229</v>
      </c>
      <c r="X4" s="6">
        <f>+TUM_db1_default_Util!B4*Weighting!X2+TUM_db1_default_Util!C4*Weighting!X3+TUM_db1_default_Util!D4*Weighting!X4+TUM_db1_default_Util!E4*Weighting!X5+TUM_db1_default_Util!F4*Weighting!X6+TUM_db1_default_Util!G4*Weighting!X7+TUM_db1_default_Util!H4*Weighting!X8+TUM_db1_default_Util!I4*Weighting!X9+TUM_db1_default_Util!J4*Weighting!X10+TUM_db1_default_Util!K4*Weighting!X11+TUM_db1_default_Util!L4*Weighting!X12+TUM_db1_default_Util!M4*Weighting!X13+TUM_db1_default_Util!N4*Weighting!X14+TUM_db1_default_Util!O4*Weighting!X15+TUM_db1_default_Util!P4*Weighting!X16+TUM_db1_default_Util!Q4*Weighting!X17</f>
        <v>-0.20926882225083154</v>
      </c>
      <c r="Y4" s="6">
        <f>+TUM_db1_default_Util!B4*Weighting!Y2+TUM_db1_default_Util!C4*Weighting!Y3+TUM_db1_default_Util!D4*Weighting!Y4+TUM_db1_default_Util!E4*Weighting!Y5+TUM_db1_default_Util!F4*Weighting!Y6+TUM_db1_default_Util!G4*Weighting!Y7+TUM_db1_default_Util!H4*Weighting!Y8+TUM_db1_default_Util!I4*Weighting!Y9+TUM_db1_default_Util!J4*Weighting!Y10+TUM_db1_default_Util!K4*Weighting!Y11+TUM_db1_default_Util!L4*Weighting!Y12+TUM_db1_default_Util!M4*Weighting!Y13+TUM_db1_default_Util!N4*Weighting!Y14+TUM_db1_default_Util!O4*Weighting!Y15+TUM_db1_default_Util!P4*Weighting!Y16+TUM_db1_default_Util!Q4*Weighting!Y17</f>
        <v>-0.15523328232149827</v>
      </c>
      <c r="Z4" s="6">
        <f>+TUM_db1_default_Util!B4*Weighting!Z2+TUM_db1_default_Util!C4*Weighting!Z3+TUM_db1_default_Util!D4*Weighting!Z4+TUM_db1_default_Util!E4*Weighting!Z5+TUM_db1_default_Util!F4*Weighting!Z6+TUM_db1_default_Util!G4*Weighting!Z7+TUM_db1_default_Util!H4*Weighting!Z8+TUM_db1_default_Util!I4*Weighting!Z9+TUM_db1_default_Util!J4*Weighting!Z10+TUM_db1_default_Util!K4*Weighting!Z11+TUM_db1_default_Util!L4*Weighting!Z12+TUM_db1_default_Util!M4*Weighting!Z13+TUM_db1_default_Util!N4*Weighting!Z14+TUM_db1_default_Util!O4*Weighting!Z15+TUM_db1_default_Util!P4*Weighting!Z16+TUM_db1_default_Util!Q4*Weighting!Z17</f>
        <v>-1.3409670930848885</v>
      </c>
      <c r="AA4" s="6">
        <f>+TUM_db1_default_Util!B4*Weighting!AA2+TUM_db1_default_Util!C4*Weighting!AA3+TUM_db1_default_Util!D4*Weighting!AA4+TUM_db1_default_Util!E4*Weighting!AA5+TUM_db1_default_Util!F4*Weighting!AA6+TUM_db1_default_Util!G4*Weighting!AA7+TUM_db1_default_Util!H4*Weighting!AA8+TUM_db1_default_Util!I4*Weighting!AA9+TUM_db1_default_Util!J4*Weighting!AA10+TUM_db1_default_Util!K4*Weighting!AA11+TUM_db1_default_Util!L4*Weighting!AA12+TUM_db1_default_Util!M4*Weighting!AA13+TUM_db1_default_Util!N4*Weighting!AA14+TUM_db1_default_Util!O4*Weighting!AA15+TUM_db1_default_Util!P4*Weighting!AA16+TUM_db1_default_Util!Q4*Weighting!AA17</f>
        <v>-2.13665782570465</v>
      </c>
    </row>
  </sheetData>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1_default_Mat!B2*Weighting!B2+TUM_db1_default_Mat!C2*Weighting!B3+TUM_db1_default_Mat!D2*Weighting!B4+TUM_db1_default_Mat!E2*Weighting!B5+TUM_db1_default_Mat!F2*Weighting!B6+TUM_db1_default_Mat!G2*Weighting!B7+TUM_db1_default_Mat!H2*Weighting!B8+TUM_db1_default_Mat!I2*Weighting!B9+TUM_db1_default_Mat!J2*Weighting!B10+TUM_db1_default_Mat!K2*Weighting!B11+TUM_db1_default_Mat!L2*Weighting!B12+TUM_db1_default_Mat!M2*Weighting!B13+TUM_db1_default_Mat!N2*Weighting!B14+TUM_db1_default_Mat!O2*Weighting!B15+TUM_db1_default_Mat!P2*Weighting!B16+TUM_db1_default_Mat!Q2*Weighting!B17</f>
        <v>166.87626282271808</v>
      </c>
      <c r="C2" s="6">
        <f ca="1">+TUM_db1_default_Mat!B2*Weighting!C2+TUM_db1_default_Mat!C2*Weighting!C3+TUM_db1_default_Mat!D2*Weighting!C4+TUM_db1_default_Mat!E2*Weighting!C5+TUM_db1_default_Mat!F2*Weighting!C6+TUM_db1_default_Mat!G2*Weighting!C7+TUM_db1_default_Mat!H2*Weighting!C8+TUM_db1_default_Mat!I2*Weighting!C9+TUM_db1_default_Mat!J2*Weighting!C10+TUM_db1_default_Mat!K2*Weighting!C11+TUM_db1_default_Mat!L2*Weighting!C12+TUM_db1_default_Mat!M2*Weighting!C13+TUM_db1_default_Mat!N2*Weighting!C14+TUM_db1_default_Mat!O2*Weighting!C15+TUM_db1_default_Mat!P2*Weighting!C16+TUM_db1_default_Mat!Q2*Weighting!C17</f>
        <v>125.48656660937911</v>
      </c>
      <c r="D2" s="6">
        <f ca="1">+TUM_db1_default_Mat!B2*Weighting!D2+TUM_db1_default_Mat!C2*Weighting!D3+TUM_db1_default_Mat!D2*Weighting!D4+TUM_db1_default_Mat!E2*Weighting!D5+TUM_db1_default_Mat!F2*Weighting!D6+TUM_db1_default_Mat!G2*Weighting!D7+TUM_db1_default_Mat!H2*Weighting!D8+TUM_db1_default_Mat!I2*Weighting!D9+TUM_db1_default_Mat!J2*Weighting!D10+TUM_db1_default_Mat!K2*Weighting!D11+TUM_db1_default_Mat!L2*Weighting!D12+TUM_db1_default_Mat!M2*Weighting!D13+TUM_db1_default_Mat!N2*Weighting!D14+TUM_db1_default_Mat!O2*Weighting!D15+TUM_db1_default_Mat!P2*Weighting!D16+TUM_db1_default_Mat!Q2*Weighting!D17</f>
        <v>162.0674678311573</v>
      </c>
      <c r="E2" s="6">
        <f ca="1">+TUM_db1_default_Mat!B2*Weighting!E2+TUM_db1_default_Mat!C2*Weighting!E3+TUM_db1_default_Mat!D2*Weighting!E4+TUM_db1_default_Mat!E2*Weighting!E5+TUM_db1_default_Mat!F2*Weighting!E6+TUM_db1_default_Mat!G2*Weighting!E7+TUM_db1_default_Mat!H2*Weighting!E8+TUM_db1_default_Mat!I2*Weighting!E9+TUM_db1_default_Mat!J2*Weighting!E10+TUM_db1_default_Mat!K2*Weighting!E11+TUM_db1_default_Mat!L2*Weighting!E12+TUM_db1_default_Mat!M2*Weighting!E13+TUM_db1_default_Mat!N2*Weighting!E14+TUM_db1_default_Mat!O2*Weighting!E15+TUM_db1_default_Mat!P2*Weighting!E16+TUM_db1_default_Mat!Q2*Weighting!E17</f>
        <v>94.214693659732376</v>
      </c>
      <c r="F2" s="6">
        <f ca="1">+TUM_db1_default_Mat!B2*Weighting!F2+TUM_db1_default_Mat!C2*Weighting!F3+TUM_db1_default_Mat!D2*Weighting!F4+TUM_db1_default_Mat!E2*Weighting!F5+TUM_db1_default_Mat!F2*Weighting!F6+TUM_db1_default_Mat!G2*Weighting!F7+TUM_db1_default_Mat!H2*Weighting!F8+TUM_db1_default_Mat!I2*Weighting!F9+TUM_db1_default_Mat!J2*Weighting!F10+TUM_db1_default_Mat!K2*Weighting!F11+TUM_db1_default_Mat!L2*Weighting!F12+TUM_db1_default_Mat!M2*Weighting!F13+TUM_db1_default_Mat!N2*Weighting!F14+TUM_db1_default_Mat!O2*Weighting!F15+TUM_db1_default_Mat!P2*Weighting!F16+TUM_db1_default_Mat!Q2*Weighting!F17</f>
        <v>141.01798780470759</v>
      </c>
      <c r="G2" s="6">
        <f>+TUM_db1_default_Mat!B2*Weighting!G2+TUM_db1_default_Mat!C2*Weighting!G3+TUM_db1_default_Mat!D2*Weighting!G4+TUM_db1_default_Mat!E2*Weighting!G5+TUM_db1_default_Mat!F2*Weighting!G6+TUM_db1_default_Mat!G2*Weighting!G7+TUM_db1_default_Mat!H2*Weighting!G8+TUM_db1_default_Mat!I2*Weighting!G9+TUM_db1_default_Mat!J2*Weighting!G10+TUM_db1_default_Mat!K2*Weighting!G11+TUM_db1_default_Mat!L2*Weighting!G12+TUM_db1_default_Mat!M2*Weighting!G13+TUM_db1_default_Mat!N2*Weighting!G14+TUM_db1_default_Mat!O2*Weighting!G15+TUM_db1_default_Mat!P2*Weighting!G16+TUM_db1_default_Mat!Q2*Weighting!G17</f>
        <v>176.50894713461747</v>
      </c>
      <c r="H2" s="6">
        <f>+TUM_db1_default_Mat!B2*Weighting!H2+TUM_db1_default_Mat!C2*Weighting!H3+TUM_db1_default_Mat!D2*Weighting!H4+TUM_db1_default_Mat!E2*Weighting!H5+TUM_db1_default_Mat!F2*Weighting!H6+TUM_db1_default_Mat!G2*Weighting!H7+TUM_db1_default_Mat!H2*Weighting!H8+TUM_db1_default_Mat!I2*Weighting!H9+TUM_db1_default_Mat!J2*Weighting!H10+TUM_db1_default_Mat!K2*Weighting!H11+TUM_db1_default_Mat!L2*Weighting!H12+TUM_db1_default_Mat!M2*Weighting!H13+TUM_db1_default_Mat!N2*Weighting!H14+TUM_db1_default_Mat!O2*Weighting!H15+TUM_db1_default_Mat!P2*Weighting!H16+TUM_db1_default_Mat!Q2*Weighting!H17</f>
        <v>193.66838324077753</v>
      </c>
      <c r="I2" s="6">
        <f>+TUM_db1_default_Mat!B2*Weighting!I2+TUM_db1_default_Mat!C2*Weighting!I3+TUM_db1_default_Mat!D2*Weighting!I4+TUM_db1_default_Mat!E2*Weighting!I5+TUM_db1_default_Mat!F2*Weighting!I6+TUM_db1_default_Mat!G2*Weighting!I7+TUM_db1_default_Mat!H2*Weighting!I8+TUM_db1_default_Mat!I2*Weighting!I9+TUM_db1_default_Mat!J2*Weighting!I10+TUM_db1_default_Mat!K2*Weighting!I11+TUM_db1_default_Mat!L2*Weighting!I12+TUM_db1_default_Mat!M2*Weighting!I13+TUM_db1_default_Mat!N2*Weighting!I14+TUM_db1_default_Mat!O2*Weighting!I15+TUM_db1_default_Mat!P2*Weighting!I16+TUM_db1_default_Mat!Q2*Weighting!I17</f>
        <v>171.37509397585106</v>
      </c>
      <c r="J2" s="6">
        <f>+TUM_db1_default_Mat!B2*Weighting!J2+TUM_db1_default_Mat!C2*Weighting!J3+TUM_db1_default_Mat!D2*Weighting!J4+TUM_db1_default_Mat!E2*Weighting!J5+TUM_db1_default_Mat!F2*Weighting!J6+TUM_db1_default_Mat!G2*Weighting!J7+TUM_db1_default_Mat!H2*Weighting!J8+TUM_db1_default_Mat!I2*Weighting!J9+TUM_db1_default_Mat!J2*Weighting!J10+TUM_db1_default_Mat!K2*Weighting!J11+TUM_db1_default_Mat!L2*Weighting!J12+TUM_db1_default_Mat!M2*Weighting!J13+TUM_db1_default_Mat!N2*Weighting!J14+TUM_db1_default_Mat!O2*Weighting!J15+TUM_db1_default_Mat!P2*Weighting!J16+TUM_db1_default_Mat!Q2*Weighting!J17</f>
        <v>225.8957985320036</v>
      </c>
      <c r="K2" s="6">
        <f>+TUM_db1_default_Mat!B2*Weighting!K2+TUM_db1_default_Mat!C2*Weighting!K3+TUM_db1_default_Mat!D2*Weighting!K4+TUM_db1_default_Mat!E2*Weighting!K5+TUM_db1_default_Mat!F2*Weighting!K6+TUM_db1_default_Mat!G2*Weighting!K7+TUM_db1_default_Mat!H2*Weighting!K8+TUM_db1_default_Mat!I2*Weighting!K9+TUM_db1_default_Mat!J2*Weighting!K10+TUM_db1_default_Mat!K2*Weighting!K11+TUM_db1_default_Mat!L2*Weighting!K12+TUM_db1_default_Mat!M2*Weighting!K13+TUM_db1_default_Mat!N2*Weighting!K14+TUM_db1_default_Mat!O2*Weighting!K15+TUM_db1_default_Mat!P2*Weighting!K16+TUM_db1_default_Mat!Q2*Weighting!K17</f>
        <v>132.90384654212252</v>
      </c>
      <c r="L2" s="6">
        <f>+TUM_db1_default_Mat!B2*Weighting!L2+TUM_db1_default_Mat!C2*Weighting!L3+TUM_db1_default_Mat!D2*Weighting!L4+TUM_db1_default_Mat!E2*Weighting!L5+TUM_db1_default_Mat!F2*Weighting!L6+TUM_db1_default_Mat!G2*Weighting!L7+TUM_db1_default_Mat!H2*Weighting!L8+TUM_db1_default_Mat!I2*Weighting!L9+TUM_db1_default_Mat!J2*Weighting!L10+TUM_db1_default_Mat!K2*Weighting!L11+TUM_db1_default_Mat!L2*Weighting!L12+TUM_db1_default_Mat!M2*Weighting!L13+TUM_db1_default_Mat!N2*Weighting!L14+TUM_db1_default_Mat!O2*Weighting!L15+TUM_db1_default_Mat!P2*Weighting!L16+TUM_db1_default_Mat!Q2*Weighting!L17</f>
        <v>44.620135299718399</v>
      </c>
      <c r="M2" s="6">
        <f>+TUM_db1_default_Mat!B2*Weighting!M2+TUM_db1_default_Mat!C2*Weighting!M3+TUM_db1_default_Mat!D2*Weighting!M4+TUM_db1_default_Mat!E2*Weighting!M5+TUM_db1_default_Mat!F2*Weighting!M6+TUM_db1_default_Mat!G2*Weighting!M7+TUM_db1_default_Mat!H2*Weighting!M8+TUM_db1_default_Mat!I2*Weighting!M9+TUM_db1_default_Mat!J2*Weighting!M10+TUM_db1_default_Mat!K2*Weighting!M11+TUM_db1_default_Mat!L2*Weighting!M12+TUM_db1_default_Mat!M2*Weighting!M13+TUM_db1_default_Mat!N2*Weighting!M14+TUM_db1_default_Mat!O2*Weighting!M15+TUM_db1_default_Mat!P2*Weighting!M16+TUM_db1_default_Mat!Q2*Weighting!M17</f>
        <v>2.0383911180812739</v>
      </c>
      <c r="N2" s="6">
        <f>+TUM_db1_default_Mat!B2*Weighting!N2+TUM_db1_default_Mat!C2*Weighting!N3+TUM_db1_default_Mat!D2*Weighting!N4+TUM_db1_default_Mat!E2*Weighting!N5+TUM_db1_default_Mat!F2*Weighting!N6+TUM_db1_default_Mat!G2*Weighting!N7+TUM_db1_default_Mat!H2*Weighting!N8+TUM_db1_default_Mat!I2*Weighting!N9+TUM_db1_default_Mat!J2*Weighting!N10+TUM_db1_default_Mat!K2*Weighting!N11+TUM_db1_default_Mat!L2*Weighting!N12+TUM_db1_default_Mat!M2*Weighting!N13+TUM_db1_default_Mat!N2*Weighting!N14+TUM_db1_default_Mat!O2*Weighting!N15+TUM_db1_default_Mat!P2*Weighting!N16+TUM_db1_default_Mat!Q2*Weighting!N17</f>
        <v>501.20886394474115</v>
      </c>
      <c r="O2" s="6">
        <f>+TUM_db1_default_Mat!B2*Weighting!O2+TUM_db1_default_Mat!C2*Weighting!O3+TUM_db1_default_Mat!D2*Weighting!O4+TUM_db1_default_Mat!E2*Weighting!O5+TUM_db1_default_Mat!F2*Weighting!O6+TUM_db1_default_Mat!G2*Weighting!O7+TUM_db1_default_Mat!H2*Weighting!O8+TUM_db1_default_Mat!I2*Weighting!O9+TUM_db1_default_Mat!J2*Weighting!O10+TUM_db1_default_Mat!K2*Weighting!O11+TUM_db1_default_Mat!L2*Weighting!O12+TUM_db1_default_Mat!M2*Weighting!O13+TUM_db1_default_Mat!N2*Weighting!O14+TUM_db1_default_Mat!O2*Weighting!O15+TUM_db1_default_Mat!P2*Weighting!O16+TUM_db1_default_Mat!Q2*Weighting!O17</f>
        <v>-153.86808913803665</v>
      </c>
      <c r="P2" s="6">
        <f>+TUM_db1_default_Mat!B2*Weighting!P2+TUM_db1_default_Mat!C2*Weighting!P3+TUM_db1_default_Mat!D2*Weighting!P4+TUM_db1_default_Mat!E2*Weighting!P5+TUM_db1_default_Mat!F2*Weighting!P6+TUM_db1_default_Mat!G2*Weighting!P7+TUM_db1_default_Mat!H2*Weighting!P8+TUM_db1_default_Mat!I2*Weighting!P9+TUM_db1_default_Mat!J2*Weighting!P10+TUM_db1_default_Mat!K2*Weighting!P11+TUM_db1_default_Mat!L2*Weighting!P12+TUM_db1_default_Mat!M2*Weighting!P13+TUM_db1_default_Mat!N2*Weighting!P14+TUM_db1_default_Mat!O2*Weighting!P15+TUM_db1_default_Mat!P2*Weighting!P16+TUM_db1_default_Mat!Q2*Weighting!P17</f>
        <v>58.393483813663863</v>
      </c>
      <c r="Q2" s="6">
        <f>+TUM_db1_default_Mat!B2*Weighting!Q2+TUM_db1_default_Mat!C2*Weighting!Q3+TUM_db1_default_Mat!D2*Weighting!Q4+TUM_db1_default_Mat!E2*Weighting!Q5+TUM_db1_default_Mat!F2*Weighting!Q6+TUM_db1_default_Mat!G2*Weighting!Q7+TUM_db1_default_Mat!H2*Weighting!Q8+TUM_db1_default_Mat!I2*Weighting!Q9+TUM_db1_default_Mat!J2*Weighting!Q10+TUM_db1_default_Mat!K2*Weighting!Q11+TUM_db1_default_Mat!L2*Weighting!Q12+TUM_db1_default_Mat!M2*Weighting!Q13+TUM_db1_default_Mat!N2*Weighting!Q14+TUM_db1_default_Mat!O2*Weighting!Q15+TUM_db1_default_Mat!P2*Weighting!Q16+TUM_db1_default_Mat!Q2*Weighting!Q17</f>
        <v>5.0117891619283848</v>
      </c>
      <c r="R2" s="6">
        <f>+TUM_db1_default_Mat!B2*Weighting!R2+TUM_db1_default_Mat!C2*Weighting!R3+TUM_db1_default_Mat!D2*Weighting!R4+TUM_db1_default_Mat!E2*Weighting!R5+TUM_db1_default_Mat!F2*Weighting!R6+TUM_db1_default_Mat!G2*Weighting!R7+TUM_db1_default_Mat!H2*Weighting!R8+TUM_db1_default_Mat!I2*Weighting!R9+TUM_db1_default_Mat!J2*Weighting!R10+TUM_db1_default_Mat!K2*Weighting!R11+TUM_db1_default_Mat!L2*Weighting!R12+TUM_db1_default_Mat!M2*Weighting!R13+TUM_db1_default_Mat!N2*Weighting!R14+TUM_db1_default_Mat!O2*Weighting!R15+TUM_db1_default_Mat!P2*Weighting!R16+TUM_db1_default_Mat!Q2*Weighting!R17</f>
        <v>64.455183306338583</v>
      </c>
      <c r="S2" s="6">
        <f>+TUM_db1_default_Mat!B2*Weighting!S2+TUM_db1_default_Mat!C2*Weighting!S3+TUM_db1_default_Mat!D2*Weighting!S4+TUM_db1_default_Mat!E2*Weighting!S5+TUM_db1_default_Mat!F2*Weighting!S6+TUM_db1_default_Mat!G2*Weighting!S7+TUM_db1_default_Mat!H2*Weighting!S8+TUM_db1_default_Mat!I2*Weighting!S9+TUM_db1_default_Mat!J2*Weighting!S10+TUM_db1_default_Mat!K2*Weighting!S11+TUM_db1_default_Mat!L2*Weighting!S12+TUM_db1_default_Mat!M2*Weighting!S13+TUM_db1_default_Mat!N2*Weighting!S14+TUM_db1_default_Mat!O2*Weighting!S15+TUM_db1_default_Mat!P2*Weighting!S16+TUM_db1_default_Mat!Q2*Weighting!S17</f>
        <v>80.141173955471629</v>
      </c>
      <c r="T2" s="6">
        <f>+TUM_db1_default_Mat!B2*Weighting!T2+TUM_db1_default_Mat!C2*Weighting!T3+TUM_db1_default_Mat!D2*Weighting!T4+TUM_db1_default_Mat!E2*Weighting!T5+TUM_db1_default_Mat!F2*Weighting!T6+TUM_db1_default_Mat!G2*Weighting!T7+TUM_db1_default_Mat!H2*Weighting!T8+TUM_db1_default_Mat!I2*Weighting!T9+TUM_db1_default_Mat!J2*Weighting!T10+TUM_db1_default_Mat!K2*Weighting!T11+TUM_db1_default_Mat!L2*Weighting!T12+TUM_db1_default_Mat!M2*Weighting!T13+TUM_db1_default_Mat!N2*Weighting!T14+TUM_db1_default_Mat!O2*Weighting!T15+TUM_db1_default_Mat!P2*Weighting!T16+TUM_db1_default_Mat!Q2*Weighting!T17</f>
        <v>100.60414484545601</v>
      </c>
      <c r="U2" s="6">
        <f>+TUM_db1_default_Mat!B2*Weighting!U2+TUM_db1_default_Mat!C2*Weighting!U3+TUM_db1_default_Mat!D2*Weighting!U4+TUM_db1_default_Mat!E2*Weighting!U5+TUM_db1_default_Mat!F2*Weighting!U6+TUM_db1_default_Mat!G2*Weighting!U7+TUM_db1_default_Mat!H2*Weighting!U8+TUM_db1_default_Mat!I2*Weighting!U9+TUM_db1_default_Mat!J2*Weighting!U10+TUM_db1_default_Mat!K2*Weighting!U11+TUM_db1_default_Mat!L2*Weighting!U12+TUM_db1_default_Mat!M2*Weighting!U13+TUM_db1_default_Mat!N2*Weighting!U14+TUM_db1_default_Mat!O2*Weighting!U15+TUM_db1_default_Mat!P2*Weighting!U16+TUM_db1_default_Mat!Q2*Weighting!U17</f>
        <v>68.69832709576329</v>
      </c>
      <c r="V2" s="6">
        <f>+TUM_db1_default_Mat!B2*Weighting!V2+TUM_db1_default_Mat!C2*Weighting!V3+TUM_db1_default_Mat!D2*Weighting!V4+TUM_db1_default_Mat!E2*Weighting!V5+TUM_db1_default_Mat!F2*Weighting!V6+TUM_db1_default_Mat!G2*Weighting!V7+TUM_db1_default_Mat!H2*Weighting!V8+TUM_db1_default_Mat!I2*Weighting!V9+TUM_db1_default_Mat!J2*Weighting!V10+TUM_db1_default_Mat!K2*Weighting!V11+TUM_db1_default_Mat!L2*Weighting!V12+TUM_db1_default_Mat!M2*Weighting!V13+TUM_db1_default_Mat!N2*Weighting!V14+TUM_db1_default_Mat!O2*Weighting!V15+TUM_db1_default_Mat!P2*Weighting!V16+TUM_db1_default_Mat!Q2*Weighting!V17</f>
        <v>132.43197764895311</v>
      </c>
      <c r="W2" s="6">
        <f>+TUM_db1_default_Mat!B2*Weighting!W2+TUM_db1_default_Mat!C2*Weighting!W3+TUM_db1_default_Mat!D2*Weighting!W4+TUM_db1_default_Mat!E2*Weighting!W5+TUM_db1_default_Mat!F2*Weighting!W6+TUM_db1_default_Mat!G2*Weighting!W7+TUM_db1_default_Mat!H2*Weighting!W8+TUM_db1_default_Mat!I2*Weighting!W9+TUM_db1_default_Mat!J2*Weighting!W10+TUM_db1_default_Mat!K2*Weighting!W11+TUM_db1_default_Mat!L2*Weighting!W12+TUM_db1_default_Mat!M2*Weighting!W13+TUM_db1_default_Mat!N2*Weighting!W14+TUM_db1_default_Mat!O2*Weighting!W15+TUM_db1_default_Mat!P2*Weighting!W16+TUM_db1_default_Mat!Q2*Weighting!W17</f>
        <v>686.74923704117077</v>
      </c>
      <c r="X2" s="6">
        <f>+TUM_db1_default_Mat!B2*Weighting!X2+TUM_db1_default_Mat!C2*Weighting!X3+TUM_db1_default_Mat!D2*Weighting!X4+TUM_db1_default_Mat!E2*Weighting!X5+TUM_db1_default_Mat!F2*Weighting!X6+TUM_db1_default_Mat!G2*Weighting!X7+TUM_db1_default_Mat!H2*Weighting!X8+TUM_db1_default_Mat!I2*Weighting!X9+TUM_db1_default_Mat!J2*Weighting!X10+TUM_db1_default_Mat!K2*Weighting!X11+TUM_db1_default_Mat!L2*Weighting!X12+TUM_db1_default_Mat!M2*Weighting!X13+TUM_db1_default_Mat!N2*Weighting!X14+TUM_db1_default_Mat!O2*Weighting!X15+TUM_db1_default_Mat!P2*Weighting!X16+TUM_db1_default_Mat!Q2*Weighting!X17</f>
        <v>83.721830826399795</v>
      </c>
      <c r="Y2" s="6">
        <f>+TUM_db1_default_Mat!B2*Weighting!Y2+TUM_db1_default_Mat!C2*Weighting!Y3+TUM_db1_default_Mat!D2*Weighting!Y4+TUM_db1_default_Mat!E2*Weighting!Y5+TUM_db1_default_Mat!F2*Weighting!Y6+TUM_db1_default_Mat!G2*Weighting!Y7+TUM_db1_default_Mat!H2*Weighting!Y8+TUM_db1_default_Mat!I2*Weighting!Y9+TUM_db1_default_Mat!J2*Weighting!Y10+TUM_db1_default_Mat!K2*Weighting!Y11+TUM_db1_default_Mat!L2*Weighting!Y12+TUM_db1_default_Mat!M2*Weighting!Y13+TUM_db1_default_Mat!N2*Weighting!Y14+TUM_db1_default_Mat!O2*Weighting!Y15+TUM_db1_default_Mat!P2*Weighting!Y16+TUM_db1_default_Mat!Q2*Weighting!Y17</f>
        <v>1012.9250191799869</v>
      </c>
      <c r="Z2" s="6">
        <f>+TUM_db1_default_Mat!B2*Weighting!Z2+TUM_db1_default_Mat!C2*Weighting!Z3+TUM_db1_default_Mat!D2*Weighting!Z4+TUM_db1_default_Mat!E2*Weighting!Z5+TUM_db1_default_Mat!F2*Weighting!Z6+TUM_db1_default_Mat!G2*Weighting!Z7+TUM_db1_default_Mat!H2*Weighting!Z8+TUM_db1_default_Mat!I2*Weighting!Z9+TUM_db1_default_Mat!J2*Weighting!Z10+TUM_db1_default_Mat!K2*Weighting!Z11+TUM_db1_default_Mat!L2*Weighting!Z12+TUM_db1_default_Mat!M2*Weighting!Z13+TUM_db1_default_Mat!N2*Weighting!Z14+TUM_db1_default_Mat!O2*Weighting!Z15+TUM_db1_default_Mat!P2*Weighting!Z16+TUM_db1_default_Mat!Q2*Weighting!Z17</f>
        <v>70.813829155699707</v>
      </c>
      <c r="AA2" s="6">
        <f>+TUM_db1_default_Mat!B2*Weighting!AA2+TUM_db1_default_Mat!C2*Weighting!AA3+TUM_db1_default_Mat!D2*Weighting!AA4+TUM_db1_default_Mat!E2*Weighting!AA5+TUM_db1_default_Mat!F2*Weighting!AA6+TUM_db1_default_Mat!G2*Weighting!AA7+TUM_db1_default_Mat!H2*Weighting!AA8+TUM_db1_default_Mat!I2*Weighting!AA9+TUM_db1_default_Mat!J2*Weighting!AA10+TUM_db1_default_Mat!K2*Weighting!AA11+TUM_db1_default_Mat!L2*Weighting!AA12+TUM_db1_default_Mat!M2*Weighting!AA13+TUM_db1_default_Mat!N2*Weighting!AA14+TUM_db1_default_Mat!O2*Weighting!AA15+TUM_db1_default_Mat!P2*Weighting!AA16+TUM_db1_default_Mat!Q2*Weighting!AA17</f>
        <v>66.197856898543478</v>
      </c>
    </row>
    <row r="3" spans="1:27" x14ac:dyDescent="0.35">
      <c r="A3" s="5" t="s">
        <v>2</v>
      </c>
      <c r="B3" s="6">
        <f ca="1">+TUM_db1_default_Mat!B3*Weighting!B2+TUM_db1_default_Mat!C3*Weighting!B3+TUM_db1_default_Mat!D3*Weighting!B4+TUM_db1_default_Mat!E3*Weighting!B5+TUM_db1_default_Mat!F3*Weighting!B6+TUM_db1_default_Mat!G3*Weighting!B7+TUM_db1_default_Mat!H3*Weighting!B8+TUM_db1_default_Mat!I3*Weighting!B9+TUM_db1_default_Mat!J3*Weighting!B10+TUM_db1_default_Mat!K3*Weighting!B11+TUM_db1_default_Mat!L3*Weighting!B12+TUM_db1_default_Mat!M3*Weighting!B13+TUM_db1_default_Mat!N3*Weighting!B14+TUM_db1_default_Mat!O3*Weighting!B15+TUM_db1_default_Mat!P3*Weighting!B16+TUM_db1_default_Mat!Q3*Weighting!B17</f>
        <v>36.680917616127594</v>
      </c>
      <c r="C3" s="6">
        <f ca="1">+TUM_db1_default_Mat!B3*Weighting!C2+TUM_db1_default_Mat!C3*Weighting!C3+TUM_db1_default_Mat!D3*Weighting!C4+TUM_db1_default_Mat!E3*Weighting!C5+TUM_db1_default_Mat!F3*Weighting!C6+TUM_db1_default_Mat!G3*Weighting!C7+TUM_db1_default_Mat!H3*Weighting!C8+TUM_db1_default_Mat!I3*Weighting!C9+TUM_db1_default_Mat!J3*Weighting!C10+TUM_db1_default_Mat!K3*Weighting!C11+TUM_db1_default_Mat!L3*Weighting!C12+TUM_db1_default_Mat!M3*Weighting!C13+TUM_db1_default_Mat!N3*Weighting!C14+TUM_db1_default_Mat!O3*Weighting!C15+TUM_db1_default_Mat!P3*Weighting!C16+TUM_db1_default_Mat!Q3*Weighting!C17</f>
        <v>27.244005348248301</v>
      </c>
      <c r="D3" s="6">
        <f ca="1">+TUM_db1_default_Mat!B3*Weighting!D2+TUM_db1_default_Mat!C3*Weighting!D3+TUM_db1_default_Mat!D3*Weighting!D4+TUM_db1_default_Mat!E3*Weighting!D5+TUM_db1_default_Mat!F3*Weighting!D6+TUM_db1_default_Mat!G3*Weighting!D7+TUM_db1_default_Mat!H3*Weighting!D8+TUM_db1_default_Mat!I3*Weighting!D9+TUM_db1_default_Mat!J3*Weighting!D10+TUM_db1_default_Mat!K3*Weighting!D11+TUM_db1_default_Mat!L3*Weighting!D12+TUM_db1_default_Mat!M3*Weighting!D13+TUM_db1_default_Mat!N3*Weighting!D14+TUM_db1_default_Mat!O3*Weighting!D15+TUM_db1_default_Mat!P3*Weighting!D16+TUM_db1_default_Mat!Q3*Weighting!D17</f>
        <v>35.493276028995716</v>
      </c>
      <c r="E3" s="6">
        <f ca="1">+TUM_db1_default_Mat!B3*Weighting!E2+TUM_db1_default_Mat!C3*Weighting!E3+TUM_db1_default_Mat!D3*Weighting!E4+TUM_db1_default_Mat!E3*Weighting!E5+TUM_db1_default_Mat!F3*Weighting!E6+TUM_db1_default_Mat!G3*Weighting!E7+TUM_db1_default_Mat!H3*Weighting!E8+TUM_db1_default_Mat!I3*Weighting!E9+TUM_db1_default_Mat!J3*Weighting!E10+TUM_db1_default_Mat!K3*Weighting!E11+TUM_db1_default_Mat!L3*Weighting!E12+TUM_db1_default_Mat!M3*Weighting!E13+TUM_db1_default_Mat!N3*Weighting!E14+TUM_db1_default_Mat!O3*Weighting!E15+TUM_db1_default_Mat!P3*Weighting!E16+TUM_db1_default_Mat!Q3*Weighting!E17</f>
        <v>21.071188127695486</v>
      </c>
      <c r="F3" s="6">
        <f ca="1">+TUM_db1_default_Mat!B3*Weighting!F2+TUM_db1_default_Mat!C3*Weighting!F3+TUM_db1_default_Mat!D3*Weighting!F4+TUM_db1_default_Mat!E3*Weighting!F5+TUM_db1_default_Mat!F3*Weighting!F6+TUM_db1_default_Mat!G3*Weighting!F7+TUM_db1_default_Mat!H3*Weighting!F8+TUM_db1_default_Mat!I3*Weighting!F9+TUM_db1_default_Mat!J3*Weighting!F10+TUM_db1_default_Mat!K3*Weighting!F11+TUM_db1_default_Mat!L3*Weighting!F12+TUM_db1_default_Mat!M3*Weighting!F13+TUM_db1_default_Mat!N3*Weighting!F14+TUM_db1_default_Mat!O3*Weighting!F15+TUM_db1_default_Mat!P3*Weighting!F16+TUM_db1_default_Mat!Q3*Weighting!F17</f>
        <v>30.747221857196475</v>
      </c>
      <c r="G3" s="6">
        <f>+TUM_db1_default_Mat!B3*Weighting!G2+TUM_db1_default_Mat!C3*Weighting!G3+TUM_db1_default_Mat!D3*Weighting!G4+TUM_db1_default_Mat!E3*Weighting!G5+TUM_db1_default_Mat!F3*Weighting!G6+TUM_db1_default_Mat!G3*Weighting!G7+TUM_db1_default_Mat!H3*Weighting!G8+TUM_db1_default_Mat!I3*Weighting!G9+TUM_db1_default_Mat!J3*Weighting!G10+TUM_db1_default_Mat!K3*Weighting!G11+TUM_db1_default_Mat!L3*Weighting!G12+TUM_db1_default_Mat!M3*Weighting!G13+TUM_db1_default_Mat!N3*Weighting!G14+TUM_db1_default_Mat!O3*Weighting!G15+TUM_db1_default_Mat!P3*Weighting!G16+TUM_db1_default_Mat!Q3*Weighting!G17</f>
        <v>38.491229934651457</v>
      </c>
      <c r="H3" s="6">
        <f>+TUM_db1_default_Mat!B3*Weighting!H2+TUM_db1_default_Mat!C3*Weighting!H3+TUM_db1_default_Mat!D3*Weighting!H4+TUM_db1_default_Mat!E3*Weighting!H5+TUM_db1_default_Mat!F3*Weighting!H6+TUM_db1_default_Mat!G3*Weighting!H7+TUM_db1_default_Mat!H3*Weighting!H8+TUM_db1_default_Mat!I3*Weighting!H9+TUM_db1_default_Mat!J3*Weighting!H10+TUM_db1_default_Mat!K3*Weighting!H11+TUM_db1_default_Mat!L3*Weighting!H12+TUM_db1_default_Mat!M3*Weighting!H13+TUM_db1_default_Mat!N3*Weighting!H14+TUM_db1_default_Mat!O3*Weighting!H15+TUM_db1_default_Mat!P3*Weighting!H16+TUM_db1_default_Mat!Q3*Weighting!H17</f>
        <v>41.478504594376538</v>
      </c>
      <c r="I3" s="6">
        <f>+TUM_db1_default_Mat!B3*Weighting!I2+TUM_db1_default_Mat!C3*Weighting!I3+TUM_db1_default_Mat!D3*Weighting!I4+TUM_db1_default_Mat!E3*Weighting!I5+TUM_db1_default_Mat!F3*Weighting!I6+TUM_db1_default_Mat!G3*Weighting!I7+TUM_db1_default_Mat!H3*Weighting!I8+TUM_db1_default_Mat!I3*Weighting!I9+TUM_db1_default_Mat!J3*Weighting!I10+TUM_db1_default_Mat!K3*Weighting!I11+TUM_db1_default_Mat!L3*Weighting!I12+TUM_db1_default_Mat!M3*Weighting!I13+TUM_db1_default_Mat!N3*Weighting!I14+TUM_db1_default_Mat!O3*Weighting!I15+TUM_db1_default_Mat!P3*Weighting!I16+TUM_db1_default_Mat!Q3*Weighting!I17</f>
        <v>37.29620109361263</v>
      </c>
      <c r="J3" s="6">
        <f>+TUM_db1_default_Mat!B3*Weighting!J2+TUM_db1_default_Mat!C3*Weighting!J3+TUM_db1_default_Mat!D3*Weighting!J4+TUM_db1_default_Mat!E3*Weighting!J5+TUM_db1_default_Mat!F3*Weighting!J6+TUM_db1_default_Mat!G3*Weighting!J7+TUM_db1_default_Mat!H3*Weighting!J8+TUM_db1_default_Mat!I3*Weighting!J9+TUM_db1_default_Mat!J3*Weighting!J10+TUM_db1_default_Mat!K3*Weighting!J11+TUM_db1_default_Mat!L3*Weighting!J12+TUM_db1_default_Mat!M3*Weighting!J13+TUM_db1_default_Mat!N3*Weighting!J14+TUM_db1_default_Mat!O3*Weighting!J15+TUM_db1_default_Mat!P3*Weighting!J16+TUM_db1_default_Mat!Q3*Weighting!J17</f>
        <v>52.902200241260196</v>
      </c>
      <c r="K3" s="6">
        <f>+TUM_db1_default_Mat!B3*Weighting!K2+TUM_db1_default_Mat!C3*Weighting!K3+TUM_db1_default_Mat!D3*Weighting!K4+TUM_db1_default_Mat!E3*Weighting!K5+TUM_db1_default_Mat!F3*Weighting!K6+TUM_db1_default_Mat!G3*Weighting!K7+TUM_db1_default_Mat!H3*Weighting!K8+TUM_db1_default_Mat!I3*Weighting!K9+TUM_db1_default_Mat!J3*Weighting!K10+TUM_db1_default_Mat!K3*Weighting!K11+TUM_db1_default_Mat!L3*Weighting!K12+TUM_db1_default_Mat!M3*Weighting!K13+TUM_db1_default_Mat!N3*Weighting!K14+TUM_db1_default_Mat!O3*Weighting!K15+TUM_db1_default_Mat!P3*Weighting!K16+TUM_db1_default_Mat!Q3*Weighting!K17</f>
        <v>28.893284302088873</v>
      </c>
      <c r="L3" s="6">
        <f>+TUM_db1_default_Mat!B3*Weighting!L2+TUM_db1_default_Mat!C3*Weighting!L3+TUM_db1_default_Mat!D3*Weighting!L4+TUM_db1_default_Mat!E3*Weighting!L5+TUM_db1_default_Mat!F3*Weighting!L6+TUM_db1_default_Mat!G3*Weighting!L7+TUM_db1_default_Mat!H3*Weighting!L8+TUM_db1_default_Mat!I3*Weighting!L9+TUM_db1_default_Mat!J3*Weighting!L10+TUM_db1_default_Mat!K3*Weighting!L11+TUM_db1_default_Mat!L3*Weighting!L12+TUM_db1_default_Mat!M3*Weighting!L13+TUM_db1_default_Mat!N3*Weighting!L14+TUM_db1_default_Mat!O3*Weighting!L15+TUM_db1_default_Mat!P3*Weighting!L16+TUM_db1_default_Mat!Q3*Weighting!L17</f>
        <v>9.057271931196162</v>
      </c>
      <c r="M3" s="6">
        <f>+TUM_db1_default_Mat!B3*Weighting!M2+TUM_db1_default_Mat!C3*Weighting!M3+TUM_db1_default_Mat!D3*Weighting!M4+TUM_db1_default_Mat!E3*Weighting!M5+TUM_db1_default_Mat!F3*Weighting!M6+TUM_db1_default_Mat!G3*Weighting!M7+TUM_db1_default_Mat!H3*Weighting!M8+TUM_db1_default_Mat!I3*Weighting!M9+TUM_db1_default_Mat!J3*Weighting!M10+TUM_db1_default_Mat!K3*Weighting!M11+TUM_db1_default_Mat!L3*Weighting!M12+TUM_db1_default_Mat!M3*Weighting!M13+TUM_db1_default_Mat!N3*Weighting!M14+TUM_db1_default_Mat!O3*Weighting!M15+TUM_db1_default_Mat!P3*Weighting!M16+TUM_db1_default_Mat!Q3*Weighting!M17</f>
        <v>0.42358789778408079</v>
      </c>
      <c r="N3" s="6">
        <f>+TUM_db1_default_Mat!B3*Weighting!N2+TUM_db1_default_Mat!C3*Weighting!N3+TUM_db1_default_Mat!D3*Weighting!N4+TUM_db1_default_Mat!E3*Weighting!N5+TUM_db1_default_Mat!F3*Weighting!N6+TUM_db1_default_Mat!G3*Weighting!N7+TUM_db1_default_Mat!H3*Weighting!N8+TUM_db1_default_Mat!I3*Weighting!N9+TUM_db1_default_Mat!J3*Weighting!N10+TUM_db1_default_Mat!K3*Weighting!N11+TUM_db1_default_Mat!L3*Weighting!N12+TUM_db1_default_Mat!M3*Weighting!N13+TUM_db1_default_Mat!N3*Weighting!N14+TUM_db1_default_Mat!O3*Weighting!N15+TUM_db1_default_Mat!P3*Weighting!N16+TUM_db1_default_Mat!Q3*Weighting!N17</f>
        <v>108.99187351583743</v>
      </c>
      <c r="O3" s="6">
        <f>+TUM_db1_default_Mat!B3*Weighting!O2+TUM_db1_default_Mat!C3*Weighting!O3+TUM_db1_default_Mat!D3*Weighting!O4+TUM_db1_default_Mat!E3*Weighting!O5+TUM_db1_default_Mat!F3*Weighting!O6+TUM_db1_default_Mat!G3*Weighting!O7+TUM_db1_default_Mat!H3*Weighting!O8+TUM_db1_default_Mat!I3*Weighting!O9+TUM_db1_default_Mat!J3*Weighting!O10+TUM_db1_default_Mat!K3*Weighting!O11+TUM_db1_default_Mat!L3*Weighting!O12+TUM_db1_default_Mat!M3*Weighting!O13+TUM_db1_default_Mat!N3*Weighting!O14+TUM_db1_default_Mat!O3*Weighting!O15+TUM_db1_default_Mat!P3*Weighting!O16+TUM_db1_default_Mat!Q3*Weighting!O17</f>
        <v>-18.952626243915944</v>
      </c>
      <c r="P3" s="6">
        <f>+TUM_db1_default_Mat!B3*Weighting!P2+TUM_db1_default_Mat!C3*Weighting!P3+TUM_db1_default_Mat!D3*Weighting!P4+TUM_db1_default_Mat!E3*Weighting!P5+TUM_db1_default_Mat!F3*Weighting!P6+TUM_db1_default_Mat!G3*Weighting!P7+TUM_db1_default_Mat!H3*Weighting!P8+TUM_db1_default_Mat!I3*Weighting!P9+TUM_db1_default_Mat!J3*Weighting!P10+TUM_db1_default_Mat!K3*Weighting!P11+TUM_db1_default_Mat!L3*Weighting!P12+TUM_db1_default_Mat!M3*Weighting!P13+TUM_db1_default_Mat!N3*Weighting!P14+TUM_db1_default_Mat!O3*Weighting!P15+TUM_db1_default_Mat!P3*Weighting!P16+TUM_db1_default_Mat!Q3*Weighting!P17</f>
        <v>11.552412826498621</v>
      </c>
      <c r="Q3" s="6">
        <f>+TUM_db1_default_Mat!B3*Weighting!Q2+TUM_db1_default_Mat!C3*Weighting!Q3+TUM_db1_default_Mat!D3*Weighting!Q4+TUM_db1_default_Mat!E3*Weighting!Q5+TUM_db1_default_Mat!F3*Weighting!Q6+TUM_db1_default_Mat!G3*Weighting!Q7+TUM_db1_default_Mat!H3*Weighting!Q8+TUM_db1_default_Mat!I3*Weighting!Q9+TUM_db1_default_Mat!J3*Weighting!Q10+TUM_db1_default_Mat!K3*Weighting!Q11+TUM_db1_default_Mat!L3*Weighting!Q12+TUM_db1_default_Mat!M3*Weighting!Q13+TUM_db1_default_Mat!N3*Weighting!Q14+TUM_db1_default_Mat!O3*Weighting!Q15+TUM_db1_default_Mat!P3*Weighting!Q16+TUM_db1_default_Mat!Q3*Weighting!Q17</f>
        <v>1.0334445121682847</v>
      </c>
      <c r="R3" s="6">
        <f>+TUM_db1_default_Mat!B3*Weighting!R2+TUM_db1_default_Mat!C3*Weighting!R3+TUM_db1_default_Mat!D3*Weighting!R4+TUM_db1_default_Mat!E3*Weighting!R5+TUM_db1_default_Mat!F3*Weighting!R6+TUM_db1_default_Mat!G3*Weighting!R7+TUM_db1_default_Mat!H3*Weighting!R8+TUM_db1_default_Mat!I3*Weighting!R9+TUM_db1_default_Mat!J3*Weighting!R10+TUM_db1_default_Mat!K3*Weighting!R11+TUM_db1_default_Mat!L3*Weighting!R12+TUM_db1_default_Mat!M3*Weighting!R13+TUM_db1_default_Mat!N3*Weighting!R14+TUM_db1_default_Mat!O3*Weighting!R15+TUM_db1_default_Mat!P3*Weighting!R16+TUM_db1_default_Mat!Q3*Weighting!R17</f>
        <v>13.823246397239867</v>
      </c>
      <c r="S3" s="6">
        <f>+TUM_db1_default_Mat!B3*Weighting!S2+TUM_db1_default_Mat!C3*Weighting!S3+TUM_db1_default_Mat!D3*Weighting!S4+TUM_db1_default_Mat!E3*Weighting!S5+TUM_db1_default_Mat!F3*Weighting!S6+TUM_db1_default_Mat!G3*Weighting!S7+TUM_db1_default_Mat!H3*Weighting!S8+TUM_db1_default_Mat!I3*Weighting!S9+TUM_db1_default_Mat!J3*Weighting!S10+TUM_db1_default_Mat!K3*Weighting!S11+TUM_db1_default_Mat!L3*Weighting!S12+TUM_db1_default_Mat!M3*Weighting!S13+TUM_db1_default_Mat!N3*Weighting!S14+TUM_db1_default_Mat!O3*Weighting!S15+TUM_db1_default_Mat!P3*Weighting!S16+TUM_db1_default_Mat!Q3*Weighting!S17</f>
        <v>15.72106541141617</v>
      </c>
      <c r="T3" s="6">
        <f>+TUM_db1_default_Mat!B3*Weighting!T2+TUM_db1_default_Mat!C3*Weighting!T3+TUM_db1_default_Mat!D3*Weighting!T4+TUM_db1_default_Mat!E3*Weighting!T5+TUM_db1_default_Mat!F3*Weighting!T6+TUM_db1_default_Mat!G3*Weighting!T7+TUM_db1_default_Mat!H3*Weighting!T8+TUM_db1_default_Mat!I3*Weighting!T9+TUM_db1_default_Mat!J3*Weighting!T10+TUM_db1_default_Mat!K3*Weighting!T11+TUM_db1_default_Mat!L3*Weighting!T12+TUM_db1_default_Mat!M3*Weighting!T13+TUM_db1_default_Mat!N3*Weighting!T14+TUM_db1_default_Mat!O3*Weighting!T15+TUM_db1_default_Mat!P3*Weighting!T16+TUM_db1_default_Mat!Q3*Weighting!T17</f>
        <v>19.553088129967854</v>
      </c>
      <c r="U3" s="6">
        <f>+TUM_db1_default_Mat!B3*Weighting!U2+TUM_db1_default_Mat!C3*Weighting!U3+TUM_db1_default_Mat!D3*Weighting!U4+TUM_db1_default_Mat!E3*Weighting!U5+TUM_db1_default_Mat!F3*Weighting!U6+TUM_db1_default_Mat!G3*Weighting!U7+TUM_db1_default_Mat!H3*Weighting!U8+TUM_db1_default_Mat!I3*Weighting!U9+TUM_db1_default_Mat!J3*Weighting!U10+TUM_db1_default_Mat!K3*Weighting!U11+TUM_db1_default_Mat!L3*Weighting!U12+TUM_db1_default_Mat!M3*Weighting!U13+TUM_db1_default_Mat!N3*Weighting!U14+TUM_db1_default_Mat!O3*Weighting!U15+TUM_db1_default_Mat!P3*Weighting!U16+TUM_db1_default_Mat!Q3*Weighting!U17</f>
        <v>13.916780114800266</v>
      </c>
      <c r="V3" s="6">
        <f>+TUM_db1_default_Mat!B3*Weighting!V2+TUM_db1_default_Mat!C3*Weighting!V3+TUM_db1_default_Mat!D3*Weighting!V4+TUM_db1_default_Mat!E3*Weighting!V5+TUM_db1_default_Mat!F3*Weighting!V6+TUM_db1_default_Mat!G3*Weighting!V7+TUM_db1_default_Mat!H3*Weighting!V8+TUM_db1_default_Mat!I3*Weighting!V9+TUM_db1_default_Mat!J3*Weighting!V10+TUM_db1_default_Mat!K3*Weighting!V11+TUM_db1_default_Mat!L3*Weighting!V12+TUM_db1_default_Mat!M3*Weighting!V13+TUM_db1_default_Mat!N3*Weighting!V14+TUM_db1_default_Mat!O3*Weighting!V15+TUM_db1_default_Mat!P3*Weighting!V16+TUM_db1_default_Mat!Q3*Weighting!V17</f>
        <v>25.76702119269742</v>
      </c>
      <c r="W3" s="6">
        <f>+TUM_db1_default_Mat!B3*Weighting!W2+TUM_db1_default_Mat!C3*Weighting!W3+TUM_db1_default_Mat!D3*Weighting!W4+TUM_db1_default_Mat!E3*Weighting!W5+TUM_db1_default_Mat!F3*Weighting!W6+TUM_db1_default_Mat!G3*Weighting!W7+TUM_db1_default_Mat!H3*Weighting!W8+TUM_db1_default_Mat!I3*Weighting!W9+TUM_db1_default_Mat!J3*Weighting!W10+TUM_db1_default_Mat!K3*Weighting!W11+TUM_db1_default_Mat!L3*Weighting!W12+TUM_db1_default_Mat!M3*Weighting!W13+TUM_db1_default_Mat!N3*Weighting!W14+TUM_db1_default_Mat!O3*Weighting!W15+TUM_db1_default_Mat!P3*Weighting!W16+TUM_db1_default_Mat!Q3*Weighting!W17</f>
        <v>166.76192665165541</v>
      </c>
      <c r="X3" s="6">
        <f>+TUM_db1_default_Mat!B3*Weighting!X2+TUM_db1_default_Mat!C3*Weighting!X3+TUM_db1_default_Mat!D3*Weighting!X4+TUM_db1_default_Mat!E3*Weighting!X5+TUM_db1_default_Mat!F3*Weighting!X6+TUM_db1_default_Mat!G3*Weighting!X7+TUM_db1_default_Mat!H3*Weighting!X8+TUM_db1_default_Mat!I3*Weighting!X9+TUM_db1_default_Mat!J3*Weighting!X10+TUM_db1_default_Mat!K3*Weighting!X11+TUM_db1_default_Mat!L3*Weighting!X12+TUM_db1_default_Mat!M3*Weighting!X13+TUM_db1_default_Mat!N3*Weighting!X14+TUM_db1_default_Mat!O3*Weighting!X15+TUM_db1_default_Mat!P3*Weighting!X16+TUM_db1_default_Mat!Q3*Weighting!X17</f>
        <v>18.558472779074442</v>
      </c>
      <c r="Y3" s="6">
        <f>+TUM_db1_default_Mat!B3*Weighting!Y2+TUM_db1_default_Mat!C3*Weighting!Y3+TUM_db1_default_Mat!D3*Weighting!Y4+TUM_db1_default_Mat!E3*Weighting!Y5+TUM_db1_default_Mat!F3*Weighting!Y6+TUM_db1_default_Mat!G3*Weighting!Y7+TUM_db1_default_Mat!H3*Weighting!Y8+TUM_db1_default_Mat!I3*Weighting!Y9+TUM_db1_default_Mat!J3*Weighting!Y10+TUM_db1_default_Mat!K3*Weighting!Y11+TUM_db1_default_Mat!L3*Weighting!Y12+TUM_db1_default_Mat!M3*Weighting!Y13+TUM_db1_default_Mat!N3*Weighting!Y14+TUM_db1_default_Mat!O3*Weighting!Y15+TUM_db1_default_Mat!P3*Weighting!Y16+TUM_db1_default_Mat!Q3*Weighting!Y17</f>
        <v>200.91695282535787</v>
      </c>
      <c r="Z3" s="6">
        <f>+TUM_db1_default_Mat!B3*Weighting!Z2+TUM_db1_default_Mat!C3*Weighting!Z3+TUM_db1_default_Mat!D3*Weighting!Z4+TUM_db1_default_Mat!E3*Weighting!Z5+TUM_db1_default_Mat!F3*Weighting!Z6+TUM_db1_default_Mat!G3*Weighting!Z7+TUM_db1_default_Mat!H3*Weighting!Z8+TUM_db1_default_Mat!I3*Weighting!Z9+TUM_db1_default_Mat!J3*Weighting!Z10+TUM_db1_default_Mat!K3*Weighting!Z11+TUM_db1_default_Mat!L3*Weighting!Z12+TUM_db1_default_Mat!M3*Weighting!Z13+TUM_db1_default_Mat!N3*Weighting!Z14+TUM_db1_default_Mat!O3*Weighting!Z15+TUM_db1_default_Mat!P3*Weighting!Z16+TUM_db1_default_Mat!Q3*Weighting!Z17</f>
        <v>14.886210600308099</v>
      </c>
      <c r="AA3" s="6">
        <f>+TUM_db1_default_Mat!B3*Weighting!AA2+TUM_db1_default_Mat!C3*Weighting!AA3+TUM_db1_default_Mat!D3*Weighting!AA4+TUM_db1_default_Mat!E3*Weighting!AA5+TUM_db1_default_Mat!F3*Weighting!AA6+TUM_db1_default_Mat!G3*Weighting!AA7+TUM_db1_default_Mat!H3*Weighting!AA8+TUM_db1_default_Mat!I3*Weighting!AA9+TUM_db1_default_Mat!J3*Weighting!AA10+TUM_db1_default_Mat!K3*Weighting!AA11+TUM_db1_default_Mat!L3*Weighting!AA12+TUM_db1_default_Mat!M3*Weighting!AA13+TUM_db1_default_Mat!N3*Weighting!AA14+TUM_db1_default_Mat!O3*Weighting!AA15+TUM_db1_default_Mat!P3*Weighting!AA16+TUM_db1_default_Mat!Q3*Weighting!AA17</f>
        <v>13.848950412337222</v>
      </c>
    </row>
    <row r="4" spans="1:27" x14ac:dyDescent="0.35">
      <c r="A4" s="5" t="s">
        <v>3</v>
      </c>
      <c r="B4" s="6">
        <f ca="1">+TUM_db1_default_Mat!B4*Weighting!B2+TUM_db1_default_Mat!C4*Weighting!B3+TUM_db1_default_Mat!D4*Weighting!B4+TUM_db1_default_Mat!E4*Weighting!B5+TUM_db1_default_Mat!F4*Weighting!B6+TUM_db1_default_Mat!G4*Weighting!B7+TUM_db1_default_Mat!H4*Weighting!B8+TUM_db1_default_Mat!I4*Weighting!B9+TUM_db1_default_Mat!J4*Weighting!B10+TUM_db1_default_Mat!K4*Weighting!B11+TUM_db1_default_Mat!L4*Weighting!B12+TUM_db1_default_Mat!M4*Weighting!B13+TUM_db1_default_Mat!N4*Weighting!B14+TUM_db1_default_Mat!O4*Weighting!B15+TUM_db1_default_Mat!P4*Weighting!B16+TUM_db1_default_Mat!Q4*Weighting!B17</f>
        <v>130.19534520659042</v>
      </c>
      <c r="C4" s="6">
        <f ca="1">+TUM_db1_default_Mat!B4*Weighting!C2+TUM_db1_default_Mat!C4*Weighting!C3+TUM_db1_default_Mat!D4*Weighting!C4+TUM_db1_default_Mat!E4*Weighting!C5+TUM_db1_default_Mat!F4*Weighting!C6+TUM_db1_default_Mat!G4*Weighting!C7+TUM_db1_default_Mat!H4*Weighting!C8+TUM_db1_default_Mat!I4*Weighting!C9+TUM_db1_default_Mat!J4*Weighting!C10+TUM_db1_default_Mat!K4*Weighting!C11+TUM_db1_default_Mat!L4*Weighting!C12+TUM_db1_default_Mat!M4*Weighting!C13+TUM_db1_default_Mat!N4*Weighting!C14+TUM_db1_default_Mat!O4*Weighting!C15+TUM_db1_default_Mat!P4*Weighting!C16+TUM_db1_default_Mat!Q4*Weighting!C17</f>
        <v>98.242561261130788</v>
      </c>
      <c r="D4" s="6">
        <f ca="1">+TUM_db1_default_Mat!B4*Weighting!D2+TUM_db1_default_Mat!C4*Weighting!D3+TUM_db1_default_Mat!D4*Weighting!D4+TUM_db1_default_Mat!E4*Weighting!D5+TUM_db1_default_Mat!F4*Weighting!D6+TUM_db1_default_Mat!G4*Weighting!D7+TUM_db1_default_Mat!H4*Weighting!D8+TUM_db1_default_Mat!I4*Weighting!D9+TUM_db1_default_Mat!J4*Weighting!D10+TUM_db1_default_Mat!K4*Weighting!D11+TUM_db1_default_Mat!L4*Weighting!D12+TUM_db1_default_Mat!M4*Weighting!D13+TUM_db1_default_Mat!N4*Weighting!D14+TUM_db1_default_Mat!O4*Weighting!D15+TUM_db1_default_Mat!P4*Weighting!D16+TUM_db1_default_Mat!Q4*Weighting!D17</f>
        <v>126.57419180216158</v>
      </c>
      <c r="E4" s="6">
        <f ca="1">+TUM_db1_default_Mat!B4*Weighting!E2+TUM_db1_default_Mat!C4*Weighting!E3+TUM_db1_default_Mat!D4*Weighting!E4+TUM_db1_default_Mat!E4*Weighting!E5+TUM_db1_default_Mat!F4*Weighting!E6+TUM_db1_default_Mat!G4*Weighting!E7+TUM_db1_default_Mat!H4*Weighting!E8+TUM_db1_default_Mat!I4*Weighting!E9+TUM_db1_default_Mat!J4*Weighting!E10+TUM_db1_default_Mat!K4*Weighting!E11+TUM_db1_default_Mat!L4*Weighting!E12+TUM_db1_default_Mat!M4*Weighting!E13+TUM_db1_default_Mat!N4*Weighting!E14+TUM_db1_default_Mat!O4*Weighting!E15+TUM_db1_default_Mat!P4*Weighting!E16+TUM_db1_default_Mat!Q4*Weighting!E17</f>
        <v>73.143505532036869</v>
      </c>
      <c r="F4" s="6">
        <f ca="1">+TUM_db1_default_Mat!B4*Weighting!F2+TUM_db1_default_Mat!C4*Weighting!F3+TUM_db1_default_Mat!D4*Weighting!F4+TUM_db1_default_Mat!E4*Weighting!F5+TUM_db1_default_Mat!F4*Weighting!F6+TUM_db1_default_Mat!G4*Weighting!F7+TUM_db1_default_Mat!H4*Weighting!F8+TUM_db1_default_Mat!I4*Weighting!F9+TUM_db1_default_Mat!J4*Weighting!F10+TUM_db1_default_Mat!K4*Weighting!F11+TUM_db1_default_Mat!L4*Weighting!F12+TUM_db1_default_Mat!M4*Weighting!F13+TUM_db1_default_Mat!N4*Weighting!F14+TUM_db1_default_Mat!O4*Weighting!F15+TUM_db1_default_Mat!P4*Weighting!F16+TUM_db1_default_Mat!Q4*Weighting!F17</f>
        <v>110.27076594751109</v>
      </c>
      <c r="G4" s="6">
        <f>+TUM_db1_default_Mat!B4*Weighting!G2+TUM_db1_default_Mat!C4*Weighting!G3+TUM_db1_default_Mat!D4*Weighting!G4+TUM_db1_default_Mat!E4*Weighting!G5+TUM_db1_default_Mat!F4*Weighting!G6+TUM_db1_default_Mat!G4*Weighting!G7+TUM_db1_default_Mat!H4*Weighting!G8+TUM_db1_default_Mat!I4*Weighting!G9+TUM_db1_default_Mat!J4*Weighting!G10+TUM_db1_default_Mat!K4*Weighting!G11+TUM_db1_default_Mat!L4*Weighting!G12+TUM_db1_default_Mat!M4*Weighting!G13+TUM_db1_default_Mat!N4*Weighting!G14+TUM_db1_default_Mat!O4*Weighting!G15+TUM_db1_default_Mat!P4*Weighting!G16+TUM_db1_default_Mat!Q4*Weighting!G17</f>
        <v>138.017717199966</v>
      </c>
      <c r="H4" s="6">
        <f>+TUM_db1_default_Mat!B4*Weighting!H2+TUM_db1_default_Mat!C4*Weighting!H3+TUM_db1_default_Mat!D4*Weighting!H4+TUM_db1_default_Mat!E4*Weighting!H5+TUM_db1_default_Mat!F4*Weighting!H6+TUM_db1_default_Mat!G4*Weighting!H7+TUM_db1_default_Mat!H4*Weighting!H8+TUM_db1_default_Mat!I4*Weighting!H9+TUM_db1_default_Mat!J4*Weighting!H10+TUM_db1_default_Mat!K4*Weighting!H11+TUM_db1_default_Mat!L4*Weighting!H12+TUM_db1_default_Mat!M4*Weighting!H13+TUM_db1_default_Mat!N4*Weighting!H14+TUM_db1_default_Mat!O4*Weighting!H15+TUM_db1_default_Mat!P4*Weighting!H16+TUM_db1_default_Mat!Q4*Weighting!H17</f>
        <v>152.18987864640093</v>
      </c>
      <c r="I4" s="6">
        <f>+TUM_db1_default_Mat!B4*Weighting!I2+TUM_db1_default_Mat!C4*Weighting!I3+TUM_db1_default_Mat!D4*Weighting!I4+TUM_db1_default_Mat!E4*Weighting!I5+TUM_db1_default_Mat!F4*Weighting!I6+TUM_db1_default_Mat!G4*Weighting!I7+TUM_db1_default_Mat!H4*Weighting!I8+TUM_db1_default_Mat!I4*Weighting!I9+TUM_db1_default_Mat!J4*Weighting!I10+TUM_db1_default_Mat!K4*Weighting!I11+TUM_db1_default_Mat!L4*Weighting!I12+TUM_db1_default_Mat!M4*Weighting!I13+TUM_db1_default_Mat!N4*Weighting!I14+TUM_db1_default_Mat!O4*Weighting!I15+TUM_db1_default_Mat!P4*Weighting!I16+TUM_db1_default_Mat!Q4*Weighting!I17</f>
        <v>134.07889288223842</v>
      </c>
      <c r="J4" s="6">
        <f>+TUM_db1_default_Mat!B4*Weighting!J2+TUM_db1_default_Mat!C4*Weighting!J3+TUM_db1_default_Mat!D4*Weighting!J4+TUM_db1_default_Mat!E4*Weighting!J5+TUM_db1_default_Mat!F4*Weighting!J6+TUM_db1_default_Mat!G4*Weighting!J7+TUM_db1_default_Mat!H4*Weighting!J8+TUM_db1_default_Mat!I4*Weighting!J9+TUM_db1_default_Mat!J4*Weighting!J10+TUM_db1_default_Mat!K4*Weighting!J11+TUM_db1_default_Mat!L4*Weighting!J12+TUM_db1_default_Mat!M4*Weighting!J13+TUM_db1_default_Mat!N4*Weighting!J14+TUM_db1_default_Mat!O4*Weighting!J15+TUM_db1_default_Mat!P4*Weighting!J16+TUM_db1_default_Mat!Q4*Weighting!J17</f>
        <v>172.99359829074336</v>
      </c>
      <c r="K4" s="6">
        <f>+TUM_db1_default_Mat!B4*Weighting!K2+TUM_db1_default_Mat!C4*Weighting!K3+TUM_db1_default_Mat!D4*Weighting!K4+TUM_db1_default_Mat!E4*Weighting!K5+TUM_db1_default_Mat!F4*Weighting!K6+TUM_db1_default_Mat!G4*Weighting!K7+TUM_db1_default_Mat!H4*Weighting!K8+TUM_db1_default_Mat!I4*Weighting!K9+TUM_db1_default_Mat!J4*Weighting!K10+TUM_db1_default_Mat!K4*Weighting!K11+TUM_db1_default_Mat!L4*Weighting!K12+TUM_db1_default_Mat!M4*Weighting!K13+TUM_db1_default_Mat!N4*Weighting!K14+TUM_db1_default_Mat!O4*Weighting!K15+TUM_db1_default_Mat!P4*Weighting!K16+TUM_db1_default_Mat!Q4*Weighting!K17</f>
        <v>104.01056224003365</v>
      </c>
      <c r="L4" s="6">
        <f>+TUM_db1_default_Mat!B4*Weighting!L2+TUM_db1_default_Mat!C4*Weighting!L3+TUM_db1_default_Mat!D4*Weighting!L4+TUM_db1_default_Mat!E4*Weighting!L5+TUM_db1_default_Mat!F4*Weighting!L6+TUM_db1_default_Mat!G4*Weighting!L7+TUM_db1_default_Mat!H4*Weighting!L8+TUM_db1_default_Mat!I4*Weighting!L9+TUM_db1_default_Mat!J4*Weighting!L10+TUM_db1_default_Mat!K4*Weighting!L11+TUM_db1_default_Mat!L4*Weighting!L12+TUM_db1_default_Mat!M4*Weighting!L13+TUM_db1_default_Mat!N4*Weighting!L14+TUM_db1_default_Mat!O4*Weighting!L15+TUM_db1_default_Mat!P4*Weighting!L16+TUM_db1_default_Mat!Q4*Weighting!L17</f>
        <v>35.562863368522237</v>
      </c>
      <c r="M4" s="6">
        <f>+TUM_db1_default_Mat!B4*Weighting!M2+TUM_db1_default_Mat!C4*Weighting!M3+TUM_db1_default_Mat!D4*Weighting!M4+TUM_db1_default_Mat!E4*Weighting!M5+TUM_db1_default_Mat!F4*Weighting!M6+TUM_db1_default_Mat!G4*Weighting!M7+TUM_db1_default_Mat!H4*Weighting!M8+TUM_db1_default_Mat!I4*Weighting!M9+TUM_db1_default_Mat!J4*Weighting!M10+TUM_db1_default_Mat!K4*Weighting!M11+TUM_db1_default_Mat!L4*Weighting!M12+TUM_db1_default_Mat!M4*Weighting!M13+TUM_db1_default_Mat!N4*Weighting!M14+TUM_db1_default_Mat!O4*Weighting!M15+TUM_db1_default_Mat!P4*Weighting!M16+TUM_db1_default_Mat!Q4*Weighting!M17</f>
        <v>1.6148032202971927</v>
      </c>
      <c r="N4" s="6">
        <f>+TUM_db1_default_Mat!B4*Weighting!N2+TUM_db1_default_Mat!C4*Weighting!N3+TUM_db1_default_Mat!D4*Weighting!N4+TUM_db1_default_Mat!E4*Weighting!N5+TUM_db1_default_Mat!F4*Weighting!N6+TUM_db1_default_Mat!G4*Weighting!N7+TUM_db1_default_Mat!H4*Weighting!N8+TUM_db1_default_Mat!I4*Weighting!N9+TUM_db1_default_Mat!J4*Weighting!N10+TUM_db1_default_Mat!K4*Weighting!N11+TUM_db1_default_Mat!L4*Weighting!N12+TUM_db1_default_Mat!M4*Weighting!N13+TUM_db1_default_Mat!N4*Weighting!N14+TUM_db1_default_Mat!O4*Weighting!N15+TUM_db1_default_Mat!P4*Weighting!N16+TUM_db1_default_Mat!Q4*Weighting!N17</f>
        <v>392.21699042890367</v>
      </c>
      <c r="O4" s="6">
        <f>+TUM_db1_default_Mat!B4*Weighting!O2+TUM_db1_default_Mat!C4*Weighting!O3+TUM_db1_default_Mat!D4*Weighting!O4+TUM_db1_default_Mat!E4*Weighting!O5+TUM_db1_default_Mat!F4*Weighting!O6+TUM_db1_default_Mat!G4*Weighting!O7+TUM_db1_default_Mat!H4*Weighting!O8+TUM_db1_default_Mat!I4*Weighting!O9+TUM_db1_default_Mat!J4*Weighting!O10+TUM_db1_default_Mat!K4*Weighting!O11+TUM_db1_default_Mat!L4*Weighting!O12+TUM_db1_default_Mat!M4*Weighting!O13+TUM_db1_default_Mat!N4*Weighting!O14+TUM_db1_default_Mat!O4*Weighting!O15+TUM_db1_default_Mat!P4*Weighting!O16+TUM_db1_default_Mat!Q4*Weighting!O17</f>
        <v>-134.91546289412071</v>
      </c>
      <c r="P4" s="6">
        <f>+TUM_db1_default_Mat!B4*Weighting!P2+TUM_db1_default_Mat!C4*Weighting!P3+TUM_db1_default_Mat!D4*Weighting!P4+TUM_db1_default_Mat!E4*Weighting!P5+TUM_db1_default_Mat!F4*Weighting!P6+TUM_db1_default_Mat!G4*Weighting!P7+TUM_db1_default_Mat!H4*Weighting!P8+TUM_db1_default_Mat!I4*Weighting!P9+TUM_db1_default_Mat!J4*Weighting!P10+TUM_db1_default_Mat!K4*Weighting!P11+TUM_db1_default_Mat!L4*Weighting!P12+TUM_db1_default_Mat!M4*Weighting!P13+TUM_db1_default_Mat!N4*Weighting!P14+TUM_db1_default_Mat!O4*Weighting!P15+TUM_db1_default_Mat!P4*Weighting!P16+TUM_db1_default_Mat!Q4*Weighting!P17</f>
        <v>46.841070987165232</v>
      </c>
      <c r="Q4" s="6">
        <f>+TUM_db1_default_Mat!B4*Weighting!Q2+TUM_db1_default_Mat!C4*Weighting!Q3+TUM_db1_default_Mat!D4*Weighting!Q4+TUM_db1_default_Mat!E4*Weighting!Q5+TUM_db1_default_Mat!F4*Weighting!Q6+TUM_db1_default_Mat!G4*Weighting!Q7+TUM_db1_default_Mat!H4*Weighting!Q8+TUM_db1_default_Mat!I4*Weighting!Q9+TUM_db1_default_Mat!J4*Weighting!Q10+TUM_db1_default_Mat!K4*Weighting!Q11+TUM_db1_default_Mat!L4*Weighting!Q12+TUM_db1_default_Mat!M4*Weighting!Q13+TUM_db1_default_Mat!N4*Weighting!Q14+TUM_db1_default_Mat!O4*Weighting!Q15+TUM_db1_default_Mat!P4*Weighting!Q16+TUM_db1_default_Mat!Q4*Weighting!Q17</f>
        <v>3.9783446497600998</v>
      </c>
      <c r="R4" s="6">
        <f>+TUM_db1_default_Mat!B4*Weighting!R2+TUM_db1_default_Mat!C4*Weighting!R3+TUM_db1_default_Mat!D4*Weighting!R4+TUM_db1_default_Mat!E4*Weighting!R5+TUM_db1_default_Mat!F4*Weighting!R6+TUM_db1_default_Mat!G4*Weighting!R7+TUM_db1_default_Mat!H4*Weighting!R8+TUM_db1_default_Mat!I4*Weighting!R9+TUM_db1_default_Mat!J4*Weighting!R10+TUM_db1_default_Mat!K4*Weighting!R11+TUM_db1_default_Mat!L4*Weighting!R12+TUM_db1_default_Mat!M4*Weighting!R13+TUM_db1_default_Mat!N4*Weighting!R14+TUM_db1_default_Mat!O4*Weighting!R15+TUM_db1_default_Mat!P4*Weighting!R16+TUM_db1_default_Mat!Q4*Weighting!R17</f>
        <v>50.631936909098705</v>
      </c>
      <c r="S4" s="6">
        <f>+TUM_db1_default_Mat!B4*Weighting!S2+TUM_db1_default_Mat!C4*Weighting!S3+TUM_db1_default_Mat!D4*Weighting!S4+TUM_db1_default_Mat!E4*Weighting!S5+TUM_db1_default_Mat!F4*Weighting!S6+TUM_db1_default_Mat!G4*Weighting!S7+TUM_db1_default_Mat!H4*Weighting!S8+TUM_db1_default_Mat!I4*Weighting!S9+TUM_db1_default_Mat!J4*Weighting!S10+TUM_db1_default_Mat!K4*Weighting!S11+TUM_db1_default_Mat!L4*Weighting!S12+TUM_db1_default_Mat!M4*Weighting!S13+TUM_db1_default_Mat!N4*Weighting!S14+TUM_db1_default_Mat!O4*Weighting!S15+TUM_db1_default_Mat!P4*Weighting!S16+TUM_db1_default_Mat!Q4*Weighting!S17</f>
        <v>64.420108544055466</v>
      </c>
      <c r="T4" s="6">
        <f>+TUM_db1_default_Mat!B4*Weighting!T2+TUM_db1_default_Mat!C4*Weighting!T3+TUM_db1_default_Mat!D4*Weighting!T4+TUM_db1_default_Mat!E4*Weighting!T5+TUM_db1_default_Mat!F4*Weighting!T6+TUM_db1_default_Mat!G4*Weighting!T7+TUM_db1_default_Mat!H4*Weighting!T8+TUM_db1_default_Mat!I4*Weighting!T9+TUM_db1_default_Mat!J4*Weighting!T10+TUM_db1_default_Mat!K4*Weighting!T11+TUM_db1_default_Mat!L4*Weighting!T12+TUM_db1_default_Mat!M4*Weighting!T13+TUM_db1_default_Mat!N4*Weighting!T14+TUM_db1_default_Mat!O4*Weighting!T15+TUM_db1_default_Mat!P4*Weighting!T16+TUM_db1_default_Mat!Q4*Weighting!T17</f>
        <v>81.051056715488158</v>
      </c>
      <c r="U4" s="6">
        <f>+TUM_db1_default_Mat!B4*Weighting!U2+TUM_db1_default_Mat!C4*Weighting!U3+TUM_db1_default_Mat!D4*Weighting!U4+TUM_db1_default_Mat!E4*Weighting!U5+TUM_db1_default_Mat!F4*Weighting!U6+TUM_db1_default_Mat!G4*Weighting!U7+TUM_db1_default_Mat!H4*Weighting!U8+TUM_db1_default_Mat!I4*Weighting!U9+TUM_db1_default_Mat!J4*Weighting!U10+TUM_db1_default_Mat!K4*Weighting!U11+TUM_db1_default_Mat!L4*Weighting!U12+TUM_db1_default_Mat!M4*Weighting!U13+TUM_db1_default_Mat!N4*Weighting!U14+TUM_db1_default_Mat!O4*Weighting!U15+TUM_db1_default_Mat!P4*Weighting!U16+TUM_db1_default_Mat!Q4*Weighting!U17</f>
        <v>54.781546980963022</v>
      </c>
      <c r="V4" s="6">
        <f>+TUM_db1_default_Mat!B4*Weighting!V2+TUM_db1_default_Mat!C4*Weighting!V3+TUM_db1_default_Mat!D4*Weighting!V4+TUM_db1_default_Mat!E4*Weighting!V5+TUM_db1_default_Mat!F4*Weighting!V6+TUM_db1_default_Mat!G4*Weighting!V7+TUM_db1_default_Mat!H4*Weighting!V8+TUM_db1_default_Mat!I4*Weighting!V9+TUM_db1_default_Mat!J4*Weighting!V10+TUM_db1_default_Mat!K4*Weighting!V11+TUM_db1_default_Mat!L4*Weighting!V12+TUM_db1_default_Mat!M4*Weighting!V13+TUM_db1_default_Mat!N4*Weighting!V14+TUM_db1_default_Mat!O4*Weighting!V15+TUM_db1_default_Mat!P4*Weighting!V16+TUM_db1_default_Mat!Q4*Weighting!V17</f>
        <v>106.66495645625569</v>
      </c>
      <c r="W4" s="6">
        <f>+TUM_db1_default_Mat!B4*Weighting!W2+TUM_db1_default_Mat!C4*Weighting!W3+TUM_db1_default_Mat!D4*Weighting!W4+TUM_db1_default_Mat!E4*Weighting!W5+TUM_db1_default_Mat!F4*Weighting!W6+TUM_db1_default_Mat!G4*Weighting!W7+TUM_db1_default_Mat!H4*Weighting!W8+TUM_db1_default_Mat!I4*Weighting!W9+TUM_db1_default_Mat!J4*Weighting!W10+TUM_db1_default_Mat!K4*Weighting!W11+TUM_db1_default_Mat!L4*Weighting!W12+TUM_db1_default_Mat!M4*Weighting!W13+TUM_db1_default_Mat!N4*Weighting!W14+TUM_db1_default_Mat!O4*Weighting!W15+TUM_db1_default_Mat!P4*Weighting!W16+TUM_db1_default_Mat!Q4*Weighting!W17</f>
        <v>519.9873103895153</v>
      </c>
      <c r="X4" s="6">
        <f>+TUM_db1_default_Mat!B4*Weighting!X2+TUM_db1_default_Mat!C4*Weighting!X3+TUM_db1_default_Mat!D4*Weighting!X4+TUM_db1_default_Mat!E4*Weighting!X5+TUM_db1_default_Mat!F4*Weighting!X6+TUM_db1_default_Mat!G4*Weighting!X7+TUM_db1_default_Mat!H4*Weighting!X8+TUM_db1_default_Mat!I4*Weighting!X9+TUM_db1_default_Mat!J4*Weighting!X10+TUM_db1_default_Mat!K4*Weighting!X11+TUM_db1_default_Mat!L4*Weighting!X12+TUM_db1_default_Mat!M4*Weighting!X13+TUM_db1_default_Mat!N4*Weighting!X14+TUM_db1_default_Mat!O4*Weighting!X15+TUM_db1_default_Mat!P4*Weighting!X16+TUM_db1_default_Mat!Q4*Weighting!X17</f>
        <v>65.16335804732536</v>
      </c>
      <c r="Y4" s="6">
        <f>+TUM_db1_default_Mat!B4*Weighting!Y2+TUM_db1_default_Mat!C4*Weighting!Y3+TUM_db1_default_Mat!D4*Weighting!Y4+TUM_db1_default_Mat!E4*Weighting!Y5+TUM_db1_default_Mat!F4*Weighting!Y6+TUM_db1_default_Mat!G4*Weighting!Y7+TUM_db1_default_Mat!H4*Weighting!Y8+TUM_db1_default_Mat!I4*Weighting!Y9+TUM_db1_default_Mat!J4*Weighting!Y10+TUM_db1_default_Mat!K4*Weighting!Y11+TUM_db1_default_Mat!L4*Weighting!Y12+TUM_db1_default_Mat!M4*Weighting!Y13+TUM_db1_default_Mat!N4*Weighting!Y14+TUM_db1_default_Mat!O4*Weighting!Y15+TUM_db1_default_Mat!P4*Weighting!Y16+TUM_db1_default_Mat!Q4*Weighting!Y17</f>
        <v>812.00806635462891</v>
      </c>
      <c r="Z4" s="6">
        <f>+TUM_db1_default_Mat!B4*Weighting!Z2+TUM_db1_default_Mat!C4*Weighting!Z3+TUM_db1_default_Mat!D4*Weighting!Z4+TUM_db1_default_Mat!E4*Weighting!Z5+TUM_db1_default_Mat!F4*Weighting!Z6+TUM_db1_default_Mat!G4*Weighting!Z7+TUM_db1_default_Mat!H4*Weighting!Z8+TUM_db1_default_Mat!I4*Weighting!Z9+TUM_db1_default_Mat!J4*Weighting!Z10+TUM_db1_default_Mat!K4*Weighting!Z11+TUM_db1_default_Mat!L4*Weighting!Z12+TUM_db1_default_Mat!M4*Weighting!Z13+TUM_db1_default_Mat!N4*Weighting!Z14+TUM_db1_default_Mat!O4*Weighting!Z15+TUM_db1_default_Mat!P4*Weighting!Z16+TUM_db1_default_Mat!Q4*Weighting!Z17</f>
        <v>55.927618555391597</v>
      </c>
      <c r="AA4" s="6">
        <f>+TUM_db1_default_Mat!B4*Weighting!AA2+TUM_db1_default_Mat!C4*Weighting!AA3+TUM_db1_default_Mat!D4*Weighting!AA4+TUM_db1_default_Mat!E4*Weighting!AA5+TUM_db1_default_Mat!F4*Weighting!AA6+TUM_db1_default_Mat!G4*Weighting!AA7+TUM_db1_default_Mat!H4*Weighting!AA8+TUM_db1_default_Mat!I4*Weighting!AA9+TUM_db1_default_Mat!J4*Weighting!AA10+TUM_db1_default_Mat!K4*Weighting!AA11+TUM_db1_default_Mat!L4*Weighting!AA12+TUM_db1_default_Mat!M4*Weighting!AA13+TUM_db1_default_Mat!N4*Weighting!AA14+TUM_db1_default_Mat!O4*Weighting!AA15+TUM_db1_default_Mat!P4*Weighting!AA16+TUM_db1_default_Mat!Q4*Weighting!AA17</f>
        <v>52.348906486206253</v>
      </c>
    </row>
  </sheetData>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1_S1_Treatm!B2*Weighting!B2+TUM_db1_S1_Treatm!C2*Weighting!B3+TUM_db1_S1_Treatm!D2*Weighting!B4+TUM_db1_S1_Treatm!E2*Weighting!B5+TUM_db1_S1_Treatm!F2*Weighting!B6+TUM_db1_S1_Treatm!G2*Weighting!B7+TUM_db1_S1_Treatm!H2*Weighting!B8+TUM_db1_S1_Treatm!I2*Weighting!B9+TUM_db1_S1_Treatm!J2*Weighting!B10+TUM_db1_S1_Treatm!K2*Weighting!B11+TUM_db1_S1_Treatm!L2*Weighting!B12+TUM_db1_S1_Treatm!M2*Weighting!B13+TUM_db1_S1_Treatm!N2*Weighting!B14+TUM_db1_S1_Treatm!O2*Weighting!B15+TUM_db1_S1_Treatm!P2*Weighting!B16+TUM_db1_S1_Treatm!Q2*Weighting!B17</f>
        <v>54.576387111024999</v>
      </c>
      <c r="C2" s="6">
        <f ca="1">+TUM_db1_S1_Treatm!B2*Weighting!C2+TUM_db1_S1_Treatm!C2*Weighting!C3+TUM_db1_S1_Treatm!D2*Weighting!C4+TUM_db1_S1_Treatm!E2*Weighting!C5+TUM_db1_S1_Treatm!F2*Weighting!C6+TUM_db1_S1_Treatm!G2*Weighting!C7+TUM_db1_S1_Treatm!H2*Weighting!C8+TUM_db1_S1_Treatm!I2*Weighting!C9+TUM_db1_S1_Treatm!J2*Weighting!C10+TUM_db1_S1_Treatm!K2*Weighting!C11+TUM_db1_S1_Treatm!L2*Weighting!C12+TUM_db1_S1_Treatm!M2*Weighting!C13+TUM_db1_S1_Treatm!N2*Weighting!C14+TUM_db1_S1_Treatm!O2*Weighting!C15+TUM_db1_S1_Treatm!P2*Weighting!C16+TUM_db1_S1_Treatm!Q2*Weighting!C17</f>
        <v>46.906370637252778</v>
      </c>
      <c r="D2" s="6">
        <f ca="1">+TUM_db1_S1_Treatm!B2*Weighting!D2+TUM_db1_S1_Treatm!C2*Weighting!D3+TUM_db1_S1_Treatm!D2*Weighting!D4+TUM_db1_S1_Treatm!E2*Weighting!D5+TUM_db1_S1_Treatm!F2*Weighting!D6+TUM_db1_S1_Treatm!G2*Weighting!D7+TUM_db1_S1_Treatm!H2*Weighting!D8+TUM_db1_S1_Treatm!I2*Weighting!D9+TUM_db1_S1_Treatm!J2*Weighting!D10+TUM_db1_S1_Treatm!K2*Weighting!D11+TUM_db1_S1_Treatm!L2*Weighting!D12+TUM_db1_S1_Treatm!M2*Weighting!D13+TUM_db1_S1_Treatm!N2*Weighting!D14+TUM_db1_S1_Treatm!O2*Weighting!D15+TUM_db1_S1_Treatm!P2*Weighting!D16+TUM_db1_S1_Treatm!Q2*Weighting!D17</f>
        <v>57.377512374203789</v>
      </c>
      <c r="E2" s="6">
        <f ca="1">+TUM_db1_S1_Treatm!B2*Weighting!E2+TUM_db1_S1_Treatm!C2*Weighting!E3+TUM_db1_S1_Treatm!D2*Weighting!E4+TUM_db1_S1_Treatm!E2*Weighting!E5+TUM_db1_S1_Treatm!F2*Weighting!E6+TUM_db1_S1_Treatm!G2*Weighting!E7+TUM_db1_S1_Treatm!H2*Weighting!E8+TUM_db1_S1_Treatm!I2*Weighting!E9+TUM_db1_S1_Treatm!J2*Weighting!E10+TUM_db1_S1_Treatm!K2*Weighting!E11+TUM_db1_S1_Treatm!L2*Weighting!E12+TUM_db1_S1_Treatm!M2*Weighting!E13+TUM_db1_S1_Treatm!N2*Weighting!E14+TUM_db1_S1_Treatm!O2*Weighting!E15+TUM_db1_S1_Treatm!P2*Weighting!E16+TUM_db1_S1_Treatm!Q2*Weighting!E17</f>
        <v>100.66534530720807</v>
      </c>
      <c r="F2" s="6">
        <f ca="1">+TUM_db1_S1_Treatm!B2*Weighting!F2+TUM_db1_S1_Treatm!C2*Weighting!F3+TUM_db1_S1_Treatm!D2*Weighting!F4+TUM_db1_S1_Treatm!E2*Weighting!F5+TUM_db1_S1_Treatm!F2*Weighting!F6+TUM_db1_S1_Treatm!G2*Weighting!F7+TUM_db1_S1_Treatm!H2*Weighting!F8+TUM_db1_S1_Treatm!I2*Weighting!F9+TUM_db1_S1_Treatm!J2*Weighting!F10+TUM_db1_S1_Treatm!K2*Weighting!F11+TUM_db1_S1_Treatm!L2*Weighting!F12+TUM_db1_S1_Treatm!M2*Weighting!F13+TUM_db1_S1_Treatm!N2*Weighting!F14+TUM_db1_S1_Treatm!O2*Weighting!F15+TUM_db1_S1_Treatm!P2*Weighting!F16+TUM_db1_S1_Treatm!Q2*Weighting!F17</f>
        <v>51.724694341871263</v>
      </c>
      <c r="G2" s="6">
        <f>+TUM_db1_S1_Treatm!B2*Weighting!G2+TUM_db1_S1_Treatm!C2*Weighting!G3+TUM_db1_S1_Treatm!D2*Weighting!G4+TUM_db1_S1_Treatm!E2*Weighting!G5+TUM_db1_S1_Treatm!F2*Weighting!G6+TUM_db1_S1_Treatm!G2*Weighting!G7+TUM_db1_S1_Treatm!H2*Weighting!G8+TUM_db1_S1_Treatm!I2*Weighting!G9+TUM_db1_S1_Treatm!J2*Weighting!G10+TUM_db1_S1_Treatm!K2*Weighting!G11+TUM_db1_S1_Treatm!L2*Weighting!G12+TUM_db1_S1_Treatm!M2*Weighting!G13+TUM_db1_S1_Treatm!N2*Weighting!G14+TUM_db1_S1_Treatm!O2*Weighting!G15+TUM_db1_S1_Treatm!P2*Weighting!G16+TUM_db1_S1_Treatm!Q2*Weighting!G17</f>
        <v>19.623432028222563</v>
      </c>
      <c r="H2" s="6">
        <f>+TUM_db1_S1_Treatm!B2*Weighting!H2+TUM_db1_S1_Treatm!C2*Weighting!H3+TUM_db1_S1_Treatm!D2*Weighting!H4+TUM_db1_S1_Treatm!E2*Weighting!H5+TUM_db1_S1_Treatm!F2*Weighting!H6+TUM_db1_S1_Treatm!G2*Weighting!H7+TUM_db1_S1_Treatm!H2*Weighting!H8+TUM_db1_S1_Treatm!I2*Weighting!H9+TUM_db1_S1_Treatm!J2*Weighting!H10+TUM_db1_S1_Treatm!K2*Weighting!H11+TUM_db1_S1_Treatm!L2*Weighting!H12+TUM_db1_S1_Treatm!M2*Weighting!H13+TUM_db1_S1_Treatm!N2*Weighting!H14+TUM_db1_S1_Treatm!O2*Weighting!H15+TUM_db1_S1_Treatm!P2*Weighting!H16+TUM_db1_S1_Treatm!Q2*Weighting!H17</f>
        <v>17.669931535844231</v>
      </c>
      <c r="I2" s="6">
        <f>+TUM_db1_S1_Treatm!B2*Weighting!I2+TUM_db1_S1_Treatm!C2*Weighting!I3+TUM_db1_S1_Treatm!D2*Weighting!I4+TUM_db1_S1_Treatm!E2*Weighting!I5+TUM_db1_S1_Treatm!F2*Weighting!I6+TUM_db1_S1_Treatm!G2*Weighting!I7+TUM_db1_S1_Treatm!H2*Weighting!I8+TUM_db1_S1_Treatm!I2*Weighting!I9+TUM_db1_S1_Treatm!J2*Weighting!I10+TUM_db1_S1_Treatm!K2*Weighting!I11+TUM_db1_S1_Treatm!L2*Weighting!I12+TUM_db1_S1_Treatm!M2*Weighting!I13+TUM_db1_S1_Treatm!N2*Weighting!I14+TUM_db1_S1_Treatm!O2*Weighting!I15+TUM_db1_S1_Treatm!P2*Weighting!I16+TUM_db1_S1_Treatm!Q2*Weighting!I17</f>
        <v>21.322347597883784</v>
      </c>
      <c r="J2" s="6">
        <f>+TUM_db1_S1_Treatm!B2*Weighting!J2+TUM_db1_S1_Treatm!C2*Weighting!J3+TUM_db1_S1_Treatm!D2*Weighting!J4+TUM_db1_S1_Treatm!E2*Weighting!J5+TUM_db1_S1_Treatm!F2*Weighting!J6+TUM_db1_S1_Treatm!G2*Weighting!J7+TUM_db1_S1_Treatm!H2*Weighting!J8+TUM_db1_S1_Treatm!I2*Weighting!J9+TUM_db1_S1_Treatm!J2*Weighting!J10+TUM_db1_S1_Treatm!K2*Weighting!J11+TUM_db1_S1_Treatm!L2*Weighting!J12+TUM_db1_S1_Treatm!M2*Weighting!J13+TUM_db1_S1_Treatm!N2*Weighting!J14+TUM_db1_S1_Treatm!O2*Weighting!J15+TUM_db1_S1_Treatm!P2*Weighting!J16+TUM_db1_S1_Treatm!Q2*Weighting!J17</f>
        <v>47.546338454795595</v>
      </c>
      <c r="K2" s="6">
        <f>+TUM_db1_S1_Treatm!B2*Weighting!K2+TUM_db1_S1_Treatm!C2*Weighting!K3+TUM_db1_S1_Treatm!D2*Weighting!K4+TUM_db1_S1_Treatm!E2*Weighting!K5+TUM_db1_S1_Treatm!F2*Weighting!K6+TUM_db1_S1_Treatm!G2*Weighting!K7+TUM_db1_S1_Treatm!H2*Weighting!K8+TUM_db1_S1_Treatm!I2*Weighting!K9+TUM_db1_S1_Treatm!J2*Weighting!K10+TUM_db1_S1_Treatm!K2*Weighting!K11+TUM_db1_S1_Treatm!L2*Weighting!K12+TUM_db1_S1_Treatm!M2*Weighting!K13+TUM_db1_S1_Treatm!N2*Weighting!K14+TUM_db1_S1_Treatm!O2*Weighting!K15+TUM_db1_S1_Treatm!P2*Weighting!K16+TUM_db1_S1_Treatm!Q2*Weighting!K17</f>
        <v>18.904626498100939</v>
      </c>
      <c r="L2" s="6">
        <f>+TUM_db1_S1_Treatm!B2*Weighting!L2+TUM_db1_S1_Treatm!C2*Weighting!L3+TUM_db1_S1_Treatm!D2*Weighting!L4+TUM_db1_S1_Treatm!E2*Weighting!L5+TUM_db1_S1_Treatm!F2*Weighting!L6+TUM_db1_S1_Treatm!G2*Weighting!L7+TUM_db1_S1_Treatm!H2*Weighting!L8+TUM_db1_S1_Treatm!I2*Weighting!L9+TUM_db1_S1_Treatm!J2*Weighting!L10+TUM_db1_S1_Treatm!K2*Weighting!L11+TUM_db1_S1_Treatm!L2*Weighting!L12+TUM_db1_S1_Treatm!M2*Weighting!L13+TUM_db1_S1_Treatm!N2*Weighting!L14+TUM_db1_S1_Treatm!O2*Weighting!L15+TUM_db1_S1_Treatm!P2*Weighting!L16+TUM_db1_S1_Treatm!Q2*Weighting!L17</f>
        <v>16.946648382980431</v>
      </c>
      <c r="M2" s="6">
        <f>+TUM_db1_S1_Treatm!B2*Weighting!M2+TUM_db1_S1_Treatm!C2*Weighting!M3+TUM_db1_S1_Treatm!D2*Weighting!M4+TUM_db1_S1_Treatm!E2*Weighting!M5+TUM_db1_S1_Treatm!F2*Weighting!M6+TUM_db1_S1_Treatm!G2*Weighting!M7+TUM_db1_S1_Treatm!H2*Weighting!M8+TUM_db1_S1_Treatm!I2*Weighting!M9+TUM_db1_S1_Treatm!J2*Weighting!M10+TUM_db1_S1_Treatm!K2*Weighting!M11+TUM_db1_S1_Treatm!L2*Weighting!M12+TUM_db1_S1_Treatm!M2*Weighting!M13+TUM_db1_S1_Treatm!N2*Weighting!M14+TUM_db1_S1_Treatm!O2*Weighting!M15+TUM_db1_S1_Treatm!P2*Weighting!M16+TUM_db1_S1_Treatm!Q2*Weighting!M17</f>
        <v>0.58515572022310403</v>
      </c>
      <c r="N2" s="6">
        <f>+TUM_db1_S1_Treatm!B2*Weighting!N2+TUM_db1_S1_Treatm!C2*Weighting!N3+TUM_db1_S1_Treatm!D2*Weighting!N4+TUM_db1_S1_Treatm!E2*Weighting!N5+TUM_db1_S1_Treatm!F2*Weighting!N6+TUM_db1_S1_Treatm!G2*Weighting!N7+TUM_db1_S1_Treatm!H2*Weighting!N8+TUM_db1_S1_Treatm!I2*Weighting!N9+TUM_db1_S1_Treatm!J2*Weighting!N10+TUM_db1_S1_Treatm!K2*Weighting!N11+TUM_db1_S1_Treatm!L2*Weighting!N12+TUM_db1_S1_Treatm!M2*Weighting!N13+TUM_db1_S1_Treatm!N2*Weighting!N14+TUM_db1_S1_Treatm!O2*Weighting!N15+TUM_db1_S1_Treatm!P2*Weighting!N16+TUM_db1_S1_Treatm!Q2*Weighting!N17</f>
        <v>42.22632258169471</v>
      </c>
      <c r="O2" s="6">
        <f>+TUM_db1_S1_Treatm!B2*Weighting!O2+TUM_db1_S1_Treatm!C2*Weighting!O3+TUM_db1_S1_Treatm!D2*Weighting!O4+TUM_db1_S1_Treatm!E2*Weighting!O5+TUM_db1_S1_Treatm!F2*Weighting!O6+TUM_db1_S1_Treatm!G2*Weighting!O7+TUM_db1_S1_Treatm!H2*Weighting!O8+TUM_db1_S1_Treatm!I2*Weighting!O9+TUM_db1_S1_Treatm!J2*Weighting!O10+TUM_db1_S1_Treatm!K2*Weighting!O11+TUM_db1_S1_Treatm!L2*Weighting!O12+TUM_db1_S1_Treatm!M2*Weighting!O13+TUM_db1_S1_Treatm!N2*Weighting!O14+TUM_db1_S1_Treatm!O2*Weighting!O15+TUM_db1_S1_Treatm!P2*Weighting!O16+TUM_db1_S1_Treatm!Q2*Weighting!O17</f>
        <v>18.420218462108437</v>
      </c>
      <c r="P2" s="6">
        <f>+TUM_db1_S1_Treatm!B2*Weighting!P2+TUM_db1_S1_Treatm!C2*Weighting!P3+TUM_db1_S1_Treatm!D2*Weighting!P4+TUM_db1_S1_Treatm!E2*Weighting!P5+TUM_db1_S1_Treatm!F2*Weighting!P6+TUM_db1_S1_Treatm!G2*Weighting!P7+TUM_db1_S1_Treatm!H2*Weighting!P8+TUM_db1_S1_Treatm!I2*Weighting!P9+TUM_db1_S1_Treatm!J2*Weighting!P10+TUM_db1_S1_Treatm!K2*Weighting!P11+TUM_db1_S1_Treatm!L2*Weighting!P12+TUM_db1_S1_Treatm!M2*Weighting!P13+TUM_db1_S1_Treatm!N2*Weighting!P14+TUM_db1_S1_Treatm!O2*Weighting!P15+TUM_db1_S1_Treatm!P2*Weighting!P16+TUM_db1_S1_Treatm!Q2*Weighting!P17</f>
        <v>18.1225028054238</v>
      </c>
      <c r="Q2" s="6">
        <f>+TUM_db1_S1_Treatm!B2*Weighting!Q2+TUM_db1_S1_Treatm!C2*Weighting!Q3+TUM_db1_S1_Treatm!D2*Weighting!Q4+TUM_db1_S1_Treatm!E2*Weighting!Q5+TUM_db1_S1_Treatm!F2*Weighting!Q6+TUM_db1_S1_Treatm!G2*Weighting!Q7+TUM_db1_S1_Treatm!H2*Weighting!Q8+TUM_db1_S1_Treatm!I2*Weighting!Q9+TUM_db1_S1_Treatm!J2*Weighting!Q10+TUM_db1_S1_Treatm!K2*Weighting!Q11+TUM_db1_S1_Treatm!L2*Weighting!Q12+TUM_db1_S1_Treatm!M2*Weighting!Q13+TUM_db1_S1_Treatm!N2*Weighting!Q14+TUM_db1_S1_Treatm!O2*Weighting!Q15+TUM_db1_S1_Treatm!P2*Weighting!Q16+TUM_db1_S1_Treatm!Q2*Weighting!Q17</f>
        <v>1.2254859162195584</v>
      </c>
      <c r="R2" s="6">
        <f>+TUM_db1_S1_Treatm!B2*Weighting!R2+TUM_db1_S1_Treatm!C2*Weighting!R3+TUM_db1_S1_Treatm!D2*Weighting!R4+TUM_db1_S1_Treatm!E2*Weighting!R5+TUM_db1_S1_Treatm!F2*Weighting!R6+TUM_db1_S1_Treatm!G2*Weighting!R7+TUM_db1_S1_Treatm!H2*Weighting!R8+TUM_db1_S1_Treatm!I2*Weighting!R9+TUM_db1_S1_Treatm!J2*Weighting!R10+TUM_db1_S1_Treatm!K2*Weighting!R11+TUM_db1_S1_Treatm!L2*Weighting!R12+TUM_db1_S1_Treatm!M2*Weighting!R13+TUM_db1_S1_Treatm!N2*Weighting!R14+TUM_db1_S1_Treatm!O2*Weighting!R15+TUM_db1_S1_Treatm!P2*Weighting!R16+TUM_db1_S1_Treatm!Q2*Weighting!R17</f>
        <v>119.82791353240719</v>
      </c>
      <c r="S2" s="6">
        <f>+TUM_db1_S1_Treatm!B2*Weighting!S2+TUM_db1_S1_Treatm!C2*Weighting!S3+TUM_db1_S1_Treatm!D2*Weighting!S4+TUM_db1_S1_Treatm!E2*Weighting!S5+TUM_db1_S1_Treatm!F2*Weighting!S6+TUM_db1_S1_Treatm!G2*Weighting!S7+TUM_db1_S1_Treatm!H2*Weighting!S8+TUM_db1_S1_Treatm!I2*Weighting!S9+TUM_db1_S1_Treatm!J2*Weighting!S10+TUM_db1_S1_Treatm!K2*Weighting!S11+TUM_db1_S1_Treatm!L2*Weighting!S12+TUM_db1_S1_Treatm!M2*Weighting!S13+TUM_db1_S1_Treatm!N2*Weighting!S14+TUM_db1_S1_Treatm!O2*Weighting!S15+TUM_db1_S1_Treatm!P2*Weighting!S16+TUM_db1_S1_Treatm!Q2*Weighting!S17</f>
        <v>26.201139984903257</v>
      </c>
      <c r="T2" s="6">
        <f>+TUM_db1_S1_Treatm!B2*Weighting!T2+TUM_db1_S1_Treatm!C2*Weighting!T3+TUM_db1_S1_Treatm!D2*Weighting!T4+TUM_db1_S1_Treatm!E2*Weighting!T5+TUM_db1_S1_Treatm!F2*Weighting!T6+TUM_db1_S1_Treatm!G2*Weighting!T7+TUM_db1_S1_Treatm!H2*Weighting!T8+TUM_db1_S1_Treatm!I2*Weighting!T9+TUM_db1_S1_Treatm!J2*Weighting!T10+TUM_db1_S1_Treatm!K2*Weighting!T11+TUM_db1_S1_Treatm!L2*Weighting!T12+TUM_db1_S1_Treatm!M2*Weighting!T13+TUM_db1_S1_Treatm!N2*Weighting!T14+TUM_db1_S1_Treatm!O2*Weighting!T15+TUM_db1_S1_Treatm!P2*Weighting!T16+TUM_db1_S1_Treatm!Q2*Weighting!T17</f>
        <v>35.772421885553825</v>
      </c>
      <c r="U2" s="6">
        <f>+TUM_db1_S1_Treatm!B2*Weighting!U2+TUM_db1_S1_Treatm!C2*Weighting!U3+TUM_db1_S1_Treatm!D2*Weighting!U4+TUM_db1_S1_Treatm!E2*Weighting!U5+TUM_db1_S1_Treatm!F2*Weighting!U6+TUM_db1_S1_Treatm!G2*Weighting!U7+TUM_db1_S1_Treatm!H2*Weighting!U8+TUM_db1_S1_Treatm!I2*Weighting!U9+TUM_db1_S1_Treatm!J2*Weighting!U10+TUM_db1_S1_Treatm!K2*Weighting!U11+TUM_db1_S1_Treatm!L2*Weighting!U12+TUM_db1_S1_Treatm!M2*Weighting!U13+TUM_db1_S1_Treatm!N2*Weighting!U14+TUM_db1_S1_Treatm!O2*Weighting!U15+TUM_db1_S1_Treatm!P2*Weighting!U16+TUM_db1_S1_Treatm!Q2*Weighting!U17</f>
        <v>0.76404746021106906</v>
      </c>
      <c r="V2" s="6">
        <f>+TUM_db1_S1_Treatm!B2*Weighting!V2+TUM_db1_S1_Treatm!C2*Weighting!V3+TUM_db1_S1_Treatm!D2*Weighting!V4+TUM_db1_S1_Treatm!E2*Weighting!V5+TUM_db1_S1_Treatm!F2*Weighting!V6+TUM_db1_S1_Treatm!G2*Weighting!V7+TUM_db1_S1_Treatm!H2*Weighting!V8+TUM_db1_S1_Treatm!I2*Weighting!V9+TUM_db1_S1_Treatm!J2*Weighting!V10+TUM_db1_S1_Treatm!K2*Weighting!V11+TUM_db1_S1_Treatm!L2*Weighting!V12+TUM_db1_S1_Treatm!M2*Weighting!V13+TUM_db1_S1_Treatm!N2*Weighting!V14+TUM_db1_S1_Treatm!O2*Weighting!V15+TUM_db1_S1_Treatm!P2*Weighting!V16+TUM_db1_S1_Treatm!Q2*Weighting!V17</f>
        <v>5.3764593820869573</v>
      </c>
      <c r="W2" s="6">
        <f>+TUM_db1_S1_Treatm!B2*Weighting!W2+TUM_db1_S1_Treatm!C2*Weighting!W3+TUM_db1_S1_Treatm!D2*Weighting!W4+TUM_db1_S1_Treatm!E2*Weighting!W5+TUM_db1_S1_Treatm!F2*Weighting!W6+TUM_db1_S1_Treatm!G2*Weighting!W7+TUM_db1_S1_Treatm!H2*Weighting!W8+TUM_db1_S1_Treatm!I2*Weighting!W9+TUM_db1_S1_Treatm!J2*Weighting!W10+TUM_db1_S1_Treatm!K2*Weighting!W11+TUM_db1_S1_Treatm!L2*Weighting!W12+TUM_db1_S1_Treatm!M2*Weighting!W13+TUM_db1_S1_Treatm!N2*Weighting!W14+TUM_db1_S1_Treatm!O2*Weighting!W15+TUM_db1_S1_Treatm!P2*Weighting!W16+TUM_db1_S1_Treatm!Q2*Weighting!W17</f>
        <v>7.1570006413156841</v>
      </c>
      <c r="X2" s="6">
        <f>+TUM_db1_S1_Treatm!B2*Weighting!X2+TUM_db1_S1_Treatm!C2*Weighting!X3+TUM_db1_S1_Treatm!D2*Weighting!X4+TUM_db1_S1_Treatm!E2*Weighting!X5+TUM_db1_S1_Treatm!F2*Weighting!X6+TUM_db1_S1_Treatm!G2*Weighting!X7+TUM_db1_S1_Treatm!H2*Weighting!X8+TUM_db1_S1_Treatm!I2*Weighting!X9+TUM_db1_S1_Treatm!J2*Weighting!X10+TUM_db1_S1_Treatm!K2*Weighting!X11+TUM_db1_S1_Treatm!L2*Weighting!X12+TUM_db1_S1_Treatm!M2*Weighting!X13+TUM_db1_S1_Treatm!N2*Weighting!X14+TUM_db1_S1_Treatm!O2*Weighting!X15+TUM_db1_S1_Treatm!P2*Weighting!X16+TUM_db1_S1_Treatm!Q2*Weighting!X17</f>
        <v>0.60255228512139081</v>
      </c>
      <c r="Y2" s="6">
        <f>+TUM_db1_S1_Treatm!B2*Weighting!Y2+TUM_db1_S1_Treatm!C2*Weighting!Y3+TUM_db1_S1_Treatm!D2*Weighting!Y4+TUM_db1_S1_Treatm!E2*Weighting!Y5+TUM_db1_S1_Treatm!F2*Weighting!Y6+TUM_db1_S1_Treatm!G2*Weighting!Y7+TUM_db1_S1_Treatm!H2*Weighting!Y8+TUM_db1_S1_Treatm!I2*Weighting!Y9+TUM_db1_S1_Treatm!J2*Weighting!Y10+TUM_db1_S1_Treatm!K2*Weighting!Y11+TUM_db1_S1_Treatm!L2*Weighting!Y12+TUM_db1_S1_Treatm!M2*Weighting!Y13+TUM_db1_S1_Treatm!N2*Weighting!Y14+TUM_db1_S1_Treatm!O2*Weighting!Y15+TUM_db1_S1_Treatm!P2*Weighting!Y16+TUM_db1_S1_Treatm!Q2*Weighting!Y17</f>
        <v>1.8768510854024294</v>
      </c>
      <c r="Z2" s="6">
        <f>+TUM_db1_S1_Treatm!B2*Weighting!Z2+TUM_db1_S1_Treatm!C2*Weighting!Z3+TUM_db1_S1_Treatm!D2*Weighting!Z4+TUM_db1_S1_Treatm!E2*Weighting!Z5+TUM_db1_S1_Treatm!F2*Weighting!Z6+TUM_db1_S1_Treatm!G2*Weighting!Z7+TUM_db1_S1_Treatm!H2*Weighting!Z8+TUM_db1_S1_Treatm!I2*Weighting!Z9+TUM_db1_S1_Treatm!J2*Weighting!Z10+TUM_db1_S1_Treatm!K2*Weighting!Z11+TUM_db1_S1_Treatm!L2*Weighting!Z12+TUM_db1_S1_Treatm!M2*Weighting!Z13+TUM_db1_S1_Treatm!N2*Weighting!Z14+TUM_db1_S1_Treatm!O2*Weighting!Z15+TUM_db1_S1_Treatm!P2*Weighting!Z16+TUM_db1_S1_Treatm!Q2*Weighting!Z17</f>
        <v>3.7629784623334843</v>
      </c>
      <c r="AA2" s="6">
        <f>+TUM_db1_S1_Treatm!B2*Weighting!AA2+TUM_db1_S1_Treatm!C2*Weighting!AA3+TUM_db1_S1_Treatm!D2*Weighting!AA4+TUM_db1_S1_Treatm!E2*Weighting!AA5+TUM_db1_S1_Treatm!F2*Weighting!AA6+TUM_db1_S1_Treatm!G2*Weighting!AA7+TUM_db1_S1_Treatm!H2*Weighting!AA8+TUM_db1_S1_Treatm!I2*Weighting!AA9+TUM_db1_S1_Treatm!J2*Weighting!AA10+TUM_db1_S1_Treatm!K2*Weighting!AA11+TUM_db1_S1_Treatm!L2*Weighting!AA12+TUM_db1_S1_Treatm!M2*Weighting!AA13+TUM_db1_S1_Treatm!N2*Weighting!AA14+TUM_db1_S1_Treatm!O2*Weighting!AA15+TUM_db1_S1_Treatm!P2*Weighting!AA16+TUM_db1_S1_Treatm!Q2*Weighting!AA17</f>
        <v>15.107213863575637</v>
      </c>
    </row>
    <row r="3" spans="1:27" x14ac:dyDescent="0.35">
      <c r="A3" s="5" t="s">
        <v>2</v>
      </c>
      <c r="B3" s="6">
        <f ca="1">+TUM_db1_S1_Treatm!B3*Weighting!B2+TUM_db1_S1_Treatm!C3*Weighting!B3+TUM_db1_S1_Treatm!D3*Weighting!B4+TUM_db1_S1_Treatm!E3*Weighting!B5+TUM_db1_S1_Treatm!F3*Weighting!B6+TUM_db1_S1_Treatm!G3*Weighting!B7+TUM_db1_S1_Treatm!H3*Weighting!B8+TUM_db1_S1_Treatm!I3*Weighting!B9+TUM_db1_S1_Treatm!J3*Weighting!B10+TUM_db1_S1_Treatm!K3*Weighting!B11+TUM_db1_S1_Treatm!L3*Weighting!B12+TUM_db1_S1_Treatm!M3*Weighting!B13+TUM_db1_S1_Treatm!N3*Weighting!B14+TUM_db1_S1_Treatm!O3*Weighting!B15+TUM_db1_S1_Treatm!P3*Weighting!B16+TUM_db1_S1_Treatm!Q3*Weighting!B17</f>
        <v>32.417014241214353</v>
      </c>
      <c r="C3" s="6">
        <f ca="1">+TUM_db1_S1_Treatm!B3*Weighting!C2+TUM_db1_S1_Treatm!C3*Weighting!C3+TUM_db1_S1_Treatm!D3*Weighting!C4+TUM_db1_S1_Treatm!E3*Weighting!C5+TUM_db1_S1_Treatm!F3*Weighting!C6+TUM_db1_S1_Treatm!G3*Weighting!C7+TUM_db1_S1_Treatm!H3*Weighting!C8+TUM_db1_S1_Treatm!I3*Weighting!C9+TUM_db1_S1_Treatm!J3*Weighting!C10+TUM_db1_S1_Treatm!K3*Weighting!C11+TUM_db1_S1_Treatm!L3*Weighting!C12+TUM_db1_S1_Treatm!M3*Weighting!C13+TUM_db1_S1_Treatm!N3*Weighting!C14+TUM_db1_S1_Treatm!O3*Weighting!C15+TUM_db1_S1_Treatm!P3*Weighting!C16+TUM_db1_S1_Treatm!Q3*Weighting!C17</f>
        <v>28.505040393469411</v>
      </c>
      <c r="D3" s="6">
        <f ca="1">+TUM_db1_S1_Treatm!B3*Weighting!D2+TUM_db1_S1_Treatm!C3*Weighting!D3+TUM_db1_S1_Treatm!D3*Weighting!D4+TUM_db1_S1_Treatm!E3*Weighting!D5+TUM_db1_S1_Treatm!F3*Weighting!D6+TUM_db1_S1_Treatm!G3*Weighting!D7+TUM_db1_S1_Treatm!H3*Weighting!D8+TUM_db1_S1_Treatm!I3*Weighting!D9+TUM_db1_S1_Treatm!J3*Weighting!D10+TUM_db1_S1_Treatm!K3*Weighting!D11+TUM_db1_S1_Treatm!L3*Weighting!D12+TUM_db1_S1_Treatm!M3*Weighting!D13+TUM_db1_S1_Treatm!N3*Weighting!D14+TUM_db1_S1_Treatm!O3*Weighting!D15+TUM_db1_S1_Treatm!P3*Weighting!D16+TUM_db1_S1_Treatm!Q3*Weighting!D17</f>
        <v>35.520562208267371</v>
      </c>
      <c r="E3" s="6">
        <f ca="1">+TUM_db1_S1_Treatm!B3*Weighting!E2+TUM_db1_S1_Treatm!C3*Weighting!E3+TUM_db1_S1_Treatm!D3*Weighting!E4+TUM_db1_S1_Treatm!E3*Weighting!E5+TUM_db1_S1_Treatm!F3*Weighting!E6+TUM_db1_S1_Treatm!G3*Weighting!E7+TUM_db1_S1_Treatm!H3*Weighting!E8+TUM_db1_S1_Treatm!I3*Weighting!E9+TUM_db1_S1_Treatm!J3*Weighting!E10+TUM_db1_S1_Treatm!K3*Weighting!E11+TUM_db1_S1_Treatm!L3*Weighting!E12+TUM_db1_S1_Treatm!M3*Weighting!E13+TUM_db1_S1_Treatm!N3*Weighting!E14+TUM_db1_S1_Treatm!O3*Weighting!E15+TUM_db1_S1_Treatm!P3*Weighting!E16+TUM_db1_S1_Treatm!Q3*Weighting!E17</f>
        <v>89.33540242788375</v>
      </c>
      <c r="F3" s="6">
        <f ca="1">+TUM_db1_S1_Treatm!B3*Weighting!F2+TUM_db1_S1_Treatm!C3*Weighting!F3+TUM_db1_S1_Treatm!D3*Weighting!F4+TUM_db1_S1_Treatm!E3*Weighting!F5+TUM_db1_S1_Treatm!F3*Weighting!F6+TUM_db1_S1_Treatm!G3*Weighting!F7+TUM_db1_S1_Treatm!H3*Weighting!F8+TUM_db1_S1_Treatm!I3*Weighting!F9+TUM_db1_S1_Treatm!J3*Weighting!F10+TUM_db1_S1_Treatm!K3*Weighting!F11+TUM_db1_S1_Treatm!L3*Weighting!F12+TUM_db1_S1_Treatm!M3*Weighting!F13+TUM_db1_S1_Treatm!N3*Weighting!F14+TUM_db1_S1_Treatm!O3*Weighting!F15+TUM_db1_S1_Treatm!P3*Weighting!F16+TUM_db1_S1_Treatm!Q3*Weighting!F17</f>
        <v>30.762056339408314</v>
      </c>
      <c r="G3" s="6">
        <f>+TUM_db1_S1_Treatm!B3*Weighting!G2+TUM_db1_S1_Treatm!C3*Weighting!G3+TUM_db1_S1_Treatm!D3*Weighting!G4+TUM_db1_S1_Treatm!E3*Weighting!G5+TUM_db1_S1_Treatm!F3*Weighting!G6+TUM_db1_S1_Treatm!G3*Weighting!G7+TUM_db1_S1_Treatm!H3*Weighting!G8+TUM_db1_S1_Treatm!I3*Weighting!G9+TUM_db1_S1_Treatm!J3*Weighting!G10+TUM_db1_S1_Treatm!K3*Weighting!G11+TUM_db1_S1_Treatm!L3*Weighting!G12+TUM_db1_S1_Treatm!M3*Weighting!G13+TUM_db1_S1_Treatm!N3*Weighting!G14+TUM_db1_S1_Treatm!O3*Weighting!G15+TUM_db1_S1_Treatm!P3*Weighting!G16+TUM_db1_S1_Treatm!Q3*Weighting!G17</f>
        <v>7.2096396719235161</v>
      </c>
      <c r="H3" s="6">
        <f>+TUM_db1_S1_Treatm!B3*Weighting!H2+TUM_db1_S1_Treatm!C3*Weighting!H3+TUM_db1_S1_Treatm!D3*Weighting!H4+TUM_db1_S1_Treatm!E3*Weighting!H5+TUM_db1_S1_Treatm!F3*Weighting!H6+TUM_db1_S1_Treatm!G3*Weighting!H7+TUM_db1_S1_Treatm!H3*Weighting!H8+TUM_db1_S1_Treatm!I3*Weighting!H9+TUM_db1_S1_Treatm!J3*Weighting!H10+TUM_db1_S1_Treatm!K3*Weighting!H11+TUM_db1_S1_Treatm!L3*Weighting!H12+TUM_db1_S1_Treatm!M3*Weighting!H13+TUM_db1_S1_Treatm!N3*Weighting!H14+TUM_db1_S1_Treatm!O3*Weighting!H15+TUM_db1_S1_Treatm!P3*Weighting!H16+TUM_db1_S1_Treatm!Q3*Weighting!H17</f>
        <v>5.7883207394353118</v>
      </c>
      <c r="I3" s="6">
        <f>+TUM_db1_S1_Treatm!B3*Weighting!I2+TUM_db1_S1_Treatm!C3*Weighting!I3+TUM_db1_S1_Treatm!D3*Weighting!I4+TUM_db1_S1_Treatm!E3*Weighting!I5+TUM_db1_S1_Treatm!F3*Weighting!I6+TUM_db1_S1_Treatm!G3*Weighting!I7+TUM_db1_S1_Treatm!H3*Weighting!I8+TUM_db1_S1_Treatm!I3*Weighting!I9+TUM_db1_S1_Treatm!J3*Weighting!I10+TUM_db1_S1_Treatm!K3*Weighting!I11+TUM_db1_S1_Treatm!L3*Weighting!I12+TUM_db1_S1_Treatm!M3*Weighting!I13+TUM_db1_S1_Treatm!N3*Weighting!I14+TUM_db1_S1_Treatm!O3*Weighting!I15+TUM_db1_S1_Treatm!P3*Weighting!I16+TUM_db1_S1_Treatm!Q3*Weighting!I17</f>
        <v>8.4376289241033753</v>
      </c>
      <c r="J3" s="6">
        <f>+TUM_db1_S1_Treatm!B3*Weighting!J2+TUM_db1_S1_Treatm!C3*Weighting!J3+TUM_db1_S1_Treatm!D3*Weighting!J4+TUM_db1_S1_Treatm!E3*Weighting!J5+TUM_db1_S1_Treatm!F3*Weighting!J6+TUM_db1_S1_Treatm!G3*Weighting!J7+TUM_db1_S1_Treatm!H3*Weighting!J8+TUM_db1_S1_Treatm!I3*Weighting!J9+TUM_db1_S1_Treatm!J3*Weighting!J10+TUM_db1_S1_Treatm!K3*Weighting!J11+TUM_db1_S1_Treatm!L3*Weighting!J12+TUM_db1_S1_Treatm!M3*Weighting!J13+TUM_db1_S1_Treatm!N3*Weighting!J14+TUM_db1_S1_Treatm!O3*Weighting!J15+TUM_db1_S1_Treatm!P3*Weighting!J16+TUM_db1_S1_Treatm!Q3*Weighting!J17</f>
        <v>37.530449627028133</v>
      </c>
      <c r="K3" s="6">
        <f>+TUM_db1_S1_Treatm!B3*Weighting!K2+TUM_db1_S1_Treatm!C3*Weighting!K3+TUM_db1_S1_Treatm!D3*Weighting!K4+TUM_db1_S1_Treatm!E3*Weighting!K5+TUM_db1_S1_Treatm!F3*Weighting!K6+TUM_db1_S1_Treatm!G3*Weighting!K7+TUM_db1_S1_Treatm!H3*Weighting!K8+TUM_db1_S1_Treatm!I3*Weighting!K9+TUM_db1_S1_Treatm!J3*Weighting!K10+TUM_db1_S1_Treatm!K3*Weighting!K11+TUM_db1_S1_Treatm!L3*Weighting!K12+TUM_db1_S1_Treatm!M3*Weighting!K13+TUM_db1_S1_Treatm!N3*Weighting!K14+TUM_db1_S1_Treatm!O3*Weighting!K15+TUM_db1_S1_Treatm!P3*Weighting!K16+TUM_db1_S1_Treatm!Q3*Weighting!K17</f>
        <v>6.5637577490634689</v>
      </c>
      <c r="L3" s="6">
        <f>+TUM_db1_S1_Treatm!B3*Weighting!L2+TUM_db1_S1_Treatm!C3*Weighting!L3+TUM_db1_S1_Treatm!D3*Weighting!L4+TUM_db1_S1_Treatm!E3*Weighting!L5+TUM_db1_S1_Treatm!F3*Weighting!L6+TUM_db1_S1_Treatm!G3*Weighting!L7+TUM_db1_S1_Treatm!H3*Weighting!L8+TUM_db1_S1_Treatm!I3*Weighting!L9+TUM_db1_S1_Treatm!J3*Weighting!L10+TUM_db1_S1_Treatm!K3*Weighting!L11+TUM_db1_S1_Treatm!L3*Weighting!L12+TUM_db1_S1_Treatm!M3*Weighting!L13+TUM_db1_S1_Treatm!N3*Weighting!L14+TUM_db1_S1_Treatm!O3*Weighting!L15+TUM_db1_S1_Treatm!P3*Weighting!L16+TUM_db1_S1_Treatm!Q3*Weighting!L17</f>
        <v>1.3200121859995229</v>
      </c>
      <c r="M3" s="6">
        <f>+TUM_db1_S1_Treatm!B3*Weighting!M2+TUM_db1_S1_Treatm!C3*Weighting!M3+TUM_db1_S1_Treatm!D3*Weighting!M4+TUM_db1_S1_Treatm!E3*Weighting!M5+TUM_db1_S1_Treatm!F3*Weighting!M6+TUM_db1_S1_Treatm!G3*Weighting!M7+TUM_db1_S1_Treatm!H3*Weighting!M8+TUM_db1_S1_Treatm!I3*Weighting!M9+TUM_db1_S1_Treatm!J3*Weighting!M10+TUM_db1_S1_Treatm!K3*Weighting!M11+TUM_db1_S1_Treatm!L3*Weighting!M12+TUM_db1_S1_Treatm!M3*Weighting!M13+TUM_db1_S1_Treatm!N3*Weighting!M14+TUM_db1_S1_Treatm!O3*Weighting!M15+TUM_db1_S1_Treatm!P3*Weighting!M16+TUM_db1_S1_Treatm!Q3*Weighting!M17</f>
        <v>3.1585809387944482E-3</v>
      </c>
      <c r="N3" s="6">
        <f>+TUM_db1_S1_Treatm!B3*Weighting!N2+TUM_db1_S1_Treatm!C3*Weighting!N3+TUM_db1_S1_Treatm!D3*Weighting!N4+TUM_db1_S1_Treatm!E3*Weighting!N5+TUM_db1_S1_Treatm!F3*Weighting!N6+TUM_db1_S1_Treatm!G3*Weighting!N7+TUM_db1_S1_Treatm!H3*Weighting!N8+TUM_db1_S1_Treatm!I3*Weighting!N9+TUM_db1_S1_Treatm!J3*Weighting!N10+TUM_db1_S1_Treatm!K3*Weighting!N11+TUM_db1_S1_Treatm!L3*Weighting!N12+TUM_db1_S1_Treatm!M3*Weighting!N13+TUM_db1_S1_Treatm!N3*Weighting!N14+TUM_db1_S1_Treatm!O3*Weighting!N15+TUM_db1_S1_Treatm!P3*Weighting!N16+TUM_db1_S1_Treatm!Q3*Weighting!N17</f>
        <v>0.65669651555562636</v>
      </c>
      <c r="O3" s="6">
        <f>+TUM_db1_S1_Treatm!B3*Weighting!O2+TUM_db1_S1_Treatm!C3*Weighting!O3+TUM_db1_S1_Treatm!D3*Weighting!O4+TUM_db1_S1_Treatm!E3*Weighting!O5+TUM_db1_S1_Treatm!F3*Weighting!O6+TUM_db1_S1_Treatm!G3*Weighting!O7+TUM_db1_S1_Treatm!H3*Weighting!O8+TUM_db1_S1_Treatm!I3*Weighting!O9+TUM_db1_S1_Treatm!J3*Weighting!O10+TUM_db1_S1_Treatm!K3*Weighting!O11+TUM_db1_S1_Treatm!L3*Weighting!O12+TUM_db1_S1_Treatm!M3*Weighting!O13+TUM_db1_S1_Treatm!N3*Weighting!O14+TUM_db1_S1_Treatm!O3*Weighting!O15+TUM_db1_S1_Treatm!P3*Weighting!O16+TUM_db1_S1_Treatm!Q3*Weighting!O17</f>
        <v>0.20100288147299422</v>
      </c>
      <c r="P3" s="6">
        <f>+TUM_db1_S1_Treatm!B3*Weighting!P2+TUM_db1_S1_Treatm!C3*Weighting!P3+TUM_db1_S1_Treatm!D3*Weighting!P4+TUM_db1_S1_Treatm!E3*Weighting!P5+TUM_db1_S1_Treatm!F3*Weighting!P6+TUM_db1_S1_Treatm!G3*Weighting!P7+TUM_db1_S1_Treatm!H3*Weighting!P8+TUM_db1_S1_Treatm!I3*Weighting!P9+TUM_db1_S1_Treatm!J3*Weighting!P10+TUM_db1_S1_Treatm!K3*Weighting!P11+TUM_db1_S1_Treatm!L3*Weighting!P12+TUM_db1_S1_Treatm!M3*Weighting!P13+TUM_db1_S1_Treatm!N3*Weighting!P14+TUM_db1_S1_Treatm!O3*Weighting!P15+TUM_db1_S1_Treatm!P3*Weighting!P16+TUM_db1_S1_Treatm!Q3*Weighting!P17</f>
        <v>0.26966795386039288</v>
      </c>
      <c r="Q3" s="6">
        <f>+TUM_db1_S1_Treatm!B3*Weighting!Q2+TUM_db1_S1_Treatm!C3*Weighting!Q3+TUM_db1_S1_Treatm!D3*Weighting!Q4+TUM_db1_S1_Treatm!E3*Weighting!Q5+TUM_db1_S1_Treatm!F3*Weighting!Q6+TUM_db1_S1_Treatm!G3*Weighting!Q7+TUM_db1_S1_Treatm!H3*Weighting!Q8+TUM_db1_S1_Treatm!I3*Weighting!Q9+TUM_db1_S1_Treatm!J3*Weighting!Q10+TUM_db1_S1_Treatm!K3*Weighting!Q11+TUM_db1_S1_Treatm!L3*Weighting!Q12+TUM_db1_S1_Treatm!M3*Weighting!Q13+TUM_db1_S1_Treatm!N3*Weighting!Q14+TUM_db1_S1_Treatm!O3*Weighting!Q15+TUM_db1_S1_Treatm!P3*Weighting!Q16+TUM_db1_S1_Treatm!Q3*Weighting!Q17</f>
        <v>3.1169511142004874E-2</v>
      </c>
      <c r="R3" s="6">
        <f>+TUM_db1_S1_Treatm!B3*Weighting!R2+TUM_db1_S1_Treatm!C3*Weighting!R3+TUM_db1_S1_Treatm!D3*Weighting!R4+TUM_db1_S1_Treatm!E3*Weighting!R5+TUM_db1_S1_Treatm!F3*Weighting!R6+TUM_db1_S1_Treatm!G3*Weighting!R7+TUM_db1_S1_Treatm!H3*Weighting!R8+TUM_db1_S1_Treatm!I3*Weighting!R9+TUM_db1_S1_Treatm!J3*Weighting!R10+TUM_db1_S1_Treatm!K3*Weighting!R11+TUM_db1_S1_Treatm!L3*Weighting!R12+TUM_db1_S1_Treatm!M3*Weighting!R13+TUM_db1_S1_Treatm!N3*Weighting!R14+TUM_db1_S1_Treatm!O3*Weighting!R15+TUM_db1_S1_Treatm!P3*Weighting!R16+TUM_db1_S1_Treatm!Q3*Weighting!R17</f>
        <v>109.18501175476304</v>
      </c>
      <c r="S3" s="6">
        <f>+TUM_db1_S1_Treatm!B3*Weighting!S2+TUM_db1_S1_Treatm!C3*Weighting!S3+TUM_db1_S1_Treatm!D3*Weighting!S4+TUM_db1_S1_Treatm!E3*Weighting!S5+TUM_db1_S1_Treatm!F3*Weighting!S6+TUM_db1_S1_Treatm!G3*Weighting!S7+TUM_db1_S1_Treatm!H3*Weighting!S8+TUM_db1_S1_Treatm!I3*Weighting!S9+TUM_db1_S1_Treatm!J3*Weighting!S10+TUM_db1_S1_Treatm!K3*Weighting!S11+TUM_db1_S1_Treatm!L3*Weighting!S12+TUM_db1_S1_Treatm!M3*Weighting!S13+TUM_db1_S1_Treatm!N3*Weighting!S14+TUM_db1_S1_Treatm!O3*Weighting!S15+TUM_db1_S1_Treatm!P3*Weighting!S16+TUM_db1_S1_Treatm!Q3*Weighting!S17</f>
        <v>0.65681373422378253</v>
      </c>
      <c r="T3" s="6">
        <f>+TUM_db1_S1_Treatm!B3*Weighting!T2+TUM_db1_S1_Treatm!C3*Weighting!T3+TUM_db1_S1_Treatm!D3*Weighting!T4+TUM_db1_S1_Treatm!E3*Weighting!T5+TUM_db1_S1_Treatm!F3*Weighting!T6+TUM_db1_S1_Treatm!G3*Weighting!T7+TUM_db1_S1_Treatm!H3*Weighting!T8+TUM_db1_S1_Treatm!I3*Weighting!T9+TUM_db1_S1_Treatm!J3*Weighting!T10+TUM_db1_S1_Treatm!K3*Weighting!T11+TUM_db1_S1_Treatm!L3*Weighting!T12+TUM_db1_S1_Treatm!M3*Weighting!T13+TUM_db1_S1_Treatm!N3*Weighting!T14+TUM_db1_S1_Treatm!O3*Weighting!T15+TUM_db1_S1_Treatm!P3*Weighting!T16+TUM_db1_S1_Treatm!Q3*Weighting!T17</f>
        <v>0.86100506276991307</v>
      </c>
      <c r="U3" s="6">
        <f>+TUM_db1_S1_Treatm!B3*Weighting!U2+TUM_db1_S1_Treatm!C3*Weighting!U3+TUM_db1_S1_Treatm!D3*Weighting!U4+TUM_db1_S1_Treatm!E3*Weighting!U5+TUM_db1_S1_Treatm!F3*Weighting!U6+TUM_db1_S1_Treatm!G3*Weighting!U7+TUM_db1_S1_Treatm!H3*Weighting!U8+TUM_db1_S1_Treatm!I3*Weighting!U9+TUM_db1_S1_Treatm!J3*Weighting!U10+TUM_db1_S1_Treatm!K3*Weighting!U11+TUM_db1_S1_Treatm!L3*Weighting!U12+TUM_db1_S1_Treatm!M3*Weighting!U13+TUM_db1_S1_Treatm!N3*Weighting!U14+TUM_db1_S1_Treatm!O3*Weighting!U15+TUM_db1_S1_Treatm!P3*Weighting!U16+TUM_db1_S1_Treatm!Q3*Weighting!U17</f>
        <v>2.6702544950020238E-2</v>
      </c>
      <c r="V3" s="6">
        <f>+TUM_db1_S1_Treatm!B3*Weighting!V2+TUM_db1_S1_Treatm!C3*Weighting!V3+TUM_db1_S1_Treatm!D3*Weighting!V4+TUM_db1_S1_Treatm!E3*Weighting!V5+TUM_db1_S1_Treatm!F3*Weighting!V6+TUM_db1_S1_Treatm!G3*Weighting!V7+TUM_db1_S1_Treatm!H3*Weighting!V8+TUM_db1_S1_Treatm!I3*Weighting!V9+TUM_db1_S1_Treatm!J3*Weighting!V10+TUM_db1_S1_Treatm!K3*Weighting!V11+TUM_db1_S1_Treatm!L3*Weighting!V12+TUM_db1_S1_Treatm!M3*Weighting!V13+TUM_db1_S1_Treatm!N3*Weighting!V14+TUM_db1_S1_Treatm!O3*Weighting!V15+TUM_db1_S1_Treatm!P3*Weighting!V16+TUM_db1_S1_Treatm!Q3*Weighting!V17</f>
        <v>6.7365617849185808E-2</v>
      </c>
      <c r="W3" s="6">
        <f>+TUM_db1_S1_Treatm!B3*Weighting!W2+TUM_db1_S1_Treatm!C3*Weighting!W3+TUM_db1_S1_Treatm!D3*Weighting!W4+TUM_db1_S1_Treatm!E3*Weighting!W5+TUM_db1_S1_Treatm!F3*Weighting!W6+TUM_db1_S1_Treatm!G3*Weighting!W7+TUM_db1_S1_Treatm!H3*Weighting!W8+TUM_db1_S1_Treatm!I3*Weighting!W9+TUM_db1_S1_Treatm!J3*Weighting!W10+TUM_db1_S1_Treatm!K3*Weighting!W11+TUM_db1_S1_Treatm!L3*Weighting!W12+TUM_db1_S1_Treatm!M3*Weighting!W13+TUM_db1_S1_Treatm!N3*Weighting!W14+TUM_db1_S1_Treatm!O3*Weighting!W15+TUM_db1_S1_Treatm!P3*Weighting!W16+TUM_db1_S1_Treatm!Q3*Weighting!W17</f>
        <v>0.19605805396687906</v>
      </c>
      <c r="X3" s="6">
        <f>+TUM_db1_S1_Treatm!B3*Weighting!X2+TUM_db1_S1_Treatm!C3*Weighting!X3+TUM_db1_S1_Treatm!D3*Weighting!X4+TUM_db1_S1_Treatm!E3*Weighting!X5+TUM_db1_S1_Treatm!F3*Weighting!X6+TUM_db1_S1_Treatm!G3*Weighting!X7+TUM_db1_S1_Treatm!H3*Weighting!X8+TUM_db1_S1_Treatm!I3*Weighting!X9+TUM_db1_S1_Treatm!J3*Weighting!X10+TUM_db1_S1_Treatm!K3*Weighting!X11+TUM_db1_S1_Treatm!L3*Weighting!X12+TUM_db1_S1_Treatm!M3*Weighting!X13+TUM_db1_S1_Treatm!N3*Weighting!X14+TUM_db1_S1_Treatm!O3*Weighting!X15+TUM_db1_S1_Treatm!P3*Weighting!X16+TUM_db1_S1_Treatm!Q3*Weighting!X17</f>
        <v>7.0874474266469957E-3</v>
      </c>
      <c r="Y3" s="6">
        <f>+TUM_db1_S1_Treatm!B3*Weighting!Y2+TUM_db1_S1_Treatm!C3*Weighting!Y3+TUM_db1_S1_Treatm!D3*Weighting!Y4+TUM_db1_S1_Treatm!E3*Weighting!Y5+TUM_db1_S1_Treatm!F3*Weighting!Y6+TUM_db1_S1_Treatm!G3*Weighting!Y7+TUM_db1_S1_Treatm!H3*Weighting!Y8+TUM_db1_S1_Treatm!I3*Weighting!Y9+TUM_db1_S1_Treatm!J3*Weighting!Y10+TUM_db1_S1_Treatm!K3*Weighting!Y11+TUM_db1_S1_Treatm!L3*Weighting!Y12+TUM_db1_S1_Treatm!M3*Weighting!Y13+TUM_db1_S1_Treatm!N3*Weighting!Y14+TUM_db1_S1_Treatm!O3*Weighting!Y15+TUM_db1_S1_Treatm!P3*Weighting!Y16+TUM_db1_S1_Treatm!Q3*Weighting!Y17</f>
        <v>1.0099662465244454</v>
      </c>
      <c r="Z3" s="6">
        <f>+TUM_db1_S1_Treatm!B3*Weighting!Z2+TUM_db1_S1_Treatm!C3*Weighting!Z3+TUM_db1_S1_Treatm!D3*Weighting!Z4+TUM_db1_S1_Treatm!E3*Weighting!Z5+TUM_db1_S1_Treatm!F3*Weighting!Z6+TUM_db1_S1_Treatm!G3*Weighting!Z7+TUM_db1_S1_Treatm!H3*Weighting!Z8+TUM_db1_S1_Treatm!I3*Weighting!Z9+TUM_db1_S1_Treatm!J3*Weighting!Z10+TUM_db1_S1_Treatm!K3*Weighting!Z11+TUM_db1_S1_Treatm!L3*Weighting!Z12+TUM_db1_S1_Treatm!M3*Weighting!Z13+TUM_db1_S1_Treatm!N3*Weighting!Z14+TUM_db1_S1_Treatm!O3*Weighting!Z15+TUM_db1_S1_Treatm!P3*Weighting!Z16+TUM_db1_S1_Treatm!Q3*Weighting!Z17</f>
        <v>0.14891691617085168</v>
      </c>
      <c r="AA3" s="6">
        <f>+TUM_db1_S1_Treatm!B3*Weighting!AA2+TUM_db1_S1_Treatm!C3*Weighting!AA3+TUM_db1_S1_Treatm!D3*Weighting!AA4+TUM_db1_S1_Treatm!E3*Weighting!AA5+TUM_db1_S1_Treatm!F3*Weighting!AA6+TUM_db1_S1_Treatm!G3*Weighting!AA7+TUM_db1_S1_Treatm!H3*Weighting!AA8+TUM_db1_S1_Treatm!I3*Weighting!AA9+TUM_db1_S1_Treatm!J3*Weighting!AA10+TUM_db1_S1_Treatm!K3*Weighting!AA11+TUM_db1_S1_Treatm!L3*Weighting!AA12+TUM_db1_S1_Treatm!M3*Weighting!AA13+TUM_db1_S1_Treatm!N3*Weighting!AA14+TUM_db1_S1_Treatm!O3*Weighting!AA15+TUM_db1_S1_Treatm!P3*Weighting!AA16+TUM_db1_S1_Treatm!Q3*Weighting!AA17</f>
        <v>0.71359974316215424</v>
      </c>
    </row>
    <row r="4" spans="1:27" x14ac:dyDescent="0.35">
      <c r="A4" s="5" t="s">
        <v>3</v>
      </c>
      <c r="B4" s="6">
        <f ca="1">+TUM_db1_S1_Treatm!B4*Weighting!B2+TUM_db1_S1_Treatm!C4*Weighting!B3+TUM_db1_S1_Treatm!D4*Weighting!B4+TUM_db1_S1_Treatm!E4*Weighting!B5+TUM_db1_S1_Treatm!F4*Weighting!B6+TUM_db1_S1_Treatm!G4*Weighting!B7+TUM_db1_S1_Treatm!H4*Weighting!B8+TUM_db1_S1_Treatm!I4*Weighting!B9+TUM_db1_S1_Treatm!J4*Weighting!B10+TUM_db1_S1_Treatm!K4*Weighting!B11+TUM_db1_S1_Treatm!L4*Weighting!B12+TUM_db1_S1_Treatm!M4*Weighting!B13+TUM_db1_S1_Treatm!N4*Weighting!B14+TUM_db1_S1_Treatm!O4*Weighting!B15+TUM_db1_S1_Treatm!P4*Weighting!B16+TUM_db1_S1_Treatm!Q4*Weighting!B17</f>
        <v>22.15937286981065</v>
      </c>
      <c r="C4" s="6">
        <f ca="1">+TUM_db1_S1_Treatm!B4*Weighting!C2+TUM_db1_S1_Treatm!C4*Weighting!C3+TUM_db1_S1_Treatm!D4*Weighting!C4+TUM_db1_S1_Treatm!E4*Weighting!C5+TUM_db1_S1_Treatm!F4*Weighting!C6+TUM_db1_S1_Treatm!G4*Weighting!C7+TUM_db1_S1_Treatm!H4*Weighting!C8+TUM_db1_S1_Treatm!I4*Weighting!C9+TUM_db1_S1_Treatm!J4*Weighting!C10+TUM_db1_S1_Treatm!K4*Weighting!C11+TUM_db1_S1_Treatm!L4*Weighting!C12+TUM_db1_S1_Treatm!M4*Weighting!C13+TUM_db1_S1_Treatm!N4*Weighting!C14+TUM_db1_S1_Treatm!O4*Weighting!C15+TUM_db1_S1_Treatm!P4*Weighting!C16+TUM_db1_S1_Treatm!Q4*Weighting!C17</f>
        <v>18.40133024378337</v>
      </c>
      <c r="D4" s="6">
        <f ca="1">+TUM_db1_S1_Treatm!B4*Weighting!D2+TUM_db1_S1_Treatm!C4*Weighting!D3+TUM_db1_S1_Treatm!D4*Weighting!D4+TUM_db1_S1_Treatm!E4*Weighting!D5+TUM_db1_S1_Treatm!F4*Weighting!D6+TUM_db1_S1_Treatm!G4*Weighting!D7+TUM_db1_S1_Treatm!H4*Weighting!D8+TUM_db1_S1_Treatm!I4*Weighting!D9+TUM_db1_S1_Treatm!J4*Weighting!D10+TUM_db1_S1_Treatm!K4*Weighting!D11+TUM_db1_S1_Treatm!L4*Weighting!D12+TUM_db1_S1_Treatm!M4*Weighting!D13+TUM_db1_S1_Treatm!N4*Weighting!D14+TUM_db1_S1_Treatm!O4*Weighting!D15+TUM_db1_S1_Treatm!P4*Weighting!D16+TUM_db1_S1_Treatm!Q4*Weighting!D17</f>
        <v>21.856950165936425</v>
      </c>
      <c r="E4" s="6">
        <f ca="1">+TUM_db1_S1_Treatm!B4*Weighting!E2+TUM_db1_S1_Treatm!C4*Weighting!E3+TUM_db1_S1_Treatm!D4*Weighting!E4+TUM_db1_S1_Treatm!E4*Weighting!E5+TUM_db1_S1_Treatm!F4*Weighting!E6+TUM_db1_S1_Treatm!G4*Weighting!E7+TUM_db1_S1_Treatm!H4*Weighting!E8+TUM_db1_S1_Treatm!I4*Weighting!E9+TUM_db1_S1_Treatm!J4*Weighting!E10+TUM_db1_S1_Treatm!K4*Weighting!E11+TUM_db1_S1_Treatm!L4*Weighting!E12+TUM_db1_S1_Treatm!M4*Weighting!E13+TUM_db1_S1_Treatm!N4*Weighting!E14+TUM_db1_S1_Treatm!O4*Weighting!E15+TUM_db1_S1_Treatm!P4*Weighting!E16+TUM_db1_S1_Treatm!Q4*Weighting!E17</f>
        <v>11.329942879324349</v>
      </c>
      <c r="F4" s="6">
        <f ca="1">+TUM_db1_S1_Treatm!B4*Weighting!F2+TUM_db1_S1_Treatm!C4*Weighting!F3+TUM_db1_S1_Treatm!D4*Weighting!F4+TUM_db1_S1_Treatm!E4*Weighting!F5+TUM_db1_S1_Treatm!F4*Weighting!F6+TUM_db1_S1_Treatm!G4*Weighting!F7+TUM_db1_S1_Treatm!H4*Weighting!F8+TUM_db1_S1_Treatm!I4*Weighting!F9+TUM_db1_S1_Treatm!J4*Weighting!F10+TUM_db1_S1_Treatm!K4*Weighting!F11+TUM_db1_S1_Treatm!L4*Weighting!F12+TUM_db1_S1_Treatm!M4*Weighting!F13+TUM_db1_S1_Treatm!N4*Weighting!F14+TUM_db1_S1_Treatm!O4*Weighting!F15+TUM_db1_S1_Treatm!P4*Weighting!F16+TUM_db1_S1_Treatm!Q4*Weighting!F17</f>
        <v>20.962638002462953</v>
      </c>
      <c r="G4" s="6">
        <f>+TUM_db1_S1_Treatm!B4*Weighting!G2+TUM_db1_S1_Treatm!C4*Weighting!G3+TUM_db1_S1_Treatm!D4*Weighting!G4+TUM_db1_S1_Treatm!E4*Weighting!G5+TUM_db1_S1_Treatm!F4*Weighting!G6+TUM_db1_S1_Treatm!G4*Weighting!G7+TUM_db1_S1_Treatm!H4*Weighting!G8+TUM_db1_S1_Treatm!I4*Weighting!G9+TUM_db1_S1_Treatm!J4*Weighting!G10+TUM_db1_S1_Treatm!K4*Weighting!G11+TUM_db1_S1_Treatm!L4*Weighting!G12+TUM_db1_S1_Treatm!M4*Weighting!G13+TUM_db1_S1_Treatm!N4*Weighting!G14+TUM_db1_S1_Treatm!O4*Weighting!G15+TUM_db1_S1_Treatm!P4*Weighting!G16+TUM_db1_S1_Treatm!Q4*Weighting!G17</f>
        <v>12.413792356299046</v>
      </c>
      <c r="H4" s="6">
        <f>+TUM_db1_S1_Treatm!B4*Weighting!H2+TUM_db1_S1_Treatm!C4*Weighting!H3+TUM_db1_S1_Treatm!D4*Weighting!H4+TUM_db1_S1_Treatm!E4*Weighting!H5+TUM_db1_S1_Treatm!F4*Weighting!H6+TUM_db1_S1_Treatm!G4*Weighting!H7+TUM_db1_S1_Treatm!H4*Weighting!H8+TUM_db1_S1_Treatm!I4*Weighting!H9+TUM_db1_S1_Treatm!J4*Weighting!H10+TUM_db1_S1_Treatm!K4*Weighting!H11+TUM_db1_S1_Treatm!L4*Weighting!H12+TUM_db1_S1_Treatm!M4*Weighting!H13+TUM_db1_S1_Treatm!N4*Weighting!H14+TUM_db1_S1_Treatm!O4*Weighting!H15+TUM_db1_S1_Treatm!P4*Weighting!H16+TUM_db1_S1_Treatm!Q4*Weighting!H17</f>
        <v>11.881610796408921</v>
      </c>
      <c r="I4" s="6">
        <f>+TUM_db1_S1_Treatm!B4*Weighting!I2+TUM_db1_S1_Treatm!C4*Weighting!I3+TUM_db1_S1_Treatm!D4*Weighting!I4+TUM_db1_S1_Treatm!E4*Weighting!I5+TUM_db1_S1_Treatm!F4*Weighting!I6+TUM_db1_S1_Treatm!G4*Weighting!I7+TUM_db1_S1_Treatm!H4*Weighting!I8+TUM_db1_S1_Treatm!I4*Weighting!I9+TUM_db1_S1_Treatm!J4*Weighting!I10+TUM_db1_S1_Treatm!K4*Weighting!I11+TUM_db1_S1_Treatm!L4*Weighting!I12+TUM_db1_S1_Treatm!M4*Weighting!I13+TUM_db1_S1_Treatm!N4*Weighting!I14+TUM_db1_S1_Treatm!O4*Weighting!I15+TUM_db1_S1_Treatm!P4*Weighting!I16+TUM_db1_S1_Treatm!Q4*Weighting!I17</f>
        <v>12.884718673780409</v>
      </c>
      <c r="J4" s="6">
        <f>+TUM_db1_S1_Treatm!B4*Weighting!J2+TUM_db1_S1_Treatm!C4*Weighting!J3+TUM_db1_S1_Treatm!D4*Weighting!J4+TUM_db1_S1_Treatm!E4*Weighting!J5+TUM_db1_S1_Treatm!F4*Weighting!J6+TUM_db1_S1_Treatm!G4*Weighting!J7+TUM_db1_S1_Treatm!H4*Weighting!J8+TUM_db1_S1_Treatm!I4*Weighting!J9+TUM_db1_S1_Treatm!J4*Weighting!J10+TUM_db1_S1_Treatm!K4*Weighting!J11+TUM_db1_S1_Treatm!L4*Weighting!J12+TUM_db1_S1_Treatm!M4*Weighting!J13+TUM_db1_S1_Treatm!N4*Weighting!J14+TUM_db1_S1_Treatm!O4*Weighting!J15+TUM_db1_S1_Treatm!P4*Weighting!J16+TUM_db1_S1_Treatm!Q4*Weighting!J17</f>
        <v>10.015888827767471</v>
      </c>
      <c r="K4" s="6">
        <f>+TUM_db1_S1_Treatm!B4*Weighting!K2+TUM_db1_S1_Treatm!C4*Weighting!K3+TUM_db1_S1_Treatm!D4*Weighting!K4+TUM_db1_S1_Treatm!E4*Weighting!K5+TUM_db1_S1_Treatm!F4*Weighting!K6+TUM_db1_S1_Treatm!G4*Weighting!K7+TUM_db1_S1_Treatm!H4*Weighting!K8+TUM_db1_S1_Treatm!I4*Weighting!K9+TUM_db1_S1_Treatm!J4*Weighting!K10+TUM_db1_S1_Treatm!K4*Weighting!K11+TUM_db1_S1_Treatm!L4*Weighting!K12+TUM_db1_S1_Treatm!M4*Weighting!K13+TUM_db1_S1_Treatm!N4*Weighting!K14+TUM_db1_S1_Treatm!O4*Weighting!K15+TUM_db1_S1_Treatm!P4*Weighting!K16+TUM_db1_S1_Treatm!Q4*Weighting!K17</f>
        <v>12.340868749037467</v>
      </c>
      <c r="L4" s="6">
        <f>+TUM_db1_S1_Treatm!B4*Weighting!L2+TUM_db1_S1_Treatm!C4*Weighting!L3+TUM_db1_S1_Treatm!D4*Weighting!L4+TUM_db1_S1_Treatm!E4*Weighting!L5+TUM_db1_S1_Treatm!F4*Weighting!L6+TUM_db1_S1_Treatm!G4*Weighting!L7+TUM_db1_S1_Treatm!H4*Weighting!L8+TUM_db1_S1_Treatm!I4*Weighting!L9+TUM_db1_S1_Treatm!J4*Weighting!L10+TUM_db1_S1_Treatm!K4*Weighting!L11+TUM_db1_S1_Treatm!L4*Weighting!L12+TUM_db1_S1_Treatm!M4*Weighting!L13+TUM_db1_S1_Treatm!N4*Weighting!L14+TUM_db1_S1_Treatm!O4*Weighting!L15+TUM_db1_S1_Treatm!P4*Weighting!L16+TUM_db1_S1_Treatm!Q4*Weighting!L17</f>
        <v>15.626636196980911</v>
      </c>
      <c r="M4" s="6">
        <f>+TUM_db1_S1_Treatm!B4*Weighting!M2+TUM_db1_S1_Treatm!C4*Weighting!M3+TUM_db1_S1_Treatm!D4*Weighting!M4+TUM_db1_S1_Treatm!E4*Weighting!M5+TUM_db1_S1_Treatm!F4*Weighting!M6+TUM_db1_S1_Treatm!G4*Weighting!M7+TUM_db1_S1_Treatm!H4*Weighting!M8+TUM_db1_S1_Treatm!I4*Weighting!M9+TUM_db1_S1_Treatm!J4*Weighting!M10+TUM_db1_S1_Treatm!K4*Weighting!M11+TUM_db1_S1_Treatm!L4*Weighting!M12+TUM_db1_S1_Treatm!M4*Weighting!M13+TUM_db1_S1_Treatm!N4*Weighting!M14+TUM_db1_S1_Treatm!O4*Weighting!M15+TUM_db1_S1_Treatm!P4*Weighting!M16+TUM_db1_S1_Treatm!Q4*Weighting!M17</f>
        <v>0.58199713928430974</v>
      </c>
      <c r="N4" s="6">
        <f>+TUM_db1_S1_Treatm!B4*Weighting!N2+TUM_db1_S1_Treatm!C4*Weighting!N3+TUM_db1_S1_Treatm!D4*Weighting!N4+TUM_db1_S1_Treatm!E4*Weighting!N5+TUM_db1_S1_Treatm!F4*Weighting!N6+TUM_db1_S1_Treatm!G4*Weighting!N7+TUM_db1_S1_Treatm!H4*Weighting!N8+TUM_db1_S1_Treatm!I4*Weighting!N9+TUM_db1_S1_Treatm!J4*Weighting!N10+TUM_db1_S1_Treatm!K4*Weighting!N11+TUM_db1_S1_Treatm!L4*Weighting!N12+TUM_db1_S1_Treatm!M4*Weighting!N13+TUM_db1_S1_Treatm!N4*Weighting!N14+TUM_db1_S1_Treatm!O4*Weighting!N15+TUM_db1_S1_Treatm!P4*Weighting!N16+TUM_db1_S1_Treatm!Q4*Weighting!N17</f>
        <v>41.569626066139087</v>
      </c>
      <c r="O4" s="6">
        <f>+TUM_db1_S1_Treatm!B4*Weighting!O2+TUM_db1_S1_Treatm!C4*Weighting!O3+TUM_db1_S1_Treatm!D4*Weighting!O4+TUM_db1_S1_Treatm!E4*Weighting!O5+TUM_db1_S1_Treatm!F4*Weighting!O6+TUM_db1_S1_Treatm!G4*Weighting!O7+TUM_db1_S1_Treatm!H4*Weighting!O8+TUM_db1_S1_Treatm!I4*Weighting!O9+TUM_db1_S1_Treatm!J4*Weighting!O10+TUM_db1_S1_Treatm!K4*Weighting!O11+TUM_db1_S1_Treatm!L4*Weighting!O12+TUM_db1_S1_Treatm!M4*Weighting!O13+TUM_db1_S1_Treatm!N4*Weighting!O14+TUM_db1_S1_Treatm!O4*Weighting!O15+TUM_db1_S1_Treatm!P4*Weighting!O16+TUM_db1_S1_Treatm!Q4*Weighting!O17</f>
        <v>18.219215580635442</v>
      </c>
      <c r="P4" s="6">
        <f>+TUM_db1_S1_Treatm!B4*Weighting!P2+TUM_db1_S1_Treatm!C4*Weighting!P3+TUM_db1_S1_Treatm!D4*Weighting!P4+TUM_db1_S1_Treatm!E4*Weighting!P5+TUM_db1_S1_Treatm!F4*Weighting!P6+TUM_db1_S1_Treatm!G4*Weighting!P7+TUM_db1_S1_Treatm!H4*Weighting!P8+TUM_db1_S1_Treatm!I4*Weighting!P9+TUM_db1_S1_Treatm!J4*Weighting!P10+TUM_db1_S1_Treatm!K4*Weighting!P11+TUM_db1_S1_Treatm!L4*Weighting!P12+TUM_db1_S1_Treatm!M4*Weighting!P13+TUM_db1_S1_Treatm!N4*Weighting!P14+TUM_db1_S1_Treatm!O4*Weighting!P15+TUM_db1_S1_Treatm!P4*Weighting!P16+TUM_db1_S1_Treatm!Q4*Weighting!P17</f>
        <v>17.852834851563408</v>
      </c>
      <c r="Q4" s="6">
        <f>+TUM_db1_S1_Treatm!B4*Weighting!Q2+TUM_db1_S1_Treatm!C4*Weighting!Q3+TUM_db1_S1_Treatm!D4*Weighting!Q4+TUM_db1_S1_Treatm!E4*Weighting!Q5+TUM_db1_S1_Treatm!F4*Weighting!Q6+TUM_db1_S1_Treatm!G4*Weighting!Q7+TUM_db1_S1_Treatm!H4*Weighting!Q8+TUM_db1_S1_Treatm!I4*Weighting!Q9+TUM_db1_S1_Treatm!J4*Weighting!Q10+TUM_db1_S1_Treatm!K4*Weighting!Q11+TUM_db1_S1_Treatm!L4*Weighting!Q12+TUM_db1_S1_Treatm!M4*Weighting!Q13+TUM_db1_S1_Treatm!N4*Weighting!Q14+TUM_db1_S1_Treatm!O4*Weighting!Q15+TUM_db1_S1_Treatm!P4*Weighting!Q16+TUM_db1_S1_Treatm!Q4*Weighting!Q17</f>
        <v>1.1943164050775537</v>
      </c>
      <c r="R4" s="6">
        <f>+TUM_db1_S1_Treatm!B4*Weighting!R2+TUM_db1_S1_Treatm!C4*Weighting!R3+TUM_db1_S1_Treatm!D4*Weighting!R4+TUM_db1_S1_Treatm!E4*Weighting!R5+TUM_db1_S1_Treatm!F4*Weighting!R6+TUM_db1_S1_Treatm!G4*Weighting!R7+TUM_db1_S1_Treatm!H4*Weighting!R8+TUM_db1_S1_Treatm!I4*Weighting!R9+TUM_db1_S1_Treatm!J4*Weighting!R10+TUM_db1_S1_Treatm!K4*Weighting!R11+TUM_db1_S1_Treatm!L4*Weighting!R12+TUM_db1_S1_Treatm!M4*Weighting!R13+TUM_db1_S1_Treatm!N4*Weighting!R14+TUM_db1_S1_Treatm!O4*Weighting!R15+TUM_db1_S1_Treatm!P4*Weighting!R16+TUM_db1_S1_Treatm!Q4*Weighting!R17</f>
        <v>10.642901777644173</v>
      </c>
      <c r="S4" s="6">
        <f>+TUM_db1_S1_Treatm!B4*Weighting!S2+TUM_db1_S1_Treatm!C4*Weighting!S3+TUM_db1_S1_Treatm!D4*Weighting!S4+TUM_db1_S1_Treatm!E4*Weighting!S5+TUM_db1_S1_Treatm!F4*Weighting!S6+TUM_db1_S1_Treatm!G4*Weighting!S7+TUM_db1_S1_Treatm!H4*Weighting!S8+TUM_db1_S1_Treatm!I4*Weighting!S9+TUM_db1_S1_Treatm!J4*Weighting!S10+TUM_db1_S1_Treatm!K4*Weighting!S11+TUM_db1_S1_Treatm!L4*Weighting!S12+TUM_db1_S1_Treatm!M4*Weighting!S13+TUM_db1_S1_Treatm!N4*Weighting!S14+TUM_db1_S1_Treatm!O4*Weighting!S15+TUM_db1_S1_Treatm!P4*Weighting!S16+TUM_db1_S1_Treatm!Q4*Weighting!S17</f>
        <v>25.544326250679472</v>
      </c>
      <c r="T4" s="6">
        <f>+TUM_db1_S1_Treatm!B4*Weighting!T2+TUM_db1_S1_Treatm!C4*Weighting!T3+TUM_db1_S1_Treatm!D4*Weighting!T4+TUM_db1_S1_Treatm!E4*Weighting!T5+TUM_db1_S1_Treatm!F4*Weighting!T6+TUM_db1_S1_Treatm!G4*Weighting!T7+TUM_db1_S1_Treatm!H4*Weighting!T8+TUM_db1_S1_Treatm!I4*Weighting!T9+TUM_db1_S1_Treatm!J4*Weighting!T10+TUM_db1_S1_Treatm!K4*Weighting!T11+TUM_db1_S1_Treatm!L4*Weighting!T12+TUM_db1_S1_Treatm!M4*Weighting!T13+TUM_db1_S1_Treatm!N4*Weighting!T14+TUM_db1_S1_Treatm!O4*Weighting!T15+TUM_db1_S1_Treatm!P4*Weighting!T16+TUM_db1_S1_Treatm!Q4*Weighting!T17</f>
        <v>34.91141682278392</v>
      </c>
      <c r="U4" s="6">
        <f>+TUM_db1_S1_Treatm!B4*Weighting!U2+TUM_db1_S1_Treatm!C4*Weighting!U3+TUM_db1_S1_Treatm!D4*Weighting!U4+TUM_db1_S1_Treatm!E4*Weighting!U5+TUM_db1_S1_Treatm!F4*Weighting!U6+TUM_db1_S1_Treatm!G4*Weighting!U7+TUM_db1_S1_Treatm!H4*Weighting!U8+TUM_db1_S1_Treatm!I4*Weighting!U9+TUM_db1_S1_Treatm!J4*Weighting!U10+TUM_db1_S1_Treatm!K4*Weighting!U11+TUM_db1_S1_Treatm!L4*Weighting!U12+TUM_db1_S1_Treatm!M4*Weighting!U13+TUM_db1_S1_Treatm!N4*Weighting!U14+TUM_db1_S1_Treatm!O4*Weighting!U15+TUM_db1_S1_Treatm!P4*Weighting!U16+TUM_db1_S1_Treatm!Q4*Weighting!U17</f>
        <v>0.73734491526104873</v>
      </c>
      <c r="V4" s="6">
        <f>+TUM_db1_S1_Treatm!B4*Weighting!V2+TUM_db1_S1_Treatm!C4*Weighting!V3+TUM_db1_S1_Treatm!D4*Weighting!V4+TUM_db1_S1_Treatm!E4*Weighting!V5+TUM_db1_S1_Treatm!F4*Weighting!V6+TUM_db1_S1_Treatm!G4*Weighting!V7+TUM_db1_S1_Treatm!H4*Weighting!V8+TUM_db1_S1_Treatm!I4*Weighting!V9+TUM_db1_S1_Treatm!J4*Weighting!V10+TUM_db1_S1_Treatm!K4*Weighting!V11+TUM_db1_S1_Treatm!L4*Weighting!V12+TUM_db1_S1_Treatm!M4*Weighting!V13+TUM_db1_S1_Treatm!N4*Weighting!V14+TUM_db1_S1_Treatm!O4*Weighting!V15+TUM_db1_S1_Treatm!P4*Weighting!V16+TUM_db1_S1_Treatm!Q4*Weighting!V17</f>
        <v>5.3090937642377716</v>
      </c>
      <c r="W4" s="6">
        <f>+TUM_db1_S1_Treatm!B4*Weighting!W2+TUM_db1_S1_Treatm!C4*Weighting!W3+TUM_db1_S1_Treatm!D4*Weighting!W4+TUM_db1_S1_Treatm!E4*Weighting!W5+TUM_db1_S1_Treatm!F4*Weighting!W6+TUM_db1_S1_Treatm!G4*Weighting!W7+TUM_db1_S1_Treatm!H4*Weighting!W8+TUM_db1_S1_Treatm!I4*Weighting!W9+TUM_db1_S1_Treatm!J4*Weighting!W10+TUM_db1_S1_Treatm!K4*Weighting!W11+TUM_db1_S1_Treatm!L4*Weighting!W12+TUM_db1_S1_Treatm!M4*Weighting!W13+TUM_db1_S1_Treatm!N4*Weighting!W14+TUM_db1_S1_Treatm!O4*Weighting!W15+TUM_db1_S1_Treatm!P4*Weighting!W16+TUM_db1_S1_Treatm!Q4*Weighting!W17</f>
        <v>6.9609425873488053</v>
      </c>
      <c r="X4" s="6">
        <f>+TUM_db1_S1_Treatm!B4*Weighting!X2+TUM_db1_S1_Treatm!C4*Weighting!X3+TUM_db1_S1_Treatm!D4*Weighting!X4+TUM_db1_S1_Treatm!E4*Weighting!X5+TUM_db1_S1_Treatm!F4*Weighting!X6+TUM_db1_S1_Treatm!G4*Weighting!X7+TUM_db1_S1_Treatm!H4*Weighting!X8+TUM_db1_S1_Treatm!I4*Weighting!X9+TUM_db1_S1_Treatm!J4*Weighting!X10+TUM_db1_S1_Treatm!K4*Weighting!X11+TUM_db1_S1_Treatm!L4*Weighting!X12+TUM_db1_S1_Treatm!M4*Weighting!X13+TUM_db1_S1_Treatm!N4*Weighting!X14+TUM_db1_S1_Treatm!O4*Weighting!X15+TUM_db1_S1_Treatm!P4*Weighting!X16+TUM_db1_S1_Treatm!Q4*Weighting!X17</f>
        <v>0.59546483769474379</v>
      </c>
      <c r="Y4" s="6">
        <f>+TUM_db1_S1_Treatm!B4*Weighting!Y2+TUM_db1_S1_Treatm!C4*Weighting!Y3+TUM_db1_S1_Treatm!D4*Weighting!Y4+TUM_db1_S1_Treatm!E4*Weighting!Y5+TUM_db1_S1_Treatm!F4*Weighting!Y6+TUM_db1_S1_Treatm!G4*Weighting!Y7+TUM_db1_S1_Treatm!H4*Weighting!Y8+TUM_db1_S1_Treatm!I4*Weighting!Y9+TUM_db1_S1_Treatm!J4*Weighting!Y10+TUM_db1_S1_Treatm!K4*Weighting!Y11+TUM_db1_S1_Treatm!L4*Weighting!Y12+TUM_db1_S1_Treatm!M4*Weighting!Y13+TUM_db1_S1_Treatm!N4*Weighting!Y14+TUM_db1_S1_Treatm!O4*Weighting!Y15+TUM_db1_S1_Treatm!P4*Weighting!Y16+TUM_db1_S1_Treatm!Q4*Weighting!Y17</f>
        <v>0.86688483887798395</v>
      </c>
      <c r="Z4" s="6">
        <f>+TUM_db1_S1_Treatm!B4*Weighting!Z2+TUM_db1_S1_Treatm!C4*Weighting!Z3+TUM_db1_S1_Treatm!D4*Weighting!Z4+TUM_db1_S1_Treatm!E4*Weighting!Z5+TUM_db1_S1_Treatm!F4*Weighting!Z6+TUM_db1_S1_Treatm!G4*Weighting!Z7+TUM_db1_S1_Treatm!H4*Weighting!Z8+TUM_db1_S1_Treatm!I4*Weighting!Z9+TUM_db1_S1_Treatm!J4*Weighting!Z10+TUM_db1_S1_Treatm!K4*Weighting!Z11+TUM_db1_S1_Treatm!L4*Weighting!Z12+TUM_db1_S1_Treatm!M4*Weighting!Z13+TUM_db1_S1_Treatm!N4*Weighting!Z14+TUM_db1_S1_Treatm!O4*Weighting!Z15+TUM_db1_S1_Treatm!P4*Weighting!Z16+TUM_db1_S1_Treatm!Q4*Weighting!Z17</f>
        <v>3.6140615461626324</v>
      </c>
      <c r="AA4" s="6">
        <f>+TUM_db1_S1_Treatm!B4*Weighting!AA2+TUM_db1_S1_Treatm!C4*Weighting!AA3+TUM_db1_S1_Treatm!D4*Weighting!AA4+TUM_db1_S1_Treatm!E4*Weighting!AA5+TUM_db1_S1_Treatm!F4*Weighting!AA6+TUM_db1_S1_Treatm!G4*Weighting!AA7+TUM_db1_S1_Treatm!H4*Weighting!AA8+TUM_db1_S1_Treatm!I4*Weighting!AA9+TUM_db1_S1_Treatm!J4*Weighting!AA10+TUM_db1_S1_Treatm!K4*Weighting!AA11+TUM_db1_S1_Treatm!L4*Weighting!AA12+TUM_db1_S1_Treatm!M4*Weighting!AA13+TUM_db1_S1_Treatm!N4*Weighting!AA14+TUM_db1_S1_Treatm!O4*Weighting!AA15+TUM_db1_S1_Treatm!P4*Weighting!AA16+TUM_db1_S1_Treatm!Q4*Weighting!AA17</f>
        <v>14.393614120413485</v>
      </c>
    </row>
  </sheetData>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1_S1_Util!B2*Weighting!B2+TUM_db1_S1_Util!C2*Weighting!B3+TUM_db1_S1_Util!D2*Weighting!B4+TUM_db1_S1_Util!E2*Weighting!B5+TUM_db1_S1_Util!F2*Weighting!B6+TUM_db1_S1_Util!G2*Weighting!B7+TUM_db1_S1_Util!H2*Weighting!B8+TUM_db1_S1_Util!I2*Weighting!B9+TUM_db1_S1_Util!J2*Weighting!B10+TUM_db1_S1_Util!K2*Weighting!B11+TUM_db1_S1_Util!L2*Weighting!B12+TUM_db1_S1_Util!M2*Weighting!B13+TUM_db1_S1_Util!N2*Weighting!B14+TUM_db1_S1_Util!O2*Weighting!B15+TUM_db1_S1_Util!P2*Weighting!B16+TUM_db1_S1_Util!Q2*Weighting!B17</f>
        <v>-2.9937235880923136</v>
      </c>
      <c r="C2" s="6">
        <f ca="1">+TUM_db1_S1_Util!B2*Weighting!C2+TUM_db1_S1_Util!C2*Weighting!C3+TUM_db1_S1_Util!D2*Weighting!C4+TUM_db1_S1_Util!E2*Weighting!C5+TUM_db1_S1_Util!F2*Weighting!C6+TUM_db1_S1_Util!G2*Weighting!C7+TUM_db1_S1_Util!H2*Weighting!C8+TUM_db1_S1_Util!I2*Weighting!C9+TUM_db1_S1_Util!J2*Weighting!C10+TUM_db1_S1_Util!K2*Weighting!C11+TUM_db1_S1_Util!L2*Weighting!C12+TUM_db1_S1_Util!M2*Weighting!C13+TUM_db1_S1_Util!N2*Weighting!C14+TUM_db1_S1_Util!O2*Weighting!C15+TUM_db1_S1_Util!P2*Weighting!C16+TUM_db1_S1_Util!Q2*Weighting!C17</f>
        <v>-2.6754035513372636</v>
      </c>
      <c r="D2" s="6">
        <f ca="1">+TUM_db1_S1_Util!B2*Weighting!D2+TUM_db1_S1_Util!C2*Weighting!D3+TUM_db1_S1_Util!D2*Weighting!D4+TUM_db1_S1_Util!E2*Weighting!D5+TUM_db1_S1_Util!F2*Weighting!D6+TUM_db1_S1_Util!G2*Weighting!D7+TUM_db1_S1_Util!H2*Weighting!D8+TUM_db1_S1_Util!I2*Weighting!D9+TUM_db1_S1_Util!J2*Weighting!D10+TUM_db1_S1_Util!K2*Weighting!D11+TUM_db1_S1_Util!L2*Weighting!D12+TUM_db1_S1_Util!M2*Weighting!D13+TUM_db1_S1_Util!N2*Weighting!D14+TUM_db1_S1_Util!O2*Weighting!D15+TUM_db1_S1_Util!P2*Weighting!D16+TUM_db1_S1_Util!Q2*Weighting!D17</f>
        <v>-2.9196100249803481</v>
      </c>
      <c r="E2" s="6">
        <f ca="1">+TUM_db1_S1_Util!B2*Weighting!E2+TUM_db1_S1_Util!C2*Weighting!E3+TUM_db1_S1_Util!D2*Weighting!E4+TUM_db1_S1_Util!E2*Weighting!E5+TUM_db1_S1_Util!F2*Weighting!E6+TUM_db1_S1_Util!G2*Weighting!E7+TUM_db1_S1_Util!H2*Weighting!E8+TUM_db1_S1_Util!I2*Weighting!E9+TUM_db1_S1_Util!J2*Weighting!E10+TUM_db1_S1_Util!K2*Weighting!E11+TUM_db1_S1_Util!L2*Weighting!E12+TUM_db1_S1_Util!M2*Weighting!E13+TUM_db1_S1_Util!N2*Weighting!E14+TUM_db1_S1_Util!O2*Weighting!E15+TUM_db1_S1_Util!P2*Weighting!E16+TUM_db1_S1_Util!Q2*Weighting!E17</f>
        <v>-1.2284350000825304</v>
      </c>
      <c r="F2" s="6">
        <f ca="1">+TUM_db1_S1_Util!B2*Weighting!F2+TUM_db1_S1_Util!C2*Weighting!F3+TUM_db1_S1_Util!D2*Weighting!F4+TUM_db1_S1_Util!E2*Weighting!F5+TUM_db1_S1_Util!F2*Weighting!F6+TUM_db1_S1_Util!G2*Weighting!F7+TUM_db1_S1_Util!H2*Weighting!F8+TUM_db1_S1_Util!I2*Weighting!F9+TUM_db1_S1_Util!J2*Weighting!F10+TUM_db1_S1_Util!K2*Weighting!F11+TUM_db1_S1_Util!L2*Weighting!F12+TUM_db1_S1_Util!M2*Weighting!F13+TUM_db1_S1_Util!N2*Weighting!F14+TUM_db1_S1_Util!O2*Weighting!F15+TUM_db1_S1_Util!P2*Weighting!F16+TUM_db1_S1_Util!Q2*Weighting!F17</f>
        <v>-2.9286132107456502</v>
      </c>
      <c r="G2" s="6">
        <f>+TUM_db1_S1_Util!B2*Weighting!G2+TUM_db1_S1_Util!C2*Weighting!G3+TUM_db1_S1_Util!D2*Weighting!G4+TUM_db1_S1_Util!E2*Weighting!G5+TUM_db1_S1_Util!F2*Weighting!G6+TUM_db1_S1_Util!G2*Weighting!G7+TUM_db1_S1_Util!H2*Weighting!G8+TUM_db1_S1_Util!I2*Weighting!G9+TUM_db1_S1_Util!J2*Weighting!G10+TUM_db1_S1_Util!K2*Weighting!G11+TUM_db1_S1_Util!L2*Weighting!G12+TUM_db1_S1_Util!M2*Weighting!G13+TUM_db1_S1_Util!N2*Weighting!G14+TUM_db1_S1_Util!O2*Weighting!G15+TUM_db1_S1_Util!P2*Weighting!G16+TUM_db1_S1_Util!Q2*Weighting!G17</f>
        <v>-1.9796590169345256</v>
      </c>
      <c r="H2" s="6">
        <f>+TUM_db1_S1_Util!B2*Weighting!H2+TUM_db1_S1_Util!C2*Weighting!H3+TUM_db1_S1_Util!D2*Weighting!H4+TUM_db1_S1_Util!E2*Weighting!H5+TUM_db1_S1_Util!F2*Weighting!H6+TUM_db1_S1_Util!G2*Weighting!H7+TUM_db1_S1_Util!H2*Weighting!H8+TUM_db1_S1_Util!I2*Weighting!H9+TUM_db1_S1_Util!J2*Weighting!H10+TUM_db1_S1_Util!K2*Weighting!H11+TUM_db1_S1_Util!L2*Weighting!H12+TUM_db1_S1_Util!M2*Weighting!H13+TUM_db1_S1_Util!N2*Weighting!H14+TUM_db1_S1_Util!O2*Weighting!H15+TUM_db1_S1_Util!P2*Weighting!H16+TUM_db1_S1_Util!Q2*Weighting!H17</f>
        <v>-2.0440993334663027</v>
      </c>
      <c r="I2" s="6">
        <f>+TUM_db1_S1_Util!B2*Weighting!I2+TUM_db1_S1_Util!C2*Weighting!I3+TUM_db1_S1_Util!D2*Weighting!I4+TUM_db1_S1_Util!E2*Weighting!I5+TUM_db1_S1_Util!F2*Weighting!I6+TUM_db1_S1_Util!G2*Weighting!I7+TUM_db1_S1_Util!H2*Weighting!I8+TUM_db1_S1_Util!I2*Weighting!I9+TUM_db1_S1_Util!J2*Weighting!I10+TUM_db1_S1_Util!K2*Weighting!I11+TUM_db1_S1_Util!L2*Weighting!I12+TUM_db1_S1_Util!M2*Weighting!I13+TUM_db1_S1_Util!N2*Weighting!I14+TUM_db1_S1_Util!O2*Weighting!I15+TUM_db1_S1_Util!P2*Weighting!I16+TUM_db1_S1_Util!Q2*Weighting!I17</f>
        <v>-2.0273236262985197</v>
      </c>
      <c r="J2" s="6">
        <f>+TUM_db1_S1_Util!B2*Weighting!J2+TUM_db1_S1_Util!C2*Weighting!J3+TUM_db1_S1_Util!D2*Weighting!J4+TUM_db1_S1_Util!E2*Weighting!J5+TUM_db1_S1_Util!F2*Weighting!J6+TUM_db1_S1_Util!G2*Weighting!J7+TUM_db1_S1_Util!H2*Weighting!J8+TUM_db1_S1_Util!I2*Weighting!J9+TUM_db1_S1_Util!J2*Weighting!J10+TUM_db1_S1_Util!K2*Weighting!J11+TUM_db1_S1_Util!L2*Weighting!J12+TUM_db1_S1_Util!M2*Weighting!J13+TUM_db1_S1_Util!N2*Weighting!J14+TUM_db1_S1_Util!O2*Weighting!J15+TUM_db1_S1_Util!P2*Weighting!J16+TUM_db1_S1_Util!Q2*Weighting!J17</f>
        <v>-1.6277194108017217</v>
      </c>
      <c r="K2" s="6">
        <f>+TUM_db1_S1_Util!B2*Weighting!K2+TUM_db1_S1_Util!C2*Weighting!K3+TUM_db1_S1_Util!D2*Weighting!K4+TUM_db1_S1_Util!E2*Weighting!K5+TUM_db1_S1_Util!F2*Weighting!K6+TUM_db1_S1_Util!G2*Weighting!K7+TUM_db1_S1_Util!H2*Weighting!K8+TUM_db1_S1_Util!I2*Weighting!K9+TUM_db1_S1_Util!J2*Weighting!K10+TUM_db1_S1_Util!K2*Weighting!K11+TUM_db1_S1_Util!L2*Weighting!K12+TUM_db1_S1_Util!M2*Weighting!K13+TUM_db1_S1_Util!N2*Weighting!K14+TUM_db1_S1_Util!O2*Weighting!K15+TUM_db1_S1_Util!P2*Weighting!K16+TUM_db1_S1_Util!Q2*Weighting!K17</f>
        <v>-2.0305970451026907</v>
      </c>
      <c r="L2" s="6">
        <f>+TUM_db1_S1_Util!B2*Weighting!L2+TUM_db1_S1_Util!C2*Weighting!L3+TUM_db1_S1_Util!D2*Weighting!L4+TUM_db1_S1_Util!E2*Weighting!L5+TUM_db1_S1_Util!F2*Weighting!L6+TUM_db1_S1_Util!G2*Weighting!L7+TUM_db1_S1_Util!H2*Weighting!L8+TUM_db1_S1_Util!I2*Weighting!L9+TUM_db1_S1_Util!J2*Weighting!L10+TUM_db1_S1_Util!K2*Weighting!L11+TUM_db1_S1_Util!L2*Weighting!L12+TUM_db1_S1_Util!M2*Weighting!L13+TUM_db1_S1_Util!N2*Weighting!L14+TUM_db1_S1_Util!O2*Weighting!L15+TUM_db1_S1_Util!P2*Weighting!L16+TUM_db1_S1_Util!Q2*Weighting!L17</f>
        <v>-3.2277157760842798</v>
      </c>
      <c r="M2" s="6">
        <f>+TUM_db1_S1_Util!B2*Weighting!M2+TUM_db1_S1_Util!C2*Weighting!M3+TUM_db1_S1_Util!D2*Weighting!M4+TUM_db1_S1_Util!E2*Weighting!M5+TUM_db1_S1_Util!F2*Weighting!M6+TUM_db1_S1_Util!G2*Weighting!M7+TUM_db1_S1_Util!H2*Weighting!M8+TUM_db1_S1_Util!I2*Weighting!M9+TUM_db1_S1_Util!J2*Weighting!M10+TUM_db1_S1_Util!K2*Weighting!M11+TUM_db1_S1_Util!L2*Weighting!M12+TUM_db1_S1_Util!M2*Weighting!M13+TUM_db1_S1_Util!N2*Weighting!M14+TUM_db1_S1_Util!O2*Weighting!M15+TUM_db1_S1_Util!P2*Weighting!M16+TUM_db1_S1_Util!Q2*Weighting!M17</f>
        <v>-6.126934432966382E-2</v>
      </c>
      <c r="N2" s="6">
        <f>+TUM_db1_S1_Util!B2*Weighting!N2+TUM_db1_S1_Util!C2*Weighting!N3+TUM_db1_S1_Util!D2*Weighting!N4+TUM_db1_S1_Util!E2*Weighting!N5+TUM_db1_S1_Util!F2*Weighting!N6+TUM_db1_S1_Util!G2*Weighting!N7+TUM_db1_S1_Util!H2*Weighting!N8+TUM_db1_S1_Util!I2*Weighting!N9+TUM_db1_S1_Util!J2*Weighting!N10+TUM_db1_S1_Util!K2*Weighting!N11+TUM_db1_S1_Util!L2*Weighting!N12+TUM_db1_S1_Util!M2*Weighting!N13+TUM_db1_S1_Util!N2*Weighting!N14+TUM_db1_S1_Util!O2*Weighting!N15+TUM_db1_S1_Util!P2*Weighting!N16+TUM_db1_S1_Util!Q2*Weighting!N17</f>
        <v>-5.5208197615807242</v>
      </c>
      <c r="O2" s="6">
        <f>+TUM_db1_S1_Util!B2*Weighting!O2+TUM_db1_S1_Util!C2*Weighting!O3+TUM_db1_S1_Util!D2*Weighting!O4+TUM_db1_S1_Util!E2*Weighting!O5+TUM_db1_S1_Util!F2*Weighting!O6+TUM_db1_S1_Util!G2*Weighting!O7+TUM_db1_S1_Util!H2*Weighting!O8+TUM_db1_S1_Util!I2*Weighting!O9+TUM_db1_S1_Util!J2*Weighting!O10+TUM_db1_S1_Util!K2*Weighting!O11+TUM_db1_S1_Util!L2*Weighting!O12+TUM_db1_S1_Util!M2*Weighting!O13+TUM_db1_S1_Util!N2*Weighting!O14+TUM_db1_S1_Util!O2*Weighting!O15+TUM_db1_S1_Util!P2*Weighting!O16+TUM_db1_S1_Util!Q2*Weighting!O17</f>
        <v>-5.1267703413799746</v>
      </c>
      <c r="P2" s="6">
        <f>+TUM_db1_S1_Util!B2*Weighting!P2+TUM_db1_S1_Util!C2*Weighting!P3+TUM_db1_S1_Util!D2*Weighting!P4+TUM_db1_S1_Util!E2*Weighting!P5+TUM_db1_S1_Util!F2*Weighting!P6+TUM_db1_S1_Util!G2*Weighting!P7+TUM_db1_S1_Util!H2*Weighting!P8+TUM_db1_S1_Util!I2*Weighting!P9+TUM_db1_S1_Util!J2*Weighting!P10+TUM_db1_S1_Util!K2*Weighting!P11+TUM_db1_S1_Util!L2*Weighting!P12+TUM_db1_S1_Util!M2*Weighting!P13+TUM_db1_S1_Util!N2*Weighting!P14+TUM_db1_S1_Util!O2*Weighting!P15+TUM_db1_S1_Util!P2*Weighting!P16+TUM_db1_S1_Util!Q2*Weighting!P17</f>
        <v>-3.6292035352691148</v>
      </c>
      <c r="Q2" s="6">
        <f>+TUM_db1_S1_Util!B2*Weighting!Q2+TUM_db1_S1_Util!C2*Weighting!Q3+TUM_db1_S1_Util!D2*Weighting!Q4+TUM_db1_S1_Util!E2*Weighting!Q5+TUM_db1_S1_Util!F2*Weighting!Q6+TUM_db1_S1_Util!G2*Weighting!Q7+TUM_db1_S1_Util!H2*Weighting!Q8+TUM_db1_S1_Util!I2*Weighting!Q9+TUM_db1_S1_Util!J2*Weighting!Q10+TUM_db1_S1_Util!K2*Weighting!Q11+TUM_db1_S1_Util!L2*Weighting!Q12+TUM_db1_S1_Util!M2*Weighting!Q13+TUM_db1_S1_Util!N2*Weighting!Q14+TUM_db1_S1_Util!O2*Weighting!Q15+TUM_db1_S1_Util!P2*Weighting!Q16+TUM_db1_S1_Util!Q2*Weighting!Q17</f>
        <v>-0.22888837418976543</v>
      </c>
      <c r="R2" s="6">
        <f>+TUM_db1_S1_Util!B2*Weighting!R2+TUM_db1_S1_Util!C2*Weighting!R3+TUM_db1_S1_Util!D2*Weighting!R4+TUM_db1_S1_Util!E2*Weighting!R5+TUM_db1_S1_Util!F2*Weighting!R6+TUM_db1_S1_Util!G2*Weighting!R7+TUM_db1_S1_Util!H2*Weighting!R8+TUM_db1_S1_Util!I2*Weighting!R9+TUM_db1_S1_Util!J2*Weighting!R10+TUM_db1_S1_Util!K2*Weighting!R11+TUM_db1_S1_Util!L2*Weighting!R12+TUM_db1_S1_Util!M2*Weighting!R13+TUM_db1_S1_Util!N2*Weighting!R14+TUM_db1_S1_Util!O2*Weighting!R15+TUM_db1_S1_Util!P2*Weighting!R16+TUM_db1_S1_Util!Q2*Weighting!R17</f>
        <v>-0.88114366038758996</v>
      </c>
      <c r="S2" s="6">
        <f>+TUM_db1_S1_Util!B2*Weighting!S2+TUM_db1_S1_Util!C2*Weighting!S3+TUM_db1_S1_Util!D2*Weighting!S4+TUM_db1_S1_Util!E2*Weighting!S5+TUM_db1_S1_Util!F2*Weighting!S6+TUM_db1_S1_Util!G2*Weighting!S7+TUM_db1_S1_Util!H2*Weighting!S8+TUM_db1_S1_Util!I2*Weighting!S9+TUM_db1_S1_Util!J2*Weighting!S10+TUM_db1_S1_Util!K2*Weighting!S11+TUM_db1_S1_Util!L2*Weighting!S12+TUM_db1_S1_Util!M2*Weighting!S13+TUM_db1_S1_Util!N2*Weighting!S14+TUM_db1_S1_Util!O2*Weighting!S15+TUM_db1_S1_Util!P2*Weighting!S16+TUM_db1_S1_Util!Q2*Weighting!S17</f>
        <v>-3.0724694970977171</v>
      </c>
      <c r="T2" s="6">
        <f>+TUM_db1_S1_Util!B2*Weighting!T2+TUM_db1_S1_Util!C2*Weighting!T3+TUM_db1_S1_Util!D2*Weighting!T4+TUM_db1_S1_Util!E2*Weighting!T5+TUM_db1_S1_Util!F2*Weighting!T6+TUM_db1_S1_Util!G2*Weighting!T7+TUM_db1_S1_Util!H2*Weighting!T8+TUM_db1_S1_Util!I2*Weighting!T9+TUM_db1_S1_Util!J2*Weighting!T10+TUM_db1_S1_Util!K2*Weighting!T11+TUM_db1_S1_Util!L2*Weighting!T12+TUM_db1_S1_Util!M2*Weighting!T13+TUM_db1_S1_Util!N2*Weighting!T14+TUM_db1_S1_Util!O2*Weighting!T15+TUM_db1_S1_Util!P2*Weighting!T16+TUM_db1_S1_Util!Q2*Weighting!T17</f>
        <v>-4.0774316353574207</v>
      </c>
      <c r="U2" s="6">
        <f>+TUM_db1_S1_Util!B2*Weighting!U2+TUM_db1_S1_Util!C2*Weighting!U3+TUM_db1_S1_Util!D2*Weighting!U4+TUM_db1_S1_Util!E2*Weighting!U5+TUM_db1_S1_Util!F2*Weighting!U6+TUM_db1_S1_Util!G2*Weighting!U7+TUM_db1_S1_Util!H2*Weighting!U8+TUM_db1_S1_Util!I2*Weighting!U9+TUM_db1_S1_Util!J2*Weighting!U10+TUM_db1_S1_Util!K2*Weighting!U11+TUM_db1_S1_Util!L2*Weighting!U12+TUM_db1_S1_Util!M2*Weighting!U13+TUM_db1_S1_Util!N2*Weighting!U14+TUM_db1_S1_Util!O2*Weighting!U15+TUM_db1_S1_Util!P2*Weighting!U16+TUM_db1_S1_Util!Q2*Weighting!U17</f>
        <v>-0.11221098778422922</v>
      </c>
      <c r="V2" s="6">
        <f>+TUM_db1_S1_Util!B2*Weighting!V2+TUM_db1_S1_Util!C2*Weighting!V3+TUM_db1_S1_Util!D2*Weighting!V4+TUM_db1_S1_Util!E2*Weighting!V5+TUM_db1_S1_Util!F2*Weighting!V6+TUM_db1_S1_Util!G2*Weighting!V7+TUM_db1_S1_Util!H2*Weighting!V8+TUM_db1_S1_Util!I2*Weighting!V9+TUM_db1_S1_Util!J2*Weighting!V10+TUM_db1_S1_Util!K2*Weighting!V11+TUM_db1_S1_Util!L2*Weighting!V12+TUM_db1_S1_Util!M2*Weighting!V13+TUM_db1_S1_Util!N2*Weighting!V14+TUM_db1_S1_Util!O2*Weighting!V15+TUM_db1_S1_Util!P2*Weighting!V16+TUM_db1_S1_Util!Q2*Weighting!V17</f>
        <v>-0.45178336331105001</v>
      </c>
      <c r="W2" s="6">
        <f>+TUM_db1_S1_Util!B2*Weighting!W2+TUM_db1_S1_Util!C2*Weighting!W3+TUM_db1_S1_Util!D2*Weighting!W4+TUM_db1_S1_Util!E2*Weighting!W5+TUM_db1_S1_Util!F2*Weighting!W6+TUM_db1_S1_Util!G2*Weighting!W7+TUM_db1_S1_Util!H2*Weighting!W8+TUM_db1_S1_Util!I2*Weighting!W9+TUM_db1_S1_Util!J2*Weighting!W10+TUM_db1_S1_Util!K2*Weighting!W11+TUM_db1_S1_Util!L2*Weighting!W12+TUM_db1_S1_Util!M2*Weighting!W13+TUM_db1_S1_Util!N2*Weighting!W14+TUM_db1_S1_Util!O2*Weighting!W15+TUM_db1_S1_Util!P2*Weighting!W16+TUM_db1_S1_Util!Q2*Weighting!W17</f>
        <v>-1.7169745697654373</v>
      </c>
      <c r="X2" s="6">
        <f>+TUM_db1_S1_Util!B2*Weighting!X2+TUM_db1_S1_Util!C2*Weighting!X3+TUM_db1_S1_Util!D2*Weighting!X4+TUM_db1_S1_Util!E2*Weighting!X5+TUM_db1_S1_Util!F2*Weighting!X6+TUM_db1_S1_Util!G2*Weighting!X7+TUM_db1_S1_Util!H2*Weighting!X8+TUM_db1_S1_Util!I2*Weighting!X9+TUM_db1_S1_Util!J2*Weighting!X10+TUM_db1_S1_Util!K2*Weighting!X11+TUM_db1_S1_Util!L2*Weighting!X12+TUM_db1_S1_Util!M2*Weighting!X13+TUM_db1_S1_Util!N2*Weighting!X14+TUM_db1_S1_Util!O2*Weighting!X15+TUM_db1_S1_Util!P2*Weighting!X16+TUM_db1_S1_Util!Q2*Weighting!X17</f>
        <v>-0.1912480737896631</v>
      </c>
      <c r="Y2" s="6">
        <f>+TUM_db1_S1_Util!B2*Weighting!Y2+TUM_db1_S1_Util!C2*Weighting!Y3+TUM_db1_S1_Util!D2*Weighting!Y4+TUM_db1_S1_Util!E2*Weighting!Y5+TUM_db1_S1_Util!F2*Weighting!Y6+TUM_db1_S1_Util!G2*Weighting!Y7+TUM_db1_S1_Util!H2*Weighting!Y8+TUM_db1_S1_Util!I2*Weighting!Y9+TUM_db1_S1_Util!J2*Weighting!Y10+TUM_db1_S1_Util!K2*Weighting!Y11+TUM_db1_S1_Util!L2*Weighting!Y12+TUM_db1_S1_Util!M2*Weighting!Y13+TUM_db1_S1_Util!N2*Weighting!Y14+TUM_db1_S1_Util!O2*Weighting!Y15+TUM_db1_S1_Util!P2*Weighting!Y16+TUM_db1_S1_Util!Q2*Weighting!Y17</f>
        <v>-0.14044910301792884</v>
      </c>
      <c r="Z2" s="6">
        <f>+TUM_db1_S1_Util!B2*Weighting!Z2+TUM_db1_S1_Util!C2*Weighting!Z3+TUM_db1_S1_Util!D2*Weighting!Z4+TUM_db1_S1_Util!E2*Weighting!Z5+TUM_db1_S1_Util!F2*Weighting!Z6+TUM_db1_S1_Util!G2*Weighting!Z7+TUM_db1_S1_Util!H2*Weighting!Z8+TUM_db1_S1_Util!I2*Weighting!Z9+TUM_db1_S1_Util!J2*Weighting!Z10+TUM_db1_S1_Util!K2*Weighting!Z11+TUM_db1_S1_Util!L2*Weighting!Z12+TUM_db1_S1_Util!M2*Weighting!Z13+TUM_db1_S1_Util!N2*Weighting!Z14+TUM_db1_S1_Util!O2*Weighting!Z15+TUM_db1_S1_Util!P2*Weighting!Z16+TUM_db1_S1_Util!Q2*Weighting!Z17</f>
        <v>-1.258943260854068</v>
      </c>
      <c r="AA2" s="6">
        <f>+TUM_db1_S1_Util!B2*Weighting!AA2+TUM_db1_S1_Util!C2*Weighting!AA3+TUM_db1_S1_Util!D2*Weighting!AA4+TUM_db1_S1_Util!E2*Weighting!AA5+TUM_db1_S1_Util!F2*Weighting!AA6+TUM_db1_S1_Util!G2*Weighting!AA7+TUM_db1_S1_Util!H2*Weighting!AA8+TUM_db1_S1_Util!I2*Weighting!AA9+TUM_db1_S1_Util!J2*Weighting!AA10+TUM_db1_S1_Util!K2*Weighting!AA11+TUM_db1_S1_Util!L2*Weighting!AA12+TUM_db1_S1_Util!M2*Weighting!AA13+TUM_db1_S1_Util!N2*Weighting!AA14+TUM_db1_S1_Util!O2*Weighting!AA15+TUM_db1_S1_Util!P2*Weighting!AA16+TUM_db1_S1_Util!Q2*Weighting!AA17</f>
        <v>-1.9772229867537816</v>
      </c>
    </row>
    <row r="3" spans="1:27" x14ac:dyDescent="0.35">
      <c r="A3" s="5" t="s">
        <v>2</v>
      </c>
      <c r="B3" s="6">
        <f ca="1">+TUM_db1_S1_Util!B3*Weighting!B2+TUM_db1_S1_Util!C3*Weighting!B3+TUM_db1_S1_Util!D3*Weighting!B4+TUM_db1_S1_Util!E3*Weighting!B5+TUM_db1_S1_Util!F3*Weighting!B6+TUM_db1_S1_Util!G3*Weighting!B7+TUM_db1_S1_Util!H3*Weighting!B8+TUM_db1_S1_Util!I3*Weighting!B9+TUM_db1_S1_Util!J3*Weighting!B10+TUM_db1_S1_Util!K3*Weighting!B11+TUM_db1_S1_Util!L3*Weighting!B12+TUM_db1_S1_Util!M3*Weighting!B13+TUM_db1_S1_Util!N3*Weighting!B14+TUM_db1_S1_Util!O3*Weighting!B15+TUM_db1_S1_Util!P3*Weighting!B16+TUM_db1_S1_Util!Q3*Weighting!B17</f>
        <v>-0.12995884852580039</v>
      </c>
      <c r="C3" s="6">
        <f ca="1">+TUM_db1_S1_Util!B3*Weighting!C2+TUM_db1_S1_Util!C3*Weighting!C3+TUM_db1_S1_Util!D3*Weighting!C4+TUM_db1_S1_Util!E3*Weighting!C5+TUM_db1_S1_Util!F3*Weighting!C6+TUM_db1_S1_Util!G3*Weighting!C7+TUM_db1_S1_Util!H3*Weighting!C8+TUM_db1_S1_Util!I3*Weighting!C9+TUM_db1_S1_Util!J3*Weighting!C10+TUM_db1_S1_Util!K3*Weighting!C11+TUM_db1_S1_Util!L3*Weighting!C12+TUM_db1_S1_Util!M3*Weighting!C13+TUM_db1_S1_Util!N3*Weighting!C14+TUM_db1_S1_Util!O3*Weighting!C15+TUM_db1_S1_Util!P3*Weighting!C16+TUM_db1_S1_Util!Q3*Weighting!C17</f>
        <v>-9.5758708156242087E-2</v>
      </c>
      <c r="D3" s="6">
        <f ca="1">+TUM_db1_S1_Util!B3*Weighting!D2+TUM_db1_S1_Util!C3*Weighting!D3+TUM_db1_S1_Util!D3*Weighting!D4+TUM_db1_S1_Util!E3*Weighting!D5+TUM_db1_S1_Util!F3*Weighting!D6+TUM_db1_S1_Util!G3*Weighting!D7+TUM_db1_S1_Util!H3*Weighting!D8+TUM_db1_S1_Util!I3*Weighting!D9+TUM_db1_S1_Util!J3*Weighting!D10+TUM_db1_S1_Util!K3*Weighting!D11+TUM_db1_S1_Util!L3*Weighting!D12+TUM_db1_S1_Util!M3*Weighting!D13+TUM_db1_S1_Util!N3*Weighting!D14+TUM_db1_S1_Util!O3*Weighting!D15+TUM_db1_S1_Util!P3*Weighting!D16+TUM_db1_S1_Util!Q3*Weighting!D17</f>
        <v>-0.12491534094629869</v>
      </c>
      <c r="E3" s="6">
        <f ca="1">+TUM_db1_S1_Util!B3*Weighting!E2+TUM_db1_S1_Util!C3*Weighting!E3+TUM_db1_S1_Util!D3*Weighting!E4+TUM_db1_S1_Util!E3*Weighting!E5+TUM_db1_S1_Util!F3*Weighting!E6+TUM_db1_S1_Util!G3*Weighting!E7+TUM_db1_S1_Util!H3*Weighting!E8+TUM_db1_S1_Util!I3*Weighting!E9+TUM_db1_S1_Util!J3*Weighting!E10+TUM_db1_S1_Util!K3*Weighting!E11+TUM_db1_S1_Util!L3*Weighting!E12+TUM_db1_S1_Util!M3*Weighting!E13+TUM_db1_S1_Util!N3*Weighting!E14+TUM_db1_S1_Util!O3*Weighting!E15+TUM_db1_S1_Util!P3*Weighting!E16+TUM_db1_S1_Util!Q3*Weighting!E17</f>
        <v>-6.7196156840715393E-2</v>
      </c>
      <c r="F3" s="6">
        <f ca="1">+TUM_db1_S1_Util!B3*Weighting!F2+TUM_db1_S1_Util!C3*Weighting!F3+TUM_db1_S1_Util!D3*Weighting!F4+TUM_db1_S1_Util!E3*Weighting!F5+TUM_db1_S1_Util!F3*Weighting!F6+TUM_db1_S1_Util!G3*Weighting!F7+TUM_db1_S1_Util!H3*Weighting!F8+TUM_db1_S1_Util!I3*Weighting!F9+TUM_db1_S1_Util!J3*Weighting!F10+TUM_db1_S1_Util!K3*Weighting!F11+TUM_db1_S1_Util!L3*Weighting!F12+TUM_db1_S1_Util!M3*Weighting!F13+TUM_db1_S1_Util!N3*Weighting!F14+TUM_db1_S1_Util!O3*Weighting!F15+TUM_db1_S1_Util!P3*Weighting!F16+TUM_db1_S1_Util!Q3*Weighting!F17</f>
        <v>-0.11498472928358494</v>
      </c>
      <c r="G3" s="6">
        <f>+TUM_db1_S1_Util!B3*Weighting!G2+TUM_db1_S1_Util!C3*Weighting!G3+TUM_db1_S1_Util!D3*Weighting!G4+TUM_db1_S1_Util!E3*Weighting!G5+TUM_db1_S1_Util!F3*Weighting!G6+TUM_db1_S1_Util!G3*Weighting!G7+TUM_db1_S1_Util!H3*Weighting!G8+TUM_db1_S1_Util!I3*Weighting!G9+TUM_db1_S1_Util!J3*Weighting!G10+TUM_db1_S1_Util!K3*Weighting!G11+TUM_db1_S1_Util!L3*Weighting!G12+TUM_db1_S1_Util!M3*Weighting!G13+TUM_db1_S1_Util!N3*Weighting!G14+TUM_db1_S1_Util!O3*Weighting!G15+TUM_db1_S1_Util!P3*Weighting!G16+TUM_db1_S1_Util!Q3*Weighting!G17</f>
        <v>-9.5532778337389226E-2</v>
      </c>
      <c r="H3" s="6">
        <f>+TUM_db1_S1_Util!B3*Weighting!H2+TUM_db1_S1_Util!C3*Weighting!H3+TUM_db1_S1_Util!D3*Weighting!H4+TUM_db1_S1_Util!E3*Weighting!H5+TUM_db1_S1_Util!F3*Weighting!H6+TUM_db1_S1_Util!G3*Weighting!H7+TUM_db1_S1_Util!H3*Weighting!H8+TUM_db1_S1_Util!I3*Weighting!H9+TUM_db1_S1_Util!J3*Weighting!H10+TUM_db1_S1_Util!K3*Weighting!H11+TUM_db1_S1_Util!L3*Weighting!H12+TUM_db1_S1_Util!M3*Weighting!H13+TUM_db1_S1_Util!N3*Weighting!H14+TUM_db1_S1_Util!O3*Weighting!H15+TUM_db1_S1_Util!P3*Weighting!H16+TUM_db1_S1_Util!Q3*Weighting!H17</f>
        <v>-8.6472682864008221E-2</v>
      </c>
      <c r="I3" s="6">
        <f>+TUM_db1_S1_Util!B3*Weighting!I2+TUM_db1_S1_Util!C3*Weighting!I3+TUM_db1_S1_Util!D3*Weighting!I4+TUM_db1_S1_Util!E3*Weighting!I5+TUM_db1_S1_Util!F3*Weighting!I6+TUM_db1_S1_Util!G3*Weighting!I7+TUM_db1_S1_Util!H3*Weighting!I8+TUM_db1_S1_Util!I3*Weighting!I9+TUM_db1_S1_Util!J3*Weighting!I10+TUM_db1_S1_Util!K3*Weighting!I11+TUM_db1_S1_Util!L3*Weighting!I12+TUM_db1_S1_Util!M3*Weighting!I13+TUM_db1_S1_Util!N3*Weighting!I14+TUM_db1_S1_Util!O3*Weighting!I15+TUM_db1_S1_Util!P3*Weighting!I16+TUM_db1_S1_Util!Q3*Weighting!I17</f>
        <v>-9.426653150042788E-2</v>
      </c>
      <c r="J3" s="6">
        <f>+TUM_db1_S1_Util!B3*Weighting!J2+TUM_db1_S1_Util!C3*Weighting!J3+TUM_db1_S1_Util!D3*Weighting!J4+TUM_db1_S1_Util!E3*Weighting!J5+TUM_db1_S1_Util!F3*Weighting!J6+TUM_db1_S1_Util!G3*Weighting!J7+TUM_db1_S1_Util!H3*Weighting!J8+TUM_db1_S1_Util!I3*Weighting!J9+TUM_db1_S1_Util!J3*Weighting!J10+TUM_db1_S1_Util!K3*Weighting!J11+TUM_db1_S1_Util!L3*Weighting!J12+TUM_db1_S1_Util!M3*Weighting!J13+TUM_db1_S1_Util!N3*Weighting!J14+TUM_db1_S1_Util!O3*Weighting!J15+TUM_db1_S1_Util!P3*Weighting!J16+TUM_db1_S1_Util!Q3*Weighting!J17</f>
        <v>-0.12451517118218511</v>
      </c>
      <c r="K3" s="6">
        <f>+TUM_db1_S1_Util!B3*Weighting!K2+TUM_db1_S1_Util!C3*Weighting!K3+TUM_db1_S1_Util!D3*Weighting!K4+TUM_db1_S1_Util!E3*Weighting!K5+TUM_db1_S1_Util!F3*Weighting!K6+TUM_db1_S1_Util!G3*Weighting!K7+TUM_db1_S1_Util!H3*Weighting!K8+TUM_db1_S1_Util!I3*Weighting!K9+TUM_db1_S1_Util!J3*Weighting!K10+TUM_db1_S1_Util!K3*Weighting!K11+TUM_db1_S1_Util!L3*Weighting!K12+TUM_db1_S1_Util!M3*Weighting!K13+TUM_db1_S1_Util!N3*Weighting!K14+TUM_db1_S1_Util!O3*Weighting!K15+TUM_db1_S1_Util!P3*Weighting!K16+TUM_db1_S1_Util!Q3*Weighting!K17</f>
        <v>-8.4455393194021358E-2</v>
      </c>
      <c r="L3" s="6">
        <f>+TUM_db1_S1_Util!B3*Weighting!L2+TUM_db1_S1_Util!C3*Weighting!L3+TUM_db1_S1_Util!D3*Weighting!L4+TUM_db1_S1_Util!E3*Weighting!L5+TUM_db1_S1_Util!F3*Weighting!L6+TUM_db1_S1_Util!G3*Weighting!L7+TUM_db1_S1_Util!H3*Weighting!L8+TUM_db1_S1_Util!I3*Weighting!L9+TUM_db1_S1_Util!J3*Weighting!L10+TUM_db1_S1_Util!K3*Weighting!L11+TUM_db1_S1_Util!L3*Weighting!L12+TUM_db1_S1_Util!M3*Weighting!L13+TUM_db1_S1_Util!N3*Weighting!L14+TUM_db1_S1_Util!O3*Weighting!L15+TUM_db1_S1_Util!P3*Weighting!L16+TUM_db1_S1_Util!Q3*Weighting!L17</f>
        <v>-5.183153764990308E-2</v>
      </c>
      <c r="M3" s="6">
        <f>+TUM_db1_S1_Util!B3*Weighting!M2+TUM_db1_S1_Util!C3*Weighting!M3+TUM_db1_S1_Util!D3*Weighting!M4+TUM_db1_S1_Util!E3*Weighting!M5+TUM_db1_S1_Util!F3*Weighting!M6+TUM_db1_S1_Util!G3*Weighting!M7+TUM_db1_S1_Util!H3*Weighting!M8+TUM_db1_S1_Util!I3*Weighting!M9+TUM_db1_S1_Util!J3*Weighting!M10+TUM_db1_S1_Util!K3*Weighting!M11+TUM_db1_S1_Util!L3*Weighting!M12+TUM_db1_S1_Util!M3*Weighting!M13+TUM_db1_S1_Util!N3*Weighting!M14+TUM_db1_S1_Util!O3*Weighting!M15+TUM_db1_S1_Util!P3*Weighting!M16+TUM_db1_S1_Util!Q3*Weighting!M17</f>
        <v>-4.1900660364132961E-3</v>
      </c>
      <c r="N3" s="6">
        <f>+TUM_db1_S1_Util!B3*Weighting!N2+TUM_db1_S1_Util!C3*Weighting!N3+TUM_db1_S1_Util!D3*Weighting!N4+TUM_db1_S1_Util!E3*Weighting!N5+TUM_db1_S1_Util!F3*Weighting!N6+TUM_db1_S1_Util!G3*Weighting!N7+TUM_db1_S1_Util!H3*Weighting!N8+TUM_db1_S1_Util!I3*Weighting!N9+TUM_db1_S1_Util!J3*Weighting!N10+TUM_db1_S1_Util!K3*Weighting!N11+TUM_db1_S1_Util!L3*Weighting!N12+TUM_db1_S1_Util!M3*Weighting!N13+TUM_db1_S1_Util!N3*Weighting!N14+TUM_db1_S1_Util!O3*Weighting!N15+TUM_db1_S1_Util!P3*Weighting!N16+TUM_db1_S1_Util!Q3*Weighting!N17</f>
        <v>-0.32393951407021587</v>
      </c>
      <c r="O3" s="6">
        <f>+TUM_db1_S1_Util!B3*Weighting!O2+TUM_db1_S1_Util!C3*Weighting!O3+TUM_db1_S1_Util!D3*Weighting!O4+TUM_db1_S1_Util!E3*Weighting!O5+TUM_db1_S1_Util!F3*Weighting!O6+TUM_db1_S1_Util!G3*Weighting!O7+TUM_db1_S1_Util!H3*Weighting!O8+TUM_db1_S1_Util!I3*Weighting!O9+TUM_db1_S1_Util!J3*Weighting!O10+TUM_db1_S1_Util!K3*Weighting!O11+TUM_db1_S1_Util!L3*Weighting!O12+TUM_db1_S1_Util!M3*Weighting!O13+TUM_db1_S1_Util!N3*Weighting!O14+TUM_db1_S1_Util!O3*Weighting!O15+TUM_db1_S1_Util!P3*Weighting!O16+TUM_db1_S1_Util!Q3*Weighting!O17</f>
        <v>-0.2985459847193993</v>
      </c>
      <c r="P3" s="6">
        <f>+TUM_db1_S1_Util!B3*Weighting!P2+TUM_db1_S1_Util!C3*Weighting!P3+TUM_db1_S1_Util!D3*Weighting!P4+TUM_db1_S1_Util!E3*Weighting!P5+TUM_db1_S1_Util!F3*Weighting!P6+TUM_db1_S1_Util!G3*Weighting!P7+TUM_db1_S1_Util!H3*Weighting!P8+TUM_db1_S1_Util!I3*Weighting!P9+TUM_db1_S1_Util!J3*Weighting!P10+TUM_db1_S1_Util!K3*Weighting!P11+TUM_db1_S1_Util!L3*Weighting!P12+TUM_db1_S1_Util!M3*Weighting!P13+TUM_db1_S1_Util!N3*Weighting!P14+TUM_db1_S1_Util!O3*Weighting!P15+TUM_db1_S1_Util!P3*Weighting!P16+TUM_db1_S1_Util!Q3*Weighting!P17</f>
        <v>-0.11570402583940156</v>
      </c>
      <c r="Q3" s="6">
        <f>+TUM_db1_S1_Util!B3*Weighting!Q2+TUM_db1_S1_Util!C3*Weighting!Q3+TUM_db1_S1_Util!D3*Weighting!Q4+TUM_db1_S1_Util!E3*Weighting!Q5+TUM_db1_S1_Util!F3*Weighting!Q6+TUM_db1_S1_Util!G3*Weighting!Q7+TUM_db1_S1_Util!H3*Weighting!Q8+TUM_db1_S1_Util!I3*Weighting!Q9+TUM_db1_S1_Util!J3*Weighting!Q10+TUM_db1_S1_Util!K3*Weighting!Q11+TUM_db1_S1_Util!L3*Weighting!Q12+TUM_db1_S1_Util!M3*Weighting!Q13+TUM_db1_S1_Util!N3*Weighting!Q14+TUM_db1_S1_Util!O3*Weighting!Q15+TUM_db1_S1_Util!P3*Weighting!Q16+TUM_db1_S1_Util!Q3*Weighting!Q17</f>
        <v>-8.5602237747333977E-3</v>
      </c>
      <c r="R3" s="6">
        <f>+TUM_db1_S1_Util!B3*Weighting!R2+TUM_db1_S1_Util!C3*Weighting!R3+TUM_db1_S1_Util!D3*Weighting!R4+TUM_db1_S1_Util!E3*Weighting!R5+TUM_db1_S1_Util!F3*Weighting!R6+TUM_db1_S1_Util!G3*Weighting!R7+TUM_db1_S1_Util!H3*Weighting!R8+TUM_db1_S1_Util!I3*Weighting!R9+TUM_db1_S1_Util!J3*Weighting!R10+TUM_db1_S1_Util!K3*Weighting!R11+TUM_db1_S1_Util!L3*Weighting!R12+TUM_db1_S1_Util!M3*Weighting!R13+TUM_db1_S1_Util!N3*Weighting!R14+TUM_db1_S1_Util!O3*Weighting!R15+TUM_db1_S1_Util!P3*Weighting!R16+TUM_db1_S1_Util!Q3*Weighting!R17</f>
        <v>-5.1938414157544556E-2</v>
      </c>
      <c r="S3" s="6">
        <f>+TUM_db1_S1_Util!B3*Weighting!S2+TUM_db1_S1_Util!C3*Weighting!S3+TUM_db1_S1_Util!D3*Weighting!S4+TUM_db1_S1_Util!E3*Weighting!S5+TUM_db1_S1_Util!F3*Weighting!S6+TUM_db1_S1_Util!G3*Weighting!S7+TUM_db1_S1_Util!H3*Weighting!S8+TUM_db1_S1_Util!I3*Weighting!S9+TUM_db1_S1_Util!J3*Weighting!S10+TUM_db1_S1_Util!K3*Weighting!S11+TUM_db1_S1_Util!L3*Weighting!S12+TUM_db1_S1_Util!M3*Weighting!S13+TUM_db1_S1_Util!N3*Weighting!S14+TUM_db1_S1_Util!O3*Weighting!S15+TUM_db1_S1_Util!P3*Weighting!S16+TUM_db1_S1_Util!Q3*Weighting!S17</f>
        <v>-3.5504219349888982E-2</v>
      </c>
      <c r="T3" s="6">
        <f>+TUM_db1_S1_Util!B3*Weighting!T2+TUM_db1_S1_Util!C3*Weighting!T3+TUM_db1_S1_Util!D3*Weighting!T4+TUM_db1_S1_Util!E3*Weighting!T5+TUM_db1_S1_Util!F3*Weighting!T6+TUM_db1_S1_Util!G3*Weighting!T7+TUM_db1_S1_Util!H3*Weighting!T8+TUM_db1_S1_Util!I3*Weighting!T9+TUM_db1_S1_Util!J3*Weighting!T10+TUM_db1_S1_Util!K3*Weighting!T11+TUM_db1_S1_Util!L3*Weighting!T12+TUM_db1_S1_Util!M3*Weighting!T13+TUM_db1_S1_Util!N3*Weighting!T14+TUM_db1_S1_Util!O3*Weighting!T15+TUM_db1_S1_Util!P3*Weighting!T16+TUM_db1_S1_Util!Q3*Weighting!T17</f>
        <v>-3.7360991232368919E-2</v>
      </c>
      <c r="U3" s="6">
        <f>+TUM_db1_S1_Util!B3*Weighting!U2+TUM_db1_S1_Util!C3*Weighting!U3+TUM_db1_S1_Util!D3*Weighting!U4+TUM_db1_S1_Util!E3*Weighting!U5+TUM_db1_S1_Util!F3*Weighting!U6+TUM_db1_S1_Util!G3*Weighting!U7+TUM_db1_S1_Util!H3*Weighting!U8+TUM_db1_S1_Util!I3*Weighting!U9+TUM_db1_S1_Util!J3*Weighting!U10+TUM_db1_S1_Util!K3*Weighting!U11+TUM_db1_S1_Util!L3*Weighting!U12+TUM_db1_S1_Util!M3*Weighting!U13+TUM_db1_S1_Util!N3*Weighting!U14+TUM_db1_S1_Util!O3*Weighting!U15+TUM_db1_S1_Util!P3*Weighting!U16+TUM_db1_S1_Util!Q3*Weighting!U17</f>
        <v>-4.7445726251374417E-3</v>
      </c>
      <c r="V3" s="6">
        <f>+TUM_db1_S1_Util!B3*Weighting!V2+TUM_db1_S1_Util!C3*Weighting!V3+TUM_db1_S1_Util!D3*Weighting!V4+TUM_db1_S1_Util!E3*Weighting!V5+TUM_db1_S1_Util!F3*Weighting!V6+TUM_db1_S1_Util!G3*Weighting!V7+TUM_db1_S1_Util!H3*Weighting!V8+TUM_db1_S1_Util!I3*Weighting!V9+TUM_db1_S1_Util!J3*Weighting!V10+TUM_db1_S1_Util!K3*Weighting!V11+TUM_db1_S1_Util!L3*Weighting!V12+TUM_db1_S1_Util!M3*Weighting!V13+TUM_db1_S1_Util!N3*Weighting!V14+TUM_db1_S1_Util!O3*Weighting!V15+TUM_db1_S1_Util!P3*Weighting!V16+TUM_db1_S1_Util!Q3*Weighting!V17</f>
        <v>-2.1078964520534999E-2</v>
      </c>
      <c r="W3" s="6">
        <f>+TUM_db1_S1_Util!B3*Weighting!W2+TUM_db1_S1_Util!C3*Weighting!W3+TUM_db1_S1_Util!D3*Weighting!W4+TUM_db1_S1_Util!E3*Weighting!W5+TUM_db1_S1_Util!F3*Weighting!W6+TUM_db1_S1_Util!G3*Weighting!W7+TUM_db1_S1_Util!H3*Weighting!W8+TUM_db1_S1_Util!I3*Weighting!W9+TUM_db1_S1_Util!J3*Weighting!W10+TUM_db1_S1_Util!K3*Weighting!W11+TUM_db1_S1_Util!L3*Weighting!W12+TUM_db1_S1_Util!M3*Weighting!W13+TUM_db1_S1_Util!N3*Weighting!W14+TUM_db1_S1_Util!O3*Weighting!W15+TUM_db1_S1_Util!P3*Weighting!W16+TUM_db1_S1_Util!Q3*Weighting!W17</f>
        <v>-0.36912366044887945</v>
      </c>
      <c r="X3" s="6">
        <f>+TUM_db1_S1_Util!B3*Weighting!X2+TUM_db1_S1_Util!C3*Weighting!X3+TUM_db1_S1_Util!D3*Weighting!X4+TUM_db1_S1_Util!E3*Weighting!X5+TUM_db1_S1_Util!F3*Weighting!X6+TUM_db1_S1_Util!G3*Weighting!X7+TUM_db1_S1_Util!H3*Weighting!X8+TUM_db1_S1_Util!I3*Weighting!X9+TUM_db1_S1_Util!J3*Weighting!X10+TUM_db1_S1_Util!K3*Weighting!X11+TUM_db1_S1_Util!L3*Weighting!X12+TUM_db1_S1_Util!M3*Weighting!X13+TUM_db1_S1_Util!N3*Weighting!X14+TUM_db1_S1_Util!O3*Weighting!X15+TUM_db1_S1_Util!P3*Weighting!X16+TUM_db1_S1_Util!Q3*Weighting!X17</f>
        <v>-8.1378543201855186E-3</v>
      </c>
      <c r="Y3" s="6">
        <f>+TUM_db1_S1_Util!B3*Weighting!Y2+TUM_db1_S1_Util!C3*Weighting!Y3+TUM_db1_S1_Util!D3*Weighting!Y4+TUM_db1_S1_Util!E3*Weighting!Y5+TUM_db1_S1_Util!F3*Weighting!Y6+TUM_db1_S1_Util!G3*Weighting!Y7+TUM_db1_S1_Util!H3*Weighting!Y8+TUM_db1_S1_Util!I3*Weighting!Y9+TUM_db1_S1_Util!J3*Weighting!Y10+TUM_db1_S1_Util!K3*Weighting!Y11+TUM_db1_S1_Util!L3*Weighting!Y12+TUM_db1_S1_Util!M3*Weighting!Y13+TUM_db1_S1_Util!N3*Weighting!Y14+TUM_db1_S1_Util!O3*Weighting!Y15+TUM_db1_S1_Util!P3*Weighting!Y16+TUM_db1_S1_Util!Q3*Weighting!Y17</f>
        <v>-4.6199809866178665E-3</v>
      </c>
      <c r="Z3" s="6">
        <f>+TUM_db1_S1_Util!B3*Weighting!Z2+TUM_db1_S1_Util!C3*Weighting!Z3+TUM_db1_S1_Util!D3*Weighting!Z4+TUM_db1_S1_Util!E3*Weighting!Z5+TUM_db1_S1_Util!F3*Weighting!Z6+TUM_db1_S1_Util!G3*Weighting!Z7+TUM_db1_S1_Util!H3*Weighting!Z8+TUM_db1_S1_Util!I3*Weighting!Z9+TUM_db1_S1_Util!J3*Weighting!Z10+TUM_db1_S1_Util!K3*Weighting!Z11+TUM_db1_S1_Util!L3*Weighting!Z12+TUM_db1_S1_Util!M3*Weighting!Z13+TUM_db1_S1_Util!N3*Weighting!Z14+TUM_db1_S1_Util!O3*Weighting!Z15+TUM_db1_S1_Util!P3*Weighting!Z16+TUM_db1_S1_Util!Q3*Weighting!Z17</f>
        <v>-8.5597054404790623E-2</v>
      </c>
      <c r="AA3" s="6">
        <f>+TUM_db1_S1_Util!B3*Weighting!AA2+TUM_db1_S1_Util!C3*Weighting!AA3+TUM_db1_S1_Util!D3*Weighting!AA4+TUM_db1_S1_Util!E3*Weighting!AA5+TUM_db1_S1_Util!F3*Weighting!AA6+TUM_db1_S1_Util!G3*Weighting!AA7+TUM_db1_S1_Util!H3*Weighting!AA8+TUM_db1_S1_Util!I3*Weighting!AA9+TUM_db1_S1_Util!J3*Weighting!AA10+TUM_db1_S1_Util!K3*Weighting!AA11+TUM_db1_S1_Util!L3*Weighting!AA12+TUM_db1_S1_Util!M3*Weighting!AA13+TUM_db1_S1_Util!N3*Weighting!AA14+TUM_db1_S1_Util!O3*Weighting!AA15+TUM_db1_S1_Util!P3*Weighting!AA16+TUM_db1_S1_Util!Q3*Weighting!AA17</f>
        <v>-0.1076473892622128</v>
      </c>
    </row>
    <row r="4" spans="1:27" x14ac:dyDescent="0.35">
      <c r="A4" s="5" t="s">
        <v>3</v>
      </c>
      <c r="B4" s="6">
        <f ca="1">+TUM_db1_S1_Util!B4*Weighting!B2+TUM_db1_S1_Util!C4*Weighting!B3+TUM_db1_S1_Util!D4*Weighting!B4+TUM_db1_S1_Util!E4*Weighting!B5+TUM_db1_S1_Util!F4*Weighting!B6+TUM_db1_S1_Util!G4*Weighting!B7+TUM_db1_S1_Util!H4*Weighting!B8+TUM_db1_S1_Util!I4*Weighting!B9+TUM_db1_S1_Util!J4*Weighting!B10+TUM_db1_S1_Util!K4*Weighting!B11+TUM_db1_S1_Util!L4*Weighting!B12+TUM_db1_S1_Util!M4*Weighting!B13+TUM_db1_S1_Util!N4*Weighting!B14+TUM_db1_S1_Util!O4*Weighting!B15+TUM_db1_S1_Util!P4*Weighting!B16+TUM_db1_S1_Util!Q4*Weighting!B17</f>
        <v>-2.8637647395665127</v>
      </c>
      <c r="C4" s="6">
        <f ca="1">+TUM_db1_S1_Util!B4*Weighting!C2+TUM_db1_S1_Util!C4*Weighting!C3+TUM_db1_S1_Util!D4*Weighting!C4+TUM_db1_S1_Util!E4*Weighting!C5+TUM_db1_S1_Util!F4*Weighting!C6+TUM_db1_S1_Util!G4*Weighting!C7+TUM_db1_S1_Util!H4*Weighting!C8+TUM_db1_S1_Util!I4*Weighting!C9+TUM_db1_S1_Util!J4*Weighting!C10+TUM_db1_S1_Util!K4*Weighting!C11+TUM_db1_S1_Util!L4*Weighting!C12+TUM_db1_S1_Util!M4*Weighting!C13+TUM_db1_S1_Util!N4*Weighting!C14+TUM_db1_S1_Util!O4*Weighting!C15+TUM_db1_S1_Util!P4*Weighting!C16+TUM_db1_S1_Util!Q4*Weighting!C17</f>
        <v>-2.5796448431810219</v>
      </c>
      <c r="D4" s="6">
        <f ca="1">+TUM_db1_S1_Util!B4*Weighting!D2+TUM_db1_S1_Util!C4*Weighting!D3+TUM_db1_S1_Util!D4*Weighting!D4+TUM_db1_S1_Util!E4*Weighting!D5+TUM_db1_S1_Util!F4*Weighting!D6+TUM_db1_S1_Util!G4*Weighting!D7+TUM_db1_S1_Util!H4*Weighting!D8+TUM_db1_S1_Util!I4*Weighting!D9+TUM_db1_S1_Util!J4*Weighting!D10+TUM_db1_S1_Util!K4*Weighting!D11+TUM_db1_S1_Util!L4*Weighting!D12+TUM_db1_S1_Util!M4*Weighting!D13+TUM_db1_S1_Util!N4*Weighting!D14+TUM_db1_S1_Util!O4*Weighting!D15+TUM_db1_S1_Util!P4*Weighting!D16+TUM_db1_S1_Util!Q4*Weighting!D17</f>
        <v>-2.7946946840340487</v>
      </c>
      <c r="E4" s="6">
        <f ca="1">+TUM_db1_S1_Util!B4*Weighting!E2+TUM_db1_S1_Util!C4*Weighting!E3+TUM_db1_S1_Util!D4*Weighting!E4+TUM_db1_S1_Util!E4*Weighting!E5+TUM_db1_S1_Util!F4*Weighting!E6+TUM_db1_S1_Util!G4*Weighting!E7+TUM_db1_S1_Util!H4*Weighting!E8+TUM_db1_S1_Util!I4*Weighting!E9+TUM_db1_S1_Util!J4*Weighting!E10+TUM_db1_S1_Util!K4*Weighting!E11+TUM_db1_S1_Util!L4*Weighting!E12+TUM_db1_S1_Util!M4*Weighting!E13+TUM_db1_S1_Util!N4*Weighting!E14+TUM_db1_S1_Util!O4*Weighting!E15+TUM_db1_S1_Util!P4*Weighting!E16+TUM_db1_S1_Util!Q4*Weighting!E17</f>
        <v>-1.1612388432418148</v>
      </c>
      <c r="F4" s="6">
        <f ca="1">+TUM_db1_S1_Util!B4*Weighting!F2+TUM_db1_S1_Util!C4*Weighting!F3+TUM_db1_S1_Util!D4*Weighting!F4+TUM_db1_S1_Util!E4*Weighting!F5+TUM_db1_S1_Util!F4*Weighting!F6+TUM_db1_S1_Util!G4*Weighting!F7+TUM_db1_S1_Util!H4*Weighting!F8+TUM_db1_S1_Util!I4*Weighting!F9+TUM_db1_S1_Util!J4*Weighting!F10+TUM_db1_S1_Util!K4*Weighting!F11+TUM_db1_S1_Util!L4*Weighting!F12+TUM_db1_S1_Util!M4*Weighting!F13+TUM_db1_S1_Util!N4*Weighting!F14+TUM_db1_S1_Util!O4*Weighting!F15+TUM_db1_S1_Util!P4*Weighting!F16+TUM_db1_S1_Util!Q4*Weighting!F17</f>
        <v>-2.8136284814620653</v>
      </c>
      <c r="G4" s="6">
        <f>+TUM_db1_S1_Util!B4*Weighting!G2+TUM_db1_S1_Util!C4*Weighting!G3+TUM_db1_S1_Util!D4*Weighting!G4+TUM_db1_S1_Util!E4*Weighting!G5+TUM_db1_S1_Util!F4*Weighting!G6+TUM_db1_S1_Util!G4*Weighting!G7+TUM_db1_S1_Util!H4*Weighting!G8+TUM_db1_S1_Util!I4*Weighting!G9+TUM_db1_S1_Util!J4*Weighting!G10+TUM_db1_S1_Util!K4*Weighting!G11+TUM_db1_S1_Util!L4*Weighting!G12+TUM_db1_S1_Util!M4*Weighting!G13+TUM_db1_S1_Util!N4*Weighting!G14+TUM_db1_S1_Util!O4*Weighting!G15+TUM_db1_S1_Util!P4*Weighting!G16+TUM_db1_S1_Util!Q4*Weighting!G17</f>
        <v>-1.8841262385971362</v>
      </c>
      <c r="H4" s="6">
        <f>+TUM_db1_S1_Util!B4*Weighting!H2+TUM_db1_S1_Util!C4*Weighting!H3+TUM_db1_S1_Util!D4*Weighting!H4+TUM_db1_S1_Util!E4*Weighting!H5+TUM_db1_S1_Util!F4*Weighting!H6+TUM_db1_S1_Util!G4*Weighting!H7+TUM_db1_S1_Util!H4*Weighting!H8+TUM_db1_S1_Util!I4*Weighting!H9+TUM_db1_S1_Util!J4*Weighting!H10+TUM_db1_S1_Util!K4*Weighting!H11+TUM_db1_S1_Util!L4*Weighting!H12+TUM_db1_S1_Util!M4*Weighting!H13+TUM_db1_S1_Util!N4*Weighting!H14+TUM_db1_S1_Util!O4*Weighting!H15+TUM_db1_S1_Util!P4*Weighting!H16+TUM_db1_S1_Util!Q4*Weighting!H17</f>
        <v>-1.9576266506022948</v>
      </c>
      <c r="I4" s="6">
        <f>+TUM_db1_S1_Util!B4*Weighting!I2+TUM_db1_S1_Util!C4*Weighting!I3+TUM_db1_S1_Util!D4*Weighting!I4+TUM_db1_S1_Util!E4*Weighting!I5+TUM_db1_S1_Util!F4*Weighting!I6+TUM_db1_S1_Util!G4*Weighting!I7+TUM_db1_S1_Util!H4*Weighting!I8+TUM_db1_S1_Util!I4*Weighting!I9+TUM_db1_S1_Util!J4*Weighting!I10+TUM_db1_S1_Util!K4*Weighting!I11+TUM_db1_S1_Util!L4*Weighting!I12+TUM_db1_S1_Util!M4*Weighting!I13+TUM_db1_S1_Util!N4*Weighting!I14+TUM_db1_S1_Util!O4*Weighting!I15+TUM_db1_S1_Util!P4*Weighting!I16+TUM_db1_S1_Util!Q4*Weighting!I17</f>
        <v>-1.9330570947980914</v>
      </c>
      <c r="J4" s="6">
        <f>+TUM_db1_S1_Util!B4*Weighting!J2+TUM_db1_S1_Util!C4*Weighting!J3+TUM_db1_S1_Util!D4*Weighting!J4+TUM_db1_S1_Util!E4*Weighting!J5+TUM_db1_S1_Util!F4*Weighting!J6+TUM_db1_S1_Util!G4*Weighting!J7+TUM_db1_S1_Util!H4*Weighting!J8+TUM_db1_S1_Util!I4*Weighting!J9+TUM_db1_S1_Util!J4*Weighting!J10+TUM_db1_S1_Util!K4*Weighting!J11+TUM_db1_S1_Util!L4*Weighting!J12+TUM_db1_S1_Util!M4*Weighting!J13+TUM_db1_S1_Util!N4*Weighting!J14+TUM_db1_S1_Util!O4*Weighting!J15+TUM_db1_S1_Util!P4*Weighting!J16+TUM_db1_S1_Util!Q4*Weighting!J17</f>
        <v>-1.5032042396195369</v>
      </c>
      <c r="K4" s="6">
        <f>+TUM_db1_S1_Util!B4*Weighting!K2+TUM_db1_S1_Util!C4*Weighting!K3+TUM_db1_S1_Util!D4*Weighting!K4+TUM_db1_S1_Util!E4*Weighting!K5+TUM_db1_S1_Util!F4*Weighting!K6+TUM_db1_S1_Util!G4*Weighting!K7+TUM_db1_S1_Util!H4*Weighting!K8+TUM_db1_S1_Util!I4*Weighting!K9+TUM_db1_S1_Util!J4*Weighting!K10+TUM_db1_S1_Util!K4*Weighting!K11+TUM_db1_S1_Util!L4*Weighting!K12+TUM_db1_S1_Util!M4*Weighting!K13+TUM_db1_S1_Util!N4*Weighting!K14+TUM_db1_S1_Util!O4*Weighting!K15+TUM_db1_S1_Util!P4*Weighting!K16+TUM_db1_S1_Util!Q4*Weighting!K17</f>
        <v>-1.9461416519086687</v>
      </c>
      <c r="L4" s="6">
        <f>+TUM_db1_S1_Util!B4*Weighting!L2+TUM_db1_S1_Util!C4*Weighting!L3+TUM_db1_S1_Util!D4*Weighting!L4+TUM_db1_S1_Util!E4*Weighting!L5+TUM_db1_S1_Util!F4*Weighting!L6+TUM_db1_S1_Util!G4*Weighting!L7+TUM_db1_S1_Util!H4*Weighting!L8+TUM_db1_S1_Util!I4*Weighting!L9+TUM_db1_S1_Util!J4*Weighting!L10+TUM_db1_S1_Util!K4*Weighting!L11+TUM_db1_S1_Util!L4*Weighting!L12+TUM_db1_S1_Util!M4*Weighting!L13+TUM_db1_S1_Util!N4*Weighting!L14+TUM_db1_S1_Util!O4*Weighting!L15+TUM_db1_S1_Util!P4*Weighting!L16+TUM_db1_S1_Util!Q4*Weighting!L17</f>
        <v>-3.1758842384343771</v>
      </c>
      <c r="M4" s="6">
        <f>+TUM_db1_S1_Util!B4*Weighting!M2+TUM_db1_S1_Util!C4*Weighting!M3+TUM_db1_S1_Util!D4*Weighting!M4+TUM_db1_S1_Util!E4*Weighting!M5+TUM_db1_S1_Util!F4*Weighting!M6+TUM_db1_S1_Util!G4*Weighting!M7+TUM_db1_S1_Util!H4*Weighting!M8+TUM_db1_S1_Util!I4*Weighting!M9+TUM_db1_S1_Util!J4*Weighting!M10+TUM_db1_S1_Util!K4*Weighting!M11+TUM_db1_S1_Util!L4*Weighting!M12+TUM_db1_S1_Util!M4*Weighting!M13+TUM_db1_S1_Util!N4*Weighting!M14+TUM_db1_S1_Util!O4*Weighting!M15+TUM_db1_S1_Util!P4*Weighting!M16+TUM_db1_S1_Util!Q4*Weighting!M17</f>
        <v>-5.7079278293250525E-2</v>
      </c>
      <c r="N4" s="6">
        <f>+TUM_db1_S1_Util!B4*Weighting!N2+TUM_db1_S1_Util!C4*Weighting!N3+TUM_db1_S1_Util!D4*Weighting!N4+TUM_db1_S1_Util!E4*Weighting!N5+TUM_db1_S1_Util!F4*Weighting!N6+TUM_db1_S1_Util!G4*Weighting!N7+TUM_db1_S1_Util!H4*Weighting!N8+TUM_db1_S1_Util!I4*Weighting!N9+TUM_db1_S1_Util!J4*Weighting!N10+TUM_db1_S1_Util!K4*Weighting!N11+TUM_db1_S1_Util!L4*Weighting!N12+TUM_db1_S1_Util!M4*Weighting!N13+TUM_db1_S1_Util!N4*Weighting!N14+TUM_db1_S1_Util!O4*Weighting!N15+TUM_db1_S1_Util!P4*Weighting!N16+TUM_db1_S1_Util!Q4*Weighting!N17</f>
        <v>-5.1968802475105083</v>
      </c>
      <c r="O4" s="6">
        <f>+TUM_db1_S1_Util!B4*Weighting!O2+TUM_db1_S1_Util!C4*Weighting!O3+TUM_db1_S1_Util!D4*Weighting!O4+TUM_db1_S1_Util!E4*Weighting!O5+TUM_db1_S1_Util!F4*Weighting!O6+TUM_db1_S1_Util!G4*Weighting!O7+TUM_db1_S1_Util!H4*Weighting!O8+TUM_db1_S1_Util!I4*Weighting!O9+TUM_db1_S1_Util!J4*Weighting!O10+TUM_db1_S1_Util!K4*Weighting!O11+TUM_db1_S1_Util!L4*Weighting!O12+TUM_db1_S1_Util!M4*Weighting!O13+TUM_db1_S1_Util!N4*Weighting!O14+TUM_db1_S1_Util!O4*Weighting!O15+TUM_db1_S1_Util!P4*Weighting!O16+TUM_db1_S1_Util!Q4*Weighting!O17</f>
        <v>-4.8282243566605745</v>
      </c>
      <c r="P4" s="6">
        <f>+TUM_db1_S1_Util!B4*Weighting!P2+TUM_db1_S1_Util!C4*Weighting!P3+TUM_db1_S1_Util!D4*Weighting!P4+TUM_db1_S1_Util!E4*Weighting!P5+TUM_db1_S1_Util!F4*Weighting!P6+TUM_db1_S1_Util!G4*Weighting!P7+TUM_db1_S1_Util!H4*Weighting!P8+TUM_db1_S1_Util!I4*Weighting!P9+TUM_db1_S1_Util!J4*Weighting!P10+TUM_db1_S1_Util!K4*Weighting!P11+TUM_db1_S1_Util!L4*Weighting!P12+TUM_db1_S1_Util!M4*Weighting!P13+TUM_db1_S1_Util!N4*Weighting!P14+TUM_db1_S1_Util!O4*Weighting!P15+TUM_db1_S1_Util!P4*Weighting!P16+TUM_db1_S1_Util!Q4*Weighting!P17</f>
        <v>-3.5134995094297135</v>
      </c>
      <c r="Q4" s="6">
        <f>+TUM_db1_S1_Util!B4*Weighting!Q2+TUM_db1_S1_Util!C4*Weighting!Q3+TUM_db1_S1_Util!D4*Weighting!Q4+TUM_db1_S1_Util!E4*Weighting!Q5+TUM_db1_S1_Util!F4*Weighting!Q6+TUM_db1_S1_Util!G4*Weighting!Q7+TUM_db1_S1_Util!H4*Weighting!Q8+TUM_db1_S1_Util!I4*Weighting!Q9+TUM_db1_S1_Util!J4*Weighting!Q10+TUM_db1_S1_Util!K4*Weighting!Q11+TUM_db1_S1_Util!L4*Weighting!Q12+TUM_db1_S1_Util!M4*Weighting!Q13+TUM_db1_S1_Util!N4*Weighting!Q14+TUM_db1_S1_Util!O4*Weighting!Q15+TUM_db1_S1_Util!P4*Weighting!Q16+TUM_db1_S1_Util!Q4*Weighting!Q17</f>
        <v>-0.22032815041503201</v>
      </c>
      <c r="R4" s="6">
        <f>+TUM_db1_S1_Util!B4*Weighting!R2+TUM_db1_S1_Util!C4*Weighting!R3+TUM_db1_S1_Util!D4*Weighting!R4+TUM_db1_S1_Util!E4*Weighting!R5+TUM_db1_S1_Util!F4*Weighting!R6+TUM_db1_S1_Util!G4*Weighting!R7+TUM_db1_S1_Util!H4*Weighting!R8+TUM_db1_S1_Util!I4*Weighting!R9+TUM_db1_S1_Util!J4*Weighting!R10+TUM_db1_S1_Util!K4*Weighting!R11+TUM_db1_S1_Util!L4*Weighting!R12+TUM_db1_S1_Util!M4*Weighting!R13+TUM_db1_S1_Util!N4*Weighting!R14+TUM_db1_S1_Util!O4*Weighting!R15+TUM_db1_S1_Util!P4*Weighting!R16+TUM_db1_S1_Util!Q4*Weighting!R17</f>
        <v>-0.82920524623004543</v>
      </c>
      <c r="S4" s="6">
        <f>+TUM_db1_S1_Util!B4*Weighting!S2+TUM_db1_S1_Util!C4*Weighting!S3+TUM_db1_S1_Util!D4*Weighting!S4+TUM_db1_S1_Util!E4*Weighting!S5+TUM_db1_S1_Util!F4*Weighting!S6+TUM_db1_S1_Util!G4*Weighting!S7+TUM_db1_S1_Util!H4*Weighting!S8+TUM_db1_S1_Util!I4*Weighting!S9+TUM_db1_S1_Util!J4*Weighting!S10+TUM_db1_S1_Util!K4*Weighting!S11+TUM_db1_S1_Util!L4*Weighting!S12+TUM_db1_S1_Util!M4*Weighting!S13+TUM_db1_S1_Util!N4*Weighting!S14+TUM_db1_S1_Util!O4*Weighting!S15+TUM_db1_S1_Util!P4*Weighting!S16+TUM_db1_S1_Util!Q4*Weighting!S17</f>
        <v>-3.0369652777478282</v>
      </c>
      <c r="T4" s="6">
        <f>+TUM_db1_S1_Util!B4*Weighting!T2+TUM_db1_S1_Util!C4*Weighting!T3+TUM_db1_S1_Util!D4*Weighting!T4+TUM_db1_S1_Util!E4*Weighting!T5+TUM_db1_S1_Util!F4*Weighting!T6+TUM_db1_S1_Util!G4*Weighting!T7+TUM_db1_S1_Util!H4*Weighting!T8+TUM_db1_S1_Util!I4*Weighting!T9+TUM_db1_S1_Util!J4*Weighting!T10+TUM_db1_S1_Util!K4*Weighting!T11+TUM_db1_S1_Util!L4*Weighting!T12+TUM_db1_S1_Util!M4*Weighting!T13+TUM_db1_S1_Util!N4*Weighting!T14+TUM_db1_S1_Util!O4*Weighting!T15+TUM_db1_S1_Util!P4*Weighting!T16+TUM_db1_S1_Util!Q4*Weighting!T17</f>
        <v>-4.040070644125052</v>
      </c>
      <c r="U4" s="6">
        <f>+TUM_db1_S1_Util!B4*Weighting!U2+TUM_db1_S1_Util!C4*Weighting!U3+TUM_db1_S1_Util!D4*Weighting!U4+TUM_db1_S1_Util!E4*Weighting!U5+TUM_db1_S1_Util!F4*Weighting!U6+TUM_db1_S1_Util!G4*Weighting!U7+TUM_db1_S1_Util!H4*Weighting!U8+TUM_db1_S1_Util!I4*Weighting!U9+TUM_db1_S1_Util!J4*Weighting!U10+TUM_db1_S1_Util!K4*Weighting!U11+TUM_db1_S1_Util!L4*Weighting!U12+TUM_db1_S1_Util!M4*Weighting!U13+TUM_db1_S1_Util!N4*Weighting!U14+TUM_db1_S1_Util!O4*Weighting!U15+TUM_db1_S1_Util!P4*Weighting!U16+TUM_db1_S1_Util!Q4*Weighting!U17</f>
        <v>-0.10746641515909178</v>
      </c>
      <c r="V4" s="6">
        <f>+TUM_db1_S1_Util!B4*Weighting!V2+TUM_db1_S1_Util!C4*Weighting!V3+TUM_db1_S1_Util!D4*Weighting!V4+TUM_db1_S1_Util!E4*Weighting!V5+TUM_db1_S1_Util!F4*Weighting!V6+TUM_db1_S1_Util!G4*Weighting!V7+TUM_db1_S1_Util!H4*Weighting!V8+TUM_db1_S1_Util!I4*Weighting!V9+TUM_db1_S1_Util!J4*Weighting!V10+TUM_db1_S1_Util!K4*Weighting!V11+TUM_db1_S1_Util!L4*Weighting!V12+TUM_db1_S1_Util!M4*Weighting!V13+TUM_db1_S1_Util!N4*Weighting!V14+TUM_db1_S1_Util!O4*Weighting!V15+TUM_db1_S1_Util!P4*Weighting!V16+TUM_db1_S1_Util!Q4*Weighting!V17</f>
        <v>-0.43070439879051503</v>
      </c>
      <c r="W4" s="6">
        <f>+TUM_db1_S1_Util!B4*Weighting!W2+TUM_db1_S1_Util!C4*Weighting!W3+TUM_db1_S1_Util!D4*Weighting!W4+TUM_db1_S1_Util!E4*Weighting!W5+TUM_db1_S1_Util!F4*Weighting!W6+TUM_db1_S1_Util!G4*Weighting!W7+TUM_db1_S1_Util!H4*Weighting!W8+TUM_db1_S1_Util!I4*Weighting!W9+TUM_db1_S1_Util!J4*Weighting!W10+TUM_db1_S1_Util!K4*Weighting!W11+TUM_db1_S1_Util!L4*Weighting!W12+TUM_db1_S1_Util!M4*Weighting!W13+TUM_db1_S1_Util!N4*Weighting!W14+TUM_db1_S1_Util!O4*Weighting!W15+TUM_db1_S1_Util!P4*Weighting!W16+TUM_db1_S1_Util!Q4*Weighting!W17</f>
        <v>-1.3478509093165578</v>
      </c>
      <c r="X4" s="6">
        <f>+TUM_db1_S1_Util!B4*Weighting!X2+TUM_db1_S1_Util!C4*Weighting!X3+TUM_db1_S1_Util!D4*Weighting!X4+TUM_db1_S1_Util!E4*Weighting!X5+TUM_db1_S1_Util!F4*Weighting!X6+TUM_db1_S1_Util!G4*Weighting!X7+TUM_db1_S1_Util!H4*Weighting!X8+TUM_db1_S1_Util!I4*Weighting!X9+TUM_db1_S1_Util!J4*Weighting!X10+TUM_db1_S1_Util!K4*Weighting!X11+TUM_db1_S1_Util!L4*Weighting!X12+TUM_db1_S1_Util!M4*Weighting!X13+TUM_db1_S1_Util!N4*Weighting!X14+TUM_db1_S1_Util!O4*Weighting!X15+TUM_db1_S1_Util!P4*Weighting!X16+TUM_db1_S1_Util!Q4*Weighting!X17</f>
        <v>-0.18311021946947759</v>
      </c>
      <c r="Y4" s="6">
        <f>+TUM_db1_S1_Util!B4*Weighting!Y2+TUM_db1_S1_Util!C4*Weighting!Y3+TUM_db1_S1_Util!D4*Weighting!Y4+TUM_db1_S1_Util!E4*Weighting!Y5+TUM_db1_S1_Util!F4*Weighting!Y6+TUM_db1_S1_Util!G4*Weighting!Y7+TUM_db1_S1_Util!H4*Weighting!Y8+TUM_db1_S1_Util!I4*Weighting!Y9+TUM_db1_S1_Util!J4*Weighting!Y10+TUM_db1_S1_Util!K4*Weighting!Y11+TUM_db1_S1_Util!L4*Weighting!Y12+TUM_db1_S1_Util!M4*Weighting!Y13+TUM_db1_S1_Util!N4*Weighting!Y14+TUM_db1_S1_Util!O4*Weighting!Y15+TUM_db1_S1_Util!P4*Weighting!Y16+TUM_db1_S1_Util!Q4*Weighting!Y17</f>
        <v>-0.13582912203131098</v>
      </c>
      <c r="Z4" s="6">
        <f>+TUM_db1_S1_Util!B4*Weighting!Z2+TUM_db1_S1_Util!C4*Weighting!Z3+TUM_db1_S1_Util!D4*Weighting!Z4+TUM_db1_S1_Util!E4*Weighting!Z5+TUM_db1_S1_Util!F4*Weighting!Z6+TUM_db1_S1_Util!G4*Weighting!Z7+TUM_db1_S1_Util!H4*Weighting!Z8+TUM_db1_S1_Util!I4*Weighting!Z9+TUM_db1_S1_Util!J4*Weighting!Z10+TUM_db1_S1_Util!K4*Weighting!Z11+TUM_db1_S1_Util!L4*Weighting!Z12+TUM_db1_S1_Util!M4*Weighting!Z13+TUM_db1_S1_Util!N4*Weighting!Z14+TUM_db1_S1_Util!O4*Weighting!Z15+TUM_db1_S1_Util!P4*Weighting!Z16+TUM_db1_S1_Util!Q4*Weighting!Z17</f>
        <v>-1.1733462064492772</v>
      </c>
      <c r="AA4" s="6">
        <f>+TUM_db1_S1_Util!B4*Weighting!AA2+TUM_db1_S1_Util!C4*Weighting!AA3+TUM_db1_S1_Util!D4*Weighting!AA4+TUM_db1_S1_Util!E4*Weighting!AA5+TUM_db1_S1_Util!F4*Weighting!AA6+TUM_db1_S1_Util!G4*Weighting!AA7+TUM_db1_S1_Util!H4*Weighting!AA8+TUM_db1_S1_Util!I4*Weighting!AA9+TUM_db1_S1_Util!J4*Weighting!AA10+TUM_db1_S1_Util!K4*Weighting!AA11+TUM_db1_S1_Util!L4*Weighting!AA12+TUM_db1_S1_Util!M4*Weighting!AA13+TUM_db1_S1_Util!N4*Weighting!AA14+TUM_db1_S1_Util!O4*Weighting!AA15+TUM_db1_S1_Util!P4*Weighting!AA16+TUM_db1_S1_Util!Q4*Weighting!AA17</f>
        <v>-1.8695755974915691</v>
      </c>
    </row>
  </sheetData>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1_S1_Mat!B2*Weighting!B2+TUM_db1_S1_Mat!C2*Weighting!B3+TUM_db1_S1_Mat!D2*Weighting!B4+TUM_db1_S1_Mat!E2*Weighting!B5+TUM_db1_S1_Mat!F2*Weighting!B6+TUM_db1_S1_Mat!G2*Weighting!B7+TUM_db1_S1_Mat!H2*Weighting!B8+TUM_db1_S1_Mat!I2*Weighting!B9+TUM_db1_S1_Mat!J2*Weighting!B10+TUM_db1_S1_Mat!K2*Weighting!B11+TUM_db1_S1_Mat!L2*Weighting!B12+TUM_db1_S1_Mat!M2*Weighting!B13+TUM_db1_S1_Mat!N2*Weighting!B14+TUM_db1_S1_Mat!O2*Weighting!B15+TUM_db1_S1_Mat!P2*Weighting!B16+TUM_db1_S1_Mat!Q2*Weighting!B17</f>
        <v>168.94230347995799</v>
      </c>
      <c r="C2" s="6">
        <f ca="1">+TUM_db1_S1_Mat!B2*Weighting!C2+TUM_db1_S1_Mat!C2*Weighting!C3+TUM_db1_S1_Mat!D2*Weighting!C4+TUM_db1_S1_Mat!E2*Weighting!C5+TUM_db1_S1_Mat!F2*Weighting!C6+TUM_db1_S1_Mat!G2*Weighting!C7+TUM_db1_S1_Mat!H2*Weighting!C8+TUM_db1_S1_Mat!I2*Weighting!C9+TUM_db1_S1_Mat!J2*Weighting!C10+TUM_db1_S1_Mat!K2*Weighting!C11+TUM_db1_S1_Mat!L2*Weighting!C12+TUM_db1_S1_Mat!M2*Weighting!C13+TUM_db1_S1_Mat!N2*Weighting!C14+TUM_db1_S1_Mat!O2*Weighting!C15+TUM_db1_S1_Mat!P2*Weighting!C16+TUM_db1_S1_Mat!Q2*Weighting!C17</f>
        <v>126.82824912586187</v>
      </c>
      <c r="D2" s="6">
        <f ca="1">+TUM_db1_S1_Mat!B2*Weighting!D2+TUM_db1_S1_Mat!C2*Weighting!D3+TUM_db1_S1_Mat!D2*Weighting!D4+TUM_db1_S1_Mat!E2*Weighting!D5+TUM_db1_S1_Mat!F2*Weighting!D6+TUM_db1_S1_Mat!G2*Weighting!D7+TUM_db1_S1_Mat!H2*Weighting!D8+TUM_db1_S1_Mat!I2*Weighting!D9+TUM_db1_S1_Mat!J2*Weighting!D10+TUM_db1_S1_Mat!K2*Weighting!D11+TUM_db1_S1_Mat!L2*Weighting!D12+TUM_db1_S1_Mat!M2*Weighting!D13+TUM_db1_S1_Mat!N2*Weighting!D14+TUM_db1_S1_Mat!O2*Weighting!D15+TUM_db1_S1_Mat!P2*Weighting!D16+TUM_db1_S1_Mat!Q2*Weighting!D17</f>
        <v>163.99233187038499</v>
      </c>
      <c r="E2" s="6">
        <f ca="1">+TUM_db1_S1_Mat!B2*Weighting!E2+TUM_db1_S1_Mat!C2*Weighting!E3+TUM_db1_S1_Mat!D2*Weighting!E4+TUM_db1_S1_Mat!E2*Weighting!E5+TUM_db1_S1_Mat!F2*Weighting!E6+TUM_db1_S1_Mat!G2*Weighting!E7+TUM_db1_S1_Mat!H2*Weighting!E8+TUM_db1_S1_Mat!I2*Weighting!E9+TUM_db1_S1_Mat!J2*Weighting!E10+TUM_db1_S1_Mat!K2*Weighting!E11+TUM_db1_S1_Mat!L2*Weighting!E12+TUM_db1_S1_Mat!M2*Weighting!E13+TUM_db1_S1_Mat!N2*Weighting!E14+TUM_db1_S1_Mat!O2*Weighting!E15+TUM_db1_S1_Mat!P2*Weighting!E16+TUM_db1_S1_Mat!Q2*Weighting!E17</f>
        <v>95.607349532075489</v>
      </c>
      <c r="F2" s="6">
        <f ca="1">+TUM_db1_S1_Mat!B2*Weighting!F2+TUM_db1_S1_Mat!C2*Weighting!F3+TUM_db1_S1_Mat!D2*Weighting!F4+TUM_db1_S1_Mat!E2*Weighting!F5+TUM_db1_S1_Mat!F2*Weighting!F6+TUM_db1_S1_Mat!G2*Weighting!F7+TUM_db1_S1_Mat!H2*Weighting!F8+TUM_db1_S1_Mat!I2*Weighting!F9+TUM_db1_S1_Mat!J2*Weighting!F10+TUM_db1_S1_Mat!K2*Weighting!F11+TUM_db1_S1_Mat!L2*Weighting!F12+TUM_db1_S1_Mat!M2*Weighting!F13+TUM_db1_S1_Mat!N2*Weighting!F14+TUM_db1_S1_Mat!O2*Weighting!F15+TUM_db1_S1_Mat!P2*Weighting!F16+TUM_db1_S1_Mat!Q2*Weighting!F17</f>
        <v>142.60775298986692</v>
      </c>
      <c r="G2" s="6">
        <f>+TUM_db1_S1_Mat!B2*Weighting!G2+TUM_db1_S1_Mat!C2*Weighting!G3+TUM_db1_S1_Mat!D2*Weighting!G4+TUM_db1_S1_Mat!E2*Weighting!G5+TUM_db1_S1_Mat!F2*Weighting!G6+TUM_db1_S1_Mat!G2*Weighting!G7+TUM_db1_S1_Mat!H2*Weighting!G8+TUM_db1_S1_Mat!I2*Weighting!G9+TUM_db1_S1_Mat!J2*Weighting!G10+TUM_db1_S1_Mat!K2*Weighting!G11+TUM_db1_S1_Mat!L2*Weighting!G12+TUM_db1_S1_Mat!M2*Weighting!G13+TUM_db1_S1_Mat!N2*Weighting!G14+TUM_db1_S1_Mat!O2*Weighting!G15+TUM_db1_S1_Mat!P2*Weighting!G16+TUM_db1_S1_Mat!Q2*Weighting!G17</f>
        <v>178.50234745194743</v>
      </c>
      <c r="H2" s="6">
        <f>+TUM_db1_S1_Mat!B2*Weighting!H2+TUM_db1_S1_Mat!C2*Weighting!H3+TUM_db1_S1_Mat!D2*Weighting!H4+TUM_db1_S1_Mat!E2*Weighting!H5+TUM_db1_S1_Mat!F2*Weighting!H6+TUM_db1_S1_Mat!G2*Weighting!H7+TUM_db1_S1_Mat!H2*Weighting!H8+TUM_db1_S1_Mat!I2*Weighting!H9+TUM_db1_S1_Mat!J2*Weighting!H10+TUM_db1_S1_Mat!K2*Weighting!H11+TUM_db1_S1_Mat!L2*Weighting!H12+TUM_db1_S1_Mat!M2*Weighting!H13+TUM_db1_S1_Mat!N2*Weighting!H14+TUM_db1_S1_Mat!O2*Weighting!H15+TUM_db1_S1_Mat!P2*Weighting!H16+TUM_db1_S1_Mat!Q2*Weighting!H17</f>
        <v>195.38390070716565</v>
      </c>
      <c r="I2" s="6">
        <f>+TUM_db1_S1_Mat!B2*Weighting!I2+TUM_db1_S1_Mat!C2*Weighting!I3+TUM_db1_S1_Mat!D2*Weighting!I4+TUM_db1_S1_Mat!E2*Weighting!I5+TUM_db1_S1_Mat!F2*Weighting!I6+TUM_db1_S1_Mat!G2*Weighting!I7+TUM_db1_S1_Mat!H2*Weighting!I8+TUM_db1_S1_Mat!I2*Weighting!I9+TUM_db1_S1_Mat!J2*Weighting!I10+TUM_db1_S1_Mat!K2*Weighting!I11+TUM_db1_S1_Mat!L2*Weighting!I12+TUM_db1_S1_Mat!M2*Weighting!I13+TUM_db1_S1_Mat!N2*Weighting!I14+TUM_db1_S1_Mat!O2*Weighting!I15+TUM_db1_S1_Mat!P2*Weighting!I16+TUM_db1_S1_Mat!Q2*Weighting!I17</f>
        <v>173.26333291237756</v>
      </c>
      <c r="J2" s="6">
        <f>+TUM_db1_S1_Mat!B2*Weighting!J2+TUM_db1_S1_Mat!C2*Weighting!J3+TUM_db1_S1_Mat!D2*Weighting!J4+TUM_db1_S1_Mat!E2*Weighting!J5+TUM_db1_S1_Mat!F2*Weighting!J6+TUM_db1_S1_Mat!G2*Weighting!J7+TUM_db1_S1_Mat!H2*Weighting!J8+TUM_db1_S1_Mat!I2*Weighting!J9+TUM_db1_S1_Mat!J2*Weighting!J10+TUM_db1_S1_Mat!K2*Weighting!J11+TUM_db1_S1_Mat!L2*Weighting!J12+TUM_db1_S1_Mat!M2*Weighting!J13+TUM_db1_S1_Mat!N2*Weighting!J14+TUM_db1_S1_Mat!O2*Weighting!J15+TUM_db1_S1_Mat!P2*Weighting!J16+TUM_db1_S1_Mat!Q2*Weighting!J17</f>
        <v>230.72269886629073</v>
      </c>
      <c r="K2" s="6">
        <f>+TUM_db1_S1_Mat!B2*Weighting!K2+TUM_db1_S1_Mat!C2*Weighting!K3+TUM_db1_S1_Mat!D2*Weighting!K4+TUM_db1_S1_Mat!E2*Weighting!K5+TUM_db1_S1_Mat!F2*Weighting!K6+TUM_db1_S1_Mat!G2*Weighting!K7+TUM_db1_S1_Mat!H2*Weighting!K8+TUM_db1_S1_Mat!I2*Weighting!K9+TUM_db1_S1_Mat!J2*Weighting!K10+TUM_db1_S1_Mat!K2*Weighting!K11+TUM_db1_S1_Mat!L2*Weighting!K12+TUM_db1_S1_Mat!M2*Weighting!K13+TUM_db1_S1_Mat!N2*Weighting!K14+TUM_db1_S1_Mat!O2*Weighting!K15+TUM_db1_S1_Mat!P2*Weighting!K16+TUM_db1_S1_Mat!Q2*Weighting!K17</f>
        <v>134.34916841316272</v>
      </c>
      <c r="L2" s="6">
        <f>+TUM_db1_S1_Mat!B2*Weighting!L2+TUM_db1_S1_Mat!C2*Weighting!L3+TUM_db1_S1_Mat!D2*Weighting!L4+TUM_db1_S1_Mat!E2*Weighting!L5+TUM_db1_S1_Mat!F2*Weighting!L6+TUM_db1_S1_Mat!G2*Weighting!L7+TUM_db1_S1_Mat!H2*Weighting!L8+TUM_db1_S1_Mat!I2*Weighting!L9+TUM_db1_S1_Mat!J2*Weighting!L10+TUM_db1_S1_Mat!K2*Weighting!L11+TUM_db1_S1_Mat!L2*Weighting!L12+TUM_db1_S1_Mat!M2*Weighting!L13+TUM_db1_S1_Mat!N2*Weighting!L14+TUM_db1_S1_Mat!O2*Weighting!L15+TUM_db1_S1_Mat!P2*Weighting!L16+TUM_db1_S1_Mat!Q2*Weighting!L17</f>
        <v>44.703413344251196</v>
      </c>
      <c r="M2" s="6">
        <f>+TUM_db1_S1_Mat!B2*Weighting!M2+TUM_db1_S1_Mat!C2*Weighting!M3+TUM_db1_S1_Mat!D2*Weighting!M4+TUM_db1_S1_Mat!E2*Weighting!M5+TUM_db1_S1_Mat!F2*Weighting!M6+TUM_db1_S1_Mat!G2*Weighting!M7+TUM_db1_S1_Mat!H2*Weighting!M8+TUM_db1_S1_Mat!I2*Weighting!M9+TUM_db1_S1_Mat!J2*Weighting!M10+TUM_db1_S1_Mat!K2*Weighting!M11+TUM_db1_S1_Mat!L2*Weighting!M12+TUM_db1_S1_Mat!M2*Weighting!M13+TUM_db1_S1_Mat!N2*Weighting!M14+TUM_db1_S1_Mat!O2*Weighting!M15+TUM_db1_S1_Mat!P2*Weighting!M16+TUM_db1_S1_Mat!Q2*Weighting!M17</f>
        <v>2.0483346644361649</v>
      </c>
      <c r="N2" s="6">
        <f>+TUM_db1_S1_Mat!B2*Weighting!N2+TUM_db1_S1_Mat!C2*Weighting!N3+TUM_db1_S1_Mat!D2*Weighting!N4+TUM_db1_S1_Mat!E2*Weighting!N5+TUM_db1_S1_Mat!F2*Weighting!N6+TUM_db1_S1_Mat!G2*Weighting!N7+TUM_db1_S1_Mat!H2*Weighting!N8+TUM_db1_S1_Mat!I2*Weighting!N9+TUM_db1_S1_Mat!J2*Weighting!N10+TUM_db1_S1_Mat!K2*Weighting!N11+TUM_db1_S1_Mat!L2*Weighting!N12+TUM_db1_S1_Mat!M2*Weighting!N13+TUM_db1_S1_Mat!N2*Weighting!N14+TUM_db1_S1_Mat!O2*Weighting!N15+TUM_db1_S1_Mat!P2*Weighting!N16+TUM_db1_S1_Mat!Q2*Weighting!N17</f>
        <v>506.67767689904684</v>
      </c>
      <c r="O2" s="6">
        <f>+TUM_db1_S1_Mat!B2*Weighting!O2+TUM_db1_S1_Mat!C2*Weighting!O3+TUM_db1_S1_Mat!D2*Weighting!O4+TUM_db1_S1_Mat!E2*Weighting!O5+TUM_db1_S1_Mat!F2*Weighting!O6+TUM_db1_S1_Mat!G2*Weighting!O7+TUM_db1_S1_Mat!H2*Weighting!O8+TUM_db1_S1_Mat!I2*Weighting!O9+TUM_db1_S1_Mat!J2*Weighting!O10+TUM_db1_S1_Mat!K2*Weighting!O11+TUM_db1_S1_Mat!L2*Weighting!O12+TUM_db1_S1_Mat!M2*Weighting!O13+TUM_db1_S1_Mat!N2*Weighting!O14+TUM_db1_S1_Mat!O2*Weighting!O15+TUM_db1_S1_Mat!P2*Weighting!O16+TUM_db1_S1_Mat!Q2*Weighting!O17</f>
        <v>-146.47996939822951</v>
      </c>
      <c r="P2" s="6">
        <f>+TUM_db1_S1_Mat!B2*Weighting!P2+TUM_db1_S1_Mat!C2*Weighting!P3+TUM_db1_S1_Mat!D2*Weighting!P4+TUM_db1_S1_Mat!E2*Weighting!P5+TUM_db1_S1_Mat!F2*Weighting!P6+TUM_db1_S1_Mat!G2*Weighting!P7+TUM_db1_S1_Mat!H2*Weighting!P8+TUM_db1_S1_Mat!I2*Weighting!P9+TUM_db1_S1_Mat!J2*Weighting!P10+TUM_db1_S1_Mat!K2*Weighting!P11+TUM_db1_S1_Mat!L2*Weighting!P12+TUM_db1_S1_Mat!M2*Weighting!P13+TUM_db1_S1_Mat!N2*Weighting!P14+TUM_db1_S1_Mat!O2*Weighting!P15+TUM_db1_S1_Mat!P2*Weighting!P16+TUM_db1_S1_Mat!Q2*Weighting!P17</f>
        <v>58.314556353517517</v>
      </c>
      <c r="Q2" s="6">
        <f>+TUM_db1_S1_Mat!B2*Weighting!Q2+TUM_db1_S1_Mat!C2*Weighting!Q3+TUM_db1_S1_Mat!D2*Weighting!Q4+TUM_db1_S1_Mat!E2*Weighting!Q5+TUM_db1_S1_Mat!F2*Weighting!Q6+TUM_db1_S1_Mat!G2*Weighting!Q7+TUM_db1_S1_Mat!H2*Weighting!Q8+TUM_db1_S1_Mat!I2*Weighting!Q9+TUM_db1_S1_Mat!J2*Weighting!Q10+TUM_db1_S1_Mat!K2*Weighting!Q11+TUM_db1_S1_Mat!L2*Weighting!Q12+TUM_db1_S1_Mat!M2*Weighting!Q13+TUM_db1_S1_Mat!N2*Weighting!Q14+TUM_db1_S1_Mat!O2*Weighting!Q15+TUM_db1_S1_Mat!P2*Weighting!Q16+TUM_db1_S1_Mat!Q2*Weighting!Q17</f>
        <v>5.0312183367925147</v>
      </c>
      <c r="R2" s="6">
        <f>+TUM_db1_S1_Mat!B2*Weighting!R2+TUM_db1_S1_Mat!C2*Weighting!R3+TUM_db1_S1_Mat!D2*Weighting!R4+TUM_db1_S1_Mat!E2*Weighting!R5+TUM_db1_S1_Mat!F2*Weighting!R6+TUM_db1_S1_Mat!G2*Weighting!R7+TUM_db1_S1_Mat!H2*Weighting!R8+TUM_db1_S1_Mat!I2*Weighting!R9+TUM_db1_S1_Mat!J2*Weighting!R10+TUM_db1_S1_Mat!K2*Weighting!R11+TUM_db1_S1_Mat!L2*Weighting!R12+TUM_db1_S1_Mat!M2*Weighting!R13+TUM_db1_S1_Mat!N2*Weighting!R14+TUM_db1_S1_Mat!O2*Weighting!R15+TUM_db1_S1_Mat!P2*Weighting!R16+TUM_db1_S1_Mat!Q2*Weighting!R17</f>
        <v>65.037814391321163</v>
      </c>
      <c r="S2" s="6">
        <f>+TUM_db1_S1_Mat!B2*Weighting!S2+TUM_db1_S1_Mat!C2*Weighting!S3+TUM_db1_S1_Mat!D2*Weighting!S4+TUM_db1_S1_Mat!E2*Weighting!S5+TUM_db1_S1_Mat!F2*Weighting!S6+TUM_db1_S1_Mat!G2*Weighting!S7+TUM_db1_S1_Mat!H2*Weighting!S8+TUM_db1_S1_Mat!I2*Weighting!S9+TUM_db1_S1_Mat!J2*Weighting!S10+TUM_db1_S1_Mat!K2*Weighting!S11+TUM_db1_S1_Mat!L2*Weighting!S12+TUM_db1_S1_Mat!M2*Weighting!S13+TUM_db1_S1_Mat!N2*Weighting!S14+TUM_db1_S1_Mat!O2*Weighting!S15+TUM_db1_S1_Mat!P2*Weighting!S16+TUM_db1_S1_Mat!Q2*Weighting!S17</f>
        <v>79.949193093172767</v>
      </c>
      <c r="T2" s="6">
        <f>+TUM_db1_S1_Mat!B2*Weighting!T2+TUM_db1_S1_Mat!C2*Weighting!T3+TUM_db1_S1_Mat!D2*Weighting!T4+TUM_db1_S1_Mat!E2*Weighting!T5+TUM_db1_S1_Mat!F2*Weighting!T6+TUM_db1_S1_Mat!G2*Weighting!T7+TUM_db1_S1_Mat!H2*Weighting!T8+TUM_db1_S1_Mat!I2*Weighting!T9+TUM_db1_S1_Mat!J2*Weighting!T10+TUM_db1_S1_Mat!K2*Weighting!T11+TUM_db1_S1_Mat!L2*Weighting!T12+TUM_db1_S1_Mat!M2*Weighting!T13+TUM_db1_S1_Mat!N2*Weighting!T14+TUM_db1_S1_Mat!O2*Weighting!T15+TUM_db1_S1_Mat!P2*Weighting!T16+TUM_db1_S1_Mat!Q2*Weighting!T17</f>
        <v>100.24930682100391</v>
      </c>
      <c r="U2" s="6">
        <f>+TUM_db1_S1_Mat!B2*Weighting!U2+TUM_db1_S1_Mat!C2*Weighting!U3+TUM_db1_S1_Mat!D2*Weighting!U4+TUM_db1_S1_Mat!E2*Weighting!U5+TUM_db1_S1_Mat!F2*Weighting!U6+TUM_db1_S1_Mat!G2*Weighting!U7+TUM_db1_S1_Mat!H2*Weighting!U8+TUM_db1_S1_Mat!I2*Weighting!U9+TUM_db1_S1_Mat!J2*Weighting!U10+TUM_db1_S1_Mat!K2*Weighting!U11+TUM_db1_S1_Mat!L2*Weighting!U12+TUM_db1_S1_Mat!M2*Weighting!U13+TUM_db1_S1_Mat!N2*Weighting!U14+TUM_db1_S1_Mat!O2*Weighting!U15+TUM_db1_S1_Mat!P2*Weighting!U16+TUM_db1_S1_Mat!Q2*Weighting!U17</f>
        <v>68.809023780543043</v>
      </c>
      <c r="V2" s="6">
        <f>+TUM_db1_S1_Mat!B2*Weighting!V2+TUM_db1_S1_Mat!C2*Weighting!V3+TUM_db1_S1_Mat!D2*Weighting!V4+TUM_db1_S1_Mat!E2*Weighting!V5+TUM_db1_S1_Mat!F2*Weighting!V6+TUM_db1_S1_Mat!G2*Weighting!V7+TUM_db1_S1_Mat!H2*Weighting!V8+TUM_db1_S1_Mat!I2*Weighting!V9+TUM_db1_S1_Mat!J2*Weighting!V10+TUM_db1_S1_Mat!K2*Weighting!V11+TUM_db1_S1_Mat!L2*Weighting!V12+TUM_db1_S1_Mat!M2*Weighting!V13+TUM_db1_S1_Mat!N2*Weighting!V14+TUM_db1_S1_Mat!O2*Weighting!V15+TUM_db1_S1_Mat!P2*Weighting!V16+TUM_db1_S1_Mat!Q2*Weighting!V17</f>
        <v>131.98236868826984</v>
      </c>
      <c r="W2" s="6">
        <f>+TUM_db1_S1_Mat!B2*Weighting!W2+TUM_db1_S1_Mat!C2*Weighting!W3+TUM_db1_S1_Mat!D2*Weighting!W4+TUM_db1_S1_Mat!E2*Weighting!W5+TUM_db1_S1_Mat!F2*Weighting!W6+TUM_db1_S1_Mat!G2*Weighting!W7+TUM_db1_S1_Mat!H2*Weighting!W8+TUM_db1_S1_Mat!I2*Weighting!W9+TUM_db1_S1_Mat!J2*Weighting!W10+TUM_db1_S1_Mat!K2*Weighting!W11+TUM_db1_S1_Mat!L2*Weighting!W12+TUM_db1_S1_Mat!M2*Weighting!W13+TUM_db1_S1_Mat!N2*Weighting!W14+TUM_db1_S1_Mat!O2*Weighting!W15+TUM_db1_S1_Mat!P2*Weighting!W16+TUM_db1_S1_Mat!Q2*Weighting!W17</f>
        <v>705.13178656830894</v>
      </c>
      <c r="X2" s="6">
        <f>+TUM_db1_S1_Mat!B2*Weighting!X2+TUM_db1_S1_Mat!C2*Weighting!X3+TUM_db1_S1_Mat!D2*Weighting!X4+TUM_db1_S1_Mat!E2*Weighting!X5+TUM_db1_S1_Mat!F2*Weighting!X6+TUM_db1_S1_Mat!G2*Weighting!X7+TUM_db1_S1_Mat!H2*Weighting!X8+TUM_db1_S1_Mat!I2*Weighting!X9+TUM_db1_S1_Mat!J2*Weighting!X10+TUM_db1_S1_Mat!K2*Weighting!X11+TUM_db1_S1_Mat!L2*Weighting!X12+TUM_db1_S1_Mat!M2*Weighting!X13+TUM_db1_S1_Mat!N2*Weighting!X14+TUM_db1_S1_Mat!O2*Weighting!X15+TUM_db1_S1_Mat!P2*Weighting!X16+TUM_db1_S1_Mat!Q2*Weighting!X17</f>
        <v>84.855647460021345</v>
      </c>
      <c r="Y2" s="6">
        <f>+TUM_db1_S1_Mat!B2*Weighting!Y2+TUM_db1_S1_Mat!C2*Weighting!Y3+TUM_db1_S1_Mat!D2*Weighting!Y4+TUM_db1_S1_Mat!E2*Weighting!Y5+TUM_db1_S1_Mat!F2*Weighting!Y6+TUM_db1_S1_Mat!G2*Weighting!Y7+TUM_db1_S1_Mat!H2*Weighting!Y8+TUM_db1_S1_Mat!I2*Weighting!Y9+TUM_db1_S1_Mat!J2*Weighting!Y10+TUM_db1_S1_Mat!K2*Weighting!Y11+TUM_db1_S1_Mat!L2*Weighting!Y12+TUM_db1_S1_Mat!M2*Weighting!Y13+TUM_db1_S1_Mat!N2*Weighting!Y14+TUM_db1_S1_Mat!O2*Weighting!Y15+TUM_db1_S1_Mat!P2*Weighting!Y16+TUM_db1_S1_Mat!Q2*Weighting!Y17</f>
        <v>1011.882487298337</v>
      </c>
      <c r="Z2" s="6">
        <f>+TUM_db1_S1_Mat!B2*Weighting!Z2+TUM_db1_S1_Mat!C2*Weighting!Z3+TUM_db1_S1_Mat!D2*Weighting!Z4+TUM_db1_S1_Mat!E2*Weighting!Z5+TUM_db1_S1_Mat!F2*Weighting!Z6+TUM_db1_S1_Mat!G2*Weighting!Z7+TUM_db1_S1_Mat!H2*Weighting!Z8+TUM_db1_S1_Mat!I2*Weighting!Z9+TUM_db1_S1_Mat!J2*Weighting!Z10+TUM_db1_S1_Mat!K2*Weighting!Z11+TUM_db1_S1_Mat!L2*Weighting!Z12+TUM_db1_S1_Mat!M2*Weighting!Z13+TUM_db1_S1_Mat!N2*Weighting!Z14+TUM_db1_S1_Mat!O2*Weighting!Z15+TUM_db1_S1_Mat!P2*Weighting!Z16+TUM_db1_S1_Mat!Q2*Weighting!Z17</f>
        <v>71.265982136429798</v>
      </c>
      <c r="AA2" s="6">
        <f>+TUM_db1_S1_Mat!B2*Weighting!AA2+TUM_db1_S1_Mat!C2*Weighting!AA3+TUM_db1_S1_Mat!D2*Weighting!AA4+TUM_db1_S1_Mat!E2*Weighting!AA5+TUM_db1_S1_Mat!F2*Weighting!AA6+TUM_db1_S1_Mat!G2*Weighting!AA7+TUM_db1_S1_Mat!H2*Weighting!AA8+TUM_db1_S1_Mat!I2*Weighting!AA9+TUM_db1_S1_Mat!J2*Weighting!AA10+TUM_db1_S1_Mat!K2*Weighting!AA11+TUM_db1_S1_Mat!L2*Weighting!AA12+TUM_db1_S1_Mat!M2*Weighting!AA13+TUM_db1_S1_Mat!N2*Weighting!AA14+TUM_db1_S1_Mat!O2*Weighting!AA15+TUM_db1_S1_Mat!P2*Weighting!AA16+TUM_db1_S1_Mat!Q2*Weighting!AA17</f>
        <v>66.578718793936304</v>
      </c>
    </row>
    <row r="3" spans="1:27" x14ac:dyDescent="0.35">
      <c r="A3" s="5" t="s">
        <v>2</v>
      </c>
      <c r="B3" s="6">
        <f ca="1">+TUM_db1_S1_Mat!B3*Weighting!B2+TUM_db1_S1_Mat!C3*Weighting!B3+TUM_db1_S1_Mat!D3*Weighting!B4+TUM_db1_S1_Mat!E3*Weighting!B5+TUM_db1_S1_Mat!F3*Weighting!B6+TUM_db1_S1_Mat!G3*Weighting!B7+TUM_db1_S1_Mat!H3*Weighting!B8+TUM_db1_S1_Mat!I3*Weighting!B9+TUM_db1_S1_Mat!J3*Weighting!B10+TUM_db1_S1_Mat!K3*Weighting!B11+TUM_db1_S1_Mat!L3*Weighting!B12+TUM_db1_S1_Mat!M3*Weighting!B13+TUM_db1_S1_Mat!N3*Weighting!B14+TUM_db1_S1_Mat!O3*Weighting!B15+TUM_db1_S1_Mat!P3*Weighting!B16+TUM_db1_S1_Mat!Q3*Weighting!B17</f>
        <v>36.680917616127594</v>
      </c>
      <c r="C3" s="6">
        <f ca="1">+TUM_db1_S1_Mat!B3*Weighting!C2+TUM_db1_S1_Mat!C3*Weighting!C3+TUM_db1_S1_Mat!D3*Weighting!C4+TUM_db1_S1_Mat!E3*Weighting!C5+TUM_db1_S1_Mat!F3*Weighting!C6+TUM_db1_S1_Mat!G3*Weighting!C7+TUM_db1_S1_Mat!H3*Weighting!C8+TUM_db1_S1_Mat!I3*Weighting!C9+TUM_db1_S1_Mat!J3*Weighting!C10+TUM_db1_S1_Mat!K3*Weighting!C11+TUM_db1_S1_Mat!L3*Weighting!C12+TUM_db1_S1_Mat!M3*Weighting!C13+TUM_db1_S1_Mat!N3*Weighting!C14+TUM_db1_S1_Mat!O3*Weighting!C15+TUM_db1_S1_Mat!P3*Weighting!C16+TUM_db1_S1_Mat!Q3*Weighting!C17</f>
        <v>27.244005348248301</v>
      </c>
      <c r="D3" s="6">
        <f ca="1">+TUM_db1_S1_Mat!B3*Weighting!D2+TUM_db1_S1_Mat!C3*Weighting!D3+TUM_db1_S1_Mat!D3*Weighting!D4+TUM_db1_S1_Mat!E3*Weighting!D5+TUM_db1_S1_Mat!F3*Weighting!D6+TUM_db1_S1_Mat!G3*Weighting!D7+TUM_db1_S1_Mat!H3*Weighting!D8+TUM_db1_S1_Mat!I3*Weighting!D9+TUM_db1_S1_Mat!J3*Weighting!D10+TUM_db1_S1_Mat!K3*Weighting!D11+TUM_db1_S1_Mat!L3*Weighting!D12+TUM_db1_S1_Mat!M3*Weighting!D13+TUM_db1_S1_Mat!N3*Weighting!D14+TUM_db1_S1_Mat!O3*Weighting!D15+TUM_db1_S1_Mat!P3*Weighting!D16+TUM_db1_S1_Mat!Q3*Weighting!D17</f>
        <v>35.493276028995716</v>
      </c>
      <c r="E3" s="6">
        <f ca="1">+TUM_db1_S1_Mat!B3*Weighting!E2+TUM_db1_S1_Mat!C3*Weighting!E3+TUM_db1_S1_Mat!D3*Weighting!E4+TUM_db1_S1_Mat!E3*Weighting!E5+TUM_db1_S1_Mat!F3*Weighting!E6+TUM_db1_S1_Mat!G3*Weighting!E7+TUM_db1_S1_Mat!H3*Weighting!E8+TUM_db1_S1_Mat!I3*Weighting!E9+TUM_db1_S1_Mat!J3*Weighting!E10+TUM_db1_S1_Mat!K3*Weighting!E11+TUM_db1_S1_Mat!L3*Weighting!E12+TUM_db1_S1_Mat!M3*Weighting!E13+TUM_db1_S1_Mat!N3*Weighting!E14+TUM_db1_S1_Mat!O3*Weighting!E15+TUM_db1_S1_Mat!P3*Weighting!E16+TUM_db1_S1_Mat!Q3*Weighting!E17</f>
        <v>21.071188127695486</v>
      </c>
      <c r="F3" s="6">
        <f ca="1">+TUM_db1_S1_Mat!B3*Weighting!F2+TUM_db1_S1_Mat!C3*Weighting!F3+TUM_db1_S1_Mat!D3*Weighting!F4+TUM_db1_S1_Mat!E3*Weighting!F5+TUM_db1_S1_Mat!F3*Weighting!F6+TUM_db1_S1_Mat!G3*Weighting!F7+TUM_db1_S1_Mat!H3*Weighting!F8+TUM_db1_S1_Mat!I3*Weighting!F9+TUM_db1_S1_Mat!J3*Weighting!F10+TUM_db1_S1_Mat!K3*Weighting!F11+TUM_db1_S1_Mat!L3*Weighting!F12+TUM_db1_S1_Mat!M3*Weighting!F13+TUM_db1_S1_Mat!N3*Weighting!F14+TUM_db1_S1_Mat!O3*Weighting!F15+TUM_db1_S1_Mat!P3*Weighting!F16+TUM_db1_S1_Mat!Q3*Weighting!F17</f>
        <v>30.747221857196475</v>
      </c>
      <c r="G3" s="6">
        <f>+TUM_db1_S1_Mat!B3*Weighting!G2+TUM_db1_S1_Mat!C3*Weighting!G3+TUM_db1_S1_Mat!D3*Weighting!G4+TUM_db1_S1_Mat!E3*Weighting!G5+TUM_db1_S1_Mat!F3*Weighting!G6+TUM_db1_S1_Mat!G3*Weighting!G7+TUM_db1_S1_Mat!H3*Weighting!G8+TUM_db1_S1_Mat!I3*Weighting!G9+TUM_db1_S1_Mat!J3*Weighting!G10+TUM_db1_S1_Mat!K3*Weighting!G11+TUM_db1_S1_Mat!L3*Weighting!G12+TUM_db1_S1_Mat!M3*Weighting!G13+TUM_db1_S1_Mat!N3*Weighting!G14+TUM_db1_S1_Mat!O3*Weighting!G15+TUM_db1_S1_Mat!P3*Weighting!G16+TUM_db1_S1_Mat!Q3*Weighting!G17</f>
        <v>38.491229934651457</v>
      </c>
      <c r="H3" s="6">
        <f>+TUM_db1_S1_Mat!B3*Weighting!H2+TUM_db1_S1_Mat!C3*Weighting!H3+TUM_db1_S1_Mat!D3*Weighting!H4+TUM_db1_S1_Mat!E3*Weighting!H5+TUM_db1_S1_Mat!F3*Weighting!H6+TUM_db1_S1_Mat!G3*Weighting!H7+TUM_db1_S1_Mat!H3*Weighting!H8+TUM_db1_S1_Mat!I3*Weighting!H9+TUM_db1_S1_Mat!J3*Weighting!H10+TUM_db1_S1_Mat!K3*Weighting!H11+TUM_db1_S1_Mat!L3*Weighting!H12+TUM_db1_S1_Mat!M3*Weighting!H13+TUM_db1_S1_Mat!N3*Weighting!H14+TUM_db1_S1_Mat!O3*Weighting!H15+TUM_db1_S1_Mat!P3*Weighting!H16+TUM_db1_S1_Mat!Q3*Weighting!H17</f>
        <v>41.478504594376538</v>
      </c>
      <c r="I3" s="6">
        <f>+TUM_db1_S1_Mat!B3*Weighting!I2+TUM_db1_S1_Mat!C3*Weighting!I3+TUM_db1_S1_Mat!D3*Weighting!I4+TUM_db1_S1_Mat!E3*Weighting!I5+TUM_db1_S1_Mat!F3*Weighting!I6+TUM_db1_S1_Mat!G3*Weighting!I7+TUM_db1_S1_Mat!H3*Weighting!I8+TUM_db1_S1_Mat!I3*Weighting!I9+TUM_db1_S1_Mat!J3*Weighting!I10+TUM_db1_S1_Mat!K3*Weighting!I11+TUM_db1_S1_Mat!L3*Weighting!I12+TUM_db1_S1_Mat!M3*Weighting!I13+TUM_db1_S1_Mat!N3*Weighting!I14+TUM_db1_S1_Mat!O3*Weighting!I15+TUM_db1_S1_Mat!P3*Weighting!I16+TUM_db1_S1_Mat!Q3*Weighting!I17</f>
        <v>37.29620109361263</v>
      </c>
      <c r="J3" s="6">
        <f>+TUM_db1_S1_Mat!B3*Weighting!J2+TUM_db1_S1_Mat!C3*Weighting!J3+TUM_db1_S1_Mat!D3*Weighting!J4+TUM_db1_S1_Mat!E3*Weighting!J5+TUM_db1_S1_Mat!F3*Weighting!J6+TUM_db1_S1_Mat!G3*Weighting!J7+TUM_db1_S1_Mat!H3*Weighting!J8+TUM_db1_S1_Mat!I3*Weighting!J9+TUM_db1_S1_Mat!J3*Weighting!J10+TUM_db1_S1_Mat!K3*Weighting!J11+TUM_db1_S1_Mat!L3*Weighting!J12+TUM_db1_S1_Mat!M3*Weighting!J13+TUM_db1_S1_Mat!N3*Weighting!J14+TUM_db1_S1_Mat!O3*Weighting!J15+TUM_db1_S1_Mat!P3*Weighting!J16+TUM_db1_S1_Mat!Q3*Weighting!J17</f>
        <v>52.902200241260196</v>
      </c>
      <c r="K3" s="6">
        <f>+TUM_db1_S1_Mat!B3*Weighting!K2+TUM_db1_S1_Mat!C3*Weighting!K3+TUM_db1_S1_Mat!D3*Weighting!K4+TUM_db1_S1_Mat!E3*Weighting!K5+TUM_db1_S1_Mat!F3*Weighting!K6+TUM_db1_S1_Mat!G3*Weighting!K7+TUM_db1_S1_Mat!H3*Weighting!K8+TUM_db1_S1_Mat!I3*Weighting!K9+TUM_db1_S1_Mat!J3*Weighting!K10+TUM_db1_S1_Mat!K3*Weighting!K11+TUM_db1_S1_Mat!L3*Weighting!K12+TUM_db1_S1_Mat!M3*Weighting!K13+TUM_db1_S1_Mat!N3*Weighting!K14+TUM_db1_S1_Mat!O3*Weighting!K15+TUM_db1_S1_Mat!P3*Weighting!K16+TUM_db1_S1_Mat!Q3*Weighting!K17</f>
        <v>28.893284302088873</v>
      </c>
      <c r="L3" s="6">
        <f>+TUM_db1_S1_Mat!B3*Weighting!L2+TUM_db1_S1_Mat!C3*Weighting!L3+TUM_db1_S1_Mat!D3*Weighting!L4+TUM_db1_S1_Mat!E3*Weighting!L5+TUM_db1_S1_Mat!F3*Weighting!L6+TUM_db1_S1_Mat!G3*Weighting!L7+TUM_db1_S1_Mat!H3*Weighting!L8+TUM_db1_S1_Mat!I3*Weighting!L9+TUM_db1_S1_Mat!J3*Weighting!L10+TUM_db1_S1_Mat!K3*Weighting!L11+TUM_db1_S1_Mat!L3*Weighting!L12+TUM_db1_S1_Mat!M3*Weighting!L13+TUM_db1_S1_Mat!N3*Weighting!L14+TUM_db1_S1_Mat!O3*Weighting!L15+TUM_db1_S1_Mat!P3*Weighting!L16+TUM_db1_S1_Mat!Q3*Weighting!L17</f>
        <v>9.057271931196162</v>
      </c>
      <c r="M3" s="6">
        <f>+TUM_db1_S1_Mat!B3*Weighting!M2+TUM_db1_S1_Mat!C3*Weighting!M3+TUM_db1_S1_Mat!D3*Weighting!M4+TUM_db1_S1_Mat!E3*Weighting!M5+TUM_db1_S1_Mat!F3*Weighting!M6+TUM_db1_S1_Mat!G3*Weighting!M7+TUM_db1_S1_Mat!H3*Weighting!M8+TUM_db1_S1_Mat!I3*Weighting!M9+TUM_db1_S1_Mat!J3*Weighting!M10+TUM_db1_S1_Mat!K3*Weighting!M11+TUM_db1_S1_Mat!L3*Weighting!M12+TUM_db1_S1_Mat!M3*Weighting!M13+TUM_db1_S1_Mat!N3*Weighting!M14+TUM_db1_S1_Mat!O3*Weighting!M15+TUM_db1_S1_Mat!P3*Weighting!M16+TUM_db1_S1_Mat!Q3*Weighting!M17</f>
        <v>0.42358789778408079</v>
      </c>
      <c r="N3" s="6">
        <f>+TUM_db1_S1_Mat!B3*Weighting!N2+TUM_db1_S1_Mat!C3*Weighting!N3+TUM_db1_S1_Mat!D3*Weighting!N4+TUM_db1_S1_Mat!E3*Weighting!N5+TUM_db1_S1_Mat!F3*Weighting!N6+TUM_db1_S1_Mat!G3*Weighting!N7+TUM_db1_S1_Mat!H3*Weighting!N8+TUM_db1_S1_Mat!I3*Weighting!N9+TUM_db1_S1_Mat!J3*Weighting!N10+TUM_db1_S1_Mat!K3*Weighting!N11+TUM_db1_S1_Mat!L3*Weighting!N12+TUM_db1_S1_Mat!M3*Weighting!N13+TUM_db1_S1_Mat!N3*Weighting!N14+TUM_db1_S1_Mat!O3*Weighting!N15+TUM_db1_S1_Mat!P3*Weighting!N16+TUM_db1_S1_Mat!Q3*Weighting!N17</f>
        <v>108.99187351583743</v>
      </c>
      <c r="O3" s="6">
        <f>+TUM_db1_S1_Mat!B3*Weighting!O2+TUM_db1_S1_Mat!C3*Weighting!O3+TUM_db1_S1_Mat!D3*Weighting!O4+TUM_db1_S1_Mat!E3*Weighting!O5+TUM_db1_S1_Mat!F3*Weighting!O6+TUM_db1_S1_Mat!G3*Weighting!O7+TUM_db1_S1_Mat!H3*Weighting!O8+TUM_db1_S1_Mat!I3*Weighting!O9+TUM_db1_S1_Mat!J3*Weighting!O10+TUM_db1_S1_Mat!K3*Weighting!O11+TUM_db1_S1_Mat!L3*Weighting!O12+TUM_db1_S1_Mat!M3*Weighting!O13+TUM_db1_S1_Mat!N3*Weighting!O14+TUM_db1_S1_Mat!O3*Weighting!O15+TUM_db1_S1_Mat!P3*Weighting!O16+TUM_db1_S1_Mat!Q3*Weighting!O17</f>
        <v>-18.952626243915944</v>
      </c>
      <c r="P3" s="6">
        <f>+TUM_db1_S1_Mat!B3*Weighting!P2+TUM_db1_S1_Mat!C3*Weighting!P3+TUM_db1_S1_Mat!D3*Weighting!P4+TUM_db1_S1_Mat!E3*Weighting!P5+TUM_db1_S1_Mat!F3*Weighting!P6+TUM_db1_S1_Mat!G3*Weighting!P7+TUM_db1_S1_Mat!H3*Weighting!P8+TUM_db1_S1_Mat!I3*Weighting!P9+TUM_db1_S1_Mat!J3*Weighting!P10+TUM_db1_S1_Mat!K3*Weighting!P11+TUM_db1_S1_Mat!L3*Weighting!P12+TUM_db1_S1_Mat!M3*Weighting!P13+TUM_db1_S1_Mat!N3*Weighting!P14+TUM_db1_S1_Mat!O3*Weighting!P15+TUM_db1_S1_Mat!P3*Weighting!P16+TUM_db1_S1_Mat!Q3*Weighting!P17</f>
        <v>11.552412826498621</v>
      </c>
      <c r="Q3" s="6">
        <f>+TUM_db1_S1_Mat!B3*Weighting!Q2+TUM_db1_S1_Mat!C3*Weighting!Q3+TUM_db1_S1_Mat!D3*Weighting!Q4+TUM_db1_S1_Mat!E3*Weighting!Q5+TUM_db1_S1_Mat!F3*Weighting!Q6+TUM_db1_S1_Mat!G3*Weighting!Q7+TUM_db1_S1_Mat!H3*Weighting!Q8+TUM_db1_S1_Mat!I3*Weighting!Q9+TUM_db1_S1_Mat!J3*Weighting!Q10+TUM_db1_S1_Mat!K3*Weighting!Q11+TUM_db1_S1_Mat!L3*Weighting!Q12+TUM_db1_S1_Mat!M3*Weighting!Q13+TUM_db1_S1_Mat!N3*Weighting!Q14+TUM_db1_S1_Mat!O3*Weighting!Q15+TUM_db1_S1_Mat!P3*Weighting!Q16+TUM_db1_S1_Mat!Q3*Weighting!Q17</f>
        <v>1.0334445121682847</v>
      </c>
      <c r="R3" s="6">
        <f>+TUM_db1_S1_Mat!B3*Weighting!R2+TUM_db1_S1_Mat!C3*Weighting!R3+TUM_db1_S1_Mat!D3*Weighting!R4+TUM_db1_S1_Mat!E3*Weighting!R5+TUM_db1_S1_Mat!F3*Weighting!R6+TUM_db1_S1_Mat!G3*Weighting!R7+TUM_db1_S1_Mat!H3*Weighting!R8+TUM_db1_S1_Mat!I3*Weighting!R9+TUM_db1_S1_Mat!J3*Weighting!R10+TUM_db1_S1_Mat!K3*Weighting!R11+TUM_db1_S1_Mat!L3*Weighting!R12+TUM_db1_S1_Mat!M3*Weighting!R13+TUM_db1_S1_Mat!N3*Weighting!R14+TUM_db1_S1_Mat!O3*Weighting!R15+TUM_db1_S1_Mat!P3*Weighting!R16+TUM_db1_S1_Mat!Q3*Weighting!R17</f>
        <v>13.823246397239867</v>
      </c>
      <c r="S3" s="6">
        <f>+TUM_db1_S1_Mat!B3*Weighting!S2+TUM_db1_S1_Mat!C3*Weighting!S3+TUM_db1_S1_Mat!D3*Weighting!S4+TUM_db1_S1_Mat!E3*Weighting!S5+TUM_db1_S1_Mat!F3*Weighting!S6+TUM_db1_S1_Mat!G3*Weighting!S7+TUM_db1_S1_Mat!H3*Weighting!S8+TUM_db1_S1_Mat!I3*Weighting!S9+TUM_db1_S1_Mat!J3*Weighting!S10+TUM_db1_S1_Mat!K3*Weighting!S11+TUM_db1_S1_Mat!L3*Weighting!S12+TUM_db1_S1_Mat!M3*Weighting!S13+TUM_db1_S1_Mat!N3*Weighting!S14+TUM_db1_S1_Mat!O3*Weighting!S15+TUM_db1_S1_Mat!P3*Weighting!S16+TUM_db1_S1_Mat!Q3*Weighting!S17</f>
        <v>15.72106541141617</v>
      </c>
      <c r="T3" s="6">
        <f>+TUM_db1_S1_Mat!B3*Weighting!T2+TUM_db1_S1_Mat!C3*Weighting!T3+TUM_db1_S1_Mat!D3*Weighting!T4+TUM_db1_S1_Mat!E3*Weighting!T5+TUM_db1_S1_Mat!F3*Weighting!T6+TUM_db1_S1_Mat!G3*Weighting!T7+TUM_db1_S1_Mat!H3*Weighting!T8+TUM_db1_S1_Mat!I3*Weighting!T9+TUM_db1_S1_Mat!J3*Weighting!T10+TUM_db1_S1_Mat!K3*Weighting!T11+TUM_db1_S1_Mat!L3*Weighting!T12+TUM_db1_S1_Mat!M3*Weighting!T13+TUM_db1_S1_Mat!N3*Weighting!T14+TUM_db1_S1_Mat!O3*Weighting!T15+TUM_db1_S1_Mat!P3*Weighting!T16+TUM_db1_S1_Mat!Q3*Weighting!T17</f>
        <v>19.553088129967854</v>
      </c>
      <c r="U3" s="6">
        <f>+TUM_db1_S1_Mat!B3*Weighting!U2+TUM_db1_S1_Mat!C3*Weighting!U3+TUM_db1_S1_Mat!D3*Weighting!U4+TUM_db1_S1_Mat!E3*Weighting!U5+TUM_db1_S1_Mat!F3*Weighting!U6+TUM_db1_S1_Mat!G3*Weighting!U7+TUM_db1_S1_Mat!H3*Weighting!U8+TUM_db1_S1_Mat!I3*Weighting!U9+TUM_db1_S1_Mat!J3*Weighting!U10+TUM_db1_S1_Mat!K3*Weighting!U11+TUM_db1_S1_Mat!L3*Weighting!U12+TUM_db1_S1_Mat!M3*Weighting!U13+TUM_db1_S1_Mat!N3*Weighting!U14+TUM_db1_S1_Mat!O3*Weighting!U15+TUM_db1_S1_Mat!P3*Weighting!U16+TUM_db1_S1_Mat!Q3*Weighting!U17</f>
        <v>13.916780114800266</v>
      </c>
      <c r="V3" s="6">
        <f>+TUM_db1_S1_Mat!B3*Weighting!V2+TUM_db1_S1_Mat!C3*Weighting!V3+TUM_db1_S1_Mat!D3*Weighting!V4+TUM_db1_S1_Mat!E3*Weighting!V5+TUM_db1_S1_Mat!F3*Weighting!V6+TUM_db1_S1_Mat!G3*Weighting!V7+TUM_db1_S1_Mat!H3*Weighting!V8+TUM_db1_S1_Mat!I3*Weighting!V9+TUM_db1_S1_Mat!J3*Weighting!V10+TUM_db1_S1_Mat!K3*Weighting!V11+TUM_db1_S1_Mat!L3*Weighting!V12+TUM_db1_S1_Mat!M3*Weighting!V13+TUM_db1_S1_Mat!N3*Weighting!V14+TUM_db1_S1_Mat!O3*Weighting!V15+TUM_db1_S1_Mat!P3*Weighting!V16+TUM_db1_S1_Mat!Q3*Weighting!V17</f>
        <v>25.76702119269742</v>
      </c>
      <c r="W3" s="6">
        <f>+TUM_db1_S1_Mat!B3*Weighting!W2+TUM_db1_S1_Mat!C3*Weighting!W3+TUM_db1_S1_Mat!D3*Weighting!W4+TUM_db1_S1_Mat!E3*Weighting!W5+TUM_db1_S1_Mat!F3*Weighting!W6+TUM_db1_S1_Mat!G3*Weighting!W7+TUM_db1_S1_Mat!H3*Weighting!W8+TUM_db1_S1_Mat!I3*Weighting!W9+TUM_db1_S1_Mat!J3*Weighting!W10+TUM_db1_S1_Mat!K3*Weighting!W11+TUM_db1_S1_Mat!L3*Weighting!W12+TUM_db1_S1_Mat!M3*Weighting!W13+TUM_db1_S1_Mat!N3*Weighting!W14+TUM_db1_S1_Mat!O3*Weighting!W15+TUM_db1_S1_Mat!P3*Weighting!W16+TUM_db1_S1_Mat!Q3*Weighting!W17</f>
        <v>166.76192665165541</v>
      </c>
      <c r="X3" s="6">
        <f>+TUM_db1_S1_Mat!B3*Weighting!X2+TUM_db1_S1_Mat!C3*Weighting!X3+TUM_db1_S1_Mat!D3*Weighting!X4+TUM_db1_S1_Mat!E3*Weighting!X5+TUM_db1_S1_Mat!F3*Weighting!X6+TUM_db1_S1_Mat!G3*Weighting!X7+TUM_db1_S1_Mat!H3*Weighting!X8+TUM_db1_S1_Mat!I3*Weighting!X9+TUM_db1_S1_Mat!J3*Weighting!X10+TUM_db1_S1_Mat!K3*Weighting!X11+TUM_db1_S1_Mat!L3*Weighting!X12+TUM_db1_S1_Mat!M3*Weighting!X13+TUM_db1_S1_Mat!N3*Weighting!X14+TUM_db1_S1_Mat!O3*Weighting!X15+TUM_db1_S1_Mat!P3*Weighting!X16+TUM_db1_S1_Mat!Q3*Weighting!X17</f>
        <v>18.558472779074442</v>
      </c>
      <c r="Y3" s="6">
        <f>+TUM_db1_S1_Mat!B3*Weighting!Y2+TUM_db1_S1_Mat!C3*Weighting!Y3+TUM_db1_S1_Mat!D3*Weighting!Y4+TUM_db1_S1_Mat!E3*Weighting!Y5+TUM_db1_S1_Mat!F3*Weighting!Y6+TUM_db1_S1_Mat!G3*Weighting!Y7+TUM_db1_S1_Mat!H3*Weighting!Y8+TUM_db1_S1_Mat!I3*Weighting!Y9+TUM_db1_S1_Mat!J3*Weighting!Y10+TUM_db1_S1_Mat!K3*Weighting!Y11+TUM_db1_S1_Mat!L3*Weighting!Y12+TUM_db1_S1_Mat!M3*Weighting!Y13+TUM_db1_S1_Mat!N3*Weighting!Y14+TUM_db1_S1_Mat!O3*Weighting!Y15+TUM_db1_S1_Mat!P3*Weighting!Y16+TUM_db1_S1_Mat!Q3*Weighting!Y17</f>
        <v>200.91695282535787</v>
      </c>
      <c r="Z3" s="6">
        <f>+TUM_db1_S1_Mat!B3*Weighting!Z2+TUM_db1_S1_Mat!C3*Weighting!Z3+TUM_db1_S1_Mat!D3*Weighting!Z4+TUM_db1_S1_Mat!E3*Weighting!Z5+TUM_db1_S1_Mat!F3*Weighting!Z6+TUM_db1_S1_Mat!G3*Weighting!Z7+TUM_db1_S1_Mat!H3*Weighting!Z8+TUM_db1_S1_Mat!I3*Weighting!Z9+TUM_db1_S1_Mat!J3*Weighting!Z10+TUM_db1_S1_Mat!K3*Weighting!Z11+TUM_db1_S1_Mat!L3*Weighting!Z12+TUM_db1_S1_Mat!M3*Weighting!Z13+TUM_db1_S1_Mat!N3*Weighting!Z14+TUM_db1_S1_Mat!O3*Weighting!Z15+TUM_db1_S1_Mat!P3*Weighting!Z16+TUM_db1_S1_Mat!Q3*Weighting!Z17</f>
        <v>14.886210600308099</v>
      </c>
      <c r="AA3" s="6">
        <f>+TUM_db1_S1_Mat!B3*Weighting!AA2+TUM_db1_S1_Mat!C3*Weighting!AA3+TUM_db1_S1_Mat!D3*Weighting!AA4+TUM_db1_S1_Mat!E3*Weighting!AA5+TUM_db1_S1_Mat!F3*Weighting!AA6+TUM_db1_S1_Mat!G3*Weighting!AA7+TUM_db1_S1_Mat!H3*Weighting!AA8+TUM_db1_S1_Mat!I3*Weighting!AA9+TUM_db1_S1_Mat!J3*Weighting!AA10+TUM_db1_S1_Mat!K3*Weighting!AA11+TUM_db1_S1_Mat!L3*Weighting!AA12+TUM_db1_S1_Mat!M3*Weighting!AA13+TUM_db1_S1_Mat!N3*Weighting!AA14+TUM_db1_S1_Mat!O3*Weighting!AA15+TUM_db1_S1_Mat!P3*Weighting!AA16+TUM_db1_S1_Mat!Q3*Weighting!AA17</f>
        <v>13.848950412337222</v>
      </c>
    </row>
    <row r="4" spans="1:27" x14ac:dyDescent="0.35">
      <c r="A4" s="5" t="s">
        <v>3</v>
      </c>
      <c r="B4" s="6">
        <f ca="1">+TUM_db1_S1_Mat!B4*Weighting!B2+TUM_db1_S1_Mat!C4*Weighting!B3+TUM_db1_S1_Mat!D4*Weighting!B4+TUM_db1_S1_Mat!E4*Weighting!B5+TUM_db1_S1_Mat!F4*Weighting!B6+TUM_db1_S1_Mat!G4*Weighting!B7+TUM_db1_S1_Mat!H4*Weighting!B8+TUM_db1_S1_Mat!I4*Weighting!B9+TUM_db1_S1_Mat!J4*Weighting!B10+TUM_db1_S1_Mat!K4*Weighting!B11+TUM_db1_S1_Mat!L4*Weighting!B12+TUM_db1_S1_Mat!M4*Weighting!B13+TUM_db1_S1_Mat!N4*Weighting!B14+TUM_db1_S1_Mat!O4*Weighting!B15+TUM_db1_S1_Mat!P4*Weighting!B16+TUM_db1_S1_Mat!Q4*Weighting!B17</f>
        <v>130.19534520659042</v>
      </c>
      <c r="C4" s="6">
        <f ca="1">+TUM_db1_S1_Mat!B4*Weighting!C2+TUM_db1_S1_Mat!C4*Weighting!C3+TUM_db1_S1_Mat!D4*Weighting!C4+TUM_db1_S1_Mat!E4*Weighting!C5+TUM_db1_S1_Mat!F4*Weighting!C6+TUM_db1_S1_Mat!G4*Weighting!C7+TUM_db1_S1_Mat!H4*Weighting!C8+TUM_db1_S1_Mat!I4*Weighting!C9+TUM_db1_S1_Mat!J4*Weighting!C10+TUM_db1_S1_Mat!K4*Weighting!C11+TUM_db1_S1_Mat!L4*Weighting!C12+TUM_db1_S1_Mat!M4*Weighting!C13+TUM_db1_S1_Mat!N4*Weighting!C14+TUM_db1_S1_Mat!O4*Weighting!C15+TUM_db1_S1_Mat!P4*Weighting!C16+TUM_db1_S1_Mat!Q4*Weighting!C17</f>
        <v>98.242561261130788</v>
      </c>
      <c r="D4" s="6">
        <f ca="1">+TUM_db1_S1_Mat!B4*Weighting!D2+TUM_db1_S1_Mat!C4*Weighting!D3+TUM_db1_S1_Mat!D4*Weighting!D4+TUM_db1_S1_Mat!E4*Weighting!D5+TUM_db1_S1_Mat!F4*Weighting!D6+TUM_db1_S1_Mat!G4*Weighting!D7+TUM_db1_S1_Mat!H4*Weighting!D8+TUM_db1_S1_Mat!I4*Weighting!D9+TUM_db1_S1_Mat!J4*Weighting!D10+TUM_db1_S1_Mat!K4*Weighting!D11+TUM_db1_S1_Mat!L4*Weighting!D12+TUM_db1_S1_Mat!M4*Weighting!D13+TUM_db1_S1_Mat!N4*Weighting!D14+TUM_db1_S1_Mat!O4*Weighting!D15+TUM_db1_S1_Mat!P4*Weighting!D16+TUM_db1_S1_Mat!Q4*Weighting!D17</f>
        <v>126.57419180216158</v>
      </c>
      <c r="E4" s="6">
        <f ca="1">+TUM_db1_S1_Mat!B4*Weighting!E2+TUM_db1_S1_Mat!C4*Weighting!E3+TUM_db1_S1_Mat!D4*Weighting!E4+TUM_db1_S1_Mat!E4*Weighting!E5+TUM_db1_S1_Mat!F4*Weighting!E6+TUM_db1_S1_Mat!G4*Weighting!E7+TUM_db1_S1_Mat!H4*Weighting!E8+TUM_db1_S1_Mat!I4*Weighting!E9+TUM_db1_S1_Mat!J4*Weighting!E10+TUM_db1_S1_Mat!K4*Weighting!E11+TUM_db1_S1_Mat!L4*Weighting!E12+TUM_db1_S1_Mat!M4*Weighting!E13+TUM_db1_S1_Mat!N4*Weighting!E14+TUM_db1_S1_Mat!O4*Weighting!E15+TUM_db1_S1_Mat!P4*Weighting!E16+TUM_db1_S1_Mat!Q4*Weighting!E17</f>
        <v>73.143505532036869</v>
      </c>
      <c r="F4" s="6">
        <f ca="1">+TUM_db1_S1_Mat!B4*Weighting!F2+TUM_db1_S1_Mat!C4*Weighting!F3+TUM_db1_S1_Mat!D4*Weighting!F4+TUM_db1_S1_Mat!E4*Weighting!F5+TUM_db1_S1_Mat!F4*Weighting!F6+TUM_db1_S1_Mat!G4*Weighting!F7+TUM_db1_S1_Mat!H4*Weighting!F8+TUM_db1_S1_Mat!I4*Weighting!F9+TUM_db1_S1_Mat!J4*Weighting!F10+TUM_db1_S1_Mat!K4*Weighting!F11+TUM_db1_S1_Mat!L4*Weighting!F12+TUM_db1_S1_Mat!M4*Weighting!F13+TUM_db1_S1_Mat!N4*Weighting!F14+TUM_db1_S1_Mat!O4*Weighting!F15+TUM_db1_S1_Mat!P4*Weighting!F16+TUM_db1_S1_Mat!Q4*Weighting!F17</f>
        <v>110.27076594751109</v>
      </c>
      <c r="G4" s="6">
        <f>+TUM_db1_S1_Mat!B4*Weighting!G2+TUM_db1_S1_Mat!C4*Weighting!G3+TUM_db1_S1_Mat!D4*Weighting!G4+TUM_db1_S1_Mat!E4*Weighting!G5+TUM_db1_S1_Mat!F4*Weighting!G6+TUM_db1_S1_Mat!G4*Weighting!G7+TUM_db1_S1_Mat!H4*Weighting!G8+TUM_db1_S1_Mat!I4*Weighting!G9+TUM_db1_S1_Mat!J4*Weighting!G10+TUM_db1_S1_Mat!K4*Weighting!G11+TUM_db1_S1_Mat!L4*Weighting!G12+TUM_db1_S1_Mat!M4*Weighting!G13+TUM_db1_S1_Mat!N4*Weighting!G14+TUM_db1_S1_Mat!O4*Weighting!G15+TUM_db1_S1_Mat!P4*Weighting!G16+TUM_db1_S1_Mat!Q4*Weighting!G17</f>
        <v>138.017717199966</v>
      </c>
      <c r="H4" s="6">
        <f>+TUM_db1_S1_Mat!B4*Weighting!H2+TUM_db1_S1_Mat!C4*Weighting!H3+TUM_db1_S1_Mat!D4*Weighting!H4+TUM_db1_S1_Mat!E4*Weighting!H5+TUM_db1_S1_Mat!F4*Weighting!H6+TUM_db1_S1_Mat!G4*Weighting!H7+TUM_db1_S1_Mat!H4*Weighting!H8+TUM_db1_S1_Mat!I4*Weighting!H9+TUM_db1_S1_Mat!J4*Weighting!H10+TUM_db1_S1_Mat!K4*Weighting!H11+TUM_db1_S1_Mat!L4*Weighting!H12+TUM_db1_S1_Mat!M4*Weighting!H13+TUM_db1_S1_Mat!N4*Weighting!H14+TUM_db1_S1_Mat!O4*Weighting!H15+TUM_db1_S1_Mat!P4*Weighting!H16+TUM_db1_S1_Mat!Q4*Weighting!H17</f>
        <v>152.18987864640093</v>
      </c>
      <c r="I4" s="6">
        <f>+TUM_db1_S1_Mat!B4*Weighting!I2+TUM_db1_S1_Mat!C4*Weighting!I3+TUM_db1_S1_Mat!D4*Weighting!I4+TUM_db1_S1_Mat!E4*Weighting!I5+TUM_db1_S1_Mat!F4*Weighting!I6+TUM_db1_S1_Mat!G4*Weighting!I7+TUM_db1_S1_Mat!H4*Weighting!I8+TUM_db1_S1_Mat!I4*Weighting!I9+TUM_db1_S1_Mat!J4*Weighting!I10+TUM_db1_S1_Mat!K4*Weighting!I11+TUM_db1_S1_Mat!L4*Weighting!I12+TUM_db1_S1_Mat!M4*Weighting!I13+TUM_db1_S1_Mat!N4*Weighting!I14+TUM_db1_S1_Mat!O4*Weighting!I15+TUM_db1_S1_Mat!P4*Weighting!I16+TUM_db1_S1_Mat!Q4*Weighting!I17</f>
        <v>134.07889288223842</v>
      </c>
      <c r="J4" s="6">
        <f>+TUM_db1_S1_Mat!B4*Weighting!J2+TUM_db1_S1_Mat!C4*Weighting!J3+TUM_db1_S1_Mat!D4*Weighting!J4+TUM_db1_S1_Mat!E4*Weighting!J5+TUM_db1_S1_Mat!F4*Weighting!J6+TUM_db1_S1_Mat!G4*Weighting!J7+TUM_db1_S1_Mat!H4*Weighting!J8+TUM_db1_S1_Mat!I4*Weighting!J9+TUM_db1_S1_Mat!J4*Weighting!J10+TUM_db1_S1_Mat!K4*Weighting!J11+TUM_db1_S1_Mat!L4*Weighting!J12+TUM_db1_S1_Mat!M4*Weighting!J13+TUM_db1_S1_Mat!N4*Weighting!J14+TUM_db1_S1_Mat!O4*Weighting!J15+TUM_db1_S1_Mat!P4*Weighting!J16+TUM_db1_S1_Mat!Q4*Weighting!J17</f>
        <v>172.99359829074336</v>
      </c>
      <c r="K4" s="6">
        <f>+TUM_db1_S1_Mat!B4*Weighting!K2+TUM_db1_S1_Mat!C4*Weighting!K3+TUM_db1_S1_Mat!D4*Weighting!K4+TUM_db1_S1_Mat!E4*Weighting!K5+TUM_db1_S1_Mat!F4*Weighting!K6+TUM_db1_S1_Mat!G4*Weighting!K7+TUM_db1_S1_Mat!H4*Weighting!K8+TUM_db1_S1_Mat!I4*Weighting!K9+TUM_db1_S1_Mat!J4*Weighting!K10+TUM_db1_S1_Mat!K4*Weighting!K11+TUM_db1_S1_Mat!L4*Weighting!K12+TUM_db1_S1_Mat!M4*Weighting!K13+TUM_db1_S1_Mat!N4*Weighting!K14+TUM_db1_S1_Mat!O4*Weighting!K15+TUM_db1_S1_Mat!P4*Weighting!K16+TUM_db1_S1_Mat!Q4*Weighting!K17</f>
        <v>104.01056224003365</v>
      </c>
      <c r="L4" s="6">
        <f>+TUM_db1_S1_Mat!B4*Weighting!L2+TUM_db1_S1_Mat!C4*Weighting!L3+TUM_db1_S1_Mat!D4*Weighting!L4+TUM_db1_S1_Mat!E4*Weighting!L5+TUM_db1_S1_Mat!F4*Weighting!L6+TUM_db1_S1_Mat!G4*Weighting!L7+TUM_db1_S1_Mat!H4*Weighting!L8+TUM_db1_S1_Mat!I4*Weighting!L9+TUM_db1_S1_Mat!J4*Weighting!L10+TUM_db1_S1_Mat!K4*Weighting!L11+TUM_db1_S1_Mat!L4*Weighting!L12+TUM_db1_S1_Mat!M4*Weighting!L13+TUM_db1_S1_Mat!N4*Weighting!L14+TUM_db1_S1_Mat!O4*Weighting!L15+TUM_db1_S1_Mat!P4*Weighting!L16+TUM_db1_S1_Mat!Q4*Weighting!L17</f>
        <v>35.562863368522237</v>
      </c>
      <c r="M4" s="6">
        <f>+TUM_db1_S1_Mat!B4*Weighting!M2+TUM_db1_S1_Mat!C4*Weighting!M3+TUM_db1_S1_Mat!D4*Weighting!M4+TUM_db1_S1_Mat!E4*Weighting!M5+TUM_db1_S1_Mat!F4*Weighting!M6+TUM_db1_S1_Mat!G4*Weighting!M7+TUM_db1_S1_Mat!H4*Weighting!M8+TUM_db1_S1_Mat!I4*Weighting!M9+TUM_db1_S1_Mat!J4*Weighting!M10+TUM_db1_S1_Mat!K4*Weighting!M11+TUM_db1_S1_Mat!L4*Weighting!M12+TUM_db1_S1_Mat!M4*Weighting!M13+TUM_db1_S1_Mat!N4*Weighting!M14+TUM_db1_S1_Mat!O4*Weighting!M15+TUM_db1_S1_Mat!P4*Weighting!M16+TUM_db1_S1_Mat!Q4*Weighting!M17</f>
        <v>1.6148032202971927</v>
      </c>
      <c r="N4" s="6">
        <f>+TUM_db1_S1_Mat!B4*Weighting!N2+TUM_db1_S1_Mat!C4*Weighting!N3+TUM_db1_S1_Mat!D4*Weighting!N4+TUM_db1_S1_Mat!E4*Weighting!N5+TUM_db1_S1_Mat!F4*Weighting!N6+TUM_db1_S1_Mat!G4*Weighting!N7+TUM_db1_S1_Mat!H4*Weighting!N8+TUM_db1_S1_Mat!I4*Weighting!N9+TUM_db1_S1_Mat!J4*Weighting!N10+TUM_db1_S1_Mat!K4*Weighting!N11+TUM_db1_S1_Mat!L4*Weighting!N12+TUM_db1_S1_Mat!M4*Weighting!N13+TUM_db1_S1_Mat!N4*Weighting!N14+TUM_db1_S1_Mat!O4*Weighting!N15+TUM_db1_S1_Mat!P4*Weighting!N16+TUM_db1_S1_Mat!Q4*Weighting!N17</f>
        <v>392.21699042890367</v>
      </c>
      <c r="O4" s="6">
        <f>+TUM_db1_S1_Mat!B4*Weighting!O2+TUM_db1_S1_Mat!C4*Weighting!O3+TUM_db1_S1_Mat!D4*Weighting!O4+TUM_db1_S1_Mat!E4*Weighting!O5+TUM_db1_S1_Mat!F4*Weighting!O6+TUM_db1_S1_Mat!G4*Weighting!O7+TUM_db1_S1_Mat!H4*Weighting!O8+TUM_db1_S1_Mat!I4*Weighting!O9+TUM_db1_S1_Mat!J4*Weighting!O10+TUM_db1_S1_Mat!K4*Weighting!O11+TUM_db1_S1_Mat!L4*Weighting!O12+TUM_db1_S1_Mat!M4*Weighting!O13+TUM_db1_S1_Mat!N4*Weighting!O14+TUM_db1_S1_Mat!O4*Weighting!O15+TUM_db1_S1_Mat!P4*Weighting!O16+TUM_db1_S1_Mat!Q4*Weighting!O17</f>
        <v>-134.91546289412071</v>
      </c>
      <c r="P4" s="6">
        <f>+TUM_db1_S1_Mat!B4*Weighting!P2+TUM_db1_S1_Mat!C4*Weighting!P3+TUM_db1_S1_Mat!D4*Weighting!P4+TUM_db1_S1_Mat!E4*Weighting!P5+TUM_db1_S1_Mat!F4*Weighting!P6+TUM_db1_S1_Mat!G4*Weighting!P7+TUM_db1_S1_Mat!H4*Weighting!P8+TUM_db1_S1_Mat!I4*Weighting!P9+TUM_db1_S1_Mat!J4*Weighting!P10+TUM_db1_S1_Mat!K4*Weighting!P11+TUM_db1_S1_Mat!L4*Weighting!P12+TUM_db1_S1_Mat!M4*Weighting!P13+TUM_db1_S1_Mat!N4*Weighting!P14+TUM_db1_S1_Mat!O4*Weighting!P15+TUM_db1_S1_Mat!P4*Weighting!P16+TUM_db1_S1_Mat!Q4*Weighting!P17</f>
        <v>46.841070987165232</v>
      </c>
      <c r="Q4" s="6">
        <f>+TUM_db1_S1_Mat!B4*Weighting!Q2+TUM_db1_S1_Mat!C4*Weighting!Q3+TUM_db1_S1_Mat!D4*Weighting!Q4+TUM_db1_S1_Mat!E4*Weighting!Q5+TUM_db1_S1_Mat!F4*Weighting!Q6+TUM_db1_S1_Mat!G4*Weighting!Q7+TUM_db1_S1_Mat!H4*Weighting!Q8+TUM_db1_S1_Mat!I4*Weighting!Q9+TUM_db1_S1_Mat!J4*Weighting!Q10+TUM_db1_S1_Mat!K4*Weighting!Q11+TUM_db1_S1_Mat!L4*Weighting!Q12+TUM_db1_S1_Mat!M4*Weighting!Q13+TUM_db1_S1_Mat!N4*Weighting!Q14+TUM_db1_S1_Mat!O4*Weighting!Q15+TUM_db1_S1_Mat!P4*Weighting!Q16+TUM_db1_S1_Mat!Q4*Weighting!Q17</f>
        <v>3.9783446497600998</v>
      </c>
      <c r="R4" s="6">
        <f>+TUM_db1_S1_Mat!B4*Weighting!R2+TUM_db1_S1_Mat!C4*Weighting!R3+TUM_db1_S1_Mat!D4*Weighting!R4+TUM_db1_S1_Mat!E4*Weighting!R5+TUM_db1_S1_Mat!F4*Weighting!R6+TUM_db1_S1_Mat!G4*Weighting!R7+TUM_db1_S1_Mat!H4*Weighting!R8+TUM_db1_S1_Mat!I4*Weighting!R9+TUM_db1_S1_Mat!J4*Weighting!R10+TUM_db1_S1_Mat!K4*Weighting!R11+TUM_db1_S1_Mat!L4*Weighting!R12+TUM_db1_S1_Mat!M4*Weighting!R13+TUM_db1_S1_Mat!N4*Weighting!R14+TUM_db1_S1_Mat!O4*Weighting!R15+TUM_db1_S1_Mat!P4*Weighting!R16+TUM_db1_S1_Mat!Q4*Weighting!R17</f>
        <v>50.631936909098705</v>
      </c>
      <c r="S4" s="6">
        <f>+TUM_db1_S1_Mat!B4*Weighting!S2+TUM_db1_S1_Mat!C4*Weighting!S3+TUM_db1_S1_Mat!D4*Weighting!S4+TUM_db1_S1_Mat!E4*Weighting!S5+TUM_db1_S1_Mat!F4*Weighting!S6+TUM_db1_S1_Mat!G4*Weighting!S7+TUM_db1_S1_Mat!H4*Weighting!S8+TUM_db1_S1_Mat!I4*Weighting!S9+TUM_db1_S1_Mat!J4*Weighting!S10+TUM_db1_S1_Mat!K4*Weighting!S11+TUM_db1_S1_Mat!L4*Weighting!S12+TUM_db1_S1_Mat!M4*Weighting!S13+TUM_db1_S1_Mat!N4*Weighting!S14+TUM_db1_S1_Mat!O4*Weighting!S15+TUM_db1_S1_Mat!P4*Weighting!S16+TUM_db1_S1_Mat!Q4*Weighting!S17</f>
        <v>64.420108544055466</v>
      </c>
      <c r="T4" s="6">
        <f>+TUM_db1_S1_Mat!B4*Weighting!T2+TUM_db1_S1_Mat!C4*Weighting!T3+TUM_db1_S1_Mat!D4*Weighting!T4+TUM_db1_S1_Mat!E4*Weighting!T5+TUM_db1_S1_Mat!F4*Weighting!T6+TUM_db1_S1_Mat!G4*Weighting!T7+TUM_db1_S1_Mat!H4*Weighting!T8+TUM_db1_S1_Mat!I4*Weighting!T9+TUM_db1_S1_Mat!J4*Weighting!T10+TUM_db1_S1_Mat!K4*Weighting!T11+TUM_db1_S1_Mat!L4*Weighting!T12+TUM_db1_S1_Mat!M4*Weighting!T13+TUM_db1_S1_Mat!N4*Weighting!T14+TUM_db1_S1_Mat!O4*Weighting!T15+TUM_db1_S1_Mat!P4*Weighting!T16+TUM_db1_S1_Mat!Q4*Weighting!T17</f>
        <v>81.051056715488158</v>
      </c>
      <c r="U4" s="6">
        <f>+TUM_db1_S1_Mat!B4*Weighting!U2+TUM_db1_S1_Mat!C4*Weighting!U3+TUM_db1_S1_Mat!D4*Weighting!U4+TUM_db1_S1_Mat!E4*Weighting!U5+TUM_db1_S1_Mat!F4*Weighting!U6+TUM_db1_S1_Mat!G4*Weighting!U7+TUM_db1_S1_Mat!H4*Weighting!U8+TUM_db1_S1_Mat!I4*Weighting!U9+TUM_db1_S1_Mat!J4*Weighting!U10+TUM_db1_S1_Mat!K4*Weighting!U11+TUM_db1_S1_Mat!L4*Weighting!U12+TUM_db1_S1_Mat!M4*Weighting!U13+TUM_db1_S1_Mat!N4*Weighting!U14+TUM_db1_S1_Mat!O4*Weighting!U15+TUM_db1_S1_Mat!P4*Weighting!U16+TUM_db1_S1_Mat!Q4*Weighting!U17</f>
        <v>54.781546980963022</v>
      </c>
      <c r="V4" s="6">
        <f>+TUM_db1_S1_Mat!B4*Weighting!V2+TUM_db1_S1_Mat!C4*Weighting!V3+TUM_db1_S1_Mat!D4*Weighting!V4+TUM_db1_S1_Mat!E4*Weighting!V5+TUM_db1_S1_Mat!F4*Weighting!V6+TUM_db1_S1_Mat!G4*Weighting!V7+TUM_db1_S1_Mat!H4*Weighting!V8+TUM_db1_S1_Mat!I4*Weighting!V9+TUM_db1_S1_Mat!J4*Weighting!V10+TUM_db1_S1_Mat!K4*Weighting!V11+TUM_db1_S1_Mat!L4*Weighting!V12+TUM_db1_S1_Mat!M4*Weighting!V13+TUM_db1_S1_Mat!N4*Weighting!V14+TUM_db1_S1_Mat!O4*Weighting!V15+TUM_db1_S1_Mat!P4*Weighting!V16+TUM_db1_S1_Mat!Q4*Weighting!V17</f>
        <v>106.66495645625569</v>
      </c>
      <c r="W4" s="6">
        <f>+TUM_db1_S1_Mat!B4*Weighting!W2+TUM_db1_S1_Mat!C4*Weighting!W3+TUM_db1_S1_Mat!D4*Weighting!W4+TUM_db1_S1_Mat!E4*Weighting!W5+TUM_db1_S1_Mat!F4*Weighting!W6+TUM_db1_S1_Mat!G4*Weighting!W7+TUM_db1_S1_Mat!H4*Weighting!W8+TUM_db1_S1_Mat!I4*Weighting!W9+TUM_db1_S1_Mat!J4*Weighting!W10+TUM_db1_S1_Mat!K4*Weighting!W11+TUM_db1_S1_Mat!L4*Weighting!W12+TUM_db1_S1_Mat!M4*Weighting!W13+TUM_db1_S1_Mat!N4*Weighting!W14+TUM_db1_S1_Mat!O4*Weighting!W15+TUM_db1_S1_Mat!P4*Weighting!W16+TUM_db1_S1_Mat!Q4*Weighting!W17</f>
        <v>519.9873103895153</v>
      </c>
      <c r="X4" s="6">
        <f>+TUM_db1_S1_Mat!B4*Weighting!X2+TUM_db1_S1_Mat!C4*Weighting!X3+TUM_db1_S1_Mat!D4*Weighting!X4+TUM_db1_S1_Mat!E4*Weighting!X5+TUM_db1_S1_Mat!F4*Weighting!X6+TUM_db1_S1_Mat!G4*Weighting!X7+TUM_db1_S1_Mat!H4*Weighting!X8+TUM_db1_S1_Mat!I4*Weighting!X9+TUM_db1_S1_Mat!J4*Weighting!X10+TUM_db1_S1_Mat!K4*Weighting!X11+TUM_db1_S1_Mat!L4*Weighting!X12+TUM_db1_S1_Mat!M4*Weighting!X13+TUM_db1_S1_Mat!N4*Weighting!X14+TUM_db1_S1_Mat!O4*Weighting!X15+TUM_db1_S1_Mat!P4*Weighting!X16+TUM_db1_S1_Mat!Q4*Weighting!X17</f>
        <v>65.16335804732536</v>
      </c>
      <c r="Y4" s="6">
        <f>+TUM_db1_S1_Mat!B4*Weighting!Y2+TUM_db1_S1_Mat!C4*Weighting!Y3+TUM_db1_S1_Mat!D4*Weighting!Y4+TUM_db1_S1_Mat!E4*Weighting!Y5+TUM_db1_S1_Mat!F4*Weighting!Y6+TUM_db1_S1_Mat!G4*Weighting!Y7+TUM_db1_S1_Mat!H4*Weighting!Y8+TUM_db1_S1_Mat!I4*Weighting!Y9+TUM_db1_S1_Mat!J4*Weighting!Y10+TUM_db1_S1_Mat!K4*Weighting!Y11+TUM_db1_S1_Mat!L4*Weighting!Y12+TUM_db1_S1_Mat!M4*Weighting!Y13+TUM_db1_S1_Mat!N4*Weighting!Y14+TUM_db1_S1_Mat!O4*Weighting!Y15+TUM_db1_S1_Mat!P4*Weighting!Y16+TUM_db1_S1_Mat!Q4*Weighting!Y17</f>
        <v>812.00806635462891</v>
      </c>
      <c r="Z4" s="6">
        <f>+TUM_db1_S1_Mat!B4*Weighting!Z2+TUM_db1_S1_Mat!C4*Weighting!Z3+TUM_db1_S1_Mat!D4*Weighting!Z4+TUM_db1_S1_Mat!E4*Weighting!Z5+TUM_db1_S1_Mat!F4*Weighting!Z6+TUM_db1_S1_Mat!G4*Weighting!Z7+TUM_db1_S1_Mat!H4*Weighting!Z8+TUM_db1_S1_Mat!I4*Weighting!Z9+TUM_db1_S1_Mat!J4*Weighting!Z10+TUM_db1_S1_Mat!K4*Weighting!Z11+TUM_db1_S1_Mat!L4*Weighting!Z12+TUM_db1_S1_Mat!M4*Weighting!Z13+TUM_db1_S1_Mat!N4*Weighting!Z14+TUM_db1_S1_Mat!O4*Weighting!Z15+TUM_db1_S1_Mat!P4*Weighting!Z16+TUM_db1_S1_Mat!Q4*Weighting!Z17</f>
        <v>55.927618555391597</v>
      </c>
      <c r="AA4" s="6">
        <f>+TUM_db1_S1_Mat!B4*Weighting!AA2+TUM_db1_S1_Mat!C4*Weighting!AA3+TUM_db1_S1_Mat!D4*Weighting!AA4+TUM_db1_S1_Mat!E4*Weighting!AA5+TUM_db1_S1_Mat!F4*Weighting!AA6+TUM_db1_S1_Mat!G4*Weighting!AA7+TUM_db1_S1_Mat!H4*Weighting!AA8+TUM_db1_S1_Mat!I4*Weighting!AA9+TUM_db1_S1_Mat!J4*Weighting!AA10+TUM_db1_S1_Mat!K4*Weighting!AA11+TUM_db1_S1_Mat!L4*Weighting!AA12+TUM_db1_S1_Mat!M4*Weighting!AA13+TUM_db1_S1_Mat!N4*Weighting!AA14+TUM_db1_S1_Mat!O4*Weighting!AA15+TUM_db1_S1_Mat!P4*Weighting!AA16+TUM_db1_S1_Mat!Q4*Weighting!AA17</f>
        <v>52.348906486206253</v>
      </c>
    </row>
  </sheetData>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1_S2_Treatm!B2*Weighting!B2+TUM_db1_S2_Treatm!C2*Weighting!B3+TUM_db1_S2_Treatm!D2*Weighting!B4+TUM_db1_S2_Treatm!E2*Weighting!B5+TUM_db1_S2_Treatm!F2*Weighting!B6+TUM_db1_S2_Treatm!G2*Weighting!B7+TUM_db1_S2_Treatm!H2*Weighting!B8+TUM_db1_S2_Treatm!I2*Weighting!B9+TUM_db1_S2_Treatm!J2*Weighting!B10+TUM_db1_S2_Treatm!K2*Weighting!B11+TUM_db1_S2_Treatm!L2*Weighting!B12+TUM_db1_S2_Treatm!M2*Weighting!B13+TUM_db1_S2_Treatm!N2*Weighting!B14+TUM_db1_S2_Treatm!O2*Weighting!B15+TUM_db1_S2_Treatm!P2*Weighting!B16+TUM_db1_S2_Treatm!Q2*Weighting!B17</f>
        <v>31.656246956872351</v>
      </c>
      <c r="C2" s="6">
        <f ca="1">+TUM_db1_S2_Treatm!B2*Weighting!C2+TUM_db1_S2_Treatm!C2*Weighting!C3+TUM_db1_S2_Treatm!D2*Weighting!C4+TUM_db1_S2_Treatm!E2*Weighting!C5+TUM_db1_S2_Treatm!F2*Weighting!C6+TUM_db1_S2_Treatm!G2*Weighting!C7+TUM_db1_S2_Treatm!H2*Weighting!C8+TUM_db1_S2_Treatm!I2*Weighting!C9+TUM_db1_S2_Treatm!J2*Weighting!C10+TUM_db1_S2_Treatm!K2*Weighting!C11+TUM_db1_S2_Treatm!L2*Weighting!C12+TUM_db1_S2_Treatm!M2*Weighting!C13+TUM_db1_S2_Treatm!N2*Weighting!C14+TUM_db1_S2_Treatm!O2*Weighting!C15+TUM_db1_S2_Treatm!P2*Weighting!C16+TUM_db1_S2_Treatm!Q2*Weighting!C17</f>
        <v>26.287614633976247</v>
      </c>
      <c r="D2" s="6">
        <f ca="1">+TUM_db1_S2_Treatm!B2*Weighting!D2+TUM_db1_S2_Treatm!C2*Weighting!D3+TUM_db1_S2_Treatm!D2*Weighting!D4+TUM_db1_S2_Treatm!E2*Weighting!D5+TUM_db1_S2_Treatm!F2*Weighting!D6+TUM_db1_S2_Treatm!G2*Weighting!D7+TUM_db1_S2_Treatm!H2*Weighting!D8+TUM_db1_S2_Treatm!I2*Weighting!D9+TUM_db1_S2_Treatm!J2*Weighting!D10+TUM_db1_S2_Treatm!K2*Weighting!D11+TUM_db1_S2_Treatm!L2*Weighting!D12+TUM_db1_S2_Treatm!M2*Weighting!D13+TUM_db1_S2_Treatm!N2*Weighting!D14+TUM_db1_S2_Treatm!O2*Weighting!D15+TUM_db1_S2_Treatm!P2*Weighting!D16+TUM_db1_S2_Treatm!Q2*Weighting!D17</f>
        <v>31.224214522766317</v>
      </c>
      <c r="E2" s="6">
        <f ca="1">+TUM_db1_S2_Treatm!B2*Weighting!E2+TUM_db1_S2_Treatm!C2*Weighting!E3+TUM_db1_S2_Treatm!D2*Weighting!E4+TUM_db1_S2_Treatm!E2*Weighting!E5+TUM_db1_S2_Treatm!F2*Weighting!E6+TUM_db1_S2_Treatm!G2*Weighting!E7+TUM_db1_S2_Treatm!H2*Weighting!E8+TUM_db1_S2_Treatm!I2*Weighting!E9+TUM_db1_S2_Treatm!J2*Weighting!E10+TUM_db1_S2_Treatm!K2*Weighting!E11+TUM_db1_S2_Treatm!L2*Weighting!E12+TUM_db1_S2_Treatm!M2*Weighting!E13+TUM_db1_S2_Treatm!N2*Weighting!E14+TUM_db1_S2_Treatm!O2*Weighting!E15+TUM_db1_S2_Treatm!P2*Weighting!E16+TUM_db1_S2_Treatm!Q2*Weighting!E17</f>
        <v>16.185632684749063</v>
      </c>
      <c r="F2" s="6">
        <f ca="1">+TUM_db1_S2_Treatm!B2*Weighting!F2+TUM_db1_S2_Treatm!C2*Weighting!F3+TUM_db1_S2_Treatm!D2*Weighting!F4+TUM_db1_S2_Treatm!E2*Weighting!F5+TUM_db1_S2_Treatm!F2*Weighting!F6+TUM_db1_S2_Treatm!G2*Weighting!F7+TUM_db1_S2_Treatm!H2*Weighting!F8+TUM_db1_S2_Treatm!I2*Weighting!F9+TUM_db1_S2_Treatm!J2*Weighting!F10+TUM_db1_S2_Treatm!K2*Weighting!F11+TUM_db1_S2_Treatm!L2*Weighting!F12+TUM_db1_S2_Treatm!M2*Weighting!F13+TUM_db1_S2_Treatm!N2*Weighting!F14+TUM_db1_S2_Treatm!O2*Weighting!F15+TUM_db1_S2_Treatm!P2*Weighting!F16+TUM_db1_S2_Treatm!Q2*Weighting!F17</f>
        <v>29.946625717804224</v>
      </c>
      <c r="G2" s="6">
        <f>+TUM_db1_S2_Treatm!B2*Weighting!G2+TUM_db1_S2_Treatm!C2*Weighting!G3+TUM_db1_S2_Treatm!D2*Weighting!G4+TUM_db1_S2_Treatm!E2*Weighting!G5+TUM_db1_S2_Treatm!F2*Weighting!G6+TUM_db1_S2_Treatm!G2*Weighting!G7+TUM_db1_S2_Treatm!H2*Weighting!G8+TUM_db1_S2_Treatm!I2*Weighting!G9+TUM_db1_S2_Treatm!J2*Weighting!G10+TUM_db1_S2_Treatm!K2*Weighting!G11+TUM_db1_S2_Treatm!L2*Weighting!G12+TUM_db1_S2_Treatm!M2*Weighting!G13+TUM_db1_S2_Treatm!N2*Weighting!G14+TUM_db1_S2_Treatm!O2*Weighting!G15+TUM_db1_S2_Treatm!P2*Weighting!G16+TUM_db1_S2_Treatm!Q2*Weighting!G17</f>
        <v>17.733989080427211</v>
      </c>
      <c r="H2" s="6">
        <f>+TUM_db1_S2_Treatm!B2*Weighting!H2+TUM_db1_S2_Treatm!C2*Weighting!H3+TUM_db1_S2_Treatm!D2*Weighting!H4+TUM_db1_S2_Treatm!E2*Weighting!H5+TUM_db1_S2_Treatm!F2*Weighting!H6+TUM_db1_S2_Treatm!G2*Weighting!H7+TUM_db1_S2_Treatm!H2*Weighting!H8+TUM_db1_S2_Treatm!I2*Weighting!H9+TUM_db1_S2_Treatm!J2*Weighting!H10+TUM_db1_S2_Treatm!K2*Weighting!H11+TUM_db1_S2_Treatm!L2*Weighting!H12+TUM_db1_S2_Treatm!M2*Weighting!H13+TUM_db1_S2_Treatm!N2*Weighting!H14+TUM_db1_S2_Treatm!O2*Weighting!H15+TUM_db1_S2_Treatm!P2*Weighting!H16+TUM_db1_S2_Treatm!Q2*Weighting!H17</f>
        <v>16.973729709155602</v>
      </c>
      <c r="I2" s="6">
        <f>+TUM_db1_S2_Treatm!B2*Weighting!I2+TUM_db1_S2_Treatm!C2*Weighting!I3+TUM_db1_S2_Treatm!D2*Weighting!I4+TUM_db1_S2_Treatm!E2*Weighting!I5+TUM_db1_S2_Treatm!F2*Weighting!I6+TUM_db1_S2_Treatm!G2*Weighting!I7+TUM_db1_S2_Treatm!H2*Weighting!I8+TUM_db1_S2_Treatm!I2*Weighting!I9+TUM_db1_S2_Treatm!J2*Weighting!I10+TUM_db1_S2_Treatm!K2*Weighting!I11+TUM_db1_S2_Treatm!L2*Weighting!I12+TUM_db1_S2_Treatm!M2*Weighting!I13+TUM_db1_S2_Treatm!N2*Weighting!I14+TUM_db1_S2_Treatm!O2*Weighting!I15+TUM_db1_S2_Treatm!P2*Weighting!I16+TUM_db1_S2_Treatm!Q2*Weighting!I17</f>
        <v>18.406740962543441</v>
      </c>
      <c r="J2" s="6">
        <f>+TUM_db1_S2_Treatm!B2*Weighting!J2+TUM_db1_S2_Treatm!C2*Weighting!J3+TUM_db1_S2_Treatm!D2*Weighting!J4+TUM_db1_S2_Treatm!E2*Weighting!J5+TUM_db1_S2_Treatm!F2*Weighting!J6+TUM_db1_S2_Treatm!G2*Weighting!J7+TUM_db1_S2_Treatm!H2*Weighting!J8+TUM_db1_S2_Treatm!I2*Weighting!J9+TUM_db1_S2_Treatm!J2*Weighting!J10+TUM_db1_S2_Treatm!K2*Weighting!J11+TUM_db1_S2_Treatm!L2*Weighting!J12+TUM_db1_S2_Treatm!M2*Weighting!J13+TUM_db1_S2_Treatm!N2*Weighting!J14+TUM_db1_S2_Treatm!O2*Weighting!J15+TUM_db1_S2_Treatm!P2*Weighting!J16+TUM_db1_S2_Treatm!Q2*Weighting!J17</f>
        <v>14.308412611096388</v>
      </c>
      <c r="K2" s="6">
        <f>+TUM_db1_S2_Treatm!B2*Weighting!K2+TUM_db1_S2_Treatm!C2*Weighting!K3+TUM_db1_S2_Treatm!D2*Weighting!K4+TUM_db1_S2_Treatm!E2*Weighting!K5+TUM_db1_S2_Treatm!F2*Weighting!K6+TUM_db1_S2_Treatm!G2*Weighting!K7+TUM_db1_S2_Treatm!H2*Weighting!K8+TUM_db1_S2_Treatm!I2*Weighting!K9+TUM_db1_S2_Treatm!J2*Weighting!K10+TUM_db1_S2_Treatm!K2*Weighting!K11+TUM_db1_S2_Treatm!L2*Weighting!K12+TUM_db1_S2_Treatm!M2*Weighting!K13+TUM_db1_S2_Treatm!N2*Weighting!K14+TUM_db1_S2_Treatm!O2*Weighting!K15+TUM_db1_S2_Treatm!P2*Weighting!K16+TUM_db1_S2_Treatm!Q2*Weighting!K17</f>
        <v>17.629812498624958</v>
      </c>
      <c r="L2" s="6">
        <f>+TUM_db1_S2_Treatm!B2*Weighting!L2+TUM_db1_S2_Treatm!C2*Weighting!L3+TUM_db1_S2_Treatm!D2*Weighting!L4+TUM_db1_S2_Treatm!E2*Weighting!L5+TUM_db1_S2_Treatm!F2*Weighting!L6+TUM_db1_S2_Treatm!G2*Weighting!L7+TUM_db1_S2_Treatm!H2*Weighting!L8+TUM_db1_S2_Treatm!I2*Weighting!L9+TUM_db1_S2_Treatm!J2*Weighting!L10+TUM_db1_S2_Treatm!K2*Weighting!L11+TUM_db1_S2_Treatm!L2*Weighting!L12+TUM_db1_S2_Treatm!M2*Weighting!L13+TUM_db1_S2_Treatm!N2*Weighting!L14+TUM_db1_S2_Treatm!O2*Weighting!L15+TUM_db1_S2_Treatm!P2*Weighting!L16+TUM_db1_S2_Treatm!Q2*Weighting!L17</f>
        <v>22.323765995687012</v>
      </c>
      <c r="M2" s="6">
        <f>+TUM_db1_S2_Treatm!B2*Weighting!M2+TUM_db1_S2_Treatm!C2*Weighting!M3+TUM_db1_S2_Treatm!D2*Weighting!M4+TUM_db1_S2_Treatm!E2*Weighting!M5+TUM_db1_S2_Treatm!F2*Weighting!M6+TUM_db1_S2_Treatm!G2*Weighting!M7+TUM_db1_S2_Treatm!H2*Weighting!M8+TUM_db1_S2_Treatm!I2*Weighting!M9+TUM_db1_S2_Treatm!J2*Weighting!M10+TUM_db1_S2_Treatm!K2*Weighting!M11+TUM_db1_S2_Treatm!L2*Weighting!M12+TUM_db1_S2_Treatm!M2*Weighting!M13+TUM_db1_S2_Treatm!N2*Weighting!M14+TUM_db1_S2_Treatm!O2*Weighting!M15+TUM_db1_S2_Treatm!P2*Weighting!M16+TUM_db1_S2_Treatm!Q2*Weighting!M17</f>
        <v>0.83142448469187091</v>
      </c>
      <c r="N2" s="6">
        <f>+TUM_db1_S2_Treatm!B2*Weighting!N2+TUM_db1_S2_Treatm!C2*Weighting!N3+TUM_db1_S2_Treatm!D2*Weighting!N4+TUM_db1_S2_Treatm!E2*Weighting!N5+TUM_db1_S2_Treatm!F2*Weighting!N6+TUM_db1_S2_Treatm!G2*Weighting!N7+TUM_db1_S2_Treatm!H2*Weighting!N8+TUM_db1_S2_Treatm!I2*Weighting!N9+TUM_db1_S2_Treatm!J2*Weighting!N10+TUM_db1_S2_Treatm!K2*Weighting!N11+TUM_db1_S2_Treatm!L2*Weighting!N12+TUM_db1_S2_Treatm!M2*Weighting!N13+TUM_db1_S2_Treatm!N2*Weighting!N14+TUM_db1_S2_Treatm!O2*Weighting!N15+TUM_db1_S2_Treatm!P2*Weighting!N16+TUM_db1_S2_Treatm!Q2*Weighting!N17</f>
        <v>59.385180094484411</v>
      </c>
      <c r="O2" s="6">
        <f>+TUM_db1_S2_Treatm!B2*Weighting!O2+TUM_db1_S2_Treatm!C2*Weighting!O3+TUM_db1_S2_Treatm!D2*Weighting!O4+TUM_db1_S2_Treatm!E2*Weighting!O5+TUM_db1_S2_Treatm!F2*Weighting!O6+TUM_db1_S2_Treatm!G2*Weighting!O7+TUM_db1_S2_Treatm!H2*Weighting!O8+TUM_db1_S2_Treatm!I2*Weighting!O9+TUM_db1_S2_Treatm!J2*Weighting!O10+TUM_db1_S2_Treatm!K2*Weighting!O11+TUM_db1_S2_Treatm!L2*Weighting!O12+TUM_db1_S2_Treatm!M2*Weighting!O13+TUM_db1_S2_Treatm!N2*Weighting!O14+TUM_db1_S2_Treatm!O2*Weighting!O15+TUM_db1_S2_Treatm!P2*Weighting!O16+TUM_db1_S2_Treatm!Q2*Weighting!O17</f>
        <v>26.027450829479207</v>
      </c>
      <c r="P2" s="6">
        <f>+TUM_db1_S2_Treatm!B2*Weighting!P2+TUM_db1_S2_Treatm!C2*Weighting!P3+TUM_db1_S2_Treatm!D2*Weighting!P4+TUM_db1_S2_Treatm!E2*Weighting!P5+TUM_db1_S2_Treatm!F2*Weighting!P6+TUM_db1_S2_Treatm!G2*Weighting!P7+TUM_db1_S2_Treatm!H2*Weighting!P8+TUM_db1_S2_Treatm!I2*Weighting!P9+TUM_db1_S2_Treatm!J2*Weighting!P10+TUM_db1_S2_Treatm!K2*Weighting!P11+TUM_db1_S2_Treatm!L2*Weighting!P12+TUM_db1_S2_Treatm!M2*Weighting!P13+TUM_db1_S2_Treatm!N2*Weighting!P14+TUM_db1_S2_Treatm!O2*Weighting!P15+TUM_db1_S2_Treatm!P2*Weighting!P16+TUM_db1_S2_Treatm!Q2*Weighting!P17</f>
        <v>25.504049787947729</v>
      </c>
      <c r="Q2" s="6">
        <f>+TUM_db1_S2_Treatm!B2*Weighting!Q2+TUM_db1_S2_Treatm!C2*Weighting!Q3+TUM_db1_S2_Treatm!D2*Weighting!Q4+TUM_db1_S2_Treatm!E2*Weighting!Q5+TUM_db1_S2_Treatm!F2*Weighting!Q6+TUM_db1_S2_Treatm!G2*Weighting!Q7+TUM_db1_S2_Treatm!H2*Weighting!Q8+TUM_db1_S2_Treatm!I2*Weighting!Q9+TUM_db1_S2_Treatm!J2*Weighting!Q10+TUM_db1_S2_Treatm!K2*Weighting!Q11+TUM_db1_S2_Treatm!L2*Weighting!Q12+TUM_db1_S2_Treatm!M2*Weighting!Q13+TUM_db1_S2_Treatm!N2*Weighting!Q14+TUM_db1_S2_Treatm!O2*Weighting!Q15+TUM_db1_S2_Treatm!P2*Weighting!Q16+TUM_db1_S2_Treatm!Q2*Weighting!Q17</f>
        <v>1.7061662929679338</v>
      </c>
      <c r="R2" s="6">
        <f>+TUM_db1_S2_Treatm!B2*Weighting!R2+TUM_db1_S2_Treatm!C2*Weighting!R3+TUM_db1_S2_Treatm!D2*Weighting!R4+TUM_db1_S2_Treatm!E2*Weighting!R5+TUM_db1_S2_Treatm!F2*Weighting!R6+TUM_db1_S2_Treatm!G2*Weighting!R7+TUM_db1_S2_Treatm!H2*Weighting!R8+TUM_db1_S2_Treatm!I2*Weighting!R9+TUM_db1_S2_Treatm!J2*Weighting!R10+TUM_db1_S2_Treatm!K2*Weighting!R11+TUM_db1_S2_Treatm!L2*Weighting!R12+TUM_db1_S2_Treatm!M2*Weighting!R13+TUM_db1_S2_Treatm!N2*Weighting!R14+TUM_db1_S2_Treatm!O2*Weighting!R15+TUM_db1_S2_Treatm!P2*Weighting!R16+TUM_db1_S2_Treatm!Q2*Weighting!R17</f>
        <v>15.204145396634532</v>
      </c>
      <c r="S2" s="6">
        <f>+TUM_db1_S2_Treatm!B2*Weighting!S2+TUM_db1_S2_Treatm!C2*Weighting!S3+TUM_db1_S2_Treatm!D2*Weighting!S4+TUM_db1_S2_Treatm!E2*Weighting!S5+TUM_db1_S2_Treatm!F2*Weighting!S6+TUM_db1_S2_Treatm!G2*Weighting!S7+TUM_db1_S2_Treatm!H2*Weighting!S8+TUM_db1_S2_Treatm!I2*Weighting!S9+TUM_db1_S2_Treatm!J2*Weighting!S10+TUM_db1_S2_Treatm!K2*Weighting!S11+TUM_db1_S2_Treatm!L2*Weighting!S12+TUM_db1_S2_Treatm!M2*Weighting!S13+TUM_db1_S2_Treatm!N2*Weighting!S14+TUM_db1_S2_Treatm!O2*Weighting!S15+TUM_db1_S2_Treatm!P2*Weighting!S16+TUM_db1_S2_Treatm!Q2*Weighting!S17</f>
        <v>36.49189464382782</v>
      </c>
      <c r="T2" s="6">
        <f>+TUM_db1_S2_Treatm!B2*Weighting!T2+TUM_db1_S2_Treatm!C2*Weighting!T3+TUM_db1_S2_Treatm!D2*Weighting!T4+TUM_db1_S2_Treatm!E2*Weighting!T5+TUM_db1_S2_Treatm!F2*Weighting!T6+TUM_db1_S2_Treatm!G2*Weighting!T7+TUM_db1_S2_Treatm!H2*Weighting!T8+TUM_db1_S2_Treatm!I2*Weighting!T9+TUM_db1_S2_Treatm!J2*Weighting!T10+TUM_db1_S2_Treatm!K2*Weighting!T11+TUM_db1_S2_Treatm!L2*Weighting!T12+TUM_db1_S2_Treatm!M2*Weighting!T13+TUM_db1_S2_Treatm!N2*Weighting!T14+TUM_db1_S2_Treatm!O2*Weighting!T15+TUM_db1_S2_Treatm!P2*Weighting!T16+TUM_db1_S2_Treatm!Q2*Weighting!T17</f>
        <v>49.873452603977022</v>
      </c>
      <c r="U2" s="6">
        <f>+TUM_db1_S2_Treatm!B2*Weighting!U2+TUM_db1_S2_Treatm!C2*Weighting!U3+TUM_db1_S2_Treatm!D2*Weighting!U4+TUM_db1_S2_Treatm!E2*Weighting!U5+TUM_db1_S2_Treatm!F2*Weighting!U6+TUM_db1_S2_Treatm!G2*Weighting!U7+TUM_db1_S2_Treatm!H2*Weighting!U8+TUM_db1_S2_Treatm!I2*Weighting!U9+TUM_db1_S2_Treatm!J2*Weighting!U10+TUM_db1_S2_Treatm!K2*Weighting!U11+TUM_db1_S2_Treatm!L2*Weighting!U12+TUM_db1_S2_Treatm!M2*Weighting!U13+TUM_db1_S2_Treatm!N2*Weighting!U14+TUM_db1_S2_Treatm!O2*Weighting!U15+TUM_db1_S2_Treatm!P2*Weighting!U16+TUM_db1_S2_Treatm!Q2*Weighting!U17</f>
        <v>1.0533498789443554</v>
      </c>
      <c r="V2" s="6">
        <f>+TUM_db1_S2_Treatm!B2*Weighting!V2+TUM_db1_S2_Treatm!C2*Weighting!V3+TUM_db1_S2_Treatm!D2*Weighting!V4+TUM_db1_S2_Treatm!E2*Weighting!V5+TUM_db1_S2_Treatm!F2*Weighting!V6+TUM_db1_S2_Treatm!G2*Weighting!V7+TUM_db1_S2_Treatm!H2*Weighting!V8+TUM_db1_S2_Treatm!I2*Weighting!V9+TUM_db1_S2_Treatm!J2*Weighting!V10+TUM_db1_S2_Treatm!K2*Weighting!V11+TUM_db1_S2_Treatm!L2*Weighting!V12+TUM_db1_S2_Treatm!M2*Weighting!V13+TUM_db1_S2_Treatm!N2*Weighting!V14+TUM_db1_S2_Treatm!O2*Weighting!V15+TUM_db1_S2_Treatm!P2*Weighting!V16+TUM_db1_S2_Treatm!Q2*Weighting!V17</f>
        <v>7.584419663196817</v>
      </c>
      <c r="W2" s="6">
        <f>+TUM_db1_S2_Treatm!B2*Weighting!W2+TUM_db1_S2_Treatm!C2*Weighting!W3+TUM_db1_S2_Treatm!D2*Weighting!W4+TUM_db1_S2_Treatm!E2*Weighting!W5+TUM_db1_S2_Treatm!F2*Weighting!W6+TUM_db1_S2_Treatm!G2*Weighting!W7+TUM_db1_S2_Treatm!H2*Weighting!W8+TUM_db1_S2_Treatm!I2*Weighting!W9+TUM_db1_S2_Treatm!J2*Weighting!W10+TUM_db1_S2_Treatm!K2*Weighting!W11+TUM_db1_S2_Treatm!L2*Weighting!W12+TUM_db1_S2_Treatm!M2*Weighting!W13+TUM_db1_S2_Treatm!N2*Weighting!W14+TUM_db1_S2_Treatm!O2*Weighting!W15+TUM_db1_S2_Treatm!P2*Weighting!W16+TUM_db1_S2_Treatm!Q2*Weighting!W17</f>
        <v>9.944203696212579</v>
      </c>
      <c r="X2" s="6">
        <f>+TUM_db1_S2_Treatm!B2*Weighting!X2+TUM_db1_S2_Treatm!C2*Weighting!X3+TUM_db1_S2_Treatm!D2*Weighting!X4+TUM_db1_S2_Treatm!E2*Weighting!X5+TUM_db1_S2_Treatm!F2*Weighting!X6+TUM_db1_S2_Treatm!G2*Weighting!X7+TUM_db1_S2_Treatm!H2*Weighting!X8+TUM_db1_S2_Treatm!I2*Weighting!X9+TUM_db1_S2_Treatm!J2*Weighting!X10+TUM_db1_S2_Treatm!K2*Weighting!X11+TUM_db1_S2_Treatm!L2*Weighting!X12+TUM_db1_S2_Treatm!M2*Weighting!X13+TUM_db1_S2_Treatm!N2*Weighting!X14+TUM_db1_S2_Treatm!O2*Weighting!X15+TUM_db1_S2_Treatm!P2*Weighting!X16+TUM_db1_S2_Treatm!Q2*Weighting!X17</f>
        <v>0.85066405384963417</v>
      </c>
      <c r="Y2" s="6">
        <f>+TUM_db1_S2_Treatm!B2*Weighting!Y2+TUM_db1_S2_Treatm!C2*Weighting!Y3+TUM_db1_S2_Treatm!D2*Weighting!Y4+TUM_db1_S2_Treatm!E2*Weighting!Y5+TUM_db1_S2_Treatm!F2*Weighting!Y6+TUM_db1_S2_Treatm!G2*Weighting!Y7+TUM_db1_S2_Treatm!H2*Weighting!Y8+TUM_db1_S2_Treatm!I2*Weighting!Y9+TUM_db1_S2_Treatm!J2*Weighting!Y10+TUM_db1_S2_Treatm!K2*Weighting!Y11+TUM_db1_S2_Treatm!L2*Weighting!Y12+TUM_db1_S2_Treatm!M2*Weighting!Y13+TUM_db1_S2_Treatm!N2*Weighting!Y14+TUM_db1_S2_Treatm!O2*Weighting!Y15+TUM_db1_S2_Treatm!P2*Weighting!Y16+TUM_db1_S2_Treatm!Q2*Weighting!Y17</f>
        <v>1.2384069126828343</v>
      </c>
      <c r="Z2" s="6">
        <f>+TUM_db1_S2_Treatm!B2*Weighting!Z2+TUM_db1_S2_Treatm!C2*Weighting!Z3+TUM_db1_S2_Treatm!D2*Weighting!Z4+TUM_db1_S2_Treatm!E2*Weighting!Z5+TUM_db1_S2_Treatm!F2*Weighting!Z6+TUM_db1_S2_Treatm!G2*Weighting!Z7+TUM_db1_S2_Treatm!H2*Weighting!Z8+TUM_db1_S2_Treatm!I2*Weighting!Z9+TUM_db1_S2_Treatm!J2*Weighting!Z10+TUM_db1_S2_Treatm!K2*Weighting!Z11+TUM_db1_S2_Treatm!L2*Weighting!Z12+TUM_db1_S2_Treatm!M2*Weighting!Z13+TUM_db1_S2_Treatm!N2*Weighting!Z14+TUM_db1_S2_Treatm!O2*Weighting!Z15+TUM_db1_S2_Treatm!P2*Weighting!Z16+TUM_db1_S2_Treatm!Q2*Weighting!Z17</f>
        <v>5.1629450659466185</v>
      </c>
      <c r="AA2" s="6">
        <f>+TUM_db1_S2_Treatm!B2*Weighting!AA2+TUM_db1_S2_Treatm!C2*Weighting!AA3+TUM_db1_S2_Treatm!D2*Weighting!AA4+TUM_db1_S2_Treatm!E2*Weighting!AA5+TUM_db1_S2_Treatm!F2*Weighting!AA6+TUM_db1_S2_Treatm!G2*Weighting!AA7+TUM_db1_S2_Treatm!H2*Weighting!AA8+TUM_db1_S2_Treatm!I2*Weighting!AA9+TUM_db1_S2_Treatm!J2*Weighting!AA10+TUM_db1_S2_Treatm!K2*Weighting!AA11+TUM_db1_S2_Treatm!L2*Weighting!AA12+TUM_db1_S2_Treatm!M2*Weighting!AA13+TUM_db1_S2_Treatm!N2*Weighting!AA14+TUM_db1_S2_Treatm!O2*Weighting!AA15+TUM_db1_S2_Treatm!P2*Weighting!AA16+TUM_db1_S2_Treatm!Q2*Weighting!AA17</f>
        <v>20.56230588630498</v>
      </c>
    </row>
    <row r="3" spans="1:27" x14ac:dyDescent="0.35">
      <c r="A3" s="5" t="s">
        <v>2</v>
      </c>
      <c r="B3" s="6">
        <f ca="1">+TUM_db1_S2_Treatm!B3*Weighting!B2+TUM_db1_S2_Treatm!C3*Weighting!B3+TUM_db1_S2_Treatm!D3*Weighting!B4+TUM_db1_S2_Treatm!E3*Weighting!B5+TUM_db1_S2_Treatm!F3*Weighting!B6+TUM_db1_S2_Treatm!G3*Weighting!B7+TUM_db1_S2_Treatm!H3*Weighting!B8+TUM_db1_S2_Treatm!I3*Weighting!B9+TUM_db1_S2_Treatm!J3*Weighting!B10+TUM_db1_S2_Treatm!K3*Weighting!B11+TUM_db1_S2_Treatm!L3*Weighting!B12+TUM_db1_S2_Treatm!M3*Weighting!B13+TUM_db1_S2_Treatm!N3*Weighting!B14+TUM_db1_S2_Treatm!O3*Weighting!B15+TUM_db1_S2_Treatm!P3*Weighting!B16+TUM_db1_S2_Treatm!Q3*Weighting!B17</f>
        <v>0</v>
      </c>
      <c r="C3" s="6">
        <f ca="1">+TUM_db1_S2_Treatm!B3*Weighting!C2+TUM_db1_S2_Treatm!C3*Weighting!C3+TUM_db1_S2_Treatm!D3*Weighting!C4+TUM_db1_S2_Treatm!E3*Weighting!C5+TUM_db1_S2_Treatm!F3*Weighting!C6+TUM_db1_S2_Treatm!G3*Weighting!C7+TUM_db1_S2_Treatm!H3*Weighting!C8+TUM_db1_S2_Treatm!I3*Weighting!C9+TUM_db1_S2_Treatm!J3*Weighting!C10+TUM_db1_S2_Treatm!K3*Weighting!C11+TUM_db1_S2_Treatm!L3*Weighting!C12+TUM_db1_S2_Treatm!M3*Weighting!C13+TUM_db1_S2_Treatm!N3*Weighting!C14+TUM_db1_S2_Treatm!O3*Weighting!C15+TUM_db1_S2_Treatm!P3*Weighting!C16+TUM_db1_S2_Treatm!Q3*Weighting!C17</f>
        <v>0</v>
      </c>
      <c r="D3" s="6">
        <f ca="1">+TUM_db1_S2_Treatm!B3*Weighting!D2+TUM_db1_S2_Treatm!C3*Weighting!D3+TUM_db1_S2_Treatm!D3*Weighting!D4+TUM_db1_S2_Treatm!E3*Weighting!D5+TUM_db1_S2_Treatm!F3*Weighting!D6+TUM_db1_S2_Treatm!G3*Weighting!D7+TUM_db1_S2_Treatm!H3*Weighting!D8+TUM_db1_S2_Treatm!I3*Weighting!D9+TUM_db1_S2_Treatm!J3*Weighting!D10+TUM_db1_S2_Treatm!K3*Weighting!D11+TUM_db1_S2_Treatm!L3*Weighting!D12+TUM_db1_S2_Treatm!M3*Weighting!D13+TUM_db1_S2_Treatm!N3*Weighting!D14+TUM_db1_S2_Treatm!O3*Weighting!D15+TUM_db1_S2_Treatm!P3*Weighting!D16+TUM_db1_S2_Treatm!Q3*Weighting!D17</f>
        <v>0</v>
      </c>
      <c r="E3" s="6">
        <f ca="1">+TUM_db1_S2_Treatm!B3*Weighting!E2+TUM_db1_S2_Treatm!C3*Weighting!E3+TUM_db1_S2_Treatm!D3*Weighting!E4+TUM_db1_S2_Treatm!E3*Weighting!E5+TUM_db1_S2_Treatm!F3*Weighting!E6+TUM_db1_S2_Treatm!G3*Weighting!E7+TUM_db1_S2_Treatm!H3*Weighting!E8+TUM_db1_S2_Treatm!I3*Weighting!E9+TUM_db1_S2_Treatm!J3*Weighting!E10+TUM_db1_S2_Treatm!K3*Weighting!E11+TUM_db1_S2_Treatm!L3*Weighting!E12+TUM_db1_S2_Treatm!M3*Weighting!E13+TUM_db1_S2_Treatm!N3*Weighting!E14+TUM_db1_S2_Treatm!O3*Weighting!E15+TUM_db1_S2_Treatm!P3*Weighting!E16+TUM_db1_S2_Treatm!Q3*Weighting!E17</f>
        <v>0</v>
      </c>
      <c r="F3" s="6">
        <f ca="1">+TUM_db1_S2_Treatm!B3*Weighting!F2+TUM_db1_S2_Treatm!C3*Weighting!F3+TUM_db1_S2_Treatm!D3*Weighting!F4+TUM_db1_S2_Treatm!E3*Weighting!F5+TUM_db1_S2_Treatm!F3*Weighting!F6+TUM_db1_S2_Treatm!G3*Weighting!F7+TUM_db1_S2_Treatm!H3*Weighting!F8+TUM_db1_S2_Treatm!I3*Weighting!F9+TUM_db1_S2_Treatm!J3*Weighting!F10+TUM_db1_S2_Treatm!K3*Weighting!F11+TUM_db1_S2_Treatm!L3*Weighting!F12+TUM_db1_S2_Treatm!M3*Weighting!F13+TUM_db1_S2_Treatm!N3*Weighting!F14+TUM_db1_S2_Treatm!O3*Weighting!F15+TUM_db1_S2_Treatm!P3*Weighting!F16+TUM_db1_S2_Treatm!Q3*Weighting!F17</f>
        <v>0</v>
      </c>
      <c r="G3" s="6">
        <f>+TUM_db1_S2_Treatm!B3*Weighting!G2+TUM_db1_S2_Treatm!C3*Weighting!G3+TUM_db1_S2_Treatm!D3*Weighting!G4+TUM_db1_S2_Treatm!E3*Weighting!G5+TUM_db1_S2_Treatm!F3*Weighting!G6+TUM_db1_S2_Treatm!G3*Weighting!G7+TUM_db1_S2_Treatm!H3*Weighting!G8+TUM_db1_S2_Treatm!I3*Weighting!G9+TUM_db1_S2_Treatm!J3*Weighting!G10+TUM_db1_S2_Treatm!K3*Weighting!G11+TUM_db1_S2_Treatm!L3*Weighting!G12+TUM_db1_S2_Treatm!M3*Weighting!G13+TUM_db1_S2_Treatm!N3*Weighting!G14+TUM_db1_S2_Treatm!O3*Weighting!G15+TUM_db1_S2_Treatm!P3*Weighting!G16+TUM_db1_S2_Treatm!Q3*Weighting!G17</f>
        <v>0</v>
      </c>
      <c r="H3" s="6">
        <f>+TUM_db1_S2_Treatm!B3*Weighting!H2+TUM_db1_S2_Treatm!C3*Weighting!H3+TUM_db1_S2_Treatm!D3*Weighting!H4+TUM_db1_S2_Treatm!E3*Weighting!H5+TUM_db1_S2_Treatm!F3*Weighting!H6+TUM_db1_S2_Treatm!G3*Weighting!H7+TUM_db1_S2_Treatm!H3*Weighting!H8+TUM_db1_S2_Treatm!I3*Weighting!H9+TUM_db1_S2_Treatm!J3*Weighting!H10+TUM_db1_S2_Treatm!K3*Weighting!H11+TUM_db1_S2_Treatm!L3*Weighting!H12+TUM_db1_S2_Treatm!M3*Weighting!H13+TUM_db1_S2_Treatm!N3*Weighting!H14+TUM_db1_S2_Treatm!O3*Weighting!H15+TUM_db1_S2_Treatm!P3*Weighting!H16+TUM_db1_S2_Treatm!Q3*Weighting!H17</f>
        <v>0</v>
      </c>
      <c r="I3" s="6">
        <f>+TUM_db1_S2_Treatm!B3*Weighting!I2+TUM_db1_S2_Treatm!C3*Weighting!I3+TUM_db1_S2_Treatm!D3*Weighting!I4+TUM_db1_S2_Treatm!E3*Weighting!I5+TUM_db1_S2_Treatm!F3*Weighting!I6+TUM_db1_S2_Treatm!G3*Weighting!I7+TUM_db1_S2_Treatm!H3*Weighting!I8+TUM_db1_S2_Treatm!I3*Weighting!I9+TUM_db1_S2_Treatm!J3*Weighting!I10+TUM_db1_S2_Treatm!K3*Weighting!I11+TUM_db1_S2_Treatm!L3*Weighting!I12+TUM_db1_S2_Treatm!M3*Weighting!I13+TUM_db1_S2_Treatm!N3*Weighting!I14+TUM_db1_S2_Treatm!O3*Weighting!I15+TUM_db1_S2_Treatm!P3*Weighting!I16+TUM_db1_S2_Treatm!Q3*Weighting!I17</f>
        <v>0</v>
      </c>
      <c r="J3" s="6">
        <f>+TUM_db1_S2_Treatm!B3*Weighting!J2+TUM_db1_S2_Treatm!C3*Weighting!J3+TUM_db1_S2_Treatm!D3*Weighting!J4+TUM_db1_S2_Treatm!E3*Weighting!J5+TUM_db1_S2_Treatm!F3*Weighting!J6+TUM_db1_S2_Treatm!G3*Weighting!J7+TUM_db1_S2_Treatm!H3*Weighting!J8+TUM_db1_S2_Treatm!I3*Weighting!J9+TUM_db1_S2_Treatm!J3*Weighting!J10+TUM_db1_S2_Treatm!K3*Weighting!J11+TUM_db1_S2_Treatm!L3*Weighting!J12+TUM_db1_S2_Treatm!M3*Weighting!J13+TUM_db1_S2_Treatm!N3*Weighting!J14+TUM_db1_S2_Treatm!O3*Weighting!J15+TUM_db1_S2_Treatm!P3*Weighting!J16+TUM_db1_S2_Treatm!Q3*Weighting!J17</f>
        <v>0</v>
      </c>
      <c r="K3" s="6">
        <f>+TUM_db1_S2_Treatm!B3*Weighting!K2+TUM_db1_S2_Treatm!C3*Weighting!K3+TUM_db1_S2_Treatm!D3*Weighting!K4+TUM_db1_S2_Treatm!E3*Weighting!K5+TUM_db1_S2_Treatm!F3*Weighting!K6+TUM_db1_S2_Treatm!G3*Weighting!K7+TUM_db1_S2_Treatm!H3*Weighting!K8+TUM_db1_S2_Treatm!I3*Weighting!K9+TUM_db1_S2_Treatm!J3*Weighting!K10+TUM_db1_S2_Treatm!K3*Weighting!K11+TUM_db1_S2_Treatm!L3*Weighting!K12+TUM_db1_S2_Treatm!M3*Weighting!K13+TUM_db1_S2_Treatm!N3*Weighting!K14+TUM_db1_S2_Treatm!O3*Weighting!K15+TUM_db1_S2_Treatm!P3*Weighting!K16+TUM_db1_S2_Treatm!Q3*Weighting!K17</f>
        <v>0</v>
      </c>
      <c r="L3" s="6">
        <f>+TUM_db1_S2_Treatm!B3*Weighting!L2+TUM_db1_S2_Treatm!C3*Weighting!L3+TUM_db1_S2_Treatm!D3*Weighting!L4+TUM_db1_S2_Treatm!E3*Weighting!L5+TUM_db1_S2_Treatm!F3*Weighting!L6+TUM_db1_S2_Treatm!G3*Weighting!L7+TUM_db1_S2_Treatm!H3*Weighting!L8+TUM_db1_S2_Treatm!I3*Weighting!L9+TUM_db1_S2_Treatm!J3*Weighting!L10+TUM_db1_S2_Treatm!K3*Weighting!L11+TUM_db1_S2_Treatm!L3*Weighting!L12+TUM_db1_S2_Treatm!M3*Weighting!L13+TUM_db1_S2_Treatm!N3*Weighting!L14+TUM_db1_S2_Treatm!O3*Weighting!L15+TUM_db1_S2_Treatm!P3*Weighting!L16+TUM_db1_S2_Treatm!Q3*Weighting!L17</f>
        <v>0</v>
      </c>
      <c r="M3" s="6">
        <f>+TUM_db1_S2_Treatm!B3*Weighting!M2+TUM_db1_S2_Treatm!C3*Weighting!M3+TUM_db1_S2_Treatm!D3*Weighting!M4+TUM_db1_S2_Treatm!E3*Weighting!M5+TUM_db1_S2_Treatm!F3*Weighting!M6+TUM_db1_S2_Treatm!G3*Weighting!M7+TUM_db1_S2_Treatm!H3*Weighting!M8+TUM_db1_S2_Treatm!I3*Weighting!M9+TUM_db1_S2_Treatm!J3*Weighting!M10+TUM_db1_S2_Treatm!K3*Weighting!M11+TUM_db1_S2_Treatm!L3*Weighting!M12+TUM_db1_S2_Treatm!M3*Weighting!M13+TUM_db1_S2_Treatm!N3*Weighting!M14+TUM_db1_S2_Treatm!O3*Weighting!M15+TUM_db1_S2_Treatm!P3*Weighting!M16+TUM_db1_S2_Treatm!Q3*Weighting!M17</f>
        <v>0</v>
      </c>
      <c r="N3" s="6">
        <f>+TUM_db1_S2_Treatm!B3*Weighting!N2+TUM_db1_S2_Treatm!C3*Weighting!N3+TUM_db1_S2_Treatm!D3*Weighting!N4+TUM_db1_S2_Treatm!E3*Weighting!N5+TUM_db1_S2_Treatm!F3*Weighting!N6+TUM_db1_S2_Treatm!G3*Weighting!N7+TUM_db1_S2_Treatm!H3*Weighting!N8+TUM_db1_S2_Treatm!I3*Weighting!N9+TUM_db1_S2_Treatm!J3*Weighting!N10+TUM_db1_S2_Treatm!K3*Weighting!N11+TUM_db1_S2_Treatm!L3*Weighting!N12+TUM_db1_S2_Treatm!M3*Weighting!N13+TUM_db1_S2_Treatm!N3*Weighting!N14+TUM_db1_S2_Treatm!O3*Weighting!N15+TUM_db1_S2_Treatm!P3*Weighting!N16+TUM_db1_S2_Treatm!Q3*Weighting!N17</f>
        <v>0</v>
      </c>
      <c r="O3" s="6">
        <f>+TUM_db1_S2_Treatm!B3*Weighting!O2+TUM_db1_S2_Treatm!C3*Weighting!O3+TUM_db1_S2_Treatm!D3*Weighting!O4+TUM_db1_S2_Treatm!E3*Weighting!O5+TUM_db1_S2_Treatm!F3*Weighting!O6+TUM_db1_S2_Treatm!G3*Weighting!O7+TUM_db1_S2_Treatm!H3*Weighting!O8+TUM_db1_S2_Treatm!I3*Weighting!O9+TUM_db1_S2_Treatm!J3*Weighting!O10+TUM_db1_S2_Treatm!K3*Weighting!O11+TUM_db1_S2_Treatm!L3*Weighting!O12+TUM_db1_S2_Treatm!M3*Weighting!O13+TUM_db1_S2_Treatm!N3*Weighting!O14+TUM_db1_S2_Treatm!O3*Weighting!O15+TUM_db1_S2_Treatm!P3*Weighting!O16+TUM_db1_S2_Treatm!Q3*Weighting!O17</f>
        <v>0</v>
      </c>
      <c r="P3" s="6">
        <f>+TUM_db1_S2_Treatm!B3*Weighting!P2+TUM_db1_S2_Treatm!C3*Weighting!P3+TUM_db1_S2_Treatm!D3*Weighting!P4+TUM_db1_S2_Treatm!E3*Weighting!P5+TUM_db1_S2_Treatm!F3*Weighting!P6+TUM_db1_S2_Treatm!G3*Weighting!P7+TUM_db1_S2_Treatm!H3*Weighting!P8+TUM_db1_S2_Treatm!I3*Weighting!P9+TUM_db1_S2_Treatm!J3*Weighting!P10+TUM_db1_S2_Treatm!K3*Weighting!P11+TUM_db1_S2_Treatm!L3*Weighting!P12+TUM_db1_S2_Treatm!M3*Weighting!P13+TUM_db1_S2_Treatm!N3*Weighting!P14+TUM_db1_S2_Treatm!O3*Weighting!P15+TUM_db1_S2_Treatm!P3*Weighting!P16+TUM_db1_S2_Treatm!Q3*Weighting!P17</f>
        <v>0</v>
      </c>
      <c r="Q3" s="6">
        <f>+TUM_db1_S2_Treatm!B3*Weighting!Q2+TUM_db1_S2_Treatm!C3*Weighting!Q3+TUM_db1_S2_Treatm!D3*Weighting!Q4+TUM_db1_S2_Treatm!E3*Weighting!Q5+TUM_db1_S2_Treatm!F3*Weighting!Q6+TUM_db1_S2_Treatm!G3*Weighting!Q7+TUM_db1_S2_Treatm!H3*Weighting!Q8+TUM_db1_S2_Treatm!I3*Weighting!Q9+TUM_db1_S2_Treatm!J3*Weighting!Q10+TUM_db1_S2_Treatm!K3*Weighting!Q11+TUM_db1_S2_Treatm!L3*Weighting!Q12+TUM_db1_S2_Treatm!M3*Weighting!Q13+TUM_db1_S2_Treatm!N3*Weighting!Q14+TUM_db1_S2_Treatm!O3*Weighting!Q15+TUM_db1_S2_Treatm!P3*Weighting!Q16+TUM_db1_S2_Treatm!Q3*Weighting!Q17</f>
        <v>0</v>
      </c>
      <c r="R3" s="6">
        <f>+TUM_db1_S2_Treatm!B3*Weighting!R2+TUM_db1_S2_Treatm!C3*Weighting!R3+TUM_db1_S2_Treatm!D3*Weighting!R4+TUM_db1_S2_Treatm!E3*Weighting!R5+TUM_db1_S2_Treatm!F3*Weighting!R6+TUM_db1_S2_Treatm!G3*Weighting!R7+TUM_db1_S2_Treatm!H3*Weighting!R8+TUM_db1_S2_Treatm!I3*Weighting!R9+TUM_db1_S2_Treatm!J3*Weighting!R10+TUM_db1_S2_Treatm!K3*Weighting!R11+TUM_db1_S2_Treatm!L3*Weighting!R12+TUM_db1_S2_Treatm!M3*Weighting!R13+TUM_db1_S2_Treatm!N3*Weighting!R14+TUM_db1_S2_Treatm!O3*Weighting!R15+TUM_db1_S2_Treatm!P3*Weighting!R16+TUM_db1_S2_Treatm!Q3*Weighting!R17</f>
        <v>0</v>
      </c>
      <c r="S3" s="6">
        <f>+TUM_db1_S2_Treatm!B3*Weighting!S2+TUM_db1_S2_Treatm!C3*Weighting!S3+TUM_db1_S2_Treatm!D3*Weighting!S4+TUM_db1_S2_Treatm!E3*Weighting!S5+TUM_db1_S2_Treatm!F3*Weighting!S6+TUM_db1_S2_Treatm!G3*Weighting!S7+TUM_db1_S2_Treatm!H3*Weighting!S8+TUM_db1_S2_Treatm!I3*Weighting!S9+TUM_db1_S2_Treatm!J3*Weighting!S10+TUM_db1_S2_Treatm!K3*Weighting!S11+TUM_db1_S2_Treatm!L3*Weighting!S12+TUM_db1_S2_Treatm!M3*Weighting!S13+TUM_db1_S2_Treatm!N3*Weighting!S14+TUM_db1_S2_Treatm!O3*Weighting!S15+TUM_db1_S2_Treatm!P3*Weighting!S16+TUM_db1_S2_Treatm!Q3*Weighting!S17</f>
        <v>0</v>
      </c>
      <c r="T3" s="6">
        <f>+TUM_db1_S2_Treatm!B3*Weighting!T2+TUM_db1_S2_Treatm!C3*Weighting!T3+TUM_db1_S2_Treatm!D3*Weighting!T4+TUM_db1_S2_Treatm!E3*Weighting!T5+TUM_db1_S2_Treatm!F3*Weighting!T6+TUM_db1_S2_Treatm!G3*Weighting!T7+TUM_db1_S2_Treatm!H3*Weighting!T8+TUM_db1_S2_Treatm!I3*Weighting!T9+TUM_db1_S2_Treatm!J3*Weighting!T10+TUM_db1_S2_Treatm!K3*Weighting!T11+TUM_db1_S2_Treatm!L3*Weighting!T12+TUM_db1_S2_Treatm!M3*Weighting!T13+TUM_db1_S2_Treatm!N3*Weighting!T14+TUM_db1_S2_Treatm!O3*Weighting!T15+TUM_db1_S2_Treatm!P3*Weighting!T16+TUM_db1_S2_Treatm!Q3*Weighting!T17</f>
        <v>0</v>
      </c>
      <c r="U3" s="6">
        <f>+TUM_db1_S2_Treatm!B3*Weighting!U2+TUM_db1_S2_Treatm!C3*Weighting!U3+TUM_db1_S2_Treatm!D3*Weighting!U4+TUM_db1_S2_Treatm!E3*Weighting!U5+TUM_db1_S2_Treatm!F3*Weighting!U6+TUM_db1_S2_Treatm!G3*Weighting!U7+TUM_db1_S2_Treatm!H3*Weighting!U8+TUM_db1_S2_Treatm!I3*Weighting!U9+TUM_db1_S2_Treatm!J3*Weighting!U10+TUM_db1_S2_Treatm!K3*Weighting!U11+TUM_db1_S2_Treatm!L3*Weighting!U12+TUM_db1_S2_Treatm!M3*Weighting!U13+TUM_db1_S2_Treatm!N3*Weighting!U14+TUM_db1_S2_Treatm!O3*Weighting!U15+TUM_db1_S2_Treatm!P3*Weighting!U16+TUM_db1_S2_Treatm!Q3*Weighting!U17</f>
        <v>0</v>
      </c>
      <c r="V3" s="6">
        <f>+TUM_db1_S2_Treatm!B3*Weighting!V2+TUM_db1_S2_Treatm!C3*Weighting!V3+TUM_db1_S2_Treatm!D3*Weighting!V4+TUM_db1_S2_Treatm!E3*Weighting!V5+TUM_db1_S2_Treatm!F3*Weighting!V6+TUM_db1_S2_Treatm!G3*Weighting!V7+TUM_db1_S2_Treatm!H3*Weighting!V8+TUM_db1_S2_Treatm!I3*Weighting!V9+TUM_db1_S2_Treatm!J3*Weighting!V10+TUM_db1_S2_Treatm!K3*Weighting!V11+TUM_db1_S2_Treatm!L3*Weighting!V12+TUM_db1_S2_Treatm!M3*Weighting!V13+TUM_db1_S2_Treatm!N3*Weighting!V14+TUM_db1_S2_Treatm!O3*Weighting!V15+TUM_db1_S2_Treatm!P3*Weighting!V16+TUM_db1_S2_Treatm!Q3*Weighting!V17</f>
        <v>0</v>
      </c>
      <c r="W3" s="6">
        <f>+TUM_db1_S2_Treatm!B3*Weighting!W2+TUM_db1_S2_Treatm!C3*Weighting!W3+TUM_db1_S2_Treatm!D3*Weighting!W4+TUM_db1_S2_Treatm!E3*Weighting!W5+TUM_db1_S2_Treatm!F3*Weighting!W6+TUM_db1_S2_Treatm!G3*Weighting!W7+TUM_db1_S2_Treatm!H3*Weighting!W8+TUM_db1_S2_Treatm!I3*Weighting!W9+TUM_db1_S2_Treatm!J3*Weighting!W10+TUM_db1_S2_Treatm!K3*Weighting!W11+TUM_db1_S2_Treatm!L3*Weighting!W12+TUM_db1_S2_Treatm!M3*Weighting!W13+TUM_db1_S2_Treatm!N3*Weighting!W14+TUM_db1_S2_Treatm!O3*Weighting!W15+TUM_db1_S2_Treatm!P3*Weighting!W16+TUM_db1_S2_Treatm!Q3*Weighting!W17</f>
        <v>0</v>
      </c>
      <c r="X3" s="6">
        <f>+TUM_db1_S2_Treatm!B3*Weighting!X2+TUM_db1_S2_Treatm!C3*Weighting!X3+TUM_db1_S2_Treatm!D3*Weighting!X4+TUM_db1_S2_Treatm!E3*Weighting!X5+TUM_db1_S2_Treatm!F3*Weighting!X6+TUM_db1_S2_Treatm!G3*Weighting!X7+TUM_db1_S2_Treatm!H3*Weighting!X8+TUM_db1_S2_Treatm!I3*Weighting!X9+TUM_db1_S2_Treatm!J3*Weighting!X10+TUM_db1_S2_Treatm!K3*Weighting!X11+TUM_db1_S2_Treatm!L3*Weighting!X12+TUM_db1_S2_Treatm!M3*Weighting!X13+TUM_db1_S2_Treatm!N3*Weighting!X14+TUM_db1_S2_Treatm!O3*Weighting!X15+TUM_db1_S2_Treatm!P3*Weighting!X16+TUM_db1_S2_Treatm!Q3*Weighting!X17</f>
        <v>0</v>
      </c>
      <c r="Y3" s="6">
        <f>+TUM_db1_S2_Treatm!B3*Weighting!Y2+TUM_db1_S2_Treatm!C3*Weighting!Y3+TUM_db1_S2_Treatm!D3*Weighting!Y4+TUM_db1_S2_Treatm!E3*Weighting!Y5+TUM_db1_S2_Treatm!F3*Weighting!Y6+TUM_db1_S2_Treatm!G3*Weighting!Y7+TUM_db1_S2_Treatm!H3*Weighting!Y8+TUM_db1_S2_Treatm!I3*Weighting!Y9+TUM_db1_S2_Treatm!J3*Weighting!Y10+TUM_db1_S2_Treatm!K3*Weighting!Y11+TUM_db1_S2_Treatm!L3*Weighting!Y12+TUM_db1_S2_Treatm!M3*Weighting!Y13+TUM_db1_S2_Treatm!N3*Weighting!Y14+TUM_db1_S2_Treatm!O3*Weighting!Y15+TUM_db1_S2_Treatm!P3*Weighting!Y16+TUM_db1_S2_Treatm!Q3*Weighting!Y17</f>
        <v>0</v>
      </c>
      <c r="Z3" s="6">
        <f>+TUM_db1_S2_Treatm!B3*Weighting!Z2+TUM_db1_S2_Treatm!C3*Weighting!Z3+TUM_db1_S2_Treatm!D3*Weighting!Z4+TUM_db1_S2_Treatm!E3*Weighting!Z5+TUM_db1_S2_Treatm!F3*Weighting!Z6+TUM_db1_S2_Treatm!G3*Weighting!Z7+TUM_db1_S2_Treatm!H3*Weighting!Z8+TUM_db1_S2_Treatm!I3*Weighting!Z9+TUM_db1_S2_Treatm!J3*Weighting!Z10+TUM_db1_S2_Treatm!K3*Weighting!Z11+TUM_db1_S2_Treatm!L3*Weighting!Z12+TUM_db1_S2_Treatm!M3*Weighting!Z13+TUM_db1_S2_Treatm!N3*Weighting!Z14+TUM_db1_S2_Treatm!O3*Weighting!Z15+TUM_db1_S2_Treatm!P3*Weighting!Z16+TUM_db1_S2_Treatm!Q3*Weighting!Z17</f>
        <v>0</v>
      </c>
      <c r="AA3" s="6">
        <f>+TUM_db1_S2_Treatm!B3*Weighting!AA2+TUM_db1_S2_Treatm!C3*Weighting!AA3+TUM_db1_S2_Treatm!D3*Weighting!AA4+TUM_db1_S2_Treatm!E3*Weighting!AA5+TUM_db1_S2_Treatm!F3*Weighting!AA6+TUM_db1_S2_Treatm!G3*Weighting!AA7+TUM_db1_S2_Treatm!H3*Weighting!AA8+TUM_db1_S2_Treatm!I3*Weighting!AA9+TUM_db1_S2_Treatm!J3*Weighting!AA10+TUM_db1_S2_Treatm!K3*Weighting!AA11+TUM_db1_S2_Treatm!L3*Weighting!AA12+TUM_db1_S2_Treatm!M3*Weighting!AA13+TUM_db1_S2_Treatm!N3*Weighting!AA14+TUM_db1_S2_Treatm!O3*Weighting!AA15+TUM_db1_S2_Treatm!P3*Weighting!AA16+TUM_db1_S2_Treatm!Q3*Weighting!AA17</f>
        <v>0</v>
      </c>
    </row>
    <row r="4" spans="1:27" x14ac:dyDescent="0.35">
      <c r="A4" s="5" t="s">
        <v>3</v>
      </c>
      <c r="B4" s="6">
        <f ca="1">+TUM_db1_S2_Treatm!B4*Weighting!B2+TUM_db1_S2_Treatm!C4*Weighting!B3+TUM_db1_S2_Treatm!D4*Weighting!B4+TUM_db1_S2_Treatm!E4*Weighting!B5+TUM_db1_S2_Treatm!F4*Weighting!B6+TUM_db1_S2_Treatm!G4*Weighting!B7+TUM_db1_S2_Treatm!H4*Weighting!B8+TUM_db1_S2_Treatm!I4*Weighting!B9+TUM_db1_S2_Treatm!J4*Weighting!B10+TUM_db1_S2_Treatm!K4*Weighting!B11+TUM_db1_S2_Treatm!L4*Weighting!B12+TUM_db1_S2_Treatm!M4*Weighting!B13+TUM_db1_S2_Treatm!N4*Weighting!B14+TUM_db1_S2_Treatm!O4*Weighting!B15+TUM_db1_S2_Treatm!P4*Weighting!B16+TUM_db1_S2_Treatm!Q4*Weighting!B17</f>
        <v>31.656246956872351</v>
      </c>
      <c r="C4" s="6">
        <f ca="1">+TUM_db1_S2_Treatm!B4*Weighting!C2+TUM_db1_S2_Treatm!C4*Weighting!C3+TUM_db1_S2_Treatm!D4*Weighting!C4+TUM_db1_S2_Treatm!E4*Weighting!C5+TUM_db1_S2_Treatm!F4*Weighting!C6+TUM_db1_S2_Treatm!G4*Weighting!C7+TUM_db1_S2_Treatm!H4*Weighting!C8+TUM_db1_S2_Treatm!I4*Weighting!C9+TUM_db1_S2_Treatm!J4*Weighting!C10+TUM_db1_S2_Treatm!K4*Weighting!C11+TUM_db1_S2_Treatm!L4*Weighting!C12+TUM_db1_S2_Treatm!M4*Weighting!C13+TUM_db1_S2_Treatm!N4*Weighting!C14+TUM_db1_S2_Treatm!O4*Weighting!C15+TUM_db1_S2_Treatm!P4*Weighting!C16+TUM_db1_S2_Treatm!Q4*Weighting!C17</f>
        <v>26.287614633976247</v>
      </c>
      <c r="D4" s="6">
        <f ca="1">+TUM_db1_S2_Treatm!B4*Weighting!D2+TUM_db1_S2_Treatm!C4*Weighting!D3+TUM_db1_S2_Treatm!D4*Weighting!D4+TUM_db1_S2_Treatm!E4*Weighting!D5+TUM_db1_S2_Treatm!F4*Weighting!D6+TUM_db1_S2_Treatm!G4*Weighting!D7+TUM_db1_S2_Treatm!H4*Weighting!D8+TUM_db1_S2_Treatm!I4*Weighting!D9+TUM_db1_S2_Treatm!J4*Weighting!D10+TUM_db1_S2_Treatm!K4*Weighting!D11+TUM_db1_S2_Treatm!L4*Weighting!D12+TUM_db1_S2_Treatm!M4*Weighting!D13+TUM_db1_S2_Treatm!N4*Weighting!D14+TUM_db1_S2_Treatm!O4*Weighting!D15+TUM_db1_S2_Treatm!P4*Weighting!D16+TUM_db1_S2_Treatm!Q4*Weighting!D17</f>
        <v>31.224214522766317</v>
      </c>
      <c r="E4" s="6">
        <f ca="1">+TUM_db1_S2_Treatm!B4*Weighting!E2+TUM_db1_S2_Treatm!C4*Weighting!E3+TUM_db1_S2_Treatm!D4*Weighting!E4+TUM_db1_S2_Treatm!E4*Weighting!E5+TUM_db1_S2_Treatm!F4*Weighting!E6+TUM_db1_S2_Treatm!G4*Weighting!E7+TUM_db1_S2_Treatm!H4*Weighting!E8+TUM_db1_S2_Treatm!I4*Weighting!E9+TUM_db1_S2_Treatm!J4*Weighting!E10+TUM_db1_S2_Treatm!K4*Weighting!E11+TUM_db1_S2_Treatm!L4*Weighting!E12+TUM_db1_S2_Treatm!M4*Weighting!E13+TUM_db1_S2_Treatm!N4*Weighting!E14+TUM_db1_S2_Treatm!O4*Weighting!E15+TUM_db1_S2_Treatm!P4*Weighting!E16+TUM_db1_S2_Treatm!Q4*Weighting!E17</f>
        <v>16.185632684749063</v>
      </c>
      <c r="F4" s="6">
        <f ca="1">+TUM_db1_S2_Treatm!B4*Weighting!F2+TUM_db1_S2_Treatm!C4*Weighting!F3+TUM_db1_S2_Treatm!D4*Weighting!F4+TUM_db1_S2_Treatm!E4*Weighting!F5+TUM_db1_S2_Treatm!F4*Weighting!F6+TUM_db1_S2_Treatm!G4*Weighting!F7+TUM_db1_S2_Treatm!H4*Weighting!F8+TUM_db1_S2_Treatm!I4*Weighting!F9+TUM_db1_S2_Treatm!J4*Weighting!F10+TUM_db1_S2_Treatm!K4*Weighting!F11+TUM_db1_S2_Treatm!L4*Weighting!F12+TUM_db1_S2_Treatm!M4*Weighting!F13+TUM_db1_S2_Treatm!N4*Weighting!F14+TUM_db1_S2_Treatm!O4*Weighting!F15+TUM_db1_S2_Treatm!P4*Weighting!F16+TUM_db1_S2_Treatm!Q4*Weighting!F17</f>
        <v>29.946625717804224</v>
      </c>
      <c r="G4" s="6">
        <f>+TUM_db1_S2_Treatm!B4*Weighting!G2+TUM_db1_S2_Treatm!C4*Weighting!G3+TUM_db1_S2_Treatm!D4*Weighting!G4+TUM_db1_S2_Treatm!E4*Weighting!G5+TUM_db1_S2_Treatm!F4*Weighting!G6+TUM_db1_S2_Treatm!G4*Weighting!G7+TUM_db1_S2_Treatm!H4*Weighting!G8+TUM_db1_S2_Treatm!I4*Weighting!G9+TUM_db1_S2_Treatm!J4*Weighting!G10+TUM_db1_S2_Treatm!K4*Weighting!G11+TUM_db1_S2_Treatm!L4*Weighting!G12+TUM_db1_S2_Treatm!M4*Weighting!G13+TUM_db1_S2_Treatm!N4*Weighting!G14+TUM_db1_S2_Treatm!O4*Weighting!G15+TUM_db1_S2_Treatm!P4*Weighting!G16+TUM_db1_S2_Treatm!Q4*Weighting!G17</f>
        <v>17.733989080427211</v>
      </c>
      <c r="H4" s="6">
        <f>+TUM_db1_S2_Treatm!B4*Weighting!H2+TUM_db1_S2_Treatm!C4*Weighting!H3+TUM_db1_S2_Treatm!D4*Weighting!H4+TUM_db1_S2_Treatm!E4*Weighting!H5+TUM_db1_S2_Treatm!F4*Weighting!H6+TUM_db1_S2_Treatm!G4*Weighting!H7+TUM_db1_S2_Treatm!H4*Weighting!H8+TUM_db1_S2_Treatm!I4*Weighting!H9+TUM_db1_S2_Treatm!J4*Weighting!H10+TUM_db1_S2_Treatm!K4*Weighting!H11+TUM_db1_S2_Treatm!L4*Weighting!H12+TUM_db1_S2_Treatm!M4*Weighting!H13+TUM_db1_S2_Treatm!N4*Weighting!H14+TUM_db1_S2_Treatm!O4*Weighting!H15+TUM_db1_S2_Treatm!P4*Weighting!H16+TUM_db1_S2_Treatm!Q4*Weighting!H17</f>
        <v>16.973729709155602</v>
      </c>
      <c r="I4" s="6">
        <f>+TUM_db1_S2_Treatm!B4*Weighting!I2+TUM_db1_S2_Treatm!C4*Weighting!I3+TUM_db1_S2_Treatm!D4*Weighting!I4+TUM_db1_S2_Treatm!E4*Weighting!I5+TUM_db1_S2_Treatm!F4*Weighting!I6+TUM_db1_S2_Treatm!G4*Weighting!I7+TUM_db1_S2_Treatm!H4*Weighting!I8+TUM_db1_S2_Treatm!I4*Weighting!I9+TUM_db1_S2_Treatm!J4*Weighting!I10+TUM_db1_S2_Treatm!K4*Weighting!I11+TUM_db1_S2_Treatm!L4*Weighting!I12+TUM_db1_S2_Treatm!M4*Weighting!I13+TUM_db1_S2_Treatm!N4*Weighting!I14+TUM_db1_S2_Treatm!O4*Weighting!I15+TUM_db1_S2_Treatm!P4*Weighting!I16+TUM_db1_S2_Treatm!Q4*Weighting!I17</f>
        <v>18.406740962543441</v>
      </c>
      <c r="J4" s="6">
        <f>+TUM_db1_S2_Treatm!B4*Weighting!J2+TUM_db1_S2_Treatm!C4*Weighting!J3+TUM_db1_S2_Treatm!D4*Weighting!J4+TUM_db1_S2_Treatm!E4*Weighting!J5+TUM_db1_S2_Treatm!F4*Weighting!J6+TUM_db1_S2_Treatm!G4*Weighting!J7+TUM_db1_S2_Treatm!H4*Weighting!J8+TUM_db1_S2_Treatm!I4*Weighting!J9+TUM_db1_S2_Treatm!J4*Weighting!J10+TUM_db1_S2_Treatm!K4*Weighting!J11+TUM_db1_S2_Treatm!L4*Weighting!J12+TUM_db1_S2_Treatm!M4*Weighting!J13+TUM_db1_S2_Treatm!N4*Weighting!J14+TUM_db1_S2_Treatm!O4*Weighting!J15+TUM_db1_S2_Treatm!P4*Weighting!J16+TUM_db1_S2_Treatm!Q4*Weighting!J17</f>
        <v>14.308412611096388</v>
      </c>
      <c r="K4" s="6">
        <f>+TUM_db1_S2_Treatm!B4*Weighting!K2+TUM_db1_S2_Treatm!C4*Weighting!K3+TUM_db1_S2_Treatm!D4*Weighting!K4+TUM_db1_S2_Treatm!E4*Weighting!K5+TUM_db1_S2_Treatm!F4*Weighting!K6+TUM_db1_S2_Treatm!G4*Weighting!K7+TUM_db1_S2_Treatm!H4*Weighting!K8+TUM_db1_S2_Treatm!I4*Weighting!K9+TUM_db1_S2_Treatm!J4*Weighting!K10+TUM_db1_S2_Treatm!K4*Weighting!K11+TUM_db1_S2_Treatm!L4*Weighting!K12+TUM_db1_S2_Treatm!M4*Weighting!K13+TUM_db1_S2_Treatm!N4*Weighting!K14+TUM_db1_S2_Treatm!O4*Weighting!K15+TUM_db1_S2_Treatm!P4*Weighting!K16+TUM_db1_S2_Treatm!Q4*Weighting!K17</f>
        <v>17.629812498624958</v>
      </c>
      <c r="L4" s="6">
        <f>+TUM_db1_S2_Treatm!B4*Weighting!L2+TUM_db1_S2_Treatm!C4*Weighting!L3+TUM_db1_S2_Treatm!D4*Weighting!L4+TUM_db1_S2_Treatm!E4*Weighting!L5+TUM_db1_S2_Treatm!F4*Weighting!L6+TUM_db1_S2_Treatm!G4*Weighting!L7+TUM_db1_S2_Treatm!H4*Weighting!L8+TUM_db1_S2_Treatm!I4*Weighting!L9+TUM_db1_S2_Treatm!J4*Weighting!L10+TUM_db1_S2_Treatm!K4*Weighting!L11+TUM_db1_S2_Treatm!L4*Weighting!L12+TUM_db1_S2_Treatm!M4*Weighting!L13+TUM_db1_S2_Treatm!N4*Weighting!L14+TUM_db1_S2_Treatm!O4*Weighting!L15+TUM_db1_S2_Treatm!P4*Weighting!L16+TUM_db1_S2_Treatm!Q4*Weighting!L17</f>
        <v>22.323765995687012</v>
      </c>
      <c r="M4" s="6">
        <f>+TUM_db1_S2_Treatm!B4*Weighting!M2+TUM_db1_S2_Treatm!C4*Weighting!M3+TUM_db1_S2_Treatm!D4*Weighting!M4+TUM_db1_S2_Treatm!E4*Weighting!M5+TUM_db1_S2_Treatm!F4*Weighting!M6+TUM_db1_S2_Treatm!G4*Weighting!M7+TUM_db1_S2_Treatm!H4*Weighting!M8+TUM_db1_S2_Treatm!I4*Weighting!M9+TUM_db1_S2_Treatm!J4*Weighting!M10+TUM_db1_S2_Treatm!K4*Weighting!M11+TUM_db1_S2_Treatm!L4*Weighting!M12+TUM_db1_S2_Treatm!M4*Weighting!M13+TUM_db1_S2_Treatm!N4*Weighting!M14+TUM_db1_S2_Treatm!O4*Weighting!M15+TUM_db1_S2_Treatm!P4*Weighting!M16+TUM_db1_S2_Treatm!Q4*Weighting!M17</f>
        <v>0.83142448469187091</v>
      </c>
      <c r="N4" s="6">
        <f>+TUM_db1_S2_Treatm!B4*Weighting!N2+TUM_db1_S2_Treatm!C4*Weighting!N3+TUM_db1_S2_Treatm!D4*Weighting!N4+TUM_db1_S2_Treatm!E4*Weighting!N5+TUM_db1_S2_Treatm!F4*Weighting!N6+TUM_db1_S2_Treatm!G4*Weighting!N7+TUM_db1_S2_Treatm!H4*Weighting!N8+TUM_db1_S2_Treatm!I4*Weighting!N9+TUM_db1_S2_Treatm!J4*Weighting!N10+TUM_db1_S2_Treatm!K4*Weighting!N11+TUM_db1_S2_Treatm!L4*Weighting!N12+TUM_db1_S2_Treatm!M4*Weighting!N13+TUM_db1_S2_Treatm!N4*Weighting!N14+TUM_db1_S2_Treatm!O4*Weighting!N15+TUM_db1_S2_Treatm!P4*Weighting!N16+TUM_db1_S2_Treatm!Q4*Weighting!N17</f>
        <v>59.385180094484411</v>
      </c>
      <c r="O4" s="6">
        <f>+TUM_db1_S2_Treatm!B4*Weighting!O2+TUM_db1_S2_Treatm!C4*Weighting!O3+TUM_db1_S2_Treatm!D4*Weighting!O4+TUM_db1_S2_Treatm!E4*Weighting!O5+TUM_db1_S2_Treatm!F4*Weighting!O6+TUM_db1_S2_Treatm!G4*Weighting!O7+TUM_db1_S2_Treatm!H4*Weighting!O8+TUM_db1_S2_Treatm!I4*Weighting!O9+TUM_db1_S2_Treatm!J4*Weighting!O10+TUM_db1_S2_Treatm!K4*Weighting!O11+TUM_db1_S2_Treatm!L4*Weighting!O12+TUM_db1_S2_Treatm!M4*Weighting!O13+TUM_db1_S2_Treatm!N4*Weighting!O14+TUM_db1_S2_Treatm!O4*Weighting!O15+TUM_db1_S2_Treatm!P4*Weighting!O16+TUM_db1_S2_Treatm!Q4*Weighting!O17</f>
        <v>26.027450829479207</v>
      </c>
      <c r="P4" s="6">
        <f>+TUM_db1_S2_Treatm!B4*Weighting!P2+TUM_db1_S2_Treatm!C4*Weighting!P3+TUM_db1_S2_Treatm!D4*Weighting!P4+TUM_db1_S2_Treatm!E4*Weighting!P5+TUM_db1_S2_Treatm!F4*Weighting!P6+TUM_db1_S2_Treatm!G4*Weighting!P7+TUM_db1_S2_Treatm!H4*Weighting!P8+TUM_db1_S2_Treatm!I4*Weighting!P9+TUM_db1_S2_Treatm!J4*Weighting!P10+TUM_db1_S2_Treatm!K4*Weighting!P11+TUM_db1_S2_Treatm!L4*Weighting!P12+TUM_db1_S2_Treatm!M4*Weighting!P13+TUM_db1_S2_Treatm!N4*Weighting!P14+TUM_db1_S2_Treatm!O4*Weighting!P15+TUM_db1_S2_Treatm!P4*Weighting!P16+TUM_db1_S2_Treatm!Q4*Weighting!P17</f>
        <v>25.504049787947729</v>
      </c>
      <c r="Q4" s="6">
        <f>+TUM_db1_S2_Treatm!B4*Weighting!Q2+TUM_db1_S2_Treatm!C4*Weighting!Q3+TUM_db1_S2_Treatm!D4*Weighting!Q4+TUM_db1_S2_Treatm!E4*Weighting!Q5+TUM_db1_S2_Treatm!F4*Weighting!Q6+TUM_db1_S2_Treatm!G4*Weighting!Q7+TUM_db1_S2_Treatm!H4*Weighting!Q8+TUM_db1_S2_Treatm!I4*Weighting!Q9+TUM_db1_S2_Treatm!J4*Weighting!Q10+TUM_db1_S2_Treatm!K4*Weighting!Q11+TUM_db1_S2_Treatm!L4*Weighting!Q12+TUM_db1_S2_Treatm!M4*Weighting!Q13+TUM_db1_S2_Treatm!N4*Weighting!Q14+TUM_db1_S2_Treatm!O4*Weighting!Q15+TUM_db1_S2_Treatm!P4*Weighting!Q16+TUM_db1_S2_Treatm!Q4*Weighting!Q17</f>
        <v>1.7061662929679338</v>
      </c>
      <c r="R4" s="6">
        <f>+TUM_db1_S2_Treatm!B4*Weighting!R2+TUM_db1_S2_Treatm!C4*Weighting!R3+TUM_db1_S2_Treatm!D4*Weighting!R4+TUM_db1_S2_Treatm!E4*Weighting!R5+TUM_db1_S2_Treatm!F4*Weighting!R6+TUM_db1_S2_Treatm!G4*Weighting!R7+TUM_db1_S2_Treatm!H4*Weighting!R8+TUM_db1_S2_Treatm!I4*Weighting!R9+TUM_db1_S2_Treatm!J4*Weighting!R10+TUM_db1_S2_Treatm!K4*Weighting!R11+TUM_db1_S2_Treatm!L4*Weighting!R12+TUM_db1_S2_Treatm!M4*Weighting!R13+TUM_db1_S2_Treatm!N4*Weighting!R14+TUM_db1_S2_Treatm!O4*Weighting!R15+TUM_db1_S2_Treatm!P4*Weighting!R16+TUM_db1_S2_Treatm!Q4*Weighting!R17</f>
        <v>15.204145396634532</v>
      </c>
      <c r="S4" s="6">
        <f>+TUM_db1_S2_Treatm!B4*Weighting!S2+TUM_db1_S2_Treatm!C4*Weighting!S3+TUM_db1_S2_Treatm!D4*Weighting!S4+TUM_db1_S2_Treatm!E4*Weighting!S5+TUM_db1_S2_Treatm!F4*Weighting!S6+TUM_db1_S2_Treatm!G4*Weighting!S7+TUM_db1_S2_Treatm!H4*Weighting!S8+TUM_db1_S2_Treatm!I4*Weighting!S9+TUM_db1_S2_Treatm!J4*Weighting!S10+TUM_db1_S2_Treatm!K4*Weighting!S11+TUM_db1_S2_Treatm!L4*Weighting!S12+TUM_db1_S2_Treatm!M4*Weighting!S13+TUM_db1_S2_Treatm!N4*Weighting!S14+TUM_db1_S2_Treatm!O4*Weighting!S15+TUM_db1_S2_Treatm!P4*Weighting!S16+TUM_db1_S2_Treatm!Q4*Weighting!S17</f>
        <v>36.49189464382782</v>
      </c>
      <c r="T4" s="6">
        <f>+TUM_db1_S2_Treatm!B4*Weighting!T2+TUM_db1_S2_Treatm!C4*Weighting!T3+TUM_db1_S2_Treatm!D4*Weighting!T4+TUM_db1_S2_Treatm!E4*Weighting!T5+TUM_db1_S2_Treatm!F4*Weighting!T6+TUM_db1_S2_Treatm!G4*Weighting!T7+TUM_db1_S2_Treatm!H4*Weighting!T8+TUM_db1_S2_Treatm!I4*Weighting!T9+TUM_db1_S2_Treatm!J4*Weighting!T10+TUM_db1_S2_Treatm!K4*Weighting!T11+TUM_db1_S2_Treatm!L4*Weighting!T12+TUM_db1_S2_Treatm!M4*Weighting!T13+TUM_db1_S2_Treatm!N4*Weighting!T14+TUM_db1_S2_Treatm!O4*Weighting!T15+TUM_db1_S2_Treatm!P4*Weighting!T16+TUM_db1_S2_Treatm!Q4*Weighting!T17</f>
        <v>49.873452603977022</v>
      </c>
      <c r="U4" s="6">
        <f>+TUM_db1_S2_Treatm!B4*Weighting!U2+TUM_db1_S2_Treatm!C4*Weighting!U3+TUM_db1_S2_Treatm!D4*Weighting!U4+TUM_db1_S2_Treatm!E4*Weighting!U5+TUM_db1_S2_Treatm!F4*Weighting!U6+TUM_db1_S2_Treatm!G4*Weighting!U7+TUM_db1_S2_Treatm!H4*Weighting!U8+TUM_db1_S2_Treatm!I4*Weighting!U9+TUM_db1_S2_Treatm!J4*Weighting!U10+TUM_db1_S2_Treatm!K4*Weighting!U11+TUM_db1_S2_Treatm!L4*Weighting!U12+TUM_db1_S2_Treatm!M4*Weighting!U13+TUM_db1_S2_Treatm!N4*Weighting!U14+TUM_db1_S2_Treatm!O4*Weighting!U15+TUM_db1_S2_Treatm!P4*Weighting!U16+TUM_db1_S2_Treatm!Q4*Weighting!U17</f>
        <v>1.0533498789443554</v>
      </c>
      <c r="V4" s="6">
        <f>+TUM_db1_S2_Treatm!B4*Weighting!V2+TUM_db1_S2_Treatm!C4*Weighting!V3+TUM_db1_S2_Treatm!D4*Weighting!V4+TUM_db1_S2_Treatm!E4*Weighting!V5+TUM_db1_S2_Treatm!F4*Weighting!V6+TUM_db1_S2_Treatm!G4*Weighting!V7+TUM_db1_S2_Treatm!H4*Weighting!V8+TUM_db1_S2_Treatm!I4*Weighting!V9+TUM_db1_S2_Treatm!J4*Weighting!V10+TUM_db1_S2_Treatm!K4*Weighting!V11+TUM_db1_S2_Treatm!L4*Weighting!V12+TUM_db1_S2_Treatm!M4*Weighting!V13+TUM_db1_S2_Treatm!N4*Weighting!V14+TUM_db1_S2_Treatm!O4*Weighting!V15+TUM_db1_S2_Treatm!P4*Weighting!V16+TUM_db1_S2_Treatm!Q4*Weighting!V17</f>
        <v>7.584419663196817</v>
      </c>
      <c r="W4" s="6">
        <f>+TUM_db1_S2_Treatm!B4*Weighting!W2+TUM_db1_S2_Treatm!C4*Weighting!W3+TUM_db1_S2_Treatm!D4*Weighting!W4+TUM_db1_S2_Treatm!E4*Weighting!W5+TUM_db1_S2_Treatm!F4*Weighting!W6+TUM_db1_S2_Treatm!G4*Weighting!W7+TUM_db1_S2_Treatm!H4*Weighting!W8+TUM_db1_S2_Treatm!I4*Weighting!W9+TUM_db1_S2_Treatm!J4*Weighting!W10+TUM_db1_S2_Treatm!K4*Weighting!W11+TUM_db1_S2_Treatm!L4*Weighting!W12+TUM_db1_S2_Treatm!M4*Weighting!W13+TUM_db1_S2_Treatm!N4*Weighting!W14+TUM_db1_S2_Treatm!O4*Weighting!W15+TUM_db1_S2_Treatm!P4*Weighting!W16+TUM_db1_S2_Treatm!Q4*Weighting!W17</f>
        <v>9.944203696212579</v>
      </c>
      <c r="X4" s="6">
        <f>+TUM_db1_S2_Treatm!B4*Weighting!X2+TUM_db1_S2_Treatm!C4*Weighting!X3+TUM_db1_S2_Treatm!D4*Weighting!X4+TUM_db1_S2_Treatm!E4*Weighting!X5+TUM_db1_S2_Treatm!F4*Weighting!X6+TUM_db1_S2_Treatm!G4*Weighting!X7+TUM_db1_S2_Treatm!H4*Weighting!X8+TUM_db1_S2_Treatm!I4*Weighting!X9+TUM_db1_S2_Treatm!J4*Weighting!X10+TUM_db1_S2_Treatm!K4*Weighting!X11+TUM_db1_S2_Treatm!L4*Weighting!X12+TUM_db1_S2_Treatm!M4*Weighting!X13+TUM_db1_S2_Treatm!N4*Weighting!X14+TUM_db1_S2_Treatm!O4*Weighting!X15+TUM_db1_S2_Treatm!P4*Weighting!X16+TUM_db1_S2_Treatm!Q4*Weighting!X17</f>
        <v>0.85066405384963417</v>
      </c>
      <c r="Y4" s="6">
        <f>+TUM_db1_S2_Treatm!B4*Weighting!Y2+TUM_db1_S2_Treatm!C4*Weighting!Y3+TUM_db1_S2_Treatm!D4*Weighting!Y4+TUM_db1_S2_Treatm!E4*Weighting!Y5+TUM_db1_S2_Treatm!F4*Weighting!Y6+TUM_db1_S2_Treatm!G4*Weighting!Y7+TUM_db1_S2_Treatm!H4*Weighting!Y8+TUM_db1_S2_Treatm!I4*Weighting!Y9+TUM_db1_S2_Treatm!J4*Weighting!Y10+TUM_db1_S2_Treatm!K4*Weighting!Y11+TUM_db1_S2_Treatm!L4*Weighting!Y12+TUM_db1_S2_Treatm!M4*Weighting!Y13+TUM_db1_S2_Treatm!N4*Weighting!Y14+TUM_db1_S2_Treatm!O4*Weighting!Y15+TUM_db1_S2_Treatm!P4*Weighting!Y16+TUM_db1_S2_Treatm!Q4*Weighting!Y17</f>
        <v>1.2384069126828343</v>
      </c>
      <c r="Z4" s="6">
        <f>+TUM_db1_S2_Treatm!B4*Weighting!Z2+TUM_db1_S2_Treatm!C4*Weighting!Z3+TUM_db1_S2_Treatm!D4*Weighting!Z4+TUM_db1_S2_Treatm!E4*Weighting!Z5+TUM_db1_S2_Treatm!F4*Weighting!Z6+TUM_db1_S2_Treatm!G4*Weighting!Z7+TUM_db1_S2_Treatm!H4*Weighting!Z8+TUM_db1_S2_Treatm!I4*Weighting!Z9+TUM_db1_S2_Treatm!J4*Weighting!Z10+TUM_db1_S2_Treatm!K4*Weighting!Z11+TUM_db1_S2_Treatm!L4*Weighting!Z12+TUM_db1_S2_Treatm!M4*Weighting!Z13+TUM_db1_S2_Treatm!N4*Weighting!Z14+TUM_db1_S2_Treatm!O4*Weighting!Z15+TUM_db1_S2_Treatm!P4*Weighting!Z16+TUM_db1_S2_Treatm!Q4*Weighting!Z17</f>
        <v>5.1629450659466185</v>
      </c>
      <c r="AA4" s="6">
        <f>+TUM_db1_S2_Treatm!B4*Weighting!AA2+TUM_db1_S2_Treatm!C4*Weighting!AA3+TUM_db1_S2_Treatm!D4*Weighting!AA4+TUM_db1_S2_Treatm!E4*Weighting!AA5+TUM_db1_S2_Treatm!F4*Weighting!AA6+TUM_db1_S2_Treatm!G4*Weighting!AA7+TUM_db1_S2_Treatm!H4*Weighting!AA8+TUM_db1_S2_Treatm!I4*Weighting!AA9+TUM_db1_S2_Treatm!J4*Weighting!AA10+TUM_db1_S2_Treatm!K4*Weighting!AA11+TUM_db1_S2_Treatm!L4*Weighting!AA12+TUM_db1_S2_Treatm!M4*Weighting!AA13+TUM_db1_S2_Treatm!N4*Weighting!AA14+TUM_db1_S2_Treatm!O4*Weighting!AA15+TUM_db1_S2_Treatm!P4*Weighting!AA16+TUM_db1_S2_Treatm!Q4*Weighting!AA17</f>
        <v>20.56230588630498</v>
      </c>
    </row>
  </sheetData>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1_S2_Util!B2*Weighting!B2+TUM_db1_S2_Util!C2*Weighting!B3+TUM_db1_S2_Util!D2*Weighting!B4+TUM_db1_S2_Util!E2*Weighting!B5+TUM_db1_S2_Util!F2*Weighting!B6+TUM_db1_S2_Util!G2*Weighting!B7+TUM_db1_S2_Util!H2*Weighting!B8+TUM_db1_S2_Util!I2*Weighting!B9+TUM_db1_S2_Util!J2*Weighting!B10+TUM_db1_S2_Util!K2*Weighting!B11+TUM_db1_S2_Util!L2*Weighting!B12+TUM_db1_S2_Util!M2*Weighting!B13+TUM_db1_S2_Util!N2*Weighting!B14+TUM_db1_S2_Util!O2*Weighting!B15+TUM_db1_S2_Util!P2*Weighting!B16+TUM_db1_S2_Util!Q2*Weighting!B17</f>
        <v>-4.0910924850950199</v>
      </c>
      <c r="C2" s="6">
        <f ca="1">+TUM_db1_S2_Util!B2*Weighting!C2+TUM_db1_S2_Util!C2*Weighting!C3+TUM_db1_S2_Util!D2*Weighting!C4+TUM_db1_S2_Util!E2*Weighting!C5+TUM_db1_S2_Util!F2*Weighting!C6+TUM_db1_S2_Util!G2*Weighting!C7+TUM_db1_S2_Util!H2*Weighting!C8+TUM_db1_S2_Util!I2*Weighting!C9+TUM_db1_S2_Util!J2*Weighting!C10+TUM_db1_S2_Util!K2*Weighting!C11+TUM_db1_S2_Util!L2*Weighting!C12+TUM_db1_S2_Util!M2*Weighting!C13+TUM_db1_S2_Util!N2*Weighting!C14+TUM_db1_S2_Util!O2*Weighting!C15+TUM_db1_S2_Util!P2*Weighting!C16+TUM_db1_S2_Util!Q2*Weighting!C17</f>
        <v>-3.6852069188300307</v>
      </c>
      <c r="D2" s="6">
        <f ca="1">+TUM_db1_S2_Util!B2*Weighting!D2+TUM_db1_S2_Util!C2*Weighting!D3+TUM_db1_S2_Util!D2*Weighting!D4+TUM_db1_S2_Util!E2*Weighting!D5+TUM_db1_S2_Util!F2*Weighting!D6+TUM_db1_S2_Util!G2*Weighting!D7+TUM_db1_S2_Util!H2*Weighting!D8+TUM_db1_S2_Util!I2*Weighting!D9+TUM_db1_S2_Util!J2*Weighting!D10+TUM_db1_S2_Util!K2*Weighting!D11+TUM_db1_S2_Util!L2*Weighting!D12+TUM_db1_S2_Util!M2*Weighting!D13+TUM_db1_S2_Util!N2*Weighting!D14+TUM_db1_S2_Util!O2*Weighting!D15+TUM_db1_S2_Util!P2*Weighting!D16+TUM_db1_S2_Util!Q2*Weighting!D17</f>
        <v>-3.9924209771914998</v>
      </c>
      <c r="E2" s="6">
        <f ca="1">+TUM_db1_S2_Util!B2*Weighting!E2+TUM_db1_S2_Util!C2*Weighting!E3+TUM_db1_S2_Util!D2*Weighting!E4+TUM_db1_S2_Util!E2*Weighting!E5+TUM_db1_S2_Util!F2*Weighting!E6+TUM_db1_S2_Util!G2*Weighting!E7+TUM_db1_S2_Util!H2*Weighting!E8+TUM_db1_S2_Util!I2*Weighting!E9+TUM_db1_S2_Util!J2*Weighting!E10+TUM_db1_S2_Util!K2*Weighting!E11+TUM_db1_S2_Util!L2*Weighting!E12+TUM_db1_S2_Util!M2*Weighting!E13+TUM_db1_S2_Util!N2*Weighting!E14+TUM_db1_S2_Util!O2*Weighting!E15+TUM_db1_S2_Util!P2*Weighting!E16+TUM_db1_S2_Util!Q2*Weighting!E17</f>
        <v>-1.6589126332025925</v>
      </c>
      <c r="F2" s="6">
        <f ca="1">+TUM_db1_S2_Util!B2*Weighting!F2+TUM_db1_S2_Util!C2*Weighting!F3+TUM_db1_S2_Util!D2*Weighting!F4+TUM_db1_S2_Util!E2*Weighting!F5+TUM_db1_S2_Util!F2*Weighting!F6+TUM_db1_S2_Util!G2*Weighting!F7+TUM_db1_S2_Util!H2*Weighting!F8+TUM_db1_S2_Util!I2*Weighting!F9+TUM_db1_S2_Util!J2*Weighting!F10+TUM_db1_S2_Util!K2*Weighting!F11+TUM_db1_S2_Util!L2*Weighting!F12+TUM_db1_S2_Util!M2*Weighting!F13+TUM_db1_S2_Util!N2*Weighting!F14+TUM_db1_S2_Util!O2*Weighting!F15+TUM_db1_S2_Util!P2*Weighting!F16+TUM_db1_S2_Util!Q2*Weighting!F17</f>
        <v>-4.0194692592315224</v>
      </c>
      <c r="G2" s="6">
        <f>+TUM_db1_S2_Util!B2*Weighting!G2+TUM_db1_S2_Util!C2*Weighting!G3+TUM_db1_S2_Util!D2*Weighting!G4+TUM_db1_S2_Util!E2*Weighting!G5+TUM_db1_S2_Util!F2*Weighting!G6+TUM_db1_S2_Util!G2*Weighting!G7+TUM_db1_S2_Util!H2*Weighting!G8+TUM_db1_S2_Util!I2*Weighting!G9+TUM_db1_S2_Util!J2*Weighting!G10+TUM_db1_S2_Util!K2*Weighting!G11+TUM_db1_S2_Util!L2*Weighting!G12+TUM_db1_S2_Util!M2*Weighting!G13+TUM_db1_S2_Util!N2*Weighting!G14+TUM_db1_S2_Util!O2*Weighting!G15+TUM_db1_S2_Util!P2*Weighting!G16+TUM_db1_S2_Util!Q2*Weighting!G17</f>
        <v>-2.691608912281624</v>
      </c>
      <c r="H2" s="6">
        <f>+TUM_db1_S2_Util!B2*Weighting!H2+TUM_db1_S2_Util!C2*Weighting!H3+TUM_db1_S2_Util!D2*Weighting!H4+TUM_db1_S2_Util!E2*Weighting!H5+TUM_db1_S2_Util!F2*Weighting!H6+TUM_db1_S2_Util!G2*Weighting!H7+TUM_db1_S2_Util!H2*Weighting!H8+TUM_db1_S2_Util!I2*Weighting!H9+TUM_db1_S2_Util!J2*Weighting!H10+TUM_db1_S2_Util!K2*Weighting!H11+TUM_db1_S2_Util!L2*Weighting!H12+TUM_db1_S2_Util!M2*Weighting!H13+TUM_db1_S2_Util!N2*Weighting!H14+TUM_db1_S2_Util!O2*Weighting!H15+TUM_db1_S2_Util!P2*Weighting!H16+TUM_db1_S2_Util!Q2*Weighting!H17</f>
        <v>-2.7966095008604208</v>
      </c>
      <c r="I2" s="6">
        <f>+TUM_db1_S2_Util!B2*Weighting!I2+TUM_db1_S2_Util!C2*Weighting!I3+TUM_db1_S2_Util!D2*Weighting!I4+TUM_db1_S2_Util!E2*Weighting!I5+TUM_db1_S2_Util!F2*Weighting!I6+TUM_db1_S2_Util!G2*Weighting!I7+TUM_db1_S2_Util!H2*Weighting!I8+TUM_db1_S2_Util!I2*Weighting!I9+TUM_db1_S2_Util!J2*Weighting!I10+TUM_db1_S2_Util!K2*Weighting!I11+TUM_db1_S2_Util!L2*Weighting!I12+TUM_db1_S2_Util!M2*Weighting!I13+TUM_db1_S2_Util!N2*Weighting!I14+TUM_db1_S2_Util!O2*Weighting!I15+TUM_db1_S2_Util!P2*Weighting!I16+TUM_db1_S2_Util!Q2*Weighting!I17</f>
        <v>-2.7615101354258451</v>
      </c>
      <c r="J2" s="6">
        <f>+TUM_db1_S2_Util!B2*Weighting!J2+TUM_db1_S2_Util!C2*Weighting!J3+TUM_db1_S2_Util!D2*Weighting!J4+TUM_db1_S2_Util!E2*Weighting!J5+TUM_db1_S2_Util!F2*Weighting!J6+TUM_db1_S2_Util!G2*Weighting!J7+TUM_db1_S2_Util!H2*Weighting!J8+TUM_db1_S2_Util!I2*Weighting!J9+TUM_db1_S2_Util!J2*Weighting!J10+TUM_db1_S2_Util!K2*Weighting!J11+TUM_db1_S2_Util!L2*Weighting!J12+TUM_db1_S2_Util!M2*Weighting!J13+TUM_db1_S2_Util!N2*Weighting!J14+TUM_db1_S2_Util!O2*Weighting!J15+TUM_db1_S2_Util!P2*Weighting!J16+TUM_db1_S2_Util!Q2*Weighting!J17</f>
        <v>-2.1474346280279093</v>
      </c>
      <c r="K2" s="6">
        <f>+TUM_db1_S2_Util!B2*Weighting!K2+TUM_db1_S2_Util!C2*Weighting!K3+TUM_db1_S2_Util!D2*Weighting!K4+TUM_db1_S2_Util!E2*Weighting!K5+TUM_db1_S2_Util!F2*Weighting!K6+TUM_db1_S2_Util!G2*Weighting!K7+TUM_db1_S2_Util!H2*Weighting!K8+TUM_db1_S2_Util!I2*Weighting!K9+TUM_db1_S2_Util!J2*Weighting!K10+TUM_db1_S2_Util!K2*Weighting!K11+TUM_db1_S2_Util!L2*Weighting!K12+TUM_db1_S2_Util!M2*Weighting!K13+TUM_db1_S2_Util!N2*Weighting!K14+TUM_db1_S2_Util!O2*Weighting!K15+TUM_db1_S2_Util!P2*Weighting!K16+TUM_db1_S2_Util!Q2*Weighting!K17</f>
        <v>-2.7802023598695271</v>
      </c>
      <c r="L2" s="6">
        <f>+TUM_db1_S2_Util!B2*Weighting!L2+TUM_db1_S2_Util!C2*Weighting!L3+TUM_db1_S2_Util!D2*Weighting!L4+TUM_db1_S2_Util!E2*Weighting!L5+TUM_db1_S2_Util!F2*Weighting!L6+TUM_db1_S2_Util!G2*Weighting!L7+TUM_db1_S2_Util!H2*Weighting!L8+TUM_db1_S2_Util!I2*Weighting!L9+TUM_db1_S2_Util!J2*Weighting!L10+TUM_db1_S2_Util!K2*Weighting!L11+TUM_db1_S2_Util!L2*Weighting!L12+TUM_db1_S2_Util!M2*Weighting!L13+TUM_db1_S2_Util!N2*Weighting!L14+TUM_db1_S2_Util!O2*Weighting!L15+TUM_db1_S2_Util!P2*Weighting!L16+TUM_db1_S2_Util!Q2*Weighting!L17</f>
        <v>-4.5369774834776804</v>
      </c>
      <c r="M2" s="6">
        <f>+TUM_db1_S2_Util!B2*Weighting!M2+TUM_db1_S2_Util!C2*Weighting!M3+TUM_db1_S2_Util!D2*Weighting!M4+TUM_db1_S2_Util!E2*Weighting!M5+TUM_db1_S2_Util!F2*Weighting!M6+TUM_db1_S2_Util!G2*Weighting!M7+TUM_db1_S2_Util!H2*Weighting!M8+TUM_db1_S2_Util!I2*Weighting!M9+TUM_db1_S2_Util!J2*Weighting!M10+TUM_db1_S2_Util!K2*Weighting!M11+TUM_db1_S2_Util!L2*Weighting!M12+TUM_db1_S2_Util!M2*Weighting!M13+TUM_db1_S2_Util!N2*Weighting!M14+TUM_db1_S2_Util!O2*Weighting!M15+TUM_db1_S2_Util!P2*Weighting!M16+TUM_db1_S2_Util!Q2*Weighting!M17</f>
        <v>-8.1541826133215034E-2</v>
      </c>
      <c r="N2" s="6">
        <f>+TUM_db1_S2_Util!B2*Weighting!N2+TUM_db1_S2_Util!C2*Weighting!N3+TUM_db1_S2_Util!D2*Weighting!N4+TUM_db1_S2_Util!E2*Weighting!N5+TUM_db1_S2_Util!F2*Weighting!N6+TUM_db1_S2_Util!G2*Weighting!N7+TUM_db1_S2_Util!H2*Weighting!N8+TUM_db1_S2_Util!I2*Weighting!N9+TUM_db1_S2_Util!J2*Weighting!N10+TUM_db1_S2_Util!K2*Weighting!N11+TUM_db1_S2_Util!L2*Weighting!N12+TUM_db1_S2_Util!M2*Weighting!N13+TUM_db1_S2_Util!N2*Weighting!N14+TUM_db1_S2_Util!O2*Weighting!N15+TUM_db1_S2_Util!P2*Weighting!N16+TUM_db1_S2_Util!Q2*Weighting!N17</f>
        <v>-7.4241146393007256</v>
      </c>
      <c r="O2" s="6">
        <f>+TUM_db1_S2_Util!B2*Weighting!O2+TUM_db1_S2_Util!C2*Weighting!O3+TUM_db1_S2_Util!D2*Weighting!O4+TUM_db1_S2_Util!E2*Weighting!O5+TUM_db1_S2_Util!F2*Weighting!O6+TUM_db1_S2_Util!G2*Weighting!O7+TUM_db1_S2_Util!H2*Weighting!O8+TUM_db1_S2_Util!I2*Weighting!O9+TUM_db1_S2_Util!J2*Weighting!O10+TUM_db1_S2_Util!K2*Weighting!O11+TUM_db1_S2_Util!L2*Weighting!O12+TUM_db1_S2_Util!M2*Weighting!O13+TUM_db1_S2_Util!N2*Weighting!O14+TUM_db1_S2_Util!O2*Weighting!O15+TUM_db1_S2_Util!P2*Weighting!O16+TUM_db1_S2_Util!Q2*Weighting!O17</f>
        <v>-6.8974633666579646</v>
      </c>
      <c r="P2" s="6">
        <f>+TUM_db1_S2_Util!B2*Weighting!P2+TUM_db1_S2_Util!C2*Weighting!P3+TUM_db1_S2_Util!D2*Weighting!P4+TUM_db1_S2_Util!E2*Weighting!P5+TUM_db1_S2_Util!F2*Weighting!P6+TUM_db1_S2_Util!G2*Weighting!P7+TUM_db1_S2_Util!H2*Weighting!P8+TUM_db1_S2_Util!I2*Weighting!P9+TUM_db1_S2_Util!J2*Weighting!P10+TUM_db1_S2_Util!K2*Weighting!P11+TUM_db1_S2_Util!L2*Weighting!P12+TUM_db1_S2_Util!M2*Weighting!P13+TUM_db1_S2_Util!N2*Weighting!P14+TUM_db1_S2_Util!O2*Weighting!P15+TUM_db1_S2_Util!P2*Weighting!P16+TUM_db1_S2_Util!Q2*Weighting!P17</f>
        <v>-5.019285013471019</v>
      </c>
      <c r="Q2" s="6">
        <f>+TUM_db1_S2_Util!B2*Weighting!Q2+TUM_db1_S2_Util!C2*Weighting!Q3+TUM_db1_S2_Util!D2*Weighting!Q4+TUM_db1_S2_Util!E2*Weighting!Q5+TUM_db1_S2_Util!F2*Weighting!Q6+TUM_db1_S2_Util!G2*Weighting!Q7+TUM_db1_S2_Util!H2*Weighting!Q8+TUM_db1_S2_Util!I2*Weighting!Q9+TUM_db1_S2_Util!J2*Weighting!Q10+TUM_db1_S2_Util!K2*Weighting!Q11+TUM_db1_S2_Util!L2*Weighting!Q12+TUM_db1_S2_Util!M2*Weighting!Q13+TUM_db1_S2_Util!N2*Weighting!Q14+TUM_db1_S2_Util!O2*Weighting!Q15+TUM_db1_S2_Util!P2*Weighting!Q16+TUM_db1_S2_Util!Q2*Weighting!Q17</f>
        <v>-0.31475450059290294</v>
      </c>
      <c r="R2" s="6">
        <f>+TUM_db1_S2_Util!B2*Weighting!R2+TUM_db1_S2_Util!C2*Weighting!R3+TUM_db1_S2_Util!D2*Weighting!R4+TUM_db1_S2_Util!E2*Weighting!R5+TUM_db1_S2_Util!F2*Weighting!R6+TUM_db1_S2_Util!G2*Weighting!R7+TUM_db1_S2_Util!H2*Weighting!R8+TUM_db1_S2_Util!I2*Weighting!R9+TUM_db1_S2_Util!J2*Weighting!R10+TUM_db1_S2_Util!K2*Weighting!R11+TUM_db1_S2_Util!L2*Weighting!R12+TUM_db1_S2_Util!M2*Weighting!R13+TUM_db1_S2_Util!N2*Weighting!R14+TUM_db1_S2_Util!O2*Weighting!R15+TUM_db1_S2_Util!P2*Weighting!R16+TUM_db1_S2_Util!Q2*Weighting!R17</f>
        <v>-1.1845789231857793</v>
      </c>
      <c r="S2" s="6">
        <f>+TUM_db1_S2_Util!B2*Weighting!S2+TUM_db1_S2_Util!C2*Weighting!S3+TUM_db1_S2_Util!D2*Weighting!S4+TUM_db1_S2_Util!E2*Weighting!S5+TUM_db1_S2_Util!F2*Weighting!S6+TUM_db1_S2_Util!G2*Weighting!S7+TUM_db1_S2_Util!H2*Weighting!S8+TUM_db1_S2_Util!I2*Weighting!S9+TUM_db1_S2_Util!J2*Weighting!S10+TUM_db1_S2_Util!K2*Weighting!S11+TUM_db1_S2_Util!L2*Weighting!S12+TUM_db1_S2_Util!M2*Weighting!S13+TUM_db1_S2_Util!N2*Weighting!S14+TUM_db1_S2_Util!O2*Weighting!S15+TUM_db1_S2_Util!P2*Weighting!S16+TUM_db1_S2_Util!Q2*Weighting!S17</f>
        <v>-4.3385218253540403</v>
      </c>
      <c r="T2" s="6">
        <f>+TUM_db1_S2_Util!B2*Weighting!T2+TUM_db1_S2_Util!C2*Weighting!T3+TUM_db1_S2_Util!D2*Weighting!T4+TUM_db1_S2_Util!E2*Weighting!T5+TUM_db1_S2_Util!F2*Weighting!T6+TUM_db1_S2_Util!G2*Weighting!T7+TUM_db1_S2_Util!H2*Weighting!T8+TUM_db1_S2_Util!I2*Weighting!T9+TUM_db1_S2_Util!J2*Weighting!T10+TUM_db1_S2_Util!K2*Weighting!T11+TUM_db1_S2_Util!L2*Weighting!T12+TUM_db1_S2_Util!M2*Weighting!T13+TUM_db1_S2_Util!N2*Weighting!T14+TUM_db1_S2_Util!O2*Weighting!T15+TUM_db1_S2_Util!P2*Weighting!T16+TUM_db1_S2_Util!Q2*Weighting!T17</f>
        <v>-5.7715294916072173</v>
      </c>
      <c r="U2" s="6">
        <f>+TUM_db1_S2_Util!B2*Weighting!U2+TUM_db1_S2_Util!C2*Weighting!U3+TUM_db1_S2_Util!D2*Weighting!U4+TUM_db1_S2_Util!E2*Weighting!U5+TUM_db1_S2_Util!F2*Weighting!U6+TUM_db1_S2_Util!G2*Weighting!U7+TUM_db1_S2_Util!H2*Weighting!U8+TUM_db1_S2_Util!I2*Weighting!U9+TUM_db1_S2_Util!J2*Weighting!U10+TUM_db1_S2_Util!K2*Weighting!U11+TUM_db1_S2_Util!L2*Weighting!U12+TUM_db1_S2_Util!M2*Weighting!U13+TUM_db1_S2_Util!N2*Weighting!U14+TUM_db1_S2_Util!O2*Weighting!U15+TUM_db1_S2_Util!P2*Weighting!U16+TUM_db1_S2_Util!Q2*Weighting!U17</f>
        <v>-0.15352345022727396</v>
      </c>
      <c r="V2" s="6">
        <f>+TUM_db1_S2_Util!B2*Weighting!V2+TUM_db1_S2_Util!C2*Weighting!V3+TUM_db1_S2_Util!D2*Weighting!V4+TUM_db1_S2_Util!E2*Weighting!V5+TUM_db1_S2_Util!F2*Weighting!V6+TUM_db1_S2_Util!G2*Weighting!V7+TUM_db1_S2_Util!H2*Weighting!V8+TUM_db1_S2_Util!I2*Weighting!V9+TUM_db1_S2_Util!J2*Weighting!V10+TUM_db1_S2_Util!K2*Weighting!V11+TUM_db1_S2_Util!L2*Weighting!V12+TUM_db1_S2_Util!M2*Weighting!V13+TUM_db1_S2_Util!N2*Weighting!V14+TUM_db1_S2_Util!O2*Weighting!V15+TUM_db1_S2_Util!P2*Weighting!V16+TUM_db1_S2_Util!Q2*Weighting!V17</f>
        <v>-0.61529199827216441</v>
      </c>
      <c r="W2" s="6">
        <f>+TUM_db1_S2_Util!B2*Weighting!W2+TUM_db1_S2_Util!C2*Weighting!W3+TUM_db1_S2_Util!D2*Weighting!W4+TUM_db1_S2_Util!E2*Weighting!W5+TUM_db1_S2_Util!F2*Weighting!W6+TUM_db1_S2_Util!G2*Weighting!W7+TUM_db1_S2_Util!H2*Weighting!W8+TUM_db1_S2_Util!I2*Weighting!W9+TUM_db1_S2_Util!J2*Weighting!W10+TUM_db1_S2_Util!K2*Weighting!W11+TUM_db1_S2_Util!L2*Weighting!W12+TUM_db1_S2_Util!M2*Weighting!W13+TUM_db1_S2_Util!N2*Weighting!W14+TUM_db1_S2_Util!O2*Weighting!W15+TUM_db1_S2_Util!P2*Weighting!W16+TUM_db1_S2_Util!Q2*Weighting!W17</f>
        <v>-1.925501299023654</v>
      </c>
      <c r="X2" s="6">
        <f>+TUM_db1_S2_Util!B2*Weighting!X2+TUM_db1_S2_Util!C2*Weighting!X3+TUM_db1_S2_Util!D2*Weighting!X4+TUM_db1_S2_Util!E2*Weighting!X5+TUM_db1_S2_Util!F2*Weighting!X6+TUM_db1_S2_Util!G2*Weighting!X7+TUM_db1_S2_Util!H2*Weighting!X8+TUM_db1_S2_Util!I2*Weighting!X9+TUM_db1_S2_Util!J2*Weighting!X10+TUM_db1_S2_Util!K2*Weighting!X11+TUM_db1_S2_Util!L2*Weighting!X12+TUM_db1_S2_Util!M2*Weighting!X13+TUM_db1_S2_Util!N2*Weighting!X14+TUM_db1_S2_Util!O2*Weighting!X15+TUM_db1_S2_Util!P2*Weighting!X16+TUM_db1_S2_Util!Q2*Weighting!X17</f>
        <v>-0.2615860278135394</v>
      </c>
      <c r="Y2" s="6">
        <f>+TUM_db1_S2_Util!B2*Weighting!Y2+TUM_db1_S2_Util!C2*Weighting!Y3+TUM_db1_S2_Util!D2*Weighting!Y4+TUM_db1_S2_Util!E2*Weighting!Y5+TUM_db1_S2_Util!F2*Weighting!Y6+TUM_db1_S2_Util!G2*Weighting!Y7+TUM_db1_S2_Util!H2*Weighting!Y8+TUM_db1_S2_Util!I2*Weighting!Y9+TUM_db1_S2_Util!J2*Weighting!Y10+TUM_db1_S2_Util!K2*Weighting!Y11+TUM_db1_S2_Util!L2*Weighting!Y12+TUM_db1_S2_Util!M2*Weighting!Y13+TUM_db1_S2_Util!N2*Weighting!Y14+TUM_db1_S2_Util!O2*Weighting!Y15+TUM_db1_S2_Util!P2*Weighting!Y16+TUM_db1_S2_Util!Q2*Weighting!Y17</f>
        <v>-0.19404160290187286</v>
      </c>
      <c r="Z2" s="6">
        <f>+TUM_db1_S2_Util!B2*Weighting!Z2+TUM_db1_S2_Util!C2*Weighting!Z3+TUM_db1_S2_Util!D2*Weighting!Z4+TUM_db1_S2_Util!E2*Weighting!Z5+TUM_db1_S2_Util!F2*Weighting!Z6+TUM_db1_S2_Util!G2*Weighting!Z7+TUM_db1_S2_Util!H2*Weighting!Z8+TUM_db1_S2_Util!I2*Weighting!Z9+TUM_db1_S2_Util!J2*Weighting!Z10+TUM_db1_S2_Util!K2*Weighting!Z11+TUM_db1_S2_Util!L2*Weighting!Z12+TUM_db1_S2_Util!M2*Weighting!Z13+TUM_db1_S2_Util!N2*Weighting!Z14+TUM_db1_S2_Util!O2*Weighting!Z15+TUM_db1_S2_Util!P2*Weighting!Z16+TUM_db1_S2_Util!Q2*Weighting!Z17</f>
        <v>-1.6762088663561108</v>
      </c>
      <c r="AA2" s="6">
        <f>+TUM_db1_S2_Util!B2*Weighting!AA2+TUM_db1_S2_Util!C2*Weighting!AA3+TUM_db1_S2_Util!D2*Weighting!AA4+TUM_db1_S2_Util!E2*Weighting!AA5+TUM_db1_S2_Util!F2*Weighting!AA6+TUM_db1_S2_Util!G2*Weighting!AA7+TUM_db1_S2_Util!H2*Weighting!AA8+TUM_db1_S2_Util!I2*Weighting!AA9+TUM_db1_S2_Util!J2*Weighting!AA10+TUM_db1_S2_Util!K2*Weighting!AA11+TUM_db1_S2_Util!L2*Weighting!AA12+TUM_db1_S2_Util!M2*Weighting!AA13+TUM_db1_S2_Util!N2*Weighting!AA14+TUM_db1_S2_Util!O2*Weighting!AA15+TUM_db1_S2_Util!P2*Weighting!AA16+TUM_db1_S2_Util!Q2*Weighting!AA17</f>
        <v>-2.6708222821308127</v>
      </c>
    </row>
    <row r="3" spans="1:27" x14ac:dyDescent="0.35">
      <c r="A3" s="5" t="s">
        <v>2</v>
      </c>
      <c r="B3" s="6">
        <f ca="1">+TUM_db1_S2_Util!B3*Weighting!B2+TUM_db1_S2_Util!C3*Weighting!B3+TUM_db1_S2_Util!D3*Weighting!B4+TUM_db1_S2_Util!E3*Weighting!B5+TUM_db1_S2_Util!F3*Weighting!B6+TUM_db1_S2_Util!G3*Weighting!B7+TUM_db1_S2_Util!H3*Weighting!B8+TUM_db1_S2_Util!I3*Weighting!B9+TUM_db1_S2_Util!J3*Weighting!B10+TUM_db1_S2_Util!K3*Weighting!B11+TUM_db1_S2_Util!L3*Weighting!B12+TUM_db1_S2_Util!M3*Weighting!B13+TUM_db1_S2_Util!N3*Weighting!B14+TUM_db1_S2_Util!O3*Weighting!B15+TUM_db1_S2_Util!P3*Weighting!B16+TUM_db1_S2_Util!Q3*Weighting!B17</f>
        <v>0</v>
      </c>
      <c r="C3" s="6">
        <f ca="1">+TUM_db1_S2_Util!B3*Weighting!C2+TUM_db1_S2_Util!C3*Weighting!C3+TUM_db1_S2_Util!D3*Weighting!C4+TUM_db1_S2_Util!E3*Weighting!C5+TUM_db1_S2_Util!F3*Weighting!C6+TUM_db1_S2_Util!G3*Weighting!C7+TUM_db1_S2_Util!H3*Weighting!C8+TUM_db1_S2_Util!I3*Weighting!C9+TUM_db1_S2_Util!J3*Weighting!C10+TUM_db1_S2_Util!K3*Weighting!C11+TUM_db1_S2_Util!L3*Weighting!C12+TUM_db1_S2_Util!M3*Weighting!C13+TUM_db1_S2_Util!N3*Weighting!C14+TUM_db1_S2_Util!O3*Weighting!C15+TUM_db1_S2_Util!P3*Weighting!C16+TUM_db1_S2_Util!Q3*Weighting!C17</f>
        <v>0</v>
      </c>
      <c r="D3" s="6">
        <f ca="1">+TUM_db1_S2_Util!B3*Weighting!D2+TUM_db1_S2_Util!C3*Weighting!D3+TUM_db1_S2_Util!D3*Weighting!D4+TUM_db1_S2_Util!E3*Weighting!D5+TUM_db1_S2_Util!F3*Weighting!D6+TUM_db1_S2_Util!G3*Weighting!D7+TUM_db1_S2_Util!H3*Weighting!D8+TUM_db1_S2_Util!I3*Weighting!D9+TUM_db1_S2_Util!J3*Weighting!D10+TUM_db1_S2_Util!K3*Weighting!D11+TUM_db1_S2_Util!L3*Weighting!D12+TUM_db1_S2_Util!M3*Weighting!D13+TUM_db1_S2_Util!N3*Weighting!D14+TUM_db1_S2_Util!O3*Weighting!D15+TUM_db1_S2_Util!P3*Weighting!D16+TUM_db1_S2_Util!Q3*Weighting!D17</f>
        <v>0</v>
      </c>
      <c r="E3" s="6">
        <f ca="1">+TUM_db1_S2_Util!B3*Weighting!E2+TUM_db1_S2_Util!C3*Weighting!E3+TUM_db1_S2_Util!D3*Weighting!E4+TUM_db1_S2_Util!E3*Weighting!E5+TUM_db1_S2_Util!F3*Weighting!E6+TUM_db1_S2_Util!G3*Weighting!E7+TUM_db1_S2_Util!H3*Weighting!E8+TUM_db1_S2_Util!I3*Weighting!E9+TUM_db1_S2_Util!J3*Weighting!E10+TUM_db1_S2_Util!K3*Weighting!E11+TUM_db1_S2_Util!L3*Weighting!E12+TUM_db1_S2_Util!M3*Weighting!E13+TUM_db1_S2_Util!N3*Weighting!E14+TUM_db1_S2_Util!O3*Weighting!E15+TUM_db1_S2_Util!P3*Weighting!E16+TUM_db1_S2_Util!Q3*Weighting!E17</f>
        <v>0</v>
      </c>
      <c r="F3" s="6">
        <f ca="1">+TUM_db1_S2_Util!B3*Weighting!F2+TUM_db1_S2_Util!C3*Weighting!F3+TUM_db1_S2_Util!D3*Weighting!F4+TUM_db1_S2_Util!E3*Weighting!F5+TUM_db1_S2_Util!F3*Weighting!F6+TUM_db1_S2_Util!G3*Weighting!F7+TUM_db1_S2_Util!H3*Weighting!F8+TUM_db1_S2_Util!I3*Weighting!F9+TUM_db1_S2_Util!J3*Weighting!F10+TUM_db1_S2_Util!K3*Weighting!F11+TUM_db1_S2_Util!L3*Weighting!F12+TUM_db1_S2_Util!M3*Weighting!F13+TUM_db1_S2_Util!N3*Weighting!F14+TUM_db1_S2_Util!O3*Weighting!F15+TUM_db1_S2_Util!P3*Weighting!F16+TUM_db1_S2_Util!Q3*Weighting!F17</f>
        <v>0</v>
      </c>
      <c r="G3" s="6">
        <f>+TUM_db1_S2_Util!B3*Weighting!G2+TUM_db1_S2_Util!C3*Weighting!G3+TUM_db1_S2_Util!D3*Weighting!G4+TUM_db1_S2_Util!E3*Weighting!G5+TUM_db1_S2_Util!F3*Weighting!G6+TUM_db1_S2_Util!G3*Weighting!G7+TUM_db1_S2_Util!H3*Weighting!G8+TUM_db1_S2_Util!I3*Weighting!G9+TUM_db1_S2_Util!J3*Weighting!G10+TUM_db1_S2_Util!K3*Weighting!G11+TUM_db1_S2_Util!L3*Weighting!G12+TUM_db1_S2_Util!M3*Weighting!G13+TUM_db1_S2_Util!N3*Weighting!G14+TUM_db1_S2_Util!O3*Weighting!G15+TUM_db1_S2_Util!P3*Weighting!G16+TUM_db1_S2_Util!Q3*Weighting!G17</f>
        <v>0</v>
      </c>
      <c r="H3" s="6">
        <f>+TUM_db1_S2_Util!B3*Weighting!H2+TUM_db1_S2_Util!C3*Weighting!H3+TUM_db1_S2_Util!D3*Weighting!H4+TUM_db1_S2_Util!E3*Weighting!H5+TUM_db1_S2_Util!F3*Weighting!H6+TUM_db1_S2_Util!G3*Weighting!H7+TUM_db1_S2_Util!H3*Weighting!H8+TUM_db1_S2_Util!I3*Weighting!H9+TUM_db1_S2_Util!J3*Weighting!H10+TUM_db1_S2_Util!K3*Weighting!H11+TUM_db1_S2_Util!L3*Weighting!H12+TUM_db1_S2_Util!M3*Weighting!H13+TUM_db1_S2_Util!N3*Weighting!H14+TUM_db1_S2_Util!O3*Weighting!H15+TUM_db1_S2_Util!P3*Weighting!H16+TUM_db1_S2_Util!Q3*Weighting!H17</f>
        <v>0</v>
      </c>
      <c r="I3" s="6">
        <f>+TUM_db1_S2_Util!B3*Weighting!I2+TUM_db1_S2_Util!C3*Weighting!I3+TUM_db1_S2_Util!D3*Weighting!I4+TUM_db1_S2_Util!E3*Weighting!I5+TUM_db1_S2_Util!F3*Weighting!I6+TUM_db1_S2_Util!G3*Weighting!I7+TUM_db1_S2_Util!H3*Weighting!I8+TUM_db1_S2_Util!I3*Weighting!I9+TUM_db1_S2_Util!J3*Weighting!I10+TUM_db1_S2_Util!K3*Weighting!I11+TUM_db1_S2_Util!L3*Weighting!I12+TUM_db1_S2_Util!M3*Weighting!I13+TUM_db1_S2_Util!N3*Weighting!I14+TUM_db1_S2_Util!O3*Weighting!I15+TUM_db1_S2_Util!P3*Weighting!I16+TUM_db1_S2_Util!Q3*Weighting!I17</f>
        <v>0</v>
      </c>
      <c r="J3" s="6">
        <f>+TUM_db1_S2_Util!B3*Weighting!J2+TUM_db1_S2_Util!C3*Weighting!J3+TUM_db1_S2_Util!D3*Weighting!J4+TUM_db1_S2_Util!E3*Weighting!J5+TUM_db1_S2_Util!F3*Weighting!J6+TUM_db1_S2_Util!G3*Weighting!J7+TUM_db1_S2_Util!H3*Weighting!J8+TUM_db1_S2_Util!I3*Weighting!J9+TUM_db1_S2_Util!J3*Weighting!J10+TUM_db1_S2_Util!K3*Weighting!J11+TUM_db1_S2_Util!L3*Weighting!J12+TUM_db1_S2_Util!M3*Weighting!J13+TUM_db1_S2_Util!N3*Weighting!J14+TUM_db1_S2_Util!O3*Weighting!J15+TUM_db1_S2_Util!P3*Weighting!J16+TUM_db1_S2_Util!Q3*Weighting!J17</f>
        <v>0</v>
      </c>
      <c r="K3" s="6">
        <f>+TUM_db1_S2_Util!B3*Weighting!K2+TUM_db1_S2_Util!C3*Weighting!K3+TUM_db1_S2_Util!D3*Weighting!K4+TUM_db1_S2_Util!E3*Weighting!K5+TUM_db1_S2_Util!F3*Weighting!K6+TUM_db1_S2_Util!G3*Weighting!K7+TUM_db1_S2_Util!H3*Weighting!K8+TUM_db1_S2_Util!I3*Weighting!K9+TUM_db1_S2_Util!J3*Weighting!K10+TUM_db1_S2_Util!K3*Weighting!K11+TUM_db1_S2_Util!L3*Weighting!K12+TUM_db1_S2_Util!M3*Weighting!K13+TUM_db1_S2_Util!N3*Weighting!K14+TUM_db1_S2_Util!O3*Weighting!K15+TUM_db1_S2_Util!P3*Weighting!K16+TUM_db1_S2_Util!Q3*Weighting!K17</f>
        <v>0</v>
      </c>
      <c r="L3" s="6">
        <f>+TUM_db1_S2_Util!B3*Weighting!L2+TUM_db1_S2_Util!C3*Weighting!L3+TUM_db1_S2_Util!D3*Weighting!L4+TUM_db1_S2_Util!E3*Weighting!L5+TUM_db1_S2_Util!F3*Weighting!L6+TUM_db1_S2_Util!G3*Weighting!L7+TUM_db1_S2_Util!H3*Weighting!L8+TUM_db1_S2_Util!I3*Weighting!L9+TUM_db1_S2_Util!J3*Weighting!L10+TUM_db1_S2_Util!K3*Weighting!L11+TUM_db1_S2_Util!L3*Weighting!L12+TUM_db1_S2_Util!M3*Weighting!L13+TUM_db1_S2_Util!N3*Weighting!L14+TUM_db1_S2_Util!O3*Weighting!L15+TUM_db1_S2_Util!P3*Weighting!L16+TUM_db1_S2_Util!Q3*Weighting!L17</f>
        <v>0</v>
      </c>
      <c r="M3" s="6">
        <f>+TUM_db1_S2_Util!B3*Weighting!M2+TUM_db1_S2_Util!C3*Weighting!M3+TUM_db1_S2_Util!D3*Weighting!M4+TUM_db1_S2_Util!E3*Weighting!M5+TUM_db1_S2_Util!F3*Weighting!M6+TUM_db1_S2_Util!G3*Weighting!M7+TUM_db1_S2_Util!H3*Weighting!M8+TUM_db1_S2_Util!I3*Weighting!M9+TUM_db1_S2_Util!J3*Weighting!M10+TUM_db1_S2_Util!K3*Weighting!M11+TUM_db1_S2_Util!L3*Weighting!M12+TUM_db1_S2_Util!M3*Weighting!M13+TUM_db1_S2_Util!N3*Weighting!M14+TUM_db1_S2_Util!O3*Weighting!M15+TUM_db1_S2_Util!P3*Weighting!M16+TUM_db1_S2_Util!Q3*Weighting!M17</f>
        <v>0</v>
      </c>
      <c r="N3" s="6">
        <f>+TUM_db1_S2_Util!B3*Weighting!N2+TUM_db1_S2_Util!C3*Weighting!N3+TUM_db1_S2_Util!D3*Weighting!N4+TUM_db1_S2_Util!E3*Weighting!N5+TUM_db1_S2_Util!F3*Weighting!N6+TUM_db1_S2_Util!G3*Weighting!N7+TUM_db1_S2_Util!H3*Weighting!N8+TUM_db1_S2_Util!I3*Weighting!N9+TUM_db1_S2_Util!J3*Weighting!N10+TUM_db1_S2_Util!K3*Weighting!N11+TUM_db1_S2_Util!L3*Weighting!N12+TUM_db1_S2_Util!M3*Weighting!N13+TUM_db1_S2_Util!N3*Weighting!N14+TUM_db1_S2_Util!O3*Weighting!N15+TUM_db1_S2_Util!P3*Weighting!N16+TUM_db1_S2_Util!Q3*Weighting!N17</f>
        <v>0</v>
      </c>
      <c r="O3" s="6">
        <f>+TUM_db1_S2_Util!B3*Weighting!O2+TUM_db1_S2_Util!C3*Weighting!O3+TUM_db1_S2_Util!D3*Weighting!O4+TUM_db1_S2_Util!E3*Weighting!O5+TUM_db1_S2_Util!F3*Weighting!O6+TUM_db1_S2_Util!G3*Weighting!O7+TUM_db1_S2_Util!H3*Weighting!O8+TUM_db1_S2_Util!I3*Weighting!O9+TUM_db1_S2_Util!J3*Weighting!O10+TUM_db1_S2_Util!K3*Weighting!O11+TUM_db1_S2_Util!L3*Weighting!O12+TUM_db1_S2_Util!M3*Weighting!O13+TUM_db1_S2_Util!N3*Weighting!O14+TUM_db1_S2_Util!O3*Weighting!O15+TUM_db1_S2_Util!P3*Weighting!O16+TUM_db1_S2_Util!Q3*Weighting!O17</f>
        <v>0</v>
      </c>
      <c r="P3" s="6">
        <f>+TUM_db1_S2_Util!B3*Weighting!P2+TUM_db1_S2_Util!C3*Weighting!P3+TUM_db1_S2_Util!D3*Weighting!P4+TUM_db1_S2_Util!E3*Weighting!P5+TUM_db1_S2_Util!F3*Weighting!P6+TUM_db1_S2_Util!G3*Weighting!P7+TUM_db1_S2_Util!H3*Weighting!P8+TUM_db1_S2_Util!I3*Weighting!P9+TUM_db1_S2_Util!J3*Weighting!P10+TUM_db1_S2_Util!K3*Weighting!P11+TUM_db1_S2_Util!L3*Weighting!P12+TUM_db1_S2_Util!M3*Weighting!P13+TUM_db1_S2_Util!N3*Weighting!P14+TUM_db1_S2_Util!O3*Weighting!P15+TUM_db1_S2_Util!P3*Weighting!P16+TUM_db1_S2_Util!Q3*Weighting!P17</f>
        <v>0</v>
      </c>
      <c r="Q3" s="6">
        <f>+TUM_db1_S2_Util!B3*Weighting!Q2+TUM_db1_S2_Util!C3*Weighting!Q3+TUM_db1_S2_Util!D3*Weighting!Q4+TUM_db1_S2_Util!E3*Weighting!Q5+TUM_db1_S2_Util!F3*Weighting!Q6+TUM_db1_S2_Util!G3*Weighting!Q7+TUM_db1_S2_Util!H3*Weighting!Q8+TUM_db1_S2_Util!I3*Weighting!Q9+TUM_db1_S2_Util!J3*Weighting!Q10+TUM_db1_S2_Util!K3*Weighting!Q11+TUM_db1_S2_Util!L3*Weighting!Q12+TUM_db1_S2_Util!M3*Weighting!Q13+TUM_db1_S2_Util!N3*Weighting!Q14+TUM_db1_S2_Util!O3*Weighting!Q15+TUM_db1_S2_Util!P3*Weighting!Q16+TUM_db1_S2_Util!Q3*Weighting!Q17</f>
        <v>0</v>
      </c>
      <c r="R3" s="6">
        <f>+TUM_db1_S2_Util!B3*Weighting!R2+TUM_db1_S2_Util!C3*Weighting!R3+TUM_db1_S2_Util!D3*Weighting!R4+TUM_db1_S2_Util!E3*Weighting!R5+TUM_db1_S2_Util!F3*Weighting!R6+TUM_db1_S2_Util!G3*Weighting!R7+TUM_db1_S2_Util!H3*Weighting!R8+TUM_db1_S2_Util!I3*Weighting!R9+TUM_db1_S2_Util!J3*Weighting!R10+TUM_db1_S2_Util!K3*Weighting!R11+TUM_db1_S2_Util!L3*Weighting!R12+TUM_db1_S2_Util!M3*Weighting!R13+TUM_db1_S2_Util!N3*Weighting!R14+TUM_db1_S2_Util!O3*Weighting!R15+TUM_db1_S2_Util!P3*Weighting!R16+TUM_db1_S2_Util!Q3*Weighting!R17</f>
        <v>0</v>
      </c>
      <c r="S3" s="6">
        <f>+TUM_db1_S2_Util!B3*Weighting!S2+TUM_db1_S2_Util!C3*Weighting!S3+TUM_db1_S2_Util!D3*Weighting!S4+TUM_db1_S2_Util!E3*Weighting!S5+TUM_db1_S2_Util!F3*Weighting!S6+TUM_db1_S2_Util!G3*Weighting!S7+TUM_db1_S2_Util!H3*Weighting!S8+TUM_db1_S2_Util!I3*Weighting!S9+TUM_db1_S2_Util!J3*Weighting!S10+TUM_db1_S2_Util!K3*Weighting!S11+TUM_db1_S2_Util!L3*Weighting!S12+TUM_db1_S2_Util!M3*Weighting!S13+TUM_db1_S2_Util!N3*Weighting!S14+TUM_db1_S2_Util!O3*Weighting!S15+TUM_db1_S2_Util!P3*Weighting!S16+TUM_db1_S2_Util!Q3*Weighting!S17</f>
        <v>0</v>
      </c>
      <c r="T3" s="6">
        <f>+TUM_db1_S2_Util!B3*Weighting!T2+TUM_db1_S2_Util!C3*Weighting!T3+TUM_db1_S2_Util!D3*Weighting!T4+TUM_db1_S2_Util!E3*Weighting!T5+TUM_db1_S2_Util!F3*Weighting!T6+TUM_db1_S2_Util!G3*Weighting!T7+TUM_db1_S2_Util!H3*Weighting!T8+TUM_db1_S2_Util!I3*Weighting!T9+TUM_db1_S2_Util!J3*Weighting!T10+TUM_db1_S2_Util!K3*Weighting!T11+TUM_db1_S2_Util!L3*Weighting!T12+TUM_db1_S2_Util!M3*Weighting!T13+TUM_db1_S2_Util!N3*Weighting!T14+TUM_db1_S2_Util!O3*Weighting!T15+TUM_db1_S2_Util!P3*Weighting!T16+TUM_db1_S2_Util!Q3*Weighting!T17</f>
        <v>0</v>
      </c>
      <c r="U3" s="6">
        <f>+TUM_db1_S2_Util!B3*Weighting!U2+TUM_db1_S2_Util!C3*Weighting!U3+TUM_db1_S2_Util!D3*Weighting!U4+TUM_db1_S2_Util!E3*Weighting!U5+TUM_db1_S2_Util!F3*Weighting!U6+TUM_db1_S2_Util!G3*Weighting!U7+TUM_db1_S2_Util!H3*Weighting!U8+TUM_db1_S2_Util!I3*Weighting!U9+TUM_db1_S2_Util!J3*Weighting!U10+TUM_db1_S2_Util!K3*Weighting!U11+TUM_db1_S2_Util!L3*Weighting!U12+TUM_db1_S2_Util!M3*Weighting!U13+TUM_db1_S2_Util!N3*Weighting!U14+TUM_db1_S2_Util!O3*Weighting!U15+TUM_db1_S2_Util!P3*Weighting!U16+TUM_db1_S2_Util!Q3*Weighting!U17</f>
        <v>0</v>
      </c>
      <c r="V3" s="6">
        <f>+TUM_db1_S2_Util!B3*Weighting!V2+TUM_db1_S2_Util!C3*Weighting!V3+TUM_db1_S2_Util!D3*Weighting!V4+TUM_db1_S2_Util!E3*Weighting!V5+TUM_db1_S2_Util!F3*Weighting!V6+TUM_db1_S2_Util!G3*Weighting!V7+TUM_db1_S2_Util!H3*Weighting!V8+TUM_db1_S2_Util!I3*Weighting!V9+TUM_db1_S2_Util!J3*Weighting!V10+TUM_db1_S2_Util!K3*Weighting!V11+TUM_db1_S2_Util!L3*Weighting!V12+TUM_db1_S2_Util!M3*Weighting!V13+TUM_db1_S2_Util!N3*Weighting!V14+TUM_db1_S2_Util!O3*Weighting!V15+TUM_db1_S2_Util!P3*Weighting!V16+TUM_db1_S2_Util!Q3*Weighting!V17</f>
        <v>0</v>
      </c>
      <c r="W3" s="6">
        <f>+TUM_db1_S2_Util!B3*Weighting!W2+TUM_db1_S2_Util!C3*Weighting!W3+TUM_db1_S2_Util!D3*Weighting!W4+TUM_db1_S2_Util!E3*Weighting!W5+TUM_db1_S2_Util!F3*Weighting!W6+TUM_db1_S2_Util!G3*Weighting!W7+TUM_db1_S2_Util!H3*Weighting!W8+TUM_db1_S2_Util!I3*Weighting!W9+TUM_db1_S2_Util!J3*Weighting!W10+TUM_db1_S2_Util!K3*Weighting!W11+TUM_db1_S2_Util!L3*Weighting!W12+TUM_db1_S2_Util!M3*Weighting!W13+TUM_db1_S2_Util!N3*Weighting!W14+TUM_db1_S2_Util!O3*Weighting!W15+TUM_db1_S2_Util!P3*Weighting!W16+TUM_db1_S2_Util!Q3*Weighting!W17</f>
        <v>0</v>
      </c>
      <c r="X3" s="6">
        <f>+TUM_db1_S2_Util!B3*Weighting!X2+TUM_db1_S2_Util!C3*Weighting!X3+TUM_db1_S2_Util!D3*Weighting!X4+TUM_db1_S2_Util!E3*Weighting!X5+TUM_db1_S2_Util!F3*Weighting!X6+TUM_db1_S2_Util!G3*Weighting!X7+TUM_db1_S2_Util!H3*Weighting!X8+TUM_db1_S2_Util!I3*Weighting!X9+TUM_db1_S2_Util!J3*Weighting!X10+TUM_db1_S2_Util!K3*Weighting!X11+TUM_db1_S2_Util!L3*Weighting!X12+TUM_db1_S2_Util!M3*Weighting!X13+TUM_db1_S2_Util!N3*Weighting!X14+TUM_db1_S2_Util!O3*Weighting!X15+TUM_db1_S2_Util!P3*Weighting!X16+TUM_db1_S2_Util!Q3*Weighting!X17</f>
        <v>0</v>
      </c>
      <c r="Y3" s="6">
        <f>+TUM_db1_S2_Util!B3*Weighting!Y2+TUM_db1_S2_Util!C3*Weighting!Y3+TUM_db1_S2_Util!D3*Weighting!Y4+TUM_db1_S2_Util!E3*Weighting!Y5+TUM_db1_S2_Util!F3*Weighting!Y6+TUM_db1_S2_Util!G3*Weighting!Y7+TUM_db1_S2_Util!H3*Weighting!Y8+TUM_db1_S2_Util!I3*Weighting!Y9+TUM_db1_S2_Util!J3*Weighting!Y10+TUM_db1_S2_Util!K3*Weighting!Y11+TUM_db1_S2_Util!L3*Weighting!Y12+TUM_db1_S2_Util!M3*Weighting!Y13+TUM_db1_S2_Util!N3*Weighting!Y14+TUM_db1_S2_Util!O3*Weighting!Y15+TUM_db1_S2_Util!P3*Weighting!Y16+TUM_db1_S2_Util!Q3*Weighting!Y17</f>
        <v>0</v>
      </c>
      <c r="Z3" s="6">
        <f>+TUM_db1_S2_Util!B3*Weighting!Z2+TUM_db1_S2_Util!C3*Weighting!Z3+TUM_db1_S2_Util!D3*Weighting!Z4+TUM_db1_S2_Util!E3*Weighting!Z5+TUM_db1_S2_Util!F3*Weighting!Z6+TUM_db1_S2_Util!G3*Weighting!Z7+TUM_db1_S2_Util!H3*Weighting!Z8+TUM_db1_S2_Util!I3*Weighting!Z9+TUM_db1_S2_Util!J3*Weighting!Z10+TUM_db1_S2_Util!K3*Weighting!Z11+TUM_db1_S2_Util!L3*Weighting!Z12+TUM_db1_S2_Util!M3*Weighting!Z13+TUM_db1_S2_Util!N3*Weighting!Z14+TUM_db1_S2_Util!O3*Weighting!Z15+TUM_db1_S2_Util!P3*Weighting!Z16+TUM_db1_S2_Util!Q3*Weighting!Z17</f>
        <v>0</v>
      </c>
      <c r="AA3" s="6">
        <f>+TUM_db1_S2_Util!B3*Weighting!AA2+TUM_db1_S2_Util!C3*Weighting!AA3+TUM_db1_S2_Util!D3*Weighting!AA4+TUM_db1_S2_Util!E3*Weighting!AA5+TUM_db1_S2_Util!F3*Weighting!AA6+TUM_db1_S2_Util!G3*Weighting!AA7+TUM_db1_S2_Util!H3*Weighting!AA8+TUM_db1_S2_Util!I3*Weighting!AA9+TUM_db1_S2_Util!J3*Weighting!AA10+TUM_db1_S2_Util!K3*Weighting!AA11+TUM_db1_S2_Util!L3*Weighting!AA12+TUM_db1_S2_Util!M3*Weighting!AA13+TUM_db1_S2_Util!N3*Weighting!AA14+TUM_db1_S2_Util!O3*Weighting!AA15+TUM_db1_S2_Util!P3*Weighting!AA16+TUM_db1_S2_Util!Q3*Weighting!AA17</f>
        <v>0</v>
      </c>
    </row>
    <row r="4" spans="1:27" x14ac:dyDescent="0.35">
      <c r="A4" s="5" t="s">
        <v>3</v>
      </c>
      <c r="B4" s="6">
        <f ca="1">+TUM_db1_S2_Util!B4*Weighting!B2+TUM_db1_S2_Util!C4*Weighting!B3+TUM_db1_S2_Util!D4*Weighting!B4+TUM_db1_S2_Util!E4*Weighting!B5+TUM_db1_S2_Util!F4*Weighting!B6+TUM_db1_S2_Util!G4*Weighting!B7+TUM_db1_S2_Util!H4*Weighting!B8+TUM_db1_S2_Util!I4*Weighting!B9+TUM_db1_S2_Util!J4*Weighting!B10+TUM_db1_S2_Util!K4*Weighting!B11+TUM_db1_S2_Util!L4*Weighting!B12+TUM_db1_S2_Util!M4*Weighting!B13+TUM_db1_S2_Util!N4*Weighting!B14+TUM_db1_S2_Util!O4*Weighting!B15+TUM_db1_S2_Util!P4*Weighting!B16+TUM_db1_S2_Util!Q4*Weighting!B17</f>
        <v>-4.0910924850950199</v>
      </c>
      <c r="C4" s="6">
        <f ca="1">+TUM_db1_S2_Util!B4*Weighting!C2+TUM_db1_S2_Util!C4*Weighting!C3+TUM_db1_S2_Util!D4*Weighting!C4+TUM_db1_S2_Util!E4*Weighting!C5+TUM_db1_S2_Util!F4*Weighting!C6+TUM_db1_S2_Util!G4*Weighting!C7+TUM_db1_S2_Util!H4*Weighting!C8+TUM_db1_S2_Util!I4*Weighting!C9+TUM_db1_S2_Util!J4*Weighting!C10+TUM_db1_S2_Util!K4*Weighting!C11+TUM_db1_S2_Util!L4*Weighting!C12+TUM_db1_S2_Util!M4*Weighting!C13+TUM_db1_S2_Util!N4*Weighting!C14+TUM_db1_S2_Util!O4*Weighting!C15+TUM_db1_S2_Util!P4*Weighting!C16+TUM_db1_S2_Util!Q4*Weighting!C17</f>
        <v>-3.6852069188300307</v>
      </c>
      <c r="D4" s="6">
        <f ca="1">+TUM_db1_S2_Util!B4*Weighting!D2+TUM_db1_S2_Util!C4*Weighting!D3+TUM_db1_S2_Util!D4*Weighting!D4+TUM_db1_S2_Util!E4*Weighting!D5+TUM_db1_S2_Util!F4*Weighting!D6+TUM_db1_S2_Util!G4*Weighting!D7+TUM_db1_S2_Util!H4*Weighting!D8+TUM_db1_S2_Util!I4*Weighting!D9+TUM_db1_S2_Util!J4*Weighting!D10+TUM_db1_S2_Util!K4*Weighting!D11+TUM_db1_S2_Util!L4*Weighting!D12+TUM_db1_S2_Util!M4*Weighting!D13+TUM_db1_S2_Util!N4*Weighting!D14+TUM_db1_S2_Util!O4*Weighting!D15+TUM_db1_S2_Util!P4*Weighting!D16+TUM_db1_S2_Util!Q4*Weighting!D17</f>
        <v>-3.9924209771914998</v>
      </c>
      <c r="E4" s="6">
        <f ca="1">+TUM_db1_S2_Util!B4*Weighting!E2+TUM_db1_S2_Util!C4*Weighting!E3+TUM_db1_S2_Util!D4*Weighting!E4+TUM_db1_S2_Util!E4*Weighting!E5+TUM_db1_S2_Util!F4*Weighting!E6+TUM_db1_S2_Util!G4*Weighting!E7+TUM_db1_S2_Util!H4*Weighting!E8+TUM_db1_S2_Util!I4*Weighting!E9+TUM_db1_S2_Util!J4*Weighting!E10+TUM_db1_S2_Util!K4*Weighting!E11+TUM_db1_S2_Util!L4*Weighting!E12+TUM_db1_S2_Util!M4*Weighting!E13+TUM_db1_S2_Util!N4*Weighting!E14+TUM_db1_S2_Util!O4*Weighting!E15+TUM_db1_S2_Util!P4*Weighting!E16+TUM_db1_S2_Util!Q4*Weighting!E17</f>
        <v>-1.6589126332025925</v>
      </c>
      <c r="F4" s="6">
        <f ca="1">+TUM_db1_S2_Util!B4*Weighting!F2+TUM_db1_S2_Util!C4*Weighting!F3+TUM_db1_S2_Util!D4*Weighting!F4+TUM_db1_S2_Util!E4*Weighting!F5+TUM_db1_S2_Util!F4*Weighting!F6+TUM_db1_S2_Util!G4*Weighting!F7+TUM_db1_S2_Util!H4*Weighting!F8+TUM_db1_S2_Util!I4*Weighting!F9+TUM_db1_S2_Util!J4*Weighting!F10+TUM_db1_S2_Util!K4*Weighting!F11+TUM_db1_S2_Util!L4*Weighting!F12+TUM_db1_S2_Util!M4*Weighting!F13+TUM_db1_S2_Util!N4*Weighting!F14+TUM_db1_S2_Util!O4*Weighting!F15+TUM_db1_S2_Util!P4*Weighting!F16+TUM_db1_S2_Util!Q4*Weighting!F17</f>
        <v>-4.0194692592315224</v>
      </c>
      <c r="G4" s="6">
        <f>+TUM_db1_S2_Util!B4*Weighting!G2+TUM_db1_S2_Util!C4*Weighting!G3+TUM_db1_S2_Util!D4*Weighting!G4+TUM_db1_S2_Util!E4*Weighting!G5+TUM_db1_S2_Util!F4*Weighting!G6+TUM_db1_S2_Util!G4*Weighting!G7+TUM_db1_S2_Util!H4*Weighting!G8+TUM_db1_S2_Util!I4*Weighting!G9+TUM_db1_S2_Util!J4*Weighting!G10+TUM_db1_S2_Util!K4*Weighting!G11+TUM_db1_S2_Util!L4*Weighting!G12+TUM_db1_S2_Util!M4*Weighting!G13+TUM_db1_S2_Util!N4*Weighting!G14+TUM_db1_S2_Util!O4*Weighting!G15+TUM_db1_S2_Util!P4*Weighting!G16+TUM_db1_S2_Util!Q4*Weighting!G17</f>
        <v>-2.691608912281624</v>
      </c>
      <c r="H4" s="6">
        <f>+TUM_db1_S2_Util!B4*Weighting!H2+TUM_db1_S2_Util!C4*Weighting!H3+TUM_db1_S2_Util!D4*Weighting!H4+TUM_db1_S2_Util!E4*Weighting!H5+TUM_db1_S2_Util!F4*Weighting!H6+TUM_db1_S2_Util!G4*Weighting!H7+TUM_db1_S2_Util!H4*Weighting!H8+TUM_db1_S2_Util!I4*Weighting!H9+TUM_db1_S2_Util!J4*Weighting!H10+TUM_db1_S2_Util!K4*Weighting!H11+TUM_db1_S2_Util!L4*Weighting!H12+TUM_db1_S2_Util!M4*Weighting!H13+TUM_db1_S2_Util!N4*Weighting!H14+TUM_db1_S2_Util!O4*Weighting!H15+TUM_db1_S2_Util!P4*Weighting!H16+TUM_db1_S2_Util!Q4*Weighting!H17</f>
        <v>-2.7966095008604208</v>
      </c>
      <c r="I4" s="6">
        <f>+TUM_db1_S2_Util!B4*Weighting!I2+TUM_db1_S2_Util!C4*Weighting!I3+TUM_db1_S2_Util!D4*Weighting!I4+TUM_db1_S2_Util!E4*Weighting!I5+TUM_db1_S2_Util!F4*Weighting!I6+TUM_db1_S2_Util!G4*Weighting!I7+TUM_db1_S2_Util!H4*Weighting!I8+TUM_db1_S2_Util!I4*Weighting!I9+TUM_db1_S2_Util!J4*Weighting!I10+TUM_db1_S2_Util!K4*Weighting!I11+TUM_db1_S2_Util!L4*Weighting!I12+TUM_db1_S2_Util!M4*Weighting!I13+TUM_db1_S2_Util!N4*Weighting!I14+TUM_db1_S2_Util!O4*Weighting!I15+TUM_db1_S2_Util!P4*Weighting!I16+TUM_db1_S2_Util!Q4*Weighting!I17</f>
        <v>-2.7615101354258451</v>
      </c>
      <c r="J4" s="6">
        <f>+TUM_db1_S2_Util!B4*Weighting!J2+TUM_db1_S2_Util!C4*Weighting!J3+TUM_db1_S2_Util!D4*Weighting!J4+TUM_db1_S2_Util!E4*Weighting!J5+TUM_db1_S2_Util!F4*Weighting!J6+TUM_db1_S2_Util!G4*Weighting!J7+TUM_db1_S2_Util!H4*Weighting!J8+TUM_db1_S2_Util!I4*Weighting!J9+TUM_db1_S2_Util!J4*Weighting!J10+TUM_db1_S2_Util!K4*Weighting!J11+TUM_db1_S2_Util!L4*Weighting!J12+TUM_db1_S2_Util!M4*Weighting!J13+TUM_db1_S2_Util!N4*Weighting!J14+TUM_db1_S2_Util!O4*Weighting!J15+TUM_db1_S2_Util!P4*Weighting!J16+TUM_db1_S2_Util!Q4*Weighting!J17</f>
        <v>-2.1474346280279093</v>
      </c>
      <c r="K4" s="6">
        <f>+TUM_db1_S2_Util!B4*Weighting!K2+TUM_db1_S2_Util!C4*Weighting!K3+TUM_db1_S2_Util!D4*Weighting!K4+TUM_db1_S2_Util!E4*Weighting!K5+TUM_db1_S2_Util!F4*Weighting!K6+TUM_db1_S2_Util!G4*Weighting!K7+TUM_db1_S2_Util!H4*Weighting!K8+TUM_db1_S2_Util!I4*Weighting!K9+TUM_db1_S2_Util!J4*Weighting!K10+TUM_db1_S2_Util!K4*Weighting!K11+TUM_db1_S2_Util!L4*Weighting!K12+TUM_db1_S2_Util!M4*Weighting!K13+TUM_db1_S2_Util!N4*Weighting!K14+TUM_db1_S2_Util!O4*Weighting!K15+TUM_db1_S2_Util!P4*Weighting!K16+TUM_db1_S2_Util!Q4*Weighting!K17</f>
        <v>-2.7802023598695271</v>
      </c>
      <c r="L4" s="6">
        <f>+TUM_db1_S2_Util!B4*Weighting!L2+TUM_db1_S2_Util!C4*Weighting!L3+TUM_db1_S2_Util!D4*Weighting!L4+TUM_db1_S2_Util!E4*Weighting!L5+TUM_db1_S2_Util!F4*Weighting!L6+TUM_db1_S2_Util!G4*Weighting!L7+TUM_db1_S2_Util!H4*Weighting!L8+TUM_db1_S2_Util!I4*Weighting!L9+TUM_db1_S2_Util!J4*Weighting!L10+TUM_db1_S2_Util!K4*Weighting!L11+TUM_db1_S2_Util!L4*Weighting!L12+TUM_db1_S2_Util!M4*Weighting!L13+TUM_db1_S2_Util!N4*Weighting!L14+TUM_db1_S2_Util!O4*Weighting!L15+TUM_db1_S2_Util!P4*Weighting!L16+TUM_db1_S2_Util!Q4*Weighting!L17</f>
        <v>-4.5369774834776804</v>
      </c>
      <c r="M4" s="6">
        <f>+TUM_db1_S2_Util!B4*Weighting!M2+TUM_db1_S2_Util!C4*Weighting!M3+TUM_db1_S2_Util!D4*Weighting!M4+TUM_db1_S2_Util!E4*Weighting!M5+TUM_db1_S2_Util!F4*Weighting!M6+TUM_db1_S2_Util!G4*Weighting!M7+TUM_db1_S2_Util!H4*Weighting!M8+TUM_db1_S2_Util!I4*Weighting!M9+TUM_db1_S2_Util!J4*Weighting!M10+TUM_db1_S2_Util!K4*Weighting!M11+TUM_db1_S2_Util!L4*Weighting!M12+TUM_db1_S2_Util!M4*Weighting!M13+TUM_db1_S2_Util!N4*Weighting!M14+TUM_db1_S2_Util!O4*Weighting!M15+TUM_db1_S2_Util!P4*Weighting!M16+TUM_db1_S2_Util!Q4*Weighting!M17</f>
        <v>-8.1541826133215034E-2</v>
      </c>
      <c r="N4" s="6">
        <f>+TUM_db1_S2_Util!B4*Weighting!N2+TUM_db1_S2_Util!C4*Weighting!N3+TUM_db1_S2_Util!D4*Weighting!N4+TUM_db1_S2_Util!E4*Weighting!N5+TUM_db1_S2_Util!F4*Weighting!N6+TUM_db1_S2_Util!G4*Weighting!N7+TUM_db1_S2_Util!H4*Weighting!N8+TUM_db1_S2_Util!I4*Weighting!N9+TUM_db1_S2_Util!J4*Weighting!N10+TUM_db1_S2_Util!K4*Weighting!N11+TUM_db1_S2_Util!L4*Weighting!N12+TUM_db1_S2_Util!M4*Weighting!N13+TUM_db1_S2_Util!N4*Weighting!N14+TUM_db1_S2_Util!O4*Weighting!N15+TUM_db1_S2_Util!P4*Weighting!N16+TUM_db1_S2_Util!Q4*Weighting!N17</f>
        <v>-7.4241146393007256</v>
      </c>
      <c r="O4" s="6">
        <f>+TUM_db1_S2_Util!B4*Weighting!O2+TUM_db1_S2_Util!C4*Weighting!O3+TUM_db1_S2_Util!D4*Weighting!O4+TUM_db1_S2_Util!E4*Weighting!O5+TUM_db1_S2_Util!F4*Weighting!O6+TUM_db1_S2_Util!G4*Weighting!O7+TUM_db1_S2_Util!H4*Weighting!O8+TUM_db1_S2_Util!I4*Weighting!O9+TUM_db1_S2_Util!J4*Weighting!O10+TUM_db1_S2_Util!K4*Weighting!O11+TUM_db1_S2_Util!L4*Weighting!O12+TUM_db1_S2_Util!M4*Weighting!O13+TUM_db1_S2_Util!N4*Weighting!O14+TUM_db1_S2_Util!O4*Weighting!O15+TUM_db1_S2_Util!P4*Weighting!O16+TUM_db1_S2_Util!Q4*Weighting!O17</f>
        <v>-6.8974633666579646</v>
      </c>
      <c r="P4" s="6">
        <f>+TUM_db1_S2_Util!B4*Weighting!P2+TUM_db1_S2_Util!C4*Weighting!P3+TUM_db1_S2_Util!D4*Weighting!P4+TUM_db1_S2_Util!E4*Weighting!P5+TUM_db1_S2_Util!F4*Weighting!P6+TUM_db1_S2_Util!G4*Weighting!P7+TUM_db1_S2_Util!H4*Weighting!P8+TUM_db1_S2_Util!I4*Weighting!P9+TUM_db1_S2_Util!J4*Weighting!P10+TUM_db1_S2_Util!K4*Weighting!P11+TUM_db1_S2_Util!L4*Weighting!P12+TUM_db1_S2_Util!M4*Weighting!P13+TUM_db1_S2_Util!N4*Weighting!P14+TUM_db1_S2_Util!O4*Weighting!P15+TUM_db1_S2_Util!P4*Weighting!P16+TUM_db1_S2_Util!Q4*Weighting!P17</f>
        <v>-5.019285013471019</v>
      </c>
      <c r="Q4" s="6">
        <f>+TUM_db1_S2_Util!B4*Weighting!Q2+TUM_db1_S2_Util!C4*Weighting!Q3+TUM_db1_S2_Util!D4*Weighting!Q4+TUM_db1_S2_Util!E4*Weighting!Q5+TUM_db1_S2_Util!F4*Weighting!Q6+TUM_db1_S2_Util!G4*Weighting!Q7+TUM_db1_S2_Util!H4*Weighting!Q8+TUM_db1_S2_Util!I4*Weighting!Q9+TUM_db1_S2_Util!J4*Weighting!Q10+TUM_db1_S2_Util!K4*Weighting!Q11+TUM_db1_S2_Util!L4*Weighting!Q12+TUM_db1_S2_Util!M4*Weighting!Q13+TUM_db1_S2_Util!N4*Weighting!Q14+TUM_db1_S2_Util!O4*Weighting!Q15+TUM_db1_S2_Util!P4*Weighting!Q16+TUM_db1_S2_Util!Q4*Weighting!Q17</f>
        <v>-0.31475450059290294</v>
      </c>
      <c r="R4" s="6">
        <f>+TUM_db1_S2_Util!B4*Weighting!R2+TUM_db1_S2_Util!C4*Weighting!R3+TUM_db1_S2_Util!D4*Weighting!R4+TUM_db1_S2_Util!E4*Weighting!R5+TUM_db1_S2_Util!F4*Weighting!R6+TUM_db1_S2_Util!G4*Weighting!R7+TUM_db1_S2_Util!H4*Weighting!R8+TUM_db1_S2_Util!I4*Weighting!R9+TUM_db1_S2_Util!J4*Weighting!R10+TUM_db1_S2_Util!K4*Weighting!R11+TUM_db1_S2_Util!L4*Weighting!R12+TUM_db1_S2_Util!M4*Weighting!R13+TUM_db1_S2_Util!N4*Weighting!R14+TUM_db1_S2_Util!O4*Weighting!R15+TUM_db1_S2_Util!P4*Weighting!R16+TUM_db1_S2_Util!Q4*Weighting!R17</f>
        <v>-1.1845789231857793</v>
      </c>
      <c r="S4" s="6">
        <f>+TUM_db1_S2_Util!B4*Weighting!S2+TUM_db1_S2_Util!C4*Weighting!S3+TUM_db1_S2_Util!D4*Weighting!S4+TUM_db1_S2_Util!E4*Weighting!S5+TUM_db1_S2_Util!F4*Weighting!S6+TUM_db1_S2_Util!G4*Weighting!S7+TUM_db1_S2_Util!H4*Weighting!S8+TUM_db1_S2_Util!I4*Weighting!S9+TUM_db1_S2_Util!J4*Weighting!S10+TUM_db1_S2_Util!K4*Weighting!S11+TUM_db1_S2_Util!L4*Weighting!S12+TUM_db1_S2_Util!M4*Weighting!S13+TUM_db1_S2_Util!N4*Weighting!S14+TUM_db1_S2_Util!O4*Weighting!S15+TUM_db1_S2_Util!P4*Weighting!S16+TUM_db1_S2_Util!Q4*Weighting!S17</f>
        <v>-4.3385218253540403</v>
      </c>
      <c r="T4" s="6">
        <f>+TUM_db1_S2_Util!B4*Weighting!T2+TUM_db1_S2_Util!C4*Weighting!T3+TUM_db1_S2_Util!D4*Weighting!T4+TUM_db1_S2_Util!E4*Weighting!T5+TUM_db1_S2_Util!F4*Weighting!T6+TUM_db1_S2_Util!G4*Weighting!T7+TUM_db1_S2_Util!H4*Weighting!T8+TUM_db1_S2_Util!I4*Weighting!T9+TUM_db1_S2_Util!J4*Weighting!T10+TUM_db1_S2_Util!K4*Weighting!T11+TUM_db1_S2_Util!L4*Weighting!T12+TUM_db1_S2_Util!M4*Weighting!T13+TUM_db1_S2_Util!N4*Weighting!T14+TUM_db1_S2_Util!O4*Weighting!T15+TUM_db1_S2_Util!P4*Weighting!T16+TUM_db1_S2_Util!Q4*Weighting!T17</f>
        <v>-5.7715294916072173</v>
      </c>
      <c r="U4" s="6">
        <f>+TUM_db1_S2_Util!B4*Weighting!U2+TUM_db1_S2_Util!C4*Weighting!U3+TUM_db1_S2_Util!D4*Weighting!U4+TUM_db1_S2_Util!E4*Weighting!U5+TUM_db1_S2_Util!F4*Weighting!U6+TUM_db1_S2_Util!G4*Weighting!U7+TUM_db1_S2_Util!H4*Weighting!U8+TUM_db1_S2_Util!I4*Weighting!U9+TUM_db1_S2_Util!J4*Weighting!U10+TUM_db1_S2_Util!K4*Weighting!U11+TUM_db1_S2_Util!L4*Weighting!U12+TUM_db1_S2_Util!M4*Weighting!U13+TUM_db1_S2_Util!N4*Weighting!U14+TUM_db1_S2_Util!O4*Weighting!U15+TUM_db1_S2_Util!P4*Weighting!U16+TUM_db1_S2_Util!Q4*Weighting!U17</f>
        <v>-0.15352345022727396</v>
      </c>
      <c r="V4" s="6">
        <f>+TUM_db1_S2_Util!B4*Weighting!V2+TUM_db1_S2_Util!C4*Weighting!V3+TUM_db1_S2_Util!D4*Weighting!V4+TUM_db1_S2_Util!E4*Weighting!V5+TUM_db1_S2_Util!F4*Weighting!V6+TUM_db1_S2_Util!G4*Weighting!V7+TUM_db1_S2_Util!H4*Weighting!V8+TUM_db1_S2_Util!I4*Weighting!V9+TUM_db1_S2_Util!J4*Weighting!V10+TUM_db1_S2_Util!K4*Weighting!V11+TUM_db1_S2_Util!L4*Weighting!V12+TUM_db1_S2_Util!M4*Weighting!V13+TUM_db1_S2_Util!N4*Weighting!V14+TUM_db1_S2_Util!O4*Weighting!V15+TUM_db1_S2_Util!P4*Weighting!V16+TUM_db1_S2_Util!Q4*Weighting!V17</f>
        <v>-0.61529199827216441</v>
      </c>
      <c r="W4" s="6">
        <f>+TUM_db1_S2_Util!B4*Weighting!W2+TUM_db1_S2_Util!C4*Weighting!W3+TUM_db1_S2_Util!D4*Weighting!W4+TUM_db1_S2_Util!E4*Weighting!W5+TUM_db1_S2_Util!F4*Weighting!W6+TUM_db1_S2_Util!G4*Weighting!W7+TUM_db1_S2_Util!H4*Weighting!W8+TUM_db1_S2_Util!I4*Weighting!W9+TUM_db1_S2_Util!J4*Weighting!W10+TUM_db1_S2_Util!K4*Weighting!W11+TUM_db1_S2_Util!L4*Weighting!W12+TUM_db1_S2_Util!M4*Weighting!W13+TUM_db1_S2_Util!N4*Weighting!W14+TUM_db1_S2_Util!O4*Weighting!W15+TUM_db1_S2_Util!P4*Weighting!W16+TUM_db1_S2_Util!Q4*Weighting!W17</f>
        <v>-1.925501299023654</v>
      </c>
      <c r="X4" s="6">
        <f>+TUM_db1_S2_Util!B4*Weighting!X2+TUM_db1_S2_Util!C4*Weighting!X3+TUM_db1_S2_Util!D4*Weighting!X4+TUM_db1_S2_Util!E4*Weighting!X5+TUM_db1_S2_Util!F4*Weighting!X6+TUM_db1_S2_Util!G4*Weighting!X7+TUM_db1_S2_Util!H4*Weighting!X8+TUM_db1_S2_Util!I4*Weighting!X9+TUM_db1_S2_Util!J4*Weighting!X10+TUM_db1_S2_Util!K4*Weighting!X11+TUM_db1_S2_Util!L4*Weighting!X12+TUM_db1_S2_Util!M4*Weighting!X13+TUM_db1_S2_Util!N4*Weighting!X14+TUM_db1_S2_Util!O4*Weighting!X15+TUM_db1_S2_Util!P4*Weighting!X16+TUM_db1_S2_Util!Q4*Weighting!X17</f>
        <v>-0.2615860278135394</v>
      </c>
      <c r="Y4" s="6">
        <f>+TUM_db1_S2_Util!B4*Weighting!Y2+TUM_db1_S2_Util!C4*Weighting!Y3+TUM_db1_S2_Util!D4*Weighting!Y4+TUM_db1_S2_Util!E4*Weighting!Y5+TUM_db1_S2_Util!F4*Weighting!Y6+TUM_db1_S2_Util!G4*Weighting!Y7+TUM_db1_S2_Util!H4*Weighting!Y8+TUM_db1_S2_Util!I4*Weighting!Y9+TUM_db1_S2_Util!J4*Weighting!Y10+TUM_db1_S2_Util!K4*Weighting!Y11+TUM_db1_S2_Util!L4*Weighting!Y12+TUM_db1_S2_Util!M4*Weighting!Y13+TUM_db1_S2_Util!N4*Weighting!Y14+TUM_db1_S2_Util!O4*Weighting!Y15+TUM_db1_S2_Util!P4*Weighting!Y16+TUM_db1_S2_Util!Q4*Weighting!Y17</f>
        <v>-0.19404160290187286</v>
      </c>
      <c r="Z4" s="6">
        <f>+TUM_db1_S2_Util!B4*Weighting!Z2+TUM_db1_S2_Util!C4*Weighting!Z3+TUM_db1_S2_Util!D4*Weighting!Z4+TUM_db1_S2_Util!E4*Weighting!Z5+TUM_db1_S2_Util!F4*Weighting!Z6+TUM_db1_S2_Util!G4*Weighting!Z7+TUM_db1_S2_Util!H4*Weighting!Z8+TUM_db1_S2_Util!I4*Weighting!Z9+TUM_db1_S2_Util!J4*Weighting!Z10+TUM_db1_S2_Util!K4*Weighting!Z11+TUM_db1_S2_Util!L4*Weighting!Z12+TUM_db1_S2_Util!M4*Weighting!Z13+TUM_db1_S2_Util!N4*Weighting!Z14+TUM_db1_S2_Util!O4*Weighting!Z15+TUM_db1_S2_Util!P4*Weighting!Z16+TUM_db1_S2_Util!Q4*Weighting!Z17</f>
        <v>-1.6762088663561108</v>
      </c>
      <c r="AA4" s="6">
        <f>+TUM_db1_S2_Util!B4*Weighting!AA2+TUM_db1_S2_Util!C4*Weighting!AA3+TUM_db1_S2_Util!D4*Weighting!AA4+TUM_db1_S2_Util!E4*Weighting!AA5+TUM_db1_S2_Util!F4*Weighting!AA6+TUM_db1_S2_Util!G4*Weighting!AA7+TUM_db1_S2_Util!H4*Weighting!AA8+TUM_db1_S2_Util!I4*Weighting!AA9+TUM_db1_S2_Util!J4*Weighting!AA10+TUM_db1_S2_Util!K4*Weighting!AA11+TUM_db1_S2_Util!L4*Weighting!AA12+TUM_db1_S2_Util!M4*Weighting!AA13+TUM_db1_S2_Util!N4*Weighting!AA14+TUM_db1_S2_Util!O4*Weighting!AA15+TUM_db1_S2_Util!P4*Weighting!AA16+TUM_db1_S2_Util!Q4*Weighting!AA17</f>
        <v>-2.6708222821308127</v>
      </c>
    </row>
  </sheetData>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1_S2_Mat!B2*Weighting!B2+TUM_db1_S2_Mat!C2*Weighting!B3+TUM_db1_S2_Mat!D2*Weighting!B4+TUM_db1_S2_Mat!E2*Weighting!B5+TUM_db1_S2_Mat!F2*Weighting!B6+TUM_db1_S2_Mat!G2*Weighting!B7+TUM_db1_S2_Mat!H2*Weighting!B8+TUM_db1_S2_Mat!I2*Weighting!B9+TUM_db1_S2_Mat!J2*Weighting!B10+TUM_db1_S2_Mat!K2*Weighting!B11+TUM_db1_S2_Mat!L2*Weighting!B12+TUM_db1_S2_Mat!M2*Weighting!B13+TUM_db1_S2_Mat!N2*Weighting!B14+TUM_db1_S2_Mat!O2*Weighting!B15+TUM_db1_S2_Mat!P2*Weighting!B16+TUM_db1_S2_Mat!Q2*Weighting!B17</f>
        <v>162.74418150823809</v>
      </c>
      <c r="C2" s="6">
        <f ca="1">+TUM_db1_S2_Mat!B2*Weighting!C2+TUM_db1_S2_Mat!C2*Weighting!C3+TUM_db1_S2_Mat!D2*Weighting!C4+TUM_db1_S2_Mat!E2*Weighting!C5+TUM_db1_S2_Mat!F2*Weighting!C6+TUM_db1_S2_Mat!G2*Weighting!C7+TUM_db1_S2_Mat!H2*Weighting!C8+TUM_db1_S2_Mat!I2*Weighting!C9+TUM_db1_S2_Mat!J2*Weighting!C10+TUM_db1_S2_Mat!K2*Weighting!C11+TUM_db1_S2_Mat!L2*Weighting!C12+TUM_db1_S2_Mat!M2*Weighting!C13+TUM_db1_S2_Mat!N2*Weighting!C14+TUM_db1_S2_Mat!O2*Weighting!C15+TUM_db1_S2_Mat!P2*Weighting!C16+TUM_db1_S2_Mat!Q2*Weighting!C17</f>
        <v>122.8032015764135</v>
      </c>
      <c r="D2" s="6">
        <f ca="1">+TUM_db1_S2_Mat!B2*Weighting!D2+TUM_db1_S2_Mat!C2*Weighting!D3+TUM_db1_S2_Mat!D2*Weighting!D4+TUM_db1_S2_Mat!E2*Weighting!D5+TUM_db1_S2_Mat!F2*Weighting!D6+TUM_db1_S2_Mat!G2*Weighting!D7+TUM_db1_S2_Mat!H2*Weighting!D8+TUM_db1_S2_Mat!I2*Weighting!D9+TUM_db1_S2_Mat!J2*Weighting!D10+TUM_db1_S2_Mat!K2*Weighting!D11+TUM_db1_S2_Mat!L2*Weighting!D12+TUM_db1_S2_Mat!M2*Weighting!D13+TUM_db1_S2_Mat!N2*Weighting!D14+TUM_db1_S2_Mat!O2*Weighting!D15+TUM_db1_S2_Mat!P2*Weighting!D16+TUM_db1_S2_Mat!Q2*Weighting!D17</f>
        <v>158.21773975270202</v>
      </c>
      <c r="E2" s="6">
        <f ca="1">+TUM_db1_S2_Mat!B2*Weighting!E2+TUM_db1_S2_Mat!C2*Weighting!E3+TUM_db1_S2_Mat!D2*Weighting!E4+TUM_db1_S2_Mat!E2*Weighting!E5+TUM_db1_S2_Mat!F2*Weighting!E6+TUM_db1_S2_Mat!G2*Weighting!E7+TUM_db1_S2_Mat!H2*Weighting!E8+TUM_db1_S2_Mat!I2*Weighting!E9+TUM_db1_S2_Mat!J2*Weighting!E10+TUM_db1_S2_Mat!K2*Weighting!E11+TUM_db1_S2_Mat!L2*Weighting!E12+TUM_db1_S2_Mat!M2*Weighting!E13+TUM_db1_S2_Mat!N2*Weighting!E14+TUM_db1_S2_Mat!O2*Weighting!E15+TUM_db1_S2_Mat!P2*Weighting!E16+TUM_db1_S2_Mat!Q2*Weighting!E17</f>
        <v>91.429381915046108</v>
      </c>
      <c r="F2" s="6">
        <f ca="1">+TUM_db1_S2_Mat!B2*Weighting!F2+TUM_db1_S2_Mat!C2*Weighting!F3+TUM_db1_S2_Mat!D2*Weighting!F4+TUM_db1_S2_Mat!E2*Weighting!F5+TUM_db1_S2_Mat!F2*Weighting!F6+TUM_db1_S2_Mat!G2*Weighting!F7+TUM_db1_S2_Mat!H2*Weighting!F8+TUM_db1_S2_Mat!I2*Weighting!F9+TUM_db1_S2_Mat!J2*Weighting!F10+TUM_db1_S2_Mat!K2*Weighting!F11+TUM_db1_S2_Mat!L2*Weighting!F12+TUM_db1_S2_Mat!M2*Weighting!F13+TUM_db1_S2_Mat!N2*Weighting!F14+TUM_db1_S2_Mat!O2*Weighting!F15+TUM_db1_S2_Mat!P2*Weighting!F16+TUM_db1_S2_Mat!Q2*Weighting!F17</f>
        <v>137.83845743438889</v>
      </c>
      <c r="G2" s="6">
        <f>+TUM_db1_S2_Mat!B2*Weighting!G2+TUM_db1_S2_Mat!C2*Weighting!G3+TUM_db1_S2_Mat!D2*Weighting!G4+TUM_db1_S2_Mat!E2*Weighting!G5+TUM_db1_S2_Mat!F2*Weighting!G6+TUM_db1_S2_Mat!G2*Weighting!G7+TUM_db1_S2_Mat!H2*Weighting!G8+TUM_db1_S2_Mat!I2*Weighting!G9+TUM_db1_S2_Mat!J2*Weighting!G10+TUM_db1_S2_Mat!K2*Weighting!G11+TUM_db1_S2_Mat!L2*Weighting!G12+TUM_db1_S2_Mat!M2*Weighting!G13+TUM_db1_S2_Mat!N2*Weighting!G14+TUM_db1_S2_Mat!O2*Weighting!G15+TUM_db1_S2_Mat!P2*Weighting!G16+TUM_db1_S2_Mat!Q2*Weighting!G17</f>
        <v>172.52214649995753</v>
      </c>
      <c r="H2" s="6">
        <f>+TUM_db1_S2_Mat!B2*Weighting!H2+TUM_db1_S2_Mat!C2*Weighting!H3+TUM_db1_S2_Mat!D2*Weighting!H4+TUM_db1_S2_Mat!E2*Weighting!H5+TUM_db1_S2_Mat!F2*Weighting!H6+TUM_db1_S2_Mat!G2*Weighting!H7+TUM_db1_S2_Mat!H2*Weighting!H8+TUM_db1_S2_Mat!I2*Weighting!H9+TUM_db1_S2_Mat!J2*Weighting!H10+TUM_db1_S2_Mat!K2*Weighting!H11+TUM_db1_S2_Mat!L2*Weighting!H12+TUM_db1_S2_Mat!M2*Weighting!H13+TUM_db1_S2_Mat!N2*Weighting!H14+TUM_db1_S2_Mat!O2*Weighting!H15+TUM_db1_S2_Mat!P2*Weighting!H16+TUM_db1_S2_Mat!Q2*Weighting!H17</f>
        <v>190.2373483080012</v>
      </c>
      <c r="I2" s="6">
        <f>+TUM_db1_S2_Mat!B2*Weighting!I2+TUM_db1_S2_Mat!C2*Weighting!I3+TUM_db1_S2_Mat!D2*Weighting!I4+TUM_db1_S2_Mat!E2*Weighting!I5+TUM_db1_S2_Mat!F2*Weighting!I6+TUM_db1_S2_Mat!G2*Weighting!I7+TUM_db1_S2_Mat!H2*Weighting!I8+TUM_db1_S2_Mat!I2*Weighting!I9+TUM_db1_S2_Mat!J2*Weighting!I10+TUM_db1_S2_Mat!K2*Weighting!I11+TUM_db1_S2_Mat!L2*Weighting!I12+TUM_db1_S2_Mat!M2*Weighting!I13+TUM_db1_S2_Mat!N2*Weighting!I14+TUM_db1_S2_Mat!O2*Weighting!I15+TUM_db1_S2_Mat!P2*Weighting!I16+TUM_db1_S2_Mat!Q2*Weighting!I17</f>
        <v>167.59861610279805</v>
      </c>
      <c r="J2" s="6">
        <f>+TUM_db1_S2_Mat!B2*Weighting!J2+TUM_db1_S2_Mat!C2*Weighting!J3+TUM_db1_S2_Mat!D2*Weighting!J4+TUM_db1_S2_Mat!E2*Weighting!J5+TUM_db1_S2_Mat!F2*Weighting!J6+TUM_db1_S2_Mat!G2*Weighting!J7+TUM_db1_S2_Mat!H2*Weighting!J8+TUM_db1_S2_Mat!I2*Weighting!J9+TUM_db1_S2_Mat!J2*Weighting!J10+TUM_db1_S2_Mat!K2*Weighting!J11+TUM_db1_S2_Mat!L2*Weighting!J12+TUM_db1_S2_Mat!M2*Weighting!J13+TUM_db1_S2_Mat!N2*Weighting!J14+TUM_db1_S2_Mat!O2*Weighting!J15+TUM_db1_S2_Mat!P2*Weighting!J16+TUM_db1_S2_Mat!Q2*Weighting!J17</f>
        <v>216.24199786342922</v>
      </c>
      <c r="K2" s="6">
        <f>+TUM_db1_S2_Mat!B2*Weighting!K2+TUM_db1_S2_Mat!C2*Weighting!K3+TUM_db1_S2_Mat!D2*Weighting!K4+TUM_db1_S2_Mat!E2*Weighting!K5+TUM_db1_S2_Mat!F2*Weighting!K6+TUM_db1_S2_Mat!G2*Weighting!K7+TUM_db1_S2_Mat!H2*Weighting!K8+TUM_db1_S2_Mat!I2*Weighting!K9+TUM_db1_S2_Mat!J2*Weighting!K10+TUM_db1_S2_Mat!K2*Weighting!K11+TUM_db1_S2_Mat!L2*Weighting!K12+TUM_db1_S2_Mat!M2*Weighting!K13+TUM_db1_S2_Mat!N2*Weighting!K14+TUM_db1_S2_Mat!O2*Weighting!K15+TUM_db1_S2_Mat!P2*Weighting!K16+TUM_db1_S2_Mat!Q2*Weighting!K17</f>
        <v>130.01320280004205</v>
      </c>
      <c r="L2" s="6">
        <f>+TUM_db1_S2_Mat!B2*Weighting!L2+TUM_db1_S2_Mat!C2*Weighting!L3+TUM_db1_S2_Mat!D2*Weighting!L4+TUM_db1_S2_Mat!E2*Weighting!L5+TUM_db1_S2_Mat!F2*Weighting!L6+TUM_db1_S2_Mat!G2*Weighting!L7+TUM_db1_S2_Mat!H2*Weighting!L8+TUM_db1_S2_Mat!I2*Weighting!L9+TUM_db1_S2_Mat!J2*Weighting!L10+TUM_db1_S2_Mat!K2*Weighting!L11+TUM_db1_S2_Mat!L2*Weighting!L12+TUM_db1_S2_Mat!M2*Weighting!L13+TUM_db1_S2_Mat!N2*Weighting!L14+TUM_db1_S2_Mat!O2*Weighting!L15+TUM_db1_S2_Mat!P2*Weighting!L16+TUM_db1_S2_Mat!Q2*Weighting!L17</f>
        <v>44.453579210652798</v>
      </c>
      <c r="M2" s="6">
        <f>+TUM_db1_S2_Mat!B2*Weighting!M2+TUM_db1_S2_Mat!C2*Weighting!M3+TUM_db1_S2_Mat!D2*Weighting!M4+TUM_db1_S2_Mat!E2*Weighting!M5+TUM_db1_S2_Mat!F2*Weighting!M6+TUM_db1_S2_Mat!G2*Weighting!M7+TUM_db1_S2_Mat!H2*Weighting!M8+TUM_db1_S2_Mat!I2*Weighting!M9+TUM_db1_S2_Mat!J2*Weighting!M10+TUM_db1_S2_Mat!K2*Weighting!M11+TUM_db1_S2_Mat!L2*Weighting!M12+TUM_db1_S2_Mat!M2*Weighting!M13+TUM_db1_S2_Mat!N2*Weighting!M14+TUM_db1_S2_Mat!O2*Weighting!M15+TUM_db1_S2_Mat!P2*Weighting!M16+TUM_db1_S2_Mat!Q2*Weighting!M17</f>
        <v>2.0185040253714912</v>
      </c>
      <c r="N2" s="6">
        <f>+TUM_db1_S2_Mat!B2*Weighting!N2+TUM_db1_S2_Mat!C2*Weighting!N3+TUM_db1_S2_Mat!D2*Weighting!N4+TUM_db1_S2_Mat!E2*Weighting!N5+TUM_db1_S2_Mat!F2*Weighting!N6+TUM_db1_S2_Mat!G2*Weighting!N7+TUM_db1_S2_Mat!H2*Weighting!N8+TUM_db1_S2_Mat!I2*Weighting!N9+TUM_db1_S2_Mat!J2*Weighting!N10+TUM_db1_S2_Mat!K2*Weighting!N11+TUM_db1_S2_Mat!L2*Weighting!N12+TUM_db1_S2_Mat!M2*Weighting!N13+TUM_db1_S2_Mat!N2*Weighting!N14+TUM_db1_S2_Mat!O2*Weighting!N15+TUM_db1_S2_Mat!P2*Weighting!N16+TUM_db1_S2_Mat!Q2*Weighting!N17</f>
        <v>490.2712380361296</v>
      </c>
      <c r="O2" s="6">
        <f>+TUM_db1_S2_Mat!B2*Weighting!O2+TUM_db1_S2_Mat!C2*Weighting!O3+TUM_db1_S2_Mat!D2*Weighting!O4+TUM_db1_S2_Mat!E2*Weighting!O5+TUM_db1_S2_Mat!F2*Weighting!O6+TUM_db1_S2_Mat!G2*Weighting!O7+TUM_db1_S2_Mat!H2*Weighting!O8+TUM_db1_S2_Mat!I2*Weighting!O9+TUM_db1_S2_Mat!J2*Weighting!O10+TUM_db1_S2_Mat!K2*Weighting!O11+TUM_db1_S2_Mat!L2*Weighting!O12+TUM_db1_S2_Mat!M2*Weighting!O13+TUM_db1_S2_Mat!N2*Weighting!O14+TUM_db1_S2_Mat!O2*Weighting!O15+TUM_db1_S2_Mat!P2*Weighting!O16+TUM_db1_S2_Mat!Q2*Weighting!O17</f>
        <v>-168.64432861765087</v>
      </c>
      <c r="P2" s="6">
        <f>+TUM_db1_S2_Mat!B2*Weighting!P2+TUM_db1_S2_Mat!C2*Weighting!P3+TUM_db1_S2_Mat!D2*Weighting!P4+TUM_db1_S2_Mat!E2*Weighting!P5+TUM_db1_S2_Mat!F2*Weighting!P6+TUM_db1_S2_Mat!G2*Weighting!P7+TUM_db1_S2_Mat!H2*Weighting!P8+TUM_db1_S2_Mat!I2*Weighting!P9+TUM_db1_S2_Mat!J2*Weighting!P10+TUM_db1_S2_Mat!K2*Weighting!P11+TUM_db1_S2_Mat!L2*Weighting!P12+TUM_db1_S2_Mat!M2*Weighting!P13+TUM_db1_S2_Mat!N2*Weighting!P14+TUM_db1_S2_Mat!O2*Weighting!P15+TUM_db1_S2_Mat!P2*Weighting!P16+TUM_db1_S2_Mat!Q2*Weighting!P17</f>
        <v>58.551338733956541</v>
      </c>
      <c r="Q2" s="6">
        <f>+TUM_db1_S2_Mat!B2*Weighting!Q2+TUM_db1_S2_Mat!C2*Weighting!Q3+TUM_db1_S2_Mat!D2*Weighting!Q4+TUM_db1_S2_Mat!E2*Weighting!Q5+TUM_db1_S2_Mat!F2*Weighting!Q6+TUM_db1_S2_Mat!G2*Weighting!Q7+TUM_db1_S2_Mat!H2*Weighting!Q8+TUM_db1_S2_Mat!I2*Weighting!Q9+TUM_db1_S2_Mat!J2*Weighting!Q10+TUM_db1_S2_Mat!K2*Weighting!Q11+TUM_db1_S2_Mat!L2*Weighting!Q12+TUM_db1_S2_Mat!M2*Weighting!Q13+TUM_db1_S2_Mat!N2*Weighting!Q14+TUM_db1_S2_Mat!O2*Weighting!Q15+TUM_db1_S2_Mat!P2*Weighting!Q16+TUM_db1_S2_Mat!Q2*Weighting!Q17</f>
        <v>4.9729308122001248</v>
      </c>
      <c r="R2" s="6">
        <f>+TUM_db1_S2_Mat!B2*Weighting!R2+TUM_db1_S2_Mat!C2*Weighting!R3+TUM_db1_S2_Mat!D2*Weighting!R4+TUM_db1_S2_Mat!E2*Weighting!R5+TUM_db1_S2_Mat!F2*Weighting!R6+TUM_db1_S2_Mat!G2*Weighting!R7+TUM_db1_S2_Mat!H2*Weighting!R8+TUM_db1_S2_Mat!I2*Weighting!R9+TUM_db1_S2_Mat!J2*Weighting!R10+TUM_db1_S2_Mat!K2*Weighting!R11+TUM_db1_S2_Mat!L2*Weighting!R12+TUM_db1_S2_Mat!M2*Weighting!R13+TUM_db1_S2_Mat!N2*Weighting!R14+TUM_db1_S2_Mat!O2*Weighting!R15+TUM_db1_S2_Mat!P2*Weighting!R16+TUM_db1_S2_Mat!Q2*Weighting!R17</f>
        <v>63.289921136373387</v>
      </c>
      <c r="S2" s="6">
        <f>+TUM_db1_S2_Mat!B2*Weighting!S2+TUM_db1_S2_Mat!C2*Weighting!S3+TUM_db1_S2_Mat!D2*Weighting!S4+TUM_db1_S2_Mat!E2*Weighting!S5+TUM_db1_S2_Mat!F2*Weighting!S6+TUM_db1_S2_Mat!G2*Weighting!S7+TUM_db1_S2_Mat!H2*Weighting!S8+TUM_db1_S2_Mat!I2*Weighting!S9+TUM_db1_S2_Mat!J2*Weighting!S10+TUM_db1_S2_Mat!K2*Weighting!S11+TUM_db1_S2_Mat!L2*Weighting!S12+TUM_db1_S2_Mat!M2*Weighting!S13+TUM_db1_S2_Mat!N2*Weighting!S14+TUM_db1_S2_Mat!O2*Weighting!S15+TUM_db1_S2_Mat!P2*Weighting!S16+TUM_db1_S2_Mat!Q2*Weighting!S17</f>
        <v>80.525135680069326</v>
      </c>
      <c r="T2" s="6">
        <f>+TUM_db1_S2_Mat!B2*Weighting!T2+TUM_db1_S2_Mat!C2*Weighting!T3+TUM_db1_S2_Mat!D2*Weighting!T4+TUM_db1_S2_Mat!E2*Weighting!T5+TUM_db1_S2_Mat!F2*Weighting!T6+TUM_db1_S2_Mat!G2*Weighting!T7+TUM_db1_S2_Mat!H2*Weighting!T8+TUM_db1_S2_Mat!I2*Weighting!T9+TUM_db1_S2_Mat!J2*Weighting!T10+TUM_db1_S2_Mat!K2*Weighting!T11+TUM_db1_S2_Mat!L2*Weighting!T12+TUM_db1_S2_Mat!M2*Weighting!T13+TUM_db1_S2_Mat!N2*Weighting!T14+TUM_db1_S2_Mat!O2*Weighting!T15+TUM_db1_S2_Mat!P2*Weighting!T16+TUM_db1_S2_Mat!Q2*Weighting!T17</f>
        <v>101.31382089436019</v>
      </c>
      <c r="U2" s="6">
        <f>+TUM_db1_S2_Mat!B2*Weighting!U2+TUM_db1_S2_Mat!C2*Weighting!U3+TUM_db1_S2_Mat!D2*Weighting!U4+TUM_db1_S2_Mat!E2*Weighting!U5+TUM_db1_S2_Mat!F2*Weighting!U6+TUM_db1_S2_Mat!G2*Weighting!U7+TUM_db1_S2_Mat!H2*Weighting!U8+TUM_db1_S2_Mat!I2*Weighting!U9+TUM_db1_S2_Mat!J2*Weighting!U10+TUM_db1_S2_Mat!K2*Weighting!U11+TUM_db1_S2_Mat!L2*Weighting!U12+TUM_db1_S2_Mat!M2*Weighting!U13+TUM_db1_S2_Mat!N2*Weighting!U14+TUM_db1_S2_Mat!O2*Weighting!U15+TUM_db1_S2_Mat!P2*Weighting!U16+TUM_db1_S2_Mat!Q2*Weighting!U17</f>
        <v>68.476933726203782</v>
      </c>
      <c r="V2" s="6">
        <f>+TUM_db1_S2_Mat!B2*Weighting!V2+TUM_db1_S2_Mat!C2*Weighting!V3+TUM_db1_S2_Mat!D2*Weighting!V4+TUM_db1_S2_Mat!E2*Weighting!V5+TUM_db1_S2_Mat!F2*Weighting!V6+TUM_db1_S2_Mat!G2*Weighting!V7+TUM_db1_S2_Mat!H2*Weighting!V8+TUM_db1_S2_Mat!I2*Weighting!V9+TUM_db1_S2_Mat!J2*Weighting!V10+TUM_db1_S2_Mat!K2*Weighting!V11+TUM_db1_S2_Mat!L2*Weighting!V12+TUM_db1_S2_Mat!M2*Weighting!V13+TUM_db1_S2_Mat!N2*Weighting!V14+TUM_db1_S2_Mat!O2*Weighting!V15+TUM_db1_S2_Mat!P2*Weighting!V16+TUM_db1_S2_Mat!Q2*Weighting!V17</f>
        <v>133.33119557031961</v>
      </c>
      <c r="W2" s="6">
        <f>+TUM_db1_S2_Mat!B2*Weighting!W2+TUM_db1_S2_Mat!C2*Weighting!W3+TUM_db1_S2_Mat!D2*Weighting!W4+TUM_db1_S2_Mat!E2*Weighting!W5+TUM_db1_S2_Mat!F2*Weighting!W6+TUM_db1_S2_Mat!G2*Weighting!W7+TUM_db1_S2_Mat!H2*Weighting!W8+TUM_db1_S2_Mat!I2*Weighting!W9+TUM_db1_S2_Mat!J2*Weighting!W10+TUM_db1_S2_Mat!K2*Weighting!W11+TUM_db1_S2_Mat!L2*Weighting!W12+TUM_db1_S2_Mat!M2*Weighting!W13+TUM_db1_S2_Mat!N2*Weighting!W14+TUM_db1_S2_Mat!O2*Weighting!W15+TUM_db1_S2_Mat!P2*Weighting!W16+TUM_db1_S2_Mat!Q2*Weighting!W17</f>
        <v>649.9841379868941</v>
      </c>
      <c r="X2" s="6">
        <f>+TUM_db1_S2_Mat!B2*Weighting!X2+TUM_db1_S2_Mat!C2*Weighting!X3+TUM_db1_S2_Mat!D2*Weighting!X4+TUM_db1_S2_Mat!E2*Weighting!X5+TUM_db1_S2_Mat!F2*Weighting!X6+TUM_db1_S2_Mat!G2*Weighting!X7+TUM_db1_S2_Mat!H2*Weighting!X8+TUM_db1_S2_Mat!I2*Weighting!X9+TUM_db1_S2_Mat!J2*Weighting!X10+TUM_db1_S2_Mat!K2*Weighting!X11+TUM_db1_S2_Mat!L2*Weighting!X12+TUM_db1_S2_Mat!M2*Weighting!X13+TUM_db1_S2_Mat!N2*Weighting!X14+TUM_db1_S2_Mat!O2*Weighting!X15+TUM_db1_S2_Mat!P2*Weighting!X16+TUM_db1_S2_Mat!Q2*Weighting!X17</f>
        <v>81.454197559156697</v>
      </c>
      <c r="Y2" s="6">
        <f>+TUM_db1_S2_Mat!B2*Weighting!Y2+TUM_db1_S2_Mat!C2*Weighting!Y3+TUM_db1_S2_Mat!D2*Weighting!Y4+TUM_db1_S2_Mat!E2*Weighting!Y5+TUM_db1_S2_Mat!F2*Weighting!Y6+TUM_db1_S2_Mat!G2*Weighting!Y7+TUM_db1_S2_Mat!H2*Weighting!Y8+TUM_db1_S2_Mat!I2*Weighting!Y9+TUM_db1_S2_Mat!J2*Weighting!Y10+TUM_db1_S2_Mat!K2*Weighting!Y11+TUM_db1_S2_Mat!L2*Weighting!Y12+TUM_db1_S2_Mat!M2*Weighting!Y13+TUM_db1_S2_Mat!N2*Weighting!Y14+TUM_db1_S2_Mat!O2*Weighting!Y15+TUM_db1_S2_Mat!P2*Weighting!Y16+TUM_db1_S2_Mat!Q2*Weighting!Y17</f>
        <v>1015.0100829432862</v>
      </c>
      <c r="Z2" s="6">
        <f>+TUM_db1_S2_Mat!B2*Weighting!Z2+TUM_db1_S2_Mat!C2*Weighting!Z3+TUM_db1_S2_Mat!D2*Weighting!Z4+TUM_db1_S2_Mat!E2*Weighting!Z5+TUM_db1_S2_Mat!F2*Weighting!Z6+TUM_db1_S2_Mat!G2*Weighting!Z7+TUM_db1_S2_Mat!H2*Weighting!Z8+TUM_db1_S2_Mat!I2*Weighting!Z9+TUM_db1_S2_Mat!J2*Weighting!Z10+TUM_db1_S2_Mat!K2*Weighting!Z11+TUM_db1_S2_Mat!L2*Weighting!Z12+TUM_db1_S2_Mat!M2*Weighting!Z13+TUM_db1_S2_Mat!N2*Weighting!Z14+TUM_db1_S2_Mat!O2*Weighting!Z15+TUM_db1_S2_Mat!P2*Weighting!Z16+TUM_db1_S2_Mat!Q2*Weighting!Z17</f>
        <v>69.909523194239497</v>
      </c>
      <c r="AA2" s="6">
        <f>+TUM_db1_S2_Mat!B2*Weighting!AA2+TUM_db1_S2_Mat!C2*Weighting!AA3+TUM_db1_S2_Mat!D2*Weighting!AA4+TUM_db1_S2_Mat!E2*Weighting!AA5+TUM_db1_S2_Mat!F2*Weighting!AA6+TUM_db1_S2_Mat!G2*Weighting!AA7+TUM_db1_S2_Mat!H2*Weighting!AA8+TUM_db1_S2_Mat!I2*Weighting!AA9+TUM_db1_S2_Mat!J2*Weighting!AA10+TUM_db1_S2_Mat!K2*Weighting!AA11+TUM_db1_S2_Mat!L2*Weighting!AA12+TUM_db1_S2_Mat!M2*Weighting!AA13+TUM_db1_S2_Mat!N2*Weighting!AA14+TUM_db1_S2_Mat!O2*Weighting!AA15+TUM_db1_S2_Mat!P2*Weighting!AA16+TUM_db1_S2_Mat!Q2*Weighting!AA17</f>
        <v>65.436133107757826</v>
      </c>
    </row>
    <row r="3" spans="1:27" x14ac:dyDescent="0.35">
      <c r="A3" s="5" t="s">
        <v>2</v>
      </c>
      <c r="B3" s="6">
        <f ca="1">+TUM_db1_S2_Mat!B3*Weighting!B2+TUM_db1_S2_Mat!C3*Weighting!B3+TUM_db1_S2_Mat!D3*Weighting!B4+TUM_db1_S2_Mat!E3*Weighting!B5+TUM_db1_S2_Mat!F3*Weighting!B6+TUM_db1_S2_Mat!G3*Weighting!B7+TUM_db1_S2_Mat!H3*Weighting!B8+TUM_db1_S2_Mat!I3*Weighting!B9+TUM_db1_S2_Mat!J3*Weighting!B10+TUM_db1_S2_Mat!K3*Weighting!B11+TUM_db1_S2_Mat!L3*Weighting!B12+TUM_db1_S2_Mat!M3*Weighting!B13+TUM_db1_S2_Mat!N3*Weighting!B14+TUM_db1_S2_Mat!O3*Weighting!B15+TUM_db1_S2_Mat!P3*Weighting!B16+TUM_db1_S2_Mat!Q3*Weighting!B17</f>
        <v>36.680917616127594</v>
      </c>
      <c r="C3" s="6">
        <f ca="1">+TUM_db1_S2_Mat!B3*Weighting!C2+TUM_db1_S2_Mat!C3*Weighting!C3+TUM_db1_S2_Mat!D3*Weighting!C4+TUM_db1_S2_Mat!E3*Weighting!C5+TUM_db1_S2_Mat!F3*Weighting!C6+TUM_db1_S2_Mat!G3*Weighting!C7+TUM_db1_S2_Mat!H3*Weighting!C8+TUM_db1_S2_Mat!I3*Weighting!C9+TUM_db1_S2_Mat!J3*Weighting!C10+TUM_db1_S2_Mat!K3*Weighting!C11+TUM_db1_S2_Mat!L3*Weighting!C12+TUM_db1_S2_Mat!M3*Weighting!C13+TUM_db1_S2_Mat!N3*Weighting!C14+TUM_db1_S2_Mat!O3*Weighting!C15+TUM_db1_S2_Mat!P3*Weighting!C16+TUM_db1_S2_Mat!Q3*Weighting!C17</f>
        <v>27.244005348248301</v>
      </c>
      <c r="D3" s="6">
        <f ca="1">+TUM_db1_S2_Mat!B3*Weighting!D2+TUM_db1_S2_Mat!C3*Weighting!D3+TUM_db1_S2_Mat!D3*Weighting!D4+TUM_db1_S2_Mat!E3*Weighting!D5+TUM_db1_S2_Mat!F3*Weighting!D6+TUM_db1_S2_Mat!G3*Weighting!D7+TUM_db1_S2_Mat!H3*Weighting!D8+TUM_db1_S2_Mat!I3*Weighting!D9+TUM_db1_S2_Mat!J3*Weighting!D10+TUM_db1_S2_Mat!K3*Weighting!D11+TUM_db1_S2_Mat!L3*Weighting!D12+TUM_db1_S2_Mat!M3*Weighting!D13+TUM_db1_S2_Mat!N3*Weighting!D14+TUM_db1_S2_Mat!O3*Weighting!D15+TUM_db1_S2_Mat!P3*Weighting!D16+TUM_db1_S2_Mat!Q3*Weighting!D17</f>
        <v>35.493276028995716</v>
      </c>
      <c r="E3" s="6">
        <f ca="1">+TUM_db1_S2_Mat!B3*Weighting!E2+TUM_db1_S2_Mat!C3*Weighting!E3+TUM_db1_S2_Mat!D3*Weighting!E4+TUM_db1_S2_Mat!E3*Weighting!E5+TUM_db1_S2_Mat!F3*Weighting!E6+TUM_db1_S2_Mat!G3*Weighting!E7+TUM_db1_S2_Mat!H3*Weighting!E8+TUM_db1_S2_Mat!I3*Weighting!E9+TUM_db1_S2_Mat!J3*Weighting!E10+TUM_db1_S2_Mat!K3*Weighting!E11+TUM_db1_S2_Mat!L3*Weighting!E12+TUM_db1_S2_Mat!M3*Weighting!E13+TUM_db1_S2_Mat!N3*Weighting!E14+TUM_db1_S2_Mat!O3*Weighting!E15+TUM_db1_S2_Mat!P3*Weighting!E16+TUM_db1_S2_Mat!Q3*Weighting!E17</f>
        <v>21.071188127695486</v>
      </c>
      <c r="F3" s="6">
        <f ca="1">+TUM_db1_S2_Mat!B3*Weighting!F2+TUM_db1_S2_Mat!C3*Weighting!F3+TUM_db1_S2_Mat!D3*Weighting!F4+TUM_db1_S2_Mat!E3*Weighting!F5+TUM_db1_S2_Mat!F3*Weighting!F6+TUM_db1_S2_Mat!G3*Weighting!F7+TUM_db1_S2_Mat!H3*Weighting!F8+TUM_db1_S2_Mat!I3*Weighting!F9+TUM_db1_S2_Mat!J3*Weighting!F10+TUM_db1_S2_Mat!K3*Weighting!F11+TUM_db1_S2_Mat!L3*Weighting!F12+TUM_db1_S2_Mat!M3*Weighting!F13+TUM_db1_S2_Mat!N3*Weighting!F14+TUM_db1_S2_Mat!O3*Weighting!F15+TUM_db1_S2_Mat!P3*Weighting!F16+TUM_db1_S2_Mat!Q3*Weighting!F17</f>
        <v>30.747221857196475</v>
      </c>
      <c r="G3" s="6">
        <f>+TUM_db1_S2_Mat!B3*Weighting!G2+TUM_db1_S2_Mat!C3*Weighting!G3+TUM_db1_S2_Mat!D3*Weighting!G4+TUM_db1_S2_Mat!E3*Weighting!G5+TUM_db1_S2_Mat!F3*Weighting!G6+TUM_db1_S2_Mat!G3*Weighting!G7+TUM_db1_S2_Mat!H3*Weighting!G8+TUM_db1_S2_Mat!I3*Weighting!G9+TUM_db1_S2_Mat!J3*Weighting!G10+TUM_db1_S2_Mat!K3*Weighting!G11+TUM_db1_S2_Mat!L3*Weighting!G12+TUM_db1_S2_Mat!M3*Weighting!G13+TUM_db1_S2_Mat!N3*Weighting!G14+TUM_db1_S2_Mat!O3*Weighting!G15+TUM_db1_S2_Mat!P3*Weighting!G16+TUM_db1_S2_Mat!Q3*Weighting!G17</f>
        <v>38.491229934651457</v>
      </c>
      <c r="H3" s="6">
        <f>+TUM_db1_S2_Mat!B3*Weighting!H2+TUM_db1_S2_Mat!C3*Weighting!H3+TUM_db1_S2_Mat!D3*Weighting!H4+TUM_db1_S2_Mat!E3*Weighting!H5+TUM_db1_S2_Mat!F3*Weighting!H6+TUM_db1_S2_Mat!G3*Weighting!H7+TUM_db1_S2_Mat!H3*Weighting!H8+TUM_db1_S2_Mat!I3*Weighting!H9+TUM_db1_S2_Mat!J3*Weighting!H10+TUM_db1_S2_Mat!K3*Weighting!H11+TUM_db1_S2_Mat!L3*Weighting!H12+TUM_db1_S2_Mat!M3*Weighting!H13+TUM_db1_S2_Mat!N3*Weighting!H14+TUM_db1_S2_Mat!O3*Weighting!H15+TUM_db1_S2_Mat!P3*Weighting!H16+TUM_db1_S2_Mat!Q3*Weighting!H17</f>
        <v>41.478504594376538</v>
      </c>
      <c r="I3" s="6">
        <f>+TUM_db1_S2_Mat!B3*Weighting!I2+TUM_db1_S2_Mat!C3*Weighting!I3+TUM_db1_S2_Mat!D3*Weighting!I4+TUM_db1_S2_Mat!E3*Weighting!I5+TUM_db1_S2_Mat!F3*Weighting!I6+TUM_db1_S2_Mat!G3*Weighting!I7+TUM_db1_S2_Mat!H3*Weighting!I8+TUM_db1_S2_Mat!I3*Weighting!I9+TUM_db1_S2_Mat!J3*Weighting!I10+TUM_db1_S2_Mat!K3*Weighting!I11+TUM_db1_S2_Mat!L3*Weighting!I12+TUM_db1_S2_Mat!M3*Weighting!I13+TUM_db1_S2_Mat!N3*Weighting!I14+TUM_db1_S2_Mat!O3*Weighting!I15+TUM_db1_S2_Mat!P3*Weighting!I16+TUM_db1_S2_Mat!Q3*Weighting!I17</f>
        <v>37.29620109361263</v>
      </c>
      <c r="J3" s="6">
        <f>+TUM_db1_S2_Mat!B3*Weighting!J2+TUM_db1_S2_Mat!C3*Weighting!J3+TUM_db1_S2_Mat!D3*Weighting!J4+TUM_db1_S2_Mat!E3*Weighting!J5+TUM_db1_S2_Mat!F3*Weighting!J6+TUM_db1_S2_Mat!G3*Weighting!J7+TUM_db1_S2_Mat!H3*Weighting!J8+TUM_db1_S2_Mat!I3*Weighting!J9+TUM_db1_S2_Mat!J3*Weighting!J10+TUM_db1_S2_Mat!K3*Weighting!J11+TUM_db1_S2_Mat!L3*Weighting!J12+TUM_db1_S2_Mat!M3*Weighting!J13+TUM_db1_S2_Mat!N3*Weighting!J14+TUM_db1_S2_Mat!O3*Weighting!J15+TUM_db1_S2_Mat!P3*Weighting!J16+TUM_db1_S2_Mat!Q3*Weighting!J17</f>
        <v>52.902200241260196</v>
      </c>
      <c r="K3" s="6">
        <f>+TUM_db1_S2_Mat!B3*Weighting!K2+TUM_db1_S2_Mat!C3*Weighting!K3+TUM_db1_S2_Mat!D3*Weighting!K4+TUM_db1_S2_Mat!E3*Weighting!K5+TUM_db1_S2_Mat!F3*Weighting!K6+TUM_db1_S2_Mat!G3*Weighting!K7+TUM_db1_S2_Mat!H3*Weighting!K8+TUM_db1_S2_Mat!I3*Weighting!K9+TUM_db1_S2_Mat!J3*Weighting!K10+TUM_db1_S2_Mat!K3*Weighting!K11+TUM_db1_S2_Mat!L3*Weighting!K12+TUM_db1_S2_Mat!M3*Weighting!K13+TUM_db1_S2_Mat!N3*Weighting!K14+TUM_db1_S2_Mat!O3*Weighting!K15+TUM_db1_S2_Mat!P3*Weighting!K16+TUM_db1_S2_Mat!Q3*Weighting!K17</f>
        <v>28.893284302088873</v>
      </c>
      <c r="L3" s="6">
        <f>+TUM_db1_S2_Mat!B3*Weighting!L2+TUM_db1_S2_Mat!C3*Weighting!L3+TUM_db1_S2_Mat!D3*Weighting!L4+TUM_db1_S2_Mat!E3*Weighting!L5+TUM_db1_S2_Mat!F3*Weighting!L6+TUM_db1_S2_Mat!G3*Weighting!L7+TUM_db1_S2_Mat!H3*Weighting!L8+TUM_db1_S2_Mat!I3*Weighting!L9+TUM_db1_S2_Mat!J3*Weighting!L10+TUM_db1_S2_Mat!K3*Weighting!L11+TUM_db1_S2_Mat!L3*Weighting!L12+TUM_db1_S2_Mat!M3*Weighting!L13+TUM_db1_S2_Mat!N3*Weighting!L14+TUM_db1_S2_Mat!O3*Weighting!L15+TUM_db1_S2_Mat!P3*Weighting!L16+TUM_db1_S2_Mat!Q3*Weighting!L17</f>
        <v>9.057271931196162</v>
      </c>
      <c r="M3" s="6">
        <f>+TUM_db1_S2_Mat!B3*Weighting!M2+TUM_db1_S2_Mat!C3*Weighting!M3+TUM_db1_S2_Mat!D3*Weighting!M4+TUM_db1_S2_Mat!E3*Weighting!M5+TUM_db1_S2_Mat!F3*Weighting!M6+TUM_db1_S2_Mat!G3*Weighting!M7+TUM_db1_S2_Mat!H3*Weighting!M8+TUM_db1_S2_Mat!I3*Weighting!M9+TUM_db1_S2_Mat!J3*Weighting!M10+TUM_db1_S2_Mat!K3*Weighting!M11+TUM_db1_S2_Mat!L3*Weighting!M12+TUM_db1_S2_Mat!M3*Weighting!M13+TUM_db1_S2_Mat!N3*Weighting!M14+TUM_db1_S2_Mat!O3*Weighting!M15+TUM_db1_S2_Mat!P3*Weighting!M16+TUM_db1_S2_Mat!Q3*Weighting!M17</f>
        <v>0.42358789778408079</v>
      </c>
      <c r="N3" s="6">
        <f>+TUM_db1_S2_Mat!B3*Weighting!N2+TUM_db1_S2_Mat!C3*Weighting!N3+TUM_db1_S2_Mat!D3*Weighting!N4+TUM_db1_S2_Mat!E3*Weighting!N5+TUM_db1_S2_Mat!F3*Weighting!N6+TUM_db1_S2_Mat!G3*Weighting!N7+TUM_db1_S2_Mat!H3*Weighting!N8+TUM_db1_S2_Mat!I3*Weighting!N9+TUM_db1_S2_Mat!J3*Weighting!N10+TUM_db1_S2_Mat!K3*Weighting!N11+TUM_db1_S2_Mat!L3*Weighting!N12+TUM_db1_S2_Mat!M3*Weighting!N13+TUM_db1_S2_Mat!N3*Weighting!N14+TUM_db1_S2_Mat!O3*Weighting!N15+TUM_db1_S2_Mat!P3*Weighting!N16+TUM_db1_S2_Mat!Q3*Weighting!N17</f>
        <v>108.99187351583743</v>
      </c>
      <c r="O3" s="6">
        <f>+TUM_db1_S2_Mat!B3*Weighting!O2+TUM_db1_S2_Mat!C3*Weighting!O3+TUM_db1_S2_Mat!D3*Weighting!O4+TUM_db1_S2_Mat!E3*Weighting!O5+TUM_db1_S2_Mat!F3*Weighting!O6+TUM_db1_S2_Mat!G3*Weighting!O7+TUM_db1_S2_Mat!H3*Weighting!O8+TUM_db1_S2_Mat!I3*Weighting!O9+TUM_db1_S2_Mat!J3*Weighting!O10+TUM_db1_S2_Mat!K3*Weighting!O11+TUM_db1_S2_Mat!L3*Weighting!O12+TUM_db1_S2_Mat!M3*Weighting!O13+TUM_db1_S2_Mat!N3*Weighting!O14+TUM_db1_S2_Mat!O3*Weighting!O15+TUM_db1_S2_Mat!P3*Weighting!O16+TUM_db1_S2_Mat!Q3*Weighting!O17</f>
        <v>-18.952626243915944</v>
      </c>
      <c r="P3" s="6">
        <f>+TUM_db1_S2_Mat!B3*Weighting!P2+TUM_db1_S2_Mat!C3*Weighting!P3+TUM_db1_S2_Mat!D3*Weighting!P4+TUM_db1_S2_Mat!E3*Weighting!P5+TUM_db1_S2_Mat!F3*Weighting!P6+TUM_db1_S2_Mat!G3*Weighting!P7+TUM_db1_S2_Mat!H3*Weighting!P8+TUM_db1_S2_Mat!I3*Weighting!P9+TUM_db1_S2_Mat!J3*Weighting!P10+TUM_db1_S2_Mat!K3*Weighting!P11+TUM_db1_S2_Mat!L3*Weighting!P12+TUM_db1_S2_Mat!M3*Weighting!P13+TUM_db1_S2_Mat!N3*Weighting!P14+TUM_db1_S2_Mat!O3*Weighting!P15+TUM_db1_S2_Mat!P3*Weighting!P16+TUM_db1_S2_Mat!Q3*Weighting!P17</f>
        <v>11.552412826498621</v>
      </c>
      <c r="Q3" s="6">
        <f>+TUM_db1_S2_Mat!B3*Weighting!Q2+TUM_db1_S2_Mat!C3*Weighting!Q3+TUM_db1_S2_Mat!D3*Weighting!Q4+TUM_db1_S2_Mat!E3*Weighting!Q5+TUM_db1_S2_Mat!F3*Weighting!Q6+TUM_db1_S2_Mat!G3*Weighting!Q7+TUM_db1_S2_Mat!H3*Weighting!Q8+TUM_db1_S2_Mat!I3*Weighting!Q9+TUM_db1_S2_Mat!J3*Weighting!Q10+TUM_db1_S2_Mat!K3*Weighting!Q11+TUM_db1_S2_Mat!L3*Weighting!Q12+TUM_db1_S2_Mat!M3*Weighting!Q13+TUM_db1_S2_Mat!N3*Weighting!Q14+TUM_db1_S2_Mat!O3*Weighting!Q15+TUM_db1_S2_Mat!P3*Weighting!Q16+TUM_db1_S2_Mat!Q3*Weighting!Q17</f>
        <v>1.0334445121682847</v>
      </c>
      <c r="R3" s="6">
        <f>+TUM_db1_S2_Mat!B3*Weighting!R2+TUM_db1_S2_Mat!C3*Weighting!R3+TUM_db1_S2_Mat!D3*Weighting!R4+TUM_db1_S2_Mat!E3*Weighting!R5+TUM_db1_S2_Mat!F3*Weighting!R6+TUM_db1_S2_Mat!G3*Weighting!R7+TUM_db1_S2_Mat!H3*Weighting!R8+TUM_db1_S2_Mat!I3*Weighting!R9+TUM_db1_S2_Mat!J3*Weighting!R10+TUM_db1_S2_Mat!K3*Weighting!R11+TUM_db1_S2_Mat!L3*Weighting!R12+TUM_db1_S2_Mat!M3*Weighting!R13+TUM_db1_S2_Mat!N3*Weighting!R14+TUM_db1_S2_Mat!O3*Weighting!R15+TUM_db1_S2_Mat!P3*Weighting!R16+TUM_db1_S2_Mat!Q3*Weighting!R17</f>
        <v>13.823246397239867</v>
      </c>
      <c r="S3" s="6">
        <f>+TUM_db1_S2_Mat!B3*Weighting!S2+TUM_db1_S2_Mat!C3*Weighting!S3+TUM_db1_S2_Mat!D3*Weighting!S4+TUM_db1_S2_Mat!E3*Weighting!S5+TUM_db1_S2_Mat!F3*Weighting!S6+TUM_db1_S2_Mat!G3*Weighting!S7+TUM_db1_S2_Mat!H3*Weighting!S8+TUM_db1_S2_Mat!I3*Weighting!S9+TUM_db1_S2_Mat!J3*Weighting!S10+TUM_db1_S2_Mat!K3*Weighting!S11+TUM_db1_S2_Mat!L3*Weighting!S12+TUM_db1_S2_Mat!M3*Weighting!S13+TUM_db1_S2_Mat!N3*Weighting!S14+TUM_db1_S2_Mat!O3*Weighting!S15+TUM_db1_S2_Mat!P3*Weighting!S16+TUM_db1_S2_Mat!Q3*Weighting!S17</f>
        <v>15.72106541141617</v>
      </c>
      <c r="T3" s="6">
        <f>+TUM_db1_S2_Mat!B3*Weighting!T2+TUM_db1_S2_Mat!C3*Weighting!T3+TUM_db1_S2_Mat!D3*Weighting!T4+TUM_db1_S2_Mat!E3*Weighting!T5+TUM_db1_S2_Mat!F3*Weighting!T6+TUM_db1_S2_Mat!G3*Weighting!T7+TUM_db1_S2_Mat!H3*Weighting!T8+TUM_db1_S2_Mat!I3*Weighting!T9+TUM_db1_S2_Mat!J3*Weighting!T10+TUM_db1_S2_Mat!K3*Weighting!T11+TUM_db1_S2_Mat!L3*Weighting!T12+TUM_db1_S2_Mat!M3*Weighting!T13+TUM_db1_S2_Mat!N3*Weighting!T14+TUM_db1_S2_Mat!O3*Weighting!T15+TUM_db1_S2_Mat!P3*Weighting!T16+TUM_db1_S2_Mat!Q3*Weighting!T17</f>
        <v>19.553088129967854</v>
      </c>
      <c r="U3" s="6">
        <f>+TUM_db1_S2_Mat!B3*Weighting!U2+TUM_db1_S2_Mat!C3*Weighting!U3+TUM_db1_S2_Mat!D3*Weighting!U4+TUM_db1_S2_Mat!E3*Weighting!U5+TUM_db1_S2_Mat!F3*Weighting!U6+TUM_db1_S2_Mat!G3*Weighting!U7+TUM_db1_S2_Mat!H3*Weighting!U8+TUM_db1_S2_Mat!I3*Weighting!U9+TUM_db1_S2_Mat!J3*Weighting!U10+TUM_db1_S2_Mat!K3*Weighting!U11+TUM_db1_S2_Mat!L3*Weighting!U12+TUM_db1_S2_Mat!M3*Weighting!U13+TUM_db1_S2_Mat!N3*Weighting!U14+TUM_db1_S2_Mat!O3*Weighting!U15+TUM_db1_S2_Mat!P3*Weighting!U16+TUM_db1_S2_Mat!Q3*Weighting!U17</f>
        <v>13.916780114800266</v>
      </c>
      <c r="V3" s="6">
        <f>+TUM_db1_S2_Mat!B3*Weighting!V2+TUM_db1_S2_Mat!C3*Weighting!V3+TUM_db1_S2_Mat!D3*Weighting!V4+TUM_db1_S2_Mat!E3*Weighting!V5+TUM_db1_S2_Mat!F3*Weighting!V6+TUM_db1_S2_Mat!G3*Weighting!V7+TUM_db1_S2_Mat!H3*Weighting!V8+TUM_db1_S2_Mat!I3*Weighting!V9+TUM_db1_S2_Mat!J3*Weighting!V10+TUM_db1_S2_Mat!K3*Weighting!V11+TUM_db1_S2_Mat!L3*Weighting!V12+TUM_db1_S2_Mat!M3*Weighting!V13+TUM_db1_S2_Mat!N3*Weighting!V14+TUM_db1_S2_Mat!O3*Weighting!V15+TUM_db1_S2_Mat!P3*Weighting!V16+TUM_db1_S2_Mat!Q3*Weighting!V17</f>
        <v>25.76702119269742</v>
      </c>
      <c r="W3" s="6">
        <f>+TUM_db1_S2_Mat!B3*Weighting!W2+TUM_db1_S2_Mat!C3*Weighting!W3+TUM_db1_S2_Mat!D3*Weighting!W4+TUM_db1_S2_Mat!E3*Weighting!W5+TUM_db1_S2_Mat!F3*Weighting!W6+TUM_db1_S2_Mat!G3*Weighting!W7+TUM_db1_S2_Mat!H3*Weighting!W8+TUM_db1_S2_Mat!I3*Weighting!W9+TUM_db1_S2_Mat!J3*Weighting!W10+TUM_db1_S2_Mat!K3*Weighting!W11+TUM_db1_S2_Mat!L3*Weighting!W12+TUM_db1_S2_Mat!M3*Weighting!W13+TUM_db1_S2_Mat!N3*Weighting!W14+TUM_db1_S2_Mat!O3*Weighting!W15+TUM_db1_S2_Mat!P3*Weighting!W16+TUM_db1_S2_Mat!Q3*Weighting!W17</f>
        <v>166.76192665165541</v>
      </c>
      <c r="X3" s="6">
        <f>+TUM_db1_S2_Mat!B3*Weighting!X2+TUM_db1_S2_Mat!C3*Weighting!X3+TUM_db1_S2_Mat!D3*Weighting!X4+TUM_db1_S2_Mat!E3*Weighting!X5+TUM_db1_S2_Mat!F3*Weighting!X6+TUM_db1_S2_Mat!G3*Weighting!X7+TUM_db1_S2_Mat!H3*Weighting!X8+TUM_db1_S2_Mat!I3*Weighting!X9+TUM_db1_S2_Mat!J3*Weighting!X10+TUM_db1_S2_Mat!K3*Weighting!X11+TUM_db1_S2_Mat!L3*Weighting!X12+TUM_db1_S2_Mat!M3*Weighting!X13+TUM_db1_S2_Mat!N3*Weighting!X14+TUM_db1_S2_Mat!O3*Weighting!X15+TUM_db1_S2_Mat!P3*Weighting!X16+TUM_db1_S2_Mat!Q3*Weighting!X17</f>
        <v>18.558472779074442</v>
      </c>
      <c r="Y3" s="6">
        <f>+TUM_db1_S2_Mat!B3*Weighting!Y2+TUM_db1_S2_Mat!C3*Weighting!Y3+TUM_db1_S2_Mat!D3*Weighting!Y4+TUM_db1_S2_Mat!E3*Weighting!Y5+TUM_db1_S2_Mat!F3*Weighting!Y6+TUM_db1_S2_Mat!G3*Weighting!Y7+TUM_db1_S2_Mat!H3*Weighting!Y8+TUM_db1_S2_Mat!I3*Weighting!Y9+TUM_db1_S2_Mat!J3*Weighting!Y10+TUM_db1_S2_Mat!K3*Weighting!Y11+TUM_db1_S2_Mat!L3*Weighting!Y12+TUM_db1_S2_Mat!M3*Weighting!Y13+TUM_db1_S2_Mat!N3*Weighting!Y14+TUM_db1_S2_Mat!O3*Weighting!Y15+TUM_db1_S2_Mat!P3*Weighting!Y16+TUM_db1_S2_Mat!Q3*Weighting!Y17</f>
        <v>200.91695282535787</v>
      </c>
      <c r="Z3" s="6">
        <f>+TUM_db1_S2_Mat!B3*Weighting!Z2+TUM_db1_S2_Mat!C3*Weighting!Z3+TUM_db1_S2_Mat!D3*Weighting!Z4+TUM_db1_S2_Mat!E3*Weighting!Z5+TUM_db1_S2_Mat!F3*Weighting!Z6+TUM_db1_S2_Mat!G3*Weighting!Z7+TUM_db1_S2_Mat!H3*Weighting!Z8+TUM_db1_S2_Mat!I3*Weighting!Z9+TUM_db1_S2_Mat!J3*Weighting!Z10+TUM_db1_S2_Mat!K3*Weighting!Z11+TUM_db1_S2_Mat!L3*Weighting!Z12+TUM_db1_S2_Mat!M3*Weighting!Z13+TUM_db1_S2_Mat!N3*Weighting!Z14+TUM_db1_S2_Mat!O3*Weighting!Z15+TUM_db1_S2_Mat!P3*Weighting!Z16+TUM_db1_S2_Mat!Q3*Weighting!Z17</f>
        <v>14.886210600308099</v>
      </c>
      <c r="AA3" s="6">
        <f>+TUM_db1_S2_Mat!B3*Weighting!AA2+TUM_db1_S2_Mat!C3*Weighting!AA3+TUM_db1_S2_Mat!D3*Weighting!AA4+TUM_db1_S2_Mat!E3*Weighting!AA5+TUM_db1_S2_Mat!F3*Weighting!AA6+TUM_db1_S2_Mat!G3*Weighting!AA7+TUM_db1_S2_Mat!H3*Weighting!AA8+TUM_db1_S2_Mat!I3*Weighting!AA9+TUM_db1_S2_Mat!J3*Weighting!AA10+TUM_db1_S2_Mat!K3*Weighting!AA11+TUM_db1_S2_Mat!L3*Weighting!AA12+TUM_db1_S2_Mat!M3*Weighting!AA13+TUM_db1_S2_Mat!N3*Weighting!AA14+TUM_db1_S2_Mat!O3*Weighting!AA15+TUM_db1_S2_Mat!P3*Weighting!AA16+TUM_db1_S2_Mat!Q3*Weighting!AA17</f>
        <v>13.848950412337222</v>
      </c>
    </row>
    <row r="4" spans="1:27" x14ac:dyDescent="0.35">
      <c r="A4" s="5" t="s">
        <v>3</v>
      </c>
      <c r="B4" s="6">
        <f ca="1">+TUM_db1_S2_Mat!B4*Weighting!B2+TUM_db1_S2_Mat!C4*Weighting!B3+TUM_db1_S2_Mat!D4*Weighting!B4+TUM_db1_S2_Mat!E4*Weighting!B5+TUM_db1_S2_Mat!F4*Weighting!B6+TUM_db1_S2_Mat!G4*Weighting!B7+TUM_db1_S2_Mat!H4*Weighting!B8+TUM_db1_S2_Mat!I4*Weighting!B9+TUM_db1_S2_Mat!J4*Weighting!B10+TUM_db1_S2_Mat!K4*Weighting!B11+TUM_db1_S2_Mat!L4*Weighting!B12+TUM_db1_S2_Mat!M4*Weighting!B13+TUM_db1_S2_Mat!N4*Weighting!B14+TUM_db1_S2_Mat!O4*Weighting!B15+TUM_db1_S2_Mat!P4*Weighting!B16+TUM_db1_S2_Mat!Q4*Weighting!B17</f>
        <v>130.19534520659042</v>
      </c>
      <c r="C4" s="6">
        <f ca="1">+TUM_db1_S2_Mat!B4*Weighting!C2+TUM_db1_S2_Mat!C4*Weighting!C3+TUM_db1_S2_Mat!D4*Weighting!C4+TUM_db1_S2_Mat!E4*Weighting!C5+TUM_db1_S2_Mat!F4*Weighting!C6+TUM_db1_S2_Mat!G4*Weighting!C7+TUM_db1_S2_Mat!H4*Weighting!C8+TUM_db1_S2_Mat!I4*Weighting!C9+TUM_db1_S2_Mat!J4*Weighting!C10+TUM_db1_S2_Mat!K4*Weighting!C11+TUM_db1_S2_Mat!L4*Weighting!C12+TUM_db1_S2_Mat!M4*Weighting!C13+TUM_db1_S2_Mat!N4*Weighting!C14+TUM_db1_S2_Mat!O4*Weighting!C15+TUM_db1_S2_Mat!P4*Weighting!C16+TUM_db1_S2_Mat!Q4*Weighting!C17</f>
        <v>98.242561261130788</v>
      </c>
      <c r="D4" s="6">
        <f ca="1">+TUM_db1_S2_Mat!B4*Weighting!D2+TUM_db1_S2_Mat!C4*Weighting!D3+TUM_db1_S2_Mat!D4*Weighting!D4+TUM_db1_S2_Mat!E4*Weighting!D5+TUM_db1_S2_Mat!F4*Weighting!D6+TUM_db1_S2_Mat!G4*Weighting!D7+TUM_db1_S2_Mat!H4*Weighting!D8+TUM_db1_S2_Mat!I4*Weighting!D9+TUM_db1_S2_Mat!J4*Weighting!D10+TUM_db1_S2_Mat!K4*Weighting!D11+TUM_db1_S2_Mat!L4*Weighting!D12+TUM_db1_S2_Mat!M4*Weighting!D13+TUM_db1_S2_Mat!N4*Weighting!D14+TUM_db1_S2_Mat!O4*Weighting!D15+TUM_db1_S2_Mat!P4*Weighting!D16+TUM_db1_S2_Mat!Q4*Weighting!D17</f>
        <v>126.57419180216158</v>
      </c>
      <c r="E4" s="6">
        <f ca="1">+TUM_db1_S2_Mat!B4*Weighting!E2+TUM_db1_S2_Mat!C4*Weighting!E3+TUM_db1_S2_Mat!D4*Weighting!E4+TUM_db1_S2_Mat!E4*Weighting!E5+TUM_db1_S2_Mat!F4*Weighting!E6+TUM_db1_S2_Mat!G4*Weighting!E7+TUM_db1_S2_Mat!H4*Weighting!E8+TUM_db1_S2_Mat!I4*Weighting!E9+TUM_db1_S2_Mat!J4*Weighting!E10+TUM_db1_S2_Mat!K4*Weighting!E11+TUM_db1_S2_Mat!L4*Weighting!E12+TUM_db1_S2_Mat!M4*Weighting!E13+TUM_db1_S2_Mat!N4*Weighting!E14+TUM_db1_S2_Mat!O4*Weighting!E15+TUM_db1_S2_Mat!P4*Weighting!E16+TUM_db1_S2_Mat!Q4*Weighting!E17</f>
        <v>73.143505532036869</v>
      </c>
      <c r="F4" s="6">
        <f ca="1">+TUM_db1_S2_Mat!B4*Weighting!F2+TUM_db1_S2_Mat!C4*Weighting!F3+TUM_db1_S2_Mat!D4*Weighting!F4+TUM_db1_S2_Mat!E4*Weighting!F5+TUM_db1_S2_Mat!F4*Weighting!F6+TUM_db1_S2_Mat!G4*Weighting!F7+TUM_db1_S2_Mat!H4*Weighting!F8+TUM_db1_S2_Mat!I4*Weighting!F9+TUM_db1_S2_Mat!J4*Weighting!F10+TUM_db1_S2_Mat!K4*Weighting!F11+TUM_db1_S2_Mat!L4*Weighting!F12+TUM_db1_S2_Mat!M4*Weighting!F13+TUM_db1_S2_Mat!N4*Weighting!F14+TUM_db1_S2_Mat!O4*Weighting!F15+TUM_db1_S2_Mat!P4*Weighting!F16+TUM_db1_S2_Mat!Q4*Weighting!F17</f>
        <v>110.27076594751109</v>
      </c>
      <c r="G4" s="6">
        <f>+TUM_db1_S2_Mat!B4*Weighting!G2+TUM_db1_S2_Mat!C4*Weighting!G3+TUM_db1_S2_Mat!D4*Weighting!G4+TUM_db1_S2_Mat!E4*Weighting!G5+TUM_db1_S2_Mat!F4*Weighting!G6+TUM_db1_S2_Mat!G4*Weighting!G7+TUM_db1_S2_Mat!H4*Weighting!G8+TUM_db1_S2_Mat!I4*Weighting!G9+TUM_db1_S2_Mat!J4*Weighting!G10+TUM_db1_S2_Mat!K4*Weighting!G11+TUM_db1_S2_Mat!L4*Weighting!G12+TUM_db1_S2_Mat!M4*Weighting!G13+TUM_db1_S2_Mat!N4*Weighting!G14+TUM_db1_S2_Mat!O4*Weighting!G15+TUM_db1_S2_Mat!P4*Weighting!G16+TUM_db1_S2_Mat!Q4*Weighting!G17</f>
        <v>138.017717199966</v>
      </c>
      <c r="H4" s="6">
        <f>+TUM_db1_S2_Mat!B4*Weighting!H2+TUM_db1_S2_Mat!C4*Weighting!H3+TUM_db1_S2_Mat!D4*Weighting!H4+TUM_db1_S2_Mat!E4*Weighting!H5+TUM_db1_S2_Mat!F4*Weighting!H6+TUM_db1_S2_Mat!G4*Weighting!H7+TUM_db1_S2_Mat!H4*Weighting!H8+TUM_db1_S2_Mat!I4*Weighting!H9+TUM_db1_S2_Mat!J4*Weighting!H10+TUM_db1_S2_Mat!K4*Weighting!H11+TUM_db1_S2_Mat!L4*Weighting!H12+TUM_db1_S2_Mat!M4*Weighting!H13+TUM_db1_S2_Mat!N4*Weighting!H14+TUM_db1_S2_Mat!O4*Weighting!H15+TUM_db1_S2_Mat!P4*Weighting!H16+TUM_db1_S2_Mat!Q4*Weighting!H17</f>
        <v>152.18987864640093</v>
      </c>
      <c r="I4" s="6">
        <f>+TUM_db1_S2_Mat!B4*Weighting!I2+TUM_db1_S2_Mat!C4*Weighting!I3+TUM_db1_S2_Mat!D4*Weighting!I4+TUM_db1_S2_Mat!E4*Weighting!I5+TUM_db1_S2_Mat!F4*Weighting!I6+TUM_db1_S2_Mat!G4*Weighting!I7+TUM_db1_S2_Mat!H4*Weighting!I8+TUM_db1_S2_Mat!I4*Weighting!I9+TUM_db1_S2_Mat!J4*Weighting!I10+TUM_db1_S2_Mat!K4*Weighting!I11+TUM_db1_S2_Mat!L4*Weighting!I12+TUM_db1_S2_Mat!M4*Weighting!I13+TUM_db1_S2_Mat!N4*Weighting!I14+TUM_db1_S2_Mat!O4*Weighting!I15+TUM_db1_S2_Mat!P4*Weighting!I16+TUM_db1_S2_Mat!Q4*Weighting!I17</f>
        <v>134.07889288223842</v>
      </c>
      <c r="J4" s="6">
        <f>+TUM_db1_S2_Mat!B4*Weighting!J2+TUM_db1_S2_Mat!C4*Weighting!J3+TUM_db1_S2_Mat!D4*Weighting!J4+TUM_db1_S2_Mat!E4*Weighting!J5+TUM_db1_S2_Mat!F4*Weighting!J6+TUM_db1_S2_Mat!G4*Weighting!J7+TUM_db1_S2_Mat!H4*Weighting!J8+TUM_db1_S2_Mat!I4*Weighting!J9+TUM_db1_S2_Mat!J4*Weighting!J10+TUM_db1_S2_Mat!K4*Weighting!J11+TUM_db1_S2_Mat!L4*Weighting!J12+TUM_db1_S2_Mat!M4*Weighting!J13+TUM_db1_S2_Mat!N4*Weighting!J14+TUM_db1_S2_Mat!O4*Weighting!J15+TUM_db1_S2_Mat!P4*Weighting!J16+TUM_db1_S2_Mat!Q4*Weighting!J17</f>
        <v>172.99359829074336</v>
      </c>
      <c r="K4" s="6">
        <f>+TUM_db1_S2_Mat!B4*Weighting!K2+TUM_db1_S2_Mat!C4*Weighting!K3+TUM_db1_S2_Mat!D4*Weighting!K4+TUM_db1_S2_Mat!E4*Weighting!K5+TUM_db1_S2_Mat!F4*Weighting!K6+TUM_db1_S2_Mat!G4*Weighting!K7+TUM_db1_S2_Mat!H4*Weighting!K8+TUM_db1_S2_Mat!I4*Weighting!K9+TUM_db1_S2_Mat!J4*Weighting!K10+TUM_db1_S2_Mat!K4*Weighting!K11+TUM_db1_S2_Mat!L4*Weighting!K12+TUM_db1_S2_Mat!M4*Weighting!K13+TUM_db1_S2_Mat!N4*Weighting!K14+TUM_db1_S2_Mat!O4*Weighting!K15+TUM_db1_S2_Mat!P4*Weighting!K16+TUM_db1_S2_Mat!Q4*Weighting!K17</f>
        <v>104.01056224003365</v>
      </c>
      <c r="L4" s="6">
        <f>+TUM_db1_S2_Mat!B4*Weighting!L2+TUM_db1_S2_Mat!C4*Weighting!L3+TUM_db1_S2_Mat!D4*Weighting!L4+TUM_db1_S2_Mat!E4*Weighting!L5+TUM_db1_S2_Mat!F4*Weighting!L6+TUM_db1_S2_Mat!G4*Weighting!L7+TUM_db1_S2_Mat!H4*Weighting!L8+TUM_db1_S2_Mat!I4*Weighting!L9+TUM_db1_S2_Mat!J4*Weighting!L10+TUM_db1_S2_Mat!K4*Weighting!L11+TUM_db1_S2_Mat!L4*Weighting!L12+TUM_db1_S2_Mat!M4*Weighting!L13+TUM_db1_S2_Mat!N4*Weighting!L14+TUM_db1_S2_Mat!O4*Weighting!L15+TUM_db1_S2_Mat!P4*Weighting!L16+TUM_db1_S2_Mat!Q4*Weighting!L17</f>
        <v>35.562863368522237</v>
      </c>
      <c r="M4" s="6">
        <f>+TUM_db1_S2_Mat!B4*Weighting!M2+TUM_db1_S2_Mat!C4*Weighting!M3+TUM_db1_S2_Mat!D4*Weighting!M4+TUM_db1_S2_Mat!E4*Weighting!M5+TUM_db1_S2_Mat!F4*Weighting!M6+TUM_db1_S2_Mat!G4*Weighting!M7+TUM_db1_S2_Mat!H4*Weighting!M8+TUM_db1_S2_Mat!I4*Weighting!M9+TUM_db1_S2_Mat!J4*Weighting!M10+TUM_db1_S2_Mat!K4*Weighting!M11+TUM_db1_S2_Mat!L4*Weighting!M12+TUM_db1_S2_Mat!M4*Weighting!M13+TUM_db1_S2_Mat!N4*Weighting!M14+TUM_db1_S2_Mat!O4*Weighting!M15+TUM_db1_S2_Mat!P4*Weighting!M16+TUM_db1_S2_Mat!Q4*Weighting!M17</f>
        <v>1.6148032202971927</v>
      </c>
      <c r="N4" s="6">
        <f>+TUM_db1_S2_Mat!B4*Weighting!N2+TUM_db1_S2_Mat!C4*Weighting!N3+TUM_db1_S2_Mat!D4*Weighting!N4+TUM_db1_S2_Mat!E4*Weighting!N5+TUM_db1_S2_Mat!F4*Weighting!N6+TUM_db1_S2_Mat!G4*Weighting!N7+TUM_db1_S2_Mat!H4*Weighting!N8+TUM_db1_S2_Mat!I4*Weighting!N9+TUM_db1_S2_Mat!J4*Weighting!N10+TUM_db1_S2_Mat!K4*Weighting!N11+TUM_db1_S2_Mat!L4*Weighting!N12+TUM_db1_S2_Mat!M4*Weighting!N13+TUM_db1_S2_Mat!N4*Weighting!N14+TUM_db1_S2_Mat!O4*Weighting!N15+TUM_db1_S2_Mat!P4*Weighting!N16+TUM_db1_S2_Mat!Q4*Weighting!N17</f>
        <v>392.21699042890367</v>
      </c>
      <c r="O4" s="6">
        <f>+TUM_db1_S2_Mat!B4*Weighting!O2+TUM_db1_S2_Mat!C4*Weighting!O3+TUM_db1_S2_Mat!D4*Weighting!O4+TUM_db1_S2_Mat!E4*Weighting!O5+TUM_db1_S2_Mat!F4*Weighting!O6+TUM_db1_S2_Mat!G4*Weighting!O7+TUM_db1_S2_Mat!H4*Weighting!O8+TUM_db1_S2_Mat!I4*Weighting!O9+TUM_db1_S2_Mat!J4*Weighting!O10+TUM_db1_S2_Mat!K4*Weighting!O11+TUM_db1_S2_Mat!L4*Weighting!O12+TUM_db1_S2_Mat!M4*Weighting!O13+TUM_db1_S2_Mat!N4*Weighting!O14+TUM_db1_S2_Mat!O4*Weighting!O15+TUM_db1_S2_Mat!P4*Weighting!O16+TUM_db1_S2_Mat!Q4*Weighting!O17</f>
        <v>-134.91546289412071</v>
      </c>
      <c r="P4" s="6">
        <f>+TUM_db1_S2_Mat!B4*Weighting!P2+TUM_db1_S2_Mat!C4*Weighting!P3+TUM_db1_S2_Mat!D4*Weighting!P4+TUM_db1_S2_Mat!E4*Weighting!P5+TUM_db1_S2_Mat!F4*Weighting!P6+TUM_db1_S2_Mat!G4*Weighting!P7+TUM_db1_S2_Mat!H4*Weighting!P8+TUM_db1_S2_Mat!I4*Weighting!P9+TUM_db1_S2_Mat!J4*Weighting!P10+TUM_db1_S2_Mat!K4*Weighting!P11+TUM_db1_S2_Mat!L4*Weighting!P12+TUM_db1_S2_Mat!M4*Weighting!P13+TUM_db1_S2_Mat!N4*Weighting!P14+TUM_db1_S2_Mat!O4*Weighting!P15+TUM_db1_S2_Mat!P4*Weighting!P16+TUM_db1_S2_Mat!Q4*Weighting!P17</f>
        <v>46.841070987165232</v>
      </c>
      <c r="Q4" s="6">
        <f>+TUM_db1_S2_Mat!B4*Weighting!Q2+TUM_db1_S2_Mat!C4*Weighting!Q3+TUM_db1_S2_Mat!D4*Weighting!Q4+TUM_db1_S2_Mat!E4*Weighting!Q5+TUM_db1_S2_Mat!F4*Weighting!Q6+TUM_db1_S2_Mat!G4*Weighting!Q7+TUM_db1_S2_Mat!H4*Weighting!Q8+TUM_db1_S2_Mat!I4*Weighting!Q9+TUM_db1_S2_Mat!J4*Weighting!Q10+TUM_db1_S2_Mat!K4*Weighting!Q11+TUM_db1_S2_Mat!L4*Weighting!Q12+TUM_db1_S2_Mat!M4*Weighting!Q13+TUM_db1_S2_Mat!N4*Weighting!Q14+TUM_db1_S2_Mat!O4*Weighting!Q15+TUM_db1_S2_Mat!P4*Weighting!Q16+TUM_db1_S2_Mat!Q4*Weighting!Q17</f>
        <v>3.9783446497600998</v>
      </c>
      <c r="R4" s="6">
        <f>+TUM_db1_S2_Mat!B4*Weighting!R2+TUM_db1_S2_Mat!C4*Weighting!R3+TUM_db1_S2_Mat!D4*Weighting!R4+TUM_db1_S2_Mat!E4*Weighting!R5+TUM_db1_S2_Mat!F4*Weighting!R6+TUM_db1_S2_Mat!G4*Weighting!R7+TUM_db1_S2_Mat!H4*Weighting!R8+TUM_db1_S2_Mat!I4*Weighting!R9+TUM_db1_S2_Mat!J4*Weighting!R10+TUM_db1_S2_Mat!K4*Weighting!R11+TUM_db1_S2_Mat!L4*Weighting!R12+TUM_db1_S2_Mat!M4*Weighting!R13+TUM_db1_S2_Mat!N4*Weighting!R14+TUM_db1_S2_Mat!O4*Weighting!R15+TUM_db1_S2_Mat!P4*Weighting!R16+TUM_db1_S2_Mat!Q4*Weighting!R17</f>
        <v>50.631936909098705</v>
      </c>
      <c r="S4" s="6">
        <f>+TUM_db1_S2_Mat!B4*Weighting!S2+TUM_db1_S2_Mat!C4*Weighting!S3+TUM_db1_S2_Mat!D4*Weighting!S4+TUM_db1_S2_Mat!E4*Weighting!S5+TUM_db1_S2_Mat!F4*Weighting!S6+TUM_db1_S2_Mat!G4*Weighting!S7+TUM_db1_S2_Mat!H4*Weighting!S8+TUM_db1_S2_Mat!I4*Weighting!S9+TUM_db1_S2_Mat!J4*Weighting!S10+TUM_db1_S2_Mat!K4*Weighting!S11+TUM_db1_S2_Mat!L4*Weighting!S12+TUM_db1_S2_Mat!M4*Weighting!S13+TUM_db1_S2_Mat!N4*Weighting!S14+TUM_db1_S2_Mat!O4*Weighting!S15+TUM_db1_S2_Mat!P4*Weighting!S16+TUM_db1_S2_Mat!Q4*Weighting!S17</f>
        <v>64.420108544055466</v>
      </c>
      <c r="T4" s="6">
        <f>+TUM_db1_S2_Mat!B4*Weighting!T2+TUM_db1_S2_Mat!C4*Weighting!T3+TUM_db1_S2_Mat!D4*Weighting!T4+TUM_db1_S2_Mat!E4*Weighting!T5+TUM_db1_S2_Mat!F4*Weighting!T6+TUM_db1_S2_Mat!G4*Weighting!T7+TUM_db1_S2_Mat!H4*Weighting!T8+TUM_db1_S2_Mat!I4*Weighting!T9+TUM_db1_S2_Mat!J4*Weighting!T10+TUM_db1_S2_Mat!K4*Weighting!T11+TUM_db1_S2_Mat!L4*Weighting!T12+TUM_db1_S2_Mat!M4*Weighting!T13+TUM_db1_S2_Mat!N4*Weighting!T14+TUM_db1_S2_Mat!O4*Weighting!T15+TUM_db1_S2_Mat!P4*Weighting!T16+TUM_db1_S2_Mat!Q4*Weighting!T17</f>
        <v>81.051056715488158</v>
      </c>
      <c r="U4" s="6">
        <f>+TUM_db1_S2_Mat!B4*Weighting!U2+TUM_db1_S2_Mat!C4*Weighting!U3+TUM_db1_S2_Mat!D4*Weighting!U4+TUM_db1_S2_Mat!E4*Weighting!U5+TUM_db1_S2_Mat!F4*Weighting!U6+TUM_db1_S2_Mat!G4*Weighting!U7+TUM_db1_S2_Mat!H4*Weighting!U8+TUM_db1_S2_Mat!I4*Weighting!U9+TUM_db1_S2_Mat!J4*Weighting!U10+TUM_db1_S2_Mat!K4*Weighting!U11+TUM_db1_S2_Mat!L4*Weighting!U12+TUM_db1_S2_Mat!M4*Weighting!U13+TUM_db1_S2_Mat!N4*Weighting!U14+TUM_db1_S2_Mat!O4*Weighting!U15+TUM_db1_S2_Mat!P4*Weighting!U16+TUM_db1_S2_Mat!Q4*Weighting!U17</f>
        <v>54.781546980963022</v>
      </c>
      <c r="V4" s="6">
        <f>+TUM_db1_S2_Mat!B4*Weighting!V2+TUM_db1_S2_Mat!C4*Weighting!V3+TUM_db1_S2_Mat!D4*Weighting!V4+TUM_db1_S2_Mat!E4*Weighting!V5+TUM_db1_S2_Mat!F4*Weighting!V6+TUM_db1_S2_Mat!G4*Weighting!V7+TUM_db1_S2_Mat!H4*Weighting!V8+TUM_db1_S2_Mat!I4*Weighting!V9+TUM_db1_S2_Mat!J4*Weighting!V10+TUM_db1_S2_Mat!K4*Weighting!V11+TUM_db1_S2_Mat!L4*Weighting!V12+TUM_db1_S2_Mat!M4*Weighting!V13+TUM_db1_S2_Mat!N4*Weighting!V14+TUM_db1_S2_Mat!O4*Weighting!V15+TUM_db1_S2_Mat!P4*Weighting!V16+TUM_db1_S2_Mat!Q4*Weighting!V17</f>
        <v>106.66495645625569</v>
      </c>
      <c r="W4" s="6">
        <f>+TUM_db1_S2_Mat!B4*Weighting!W2+TUM_db1_S2_Mat!C4*Weighting!W3+TUM_db1_S2_Mat!D4*Weighting!W4+TUM_db1_S2_Mat!E4*Weighting!W5+TUM_db1_S2_Mat!F4*Weighting!W6+TUM_db1_S2_Mat!G4*Weighting!W7+TUM_db1_S2_Mat!H4*Weighting!W8+TUM_db1_S2_Mat!I4*Weighting!W9+TUM_db1_S2_Mat!J4*Weighting!W10+TUM_db1_S2_Mat!K4*Weighting!W11+TUM_db1_S2_Mat!L4*Weighting!W12+TUM_db1_S2_Mat!M4*Weighting!W13+TUM_db1_S2_Mat!N4*Weighting!W14+TUM_db1_S2_Mat!O4*Weighting!W15+TUM_db1_S2_Mat!P4*Weighting!W16+TUM_db1_S2_Mat!Q4*Weighting!W17</f>
        <v>519.9873103895153</v>
      </c>
      <c r="X4" s="6">
        <f>+TUM_db1_S2_Mat!B4*Weighting!X2+TUM_db1_S2_Mat!C4*Weighting!X3+TUM_db1_S2_Mat!D4*Weighting!X4+TUM_db1_S2_Mat!E4*Weighting!X5+TUM_db1_S2_Mat!F4*Weighting!X6+TUM_db1_S2_Mat!G4*Weighting!X7+TUM_db1_S2_Mat!H4*Weighting!X8+TUM_db1_S2_Mat!I4*Weighting!X9+TUM_db1_S2_Mat!J4*Weighting!X10+TUM_db1_S2_Mat!K4*Weighting!X11+TUM_db1_S2_Mat!L4*Weighting!X12+TUM_db1_S2_Mat!M4*Weighting!X13+TUM_db1_S2_Mat!N4*Weighting!X14+TUM_db1_S2_Mat!O4*Weighting!X15+TUM_db1_S2_Mat!P4*Weighting!X16+TUM_db1_S2_Mat!Q4*Weighting!X17</f>
        <v>65.16335804732536</v>
      </c>
      <c r="Y4" s="6">
        <f>+TUM_db1_S2_Mat!B4*Weighting!Y2+TUM_db1_S2_Mat!C4*Weighting!Y3+TUM_db1_S2_Mat!D4*Weighting!Y4+TUM_db1_S2_Mat!E4*Weighting!Y5+TUM_db1_S2_Mat!F4*Weighting!Y6+TUM_db1_S2_Mat!G4*Weighting!Y7+TUM_db1_S2_Mat!H4*Weighting!Y8+TUM_db1_S2_Mat!I4*Weighting!Y9+TUM_db1_S2_Mat!J4*Weighting!Y10+TUM_db1_S2_Mat!K4*Weighting!Y11+TUM_db1_S2_Mat!L4*Weighting!Y12+TUM_db1_S2_Mat!M4*Weighting!Y13+TUM_db1_S2_Mat!N4*Weighting!Y14+TUM_db1_S2_Mat!O4*Weighting!Y15+TUM_db1_S2_Mat!P4*Weighting!Y16+TUM_db1_S2_Mat!Q4*Weighting!Y17</f>
        <v>812.00806635462891</v>
      </c>
      <c r="Z4" s="6">
        <f>+TUM_db1_S2_Mat!B4*Weighting!Z2+TUM_db1_S2_Mat!C4*Weighting!Z3+TUM_db1_S2_Mat!D4*Weighting!Z4+TUM_db1_S2_Mat!E4*Weighting!Z5+TUM_db1_S2_Mat!F4*Weighting!Z6+TUM_db1_S2_Mat!G4*Weighting!Z7+TUM_db1_S2_Mat!H4*Weighting!Z8+TUM_db1_S2_Mat!I4*Weighting!Z9+TUM_db1_S2_Mat!J4*Weighting!Z10+TUM_db1_S2_Mat!K4*Weighting!Z11+TUM_db1_S2_Mat!L4*Weighting!Z12+TUM_db1_S2_Mat!M4*Weighting!Z13+TUM_db1_S2_Mat!N4*Weighting!Z14+TUM_db1_S2_Mat!O4*Weighting!Z15+TUM_db1_S2_Mat!P4*Weighting!Z16+TUM_db1_S2_Mat!Q4*Weighting!Z17</f>
        <v>55.927618555391597</v>
      </c>
      <c r="AA4" s="6">
        <f>+TUM_db1_S2_Mat!B4*Weighting!AA2+TUM_db1_S2_Mat!C4*Weighting!AA3+TUM_db1_S2_Mat!D4*Weighting!AA4+TUM_db1_S2_Mat!E4*Weighting!AA5+TUM_db1_S2_Mat!F4*Weighting!AA6+TUM_db1_S2_Mat!G4*Weighting!AA7+TUM_db1_S2_Mat!H4*Weighting!AA8+TUM_db1_S2_Mat!I4*Weighting!AA9+TUM_db1_S2_Mat!J4*Weighting!AA10+TUM_db1_S2_Mat!K4*Weighting!AA11+TUM_db1_S2_Mat!L4*Weighting!AA12+TUM_db1_S2_Mat!M4*Weighting!AA13+TUM_db1_S2_Mat!N4*Weighting!AA14+TUM_db1_S2_Mat!O4*Weighting!AA15+TUM_db1_S2_Mat!P4*Weighting!AA16+TUM_db1_S2_Mat!Q4*Weighting!AA17</f>
        <v>52.348906486206253</v>
      </c>
    </row>
  </sheetData>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1_S3_Treatm!B2*Weighting!B2+TUM_db1_S3_Treatm!C2*Weighting!B3+TUM_db1_S3_Treatm!D2*Weighting!B4+TUM_db1_S3_Treatm!E2*Weighting!B5+TUM_db1_S3_Treatm!F2*Weighting!B6+TUM_db1_S3_Treatm!G2*Weighting!B7+TUM_db1_S3_Treatm!H2*Weighting!B8+TUM_db1_S3_Treatm!I2*Weighting!B9+TUM_db1_S3_Treatm!J2*Weighting!B10+TUM_db1_S3_Treatm!K2*Weighting!B11+TUM_db1_S3_Treatm!L2*Weighting!B12+TUM_db1_S3_Treatm!M2*Weighting!B13+TUM_db1_S3_Treatm!N2*Weighting!B14+TUM_db1_S3_Treatm!O2*Weighting!B15+TUM_db1_S3_Treatm!P2*Weighting!B16+TUM_db1_S3_Treatm!Q2*Weighting!B17</f>
        <v>39.44545214289937</v>
      </c>
      <c r="C2" s="6">
        <f ca="1">+TUM_db1_S3_Treatm!B2*Weighting!C2+TUM_db1_S3_Treatm!C2*Weighting!C3+TUM_db1_S3_Treatm!D2*Weighting!C4+TUM_db1_S3_Treatm!E2*Weighting!C5+TUM_db1_S3_Treatm!F2*Weighting!C6+TUM_db1_S3_Treatm!G2*Weighting!C7+TUM_db1_S3_Treatm!H2*Weighting!C8+TUM_db1_S3_Treatm!I2*Weighting!C9+TUM_db1_S3_Treatm!J2*Weighting!C10+TUM_db1_S3_Treatm!K2*Weighting!C11+TUM_db1_S3_Treatm!L2*Weighting!C12+TUM_db1_S3_Treatm!M2*Weighting!C13+TUM_db1_S3_Treatm!N2*Weighting!C14+TUM_db1_S3_Treatm!O2*Weighting!C15+TUM_db1_S3_Treatm!P2*Weighting!C16+TUM_db1_S3_Treatm!Q2*Weighting!C17</f>
        <v>34.827804387081834</v>
      </c>
      <c r="D2" s="6">
        <f ca="1">+TUM_db1_S3_Treatm!B2*Weighting!D2+TUM_db1_S3_Treatm!C2*Weighting!D3+TUM_db1_S3_Treatm!D2*Weighting!D4+TUM_db1_S3_Treatm!E2*Weighting!D5+TUM_db1_S3_Treatm!F2*Weighting!D6+TUM_db1_S3_Treatm!G2*Weighting!D7+TUM_db1_S3_Treatm!H2*Weighting!D8+TUM_db1_S3_Treatm!I2*Weighting!D9+TUM_db1_S3_Treatm!J2*Weighting!D10+TUM_db1_S3_Treatm!K2*Weighting!D11+TUM_db1_S3_Treatm!L2*Weighting!D12+TUM_db1_S3_Treatm!M2*Weighting!D13+TUM_db1_S3_Treatm!N2*Weighting!D14+TUM_db1_S3_Treatm!O2*Weighting!D15+TUM_db1_S3_Treatm!P2*Weighting!D16+TUM_db1_S3_Treatm!Q2*Weighting!D17</f>
        <v>41.267291872624611</v>
      </c>
      <c r="E2" s="6">
        <f ca="1">+TUM_db1_S3_Treatm!B2*Weighting!E2+TUM_db1_S3_Treatm!C2*Weighting!E3+TUM_db1_S3_Treatm!D2*Weighting!E4+TUM_db1_S3_Treatm!E2*Weighting!E5+TUM_db1_S3_Treatm!F2*Weighting!E6+TUM_db1_S3_Treatm!G2*Weighting!E7+TUM_db1_S3_Treatm!H2*Weighting!E8+TUM_db1_S3_Treatm!I2*Weighting!E9+TUM_db1_S3_Treatm!J2*Weighting!E10+TUM_db1_S3_Treatm!K2*Weighting!E11+TUM_db1_S3_Treatm!L2*Weighting!E12+TUM_db1_S3_Treatm!M2*Weighting!E13+TUM_db1_S3_Treatm!N2*Weighting!E14+TUM_db1_S3_Treatm!O2*Weighting!E15+TUM_db1_S3_Treatm!P2*Weighting!E16+TUM_db1_S3_Treatm!Q2*Weighting!E17</f>
        <v>72.903906931608603</v>
      </c>
      <c r="F2" s="6">
        <f ca="1">+TUM_db1_S3_Treatm!B2*Weighting!F2+TUM_db1_S3_Treatm!C2*Weighting!F3+TUM_db1_S3_Treatm!D2*Weighting!F4+TUM_db1_S3_Treatm!E2*Weighting!F5+TUM_db1_S3_Treatm!F2*Weighting!F6+TUM_db1_S3_Treatm!G2*Weighting!F7+TUM_db1_S3_Treatm!H2*Weighting!F8+TUM_db1_S3_Treatm!I2*Weighting!F9+TUM_db1_S3_Treatm!J2*Weighting!F10+TUM_db1_S3_Treatm!K2*Weighting!F11+TUM_db1_S3_Treatm!L2*Weighting!F12+TUM_db1_S3_Treatm!M2*Weighting!F13+TUM_db1_S3_Treatm!N2*Weighting!F14+TUM_db1_S3_Treatm!O2*Weighting!F15+TUM_db1_S3_Treatm!P2*Weighting!F16+TUM_db1_S3_Treatm!Q2*Weighting!F17</f>
        <v>37.536605476417961</v>
      </c>
      <c r="G2" s="6">
        <f>+TUM_db1_S3_Treatm!B2*Weighting!G2+TUM_db1_S3_Treatm!C2*Weighting!G3+TUM_db1_S3_Treatm!D2*Weighting!G4+TUM_db1_S3_Treatm!E2*Weighting!G5+TUM_db1_S3_Treatm!F2*Weighting!G6+TUM_db1_S3_Treatm!G2*Weighting!G7+TUM_db1_S3_Treatm!H2*Weighting!G8+TUM_db1_S3_Treatm!I2*Weighting!G9+TUM_db1_S3_Treatm!J2*Weighting!G10+TUM_db1_S3_Treatm!K2*Weighting!G11+TUM_db1_S3_Treatm!L2*Weighting!G12+TUM_db1_S3_Treatm!M2*Weighting!G13+TUM_db1_S3_Treatm!N2*Weighting!G14+TUM_db1_S3_Treatm!O2*Weighting!G15+TUM_db1_S3_Treatm!P2*Weighting!G16+TUM_db1_S3_Treatm!Q2*Weighting!G17</f>
        <v>15.132305864768556</v>
      </c>
      <c r="H2" s="6">
        <f>+TUM_db1_S3_Treatm!B2*Weighting!H2+TUM_db1_S3_Treatm!C2*Weighting!H3+TUM_db1_S3_Treatm!D2*Weighting!H4+TUM_db1_S3_Treatm!E2*Weighting!H5+TUM_db1_S3_Treatm!F2*Weighting!H6+TUM_db1_S3_Treatm!G2*Weighting!H7+TUM_db1_S3_Treatm!H2*Weighting!H8+TUM_db1_S3_Treatm!I2*Weighting!H9+TUM_db1_S3_Treatm!J2*Weighting!H10+TUM_db1_S3_Treatm!K2*Weighting!H11+TUM_db1_S3_Treatm!L2*Weighting!H12+TUM_db1_S3_Treatm!M2*Weighting!H13+TUM_db1_S3_Treatm!N2*Weighting!H14+TUM_db1_S3_Treatm!O2*Weighting!H15+TUM_db1_S3_Treatm!P2*Weighting!H16+TUM_db1_S3_Treatm!Q2*Weighting!H17</f>
        <v>15.022685380140043</v>
      </c>
      <c r="I2" s="6">
        <f>+TUM_db1_S3_Treatm!B2*Weighting!I2+TUM_db1_S3_Treatm!C2*Weighting!I3+TUM_db1_S3_Treatm!D2*Weighting!I4+TUM_db1_S3_Treatm!E2*Weighting!I5+TUM_db1_S3_Treatm!F2*Weighting!I6+TUM_db1_S3_Treatm!G2*Weighting!I7+TUM_db1_S3_Treatm!H2*Weighting!I8+TUM_db1_S3_Treatm!I2*Weighting!I9+TUM_db1_S3_Treatm!J2*Weighting!I10+TUM_db1_S3_Treatm!K2*Weighting!I11+TUM_db1_S3_Treatm!L2*Weighting!I12+TUM_db1_S3_Treatm!M2*Weighting!I13+TUM_db1_S3_Treatm!N2*Weighting!I14+TUM_db1_S3_Treatm!O2*Weighting!I15+TUM_db1_S3_Treatm!P2*Weighting!I16+TUM_db1_S3_Treatm!Q2*Weighting!I17</f>
        <v>16.212779408574988</v>
      </c>
      <c r="J2" s="6">
        <f>+TUM_db1_S3_Treatm!B2*Weighting!J2+TUM_db1_S3_Treatm!C2*Weighting!J3+TUM_db1_S3_Treatm!D2*Weighting!J4+TUM_db1_S3_Treatm!E2*Weighting!J5+TUM_db1_S3_Treatm!F2*Weighting!J6+TUM_db1_S3_Treatm!G2*Weighting!J7+TUM_db1_S3_Treatm!H2*Weighting!J8+TUM_db1_S3_Treatm!I2*Weighting!J9+TUM_db1_S3_Treatm!J2*Weighting!J10+TUM_db1_S3_Treatm!K2*Weighting!J11+TUM_db1_S3_Treatm!L2*Weighting!J12+TUM_db1_S3_Treatm!M2*Weighting!J13+TUM_db1_S3_Treatm!N2*Weighting!J14+TUM_db1_S3_Treatm!O2*Weighting!J15+TUM_db1_S3_Treatm!P2*Weighting!J16+TUM_db1_S3_Treatm!Q2*Weighting!J17</f>
        <v>37.021396068295751</v>
      </c>
      <c r="K2" s="6">
        <f>+TUM_db1_S3_Treatm!B2*Weighting!K2+TUM_db1_S3_Treatm!C2*Weighting!K3+TUM_db1_S3_Treatm!D2*Weighting!K4+TUM_db1_S3_Treatm!E2*Weighting!K5+TUM_db1_S3_Treatm!F2*Weighting!K6+TUM_db1_S3_Treatm!G2*Weighting!K7+TUM_db1_S3_Treatm!H2*Weighting!K8+TUM_db1_S3_Treatm!I2*Weighting!K9+TUM_db1_S3_Treatm!J2*Weighting!K10+TUM_db1_S3_Treatm!K2*Weighting!K11+TUM_db1_S3_Treatm!L2*Weighting!K12+TUM_db1_S3_Treatm!M2*Weighting!K13+TUM_db1_S3_Treatm!N2*Weighting!K14+TUM_db1_S3_Treatm!O2*Weighting!K15+TUM_db1_S3_Treatm!P2*Weighting!K16+TUM_db1_S3_Treatm!Q2*Weighting!K17</f>
        <v>14.960398257203725</v>
      </c>
      <c r="L2" s="6">
        <f>+TUM_db1_S3_Treatm!B2*Weighting!L2+TUM_db1_S3_Treatm!C2*Weighting!L3+TUM_db1_S3_Treatm!D2*Weighting!L4+TUM_db1_S3_Treatm!E2*Weighting!L5+TUM_db1_S3_Treatm!F2*Weighting!L6+TUM_db1_S3_Treatm!G2*Weighting!L7+TUM_db1_S3_Treatm!H2*Weighting!L8+TUM_db1_S3_Treatm!I2*Weighting!L9+TUM_db1_S3_Treatm!J2*Weighting!L10+TUM_db1_S3_Treatm!K2*Weighting!L11+TUM_db1_S3_Treatm!L2*Weighting!L12+TUM_db1_S3_Treatm!M2*Weighting!L13+TUM_db1_S3_Treatm!N2*Weighting!L14+TUM_db1_S3_Treatm!O2*Weighting!L15+TUM_db1_S3_Treatm!P2*Weighting!L16+TUM_db1_S3_Treatm!Q2*Weighting!L17</f>
        <v>22.918683363823742</v>
      </c>
      <c r="M2" s="6">
        <f>+TUM_db1_S3_Treatm!B2*Weighting!M2+TUM_db1_S3_Treatm!C2*Weighting!M3+TUM_db1_S3_Treatm!D2*Weighting!M4+TUM_db1_S3_Treatm!E2*Weighting!M5+TUM_db1_S3_Treatm!F2*Weighting!M6+TUM_db1_S3_Treatm!G2*Weighting!M7+TUM_db1_S3_Treatm!H2*Weighting!M8+TUM_db1_S3_Treatm!I2*Weighting!M9+TUM_db1_S3_Treatm!J2*Weighting!M10+TUM_db1_S3_Treatm!K2*Weighting!M11+TUM_db1_S3_Treatm!L2*Weighting!M12+TUM_db1_S3_Treatm!M2*Weighting!M13+TUM_db1_S3_Treatm!N2*Weighting!M14+TUM_db1_S3_Treatm!O2*Weighting!M15+TUM_db1_S3_Treatm!P2*Weighting!M16+TUM_db1_S3_Treatm!Q2*Weighting!M17</f>
        <v>0.69943099555680621</v>
      </c>
      <c r="N2" s="6">
        <f>+TUM_db1_S3_Treatm!B2*Weighting!N2+TUM_db1_S3_Treatm!C2*Weighting!N3+TUM_db1_S3_Treatm!D2*Weighting!N4+TUM_db1_S3_Treatm!E2*Weighting!N5+TUM_db1_S3_Treatm!F2*Weighting!N6+TUM_db1_S3_Treatm!G2*Weighting!N7+TUM_db1_S3_Treatm!H2*Weighting!N8+TUM_db1_S3_Treatm!I2*Weighting!N9+TUM_db1_S3_Treatm!J2*Weighting!N10+TUM_db1_S3_Treatm!K2*Weighting!N11+TUM_db1_S3_Treatm!L2*Weighting!N12+TUM_db1_S3_Treatm!M2*Weighting!N13+TUM_db1_S3_Treatm!N2*Weighting!N14+TUM_db1_S3_Treatm!O2*Weighting!N15+TUM_db1_S3_Treatm!P2*Weighting!N16+TUM_db1_S3_Treatm!Q2*Weighting!N17</f>
        <v>39.599152775981409</v>
      </c>
      <c r="O2" s="6">
        <f>+TUM_db1_S3_Treatm!B2*Weighting!O2+TUM_db1_S3_Treatm!C2*Weighting!O3+TUM_db1_S3_Treatm!D2*Weighting!O4+TUM_db1_S3_Treatm!E2*Weighting!O5+TUM_db1_S3_Treatm!F2*Weighting!O6+TUM_db1_S3_Treatm!G2*Weighting!O7+TUM_db1_S3_Treatm!H2*Weighting!O8+TUM_db1_S3_Treatm!I2*Weighting!O9+TUM_db1_S3_Treatm!J2*Weighting!O10+TUM_db1_S3_Treatm!K2*Weighting!O11+TUM_db1_S3_Treatm!L2*Weighting!O12+TUM_db1_S3_Treatm!M2*Weighting!O13+TUM_db1_S3_Treatm!N2*Weighting!O14+TUM_db1_S3_Treatm!O2*Weighting!O15+TUM_db1_S3_Treatm!P2*Weighting!O16+TUM_db1_S3_Treatm!Q2*Weighting!O17</f>
        <v>25.204916764482107</v>
      </c>
      <c r="P2" s="6">
        <f>+TUM_db1_S3_Treatm!B2*Weighting!P2+TUM_db1_S3_Treatm!C2*Weighting!P3+TUM_db1_S3_Treatm!D2*Weighting!P4+TUM_db1_S3_Treatm!E2*Weighting!P5+TUM_db1_S3_Treatm!F2*Weighting!P6+TUM_db1_S3_Treatm!G2*Weighting!P7+TUM_db1_S3_Treatm!H2*Weighting!P8+TUM_db1_S3_Treatm!I2*Weighting!P9+TUM_db1_S3_Treatm!J2*Weighting!P10+TUM_db1_S3_Treatm!K2*Weighting!P11+TUM_db1_S3_Treatm!L2*Weighting!P12+TUM_db1_S3_Treatm!M2*Weighting!P13+TUM_db1_S3_Treatm!N2*Weighting!P14+TUM_db1_S3_Treatm!O2*Weighting!P15+TUM_db1_S3_Treatm!P2*Weighting!P16+TUM_db1_S3_Treatm!Q2*Weighting!P17</f>
        <v>14.652161387239087</v>
      </c>
      <c r="Q2" s="6">
        <f>+TUM_db1_S3_Treatm!B2*Weighting!Q2+TUM_db1_S3_Treatm!C2*Weighting!Q3+TUM_db1_S3_Treatm!D2*Weighting!Q4+TUM_db1_S3_Treatm!E2*Weighting!Q5+TUM_db1_S3_Treatm!F2*Weighting!Q6+TUM_db1_S3_Treatm!G2*Weighting!Q7+TUM_db1_S3_Treatm!H2*Weighting!Q8+TUM_db1_S3_Treatm!I2*Weighting!Q9+TUM_db1_S3_Treatm!J2*Weighting!Q10+TUM_db1_S3_Treatm!K2*Weighting!Q11+TUM_db1_S3_Treatm!L2*Weighting!Q12+TUM_db1_S3_Treatm!M2*Weighting!Q13+TUM_db1_S3_Treatm!N2*Weighting!Q14+TUM_db1_S3_Treatm!O2*Weighting!Q15+TUM_db1_S3_Treatm!P2*Weighting!Q16+TUM_db1_S3_Treatm!Q2*Weighting!Q17</f>
        <v>1.2981023552502484</v>
      </c>
      <c r="R2" s="6">
        <f>+TUM_db1_S3_Treatm!B2*Weighting!R2+TUM_db1_S3_Treatm!C2*Weighting!R3+TUM_db1_S3_Treatm!D2*Weighting!R4+TUM_db1_S3_Treatm!E2*Weighting!R5+TUM_db1_S3_Treatm!F2*Weighting!R6+TUM_db1_S3_Treatm!G2*Weighting!R7+TUM_db1_S3_Treatm!H2*Weighting!R8+TUM_db1_S3_Treatm!I2*Weighting!R9+TUM_db1_S3_Treatm!J2*Weighting!R10+TUM_db1_S3_Treatm!K2*Weighting!R11+TUM_db1_S3_Treatm!L2*Weighting!R12+TUM_db1_S3_Treatm!M2*Weighting!R13+TUM_db1_S3_Treatm!N2*Weighting!R14+TUM_db1_S3_Treatm!O2*Weighting!R15+TUM_db1_S3_Treatm!P2*Weighting!R16+TUM_db1_S3_Treatm!Q2*Weighting!R17</f>
        <v>85.514416332236877</v>
      </c>
      <c r="S2" s="6">
        <f>+TUM_db1_S3_Treatm!B2*Weighting!S2+TUM_db1_S3_Treatm!C2*Weighting!S3+TUM_db1_S3_Treatm!D2*Weighting!S4+TUM_db1_S3_Treatm!E2*Weighting!S5+TUM_db1_S3_Treatm!F2*Weighting!S6+TUM_db1_S3_Treatm!G2*Weighting!S7+TUM_db1_S3_Treatm!H2*Weighting!S8+TUM_db1_S3_Treatm!I2*Weighting!S9+TUM_db1_S3_Treatm!J2*Weighting!S10+TUM_db1_S3_Treatm!K2*Weighting!S11+TUM_db1_S3_Treatm!L2*Weighting!S12+TUM_db1_S3_Treatm!M2*Weighting!S13+TUM_db1_S3_Treatm!N2*Weighting!S14+TUM_db1_S3_Treatm!O2*Weighting!S15+TUM_db1_S3_Treatm!P2*Weighting!S16+TUM_db1_S3_Treatm!Q2*Weighting!S17</f>
        <v>7.0653421740763838</v>
      </c>
      <c r="T2" s="6">
        <f>+TUM_db1_S3_Treatm!B2*Weighting!T2+TUM_db1_S3_Treatm!C2*Weighting!T3+TUM_db1_S3_Treatm!D2*Weighting!T4+TUM_db1_S3_Treatm!E2*Weighting!T5+TUM_db1_S3_Treatm!F2*Weighting!T6+TUM_db1_S3_Treatm!G2*Weighting!T7+TUM_db1_S3_Treatm!H2*Weighting!T8+TUM_db1_S3_Treatm!I2*Weighting!T9+TUM_db1_S3_Treatm!J2*Weighting!T10+TUM_db1_S3_Treatm!K2*Weighting!T11+TUM_db1_S3_Treatm!L2*Weighting!T12+TUM_db1_S3_Treatm!M2*Weighting!T13+TUM_db1_S3_Treatm!N2*Weighting!T14+TUM_db1_S3_Treatm!O2*Weighting!T15+TUM_db1_S3_Treatm!P2*Weighting!T16+TUM_db1_S3_Treatm!Q2*Weighting!T17</f>
        <v>8.779082111764323</v>
      </c>
      <c r="U2" s="6">
        <f>+TUM_db1_S3_Treatm!B2*Weighting!U2+TUM_db1_S3_Treatm!C2*Weighting!U3+TUM_db1_S3_Treatm!D2*Weighting!U4+TUM_db1_S3_Treatm!E2*Weighting!U5+TUM_db1_S3_Treatm!F2*Weighting!U6+TUM_db1_S3_Treatm!G2*Weighting!U7+TUM_db1_S3_Treatm!H2*Weighting!U8+TUM_db1_S3_Treatm!I2*Weighting!U9+TUM_db1_S3_Treatm!J2*Weighting!U10+TUM_db1_S3_Treatm!K2*Weighting!U11+TUM_db1_S3_Treatm!L2*Weighting!U12+TUM_db1_S3_Treatm!M2*Weighting!U13+TUM_db1_S3_Treatm!N2*Weighting!U14+TUM_db1_S3_Treatm!O2*Weighting!U15+TUM_db1_S3_Treatm!P2*Weighting!U16+TUM_db1_S3_Treatm!Q2*Weighting!U17</f>
        <v>0.86076883470534571</v>
      </c>
      <c r="V2" s="6">
        <f>+TUM_db1_S3_Treatm!B2*Weighting!V2+TUM_db1_S3_Treatm!C2*Weighting!V3+TUM_db1_S3_Treatm!D2*Weighting!V4+TUM_db1_S3_Treatm!E2*Weighting!V5+TUM_db1_S3_Treatm!F2*Weighting!V6+TUM_db1_S3_Treatm!G2*Weighting!V7+TUM_db1_S3_Treatm!H2*Weighting!V8+TUM_db1_S3_Treatm!I2*Weighting!V9+TUM_db1_S3_Treatm!J2*Weighting!V10+TUM_db1_S3_Treatm!K2*Weighting!V11+TUM_db1_S3_Treatm!L2*Weighting!V12+TUM_db1_S3_Treatm!M2*Weighting!V13+TUM_db1_S3_Treatm!N2*Weighting!V14+TUM_db1_S3_Treatm!O2*Weighting!V15+TUM_db1_S3_Treatm!P2*Weighting!V16+TUM_db1_S3_Treatm!Q2*Weighting!V17</f>
        <v>4.9175433721229069</v>
      </c>
      <c r="W2" s="6">
        <f>+TUM_db1_S3_Treatm!B2*Weighting!W2+TUM_db1_S3_Treatm!C2*Weighting!W3+TUM_db1_S3_Treatm!D2*Weighting!W4+TUM_db1_S3_Treatm!E2*Weighting!W5+TUM_db1_S3_Treatm!F2*Weighting!W6+TUM_db1_S3_Treatm!G2*Weighting!W7+TUM_db1_S3_Treatm!H2*Weighting!W8+TUM_db1_S3_Treatm!I2*Weighting!W9+TUM_db1_S3_Treatm!J2*Weighting!W10+TUM_db1_S3_Treatm!K2*Weighting!W11+TUM_db1_S3_Treatm!L2*Weighting!W12+TUM_db1_S3_Treatm!M2*Weighting!W13+TUM_db1_S3_Treatm!N2*Weighting!W14+TUM_db1_S3_Treatm!O2*Weighting!W15+TUM_db1_S3_Treatm!P2*Weighting!W16+TUM_db1_S3_Treatm!Q2*Weighting!W17</f>
        <v>7.5997962563886095</v>
      </c>
      <c r="X2" s="6">
        <f>+TUM_db1_S3_Treatm!B2*Weighting!X2+TUM_db1_S3_Treatm!C2*Weighting!X3+TUM_db1_S3_Treatm!D2*Weighting!X4+TUM_db1_S3_Treatm!E2*Weighting!X5+TUM_db1_S3_Treatm!F2*Weighting!X6+TUM_db1_S3_Treatm!G2*Weighting!X7+TUM_db1_S3_Treatm!H2*Weighting!X8+TUM_db1_S3_Treatm!I2*Weighting!X9+TUM_db1_S3_Treatm!J2*Weighting!X10+TUM_db1_S3_Treatm!K2*Weighting!X11+TUM_db1_S3_Treatm!L2*Weighting!X12+TUM_db1_S3_Treatm!M2*Weighting!X13+TUM_db1_S3_Treatm!N2*Weighting!X14+TUM_db1_S3_Treatm!O2*Weighting!X15+TUM_db1_S3_Treatm!P2*Weighting!X16+TUM_db1_S3_Treatm!Q2*Weighting!X17</f>
        <v>0.6531408749427241</v>
      </c>
      <c r="Y2" s="6">
        <f>+TUM_db1_S3_Treatm!B2*Weighting!Y2+TUM_db1_S3_Treatm!C2*Weighting!Y3+TUM_db1_S3_Treatm!D2*Weighting!Y4+TUM_db1_S3_Treatm!E2*Weighting!Y5+TUM_db1_S3_Treatm!F2*Weighting!Y6+TUM_db1_S3_Treatm!G2*Weighting!Y7+TUM_db1_S3_Treatm!H2*Weighting!Y8+TUM_db1_S3_Treatm!I2*Weighting!Y9+TUM_db1_S3_Treatm!J2*Weighting!Y10+TUM_db1_S3_Treatm!K2*Weighting!Y11+TUM_db1_S3_Treatm!L2*Weighting!Y12+TUM_db1_S3_Treatm!M2*Weighting!Y13+TUM_db1_S3_Treatm!N2*Weighting!Y14+TUM_db1_S3_Treatm!O2*Weighting!Y15+TUM_db1_S3_Treatm!P2*Weighting!Y16+TUM_db1_S3_Treatm!Q2*Weighting!Y17</f>
        <v>1.1728611124573454</v>
      </c>
      <c r="Z2" s="6">
        <f>+TUM_db1_S3_Treatm!B2*Weighting!Z2+TUM_db1_S3_Treatm!C2*Weighting!Z3+TUM_db1_S3_Treatm!D2*Weighting!Z4+TUM_db1_S3_Treatm!E2*Weighting!Z5+TUM_db1_S3_Treatm!F2*Weighting!Z6+TUM_db1_S3_Treatm!G2*Weighting!Z7+TUM_db1_S3_Treatm!H2*Weighting!Z8+TUM_db1_S3_Treatm!I2*Weighting!Z9+TUM_db1_S3_Treatm!J2*Weighting!Z10+TUM_db1_S3_Treatm!K2*Weighting!Z11+TUM_db1_S3_Treatm!L2*Weighting!Z12+TUM_db1_S3_Treatm!M2*Weighting!Z13+TUM_db1_S3_Treatm!N2*Weighting!Z14+TUM_db1_S3_Treatm!O2*Weighting!Z15+TUM_db1_S3_Treatm!P2*Weighting!Z16+TUM_db1_S3_Treatm!Q2*Weighting!Z17</f>
        <v>4.1953920319173648</v>
      </c>
      <c r="AA2" s="6">
        <f>+TUM_db1_S3_Treatm!B2*Weighting!AA2+TUM_db1_S3_Treatm!C2*Weighting!AA3+TUM_db1_S3_Treatm!D2*Weighting!AA4+TUM_db1_S3_Treatm!E2*Weighting!AA5+TUM_db1_S3_Treatm!F2*Weighting!AA6+TUM_db1_S3_Treatm!G2*Weighting!AA7+TUM_db1_S3_Treatm!H2*Weighting!AA8+TUM_db1_S3_Treatm!I2*Weighting!AA9+TUM_db1_S3_Treatm!J2*Weighting!AA10+TUM_db1_S3_Treatm!K2*Weighting!AA11+TUM_db1_S3_Treatm!L2*Weighting!AA12+TUM_db1_S3_Treatm!M2*Weighting!AA13+TUM_db1_S3_Treatm!N2*Weighting!AA14+TUM_db1_S3_Treatm!O2*Weighting!AA15+TUM_db1_S3_Treatm!P2*Weighting!AA16+TUM_db1_S3_Treatm!Q2*Weighting!AA17</f>
        <v>16.986103093351606</v>
      </c>
    </row>
    <row r="3" spans="1:27" x14ac:dyDescent="0.35">
      <c r="A3" s="5" t="s">
        <v>2</v>
      </c>
      <c r="B3" s="6">
        <f ca="1">+TUM_db1_S3_Treatm!B3*Weighting!B2+TUM_db1_S3_Treatm!C3*Weighting!B3+TUM_db1_S3_Treatm!D3*Weighting!B4+TUM_db1_S3_Treatm!E3*Weighting!B5+TUM_db1_S3_Treatm!F3*Weighting!B6+TUM_db1_S3_Treatm!G3*Weighting!B7+TUM_db1_S3_Treatm!H3*Weighting!B8+TUM_db1_S3_Treatm!I3*Weighting!B9+TUM_db1_S3_Treatm!J3*Weighting!B10+TUM_db1_S3_Treatm!K3*Weighting!B11+TUM_db1_S3_Treatm!L3*Weighting!B12+TUM_db1_S3_Treatm!M3*Weighting!B13+TUM_db1_S3_Treatm!N3*Weighting!B14+TUM_db1_S3_Treatm!O3*Weighting!B15+TUM_db1_S3_Treatm!P3*Weighting!B16+TUM_db1_S3_Treatm!Q3*Weighting!B17</f>
        <v>21.611342827476243</v>
      </c>
      <c r="C3" s="6">
        <f ca="1">+TUM_db1_S3_Treatm!B3*Weighting!C2+TUM_db1_S3_Treatm!C3*Weighting!C3+TUM_db1_S3_Treatm!D3*Weighting!C4+TUM_db1_S3_Treatm!E3*Weighting!C5+TUM_db1_S3_Treatm!F3*Weighting!C6+TUM_db1_S3_Treatm!G3*Weighting!C7+TUM_db1_S3_Treatm!H3*Weighting!C8+TUM_db1_S3_Treatm!I3*Weighting!C9+TUM_db1_S3_Treatm!J3*Weighting!C10+TUM_db1_S3_Treatm!K3*Weighting!C11+TUM_db1_S3_Treatm!L3*Weighting!C12+TUM_db1_S3_Treatm!M3*Weighting!C13+TUM_db1_S3_Treatm!N3*Weighting!C14+TUM_db1_S3_Treatm!O3*Weighting!C15+TUM_db1_S3_Treatm!P3*Weighting!C16+TUM_db1_S3_Treatm!Q3*Weighting!C17</f>
        <v>19.003360262312935</v>
      </c>
      <c r="D3" s="6">
        <f ca="1">+TUM_db1_S3_Treatm!B3*Weighting!D2+TUM_db1_S3_Treatm!C3*Weighting!D3+TUM_db1_S3_Treatm!D3*Weighting!D4+TUM_db1_S3_Treatm!E3*Weighting!D5+TUM_db1_S3_Treatm!F3*Weighting!D6+TUM_db1_S3_Treatm!G3*Weighting!D7+TUM_db1_S3_Treatm!H3*Weighting!D8+TUM_db1_S3_Treatm!I3*Weighting!D9+TUM_db1_S3_Treatm!J3*Weighting!D10+TUM_db1_S3_Treatm!K3*Weighting!D11+TUM_db1_S3_Treatm!L3*Weighting!D12+TUM_db1_S3_Treatm!M3*Weighting!D13+TUM_db1_S3_Treatm!N3*Weighting!D14+TUM_db1_S3_Treatm!O3*Weighting!D15+TUM_db1_S3_Treatm!P3*Weighting!D16+TUM_db1_S3_Treatm!Q3*Weighting!D17</f>
        <v>23.680374805511583</v>
      </c>
      <c r="E3" s="6">
        <f ca="1">+TUM_db1_S3_Treatm!B3*Weighting!E2+TUM_db1_S3_Treatm!C3*Weighting!E3+TUM_db1_S3_Treatm!D3*Weighting!E4+TUM_db1_S3_Treatm!E3*Weighting!E5+TUM_db1_S3_Treatm!F3*Weighting!E6+TUM_db1_S3_Treatm!G3*Weighting!E7+TUM_db1_S3_Treatm!H3*Weighting!E8+TUM_db1_S3_Treatm!I3*Weighting!E9+TUM_db1_S3_Treatm!J3*Weighting!E10+TUM_db1_S3_Treatm!K3*Weighting!E11+TUM_db1_S3_Treatm!L3*Weighting!E12+TUM_db1_S3_Treatm!M3*Weighting!E13+TUM_db1_S3_Treatm!N3*Weighting!E14+TUM_db1_S3_Treatm!O3*Weighting!E15+TUM_db1_S3_Treatm!P3*Weighting!E16+TUM_db1_S3_Treatm!Q3*Weighting!E17</f>
        <v>59.5569349519225</v>
      </c>
      <c r="F3" s="6">
        <f ca="1">+TUM_db1_S3_Treatm!B3*Weighting!F2+TUM_db1_S3_Treatm!C3*Weighting!F3+TUM_db1_S3_Treatm!D3*Weighting!F4+TUM_db1_S3_Treatm!E3*Weighting!F5+TUM_db1_S3_Treatm!F3*Weighting!F6+TUM_db1_S3_Treatm!G3*Weighting!F7+TUM_db1_S3_Treatm!H3*Weighting!F8+TUM_db1_S3_Treatm!I3*Weighting!F9+TUM_db1_S3_Treatm!J3*Weighting!F10+TUM_db1_S3_Treatm!K3*Weighting!F11+TUM_db1_S3_Treatm!L3*Weighting!F12+TUM_db1_S3_Treatm!M3*Weighting!F13+TUM_db1_S3_Treatm!N3*Weighting!F14+TUM_db1_S3_Treatm!O3*Weighting!F15+TUM_db1_S3_Treatm!P3*Weighting!F16+TUM_db1_S3_Treatm!Q3*Weighting!F17</f>
        <v>20.508037559605533</v>
      </c>
      <c r="G3" s="6">
        <f>+TUM_db1_S3_Treatm!B3*Weighting!G2+TUM_db1_S3_Treatm!C3*Weighting!G3+TUM_db1_S3_Treatm!D3*Weighting!G4+TUM_db1_S3_Treatm!E3*Weighting!G5+TUM_db1_S3_Treatm!F3*Weighting!G6+TUM_db1_S3_Treatm!G3*Weighting!G7+TUM_db1_S3_Treatm!H3*Weighting!G8+TUM_db1_S3_Treatm!I3*Weighting!G9+TUM_db1_S3_Treatm!J3*Weighting!G10+TUM_db1_S3_Treatm!K3*Weighting!G11+TUM_db1_S3_Treatm!L3*Weighting!G12+TUM_db1_S3_Treatm!M3*Weighting!G13+TUM_db1_S3_Treatm!N3*Weighting!G14+TUM_db1_S3_Treatm!O3*Weighting!G15+TUM_db1_S3_Treatm!P3*Weighting!G16+TUM_db1_S3_Treatm!Q3*Weighting!G17</f>
        <v>4.8064264479490104</v>
      </c>
      <c r="H3" s="6">
        <f>+TUM_db1_S3_Treatm!B3*Weighting!H2+TUM_db1_S3_Treatm!C3*Weighting!H3+TUM_db1_S3_Treatm!D3*Weighting!H4+TUM_db1_S3_Treatm!E3*Weighting!H5+TUM_db1_S3_Treatm!F3*Weighting!H6+TUM_db1_S3_Treatm!G3*Weighting!H7+TUM_db1_S3_Treatm!H3*Weighting!H8+TUM_db1_S3_Treatm!I3*Weighting!H9+TUM_db1_S3_Treatm!J3*Weighting!H10+TUM_db1_S3_Treatm!K3*Weighting!H11+TUM_db1_S3_Treatm!L3*Weighting!H12+TUM_db1_S3_Treatm!M3*Weighting!H13+TUM_db1_S3_Treatm!N3*Weighting!H14+TUM_db1_S3_Treatm!O3*Weighting!H15+TUM_db1_S3_Treatm!P3*Weighting!H16+TUM_db1_S3_Treatm!Q3*Weighting!H17</f>
        <v>3.8588804929568754</v>
      </c>
      <c r="I3" s="6">
        <f>+TUM_db1_S3_Treatm!B3*Weighting!I2+TUM_db1_S3_Treatm!C3*Weighting!I3+TUM_db1_S3_Treatm!D3*Weighting!I4+TUM_db1_S3_Treatm!E3*Weighting!I5+TUM_db1_S3_Treatm!F3*Weighting!I6+TUM_db1_S3_Treatm!G3*Weighting!I7+TUM_db1_S3_Treatm!H3*Weighting!I8+TUM_db1_S3_Treatm!I3*Weighting!I9+TUM_db1_S3_Treatm!J3*Weighting!I10+TUM_db1_S3_Treatm!K3*Weighting!I11+TUM_db1_S3_Treatm!L3*Weighting!I12+TUM_db1_S3_Treatm!M3*Weighting!I13+TUM_db1_S3_Treatm!N3*Weighting!I14+TUM_db1_S3_Treatm!O3*Weighting!I15+TUM_db1_S3_Treatm!P3*Weighting!I16+TUM_db1_S3_Treatm!Q3*Weighting!I17</f>
        <v>5.6250859494022514</v>
      </c>
      <c r="J3" s="6">
        <f>+TUM_db1_S3_Treatm!B3*Weighting!J2+TUM_db1_S3_Treatm!C3*Weighting!J3+TUM_db1_S3_Treatm!D3*Weighting!J4+TUM_db1_S3_Treatm!E3*Weighting!J5+TUM_db1_S3_Treatm!F3*Weighting!J6+TUM_db1_S3_Treatm!G3*Weighting!J7+TUM_db1_S3_Treatm!H3*Weighting!J8+TUM_db1_S3_Treatm!I3*Weighting!J9+TUM_db1_S3_Treatm!J3*Weighting!J10+TUM_db1_S3_Treatm!K3*Weighting!J11+TUM_db1_S3_Treatm!L3*Weighting!J12+TUM_db1_S3_Treatm!M3*Weighting!J13+TUM_db1_S3_Treatm!N3*Weighting!J14+TUM_db1_S3_Treatm!O3*Weighting!J15+TUM_db1_S3_Treatm!P3*Weighting!J16+TUM_db1_S3_Treatm!Q3*Weighting!J17</f>
        <v>25.020299751352088</v>
      </c>
      <c r="K3" s="6">
        <f>+TUM_db1_S3_Treatm!B3*Weighting!K2+TUM_db1_S3_Treatm!C3*Weighting!K3+TUM_db1_S3_Treatm!D3*Weighting!K4+TUM_db1_S3_Treatm!E3*Weighting!K5+TUM_db1_S3_Treatm!F3*Weighting!K6+TUM_db1_S3_Treatm!G3*Weighting!K7+TUM_db1_S3_Treatm!H3*Weighting!K8+TUM_db1_S3_Treatm!I3*Weighting!K9+TUM_db1_S3_Treatm!J3*Weighting!K10+TUM_db1_S3_Treatm!K3*Weighting!K11+TUM_db1_S3_Treatm!L3*Weighting!K12+TUM_db1_S3_Treatm!M3*Weighting!K13+TUM_db1_S3_Treatm!N3*Weighting!K14+TUM_db1_S3_Treatm!O3*Weighting!K15+TUM_db1_S3_Treatm!P3*Weighting!K16+TUM_db1_S3_Treatm!Q3*Weighting!K17</f>
        <v>4.3758384993756456</v>
      </c>
      <c r="L3" s="6">
        <f>+TUM_db1_S3_Treatm!B3*Weighting!L2+TUM_db1_S3_Treatm!C3*Weighting!L3+TUM_db1_S3_Treatm!D3*Weighting!L4+TUM_db1_S3_Treatm!E3*Weighting!L5+TUM_db1_S3_Treatm!F3*Weighting!L6+TUM_db1_S3_Treatm!G3*Weighting!L7+TUM_db1_S3_Treatm!H3*Weighting!L8+TUM_db1_S3_Treatm!I3*Weighting!L9+TUM_db1_S3_Treatm!J3*Weighting!L10+TUM_db1_S3_Treatm!K3*Weighting!L11+TUM_db1_S3_Treatm!L3*Weighting!L12+TUM_db1_S3_Treatm!M3*Weighting!L13+TUM_db1_S3_Treatm!N3*Weighting!L14+TUM_db1_S3_Treatm!O3*Weighting!L15+TUM_db1_S3_Treatm!P3*Weighting!L16+TUM_db1_S3_Treatm!Q3*Weighting!L17</f>
        <v>0.88000812399968187</v>
      </c>
      <c r="M3" s="6">
        <f>+TUM_db1_S3_Treatm!B3*Weighting!M2+TUM_db1_S3_Treatm!C3*Weighting!M3+TUM_db1_S3_Treatm!D3*Weighting!M4+TUM_db1_S3_Treatm!E3*Weighting!M5+TUM_db1_S3_Treatm!F3*Weighting!M6+TUM_db1_S3_Treatm!G3*Weighting!M7+TUM_db1_S3_Treatm!H3*Weighting!M8+TUM_db1_S3_Treatm!I3*Weighting!M9+TUM_db1_S3_Treatm!J3*Weighting!M10+TUM_db1_S3_Treatm!K3*Weighting!M11+TUM_db1_S3_Treatm!L3*Weighting!M12+TUM_db1_S3_Treatm!M3*Weighting!M13+TUM_db1_S3_Treatm!N3*Weighting!M14+TUM_db1_S3_Treatm!O3*Weighting!M15+TUM_db1_S3_Treatm!P3*Weighting!M16+TUM_db1_S3_Treatm!Q3*Weighting!M17</f>
        <v>2.1057206258629666E-3</v>
      </c>
      <c r="N3" s="6">
        <f>+TUM_db1_S3_Treatm!B3*Weighting!N2+TUM_db1_S3_Treatm!C3*Weighting!N3+TUM_db1_S3_Treatm!D3*Weighting!N4+TUM_db1_S3_Treatm!E3*Weighting!N5+TUM_db1_S3_Treatm!F3*Weighting!N6+TUM_db1_S3_Treatm!G3*Weighting!N7+TUM_db1_S3_Treatm!H3*Weighting!N8+TUM_db1_S3_Treatm!I3*Weighting!N9+TUM_db1_S3_Treatm!J3*Weighting!N10+TUM_db1_S3_Treatm!K3*Weighting!N11+TUM_db1_S3_Treatm!L3*Weighting!N12+TUM_db1_S3_Treatm!M3*Weighting!N13+TUM_db1_S3_Treatm!N3*Weighting!N14+TUM_db1_S3_Treatm!O3*Weighting!N15+TUM_db1_S3_Treatm!P3*Weighting!N16+TUM_db1_S3_Treatm!Q3*Weighting!N17</f>
        <v>0.43779767703708428</v>
      </c>
      <c r="O3" s="6">
        <f>+TUM_db1_S3_Treatm!B3*Weighting!O2+TUM_db1_S3_Treatm!C3*Weighting!O3+TUM_db1_S3_Treatm!D3*Weighting!O4+TUM_db1_S3_Treatm!E3*Weighting!O5+TUM_db1_S3_Treatm!F3*Weighting!O6+TUM_db1_S3_Treatm!G3*Weighting!O7+TUM_db1_S3_Treatm!H3*Weighting!O8+TUM_db1_S3_Treatm!I3*Weighting!O9+TUM_db1_S3_Treatm!J3*Weighting!O10+TUM_db1_S3_Treatm!K3*Weighting!O11+TUM_db1_S3_Treatm!L3*Weighting!O12+TUM_db1_S3_Treatm!M3*Weighting!O13+TUM_db1_S3_Treatm!N3*Weighting!O14+TUM_db1_S3_Treatm!O3*Weighting!O15+TUM_db1_S3_Treatm!P3*Weighting!O16+TUM_db1_S3_Treatm!Q3*Weighting!O17</f>
        <v>0.13400192098199615</v>
      </c>
      <c r="P3" s="6">
        <f>+TUM_db1_S3_Treatm!B3*Weighting!P2+TUM_db1_S3_Treatm!C3*Weighting!P3+TUM_db1_S3_Treatm!D3*Weighting!P4+TUM_db1_S3_Treatm!E3*Weighting!P5+TUM_db1_S3_Treatm!F3*Weighting!P6+TUM_db1_S3_Treatm!G3*Weighting!P7+TUM_db1_S3_Treatm!H3*Weighting!P8+TUM_db1_S3_Treatm!I3*Weighting!P9+TUM_db1_S3_Treatm!J3*Weighting!P10+TUM_db1_S3_Treatm!K3*Weighting!P11+TUM_db1_S3_Treatm!L3*Weighting!P12+TUM_db1_S3_Treatm!M3*Weighting!P13+TUM_db1_S3_Treatm!N3*Weighting!P14+TUM_db1_S3_Treatm!O3*Weighting!P15+TUM_db1_S3_Treatm!P3*Weighting!P16+TUM_db1_S3_Treatm!Q3*Weighting!P17</f>
        <v>0.17977863590692855</v>
      </c>
      <c r="Q3" s="6">
        <f>+TUM_db1_S3_Treatm!B3*Weighting!Q2+TUM_db1_S3_Treatm!C3*Weighting!Q3+TUM_db1_S3_Treatm!D3*Weighting!Q4+TUM_db1_S3_Treatm!E3*Weighting!Q5+TUM_db1_S3_Treatm!F3*Weighting!Q6+TUM_db1_S3_Treatm!G3*Weighting!Q7+TUM_db1_S3_Treatm!H3*Weighting!Q8+TUM_db1_S3_Treatm!I3*Weighting!Q9+TUM_db1_S3_Treatm!J3*Weighting!Q10+TUM_db1_S3_Treatm!K3*Weighting!Q11+TUM_db1_S3_Treatm!L3*Weighting!Q12+TUM_db1_S3_Treatm!M3*Weighting!Q13+TUM_db1_S3_Treatm!N3*Weighting!Q14+TUM_db1_S3_Treatm!O3*Weighting!Q15+TUM_db1_S3_Treatm!P3*Weighting!Q16+TUM_db1_S3_Treatm!Q3*Weighting!Q17</f>
        <v>2.0779674094669916E-2</v>
      </c>
      <c r="R3" s="6">
        <f>+TUM_db1_S3_Treatm!B3*Weighting!R2+TUM_db1_S3_Treatm!C3*Weighting!R3+TUM_db1_S3_Treatm!D3*Weighting!R4+TUM_db1_S3_Treatm!E3*Weighting!R5+TUM_db1_S3_Treatm!F3*Weighting!R6+TUM_db1_S3_Treatm!G3*Weighting!R7+TUM_db1_S3_Treatm!H3*Weighting!R8+TUM_db1_S3_Treatm!I3*Weighting!R9+TUM_db1_S3_Treatm!J3*Weighting!R10+TUM_db1_S3_Treatm!K3*Weighting!R11+TUM_db1_S3_Treatm!L3*Weighting!R12+TUM_db1_S3_Treatm!M3*Weighting!R13+TUM_db1_S3_Treatm!N3*Weighting!R14+TUM_db1_S3_Treatm!O3*Weighting!R15+TUM_db1_S3_Treatm!P3*Weighting!R16+TUM_db1_S3_Treatm!Q3*Weighting!R17</f>
        <v>72.790007836508693</v>
      </c>
      <c r="S3" s="6">
        <f>+TUM_db1_S3_Treatm!B3*Weighting!S2+TUM_db1_S3_Treatm!C3*Weighting!S3+TUM_db1_S3_Treatm!D3*Weighting!S4+TUM_db1_S3_Treatm!E3*Weighting!S5+TUM_db1_S3_Treatm!F3*Weighting!S6+TUM_db1_S3_Treatm!G3*Weighting!S7+TUM_db1_S3_Treatm!H3*Weighting!S8+TUM_db1_S3_Treatm!I3*Weighting!S9+TUM_db1_S3_Treatm!J3*Weighting!S10+TUM_db1_S3_Treatm!K3*Weighting!S11+TUM_db1_S3_Treatm!L3*Weighting!S12+TUM_db1_S3_Treatm!M3*Weighting!S13+TUM_db1_S3_Treatm!N3*Weighting!S14+TUM_db1_S3_Treatm!O3*Weighting!S15+TUM_db1_S3_Treatm!P3*Weighting!S16+TUM_db1_S3_Treatm!Q3*Weighting!S17</f>
        <v>0.43787582281585502</v>
      </c>
      <c r="T3" s="6">
        <f>+TUM_db1_S3_Treatm!B3*Weighting!T2+TUM_db1_S3_Treatm!C3*Weighting!T3+TUM_db1_S3_Treatm!D3*Weighting!T4+TUM_db1_S3_Treatm!E3*Weighting!T5+TUM_db1_S3_Treatm!F3*Weighting!T6+TUM_db1_S3_Treatm!G3*Weighting!T7+TUM_db1_S3_Treatm!H3*Weighting!T8+TUM_db1_S3_Treatm!I3*Weighting!T9+TUM_db1_S3_Treatm!J3*Weighting!T10+TUM_db1_S3_Treatm!K3*Weighting!T11+TUM_db1_S3_Treatm!L3*Weighting!T12+TUM_db1_S3_Treatm!M3*Weighting!T13+TUM_db1_S3_Treatm!N3*Weighting!T14+TUM_db1_S3_Treatm!O3*Weighting!T15+TUM_db1_S3_Treatm!P3*Weighting!T16+TUM_db1_S3_Treatm!Q3*Weighting!T17</f>
        <v>0.57400337517994204</v>
      </c>
      <c r="U3" s="6">
        <f>+TUM_db1_S3_Treatm!B3*Weighting!U2+TUM_db1_S3_Treatm!C3*Weighting!U3+TUM_db1_S3_Treatm!D3*Weighting!U4+TUM_db1_S3_Treatm!E3*Weighting!U5+TUM_db1_S3_Treatm!F3*Weighting!U6+TUM_db1_S3_Treatm!G3*Weighting!U7+TUM_db1_S3_Treatm!H3*Weighting!U8+TUM_db1_S3_Treatm!I3*Weighting!U9+TUM_db1_S3_Treatm!J3*Weighting!U10+TUM_db1_S3_Treatm!K3*Weighting!U11+TUM_db1_S3_Treatm!L3*Weighting!U12+TUM_db1_S3_Treatm!M3*Weighting!U13+TUM_db1_S3_Treatm!N3*Weighting!U14+TUM_db1_S3_Treatm!O3*Weighting!U15+TUM_db1_S3_Treatm!P3*Weighting!U16+TUM_db1_S3_Treatm!Q3*Weighting!U17</f>
        <v>1.7801696633346825E-2</v>
      </c>
      <c r="V3" s="6">
        <f>+TUM_db1_S3_Treatm!B3*Weighting!V2+TUM_db1_S3_Treatm!C3*Weighting!V3+TUM_db1_S3_Treatm!D3*Weighting!V4+TUM_db1_S3_Treatm!E3*Weighting!V5+TUM_db1_S3_Treatm!F3*Weighting!V6+TUM_db1_S3_Treatm!G3*Weighting!V7+TUM_db1_S3_Treatm!H3*Weighting!V8+TUM_db1_S3_Treatm!I3*Weighting!V9+TUM_db1_S3_Treatm!J3*Weighting!V10+TUM_db1_S3_Treatm!K3*Weighting!V11+TUM_db1_S3_Treatm!L3*Weighting!V12+TUM_db1_S3_Treatm!M3*Weighting!V13+TUM_db1_S3_Treatm!N3*Weighting!V14+TUM_db1_S3_Treatm!O3*Weighting!V15+TUM_db1_S3_Treatm!P3*Weighting!V16+TUM_db1_S3_Treatm!Q3*Weighting!V17</f>
        <v>4.4910411899457207E-2</v>
      </c>
      <c r="W3" s="6">
        <f>+TUM_db1_S3_Treatm!B3*Weighting!W2+TUM_db1_S3_Treatm!C3*Weighting!W3+TUM_db1_S3_Treatm!D3*Weighting!W4+TUM_db1_S3_Treatm!E3*Weighting!W5+TUM_db1_S3_Treatm!F3*Weighting!W6+TUM_db1_S3_Treatm!G3*Weighting!W7+TUM_db1_S3_Treatm!H3*Weighting!W8+TUM_db1_S3_Treatm!I3*Weighting!W9+TUM_db1_S3_Treatm!J3*Weighting!W10+TUM_db1_S3_Treatm!K3*Weighting!W11+TUM_db1_S3_Treatm!L3*Weighting!W12+TUM_db1_S3_Treatm!M3*Weighting!W13+TUM_db1_S3_Treatm!N3*Weighting!W14+TUM_db1_S3_Treatm!O3*Weighting!W15+TUM_db1_S3_Treatm!P3*Weighting!W16+TUM_db1_S3_Treatm!Q3*Weighting!W17</f>
        <v>0.13070536931125276</v>
      </c>
      <c r="X3" s="6">
        <f>+TUM_db1_S3_Treatm!B3*Weighting!X2+TUM_db1_S3_Treatm!C3*Weighting!X3+TUM_db1_S3_Treatm!D3*Weighting!X4+TUM_db1_S3_Treatm!E3*Weighting!X5+TUM_db1_S3_Treatm!F3*Weighting!X6+TUM_db1_S3_Treatm!G3*Weighting!X7+TUM_db1_S3_Treatm!H3*Weighting!X8+TUM_db1_S3_Treatm!I3*Weighting!X9+TUM_db1_S3_Treatm!J3*Weighting!X10+TUM_db1_S3_Treatm!K3*Weighting!X11+TUM_db1_S3_Treatm!L3*Weighting!X12+TUM_db1_S3_Treatm!M3*Weighting!X13+TUM_db1_S3_Treatm!N3*Weighting!X14+TUM_db1_S3_Treatm!O3*Weighting!X15+TUM_db1_S3_Treatm!P3*Weighting!X16+TUM_db1_S3_Treatm!Q3*Weighting!X17</f>
        <v>4.724964951097998E-3</v>
      </c>
      <c r="Y3" s="6">
        <f>+TUM_db1_S3_Treatm!B3*Weighting!Y2+TUM_db1_S3_Treatm!C3*Weighting!Y3+TUM_db1_S3_Treatm!D3*Weighting!Y4+TUM_db1_S3_Treatm!E3*Weighting!Y5+TUM_db1_S3_Treatm!F3*Weighting!Y6+TUM_db1_S3_Treatm!G3*Weighting!Y7+TUM_db1_S3_Treatm!H3*Weighting!Y8+TUM_db1_S3_Treatm!I3*Weighting!Y9+TUM_db1_S3_Treatm!J3*Weighting!Y10+TUM_db1_S3_Treatm!K3*Weighting!Y11+TUM_db1_S3_Treatm!L3*Weighting!Y12+TUM_db1_S3_Treatm!M3*Weighting!Y13+TUM_db1_S3_Treatm!N3*Weighting!Y14+TUM_db1_S3_Treatm!O3*Weighting!Y15+TUM_db1_S3_Treatm!P3*Weighting!Y16+TUM_db1_S3_Treatm!Q3*Weighting!Y17</f>
        <v>0.67331083101629707</v>
      </c>
      <c r="Z3" s="6">
        <f>+TUM_db1_S3_Treatm!B3*Weighting!Z2+TUM_db1_S3_Treatm!C3*Weighting!Z3+TUM_db1_S3_Treatm!D3*Weighting!Z4+TUM_db1_S3_Treatm!E3*Weighting!Z5+TUM_db1_S3_Treatm!F3*Weighting!Z6+TUM_db1_S3_Treatm!G3*Weighting!Z7+TUM_db1_S3_Treatm!H3*Weighting!Z8+TUM_db1_S3_Treatm!I3*Weighting!Z9+TUM_db1_S3_Treatm!J3*Weighting!Z10+TUM_db1_S3_Treatm!K3*Weighting!Z11+TUM_db1_S3_Treatm!L3*Weighting!Z12+TUM_db1_S3_Treatm!M3*Weighting!Z13+TUM_db1_S3_Treatm!N3*Weighting!Z14+TUM_db1_S3_Treatm!O3*Weighting!Z15+TUM_db1_S3_Treatm!P3*Weighting!Z16+TUM_db1_S3_Treatm!Q3*Weighting!Z17</f>
        <v>9.9277944113901145E-2</v>
      </c>
      <c r="AA3" s="6">
        <f>+TUM_db1_S3_Treatm!B3*Weighting!AA2+TUM_db1_S3_Treatm!C3*Weighting!AA3+TUM_db1_S3_Treatm!D3*Weighting!AA4+TUM_db1_S3_Treatm!E3*Weighting!AA5+TUM_db1_S3_Treatm!F3*Weighting!AA6+TUM_db1_S3_Treatm!G3*Weighting!AA7+TUM_db1_S3_Treatm!H3*Weighting!AA8+TUM_db1_S3_Treatm!I3*Weighting!AA9+TUM_db1_S3_Treatm!J3*Weighting!AA10+TUM_db1_S3_Treatm!K3*Weighting!AA11+TUM_db1_S3_Treatm!L3*Weighting!AA12+TUM_db1_S3_Treatm!M3*Weighting!AA13+TUM_db1_S3_Treatm!N3*Weighting!AA14+TUM_db1_S3_Treatm!O3*Weighting!AA15+TUM_db1_S3_Treatm!P3*Weighting!AA16+TUM_db1_S3_Treatm!Q3*Weighting!AA17</f>
        <v>0.47573316210810279</v>
      </c>
    </row>
    <row r="4" spans="1:27" x14ac:dyDescent="0.35">
      <c r="A4" s="5" t="s">
        <v>3</v>
      </c>
      <c r="B4" s="6">
        <f ca="1">+TUM_db1_S3_Treatm!B4*Weighting!B2+TUM_db1_S3_Treatm!C4*Weighting!B3+TUM_db1_S3_Treatm!D4*Weighting!B4+TUM_db1_S3_Treatm!E4*Weighting!B5+TUM_db1_S3_Treatm!F4*Weighting!B6+TUM_db1_S3_Treatm!G4*Weighting!B7+TUM_db1_S3_Treatm!H4*Weighting!B8+TUM_db1_S3_Treatm!I4*Weighting!B9+TUM_db1_S3_Treatm!J4*Weighting!B10+TUM_db1_S3_Treatm!K4*Weighting!B11+TUM_db1_S3_Treatm!L4*Weighting!B12+TUM_db1_S3_Treatm!M4*Weighting!B13+TUM_db1_S3_Treatm!N4*Weighting!B14+TUM_db1_S3_Treatm!O4*Weighting!B15+TUM_db1_S3_Treatm!P4*Weighting!B16+TUM_db1_S3_Treatm!Q4*Weighting!B17</f>
        <v>17.834109315423131</v>
      </c>
      <c r="C4" s="6">
        <f ca="1">+TUM_db1_S3_Treatm!B4*Weighting!C2+TUM_db1_S3_Treatm!C4*Weighting!C3+TUM_db1_S3_Treatm!D4*Weighting!C4+TUM_db1_S3_Treatm!E4*Weighting!C5+TUM_db1_S3_Treatm!F4*Weighting!C6+TUM_db1_S3_Treatm!G4*Weighting!C7+TUM_db1_S3_Treatm!H4*Weighting!C8+TUM_db1_S3_Treatm!I4*Weighting!C9+TUM_db1_S3_Treatm!J4*Weighting!C10+TUM_db1_S3_Treatm!K4*Weighting!C11+TUM_db1_S3_Treatm!L4*Weighting!C12+TUM_db1_S3_Treatm!M4*Weighting!C13+TUM_db1_S3_Treatm!N4*Weighting!C14+TUM_db1_S3_Treatm!O4*Weighting!C15+TUM_db1_S3_Treatm!P4*Weighting!C16+TUM_db1_S3_Treatm!Q4*Weighting!C17</f>
        <v>15.824444124768894</v>
      </c>
      <c r="D4" s="6">
        <f ca="1">+TUM_db1_S3_Treatm!B4*Weighting!D2+TUM_db1_S3_Treatm!C4*Weighting!D3+TUM_db1_S3_Treatm!D4*Weighting!D4+TUM_db1_S3_Treatm!E4*Weighting!D5+TUM_db1_S3_Treatm!F4*Weighting!D6+TUM_db1_S3_Treatm!G4*Weighting!D7+TUM_db1_S3_Treatm!H4*Weighting!D8+TUM_db1_S3_Treatm!I4*Weighting!D9+TUM_db1_S3_Treatm!J4*Weighting!D10+TUM_db1_S3_Treatm!K4*Weighting!D11+TUM_db1_S3_Treatm!L4*Weighting!D12+TUM_db1_S3_Treatm!M4*Weighting!D13+TUM_db1_S3_Treatm!N4*Weighting!D14+TUM_db1_S3_Treatm!O4*Weighting!D15+TUM_db1_S3_Treatm!P4*Weighting!D16+TUM_db1_S3_Treatm!Q4*Weighting!D17</f>
        <v>17.586917067113031</v>
      </c>
      <c r="E4" s="6">
        <f ca="1">+TUM_db1_S3_Treatm!B4*Weighting!E2+TUM_db1_S3_Treatm!C4*Weighting!E3+TUM_db1_S3_Treatm!D4*Weighting!E4+TUM_db1_S3_Treatm!E4*Weighting!E5+TUM_db1_S3_Treatm!F4*Weighting!E6+TUM_db1_S3_Treatm!G4*Weighting!E7+TUM_db1_S3_Treatm!H4*Weighting!E8+TUM_db1_S3_Treatm!I4*Weighting!E9+TUM_db1_S3_Treatm!J4*Weighting!E10+TUM_db1_S3_Treatm!K4*Weighting!E11+TUM_db1_S3_Treatm!L4*Weighting!E12+TUM_db1_S3_Treatm!M4*Weighting!E13+TUM_db1_S3_Treatm!N4*Weighting!E14+TUM_db1_S3_Treatm!O4*Weighting!E15+TUM_db1_S3_Treatm!P4*Weighting!E16+TUM_db1_S3_Treatm!Q4*Weighting!E17</f>
        <v>13.346971979686074</v>
      </c>
      <c r="F4" s="6">
        <f ca="1">+TUM_db1_S3_Treatm!B4*Weighting!F2+TUM_db1_S3_Treatm!C4*Weighting!F3+TUM_db1_S3_Treatm!D4*Weighting!F4+TUM_db1_S3_Treatm!E4*Weighting!F5+TUM_db1_S3_Treatm!F4*Weighting!F6+TUM_db1_S3_Treatm!G4*Weighting!F7+TUM_db1_S3_Treatm!H4*Weighting!F8+TUM_db1_S3_Treatm!I4*Weighting!F9+TUM_db1_S3_Treatm!J4*Weighting!F10+TUM_db1_S3_Treatm!K4*Weighting!F11+TUM_db1_S3_Treatm!L4*Weighting!F12+TUM_db1_S3_Treatm!M4*Weighting!F13+TUM_db1_S3_Treatm!N4*Weighting!F14+TUM_db1_S3_Treatm!O4*Weighting!F15+TUM_db1_S3_Treatm!P4*Weighting!F16+TUM_db1_S3_Treatm!Q4*Weighting!F17</f>
        <v>17.028567916812417</v>
      </c>
      <c r="G4" s="6">
        <f>+TUM_db1_S3_Treatm!B4*Weighting!G2+TUM_db1_S3_Treatm!C4*Weighting!G3+TUM_db1_S3_Treatm!D4*Weighting!G4+TUM_db1_S3_Treatm!E4*Weighting!G5+TUM_db1_S3_Treatm!F4*Weighting!G6+TUM_db1_S3_Treatm!G4*Weighting!G7+TUM_db1_S3_Treatm!H4*Weighting!G8+TUM_db1_S3_Treatm!I4*Weighting!G9+TUM_db1_S3_Treatm!J4*Weighting!G10+TUM_db1_S3_Treatm!K4*Weighting!G11+TUM_db1_S3_Treatm!L4*Weighting!G12+TUM_db1_S3_Treatm!M4*Weighting!G13+TUM_db1_S3_Treatm!N4*Weighting!G14+TUM_db1_S3_Treatm!O4*Weighting!G15+TUM_db1_S3_Treatm!P4*Weighting!G16+TUM_db1_S3_Treatm!Q4*Weighting!G17</f>
        <v>10.325879416819545</v>
      </c>
      <c r="H4" s="6">
        <f>+TUM_db1_S3_Treatm!B4*Weighting!H2+TUM_db1_S3_Treatm!C4*Weighting!H3+TUM_db1_S3_Treatm!D4*Weighting!H4+TUM_db1_S3_Treatm!E4*Weighting!H5+TUM_db1_S3_Treatm!F4*Weighting!H6+TUM_db1_S3_Treatm!G4*Weighting!H7+TUM_db1_S3_Treatm!H4*Weighting!H8+TUM_db1_S3_Treatm!I4*Weighting!H9+TUM_db1_S3_Treatm!J4*Weighting!H10+TUM_db1_S3_Treatm!K4*Weighting!H11+TUM_db1_S3_Treatm!L4*Weighting!H12+TUM_db1_S3_Treatm!M4*Weighting!H13+TUM_db1_S3_Treatm!N4*Weighting!H14+TUM_db1_S3_Treatm!O4*Weighting!H15+TUM_db1_S3_Treatm!P4*Weighting!H16+TUM_db1_S3_Treatm!Q4*Weighting!H17</f>
        <v>11.163804887183167</v>
      </c>
      <c r="I4" s="6">
        <f>+TUM_db1_S3_Treatm!B4*Weighting!I2+TUM_db1_S3_Treatm!C4*Weighting!I3+TUM_db1_S3_Treatm!D4*Weighting!I4+TUM_db1_S3_Treatm!E4*Weighting!I5+TUM_db1_S3_Treatm!F4*Weighting!I6+TUM_db1_S3_Treatm!G4*Weighting!I7+TUM_db1_S3_Treatm!H4*Weighting!I8+TUM_db1_S3_Treatm!I4*Weighting!I9+TUM_db1_S3_Treatm!J4*Weighting!I10+TUM_db1_S3_Treatm!K4*Weighting!I11+TUM_db1_S3_Treatm!L4*Weighting!I12+TUM_db1_S3_Treatm!M4*Weighting!I13+TUM_db1_S3_Treatm!N4*Weighting!I14+TUM_db1_S3_Treatm!O4*Weighting!I15+TUM_db1_S3_Treatm!P4*Weighting!I16+TUM_db1_S3_Treatm!Q4*Weighting!I17</f>
        <v>10.587693459172737</v>
      </c>
      <c r="J4" s="6">
        <f>+TUM_db1_S3_Treatm!B4*Weighting!J2+TUM_db1_S3_Treatm!C4*Weighting!J3+TUM_db1_S3_Treatm!D4*Weighting!J4+TUM_db1_S3_Treatm!E4*Weighting!J5+TUM_db1_S3_Treatm!F4*Weighting!J6+TUM_db1_S3_Treatm!G4*Weighting!J7+TUM_db1_S3_Treatm!H4*Weighting!J8+TUM_db1_S3_Treatm!I4*Weighting!J9+TUM_db1_S3_Treatm!J4*Weighting!J10+TUM_db1_S3_Treatm!K4*Weighting!J11+TUM_db1_S3_Treatm!L4*Weighting!J12+TUM_db1_S3_Treatm!M4*Weighting!J13+TUM_db1_S3_Treatm!N4*Weighting!J14+TUM_db1_S3_Treatm!O4*Weighting!J15+TUM_db1_S3_Treatm!P4*Weighting!J16+TUM_db1_S3_Treatm!Q4*Weighting!J17</f>
        <v>12.001096316943647</v>
      </c>
      <c r="K4" s="6">
        <f>+TUM_db1_S3_Treatm!B4*Weighting!K2+TUM_db1_S3_Treatm!C4*Weighting!K3+TUM_db1_S3_Treatm!D4*Weighting!K4+TUM_db1_S3_Treatm!E4*Weighting!K5+TUM_db1_S3_Treatm!F4*Weighting!K6+TUM_db1_S3_Treatm!G4*Weighting!K7+TUM_db1_S3_Treatm!H4*Weighting!K8+TUM_db1_S3_Treatm!I4*Weighting!K9+TUM_db1_S3_Treatm!J4*Weighting!K10+TUM_db1_S3_Treatm!K4*Weighting!K11+TUM_db1_S3_Treatm!L4*Weighting!K12+TUM_db1_S3_Treatm!M4*Weighting!K13+TUM_db1_S3_Treatm!N4*Weighting!K14+TUM_db1_S3_Treatm!O4*Weighting!K15+TUM_db1_S3_Treatm!P4*Weighting!K16+TUM_db1_S3_Treatm!Q4*Weighting!K17</f>
        <v>10.584559757828078</v>
      </c>
      <c r="L4" s="6">
        <f>+TUM_db1_S3_Treatm!B4*Weighting!L2+TUM_db1_S3_Treatm!C4*Weighting!L3+TUM_db1_S3_Treatm!D4*Weighting!L4+TUM_db1_S3_Treatm!E4*Weighting!L5+TUM_db1_S3_Treatm!F4*Weighting!L6+TUM_db1_S3_Treatm!G4*Weighting!L7+TUM_db1_S3_Treatm!H4*Weighting!L8+TUM_db1_S3_Treatm!I4*Weighting!L9+TUM_db1_S3_Treatm!J4*Weighting!L10+TUM_db1_S3_Treatm!K4*Weighting!L11+TUM_db1_S3_Treatm!L4*Weighting!L12+TUM_db1_S3_Treatm!M4*Weighting!L13+TUM_db1_S3_Treatm!N4*Weighting!L14+TUM_db1_S3_Treatm!O4*Weighting!L15+TUM_db1_S3_Treatm!P4*Weighting!L16+TUM_db1_S3_Treatm!Q4*Weighting!L17</f>
        <v>22.038675239824055</v>
      </c>
      <c r="M4" s="6">
        <f>+TUM_db1_S3_Treatm!B4*Weighting!M2+TUM_db1_S3_Treatm!C4*Weighting!M3+TUM_db1_S3_Treatm!D4*Weighting!M4+TUM_db1_S3_Treatm!E4*Weighting!M5+TUM_db1_S3_Treatm!F4*Weighting!M6+TUM_db1_S3_Treatm!G4*Weighting!M7+TUM_db1_S3_Treatm!H4*Weighting!M8+TUM_db1_S3_Treatm!I4*Weighting!M9+TUM_db1_S3_Treatm!J4*Weighting!M10+TUM_db1_S3_Treatm!K4*Weighting!M11+TUM_db1_S3_Treatm!L4*Weighting!M12+TUM_db1_S3_Treatm!M4*Weighting!M13+TUM_db1_S3_Treatm!N4*Weighting!M14+TUM_db1_S3_Treatm!O4*Weighting!M15+TUM_db1_S3_Treatm!P4*Weighting!M16+TUM_db1_S3_Treatm!Q4*Weighting!M17</f>
        <v>0.69732527493094332</v>
      </c>
      <c r="N4" s="6">
        <f>+TUM_db1_S3_Treatm!B4*Weighting!N2+TUM_db1_S3_Treatm!C4*Weighting!N3+TUM_db1_S3_Treatm!D4*Weighting!N4+TUM_db1_S3_Treatm!E4*Weighting!N5+TUM_db1_S3_Treatm!F4*Weighting!N6+TUM_db1_S3_Treatm!G4*Weighting!N7+TUM_db1_S3_Treatm!H4*Weighting!N8+TUM_db1_S3_Treatm!I4*Weighting!N9+TUM_db1_S3_Treatm!J4*Weighting!N10+TUM_db1_S3_Treatm!K4*Weighting!N11+TUM_db1_S3_Treatm!L4*Weighting!N12+TUM_db1_S3_Treatm!M4*Weighting!N13+TUM_db1_S3_Treatm!N4*Weighting!N14+TUM_db1_S3_Treatm!O4*Weighting!N15+TUM_db1_S3_Treatm!P4*Weighting!N16+TUM_db1_S3_Treatm!Q4*Weighting!N17</f>
        <v>39.161355098944327</v>
      </c>
      <c r="O4" s="6">
        <f>+TUM_db1_S3_Treatm!B4*Weighting!O2+TUM_db1_S3_Treatm!C4*Weighting!O3+TUM_db1_S3_Treatm!D4*Weighting!O4+TUM_db1_S3_Treatm!E4*Weighting!O5+TUM_db1_S3_Treatm!F4*Weighting!O6+TUM_db1_S3_Treatm!G4*Weighting!O7+TUM_db1_S3_Treatm!H4*Weighting!O8+TUM_db1_S3_Treatm!I4*Weighting!O9+TUM_db1_S3_Treatm!J4*Weighting!O10+TUM_db1_S3_Treatm!K4*Weighting!O11+TUM_db1_S3_Treatm!L4*Weighting!O12+TUM_db1_S3_Treatm!M4*Weighting!O13+TUM_db1_S3_Treatm!N4*Weighting!O14+TUM_db1_S3_Treatm!O4*Weighting!O15+TUM_db1_S3_Treatm!P4*Weighting!O16+TUM_db1_S3_Treatm!Q4*Weighting!O17</f>
        <v>25.070914843500113</v>
      </c>
      <c r="P4" s="6">
        <f>+TUM_db1_S3_Treatm!B4*Weighting!P2+TUM_db1_S3_Treatm!C4*Weighting!P3+TUM_db1_S3_Treatm!D4*Weighting!P4+TUM_db1_S3_Treatm!E4*Weighting!P5+TUM_db1_S3_Treatm!F4*Weighting!P6+TUM_db1_S3_Treatm!G4*Weighting!P7+TUM_db1_S3_Treatm!H4*Weighting!P8+TUM_db1_S3_Treatm!I4*Weighting!P9+TUM_db1_S3_Treatm!J4*Weighting!P10+TUM_db1_S3_Treatm!K4*Weighting!P11+TUM_db1_S3_Treatm!L4*Weighting!P12+TUM_db1_S3_Treatm!M4*Weighting!P13+TUM_db1_S3_Treatm!N4*Weighting!P14+TUM_db1_S3_Treatm!O4*Weighting!P15+TUM_db1_S3_Treatm!P4*Weighting!P16+TUM_db1_S3_Treatm!Q4*Weighting!P17</f>
        <v>14.472382751332159</v>
      </c>
      <c r="Q4" s="6">
        <f>+TUM_db1_S3_Treatm!B4*Weighting!Q2+TUM_db1_S3_Treatm!C4*Weighting!Q3+TUM_db1_S3_Treatm!D4*Weighting!Q4+TUM_db1_S3_Treatm!E4*Weighting!Q5+TUM_db1_S3_Treatm!F4*Weighting!Q6+TUM_db1_S3_Treatm!G4*Weighting!Q7+TUM_db1_S3_Treatm!H4*Weighting!Q8+TUM_db1_S3_Treatm!I4*Weighting!Q9+TUM_db1_S3_Treatm!J4*Weighting!Q10+TUM_db1_S3_Treatm!K4*Weighting!Q11+TUM_db1_S3_Treatm!L4*Weighting!Q12+TUM_db1_S3_Treatm!M4*Weighting!Q13+TUM_db1_S3_Treatm!N4*Weighting!Q14+TUM_db1_S3_Treatm!O4*Weighting!Q15+TUM_db1_S3_Treatm!P4*Weighting!Q16+TUM_db1_S3_Treatm!Q4*Weighting!Q17</f>
        <v>1.2773226811555785</v>
      </c>
      <c r="R4" s="6">
        <f>+TUM_db1_S3_Treatm!B4*Weighting!R2+TUM_db1_S3_Treatm!C4*Weighting!R3+TUM_db1_S3_Treatm!D4*Weighting!R4+TUM_db1_S3_Treatm!E4*Weighting!R5+TUM_db1_S3_Treatm!F4*Weighting!R6+TUM_db1_S3_Treatm!G4*Weighting!R7+TUM_db1_S3_Treatm!H4*Weighting!R8+TUM_db1_S3_Treatm!I4*Weighting!R9+TUM_db1_S3_Treatm!J4*Weighting!R10+TUM_db1_S3_Treatm!K4*Weighting!R11+TUM_db1_S3_Treatm!L4*Weighting!R12+TUM_db1_S3_Treatm!M4*Weighting!R13+TUM_db1_S3_Treatm!N4*Weighting!R14+TUM_db1_S3_Treatm!O4*Weighting!R15+TUM_db1_S3_Treatm!P4*Weighting!R16+TUM_db1_S3_Treatm!Q4*Weighting!R17</f>
        <v>12.72440849572817</v>
      </c>
      <c r="S4" s="6">
        <f>+TUM_db1_S3_Treatm!B4*Weighting!S2+TUM_db1_S3_Treatm!C4*Weighting!S3+TUM_db1_S3_Treatm!D4*Weighting!S4+TUM_db1_S3_Treatm!E4*Weighting!S5+TUM_db1_S3_Treatm!F4*Weighting!S6+TUM_db1_S3_Treatm!G4*Weighting!S7+TUM_db1_S3_Treatm!H4*Weighting!S8+TUM_db1_S3_Treatm!I4*Weighting!S9+TUM_db1_S3_Treatm!J4*Weighting!S10+TUM_db1_S3_Treatm!K4*Weighting!S11+TUM_db1_S3_Treatm!L4*Weighting!S12+TUM_db1_S3_Treatm!M4*Weighting!S13+TUM_db1_S3_Treatm!N4*Weighting!S14+TUM_db1_S3_Treatm!O4*Weighting!S15+TUM_db1_S3_Treatm!P4*Weighting!S16+TUM_db1_S3_Treatm!Q4*Weighting!S17</f>
        <v>6.6274663512605283</v>
      </c>
      <c r="T4" s="6">
        <f>+TUM_db1_S3_Treatm!B4*Weighting!T2+TUM_db1_S3_Treatm!C4*Weighting!T3+TUM_db1_S3_Treatm!D4*Weighting!T4+TUM_db1_S3_Treatm!E4*Weighting!T5+TUM_db1_S3_Treatm!F4*Weighting!T6+TUM_db1_S3_Treatm!G4*Weighting!T7+TUM_db1_S3_Treatm!H4*Weighting!T8+TUM_db1_S3_Treatm!I4*Weighting!T9+TUM_db1_S3_Treatm!J4*Weighting!T10+TUM_db1_S3_Treatm!K4*Weighting!T11+TUM_db1_S3_Treatm!L4*Weighting!T12+TUM_db1_S3_Treatm!M4*Weighting!T13+TUM_db1_S3_Treatm!N4*Weighting!T14+TUM_db1_S3_Treatm!O4*Weighting!T15+TUM_db1_S3_Treatm!P4*Weighting!T16+TUM_db1_S3_Treatm!Q4*Weighting!T17</f>
        <v>8.2050787365843814</v>
      </c>
      <c r="U4" s="6">
        <f>+TUM_db1_S3_Treatm!B4*Weighting!U2+TUM_db1_S3_Treatm!C4*Weighting!U3+TUM_db1_S3_Treatm!D4*Weighting!U4+TUM_db1_S3_Treatm!E4*Weighting!U5+TUM_db1_S3_Treatm!F4*Weighting!U6+TUM_db1_S3_Treatm!G4*Weighting!U7+TUM_db1_S3_Treatm!H4*Weighting!U8+TUM_db1_S3_Treatm!I4*Weighting!U9+TUM_db1_S3_Treatm!J4*Weighting!U10+TUM_db1_S3_Treatm!K4*Weighting!U11+TUM_db1_S3_Treatm!L4*Weighting!U12+TUM_db1_S3_Treatm!M4*Weighting!U13+TUM_db1_S3_Treatm!N4*Weighting!U14+TUM_db1_S3_Treatm!O4*Weighting!U15+TUM_db1_S3_Treatm!P4*Weighting!U16+TUM_db1_S3_Treatm!Q4*Weighting!U17</f>
        <v>0.84296713807199897</v>
      </c>
      <c r="V4" s="6">
        <f>+TUM_db1_S3_Treatm!B4*Weighting!V2+TUM_db1_S3_Treatm!C4*Weighting!V3+TUM_db1_S3_Treatm!D4*Weighting!V4+TUM_db1_S3_Treatm!E4*Weighting!V5+TUM_db1_S3_Treatm!F4*Weighting!V6+TUM_db1_S3_Treatm!G4*Weighting!V7+TUM_db1_S3_Treatm!H4*Weighting!V8+TUM_db1_S3_Treatm!I4*Weighting!V9+TUM_db1_S3_Treatm!J4*Weighting!V10+TUM_db1_S3_Treatm!K4*Weighting!V11+TUM_db1_S3_Treatm!L4*Weighting!V12+TUM_db1_S3_Treatm!M4*Weighting!V13+TUM_db1_S3_Treatm!N4*Weighting!V14+TUM_db1_S3_Treatm!O4*Weighting!V15+TUM_db1_S3_Treatm!P4*Weighting!V16+TUM_db1_S3_Treatm!Q4*Weighting!V17</f>
        <v>4.8726329602234495</v>
      </c>
      <c r="W4" s="6">
        <f>+TUM_db1_S3_Treatm!B4*Weighting!W2+TUM_db1_S3_Treatm!C4*Weighting!W3+TUM_db1_S3_Treatm!D4*Weighting!W4+TUM_db1_S3_Treatm!E4*Weighting!W5+TUM_db1_S3_Treatm!F4*Weighting!W6+TUM_db1_S3_Treatm!G4*Weighting!W7+TUM_db1_S3_Treatm!H4*Weighting!W8+TUM_db1_S3_Treatm!I4*Weighting!W9+TUM_db1_S3_Treatm!J4*Weighting!W10+TUM_db1_S3_Treatm!K4*Weighting!W11+TUM_db1_S3_Treatm!L4*Weighting!W12+TUM_db1_S3_Treatm!M4*Weighting!W13+TUM_db1_S3_Treatm!N4*Weighting!W14+TUM_db1_S3_Treatm!O4*Weighting!W15+TUM_db1_S3_Treatm!P4*Weighting!W16+TUM_db1_S3_Treatm!Q4*Weighting!W17</f>
        <v>7.4690908870773569</v>
      </c>
      <c r="X4" s="6">
        <f>+TUM_db1_S3_Treatm!B4*Weighting!X2+TUM_db1_S3_Treatm!C4*Weighting!X3+TUM_db1_S3_Treatm!D4*Weighting!X4+TUM_db1_S3_Treatm!E4*Weighting!X5+TUM_db1_S3_Treatm!F4*Weighting!X6+TUM_db1_S3_Treatm!G4*Weighting!X7+TUM_db1_S3_Treatm!H4*Weighting!X8+TUM_db1_S3_Treatm!I4*Weighting!X9+TUM_db1_S3_Treatm!J4*Weighting!X10+TUM_db1_S3_Treatm!K4*Weighting!X11+TUM_db1_S3_Treatm!L4*Weighting!X12+TUM_db1_S3_Treatm!M4*Weighting!X13+TUM_db1_S3_Treatm!N4*Weighting!X14+TUM_db1_S3_Treatm!O4*Weighting!X15+TUM_db1_S3_Treatm!P4*Weighting!X16+TUM_db1_S3_Treatm!Q4*Weighting!X17</f>
        <v>0.64841590999162613</v>
      </c>
      <c r="Y4" s="6">
        <f>+TUM_db1_S3_Treatm!B4*Weighting!Y2+TUM_db1_S3_Treatm!C4*Weighting!Y3+TUM_db1_S3_Treatm!D4*Weighting!Y4+TUM_db1_S3_Treatm!E4*Weighting!Y5+TUM_db1_S3_Treatm!F4*Weighting!Y6+TUM_db1_S3_Treatm!G4*Weighting!Y7+TUM_db1_S3_Treatm!H4*Weighting!Y8+TUM_db1_S3_Treatm!I4*Weighting!Y9+TUM_db1_S3_Treatm!J4*Weighting!Y10+TUM_db1_S3_Treatm!K4*Weighting!Y11+TUM_db1_S3_Treatm!L4*Weighting!Y12+TUM_db1_S3_Treatm!M4*Weighting!Y13+TUM_db1_S3_Treatm!N4*Weighting!Y14+TUM_db1_S3_Treatm!O4*Weighting!Y15+TUM_db1_S3_Treatm!P4*Weighting!Y16+TUM_db1_S3_Treatm!Q4*Weighting!Y17</f>
        <v>0.49955028144104846</v>
      </c>
      <c r="Z4" s="6">
        <f>+TUM_db1_S3_Treatm!B4*Weighting!Z2+TUM_db1_S3_Treatm!C4*Weighting!Z3+TUM_db1_S3_Treatm!D4*Weighting!Z4+TUM_db1_S3_Treatm!E4*Weighting!Z5+TUM_db1_S3_Treatm!F4*Weighting!Z6+TUM_db1_S3_Treatm!G4*Weighting!Z7+TUM_db1_S3_Treatm!H4*Weighting!Z8+TUM_db1_S3_Treatm!I4*Weighting!Z9+TUM_db1_S3_Treatm!J4*Weighting!Z10+TUM_db1_S3_Treatm!K4*Weighting!Z11+TUM_db1_S3_Treatm!L4*Weighting!Z12+TUM_db1_S3_Treatm!M4*Weighting!Z13+TUM_db1_S3_Treatm!N4*Weighting!Z14+TUM_db1_S3_Treatm!O4*Weighting!Z15+TUM_db1_S3_Treatm!P4*Weighting!Z16+TUM_db1_S3_Treatm!Q4*Weighting!Z17</f>
        <v>4.0961140878034632</v>
      </c>
      <c r="AA4" s="6">
        <f>+TUM_db1_S3_Treatm!B4*Weighting!AA2+TUM_db1_S3_Treatm!C4*Weighting!AA3+TUM_db1_S3_Treatm!D4*Weighting!AA4+TUM_db1_S3_Treatm!E4*Weighting!AA5+TUM_db1_S3_Treatm!F4*Weighting!AA6+TUM_db1_S3_Treatm!G4*Weighting!AA7+TUM_db1_S3_Treatm!H4*Weighting!AA8+TUM_db1_S3_Treatm!I4*Weighting!AA9+TUM_db1_S3_Treatm!J4*Weighting!AA10+TUM_db1_S3_Treatm!K4*Weighting!AA11+TUM_db1_S3_Treatm!L4*Weighting!AA12+TUM_db1_S3_Treatm!M4*Weighting!AA13+TUM_db1_S3_Treatm!N4*Weighting!AA14+TUM_db1_S3_Treatm!O4*Weighting!AA15+TUM_db1_S3_Treatm!P4*Weighting!AA16+TUM_db1_S3_Treatm!Q4*Weighting!AA17</f>
        <v>16.510369931243503</v>
      </c>
    </row>
  </sheetData>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1_S3_Util!B2*Weighting!B2+TUM_db1_S3_Util!C2*Weighting!B3+TUM_db1_S3_Util!D2*Weighting!B4+TUM_db1_S3_Util!E2*Weighting!B5+TUM_db1_S3_Util!F2*Weighting!B6+TUM_db1_S3_Util!G2*Weighting!B7+TUM_db1_S3_Util!H2*Weighting!B8+TUM_db1_S3_Util!I2*Weighting!B9+TUM_db1_S3_Util!J2*Weighting!B10+TUM_db1_S3_Util!K2*Weighting!B11+TUM_db1_S3_Util!L2*Weighting!B12+TUM_db1_S3_Util!M2*Weighting!B13+TUM_db1_S3_Util!N2*Weighting!B14+TUM_db1_S3_Util!O2*Weighting!B15+TUM_db1_S3_Util!P2*Weighting!B16+TUM_db1_S3_Util!Q2*Weighting!B17</f>
        <v>-6.1868140135569636</v>
      </c>
      <c r="C2" s="6">
        <f ca="1">+TUM_db1_S3_Util!B2*Weighting!C2+TUM_db1_S3_Util!C2*Weighting!C3+TUM_db1_S3_Util!D2*Weighting!C4+TUM_db1_S3_Util!E2*Weighting!C5+TUM_db1_S3_Util!F2*Weighting!C6+TUM_db1_S3_Util!G2*Weighting!C7+TUM_db1_S3_Util!H2*Weighting!C8+TUM_db1_S3_Util!I2*Weighting!C9+TUM_db1_S3_Util!J2*Weighting!C10+TUM_db1_S3_Util!K2*Weighting!C11+TUM_db1_S3_Util!L2*Weighting!C12+TUM_db1_S3_Util!M2*Weighting!C13+TUM_db1_S3_Util!N2*Weighting!C14+TUM_db1_S3_Util!O2*Weighting!C15+TUM_db1_S3_Util!P2*Weighting!C16+TUM_db1_S3_Util!Q2*Weighting!C17</f>
        <v>-5.6318546380774777</v>
      </c>
      <c r="D2" s="6">
        <f ca="1">+TUM_db1_S3_Util!B2*Weighting!D2+TUM_db1_S3_Util!C2*Weighting!D3+TUM_db1_S3_Util!D2*Weighting!D4+TUM_db1_S3_Util!E2*Weighting!D5+TUM_db1_S3_Util!F2*Weighting!D6+TUM_db1_S3_Util!G2*Weighting!D7+TUM_db1_S3_Util!H2*Weighting!D8+TUM_db1_S3_Util!I2*Weighting!D9+TUM_db1_S3_Util!J2*Weighting!D10+TUM_db1_S3_Util!K2*Weighting!D11+TUM_db1_S3_Util!L2*Weighting!D12+TUM_db1_S3_Util!M2*Weighting!D13+TUM_db1_S3_Util!N2*Weighting!D14+TUM_db1_S3_Util!O2*Weighting!D15+TUM_db1_S3_Util!P2*Weighting!D16+TUM_db1_S3_Util!Q2*Weighting!D17</f>
        <v>-6.0428692885118602</v>
      </c>
      <c r="E2" s="6">
        <f ca="1">+TUM_db1_S3_Util!B2*Weighting!E2+TUM_db1_S3_Util!C2*Weighting!E3+TUM_db1_S3_Util!D2*Weighting!E4+TUM_db1_S3_Util!E2*Weighting!E5+TUM_db1_S3_Util!F2*Weighting!E6+TUM_db1_S3_Util!G2*Weighting!E7+TUM_db1_S3_Util!H2*Weighting!E8+TUM_db1_S3_Util!I2*Weighting!E9+TUM_db1_S3_Util!J2*Weighting!E10+TUM_db1_S3_Util!K2*Weighting!E11+TUM_db1_S3_Util!L2*Weighting!E12+TUM_db1_S3_Util!M2*Weighting!E13+TUM_db1_S3_Util!N2*Weighting!E14+TUM_db1_S3_Util!O2*Weighting!E15+TUM_db1_S3_Util!P2*Weighting!E16+TUM_db1_S3_Util!Q2*Weighting!E17</f>
        <v>-2.4686708275640763</v>
      </c>
      <c r="F2" s="6">
        <f ca="1">+TUM_db1_S3_Util!B2*Weighting!F2+TUM_db1_S3_Util!C2*Weighting!F3+TUM_db1_S3_Util!D2*Weighting!F4+TUM_db1_S3_Util!E2*Weighting!F5+TUM_db1_S3_Util!F2*Weighting!F6+TUM_db1_S3_Util!G2*Weighting!F7+TUM_db1_S3_Util!H2*Weighting!F8+TUM_db1_S3_Util!I2*Weighting!F9+TUM_db1_S3_Util!J2*Weighting!F10+TUM_db1_S3_Util!K2*Weighting!F11+TUM_db1_S3_Util!L2*Weighting!F12+TUM_db1_S3_Util!M2*Weighting!F13+TUM_db1_S3_Util!N2*Weighting!F14+TUM_db1_S3_Util!O2*Weighting!F15+TUM_db1_S3_Util!P2*Weighting!F16+TUM_db1_S3_Util!Q2*Weighting!F17</f>
        <v>-6.1135739434157719</v>
      </c>
      <c r="G2" s="6">
        <f>+TUM_db1_S3_Util!B2*Weighting!G2+TUM_db1_S3_Util!C2*Weighting!G3+TUM_db1_S3_Util!D2*Weighting!G4+TUM_db1_S3_Util!E2*Weighting!G5+TUM_db1_S3_Util!F2*Weighting!G6+TUM_db1_S3_Util!G2*Weighting!G7+TUM_db1_S3_Util!H2*Weighting!G8+TUM_db1_S3_Util!I2*Weighting!G9+TUM_db1_S3_Util!J2*Weighting!G10+TUM_db1_S3_Util!K2*Weighting!G11+TUM_db1_S3_Util!L2*Weighting!G12+TUM_db1_S3_Util!M2*Weighting!G13+TUM_db1_S3_Util!N2*Weighting!G14+TUM_db1_S3_Util!O2*Weighting!G15+TUM_db1_S3_Util!P2*Weighting!G16+TUM_db1_S3_Util!Q2*Weighting!G17</f>
        <v>-4.0427218242425695</v>
      </c>
      <c r="H2" s="6">
        <f>+TUM_db1_S3_Util!B2*Weighting!H2+TUM_db1_S3_Util!C2*Weighting!H3+TUM_db1_S3_Util!D2*Weighting!H4+TUM_db1_S3_Util!E2*Weighting!H5+TUM_db1_S3_Util!F2*Weighting!H6+TUM_db1_S3_Util!G2*Weighting!H7+TUM_db1_S3_Util!H2*Weighting!H8+TUM_db1_S3_Util!I2*Weighting!H9+TUM_db1_S3_Util!J2*Weighting!H10+TUM_db1_S3_Util!K2*Weighting!H11+TUM_db1_S3_Util!L2*Weighting!H12+TUM_db1_S3_Util!M2*Weighting!H13+TUM_db1_S3_Util!N2*Weighting!H14+TUM_db1_S3_Util!O2*Weighting!H15+TUM_db1_S3_Util!P2*Weighting!H16+TUM_db1_S3_Util!Q2*Weighting!H17</f>
        <v>-4.2357458867998892</v>
      </c>
      <c r="I2" s="6">
        <f>+TUM_db1_S3_Util!B2*Weighting!I2+TUM_db1_S3_Util!C2*Weighting!I3+TUM_db1_S3_Util!D2*Weighting!I4+TUM_db1_S3_Util!E2*Weighting!I5+TUM_db1_S3_Util!F2*Weighting!I6+TUM_db1_S3_Util!G2*Weighting!I7+TUM_db1_S3_Util!H2*Weighting!I8+TUM_db1_S3_Util!I2*Weighting!I9+TUM_db1_S3_Util!J2*Weighting!I10+TUM_db1_S3_Util!K2*Weighting!I11+TUM_db1_S3_Util!L2*Weighting!I12+TUM_db1_S3_Util!M2*Weighting!I13+TUM_db1_S3_Util!N2*Weighting!I14+TUM_db1_S3_Util!O2*Weighting!I15+TUM_db1_S3_Util!P2*Weighting!I16+TUM_db1_S3_Util!Q2*Weighting!I17</f>
        <v>-4.1580610344420741</v>
      </c>
      <c r="J2" s="6">
        <f>+TUM_db1_S3_Util!B2*Weighting!J2+TUM_db1_S3_Util!C2*Weighting!J3+TUM_db1_S3_Util!D2*Weighting!J4+TUM_db1_S3_Util!E2*Weighting!J5+TUM_db1_S3_Util!F2*Weighting!J6+TUM_db1_S3_Util!G2*Weighting!J7+TUM_db1_S3_Util!H2*Weighting!J8+TUM_db1_S3_Util!I2*Weighting!J9+TUM_db1_S3_Util!J2*Weighting!J10+TUM_db1_S3_Util!K2*Weighting!J11+TUM_db1_S3_Util!L2*Weighting!J12+TUM_db1_S3_Util!M2*Weighting!J13+TUM_db1_S3_Util!N2*Weighting!J14+TUM_db1_S3_Util!O2*Weighting!J15+TUM_db1_S3_Util!P2*Weighting!J16+TUM_db1_S3_Util!Q2*Weighting!J17</f>
        <v>-3.0919963606271907</v>
      </c>
      <c r="K2" s="6">
        <f>+TUM_db1_S3_Util!B2*Weighting!K2+TUM_db1_S3_Util!C2*Weighting!K3+TUM_db1_S3_Util!D2*Weighting!K4+TUM_db1_S3_Util!E2*Weighting!K5+TUM_db1_S3_Util!F2*Weighting!K6+TUM_db1_S3_Util!G2*Weighting!K7+TUM_db1_S3_Util!H2*Weighting!K8+TUM_db1_S3_Util!I2*Weighting!K9+TUM_db1_S3_Util!J2*Weighting!K10+TUM_db1_S3_Util!K2*Weighting!K11+TUM_db1_S3_Util!L2*Weighting!K12+TUM_db1_S3_Util!M2*Weighting!K13+TUM_db1_S3_Util!N2*Weighting!K14+TUM_db1_S3_Util!O2*Weighting!K15+TUM_db1_S3_Util!P2*Weighting!K16+TUM_db1_S3_Util!Q2*Weighting!K17</f>
        <v>-4.2150660231601362</v>
      </c>
      <c r="L2" s="6">
        <f>+TUM_db1_S3_Util!B2*Weighting!L2+TUM_db1_S3_Util!C2*Weighting!L3+TUM_db1_S3_Util!D2*Weighting!L4+TUM_db1_S3_Util!E2*Weighting!L5+TUM_db1_S3_Util!F2*Weighting!L6+TUM_db1_S3_Util!G2*Weighting!L7+TUM_db1_S3_Util!H2*Weighting!L8+TUM_db1_S3_Util!I2*Weighting!L9+TUM_db1_S3_Util!J2*Weighting!L10+TUM_db1_S3_Util!K2*Weighting!L11+TUM_db1_S3_Util!L2*Weighting!L12+TUM_db1_S3_Util!M2*Weighting!L13+TUM_db1_S3_Util!N2*Weighting!L14+TUM_db1_S3_Util!O2*Weighting!L15+TUM_db1_S3_Util!P2*Weighting!L16+TUM_db1_S3_Util!Q2*Weighting!L17</f>
        <v>-7.116010202912177</v>
      </c>
      <c r="M2" s="6">
        <f>+TUM_db1_S3_Util!B2*Weighting!M2+TUM_db1_S3_Util!C2*Weighting!M3+TUM_db1_S3_Util!D2*Weighting!M4+TUM_db1_S3_Util!E2*Weighting!M5+TUM_db1_S3_Util!F2*Weighting!M6+TUM_db1_S3_Util!G2*Weighting!M7+TUM_db1_S3_Util!H2*Weighting!M8+TUM_db1_S3_Util!I2*Weighting!M9+TUM_db1_S3_Util!J2*Weighting!M10+TUM_db1_S3_Util!K2*Weighting!M11+TUM_db1_S3_Util!L2*Weighting!M12+TUM_db1_S3_Util!M2*Weighting!M13+TUM_db1_S3_Util!N2*Weighting!M14+TUM_db1_S3_Util!O2*Weighting!M15+TUM_db1_S3_Util!P2*Weighting!M16+TUM_db1_S3_Util!Q2*Weighting!M17</f>
        <v>-0.11889435847447875</v>
      </c>
      <c r="N2" s="6">
        <f>+TUM_db1_S3_Util!B2*Weighting!N2+TUM_db1_S3_Util!C2*Weighting!N3+TUM_db1_S3_Util!D2*Weighting!N4+TUM_db1_S3_Util!E2*Weighting!N5+TUM_db1_S3_Util!F2*Weighting!N6+TUM_db1_S3_Util!G2*Weighting!N7+TUM_db1_S3_Util!H2*Weighting!N8+TUM_db1_S3_Util!I2*Weighting!N9+TUM_db1_S3_Util!J2*Weighting!N10+TUM_db1_S3_Util!K2*Weighting!N11+TUM_db1_S3_Util!L2*Weighting!N12+TUM_db1_S3_Util!M2*Weighting!N13+TUM_db1_S3_Util!N2*Weighting!N14+TUM_db1_S3_Util!O2*Weighting!N15+TUM_db1_S3_Util!P2*Weighting!N16+TUM_db1_S3_Util!Q2*Weighting!N17</f>
        <v>-10.983893336401517</v>
      </c>
      <c r="O2" s="6">
        <f>+TUM_db1_S3_Util!B2*Weighting!O2+TUM_db1_S3_Util!C2*Weighting!O3+TUM_db1_S3_Util!D2*Weighting!O4+TUM_db1_S3_Util!E2*Weighting!O5+TUM_db1_S3_Util!F2*Weighting!O6+TUM_db1_S3_Util!G2*Weighting!O7+TUM_db1_S3_Util!H2*Weighting!O8+TUM_db1_S3_Util!I2*Weighting!O9+TUM_db1_S3_Util!J2*Weighting!O10+TUM_db1_S3_Util!K2*Weighting!O11+TUM_db1_S3_Util!L2*Weighting!O12+TUM_db1_S3_Util!M2*Weighting!O13+TUM_db1_S3_Util!N2*Weighting!O14+TUM_db1_S3_Util!O2*Weighting!O15+TUM_db1_S3_Util!P2*Weighting!O16+TUM_db1_S3_Util!Q2*Weighting!O17</f>
        <v>-10.211385809808688</v>
      </c>
      <c r="P2" s="6">
        <f>+TUM_db1_S3_Util!B2*Weighting!P2+TUM_db1_S3_Util!C2*Weighting!P3+TUM_db1_S3_Util!D2*Weighting!P4+TUM_db1_S3_Util!E2*Weighting!P5+TUM_db1_S3_Util!F2*Weighting!P6+TUM_db1_S3_Util!G2*Weighting!P7+TUM_db1_S3_Util!H2*Weighting!P8+TUM_db1_S3_Util!I2*Weighting!P9+TUM_db1_S3_Util!J2*Weighting!P10+TUM_db1_S3_Util!K2*Weighting!P11+TUM_db1_S3_Util!L2*Weighting!P12+TUM_db1_S3_Util!M2*Weighting!P13+TUM_db1_S3_Util!N2*Weighting!P14+TUM_db1_S3_Util!O2*Weighting!P15+TUM_db1_S3_Util!P2*Weighting!P16+TUM_db1_S3_Util!Q2*Weighting!P17</f>
        <v>-7.7112925216162367</v>
      </c>
      <c r="Q2" s="6">
        <f>+TUM_db1_S3_Util!B2*Weighting!Q2+TUM_db1_S3_Util!C2*Weighting!Q3+TUM_db1_S3_Util!D2*Weighting!Q4+TUM_db1_S3_Util!E2*Weighting!Q5+TUM_db1_S3_Util!F2*Weighting!Q6+TUM_db1_S3_Util!G2*Weighting!Q7+TUM_db1_S3_Util!H2*Weighting!Q8+TUM_db1_S3_Util!I2*Weighting!Q9+TUM_db1_S3_Util!J2*Weighting!Q10+TUM_db1_S3_Util!K2*Weighting!Q11+TUM_db1_S3_Util!L2*Weighting!Q12+TUM_db1_S3_Util!M2*Weighting!Q13+TUM_db1_S3_Util!N2*Weighting!Q14+TUM_db1_S3_Util!O2*Weighting!Q15+TUM_db1_S3_Util!P2*Weighting!Q16+TUM_db1_S3_Util!Q2*Weighting!Q17</f>
        <v>-0.4799646781422382</v>
      </c>
      <c r="R2" s="6">
        <f>+TUM_db1_S3_Util!B2*Weighting!R2+TUM_db1_S3_Util!C2*Weighting!R3+TUM_db1_S3_Util!D2*Weighting!R4+TUM_db1_S3_Util!E2*Weighting!R5+TUM_db1_S3_Util!F2*Weighting!R6+TUM_db1_S3_Util!G2*Weighting!R7+TUM_db1_S3_Util!H2*Weighting!R8+TUM_db1_S3_Util!I2*Weighting!R9+TUM_db1_S3_Util!J2*Weighting!R10+TUM_db1_S3_Util!K2*Weighting!R11+TUM_db1_S3_Util!L2*Weighting!R12+TUM_db1_S3_Util!M2*Weighting!R13+TUM_db1_S3_Util!N2*Weighting!R14+TUM_db1_S3_Util!O2*Weighting!R15+TUM_db1_S3_Util!P2*Weighting!R16+TUM_db1_S3_Util!Q2*Weighting!R17</f>
        <v>-1.7518773237097423</v>
      </c>
      <c r="S2" s="6">
        <f>+TUM_db1_S3_Util!B2*Weighting!S2+TUM_db1_S3_Util!C2*Weighting!S3+TUM_db1_S3_Util!D2*Weighting!S4+TUM_db1_S3_Util!E2*Weighting!S5+TUM_db1_S3_Util!F2*Weighting!S6+TUM_db1_S3_Util!G2*Weighting!S7+TUM_db1_S3_Util!H2*Weighting!S8+TUM_db1_S3_Util!I2*Weighting!S9+TUM_db1_S3_Util!J2*Weighting!S10+TUM_db1_S3_Util!K2*Weighting!S11+TUM_db1_S3_Util!L2*Weighting!S12+TUM_db1_S3_Util!M2*Weighting!S13+TUM_db1_S3_Util!N2*Weighting!S14+TUM_db1_S3_Util!O2*Weighting!S15+TUM_db1_S3_Util!P2*Weighting!S16+TUM_db1_S3_Util!Q2*Weighting!S17</f>
        <v>-6.8435756480762944</v>
      </c>
      <c r="T2" s="6">
        <f>+TUM_db1_S3_Util!B2*Weighting!T2+TUM_db1_S3_Util!C2*Weighting!T3+TUM_db1_S3_Util!D2*Weighting!T4+TUM_db1_S3_Util!E2*Weighting!T5+TUM_db1_S3_Util!F2*Weighting!T6+TUM_db1_S3_Util!G2*Weighting!T7+TUM_db1_S3_Util!H2*Weighting!T8+TUM_db1_S3_Util!I2*Weighting!T9+TUM_db1_S3_Util!J2*Weighting!T10+TUM_db1_S3_Util!K2*Weighting!T11+TUM_db1_S3_Util!L2*Weighting!T12+TUM_db1_S3_Util!M2*Weighting!T13+TUM_db1_S3_Util!N2*Weighting!T14+TUM_db1_S3_Util!O2*Weighting!T15+TUM_db1_S3_Util!P2*Weighting!T16+TUM_db1_S3_Util!Q2*Weighting!T17</f>
        <v>-9.1312596869773852</v>
      </c>
      <c r="U2" s="6">
        <f>+TUM_db1_S3_Util!B2*Weighting!U2+TUM_db1_S3_Util!C2*Weighting!U3+TUM_db1_S3_Util!D2*Weighting!U4+TUM_db1_S3_Util!E2*Weighting!U5+TUM_db1_S3_Util!F2*Weighting!U6+TUM_db1_S3_Util!G2*Weighting!U7+TUM_db1_S3_Util!H2*Weighting!U8+TUM_db1_S3_Util!I2*Weighting!U9+TUM_db1_S3_Util!J2*Weighting!U10+TUM_db1_S3_Util!K2*Weighting!U11+TUM_db1_S3_Util!L2*Weighting!U12+TUM_db1_S3_Util!M2*Weighting!U13+TUM_db1_S3_Util!N2*Weighting!U14+TUM_db1_S3_Util!O2*Weighting!U15+TUM_db1_S3_Util!P2*Weighting!U16+TUM_db1_S3_Util!Q2*Weighting!U17</f>
        <v>-0.23253346263706826</v>
      </c>
      <c r="V2" s="6">
        <f>+TUM_db1_S3_Util!B2*Weighting!V2+TUM_db1_S3_Util!C2*Weighting!V3+TUM_db1_S3_Util!D2*Weighting!V4+TUM_db1_S3_Util!E2*Weighting!V5+TUM_db1_S3_Util!F2*Weighting!V6+TUM_db1_S3_Util!G2*Weighting!V7+TUM_db1_S3_Util!H2*Weighting!V8+TUM_db1_S3_Util!I2*Weighting!V9+TUM_db1_S3_Util!J2*Weighting!V10+TUM_db1_S3_Util!K2*Weighting!V11+TUM_db1_S3_Util!L2*Weighting!V12+TUM_db1_S3_Util!M2*Weighting!V13+TUM_db1_S3_Util!N2*Weighting!V14+TUM_db1_S3_Util!O2*Weighting!V15+TUM_db1_S3_Util!P2*Weighting!V16+TUM_db1_S3_Util!Q2*Weighting!V17</f>
        <v>-0.92624910475017586</v>
      </c>
      <c r="W2" s="6">
        <f>+TUM_db1_S3_Util!B2*Weighting!W2+TUM_db1_S3_Util!C2*Weighting!W3+TUM_db1_S3_Util!D2*Weighting!W4+TUM_db1_S3_Util!E2*Weighting!W5+TUM_db1_S3_Util!F2*Weighting!W6+TUM_db1_S3_Util!G2*Weighting!W7+TUM_db1_S3_Util!H2*Weighting!W8+TUM_db1_S3_Util!I2*Weighting!W9+TUM_db1_S3_Util!J2*Weighting!W10+TUM_db1_S3_Util!K2*Weighting!W11+TUM_db1_S3_Util!L2*Weighting!W12+TUM_db1_S3_Util!M2*Weighting!W13+TUM_db1_S3_Util!N2*Weighting!W14+TUM_db1_S3_Util!O2*Weighting!W15+TUM_db1_S3_Util!P2*Weighting!W16+TUM_db1_S3_Util!Q2*Weighting!W17</f>
        <v>-2.0613176829123692</v>
      </c>
      <c r="X2" s="6">
        <f>+TUM_db1_S3_Util!B2*Weighting!X2+TUM_db1_S3_Util!C2*Weighting!X3+TUM_db1_S3_Util!D2*Weighting!X4+TUM_db1_S3_Util!E2*Weighting!X5+TUM_db1_S3_Util!F2*Weighting!X6+TUM_db1_S3_Util!G2*Weighting!X7+TUM_db1_S3_Util!H2*Weighting!X8+TUM_db1_S3_Util!I2*Weighting!X9+TUM_db1_S3_Util!J2*Weighting!X10+TUM_db1_S3_Util!K2*Weighting!X11+TUM_db1_S3_Util!L2*Weighting!X12+TUM_db1_S3_Util!M2*Weighting!X13+TUM_db1_S3_Util!N2*Weighting!X14+TUM_db1_S3_Util!O2*Weighting!X15+TUM_db1_S3_Util!P2*Weighting!X16+TUM_db1_S3_Util!Q2*Weighting!X17</f>
        <v>-0.39606166590305542</v>
      </c>
      <c r="Y2" s="6">
        <f>+TUM_db1_S3_Util!B2*Weighting!Y2+TUM_db1_S3_Util!C2*Weighting!Y3+TUM_db1_S3_Util!D2*Weighting!Y4+TUM_db1_S3_Util!E2*Weighting!Y5+TUM_db1_S3_Util!F2*Weighting!Y6+TUM_db1_S3_Util!G2*Weighting!Y7+TUM_db1_S3_Util!H2*Weighting!Y8+TUM_db1_S3_Util!I2*Weighting!Y9+TUM_db1_S3_Util!J2*Weighting!Y10+TUM_db1_S3_Util!K2*Weighting!Y11+TUM_db1_S3_Util!L2*Weighting!Y12+TUM_db1_S3_Util!M2*Weighting!Y13+TUM_db1_S3_Util!N2*Weighting!Y14+TUM_db1_S3_Util!O2*Weighting!Y15+TUM_db1_S3_Util!P2*Weighting!Y16+TUM_db1_S3_Util!Q2*Weighting!Y17</f>
        <v>-0.29770661715614721</v>
      </c>
      <c r="Z2" s="6">
        <f>+TUM_db1_S3_Util!B2*Weighting!Z2+TUM_db1_S3_Util!C2*Weighting!Z3+TUM_db1_S3_Util!D2*Weighting!Z4+TUM_db1_S3_Util!E2*Weighting!Z5+TUM_db1_S3_Util!F2*Weighting!Z6+TUM_db1_S3_Util!G2*Weighting!Z7+TUM_db1_S3_Util!H2*Weighting!Z8+TUM_db1_S3_Util!I2*Weighting!Z9+TUM_db1_S3_Util!J2*Weighting!Z10+TUM_db1_S3_Util!K2*Weighting!Z11+TUM_db1_S3_Util!L2*Weighting!Z12+TUM_db1_S3_Util!M2*Weighting!Z13+TUM_db1_S3_Util!N2*Weighting!Z14+TUM_db1_S3_Util!O2*Weighting!Z15+TUM_db1_S3_Util!P2*Weighting!Z16+TUM_db1_S3_Util!Q2*Weighting!Z17</f>
        <v>-2.4455232740041648</v>
      </c>
      <c r="AA2" s="6">
        <f>+TUM_db1_S3_Util!B2*Weighting!AA2+TUM_db1_S3_Util!C2*Weighting!AA3+TUM_db1_S3_Util!D2*Weighting!AA4+TUM_db1_S3_Util!E2*Weighting!AA5+TUM_db1_S3_Util!F2*Weighting!AA6+TUM_db1_S3_Util!G2*Weighting!AA7+TUM_db1_S3_Util!H2*Weighting!AA8+TUM_db1_S3_Util!I2*Weighting!AA9+TUM_db1_S3_Util!J2*Weighting!AA10+TUM_db1_S3_Util!K2*Weighting!AA11+TUM_db1_S3_Util!L2*Weighting!AA12+TUM_db1_S3_Util!M2*Weighting!AA13+TUM_db1_S3_Util!N2*Weighting!AA14+TUM_db1_S3_Util!O2*Weighting!AA15+TUM_db1_S3_Util!P2*Weighting!AA16+TUM_db1_S3_Util!Q2*Weighting!AA17</f>
        <v>-3.976003814399379</v>
      </c>
    </row>
    <row r="3" spans="1:27" x14ac:dyDescent="0.35">
      <c r="A3" s="5" t="s">
        <v>2</v>
      </c>
      <c r="B3" s="6">
        <f ca="1">+TUM_db1_S3_Util!B3*Weighting!B2+TUM_db1_S3_Util!C3*Weighting!B3+TUM_db1_S3_Util!D3*Weighting!B4+TUM_db1_S3_Util!E3*Weighting!B5+TUM_db1_S3_Util!F3*Weighting!B6+TUM_db1_S3_Util!G3*Weighting!B7+TUM_db1_S3_Util!H3*Weighting!B8+TUM_db1_S3_Util!I3*Weighting!B9+TUM_db1_S3_Util!J3*Weighting!B10+TUM_db1_S3_Util!K3*Weighting!B11+TUM_db1_S3_Util!L3*Weighting!B12+TUM_db1_S3_Util!M3*Weighting!B13+TUM_db1_S3_Util!N3*Weighting!B14+TUM_db1_S3_Util!O3*Weighting!B15+TUM_db1_S3_Util!P3*Weighting!B16+TUM_db1_S3_Util!Q3*Weighting!B17</f>
        <v>-8.6639232350533613E-2</v>
      </c>
      <c r="C3" s="6">
        <f ca="1">+TUM_db1_S3_Util!B3*Weighting!C2+TUM_db1_S3_Util!C3*Weighting!C3+TUM_db1_S3_Util!D3*Weighting!C4+TUM_db1_S3_Util!E3*Weighting!C5+TUM_db1_S3_Util!F3*Weighting!C6+TUM_db1_S3_Util!G3*Weighting!C7+TUM_db1_S3_Util!H3*Weighting!C8+TUM_db1_S3_Util!I3*Weighting!C9+TUM_db1_S3_Util!J3*Weighting!C10+TUM_db1_S3_Util!K3*Weighting!C11+TUM_db1_S3_Util!L3*Weighting!C12+TUM_db1_S3_Util!M3*Weighting!C13+TUM_db1_S3_Util!N3*Weighting!C14+TUM_db1_S3_Util!O3*Weighting!C15+TUM_db1_S3_Util!P3*Weighting!C16+TUM_db1_S3_Util!Q3*Weighting!C17</f>
        <v>-6.3839138770828072E-2</v>
      </c>
      <c r="D3" s="6">
        <f ca="1">+TUM_db1_S3_Util!B3*Weighting!D2+TUM_db1_S3_Util!C3*Weighting!D3+TUM_db1_S3_Util!D3*Weighting!D4+TUM_db1_S3_Util!E3*Weighting!D5+TUM_db1_S3_Util!F3*Weighting!D6+TUM_db1_S3_Util!G3*Weighting!D7+TUM_db1_S3_Util!H3*Weighting!D8+TUM_db1_S3_Util!I3*Weighting!D9+TUM_db1_S3_Util!J3*Weighting!D10+TUM_db1_S3_Util!K3*Weighting!D11+TUM_db1_S3_Util!L3*Weighting!D12+TUM_db1_S3_Util!M3*Weighting!D13+TUM_db1_S3_Util!N3*Weighting!D14+TUM_db1_S3_Util!O3*Weighting!D15+TUM_db1_S3_Util!P3*Weighting!D16+TUM_db1_S3_Util!Q3*Weighting!D17</f>
        <v>-8.3276893964199156E-2</v>
      </c>
      <c r="E3" s="6">
        <f ca="1">+TUM_db1_S3_Util!B3*Weighting!E2+TUM_db1_S3_Util!C3*Weighting!E3+TUM_db1_S3_Util!D3*Weighting!E4+TUM_db1_S3_Util!E3*Weighting!E5+TUM_db1_S3_Util!F3*Weighting!E6+TUM_db1_S3_Util!G3*Weighting!E7+TUM_db1_S3_Util!H3*Weighting!E8+TUM_db1_S3_Util!I3*Weighting!E9+TUM_db1_S3_Util!J3*Weighting!E10+TUM_db1_S3_Util!K3*Weighting!E11+TUM_db1_S3_Util!L3*Weighting!E12+TUM_db1_S3_Util!M3*Weighting!E13+TUM_db1_S3_Util!N3*Weighting!E14+TUM_db1_S3_Util!O3*Weighting!E15+TUM_db1_S3_Util!P3*Weighting!E16+TUM_db1_S3_Util!Q3*Weighting!E17</f>
        <v>-4.4797437893810278E-2</v>
      </c>
      <c r="F3" s="6">
        <f ca="1">+TUM_db1_S3_Util!B3*Weighting!F2+TUM_db1_S3_Util!C3*Weighting!F3+TUM_db1_S3_Util!D3*Weighting!F4+TUM_db1_S3_Util!E3*Weighting!F5+TUM_db1_S3_Util!F3*Weighting!F6+TUM_db1_S3_Util!G3*Weighting!F7+TUM_db1_S3_Util!H3*Weighting!F8+TUM_db1_S3_Util!I3*Weighting!F9+TUM_db1_S3_Util!J3*Weighting!F10+TUM_db1_S3_Util!K3*Weighting!F11+TUM_db1_S3_Util!L3*Weighting!F12+TUM_db1_S3_Util!M3*Weighting!F13+TUM_db1_S3_Util!N3*Weighting!F14+TUM_db1_S3_Util!O3*Weighting!F15+TUM_db1_S3_Util!P3*Weighting!F16+TUM_db1_S3_Util!Q3*Weighting!F17</f>
        <v>-7.6656486189056627E-2</v>
      </c>
      <c r="G3" s="6">
        <f>+TUM_db1_S3_Util!B3*Weighting!G2+TUM_db1_S3_Util!C3*Weighting!G3+TUM_db1_S3_Util!D3*Weighting!G4+TUM_db1_S3_Util!E3*Weighting!G5+TUM_db1_S3_Util!F3*Weighting!G6+TUM_db1_S3_Util!G3*Weighting!G7+TUM_db1_S3_Util!H3*Weighting!G8+TUM_db1_S3_Util!I3*Weighting!G9+TUM_db1_S3_Util!J3*Weighting!G10+TUM_db1_S3_Util!K3*Weighting!G11+TUM_db1_S3_Util!L3*Weighting!G12+TUM_db1_S3_Util!M3*Weighting!G13+TUM_db1_S3_Util!N3*Weighting!G14+TUM_db1_S3_Util!O3*Weighting!G15+TUM_db1_S3_Util!P3*Weighting!G16+TUM_db1_S3_Util!Q3*Weighting!G17</f>
        <v>-6.3688518891592841E-2</v>
      </c>
      <c r="H3" s="6">
        <f>+TUM_db1_S3_Util!B3*Weighting!H2+TUM_db1_S3_Util!C3*Weighting!H3+TUM_db1_S3_Util!D3*Weighting!H4+TUM_db1_S3_Util!E3*Weighting!H5+TUM_db1_S3_Util!F3*Weighting!H6+TUM_db1_S3_Util!G3*Weighting!H7+TUM_db1_S3_Util!H3*Weighting!H8+TUM_db1_S3_Util!I3*Weighting!H9+TUM_db1_S3_Util!J3*Weighting!H10+TUM_db1_S3_Util!K3*Weighting!H11+TUM_db1_S3_Util!L3*Weighting!H12+TUM_db1_S3_Util!M3*Weighting!H13+TUM_db1_S3_Util!N3*Weighting!H14+TUM_db1_S3_Util!O3*Weighting!H15+TUM_db1_S3_Util!P3*Weighting!H16+TUM_db1_S3_Util!Q3*Weighting!H17</f>
        <v>-5.7648455242672147E-2</v>
      </c>
      <c r="I3" s="6">
        <f>+TUM_db1_S3_Util!B3*Weighting!I2+TUM_db1_S3_Util!C3*Weighting!I3+TUM_db1_S3_Util!D3*Weighting!I4+TUM_db1_S3_Util!E3*Weighting!I5+TUM_db1_S3_Util!F3*Weighting!I6+TUM_db1_S3_Util!G3*Weighting!I7+TUM_db1_S3_Util!H3*Weighting!I8+TUM_db1_S3_Util!I3*Weighting!I9+TUM_db1_S3_Util!J3*Weighting!I10+TUM_db1_S3_Util!K3*Weighting!I11+TUM_db1_S3_Util!L3*Weighting!I12+TUM_db1_S3_Util!M3*Weighting!I13+TUM_db1_S3_Util!N3*Weighting!I14+TUM_db1_S3_Util!O3*Weighting!I15+TUM_db1_S3_Util!P3*Weighting!I16+TUM_db1_S3_Util!Q3*Weighting!I17</f>
        <v>-6.2844354333618596E-2</v>
      </c>
      <c r="J3" s="6">
        <f>+TUM_db1_S3_Util!B3*Weighting!J2+TUM_db1_S3_Util!C3*Weighting!J3+TUM_db1_S3_Util!D3*Weighting!J4+TUM_db1_S3_Util!E3*Weighting!J5+TUM_db1_S3_Util!F3*Weighting!J6+TUM_db1_S3_Util!G3*Weighting!J7+TUM_db1_S3_Util!H3*Weighting!J8+TUM_db1_S3_Util!I3*Weighting!J9+TUM_db1_S3_Util!J3*Weighting!J10+TUM_db1_S3_Util!K3*Weighting!J11+TUM_db1_S3_Util!L3*Weighting!J12+TUM_db1_S3_Util!M3*Weighting!J13+TUM_db1_S3_Util!N3*Weighting!J14+TUM_db1_S3_Util!O3*Weighting!J15+TUM_db1_S3_Util!P3*Weighting!J16+TUM_db1_S3_Util!Q3*Weighting!J17</f>
        <v>-8.3010114121456743E-2</v>
      </c>
      <c r="K3" s="6">
        <f>+TUM_db1_S3_Util!B3*Weighting!K2+TUM_db1_S3_Util!C3*Weighting!K3+TUM_db1_S3_Util!D3*Weighting!K4+TUM_db1_S3_Util!E3*Weighting!K5+TUM_db1_S3_Util!F3*Weighting!K6+TUM_db1_S3_Util!G3*Weighting!K7+TUM_db1_S3_Util!H3*Weighting!K8+TUM_db1_S3_Util!I3*Weighting!K9+TUM_db1_S3_Util!J3*Weighting!K10+TUM_db1_S3_Util!K3*Weighting!K11+TUM_db1_S3_Util!L3*Weighting!K12+TUM_db1_S3_Util!M3*Weighting!K13+TUM_db1_S3_Util!N3*Weighting!K14+TUM_db1_S3_Util!O3*Weighting!K15+TUM_db1_S3_Util!P3*Weighting!K16+TUM_db1_S3_Util!Q3*Weighting!K17</f>
        <v>-5.6303595462680905E-2</v>
      </c>
      <c r="L3" s="6">
        <f>+TUM_db1_S3_Util!B3*Weighting!L2+TUM_db1_S3_Util!C3*Weighting!L3+TUM_db1_S3_Util!D3*Weighting!L4+TUM_db1_S3_Util!E3*Weighting!L5+TUM_db1_S3_Util!F3*Weighting!L6+TUM_db1_S3_Util!G3*Weighting!L7+TUM_db1_S3_Util!H3*Weighting!L8+TUM_db1_S3_Util!I3*Weighting!L9+TUM_db1_S3_Util!J3*Weighting!L10+TUM_db1_S3_Util!K3*Weighting!L11+TUM_db1_S3_Util!L3*Weighting!L12+TUM_db1_S3_Util!M3*Weighting!L13+TUM_db1_S3_Util!N3*Weighting!L14+TUM_db1_S3_Util!O3*Weighting!L15+TUM_db1_S3_Util!P3*Weighting!L16+TUM_db1_S3_Util!Q3*Weighting!L17</f>
        <v>-3.455435843326872E-2</v>
      </c>
      <c r="M3" s="6">
        <f>+TUM_db1_S3_Util!B3*Weighting!M2+TUM_db1_S3_Util!C3*Weighting!M3+TUM_db1_S3_Util!D3*Weighting!M4+TUM_db1_S3_Util!E3*Weighting!M5+TUM_db1_S3_Util!F3*Weighting!M6+TUM_db1_S3_Util!G3*Weighting!M7+TUM_db1_S3_Util!H3*Weighting!M8+TUM_db1_S3_Util!I3*Weighting!M9+TUM_db1_S3_Util!J3*Weighting!M10+TUM_db1_S3_Util!K3*Weighting!M11+TUM_db1_S3_Util!L3*Weighting!M12+TUM_db1_S3_Util!M3*Weighting!M13+TUM_db1_S3_Util!N3*Weighting!M14+TUM_db1_S3_Util!O3*Weighting!M15+TUM_db1_S3_Util!P3*Weighting!M16+TUM_db1_S3_Util!Q3*Weighting!M17</f>
        <v>-2.7933773576088649E-3</v>
      </c>
      <c r="N3" s="6">
        <f>+TUM_db1_S3_Util!B3*Weighting!N2+TUM_db1_S3_Util!C3*Weighting!N3+TUM_db1_S3_Util!D3*Weighting!N4+TUM_db1_S3_Util!E3*Weighting!N5+TUM_db1_S3_Util!F3*Weighting!N6+TUM_db1_S3_Util!G3*Weighting!N7+TUM_db1_S3_Util!H3*Weighting!N8+TUM_db1_S3_Util!I3*Weighting!N9+TUM_db1_S3_Util!J3*Weighting!N10+TUM_db1_S3_Util!K3*Weighting!N11+TUM_db1_S3_Util!L3*Weighting!N12+TUM_db1_S3_Util!M3*Weighting!N13+TUM_db1_S3_Util!N3*Weighting!N14+TUM_db1_S3_Util!O3*Weighting!N15+TUM_db1_S3_Util!P3*Weighting!N16+TUM_db1_S3_Util!Q3*Weighting!N17</f>
        <v>-0.21595967604681063</v>
      </c>
      <c r="O3" s="6">
        <f>+TUM_db1_S3_Util!B3*Weighting!O2+TUM_db1_S3_Util!C3*Weighting!O3+TUM_db1_S3_Util!D3*Weighting!O4+TUM_db1_S3_Util!E3*Weighting!O5+TUM_db1_S3_Util!F3*Weighting!O6+TUM_db1_S3_Util!G3*Weighting!O7+TUM_db1_S3_Util!H3*Weighting!O8+TUM_db1_S3_Util!I3*Weighting!O9+TUM_db1_S3_Util!J3*Weighting!O10+TUM_db1_S3_Util!K3*Weighting!O11+TUM_db1_S3_Util!L3*Weighting!O12+TUM_db1_S3_Util!M3*Weighting!O13+TUM_db1_S3_Util!N3*Weighting!O14+TUM_db1_S3_Util!O3*Weighting!O15+TUM_db1_S3_Util!P3*Weighting!O16+TUM_db1_S3_Util!Q3*Weighting!O17</f>
        <v>-0.19903065647959955</v>
      </c>
      <c r="P3" s="6">
        <f>+TUM_db1_S3_Util!B3*Weighting!P2+TUM_db1_S3_Util!C3*Weighting!P3+TUM_db1_S3_Util!D3*Weighting!P4+TUM_db1_S3_Util!E3*Weighting!P5+TUM_db1_S3_Util!F3*Weighting!P6+TUM_db1_S3_Util!G3*Weighting!P7+TUM_db1_S3_Util!H3*Weighting!P8+TUM_db1_S3_Util!I3*Weighting!P9+TUM_db1_S3_Util!J3*Weighting!P10+TUM_db1_S3_Util!K3*Weighting!P11+TUM_db1_S3_Util!L3*Weighting!P12+TUM_db1_S3_Util!M3*Weighting!P13+TUM_db1_S3_Util!N3*Weighting!P14+TUM_db1_S3_Util!O3*Weighting!P15+TUM_db1_S3_Util!P3*Weighting!P16+TUM_db1_S3_Util!Q3*Weighting!P17</f>
        <v>-7.7136017226267714E-2</v>
      </c>
      <c r="Q3" s="6">
        <f>+TUM_db1_S3_Util!B3*Weighting!Q2+TUM_db1_S3_Util!C3*Weighting!Q3+TUM_db1_S3_Util!D3*Weighting!Q4+TUM_db1_S3_Util!E3*Weighting!Q5+TUM_db1_S3_Util!F3*Weighting!Q6+TUM_db1_S3_Util!G3*Weighting!Q7+TUM_db1_S3_Util!H3*Weighting!Q8+TUM_db1_S3_Util!I3*Weighting!Q9+TUM_db1_S3_Util!J3*Weighting!Q10+TUM_db1_S3_Util!K3*Weighting!Q11+TUM_db1_S3_Util!L3*Weighting!Q12+TUM_db1_S3_Util!M3*Weighting!Q13+TUM_db1_S3_Util!N3*Weighting!Q14+TUM_db1_S3_Util!O3*Weighting!Q15+TUM_db1_S3_Util!P3*Weighting!Q16+TUM_db1_S3_Util!Q3*Weighting!Q17</f>
        <v>-5.7068158498222651E-3</v>
      </c>
      <c r="R3" s="6">
        <f>+TUM_db1_S3_Util!B3*Weighting!R2+TUM_db1_S3_Util!C3*Weighting!R3+TUM_db1_S3_Util!D3*Weighting!R4+TUM_db1_S3_Util!E3*Weighting!R5+TUM_db1_S3_Util!F3*Weighting!R6+TUM_db1_S3_Util!G3*Weighting!R7+TUM_db1_S3_Util!H3*Weighting!R8+TUM_db1_S3_Util!I3*Weighting!R9+TUM_db1_S3_Util!J3*Weighting!R10+TUM_db1_S3_Util!K3*Weighting!R11+TUM_db1_S3_Util!L3*Weighting!R12+TUM_db1_S3_Util!M3*Weighting!R13+TUM_db1_S3_Util!N3*Weighting!R14+TUM_db1_S3_Util!O3*Weighting!R15+TUM_db1_S3_Util!P3*Weighting!R16+TUM_db1_S3_Util!Q3*Weighting!R17</f>
        <v>-3.4625609438363042E-2</v>
      </c>
      <c r="S3" s="6">
        <f>+TUM_db1_S3_Util!B3*Weighting!S2+TUM_db1_S3_Util!C3*Weighting!S3+TUM_db1_S3_Util!D3*Weighting!S4+TUM_db1_S3_Util!E3*Weighting!S5+TUM_db1_S3_Util!F3*Weighting!S6+TUM_db1_S3_Util!G3*Weighting!S7+TUM_db1_S3_Util!H3*Weighting!S8+TUM_db1_S3_Util!I3*Weighting!S9+TUM_db1_S3_Util!J3*Weighting!S10+TUM_db1_S3_Util!K3*Weighting!S11+TUM_db1_S3_Util!L3*Weighting!S12+TUM_db1_S3_Util!M3*Weighting!S13+TUM_db1_S3_Util!N3*Weighting!S14+TUM_db1_S3_Util!O3*Weighting!S15+TUM_db1_S3_Util!P3*Weighting!S16+TUM_db1_S3_Util!Q3*Weighting!S17</f>
        <v>-2.3669479566592658E-2</v>
      </c>
      <c r="T3" s="6">
        <f>+TUM_db1_S3_Util!B3*Weighting!T2+TUM_db1_S3_Util!C3*Weighting!T3+TUM_db1_S3_Util!D3*Weighting!T4+TUM_db1_S3_Util!E3*Weighting!T5+TUM_db1_S3_Util!F3*Weighting!T6+TUM_db1_S3_Util!G3*Weighting!T7+TUM_db1_S3_Util!H3*Weighting!T8+TUM_db1_S3_Util!I3*Weighting!T9+TUM_db1_S3_Util!J3*Weighting!T10+TUM_db1_S3_Util!K3*Weighting!T11+TUM_db1_S3_Util!L3*Weighting!T12+TUM_db1_S3_Util!M3*Weighting!T13+TUM_db1_S3_Util!N3*Weighting!T14+TUM_db1_S3_Util!O3*Weighting!T15+TUM_db1_S3_Util!P3*Weighting!T16+TUM_db1_S3_Util!Q3*Weighting!T17</f>
        <v>-2.4907327488245951E-2</v>
      </c>
      <c r="U3" s="6">
        <f>+TUM_db1_S3_Util!B3*Weighting!U2+TUM_db1_S3_Util!C3*Weighting!U3+TUM_db1_S3_Util!D3*Weighting!U4+TUM_db1_S3_Util!E3*Weighting!U5+TUM_db1_S3_Util!F3*Weighting!U6+TUM_db1_S3_Util!G3*Weighting!U7+TUM_db1_S3_Util!H3*Weighting!U8+TUM_db1_S3_Util!I3*Weighting!U9+TUM_db1_S3_Util!J3*Weighting!U10+TUM_db1_S3_Util!K3*Weighting!U11+TUM_db1_S3_Util!L3*Weighting!U12+TUM_db1_S3_Util!M3*Weighting!U13+TUM_db1_S3_Util!N3*Weighting!U14+TUM_db1_S3_Util!O3*Weighting!U15+TUM_db1_S3_Util!P3*Weighting!U16+TUM_db1_S3_Util!Q3*Weighting!U17</f>
        <v>-3.1630484167582949E-3</v>
      </c>
      <c r="V3" s="6">
        <f>+TUM_db1_S3_Util!B3*Weighting!V2+TUM_db1_S3_Util!C3*Weighting!V3+TUM_db1_S3_Util!D3*Weighting!V4+TUM_db1_S3_Util!E3*Weighting!V5+TUM_db1_S3_Util!F3*Weighting!V6+TUM_db1_S3_Util!G3*Weighting!V7+TUM_db1_S3_Util!H3*Weighting!V8+TUM_db1_S3_Util!I3*Weighting!V9+TUM_db1_S3_Util!J3*Weighting!V10+TUM_db1_S3_Util!K3*Weighting!V11+TUM_db1_S3_Util!L3*Weighting!V12+TUM_db1_S3_Util!M3*Weighting!V13+TUM_db1_S3_Util!N3*Weighting!V14+TUM_db1_S3_Util!O3*Weighting!V15+TUM_db1_S3_Util!P3*Weighting!V16+TUM_db1_S3_Util!Q3*Weighting!V17</f>
        <v>-1.4052643013690002E-2</v>
      </c>
      <c r="W3" s="6">
        <f>+TUM_db1_S3_Util!B3*Weighting!W2+TUM_db1_S3_Util!C3*Weighting!W3+TUM_db1_S3_Util!D3*Weighting!W4+TUM_db1_S3_Util!E3*Weighting!W5+TUM_db1_S3_Util!F3*Weighting!W6+TUM_db1_S3_Util!G3*Weighting!W7+TUM_db1_S3_Util!H3*Weighting!W8+TUM_db1_S3_Util!I3*Weighting!W9+TUM_db1_S3_Util!J3*Weighting!W10+TUM_db1_S3_Util!K3*Weighting!W11+TUM_db1_S3_Util!L3*Weighting!W12+TUM_db1_S3_Util!M3*Weighting!W13+TUM_db1_S3_Util!N3*Weighting!W14+TUM_db1_S3_Util!O3*Weighting!W15+TUM_db1_S3_Util!P3*Weighting!W16+TUM_db1_S3_Util!Q3*Weighting!W17</f>
        <v>-0.24608244029925302</v>
      </c>
      <c r="X3" s="6">
        <f>+TUM_db1_S3_Util!B3*Weighting!X2+TUM_db1_S3_Util!C3*Weighting!X3+TUM_db1_S3_Util!D3*Weighting!X4+TUM_db1_S3_Util!E3*Weighting!X5+TUM_db1_S3_Util!F3*Weighting!X6+TUM_db1_S3_Util!G3*Weighting!X7+TUM_db1_S3_Util!H3*Weighting!X8+TUM_db1_S3_Util!I3*Weighting!X9+TUM_db1_S3_Util!J3*Weighting!X10+TUM_db1_S3_Util!K3*Weighting!X11+TUM_db1_S3_Util!L3*Weighting!X12+TUM_db1_S3_Util!M3*Weighting!X13+TUM_db1_S3_Util!N3*Weighting!X14+TUM_db1_S3_Util!O3*Weighting!X15+TUM_db1_S3_Util!P3*Weighting!X16+TUM_db1_S3_Util!Q3*Weighting!X17</f>
        <v>-5.4252362134570133E-3</v>
      </c>
      <c r="Y3" s="6">
        <f>+TUM_db1_S3_Util!B3*Weighting!Y2+TUM_db1_S3_Util!C3*Weighting!Y3+TUM_db1_S3_Util!D3*Weighting!Y4+TUM_db1_S3_Util!E3*Weighting!Y5+TUM_db1_S3_Util!F3*Weighting!Y6+TUM_db1_S3_Util!G3*Weighting!Y7+TUM_db1_S3_Util!H3*Weighting!Y8+TUM_db1_S3_Util!I3*Weighting!Y9+TUM_db1_S3_Util!J3*Weighting!Y10+TUM_db1_S3_Util!K3*Weighting!Y11+TUM_db1_S3_Util!L3*Weighting!Y12+TUM_db1_S3_Util!M3*Weighting!Y13+TUM_db1_S3_Util!N3*Weighting!Y14+TUM_db1_S3_Util!O3*Weighting!Y15+TUM_db1_S3_Util!P3*Weighting!Y16+TUM_db1_S3_Util!Q3*Weighting!Y17</f>
        <v>-3.0799873244119111E-3</v>
      </c>
      <c r="Z3" s="6">
        <f>+TUM_db1_S3_Util!B3*Weighting!Z2+TUM_db1_S3_Util!C3*Weighting!Z3+TUM_db1_S3_Util!D3*Weighting!Z4+TUM_db1_S3_Util!E3*Weighting!Z5+TUM_db1_S3_Util!F3*Weighting!Z6+TUM_db1_S3_Util!G3*Weighting!Z7+TUM_db1_S3_Util!H3*Weighting!Z8+TUM_db1_S3_Util!I3*Weighting!Z9+TUM_db1_S3_Util!J3*Weighting!Z10+TUM_db1_S3_Util!K3*Weighting!Z11+TUM_db1_S3_Util!L3*Weighting!Z12+TUM_db1_S3_Util!M3*Weighting!Z13+TUM_db1_S3_Util!N3*Weighting!Z14+TUM_db1_S3_Util!O3*Weighting!Z15+TUM_db1_S3_Util!P3*Weighting!Z16+TUM_db1_S3_Util!Q3*Weighting!Z17</f>
        <v>-5.7064702936527094E-2</v>
      </c>
      <c r="AA3" s="6">
        <f>+TUM_db1_S3_Util!B3*Weighting!AA2+TUM_db1_S3_Util!C3*Weighting!AA3+TUM_db1_S3_Util!D3*Weighting!AA4+TUM_db1_S3_Util!E3*Weighting!AA5+TUM_db1_S3_Util!F3*Weighting!AA6+TUM_db1_S3_Util!G3*Weighting!AA7+TUM_db1_S3_Util!H3*Weighting!AA8+TUM_db1_S3_Util!I3*Weighting!AA9+TUM_db1_S3_Util!J3*Weighting!AA10+TUM_db1_S3_Util!K3*Weighting!AA11+TUM_db1_S3_Util!L3*Weighting!AA12+TUM_db1_S3_Util!M3*Weighting!AA13+TUM_db1_S3_Util!N3*Weighting!AA14+TUM_db1_S3_Util!O3*Weighting!AA15+TUM_db1_S3_Util!P3*Weighting!AA16+TUM_db1_S3_Util!Q3*Weighting!AA17</f>
        <v>-7.1764926174808535E-2</v>
      </c>
    </row>
    <row r="4" spans="1:27" x14ac:dyDescent="0.35">
      <c r="A4" s="5" t="s">
        <v>3</v>
      </c>
      <c r="B4" s="6">
        <f ca="1">+TUM_db1_S3_Util!B4*Weighting!B2+TUM_db1_S3_Util!C4*Weighting!B3+TUM_db1_S3_Util!D4*Weighting!B4+TUM_db1_S3_Util!E4*Weighting!B5+TUM_db1_S3_Util!F4*Weighting!B6+TUM_db1_S3_Util!G4*Weighting!B7+TUM_db1_S3_Util!H4*Weighting!B8+TUM_db1_S3_Util!I4*Weighting!B9+TUM_db1_S3_Util!J4*Weighting!B10+TUM_db1_S3_Util!K4*Weighting!B11+TUM_db1_S3_Util!L4*Weighting!B12+TUM_db1_S3_Util!M4*Weighting!B13+TUM_db1_S3_Util!N4*Weighting!B14+TUM_db1_S3_Util!O4*Weighting!B15+TUM_db1_S3_Util!P4*Weighting!B16+TUM_db1_S3_Util!Q4*Weighting!B17</f>
        <v>-6.1001747812064302</v>
      </c>
      <c r="C4" s="6">
        <f ca="1">+TUM_db1_S3_Util!B4*Weighting!C2+TUM_db1_S3_Util!C4*Weighting!C3+TUM_db1_S3_Util!D4*Weighting!C4+TUM_db1_S3_Util!E4*Weighting!C5+TUM_db1_S3_Util!F4*Weighting!C6+TUM_db1_S3_Util!G4*Weighting!C7+TUM_db1_S3_Util!H4*Weighting!C8+TUM_db1_S3_Util!I4*Weighting!C9+TUM_db1_S3_Util!J4*Weighting!C10+TUM_db1_S3_Util!K4*Weighting!C11+TUM_db1_S3_Util!L4*Weighting!C12+TUM_db1_S3_Util!M4*Weighting!C13+TUM_db1_S3_Util!N4*Weighting!C14+TUM_db1_S3_Util!O4*Weighting!C15+TUM_db1_S3_Util!P4*Weighting!C16+TUM_db1_S3_Util!Q4*Weighting!C17</f>
        <v>-5.5680154993066502</v>
      </c>
      <c r="D4" s="6">
        <f ca="1">+TUM_db1_S3_Util!B4*Weighting!D2+TUM_db1_S3_Util!C4*Weighting!D3+TUM_db1_S3_Util!D4*Weighting!D4+TUM_db1_S3_Util!E4*Weighting!D5+TUM_db1_S3_Util!F4*Weighting!D6+TUM_db1_S3_Util!G4*Weighting!D7+TUM_db1_S3_Util!H4*Weighting!D8+TUM_db1_S3_Util!I4*Weighting!D9+TUM_db1_S3_Util!J4*Weighting!D10+TUM_db1_S3_Util!K4*Weighting!D11+TUM_db1_S3_Util!L4*Weighting!D12+TUM_db1_S3_Util!M4*Weighting!D13+TUM_db1_S3_Util!N4*Weighting!D14+TUM_db1_S3_Util!O4*Weighting!D15+TUM_db1_S3_Util!P4*Weighting!D16+TUM_db1_S3_Util!Q4*Weighting!D17</f>
        <v>-5.959592394547661</v>
      </c>
      <c r="E4" s="6">
        <f ca="1">+TUM_db1_S3_Util!B4*Weighting!E2+TUM_db1_S3_Util!C4*Weighting!E3+TUM_db1_S3_Util!D4*Weighting!E4+TUM_db1_S3_Util!E4*Weighting!E5+TUM_db1_S3_Util!F4*Weighting!E6+TUM_db1_S3_Util!G4*Weighting!E7+TUM_db1_S3_Util!H4*Weighting!E8+TUM_db1_S3_Util!I4*Weighting!E9+TUM_db1_S3_Util!J4*Weighting!E10+TUM_db1_S3_Util!K4*Weighting!E11+TUM_db1_S3_Util!L4*Weighting!E12+TUM_db1_S3_Util!M4*Weighting!E13+TUM_db1_S3_Util!N4*Weighting!E14+TUM_db1_S3_Util!O4*Weighting!E15+TUM_db1_S3_Util!P4*Weighting!E16+TUM_db1_S3_Util!Q4*Weighting!E17</f>
        <v>-2.4238733896702662</v>
      </c>
      <c r="F4" s="6">
        <f ca="1">+TUM_db1_S3_Util!B4*Weighting!F2+TUM_db1_S3_Util!C4*Weighting!F3+TUM_db1_S3_Util!D4*Weighting!F4+TUM_db1_S3_Util!E4*Weighting!F5+TUM_db1_S3_Util!F4*Weighting!F6+TUM_db1_S3_Util!G4*Weighting!F7+TUM_db1_S3_Util!H4*Weighting!F8+TUM_db1_S3_Util!I4*Weighting!F9+TUM_db1_S3_Util!J4*Weighting!F10+TUM_db1_S3_Util!K4*Weighting!F11+TUM_db1_S3_Util!L4*Weighting!F12+TUM_db1_S3_Util!M4*Weighting!F13+TUM_db1_S3_Util!N4*Weighting!F14+TUM_db1_S3_Util!O4*Weighting!F15+TUM_db1_S3_Util!P4*Weighting!F16+TUM_db1_S3_Util!Q4*Weighting!F17</f>
        <v>-6.0369174572267159</v>
      </c>
      <c r="G4" s="6">
        <f>+TUM_db1_S3_Util!B4*Weighting!G2+TUM_db1_S3_Util!C4*Weighting!G3+TUM_db1_S3_Util!D4*Weighting!G4+TUM_db1_S3_Util!E4*Weighting!G5+TUM_db1_S3_Util!F4*Weighting!G6+TUM_db1_S3_Util!G4*Weighting!G7+TUM_db1_S3_Util!H4*Weighting!G8+TUM_db1_S3_Util!I4*Weighting!G9+TUM_db1_S3_Util!J4*Weighting!G10+TUM_db1_S3_Util!K4*Weighting!G11+TUM_db1_S3_Util!L4*Weighting!G12+TUM_db1_S3_Util!M4*Weighting!G13+TUM_db1_S3_Util!N4*Weighting!G14+TUM_db1_S3_Util!O4*Weighting!G15+TUM_db1_S3_Util!P4*Weighting!G16+TUM_db1_S3_Util!Q4*Weighting!G17</f>
        <v>-3.9790333053509772</v>
      </c>
      <c r="H4" s="6">
        <f>+TUM_db1_S3_Util!B4*Weighting!H2+TUM_db1_S3_Util!C4*Weighting!H3+TUM_db1_S3_Util!D4*Weighting!H4+TUM_db1_S3_Util!E4*Weighting!H5+TUM_db1_S3_Util!F4*Weighting!H6+TUM_db1_S3_Util!G4*Weighting!H7+TUM_db1_S3_Util!H4*Weighting!H8+TUM_db1_S3_Util!I4*Weighting!H9+TUM_db1_S3_Util!J4*Weighting!H10+TUM_db1_S3_Util!K4*Weighting!H11+TUM_db1_S3_Util!L4*Weighting!H12+TUM_db1_S3_Util!M4*Weighting!H13+TUM_db1_S3_Util!N4*Weighting!H14+TUM_db1_S3_Util!O4*Weighting!H15+TUM_db1_S3_Util!P4*Weighting!H16+TUM_db1_S3_Util!Q4*Weighting!H17</f>
        <v>-4.1780974315572159</v>
      </c>
      <c r="I4" s="6">
        <f>+TUM_db1_S3_Util!B4*Weighting!I2+TUM_db1_S3_Util!C4*Weighting!I3+TUM_db1_S3_Util!D4*Weighting!I4+TUM_db1_S3_Util!E4*Weighting!I5+TUM_db1_S3_Util!F4*Weighting!I6+TUM_db1_S3_Util!G4*Weighting!I7+TUM_db1_S3_Util!H4*Weighting!I8+TUM_db1_S3_Util!I4*Weighting!I9+TUM_db1_S3_Util!J4*Weighting!I10+TUM_db1_S3_Util!K4*Weighting!I11+TUM_db1_S3_Util!L4*Weighting!I12+TUM_db1_S3_Util!M4*Weighting!I13+TUM_db1_S3_Util!N4*Weighting!I14+TUM_db1_S3_Util!O4*Weighting!I15+TUM_db1_S3_Util!P4*Weighting!I16+TUM_db1_S3_Util!Q4*Weighting!I17</f>
        <v>-4.0952166801084555</v>
      </c>
      <c r="J4" s="6">
        <f>+TUM_db1_S3_Util!B4*Weighting!J2+TUM_db1_S3_Util!C4*Weighting!J3+TUM_db1_S3_Util!D4*Weighting!J4+TUM_db1_S3_Util!E4*Weighting!J5+TUM_db1_S3_Util!F4*Weighting!J6+TUM_db1_S3_Util!G4*Weighting!J7+TUM_db1_S3_Util!H4*Weighting!J8+TUM_db1_S3_Util!I4*Weighting!J9+TUM_db1_S3_Util!J4*Weighting!J10+TUM_db1_S3_Util!K4*Weighting!J11+TUM_db1_S3_Util!L4*Weighting!J12+TUM_db1_S3_Util!M4*Weighting!J13+TUM_db1_S3_Util!N4*Weighting!J14+TUM_db1_S3_Util!O4*Weighting!J15+TUM_db1_S3_Util!P4*Weighting!J16+TUM_db1_S3_Util!Q4*Weighting!J17</f>
        <v>-3.0089862465057342</v>
      </c>
      <c r="K4" s="6">
        <f>+TUM_db1_S3_Util!B4*Weighting!K2+TUM_db1_S3_Util!C4*Weighting!K3+TUM_db1_S3_Util!D4*Weighting!K4+TUM_db1_S3_Util!E4*Weighting!K5+TUM_db1_S3_Util!F4*Weighting!K6+TUM_db1_S3_Util!G4*Weighting!K7+TUM_db1_S3_Util!H4*Weighting!K8+TUM_db1_S3_Util!I4*Weighting!K9+TUM_db1_S3_Util!J4*Weighting!K10+TUM_db1_S3_Util!K4*Weighting!K11+TUM_db1_S3_Util!L4*Weighting!K12+TUM_db1_S3_Util!M4*Weighting!K13+TUM_db1_S3_Util!N4*Weighting!K14+TUM_db1_S3_Util!O4*Weighting!K15+TUM_db1_S3_Util!P4*Weighting!K16+TUM_db1_S3_Util!Q4*Weighting!K17</f>
        <v>-4.1587624276974546</v>
      </c>
      <c r="L4" s="6">
        <f>+TUM_db1_S3_Util!B4*Weighting!L2+TUM_db1_S3_Util!C4*Weighting!L3+TUM_db1_S3_Util!D4*Weighting!L4+TUM_db1_S3_Util!E4*Weighting!L5+TUM_db1_S3_Util!F4*Weighting!L6+TUM_db1_S3_Util!G4*Weighting!L7+TUM_db1_S3_Util!H4*Weighting!L8+TUM_db1_S3_Util!I4*Weighting!L9+TUM_db1_S3_Util!J4*Weighting!L10+TUM_db1_S3_Util!K4*Weighting!L11+TUM_db1_S3_Util!L4*Weighting!L12+TUM_db1_S3_Util!M4*Weighting!L13+TUM_db1_S3_Util!N4*Weighting!L14+TUM_db1_S3_Util!O4*Weighting!L15+TUM_db1_S3_Util!P4*Weighting!L16+TUM_db1_S3_Util!Q4*Weighting!L17</f>
        <v>-7.0814558444789073</v>
      </c>
      <c r="M4" s="6">
        <f>+TUM_db1_S3_Util!B4*Weighting!M2+TUM_db1_S3_Util!C4*Weighting!M3+TUM_db1_S3_Util!D4*Weighting!M4+TUM_db1_S3_Util!E4*Weighting!M5+TUM_db1_S3_Util!F4*Weighting!M6+TUM_db1_S3_Util!G4*Weighting!M7+TUM_db1_S3_Util!H4*Weighting!M8+TUM_db1_S3_Util!I4*Weighting!M9+TUM_db1_S3_Util!J4*Weighting!M10+TUM_db1_S3_Util!K4*Weighting!M11+TUM_db1_S3_Util!L4*Weighting!M12+TUM_db1_S3_Util!M4*Weighting!M13+TUM_db1_S3_Util!N4*Weighting!M14+TUM_db1_S3_Util!O4*Weighting!M15+TUM_db1_S3_Util!P4*Weighting!M16+TUM_db1_S3_Util!Q4*Weighting!M17</f>
        <v>-0.11610098111686989</v>
      </c>
      <c r="N4" s="6">
        <f>+TUM_db1_S3_Util!B4*Weighting!N2+TUM_db1_S3_Util!C4*Weighting!N3+TUM_db1_S3_Util!D4*Weighting!N4+TUM_db1_S3_Util!E4*Weighting!N5+TUM_db1_S3_Util!F4*Weighting!N6+TUM_db1_S3_Util!G4*Weighting!N7+TUM_db1_S3_Util!H4*Weighting!N8+TUM_db1_S3_Util!I4*Weighting!N9+TUM_db1_S3_Util!J4*Weighting!N10+TUM_db1_S3_Util!K4*Weighting!N11+TUM_db1_S3_Util!L4*Weighting!N12+TUM_db1_S3_Util!M4*Weighting!N13+TUM_db1_S3_Util!N4*Weighting!N14+TUM_db1_S3_Util!O4*Weighting!N15+TUM_db1_S3_Util!P4*Weighting!N16+TUM_db1_S3_Util!Q4*Weighting!N17</f>
        <v>-10.767933660354707</v>
      </c>
      <c r="O4" s="6">
        <f>+TUM_db1_S3_Util!B4*Weighting!O2+TUM_db1_S3_Util!C4*Weighting!O3+TUM_db1_S3_Util!D4*Weighting!O4+TUM_db1_S3_Util!E4*Weighting!O5+TUM_db1_S3_Util!F4*Weighting!O6+TUM_db1_S3_Util!G4*Weighting!O7+TUM_db1_S3_Util!H4*Weighting!O8+TUM_db1_S3_Util!I4*Weighting!O9+TUM_db1_S3_Util!J4*Weighting!O10+TUM_db1_S3_Util!K4*Weighting!O11+TUM_db1_S3_Util!L4*Weighting!O12+TUM_db1_S3_Util!M4*Weighting!O13+TUM_db1_S3_Util!N4*Weighting!O14+TUM_db1_S3_Util!O4*Weighting!O15+TUM_db1_S3_Util!P4*Weighting!O16+TUM_db1_S3_Util!Q4*Weighting!O17</f>
        <v>-10.012355153329088</v>
      </c>
      <c r="P4" s="6">
        <f>+TUM_db1_S3_Util!B4*Weighting!P2+TUM_db1_S3_Util!C4*Weighting!P3+TUM_db1_S3_Util!D4*Weighting!P4+TUM_db1_S3_Util!E4*Weighting!P5+TUM_db1_S3_Util!F4*Weighting!P6+TUM_db1_S3_Util!G4*Weighting!P7+TUM_db1_S3_Util!H4*Weighting!P8+TUM_db1_S3_Util!I4*Weighting!P9+TUM_db1_S3_Util!J4*Weighting!P10+TUM_db1_S3_Util!K4*Weighting!P11+TUM_db1_S3_Util!L4*Weighting!P12+TUM_db1_S3_Util!M4*Weighting!P13+TUM_db1_S3_Util!N4*Weighting!P14+TUM_db1_S3_Util!O4*Weighting!P15+TUM_db1_S3_Util!P4*Weighting!P16+TUM_db1_S3_Util!Q4*Weighting!P17</f>
        <v>-7.6341565043899688</v>
      </c>
      <c r="Q4" s="6">
        <f>+TUM_db1_S3_Util!B4*Weighting!Q2+TUM_db1_S3_Util!C4*Weighting!Q3+TUM_db1_S3_Util!D4*Weighting!Q4+TUM_db1_S3_Util!E4*Weighting!Q5+TUM_db1_S3_Util!F4*Weighting!Q6+TUM_db1_S3_Util!G4*Weighting!Q7+TUM_db1_S3_Util!H4*Weighting!Q8+TUM_db1_S3_Util!I4*Weighting!Q9+TUM_db1_S3_Util!J4*Weighting!Q10+TUM_db1_S3_Util!K4*Weighting!Q11+TUM_db1_S3_Util!L4*Weighting!Q12+TUM_db1_S3_Util!M4*Weighting!Q13+TUM_db1_S3_Util!N4*Weighting!Q14+TUM_db1_S3_Util!O4*Weighting!Q15+TUM_db1_S3_Util!P4*Weighting!Q16+TUM_db1_S3_Util!Q4*Weighting!Q17</f>
        <v>-0.4742578622924159</v>
      </c>
      <c r="R4" s="6">
        <f>+TUM_db1_S3_Util!B4*Weighting!R2+TUM_db1_S3_Util!C4*Weighting!R3+TUM_db1_S3_Util!D4*Weighting!R4+TUM_db1_S3_Util!E4*Weighting!R5+TUM_db1_S3_Util!F4*Weighting!R6+TUM_db1_S3_Util!G4*Weighting!R7+TUM_db1_S3_Util!H4*Weighting!R8+TUM_db1_S3_Util!I4*Weighting!R9+TUM_db1_S3_Util!J4*Weighting!R10+TUM_db1_S3_Util!K4*Weighting!R11+TUM_db1_S3_Util!L4*Weighting!R12+TUM_db1_S3_Util!M4*Weighting!R13+TUM_db1_S3_Util!N4*Weighting!R14+TUM_db1_S3_Util!O4*Weighting!R15+TUM_db1_S3_Util!P4*Weighting!R16+TUM_db1_S3_Util!Q4*Weighting!R17</f>
        <v>-1.7172517142713795</v>
      </c>
      <c r="S4" s="6">
        <f>+TUM_db1_S3_Util!B4*Weighting!S2+TUM_db1_S3_Util!C4*Weighting!S3+TUM_db1_S3_Util!D4*Weighting!S4+TUM_db1_S3_Util!E4*Weighting!S5+TUM_db1_S3_Util!F4*Weighting!S6+TUM_db1_S3_Util!G4*Weighting!S7+TUM_db1_S3_Util!H4*Weighting!S8+TUM_db1_S3_Util!I4*Weighting!S9+TUM_db1_S3_Util!J4*Weighting!S10+TUM_db1_S3_Util!K4*Weighting!S11+TUM_db1_S3_Util!L4*Weighting!S12+TUM_db1_S3_Util!M4*Weighting!S13+TUM_db1_S3_Util!N4*Weighting!S14+TUM_db1_S3_Util!O4*Weighting!S15+TUM_db1_S3_Util!P4*Weighting!S16+TUM_db1_S3_Util!Q4*Weighting!S17</f>
        <v>-6.8199061685097018</v>
      </c>
      <c r="T4" s="6">
        <f>+TUM_db1_S3_Util!B4*Weighting!T2+TUM_db1_S3_Util!C4*Weighting!T3+TUM_db1_S3_Util!D4*Weighting!T4+TUM_db1_S3_Util!E4*Weighting!T5+TUM_db1_S3_Util!F4*Weighting!T6+TUM_db1_S3_Util!G4*Weighting!T7+TUM_db1_S3_Util!H4*Weighting!T8+TUM_db1_S3_Util!I4*Weighting!T9+TUM_db1_S3_Util!J4*Weighting!T10+TUM_db1_S3_Util!K4*Weighting!T11+TUM_db1_S3_Util!L4*Weighting!T12+TUM_db1_S3_Util!M4*Weighting!T13+TUM_db1_S3_Util!N4*Weighting!T14+TUM_db1_S3_Util!O4*Weighting!T15+TUM_db1_S3_Util!P4*Weighting!T16+TUM_db1_S3_Util!Q4*Weighting!T17</f>
        <v>-9.10635235948914</v>
      </c>
      <c r="U4" s="6">
        <f>+TUM_db1_S3_Util!B4*Weighting!U2+TUM_db1_S3_Util!C4*Weighting!U3+TUM_db1_S3_Util!D4*Weighting!U4+TUM_db1_S3_Util!E4*Weighting!U5+TUM_db1_S3_Util!F4*Weighting!U6+TUM_db1_S3_Util!G4*Weighting!U7+TUM_db1_S3_Util!H4*Weighting!U8+TUM_db1_S3_Util!I4*Weighting!U9+TUM_db1_S3_Util!J4*Weighting!U10+TUM_db1_S3_Util!K4*Weighting!U11+TUM_db1_S3_Util!L4*Weighting!U12+TUM_db1_S3_Util!M4*Weighting!U13+TUM_db1_S3_Util!N4*Weighting!U14+TUM_db1_S3_Util!O4*Weighting!U15+TUM_db1_S3_Util!P4*Weighting!U16+TUM_db1_S3_Util!Q4*Weighting!U17</f>
        <v>-0.22937041422030996</v>
      </c>
      <c r="V4" s="6">
        <f>+TUM_db1_S3_Util!B4*Weighting!V2+TUM_db1_S3_Util!C4*Weighting!V3+TUM_db1_S3_Util!D4*Weighting!V4+TUM_db1_S3_Util!E4*Weighting!V5+TUM_db1_S3_Util!F4*Weighting!V6+TUM_db1_S3_Util!G4*Weighting!V7+TUM_db1_S3_Util!H4*Weighting!V8+TUM_db1_S3_Util!I4*Weighting!V9+TUM_db1_S3_Util!J4*Weighting!V10+TUM_db1_S3_Util!K4*Weighting!V11+TUM_db1_S3_Util!L4*Weighting!V12+TUM_db1_S3_Util!M4*Weighting!V13+TUM_db1_S3_Util!N4*Weighting!V14+TUM_db1_S3_Util!O4*Weighting!V15+TUM_db1_S3_Util!P4*Weighting!V16+TUM_db1_S3_Util!Q4*Weighting!V17</f>
        <v>-0.91219646173648583</v>
      </c>
      <c r="W4" s="6">
        <f>+TUM_db1_S3_Util!B4*Weighting!W2+TUM_db1_S3_Util!C4*Weighting!W3+TUM_db1_S3_Util!D4*Weighting!W4+TUM_db1_S3_Util!E4*Weighting!W5+TUM_db1_S3_Util!F4*Weighting!W6+TUM_db1_S3_Util!G4*Weighting!W7+TUM_db1_S3_Util!H4*Weighting!W8+TUM_db1_S3_Util!I4*Weighting!W9+TUM_db1_S3_Util!J4*Weighting!W10+TUM_db1_S3_Util!K4*Weighting!W11+TUM_db1_S3_Util!L4*Weighting!W12+TUM_db1_S3_Util!M4*Weighting!W13+TUM_db1_S3_Util!N4*Weighting!W14+TUM_db1_S3_Util!O4*Weighting!W15+TUM_db1_S3_Util!P4*Weighting!W16+TUM_db1_S3_Util!Q4*Weighting!W17</f>
        <v>-1.8152352426131164</v>
      </c>
      <c r="X4" s="6">
        <f>+TUM_db1_S3_Util!B4*Weighting!X2+TUM_db1_S3_Util!C4*Weighting!X3+TUM_db1_S3_Util!D4*Weighting!X4+TUM_db1_S3_Util!E4*Weighting!X5+TUM_db1_S3_Util!F4*Weighting!X6+TUM_db1_S3_Util!G4*Weighting!X7+TUM_db1_S3_Util!H4*Weighting!X8+TUM_db1_S3_Util!I4*Weighting!X9+TUM_db1_S3_Util!J4*Weighting!X10+TUM_db1_S3_Util!K4*Weighting!X11+TUM_db1_S3_Util!L4*Weighting!X12+TUM_db1_S3_Util!M4*Weighting!X13+TUM_db1_S3_Util!N4*Weighting!X14+TUM_db1_S3_Util!O4*Weighting!X15+TUM_db1_S3_Util!P4*Weighting!X16+TUM_db1_S3_Util!Q4*Weighting!X17</f>
        <v>-0.39063642968959839</v>
      </c>
      <c r="Y4" s="6">
        <f>+TUM_db1_S3_Util!B4*Weighting!Y2+TUM_db1_S3_Util!C4*Weighting!Y3+TUM_db1_S3_Util!D4*Weighting!Y4+TUM_db1_S3_Util!E4*Weighting!Y5+TUM_db1_S3_Util!F4*Weighting!Y6+TUM_db1_S3_Util!G4*Weighting!Y7+TUM_db1_S3_Util!H4*Weighting!Y8+TUM_db1_S3_Util!I4*Weighting!Y9+TUM_db1_S3_Util!J4*Weighting!Y10+TUM_db1_S3_Util!K4*Weighting!Y11+TUM_db1_S3_Util!L4*Weighting!Y12+TUM_db1_S3_Util!M4*Weighting!Y13+TUM_db1_S3_Util!N4*Weighting!Y14+TUM_db1_S3_Util!O4*Weighting!Y15+TUM_db1_S3_Util!P4*Weighting!Y16+TUM_db1_S3_Util!Q4*Weighting!Y17</f>
        <v>-0.29462662983173526</v>
      </c>
      <c r="Z4" s="6">
        <f>+TUM_db1_S3_Util!B4*Weighting!Z2+TUM_db1_S3_Util!C4*Weighting!Z3+TUM_db1_S3_Util!D4*Weighting!Z4+TUM_db1_S3_Util!E4*Weighting!Z5+TUM_db1_S3_Util!F4*Weighting!Z6+TUM_db1_S3_Util!G4*Weighting!Z7+TUM_db1_S3_Util!H4*Weighting!Z8+TUM_db1_S3_Util!I4*Weighting!Z9+TUM_db1_S3_Util!J4*Weighting!Z10+TUM_db1_S3_Util!K4*Weighting!Z11+TUM_db1_S3_Util!L4*Weighting!Z12+TUM_db1_S3_Util!M4*Weighting!Z13+TUM_db1_S3_Util!N4*Weighting!Z14+TUM_db1_S3_Util!O4*Weighting!Z15+TUM_db1_S3_Util!P4*Weighting!Z16+TUM_db1_S3_Util!Q4*Weighting!Z17</f>
        <v>-2.3884585710676376</v>
      </c>
      <c r="AA4" s="6">
        <f>+TUM_db1_S3_Util!B4*Weighting!AA2+TUM_db1_S3_Util!C4*Weighting!AA3+TUM_db1_S3_Util!D4*Weighting!AA4+TUM_db1_S3_Util!E4*Weighting!AA5+TUM_db1_S3_Util!F4*Weighting!AA6+TUM_db1_S3_Util!G4*Weighting!AA7+TUM_db1_S3_Util!H4*Weighting!AA8+TUM_db1_S3_Util!I4*Weighting!AA9+TUM_db1_S3_Util!J4*Weighting!AA10+TUM_db1_S3_Util!K4*Weighting!AA11+TUM_db1_S3_Util!L4*Weighting!AA12+TUM_db1_S3_Util!M4*Weighting!AA13+TUM_db1_S3_Util!N4*Weighting!AA14+TUM_db1_S3_Util!O4*Weighting!AA15+TUM_db1_S3_Util!P4*Weighting!AA16+TUM_db1_S3_Util!Q4*Weighting!AA17</f>
        <v>-3.9042388882245707</v>
      </c>
    </row>
  </sheetData>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1_S3_Mat!B2*Weighting!B2+TUM_db1_S3_Mat!C2*Weighting!B3+TUM_db1_S3_Mat!D2*Weighting!B4+TUM_db1_S3_Mat!E2*Weighting!B5+TUM_db1_S3_Mat!F2*Weighting!B6+TUM_db1_S3_Mat!G2*Weighting!B7+TUM_db1_S3_Mat!H2*Weighting!B8+TUM_db1_S3_Mat!I2*Weighting!B9+TUM_db1_S3_Mat!J2*Weighting!B10+TUM_db1_S3_Mat!K2*Weighting!B11+TUM_db1_S3_Mat!L2*Weighting!B12+TUM_db1_S3_Mat!M2*Weighting!B13+TUM_db1_S3_Mat!N2*Weighting!B14+TUM_db1_S3_Mat!O2*Weighting!B15+TUM_db1_S3_Mat!P2*Weighting!B16+TUM_db1_S3_Mat!Q2*Weighting!B17</f>
        <v>166.87626282271808</v>
      </c>
      <c r="C2" s="6">
        <f ca="1">+TUM_db1_S3_Mat!B2*Weighting!C2+TUM_db1_S3_Mat!C2*Weighting!C3+TUM_db1_S3_Mat!D2*Weighting!C4+TUM_db1_S3_Mat!E2*Weighting!C5+TUM_db1_S3_Mat!F2*Weighting!C6+TUM_db1_S3_Mat!G2*Weighting!C7+TUM_db1_S3_Mat!H2*Weighting!C8+TUM_db1_S3_Mat!I2*Weighting!C9+TUM_db1_S3_Mat!J2*Weighting!C10+TUM_db1_S3_Mat!K2*Weighting!C11+TUM_db1_S3_Mat!L2*Weighting!C12+TUM_db1_S3_Mat!M2*Weighting!C13+TUM_db1_S3_Mat!N2*Weighting!C14+TUM_db1_S3_Mat!O2*Weighting!C15+TUM_db1_S3_Mat!P2*Weighting!C16+TUM_db1_S3_Mat!Q2*Weighting!C17</f>
        <v>125.48656660937911</v>
      </c>
      <c r="D2" s="6">
        <f ca="1">+TUM_db1_S3_Mat!B2*Weighting!D2+TUM_db1_S3_Mat!C2*Weighting!D3+TUM_db1_S3_Mat!D2*Weighting!D4+TUM_db1_S3_Mat!E2*Weighting!D5+TUM_db1_S3_Mat!F2*Weighting!D6+TUM_db1_S3_Mat!G2*Weighting!D7+TUM_db1_S3_Mat!H2*Weighting!D8+TUM_db1_S3_Mat!I2*Weighting!D9+TUM_db1_S3_Mat!J2*Weighting!D10+TUM_db1_S3_Mat!K2*Weighting!D11+TUM_db1_S3_Mat!L2*Weighting!D12+TUM_db1_S3_Mat!M2*Weighting!D13+TUM_db1_S3_Mat!N2*Weighting!D14+TUM_db1_S3_Mat!O2*Weighting!D15+TUM_db1_S3_Mat!P2*Weighting!D16+TUM_db1_S3_Mat!Q2*Weighting!D17</f>
        <v>162.0674678311573</v>
      </c>
      <c r="E2" s="6">
        <f ca="1">+TUM_db1_S3_Mat!B2*Weighting!E2+TUM_db1_S3_Mat!C2*Weighting!E3+TUM_db1_S3_Mat!D2*Weighting!E4+TUM_db1_S3_Mat!E2*Weighting!E5+TUM_db1_S3_Mat!F2*Weighting!E6+TUM_db1_S3_Mat!G2*Weighting!E7+TUM_db1_S3_Mat!H2*Weighting!E8+TUM_db1_S3_Mat!I2*Weighting!E9+TUM_db1_S3_Mat!J2*Weighting!E10+TUM_db1_S3_Mat!K2*Weighting!E11+TUM_db1_S3_Mat!L2*Weighting!E12+TUM_db1_S3_Mat!M2*Weighting!E13+TUM_db1_S3_Mat!N2*Weighting!E14+TUM_db1_S3_Mat!O2*Weighting!E15+TUM_db1_S3_Mat!P2*Weighting!E16+TUM_db1_S3_Mat!Q2*Weighting!E17</f>
        <v>94.214693659732376</v>
      </c>
      <c r="F2" s="6">
        <f ca="1">+TUM_db1_S3_Mat!B2*Weighting!F2+TUM_db1_S3_Mat!C2*Weighting!F3+TUM_db1_S3_Mat!D2*Weighting!F4+TUM_db1_S3_Mat!E2*Weighting!F5+TUM_db1_S3_Mat!F2*Weighting!F6+TUM_db1_S3_Mat!G2*Weighting!F7+TUM_db1_S3_Mat!H2*Weighting!F8+TUM_db1_S3_Mat!I2*Weighting!F9+TUM_db1_S3_Mat!J2*Weighting!F10+TUM_db1_S3_Mat!K2*Weighting!F11+TUM_db1_S3_Mat!L2*Weighting!F12+TUM_db1_S3_Mat!M2*Weighting!F13+TUM_db1_S3_Mat!N2*Weighting!F14+TUM_db1_S3_Mat!O2*Weighting!F15+TUM_db1_S3_Mat!P2*Weighting!F16+TUM_db1_S3_Mat!Q2*Weighting!F17</f>
        <v>141.01798780470759</v>
      </c>
      <c r="G2" s="6">
        <f>+TUM_db1_S3_Mat!B2*Weighting!G2+TUM_db1_S3_Mat!C2*Weighting!G3+TUM_db1_S3_Mat!D2*Weighting!G4+TUM_db1_S3_Mat!E2*Weighting!G5+TUM_db1_S3_Mat!F2*Weighting!G6+TUM_db1_S3_Mat!G2*Weighting!G7+TUM_db1_S3_Mat!H2*Weighting!G8+TUM_db1_S3_Mat!I2*Weighting!G9+TUM_db1_S3_Mat!J2*Weighting!G10+TUM_db1_S3_Mat!K2*Weighting!G11+TUM_db1_S3_Mat!L2*Weighting!G12+TUM_db1_S3_Mat!M2*Weighting!G13+TUM_db1_S3_Mat!N2*Weighting!G14+TUM_db1_S3_Mat!O2*Weighting!G15+TUM_db1_S3_Mat!P2*Weighting!G16+TUM_db1_S3_Mat!Q2*Weighting!G17</f>
        <v>176.50894713461747</v>
      </c>
      <c r="H2" s="6">
        <f>+TUM_db1_S3_Mat!B2*Weighting!H2+TUM_db1_S3_Mat!C2*Weighting!H3+TUM_db1_S3_Mat!D2*Weighting!H4+TUM_db1_S3_Mat!E2*Weighting!H5+TUM_db1_S3_Mat!F2*Weighting!H6+TUM_db1_S3_Mat!G2*Weighting!H7+TUM_db1_S3_Mat!H2*Weighting!H8+TUM_db1_S3_Mat!I2*Weighting!H9+TUM_db1_S3_Mat!J2*Weighting!H10+TUM_db1_S3_Mat!K2*Weighting!H11+TUM_db1_S3_Mat!L2*Weighting!H12+TUM_db1_S3_Mat!M2*Weighting!H13+TUM_db1_S3_Mat!N2*Weighting!H14+TUM_db1_S3_Mat!O2*Weighting!H15+TUM_db1_S3_Mat!P2*Weighting!H16+TUM_db1_S3_Mat!Q2*Weighting!H17</f>
        <v>193.66838324077753</v>
      </c>
      <c r="I2" s="6">
        <f>+TUM_db1_S3_Mat!B2*Weighting!I2+TUM_db1_S3_Mat!C2*Weighting!I3+TUM_db1_S3_Mat!D2*Weighting!I4+TUM_db1_S3_Mat!E2*Weighting!I5+TUM_db1_S3_Mat!F2*Weighting!I6+TUM_db1_S3_Mat!G2*Weighting!I7+TUM_db1_S3_Mat!H2*Weighting!I8+TUM_db1_S3_Mat!I2*Weighting!I9+TUM_db1_S3_Mat!J2*Weighting!I10+TUM_db1_S3_Mat!K2*Weighting!I11+TUM_db1_S3_Mat!L2*Weighting!I12+TUM_db1_S3_Mat!M2*Weighting!I13+TUM_db1_S3_Mat!N2*Weighting!I14+TUM_db1_S3_Mat!O2*Weighting!I15+TUM_db1_S3_Mat!P2*Weighting!I16+TUM_db1_S3_Mat!Q2*Weighting!I17</f>
        <v>171.37509397585106</v>
      </c>
      <c r="J2" s="6">
        <f>+TUM_db1_S3_Mat!B2*Weighting!J2+TUM_db1_S3_Mat!C2*Weighting!J3+TUM_db1_S3_Mat!D2*Weighting!J4+TUM_db1_S3_Mat!E2*Weighting!J5+TUM_db1_S3_Mat!F2*Weighting!J6+TUM_db1_S3_Mat!G2*Weighting!J7+TUM_db1_S3_Mat!H2*Weighting!J8+TUM_db1_S3_Mat!I2*Weighting!J9+TUM_db1_S3_Mat!J2*Weighting!J10+TUM_db1_S3_Mat!K2*Weighting!J11+TUM_db1_S3_Mat!L2*Weighting!J12+TUM_db1_S3_Mat!M2*Weighting!J13+TUM_db1_S3_Mat!N2*Weighting!J14+TUM_db1_S3_Mat!O2*Weighting!J15+TUM_db1_S3_Mat!P2*Weighting!J16+TUM_db1_S3_Mat!Q2*Weighting!J17</f>
        <v>225.8957985320036</v>
      </c>
      <c r="K2" s="6">
        <f>+TUM_db1_S3_Mat!B2*Weighting!K2+TUM_db1_S3_Mat!C2*Weighting!K3+TUM_db1_S3_Mat!D2*Weighting!K4+TUM_db1_S3_Mat!E2*Weighting!K5+TUM_db1_S3_Mat!F2*Weighting!K6+TUM_db1_S3_Mat!G2*Weighting!K7+TUM_db1_S3_Mat!H2*Weighting!K8+TUM_db1_S3_Mat!I2*Weighting!K9+TUM_db1_S3_Mat!J2*Weighting!K10+TUM_db1_S3_Mat!K2*Weighting!K11+TUM_db1_S3_Mat!L2*Weighting!K12+TUM_db1_S3_Mat!M2*Weighting!K13+TUM_db1_S3_Mat!N2*Weighting!K14+TUM_db1_S3_Mat!O2*Weighting!K15+TUM_db1_S3_Mat!P2*Weighting!K16+TUM_db1_S3_Mat!Q2*Weighting!K17</f>
        <v>132.90384654212252</v>
      </c>
      <c r="L2" s="6">
        <f>+TUM_db1_S3_Mat!B2*Weighting!L2+TUM_db1_S3_Mat!C2*Weighting!L3+TUM_db1_S3_Mat!D2*Weighting!L4+TUM_db1_S3_Mat!E2*Weighting!L5+TUM_db1_S3_Mat!F2*Weighting!L6+TUM_db1_S3_Mat!G2*Weighting!L7+TUM_db1_S3_Mat!H2*Weighting!L8+TUM_db1_S3_Mat!I2*Weighting!L9+TUM_db1_S3_Mat!J2*Weighting!L10+TUM_db1_S3_Mat!K2*Weighting!L11+TUM_db1_S3_Mat!L2*Weighting!L12+TUM_db1_S3_Mat!M2*Weighting!L13+TUM_db1_S3_Mat!N2*Weighting!L14+TUM_db1_S3_Mat!O2*Weighting!L15+TUM_db1_S3_Mat!P2*Weighting!L16+TUM_db1_S3_Mat!Q2*Weighting!L17</f>
        <v>44.620135299718399</v>
      </c>
      <c r="M2" s="6">
        <f>+TUM_db1_S3_Mat!B2*Weighting!M2+TUM_db1_S3_Mat!C2*Weighting!M3+TUM_db1_S3_Mat!D2*Weighting!M4+TUM_db1_S3_Mat!E2*Weighting!M5+TUM_db1_S3_Mat!F2*Weighting!M6+TUM_db1_S3_Mat!G2*Weighting!M7+TUM_db1_S3_Mat!H2*Weighting!M8+TUM_db1_S3_Mat!I2*Weighting!M9+TUM_db1_S3_Mat!J2*Weighting!M10+TUM_db1_S3_Mat!K2*Weighting!M11+TUM_db1_S3_Mat!L2*Weighting!M12+TUM_db1_S3_Mat!M2*Weighting!M13+TUM_db1_S3_Mat!N2*Weighting!M14+TUM_db1_S3_Mat!O2*Weighting!M15+TUM_db1_S3_Mat!P2*Weighting!M16+TUM_db1_S3_Mat!Q2*Weighting!M17</f>
        <v>2.0383911180812739</v>
      </c>
      <c r="N2" s="6">
        <f>+TUM_db1_S3_Mat!B2*Weighting!N2+TUM_db1_S3_Mat!C2*Weighting!N3+TUM_db1_S3_Mat!D2*Weighting!N4+TUM_db1_S3_Mat!E2*Weighting!N5+TUM_db1_S3_Mat!F2*Weighting!N6+TUM_db1_S3_Mat!G2*Weighting!N7+TUM_db1_S3_Mat!H2*Weighting!N8+TUM_db1_S3_Mat!I2*Weighting!N9+TUM_db1_S3_Mat!J2*Weighting!N10+TUM_db1_S3_Mat!K2*Weighting!N11+TUM_db1_S3_Mat!L2*Weighting!N12+TUM_db1_S3_Mat!M2*Weighting!N13+TUM_db1_S3_Mat!N2*Weighting!N14+TUM_db1_S3_Mat!O2*Weighting!N15+TUM_db1_S3_Mat!P2*Weighting!N16+TUM_db1_S3_Mat!Q2*Weighting!N17</f>
        <v>501.20886394474115</v>
      </c>
      <c r="O2" s="6">
        <f>+TUM_db1_S3_Mat!B2*Weighting!O2+TUM_db1_S3_Mat!C2*Weighting!O3+TUM_db1_S3_Mat!D2*Weighting!O4+TUM_db1_S3_Mat!E2*Weighting!O5+TUM_db1_S3_Mat!F2*Weighting!O6+TUM_db1_S3_Mat!G2*Weighting!O7+TUM_db1_S3_Mat!H2*Weighting!O8+TUM_db1_S3_Mat!I2*Weighting!O9+TUM_db1_S3_Mat!J2*Weighting!O10+TUM_db1_S3_Mat!K2*Weighting!O11+TUM_db1_S3_Mat!L2*Weighting!O12+TUM_db1_S3_Mat!M2*Weighting!O13+TUM_db1_S3_Mat!N2*Weighting!O14+TUM_db1_S3_Mat!O2*Weighting!O15+TUM_db1_S3_Mat!P2*Weighting!O16+TUM_db1_S3_Mat!Q2*Weighting!O17</f>
        <v>-153.86808913803665</v>
      </c>
      <c r="P2" s="6">
        <f>+TUM_db1_S3_Mat!B2*Weighting!P2+TUM_db1_S3_Mat!C2*Weighting!P3+TUM_db1_S3_Mat!D2*Weighting!P4+TUM_db1_S3_Mat!E2*Weighting!P5+TUM_db1_S3_Mat!F2*Weighting!P6+TUM_db1_S3_Mat!G2*Weighting!P7+TUM_db1_S3_Mat!H2*Weighting!P8+TUM_db1_S3_Mat!I2*Weighting!P9+TUM_db1_S3_Mat!J2*Weighting!P10+TUM_db1_S3_Mat!K2*Weighting!P11+TUM_db1_S3_Mat!L2*Weighting!P12+TUM_db1_S3_Mat!M2*Weighting!P13+TUM_db1_S3_Mat!N2*Weighting!P14+TUM_db1_S3_Mat!O2*Weighting!P15+TUM_db1_S3_Mat!P2*Weighting!P16+TUM_db1_S3_Mat!Q2*Weighting!P17</f>
        <v>58.393483813663863</v>
      </c>
      <c r="Q2" s="6">
        <f>+TUM_db1_S3_Mat!B2*Weighting!Q2+TUM_db1_S3_Mat!C2*Weighting!Q3+TUM_db1_S3_Mat!D2*Weighting!Q4+TUM_db1_S3_Mat!E2*Weighting!Q5+TUM_db1_S3_Mat!F2*Weighting!Q6+TUM_db1_S3_Mat!G2*Weighting!Q7+TUM_db1_S3_Mat!H2*Weighting!Q8+TUM_db1_S3_Mat!I2*Weighting!Q9+TUM_db1_S3_Mat!J2*Weighting!Q10+TUM_db1_S3_Mat!K2*Weighting!Q11+TUM_db1_S3_Mat!L2*Weighting!Q12+TUM_db1_S3_Mat!M2*Weighting!Q13+TUM_db1_S3_Mat!N2*Weighting!Q14+TUM_db1_S3_Mat!O2*Weighting!Q15+TUM_db1_S3_Mat!P2*Weighting!Q16+TUM_db1_S3_Mat!Q2*Weighting!Q17</f>
        <v>5.0117891619283848</v>
      </c>
      <c r="R2" s="6">
        <f>+TUM_db1_S3_Mat!B2*Weighting!R2+TUM_db1_S3_Mat!C2*Weighting!R3+TUM_db1_S3_Mat!D2*Weighting!R4+TUM_db1_S3_Mat!E2*Weighting!R5+TUM_db1_S3_Mat!F2*Weighting!R6+TUM_db1_S3_Mat!G2*Weighting!R7+TUM_db1_S3_Mat!H2*Weighting!R8+TUM_db1_S3_Mat!I2*Weighting!R9+TUM_db1_S3_Mat!J2*Weighting!R10+TUM_db1_S3_Mat!K2*Weighting!R11+TUM_db1_S3_Mat!L2*Weighting!R12+TUM_db1_S3_Mat!M2*Weighting!R13+TUM_db1_S3_Mat!N2*Weighting!R14+TUM_db1_S3_Mat!O2*Weighting!R15+TUM_db1_S3_Mat!P2*Weighting!R16+TUM_db1_S3_Mat!Q2*Weighting!R17</f>
        <v>64.455183306338583</v>
      </c>
      <c r="S2" s="6">
        <f>+TUM_db1_S3_Mat!B2*Weighting!S2+TUM_db1_S3_Mat!C2*Weighting!S3+TUM_db1_S3_Mat!D2*Weighting!S4+TUM_db1_S3_Mat!E2*Weighting!S5+TUM_db1_S3_Mat!F2*Weighting!S6+TUM_db1_S3_Mat!G2*Weighting!S7+TUM_db1_S3_Mat!H2*Weighting!S8+TUM_db1_S3_Mat!I2*Weighting!S9+TUM_db1_S3_Mat!J2*Weighting!S10+TUM_db1_S3_Mat!K2*Weighting!S11+TUM_db1_S3_Mat!L2*Weighting!S12+TUM_db1_S3_Mat!M2*Weighting!S13+TUM_db1_S3_Mat!N2*Weighting!S14+TUM_db1_S3_Mat!O2*Weighting!S15+TUM_db1_S3_Mat!P2*Weighting!S16+TUM_db1_S3_Mat!Q2*Weighting!S17</f>
        <v>80.141173955471629</v>
      </c>
      <c r="T2" s="6">
        <f>+TUM_db1_S3_Mat!B2*Weighting!T2+TUM_db1_S3_Mat!C2*Weighting!T3+TUM_db1_S3_Mat!D2*Weighting!T4+TUM_db1_S3_Mat!E2*Weighting!T5+TUM_db1_S3_Mat!F2*Weighting!T6+TUM_db1_S3_Mat!G2*Weighting!T7+TUM_db1_S3_Mat!H2*Weighting!T8+TUM_db1_S3_Mat!I2*Weighting!T9+TUM_db1_S3_Mat!J2*Weighting!T10+TUM_db1_S3_Mat!K2*Weighting!T11+TUM_db1_S3_Mat!L2*Weighting!T12+TUM_db1_S3_Mat!M2*Weighting!T13+TUM_db1_S3_Mat!N2*Weighting!T14+TUM_db1_S3_Mat!O2*Weighting!T15+TUM_db1_S3_Mat!P2*Weighting!T16+TUM_db1_S3_Mat!Q2*Weighting!T17</f>
        <v>100.60414484545601</v>
      </c>
      <c r="U2" s="6">
        <f>+TUM_db1_S3_Mat!B2*Weighting!U2+TUM_db1_S3_Mat!C2*Weighting!U3+TUM_db1_S3_Mat!D2*Weighting!U4+TUM_db1_S3_Mat!E2*Weighting!U5+TUM_db1_S3_Mat!F2*Weighting!U6+TUM_db1_S3_Mat!G2*Weighting!U7+TUM_db1_S3_Mat!H2*Weighting!U8+TUM_db1_S3_Mat!I2*Weighting!U9+TUM_db1_S3_Mat!J2*Weighting!U10+TUM_db1_S3_Mat!K2*Weighting!U11+TUM_db1_S3_Mat!L2*Weighting!U12+TUM_db1_S3_Mat!M2*Weighting!U13+TUM_db1_S3_Mat!N2*Weighting!U14+TUM_db1_S3_Mat!O2*Weighting!U15+TUM_db1_S3_Mat!P2*Weighting!U16+TUM_db1_S3_Mat!Q2*Weighting!U17</f>
        <v>68.69832709576329</v>
      </c>
      <c r="V2" s="6">
        <f>+TUM_db1_S3_Mat!B2*Weighting!V2+TUM_db1_S3_Mat!C2*Weighting!V3+TUM_db1_S3_Mat!D2*Weighting!V4+TUM_db1_S3_Mat!E2*Weighting!V5+TUM_db1_S3_Mat!F2*Weighting!V6+TUM_db1_S3_Mat!G2*Weighting!V7+TUM_db1_S3_Mat!H2*Weighting!V8+TUM_db1_S3_Mat!I2*Weighting!V9+TUM_db1_S3_Mat!J2*Weighting!V10+TUM_db1_S3_Mat!K2*Weighting!V11+TUM_db1_S3_Mat!L2*Weighting!V12+TUM_db1_S3_Mat!M2*Weighting!V13+TUM_db1_S3_Mat!N2*Weighting!V14+TUM_db1_S3_Mat!O2*Weighting!V15+TUM_db1_S3_Mat!P2*Weighting!V16+TUM_db1_S3_Mat!Q2*Weighting!V17</f>
        <v>132.43197764895311</v>
      </c>
      <c r="W2" s="6">
        <f>+TUM_db1_S3_Mat!B2*Weighting!W2+TUM_db1_S3_Mat!C2*Weighting!W3+TUM_db1_S3_Mat!D2*Weighting!W4+TUM_db1_S3_Mat!E2*Weighting!W5+TUM_db1_S3_Mat!F2*Weighting!W6+TUM_db1_S3_Mat!G2*Weighting!W7+TUM_db1_S3_Mat!H2*Weighting!W8+TUM_db1_S3_Mat!I2*Weighting!W9+TUM_db1_S3_Mat!J2*Weighting!W10+TUM_db1_S3_Mat!K2*Weighting!W11+TUM_db1_S3_Mat!L2*Weighting!W12+TUM_db1_S3_Mat!M2*Weighting!W13+TUM_db1_S3_Mat!N2*Weighting!W14+TUM_db1_S3_Mat!O2*Weighting!W15+TUM_db1_S3_Mat!P2*Weighting!W16+TUM_db1_S3_Mat!Q2*Weighting!W17</f>
        <v>686.74923704117077</v>
      </c>
      <c r="X2" s="6">
        <f>+TUM_db1_S3_Mat!B2*Weighting!X2+TUM_db1_S3_Mat!C2*Weighting!X3+TUM_db1_S3_Mat!D2*Weighting!X4+TUM_db1_S3_Mat!E2*Weighting!X5+TUM_db1_S3_Mat!F2*Weighting!X6+TUM_db1_S3_Mat!G2*Weighting!X7+TUM_db1_S3_Mat!H2*Weighting!X8+TUM_db1_S3_Mat!I2*Weighting!X9+TUM_db1_S3_Mat!J2*Weighting!X10+TUM_db1_S3_Mat!K2*Weighting!X11+TUM_db1_S3_Mat!L2*Weighting!X12+TUM_db1_S3_Mat!M2*Weighting!X13+TUM_db1_S3_Mat!N2*Weighting!X14+TUM_db1_S3_Mat!O2*Weighting!X15+TUM_db1_S3_Mat!P2*Weighting!X16+TUM_db1_S3_Mat!Q2*Weighting!X17</f>
        <v>83.721830826399795</v>
      </c>
      <c r="Y2" s="6">
        <f>+TUM_db1_S3_Mat!B2*Weighting!Y2+TUM_db1_S3_Mat!C2*Weighting!Y3+TUM_db1_S3_Mat!D2*Weighting!Y4+TUM_db1_S3_Mat!E2*Weighting!Y5+TUM_db1_S3_Mat!F2*Weighting!Y6+TUM_db1_S3_Mat!G2*Weighting!Y7+TUM_db1_S3_Mat!H2*Weighting!Y8+TUM_db1_S3_Mat!I2*Weighting!Y9+TUM_db1_S3_Mat!J2*Weighting!Y10+TUM_db1_S3_Mat!K2*Weighting!Y11+TUM_db1_S3_Mat!L2*Weighting!Y12+TUM_db1_S3_Mat!M2*Weighting!Y13+TUM_db1_S3_Mat!N2*Weighting!Y14+TUM_db1_S3_Mat!O2*Weighting!Y15+TUM_db1_S3_Mat!P2*Weighting!Y16+TUM_db1_S3_Mat!Q2*Weighting!Y17</f>
        <v>1012.9250191799869</v>
      </c>
      <c r="Z2" s="6">
        <f>+TUM_db1_S3_Mat!B2*Weighting!Z2+TUM_db1_S3_Mat!C2*Weighting!Z3+TUM_db1_S3_Mat!D2*Weighting!Z4+TUM_db1_S3_Mat!E2*Weighting!Z5+TUM_db1_S3_Mat!F2*Weighting!Z6+TUM_db1_S3_Mat!G2*Weighting!Z7+TUM_db1_S3_Mat!H2*Weighting!Z8+TUM_db1_S3_Mat!I2*Weighting!Z9+TUM_db1_S3_Mat!J2*Weighting!Z10+TUM_db1_S3_Mat!K2*Weighting!Z11+TUM_db1_S3_Mat!L2*Weighting!Z12+TUM_db1_S3_Mat!M2*Weighting!Z13+TUM_db1_S3_Mat!N2*Weighting!Z14+TUM_db1_S3_Mat!O2*Weighting!Z15+TUM_db1_S3_Mat!P2*Weighting!Z16+TUM_db1_S3_Mat!Q2*Weighting!Z17</f>
        <v>70.813829155699707</v>
      </c>
      <c r="AA2" s="6">
        <f>+TUM_db1_S3_Mat!B2*Weighting!AA2+TUM_db1_S3_Mat!C2*Weighting!AA3+TUM_db1_S3_Mat!D2*Weighting!AA4+TUM_db1_S3_Mat!E2*Weighting!AA5+TUM_db1_S3_Mat!F2*Weighting!AA6+TUM_db1_S3_Mat!G2*Weighting!AA7+TUM_db1_S3_Mat!H2*Weighting!AA8+TUM_db1_S3_Mat!I2*Weighting!AA9+TUM_db1_S3_Mat!J2*Weighting!AA10+TUM_db1_S3_Mat!K2*Weighting!AA11+TUM_db1_S3_Mat!L2*Weighting!AA12+TUM_db1_S3_Mat!M2*Weighting!AA13+TUM_db1_S3_Mat!N2*Weighting!AA14+TUM_db1_S3_Mat!O2*Weighting!AA15+TUM_db1_S3_Mat!P2*Weighting!AA16+TUM_db1_S3_Mat!Q2*Weighting!AA17</f>
        <v>66.197856898543478</v>
      </c>
    </row>
    <row r="3" spans="1:27" x14ac:dyDescent="0.35">
      <c r="A3" s="5" t="s">
        <v>2</v>
      </c>
      <c r="B3" s="6">
        <f ca="1">+TUM_db1_S3_Mat!B3*Weighting!B2+TUM_db1_S3_Mat!C3*Weighting!B3+TUM_db1_S3_Mat!D3*Weighting!B4+TUM_db1_S3_Mat!E3*Weighting!B5+TUM_db1_S3_Mat!F3*Weighting!B6+TUM_db1_S3_Mat!G3*Weighting!B7+TUM_db1_S3_Mat!H3*Weighting!B8+TUM_db1_S3_Mat!I3*Weighting!B9+TUM_db1_S3_Mat!J3*Weighting!B10+TUM_db1_S3_Mat!K3*Weighting!B11+TUM_db1_S3_Mat!L3*Weighting!B12+TUM_db1_S3_Mat!M3*Weighting!B13+TUM_db1_S3_Mat!N3*Weighting!B14+TUM_db1_S3_Mat!O3*Weighting!B15+TUM_db1_S3_Mat!P3*Weighting!B16+TUM_db1_S3_Mat!Q3*Weighting!B17</f>
        <v>36.680917616127594</v>
      </c>
      <c r="C3" s="6">
        <f ca="1">+TUM_db1_S3_Mat!B3*Weighting!C2+TUM_db1_S3_Mat!C3*Weighting!C3+TUM_db1_S3_Mat!D3*Weighting!C4+TUM_db1_S3_Mat!E3*Weighting!C5+TUM_db1_S3_Mat!F3*Weighting!C6+TUM_db1_S3_Mat!G3*Weighting!C7+TUM_db1_S3_Mat!H3*Weighting!C8+TUM_db1_S3_Mat!I3*Weighting!C9+TUM_db1_S3_Mat!J3*Weighting!C10+TUM_db1_S3_Mat!K3*Weighting!C11+TUM_db1_S3_Mat!L3*Weighting!C12+TUM_db1_S3_Mat!M3*Weighting!C13+TUM_db1_S3_Mat!N3*Weighting!C14+TUM_db1_S3_Mat!O3*Weighting!C15+TUM_db1_S3_Mat!P3*Weighting!C16+TUM_db1_S3_Mat!Q3*Weighting!C17</f>
        <v>27.244005348248301</v>
      </c>
      <c r="D3" s="6">
        <f ca="1">+TUM_db1_S3_Mat!B3*Weighting!D2+TUM_db1_S3_Mat!C3*Weighting!D3+TUM_db1_S3_Mat!D3*Weighting!D4+TUM_db1_S3_Mat!E3*Weighting!D5+TUM_db1_S3_Mat!F3*Weighting!D6+TUM_db1_S3_Mat!G3*Weighting!D7+TUM_db1_S3_Mat!H3*Weighting!D8+TUM_db1_S3_Mat!I3*Weighting!D9+TUM_db1_S3_Mat!J3*Weighting!D10+TUM_db1_S3_Mat!K3*Weighting!D11+TUM_db1_S3_Mat!L3*Weighting!D12+TUM_db1_S3_Mat!M3*Weighting!D13+TUM_db1_S3_Mat!N3*Weighting!D14+TUM_db1_S3_Mat!O3*Weighting!D15+TUM_db1_S3_Mat!P3*Weighting!D16+TUM_db1_S3_Mat!Q3*Weighting!D17</f>
        <v>35.493276028995716</v>
      </c>
      <c r="E3" s="6">
        <f ca="1">+TUM_db1_S3_Mat!B3*Weighting!E2+TUM_db1_S3_Mat!C3*Weighting!E3+TUM_db1_S3_Mat!D3*Weighting!E4+TUM_db1_S3_Mat!E3*Weighting!E5+TUM_db1_S3_Mat!F3*Weighting!E6+TUM_db1_S3_Mat!G3*Weighting!E7+TUM_db1_S3_Mat!H3*Weighting!E8+TUM_db1_S3_Mat!I3*Weighting!E9+TUM_db1_S3_Mat!J3*Weighting!E10+TUM_db1_S3_Mat!K3*Weighting!E11+TUM_db1_S3_Mat!L3*Weighting!E12+TUM_db1_S3_Mat!M3*Weighting!E13+TUM_db1_S3_Mat!N3*Weighting!E14+TUM_db1_S3_Mat!O3*Weighting!E15+TUM_db1_S3_Mat!P3*Weighting!E16+TUM_db1_S3_Mat!Q3*Weighting!E17</f>
        <v>21.071188127695486</v>
      </c>
      <c r="F3" s="6">
        <f ca="1">+TUM_db1_S3_Mat!B3*Weighting!F2+TUM_db1_S3_Mat!C3*Weighting!F3+TUM_db1_S3_Mat!D3*Weighting!F4+TUM_db1_S3_Mat!E3*Weighting!F5+TUM_db1_S3_Mat!F3*Weighting!F6+TUM_db1_S3_Mat!G3*Weighting!F7+TUM_db1_S3_Mat!H3*Weighting!F8+TUM_db1_S3_Mat!I3*Weighting!F9+TUM_db1_S3_Mat!J3*Weighting!F10+TUM_db1_S3_Mat!K3*Weighting!F11+TUM_db1_S3_Mat!L3*Weighting!F12+TUM_db1_S3_Mat!M3*Weighting!F13+TUM_db1_S3_Mat!N3*Weighting!F14+TUM_db1_S3_Mat!O3*Weighting!F15+TUM_db1_S3_Mat!P3*Weighting!F16+TUM_db1_S3_Mat!Q3*Weighting!F17</f>
        <v>30.747221857196475</v>
      </c>
      <c r="G3" s="6">
        <f>+TUM_db1_S3_Mat!B3*Weighting!G2+TUM_db1_S3_Mat!C3*Weighting!G3+TUM_db1_S3_Mat!D3*Weighting!G4+TUM_db1_S3_Mat!E3*Weighting!G5+TUM_db1_S3_Mat!F3*Weighting!G6+TUM_db1_S3_Mat!G3*Weighting!G7+TUM_db1_S3_Mat!H3*Weighting!G8+TUM_db1_S3_Mat!I3*Weighting!G9+TUM_db1_S3_Mat!J3*Weighting!G10+TUM_db1_S3_Mat!K3*Weighting!G11+TUM_db1_S3_Mat!L3*Weighting!G12+TUM_db1_S3_Mat!M3*Weighting!G13+TUM_db1_S3_Mat!N3*Weighting!G14+TUM_db1_S3_Mat!O3*Weighting!G15+TUM_db1_S3_Mat!P3*Weighting!G16+TUM_db1_S3_Mat!Q3*Weighting!G17</f>
        <v>38.491229934651457</v>
      </c>
      <c r="H3" s="6">
        <f>+TUM_db1_S3_Mat!B3*Weighting!H2+TUM_db1_S3_Mat!C3*Weighting!H3+TUM_db1_S3_Mat!D3*Weighting!H4+TUM_db1_S3_Mat!E3*Weighting!H5+TUM_db1_S3_Mat!F3*Weighting!H6+TUM_db1_S3_Mat!G3*Weighting!H7+TUM_db1_S3_Mat!H3*Weighting!H8+TUM_db1_S3_Mat!I3*Weighting!H9+TUM_db1_S3_Mat!J3*Weighting!H10+TUM_db1_S3_Mat!K3*Weighting!H11+TUM_db1_S3_Mat!L3*Weighting!H12+TUM_db1_S3_Mat!M3*Weighting!H13+TUM_db1_S3_Mat!N3*Weighting!H14+TUM_db1_S3_Mat!O3*Weighting!H15+TUM_db1_S3_Mat!P3*Weighting!H16+TUM_db1_S3_Mat!Q3*Weighting!H17</f>
        <v>41.478504594376538</v>
      </c>
      <c r="I3" s="6">
        <f>+TUM_db1_S3_Mat!B3*Weighting!I2+TUM_db1_S3_Mat!C3*Weighting!I3+TUM_db1_S3_Mat!D3*Weighting!I4+TUM_db1_S3_Mat!E3*Weighting!I5+TUM_db1_S3_Mat!F3*Weighting!I6+TUM_db1_S3_Mat!G3*Weighting!I7+TUM_db1_S3_Mat!H3*Weighting!I8+TUM_db1_S3_Mat!I3*Weighting!I9+TUM_db1_S3_Mat!J3*Weighting!I10+TUM_db1_S3_Mat!K3*Weighting!I11+TUM_db1_S3_Mat!L3*Weighting!I12+TUM_db1_S3_Mat!M3*Weighting!I13+TUM_db1_S3_Mat!N3*Weighting!I14+TUM_db1_S3_Mat!O3*Weighting!I15+TUM_db1_S3_Mat!P3*Weighting!I16+TUM_db1_S3_Mat!Q3*Weighting!I17</f>
        <v>37.29620109361263</v>
      </c>
      <c r="J3" s="6">
        <f>+TUM_db1_S3_Mat!B3*Weighting!J2+TUM_db1_S3_Mat!C3*Weighting!J3+TUM_db1_S3_Mat!D3*Weighting!J4+TUM_db1_S3_Mat!E3*Weighting!J5+TUM_db1_S3_Mat!F3*Weighting!J6+TUM_db1_S3_Mat!G3*Weighting!J7+TUM_db1_S3_Mat!H3*Weighting!J8+TUM_db1_S3_Mat!I3*Weighting!J9+TUM_db1_S3_Mat!J3*Weighting!J10+TUM_db1_S3_Mat!K3*Weighting!J11+TUM_db1_S3_Mat!L3*Weighting!J12+TUM_db1_S3_Mat!M3*Weighting!J13+TUM_db1_S3_Mat!N3*Weighting!J14+TUM_db1_S3_Mat!O3*Weighting!J15+TUM_db1_S3_Mat!P3*Weighting!J16+TUM_db1_S3_Mat!Q3*Weighting!J17</f>
        <v>52.902200241260196</v>
      </c>
      <c r="K3" s="6">
        <f>+TUM_db1_S3_Mat!B3*Weighting!K2+TUM_db1_S3_Mat!C3*Weighting!K3+TUM_db1_S3_Mat!D3*Weighting!K4+TUM_db1_S3_Mat!E3*Weighting!K5+TUM_db1_S3_Mat!F3*Weighting!K6+TUM_db1_S3_Mat!G3*Weighting!K7+TUM_db1_S3_Mat!H3*Weighting!K8+TUM_db1_S3_Mat!I3*Weighting!K9+TUM_db1_S3_Mat!J3*Weighting!K10+TUM_db1_S3_Mat!K3*Weighting!K11+TUM_db1_S3_Mat!L3*Weighting!K12+TUM_db1_S3_Mat!M3*Weighting!K13+TUM_db1_S3_Mat!N3*Weighting!K14+TUM_db1_S3_Mat!O3*Weighting!K15+TUM_db1_S3_Mat!P3*Weighting!K16+TUM_db1_S3_Mat!Q3*Weighting!K17</f>
        <v>28.893284302088873</v>
      </c>
      <c r="L3" s="6">
        <f>+TUM_db1_S3_Mat!B3*Weighting!L2+TUM_db1_S3_Mat!C3*Weighting!L3+TUM_db1_S3_Mat!D3*Weighting!L4+TUM_db1_S3_Mat!E3*Weighting!L5+TUM_db1_S3_Mat!F3*Weighting!L6+TUM_db1_S3_Mat!G3*Weighting!L7+TUM_db1_S3_Mat!H3*Weighting!L8+TUM_db1_S3_Mat!I3*Weighting!L9+TUM_db1_S3_Mat!J3*Weighting!L10+TUM_db1_S3_Mat!K3*Weighting!L11+TUM_db1_S3_Mat!L3*Weighting!L12+TUM_db1_S3_Mat!M3*Weighting!L13+TUM_db1_S3_Mat!N3*Weighting!L14+TUM_db1_S3_Mat!O3*Weighting!L15+TUM_db1_S3_Mat!P3*Weighting!L16+TUM_db1_S3_Mat!Q3*Weighting!L17</f>
        <v>9.057271931196162</v>
      </c>
      <c r="M3" s="6">
        <f>+TUM_db1_S3_Mat!B3*Weighting!M2+TUM_db1_S3_Mat!C3*Weighting!M3+TUM_db1_S3_Mat!D3*Weighting!M4+TUM_db1_S3_Mat!E3*Weighting!M5+TUM_db1_S3_Mat!F3*Weighting!M6+TUM_db1_S3_Mat!G3*Weighting!M7+TUM_db1_S3_Mat!H3*Weighting!M8+TUM_db1_S3_Mat!I3*Weighting!M9+TUM_db1_S3_Mat!J3*Weighting!M10+TUM_db1_S3_Mat!K3*Weighting!M11+TUM_db1_S3_Mat!L3*Weighting!M12+TUM_db1_S3_Mat!M3*Weighting!M13+TUM_db1_S3_Mat!N3*Weighting!M14+TUM_db1_S3_Mat!O3*Weighting!M15+TUM_db1_S3_Mat!P3*Weighting!M16+TUM_db1_S3_Mat!Q3*Weighting!M17</f>
        <v>0.42358789778408079</v>
      </c>
      <c r="N3" s="6">
        <f>+TUM_db1_S3_Mat!B3*Weighting!N2+TUM_db1_S3_Mat!C3*Weighting!N3+TUM_db1_S3_Mat!D3*Weighting!N4+TUM_db1_S3_Mat!E3*Weighting!N5+TUM_db1_S3_Mat!F3*Weighting!N6+TUM_db1_S3_Mat!G3*Weighting!N7+TUM_db1_S3_Mat!H3*Weighting!N8+TUM_db1_S3_Mat!I3*Weighting!N9+TUM_db1_S3_Mat!J3*Weighting!N10+TUM_db1_S3_Mat!K3*Weighting!N11+TUM_db1_S3_Mat!L3*Weighting!N12+TUM_db1_S3_Mat!M3*Weighting!N13+TUM_db1_S3_Mat!N3*Weighting!N14+TUM_db1_S3_Mat!O3*Weighting!N15+TUM_db1_S3_Mat!P3*Weighting!N16+TUM_db1_S3_Mat!Q3*Weighting!N17</f>
        <v>108.99187351583743</v>
      </c>
      <c r="O3" s="6">
        <f>+TUM_db1_S3_Mat!B3*Weighting!O2+TUM_db1_S3_Mat!C3*Weighting!O3+TUM_db1_S3_Mat!D3*Weighting!O4+TUM_db1_S3_Mat!E3*Weighting!O5+TUM_db1_S3_Mat!F3*Weighting!O6+TUM_db1_S3_Mat!G3*Weighting!O7+TUM_db1_S3_Mat!H3*Weighting!O8+TUM_db1_S3_Mat!I3*Weighting!O9+TUM_db1_S3_Mat!J3*Weighting!O10+TUM_db1_S3_Mat!K3*Weighting!O11+TUM_db1_S3_Mat!L3*Weighting!O12+TUM_db1_S3_Mat!M3*Weighting!O13+TUM_db1_S3_Mat!N3*Weighting!O14+TUM_db1_S3_Mat!O3*Weighting!O15+TUM_db1_S3_Mat!P3*Weighting!O16+TUM_db1_S3_Mat!Q3*Weighting!O17</f>
        <v>-18.952626243915944</v>
      </c>
      <c r="P3" s="6">
        <f>+TUM_db1_S3_Mat!B3*Weighting!P2+TUM_db1_S3_Mat!C3*Weighting!P3+TUM_db1_S3_Mat!D3*Weighting!P4+TUM_db1_S3_Mat!E3*Weighting!P5+TUM_db1_S3_Mat!F3*Weighting!P6+TUM_db1_S3_Mat!G3*Weighting!P7+TUM_db1_S3_Mat!H3*Weighting!P8+TUM_db1_S3_Mat!I3*Weighting!P9+TUM_db1_S3_Mat!J3*Weighting!P10+TUM_db1_S3_Mat!K3*Weighting!P11+TUM_db1_S3_Mat!L3*Weighting!P12+TUM_db1_S3_Mat!M3*Weighting!P13+TUM_db1_S3_Mat!N3*Weighting!P14+TUM_db1_S3_Mat!O3*Weighting!P15+TUM_db1_S3_Mat!P3*Weighting!P16+TUM_db1_S3_Mat!Q3*Weighting!P17</f>
        <v>11.552412826498621</v>
      </c>
      <c r="Q3" s="6">
        <f>+TUM_db1_S3_Mat!B3*Weighting!Q2+TUM_db1_S3_Mat!C3*Weighting!Q3+TUM_db1_S3_Mat!D3*Weighting!Q4+TUM_db1_S3_Mat!E3*Weighting!Q5+TUM_db1_S3_Mat!F3*Weighting!Q6+TUM_db1_S3_Mat!G3*Weighting!Q7+TUM_db1_S3_Mat!H3*Weighting!Q8+TUM_db1_S3_Mat!I3*Weighting!Q9+TUM_db1_S3_Mat!J3*Weighting!Q10+TUM_db1_S3_Mat!K3*Weighting!Q11+TUM_db1_S3_Mat!L3*Weighting!Q12+TUM_db1_S3_Mat!M3*Weighting!Q13+TUM_db1_S3_Mat!N3*Weighting!Q14+TUM_db1_S3_Mat!O3*Weighting!Q15+TUM_db1_S3_Mat!P3*Weighting!Q16+TUM_db1_S3_Mat!Q3*Weighting!Q17</f>
        <v>1.0334445121682847</v>
      </c>
      <c r="R3" s="6">
        <f>+TUM_db1_S3_Mat!B3*Weighting!R2+TUM_db1_S3_Mat!C3*Weighting!R3+TUM_db1_S3_Mat!D3*Weighting!R4+TUM_db1_S3_Mat!E3*Weighting!R5+TUM_db1_S3_Mat!F3*Weighting!R6+TUM_db1_S3_Mat!G3*Weighting!R7+TUM_db1_S3_Mat!H3*Weighting!R8+TUM_db1_S3_Mat!I3*Weighting!R9+TUM_db1_S3_Mat!J3*Weighting!R10+TUM_db1_S3_Mat!K3*Weighting!R11+TUM_db1_S3_Mat!L3*Weighting!R12+TUM_db1_S3_Mat!M3*Weighting!R13+TUM_db1_S3_Mat!N3*Weighting!R14+TUM_db1_S3_Mat!O3*Weighting!R15+TUM_db1_S3_Mat!P3*Weighting!R16+TUM_db1_S3_Mat!Q3*Weighting!R17</f>
        <v>13.823246397239867</v>
      </c>
      <c r="S3" s="6">
        <f>+TUM_db1_S3_Mat!B3*Weighting!S2+TUM_db1_S3_Mat!C3*Weighting!S3+TUM_db1_S3_Mat!D3*Weighting!S4+TUM_db1_S3_Mat!E3*Weighting!S5+TUM_db1_S3_Mat!F3*Weighting!S6+TUM_db1_S3_Mat!G3*Weighting!S7+TUM_db1_S3_Mat!H3*Weighting!S8+TUM_db1_S3_Mat!I3*Weighting!S9+TUM_db1_S3_Mat!J3*Weighting!S10+TUM_db1_S3_Mat!K3*Weighting!S11+TUM_db1_S3_Mat!L3*Weighting!S12+TUM_db1_S3_Mat!M3*Weighting!S13+TUM_db1_S3_Mat!N3*Weighting!S14+TUM_db1_S3_Mat!O3*Weighting!S15+TUM_db1_S3_Mat!P3*Weighting!S16+TUM_db1_S3_Mat!Q3*Weighting!S17</f>
        <v>15.72106541141617</v>
      </c>
      <c r="T3" s="6">
        <f>+TUM_db1_S3_Mat!B3*Weighting!T2+TUM_db1_S3_Mat!C3*Weighting!T3+TUM_db1_S3_Mat!D3*Weighting!T4+TUM_db1_S3_Mat!E3*Weighting!T5+TUM_db1_S3_Mat!F3*Weighting!T6+TUM_db1_S3_Mat!G3*Weighting!T7+TUM_db1_S3_Mat!H3*Weighting!T8+TUM_db1_S3_Mat!I3*Weighting!T9+TUM_db1_S3_Mat!J3*Weighting!T10+TUM_db1_S3_Mat!K3*Weighting!T11+TUM_db1_S3_Mat!L3*Weighting!T12+TUM_db1_S3_Mat!M3*Weighting!T13+TUM_db1_S3_Mat!N3*Weighting!T14+TUM_db1_S3_Mat!O3*Weighting!T15+TUM_db1_S3_Mat!P3*Weighting!T16+TUM_db1_S3_Mat!Q3*Weighting!T17</f>
        <v>19.553088129967854</v>
      </c>
      <c r="U3" s="6">
        <f>+TUM_db1_S3_Mat!B3*Weighting!U2+TUM_db1_S3_Mat!C3*Weighting!U3+TUM_db1_S3_Mat!D3*Weighting!U4+TUM_db1_S3_Mat!E3*Weighting!U5+TUM_db1_S3_Mat!F3*Weighting!U6+TUM_db1_S3_Mat!G3*Weighting!U7+TUM_db1_S3_Mat!H3*Weighting!U8+TUM_db1_S3_Mat!I3*Weighting!U9+TUM_db1_S3_Mat!J3*Weighting!U10+TUM_db1_S3_Mat!K3*Weighting!U11+TUM_db1_S3_Mat!L3*Weighting!U12+TUM_db1_S3_Mat!M3*Weighting!U13+TUM_db1_S3_Mat!N3*Weighting!U14+TUM_db1_S3_Mat!O3*Weighting!U15+TUM_db1_S3_Mat!P3*Weighting!U16+TUM_db1_S3_Mat!Q3*Weighting!U17</f>
        <v>13.916780114800266</v>
      </c>
      <c r="V3" s="6">
        <f>+TUM_db1_S3_Mat!B3*Weighting!V2+TUM_db1_S3_Mat!C3*Weighting!V3+TUM_db1_S3_Mat!D3*Weighting!V4+TUM_db1_S3_Mat!E3*Weighting!V5+TUM_db1_S3_Mat!F3*Weighting!V6+TUM_db1_S3_Mat!G3*Weighting!V7+TUM_db1_S3_Mat!H3*Weighting!V8+TUM_db1_S3_Mat!I3*Weighting!V9+TUM_db1_S3_Mat!J3*Weighting!V10+TUM_db1_S3_Mat!K3*Weighting!V11+TUM_db1_S3_Mat!L3*Weighting!V12+TUM_db1_S3_Mat!M3*Weighting!V13+TUM_db1_S3_Mat!N3*Weighting!V14+TUM_db1_S3_Mat!O3*Weighting!V15+TUM_db1_S3_Mat!P3*Weighting!V16+TUM_db1_S3_Mat!Q3*Weighting!V17</f>
        <v>25.76702119269742</v>
      </c>
      <c r="W3" s="6">
        <f>+TUM_db1_S3_Mat!B3*Weighting!W2+TUM_db1_S3_Mat!C3*Weighting!W3+TUM_db1_S3_Mat!D3*Weighting!W4+TUM_db1_S3_Mat!E3*Weighting!W5+TUM_db1_S3_Mat!F3*Weighting!W6+TUM_db1_S3_Mat!G3*Weighting!W7+TUM_db1_S3_Mat!H3*Weighting!W8+TUM_db1_S3_Mat!I3*Weighting!W9+TUM_db1_S3_Mat!J3*Weighting!W10+TUM_db1_S3_Mat!K3*Weighting!W11+TUM_db1_S3_Mat!L3*Weighting!W12+TUM_db1_S3_Mat!M3*Weighting!W13+TUM_db1_S3_Mat!N3*Weighting!W14+TUM_db1_S3_Mat!O3*Weighting!W15+TUM_db1_S3_Mat!P3*Weighting!W16+TUM_db1_S3_Mat!Q3*Weighting!W17</f>
        <v>166.76192665165541</v>
      </c>
      <c r="X3" s="6">
        <f>+TUM_db1_S3_Mat!B3*Weighting!X2+TUM_db1_S3_Mat!C3*Weighting!X3+TUM_db1_S3_Mat!D3*Weighting!X4+TUM_db1_S3_Mat!E3*Weighting!X5+TUM_db1_S3_Mat!F3*Weighting!X6+TUM_db1_S3_Mat!G3*Weighting!X7+TUM_db1_S3_Mat!H3*Weighting!X8+TUM_db1_S3_Mat!I3*Weighting!X9+TUM_db1_S3_Mat!J3*Weighting!X10+TUM_db1_S3_Mat!K3*Weighting!X11+TUM_db1_S3_Mat!L3*Weighting!X12+TUM_db1_S3_Mat!M3*Weighting!X13+TUM_db1_S3_Mat!N3*Weighting!X14+TUM_db1_S3_Mat!O3*Weighting!X15+TUM_db1_S3_Mat!P3*Weighting!X16+TUM_db1_S3_Mat!Q3*Weighting!X17</f>
        <v>18.558472779074442</v>
      </c>
      <c r="Y3" s="6">
        <f>+TUM_db1_S3_Mat!B3*Weighting!Y2+TUM_db1_S3_Mat!C3*Weighting!Y3+TUM_db1_S3_Mat!D3*Weighting!Y4+TUM_db1_S3_Mat!E3*Weighting!Y5+TUM_db1_S3_Mat!F3*Weighting!Y6+TUM_db1_S3_Mat!G3*Weighting!Y7+TUM_db1_S3_Mat!H3*Weighting!Y8+TUM_db1_S3_Mat!I3*Weighting!Y9+TUM_db1_S3_Mat!J3*Weighting!Y10+TUM_db1_S3_Mat!K3*Weighting!Y11+TUM_db1_S3_Mat!L3*Weighting!Y12+TUM_db1_S3_Mat!M3*Weighting!Y13+TUM_db1_S3_Mat!N3*Weighting!Y14+TUM_db1_S3_Mat!O3*Weighting!Y15+TUM_db1_S3_Mat!P3*Weighting!Y16+TUM_db1_S3_Mat!Q3*Weighting!Y17</f>
        <v>200.91695282535787</v>
      </c>
      <c r="Z3" s="6">
        <f>+TUM_db1_S3_Mat!B3*Weighting!Z2+TUM_db1_S3_Mat!C3*Weighting!Z3+TUM_db1_S3_Mat!D3*Weighting!Z4+TUM_db1_S3_Mat!E3*Weighting!Z5+TUM_db1_S3_Mat!F3*Weighting!Z6+TUM_db1_S3_Mat!G3*Weighting!Z7+TUM_db1_S3_Mat!H3*Weighting!Z8+TUM_db1_S3_Mat!I3*Weighting!Z9+TUM_db1_S3_Mat!J3*Weighting!Z10+TUM_db1_S3_Mat!K3*Weighting!Z11+TUM_db1_S3_Mat!L3*Weighting!Z12+TUM_db1_S3_Mat!M3*Weighting!Z13+TUM_db1_S3_Mat!N3*Weighting!Z14+TUM_db1_S3_Mat!O3*Weighting!Z15+TUM_db1_S3_Mat!P3*Weighting!Z16+TUM_db1_S3_Mat!Q3*Weighting!Z17</f>
        <v>14.886210600308099</v>
      </c>
      <c r="AA3" s="6">
        <f>+TUM_db1_S3_Mat!B3*Weighting!AA2+TUM_db1_S3_Mat!C3*Weighting!AA3+TUM_db1_S3_Mat!D3*Weighting!AA4+TUM_db1_S3_Mat!E3*Weighting!AA5+TUM_db1_S3_Mat!F3*Weighting!AA6+TUM_db1_S3_Mat!G3*Weighting!AA7+TUM_db1_S3_Mat!H3*Weighting!AA8+TUM_db1_S3_Mat!I3*Weighting!AA9+TUM_db1_S3_Mat!J3*Weighting!AA10+TUM_db1_S3_Mat!K3*Weighting!AA11+TUM_db1_S3_Mat!L3*Weighting!AA12+TUM_db1_S3_Mat!M3*Weighting!AA13+TUM_db1_S3_Mat!N3*Weighting!AA14+TUM_db1_S3_Mat!O3*Weighting!AA15+TUM_db1_S3_Mat!P3*Weighting!AA16+TUM_db1_S3_Mat!Q3*Weighting!AA17</f>
        <v>13.848950412337222</v>
      </c>
    </row>
    <row r="4" spans="1:27" x14ac:dyDescent="0.35">
      <c r="A4" s="5" t="s">
        <v>3</v>
      </c>
      <c r="B4" s="6">
        <f ca="1">+TUM_db1_S3_Mat!B4*Weighting!B2+TUM_db1_S3_Mat!C4*Weighting!B3+TUM_db1_S3_Mat!D4*Weighting!B4+TUM_db1_S3_Mat!E4*Weighting!B5+TUM_db1_S3_Mat!F4*Weighting!B6+TUM_db1_S3_Mat!G4*Weighting!B7+TUM_db1_S3_Mat!H4*Weighting!B8+TUM_db1_S3_Mat!I4*Weighting!B9+TUM_db1_S3_Mat!J4*Weighting!B10+TUM_db1_S3_Mat!K4*Weighting!B11+TUM_db1_S3_Mat!L4*Weighting!B12+TUM_db1_S3_Mat!M4*Weighting!B13+TUM_db1_S3_Mat!N4*Weighting!B14+TUM_db1_S3_Mat!O4*Weighting!B15+TUM_db1_S3_Mat!P4*Weighting!B16+TUM_db1_S3_Mat!Q4*Weighting!B17</f>
        <v>130.19534520659042</v>
      </c>
      <c r="C4" s="6">
        <f ca="1">+TUM_db1_S3_Mat!B4*Weighting!C2+TUM_db1_S3_Mat!C4*Weighting!C3+TUM_db1_S3_Mat!D4*Weighting!C4+TUM_db1_S3_Mat!E4*Weighting!C5+TUM_db1_S3_Mat!F4*Weighting!C6+TUM_db1_S3_Mat!G4*Weighting!C7+TUM_db1_S3_Mat!H4*Weighting!C8+TUM_db1_S3_Mat!I4*Weighting!C9+TUM_db1_S3_Mat!J4*Weighting!C10+TUM_db1_S3_Mat!K4*Weighting!C11+TUM_db1_S3_Mat!L4*Weighting!C12+TUM_db1_S3_Mat!M4*Weighting!C13+TUM_db1_S3_Mat!N4*Weighting!C14+TUM_db1_S3_Mat!O4*Weighting!C15+TUM_db1_S3_Mat!P4*Weighting!C16+TUM_db1_S3_Mat!Q4*Weighting!C17</f>
        <v>98.242561261130788</v>
      </c>
      <c r="D4" s="6">
        <f ca="1">+TUM_db1_S3_Mat!B4*Weighting!D2+TUM_db1_S3_Mat!C4*Weighting!D3+TUM_db1_S3_Mat!D4*Weighting!D4+TUM_db1_S3_Mat!E4*Weighting!D5+TUM_db1_S3_Mat!F4*Weighting!D6+TUM_db1_S3_Mat!G4*Weighting!D7+TUM_db1_S3_Mat!H4*Weighting!D8+TUM_db1_S3_Mat!I4*Weighting!D9+TUM_db1_S3_Mat!J4*Weighting!D10+TUM_db1_S3_Mat!K4*Weighting!D11+TUM_db1_S3_Mat!L4*Weighting!D12+TUM_db1_S3_Mat!M4*Weighting!D13+TUM_db1_S3_Mat!N4*Weighting!D14+TUM_db1_S3_Mat!O4*Weighting!D15+TUM_db1_S3_Mat!P4*Weighting!D16+TUM_db1_S3_Mat!Q4*Weighting!D17</f>
        <v>126.57419180216158</v>
      </c>
      <c r="E4" s="6">
        <f ca="1">+TUM_db1_S3_Mat!B4*Weighting!E2+TUM_db1_S3_Mat!C4*Weighting!E3+TUM_db1_S3_Mat!D4*Weighting!E4+TUM_db1_S3_Mat!E4*Weighting!E5+TUM_db1_S3_Mat!F4*Weighting!E6+TUM_db1_S3_Mat!G4*Weighting!E7+TUM_db1_S3_Mat!H4*Weighting!E8+TUM_db1_S3_Mat!I4*Weighting!E9+TUM_db1_S3_Mat!J4*Weighting!E10+TUM_db1_S3_Mat!K4*Weighting!E11+TUM_db1_S3_Mat!L4*Weighting!E12+TUM_db1_S3_Mat!M4*Weighting!E13+TUM_db1_S3_Mat!N4*Weighting!E14+TUM_db1_S3_Mat!O4*Weighting!E15+TUM_db1_S3_Mat!P4*Weighting!E16+TUM_db1_S3_Mat!Q4*Weighting!E17</f>
        <v>73.143505532036869</v>
      </c>
      <c r="F4" s="6">
        <f ca="1">+TUM_db1_S3_Mat!B4*Weighting!F2+TUM_db1_S3_Mat!C4*Weighting!F3+TUM_db1_S3_Mat!D4*Weighting!F4+TUM_db1_S3_Mat!E4*Weighting!F5+TUM_db1_S3_Mat!F4*Weighting!F6+TUM_db1_S3_Mat!G4*Weighting!F7+TUM_db1_S3_Mat!H4*Weighting!F8+TUM_db1_S3_Mat!I4*Weighting!F9+TUM_db1_S3_Mat!J4*Weighting!F10+TUM_db1_S3_Mat!K4*Weighting!F11+TUM_db1_S3_Mat!L4*Weighting!F12+TUM_db1_S3_Mat!M4*Weighting!F13+TUM_db1_S3_Mat!N4*Weighting!F14+TUM_db1_S3_Mat!O4*Weighting!F15+TUM_db1_S3_Mat!P4*Weighting!F16+TUM_db1_S3_Mat!Q4*Weighting!F17</f>
        <v>110.27076594751109</v>
      </c>
      <c r="G4" s="6">
        <f>+TUM_db1_S3_Mat!B4*Weighting!G2+TUM_db1_S3_Mat!C4*Weighting!G3+TUM_db1_S3_Mat!D4*Weighting!G4+TUM_db1_S3_Mat!E4*Weighting!G5+TUM_db1_S3_Mat!F4*Weighting!G6+TUM_db1_S3_Mat!G4*Weighting!G7+TUM_db1_S3_Mat!H4*Weighting!G8+TUM_db1_S3_Mat!I4*Weighting!G9+TUM_db1_S3_Mat!J4*Weighting!G10+TUM_db1_S3_Mat!K4*Weighting!G11+TUM_db1_S3_Mat!L4*Weighting!G12+TUM_db1_S3_Mat!M4*Weighting!G13+TUM_db1_S3_Mat!N4*Weighting!G14+TUM_db1_S3_Mat!O4*Weighting!G15+TUM_db1_S3_Mat!P4*Weighting!G16+TUM_db1_S3_Mat!Q4*Weighting!G17</f>
        <v>138.017717199966</v>
      </c>
      <c r="H4" s="6">
        <f>+TUM_db1_S3_Mat!B4*Weighting!H2+TUM_db1_S3_Mat!C4*Weighting!H3+TUM_db1_S3_Mat!D4*Weighting!H4+TUM_db1_S3_Mat!E4*Weighting!H5+TUM_db1_S3_Mat!F4*Weighting!H6+TUM_db1_S3_Mat!G4*Weighting!H7+TUM_db1_S3_Mat!H4*Weighting!H8+TUM_db1_S3_Mat!I4*Weighting!H9+TUM_db1_S3_Mat!J4*Weighting!H10+TUM_db1_S3_Mat!K4*Weighting!H11+TUM_db1_S3_Mat!L4*Weighting!H12+TUM_db1_S3_Mat!M4*Weighting!H13+TUM_db1_S3_Mat!N4*Weighting!H14+TUM_db1_S3_Mat!O4*Weighting!H15+TUM_db1_S3_Mat!P4*Weighting!H16+TUM_db1_S3_Mat!Q4*Weighting!H17</f>
        <v>152.18987864640093</v>
      </c>
      <c r="I4" s="6">
        <f>+TUM_db1_S3_Mat!B4*Weighting!I2+TUM_db1_S3_Mat!C4*Weighting!I3+TUM_db1_S3_Mat!D4*Weighting!I4+TUM_db1_S3_Mat!E4*Weighting!I5+TUM_db1_S3_Mat!F4*Weighting!I6+TUM_db1_S3_Mat!G4*Weighting!I7+TUM_db1_S3_Mat!H4*Weighting!I8+TUM_db1_S3_Mat!I4*Weighting!I9+TUM_db1_S3_Mat!J4*Weighting!I10+TUM_db1_S3_Mat!K4*Weighting!I11+TUM_db1_S3_Mat!L4*Weighting!I12+TUM_db1_S3_Mat!M4*Weighting!I13+TUM_db1_S3_Mat!N4*Weighting!I14+TUM_db1_S3_Mat!O4*Weighting!I15+TUM_db1_S3_Mat!P4*Weighting!I16+TUM_db1_S3_Mat!Q4*Weighting!I17</f>
        <v>134.07889288223842</v>
      </c>
      <c r="J4" s="6">
        <f>+TUM_db1_S3_Mat!B4*Weighting!J2+TUM_db1_S3_Mat!C4*Weighting!J3+TUM_db1_S3_Mat!D4*Weighting!J4+TUM_db1_S3_Mat!E4*Weighting!J5+TUM_db1_S3_Mat!F4*Weighting!J6+TUM_db1_S3_Mat!G4*Weighting!J7+TUM_db1_S3_Mat!H4*Weighting!J8+TUM_db1_S3_Mat!I4*Weighting!J9+TUM_db1_S3_Mat!J4*Weighting!J10+TUM_db1_S3_Mat!K4*Weighting!J11+TUM_db1_S3_Mat!L4*Weighting!J12+TUM_db1_S3_Mat!M4*Weighting!J13+TUM_db1_S3_Mat!N4*Weighting!J14+TUM_db1_S3_Mat!O4*Weighting!J15+TUM_db1_S3_Mat!P4*Weighting!J16+TUM_db1_S3_Mat!Q4*Weighting!J17</f>
        <v>172.99359829074336</v>
      </c>
      <c r="K4" s="6">
        <f>+TUM_db1_S3_Mat!B4*Weighting!K2+TUM_db1_S3_Mat!C4*Weighting!K3+TUM_db1_S3_Mat!D4*Weighting!K4+TUM_db1_S3_Mat!E4*Weighting!K5+TUM_db1_S3_Mat!F4*Weighting!K6+TUM_db1_S3_Mat!G4*Weighting!K7+TUM_db1_S3_Mat!H4*Weighting!K8+TUM_db1_S3_Mat!I4*Weighting!K9+TUM_db1_S3_Mat!J4*Weighting!K10+TUM_db1_S3_Mat!K4*Weighting!K11+TUM_db1_S3_Mat!L4*Weighting!K12+TUM_db1_S3_Mat!M4*Weighting!K13+TUM_db1_S3_Mat!N4*Weighting!K14+TUM_db1_S3_Mat!O4*Weighting!K15+TUM_db1_S3_Mat!P4*Weighting!K16+TUM_db1_S3_Mat!Q4*Weighting!K17</f>
        <v>104.01056224003365</v>
      </c>
      <c r="L4" s="6">
        <f>+TUM_db1_S3_Mat!B4*Weighting!L2+TUM_db1_S3_Mat!C4*Weighting!L3+TUM_db1_S3_Mat!D4*Weighting!L4+TUM_db1_S3_Mat!E4*Weighting!L5+TUM_db1_S3_Mat!F4*Weighting!L6+TUM_db1_S3_Mat!G4*Weighting!L7+TUM_db1_S3_Mat!H4*Weighting!L8+TUM_db1_S3_Mat!I4*Weighting!L9+TUM_db1_S3_Mat!J4*Weighting!L10+TUM_db1_S3_Mat!K4*Weighting!L11+TUM_db1_S3_Mat!L4*Weighting!L12+TUM_db1_S3_Mat!M4*Weighting!L13+TUM_db1_S3_Mat!N4*Weighting!L14+TUM_db1_S3_Mat!O4*Weighting!L15+TUM_db1_S3_Mat!P4*Weighting!L16+TUM_db1_S3_Mat!Q4*Weighting!L17</f>
        <v>35.562863368522237</v>
      </c>
      <c r="M4" s="6">
        <f>+TUM_db1_S3_Mat!B4*Weighting!M2+TUM_db1_S3_Mat!C4*Weighting!M3+TUM_db1_S3_Mat!D4*Weighting!M4+TUM_db1_S3_Mat!E4*Weighting!M5+TUM_db1_S3_Mat!F4*Weighting!M6+TUM_db1_S3_Mat!G4*Weighting!M7+TUM_db1_S3_Mat!H4*Weighting!M8+TUM_db1_S3_Mat!I4*Weighting!M9+TUM_db1_S3_Mat!J4*Weighting!M10+TUM_db1_S3_Mat!K4*Weighting!M11+TUM_db1_S3_Mat!L4*Weighting!M12+TUM_db1_S3_Mat!M4*Weighting!M13+TUM_db1_S3_Mat!N4*Weighting!M14+TUM_db1_S3_Mat!O4*Weighting!M15+TUM_db1_S3_Mat!P4*Weighting!M16+TUM_db1_S3_Mat!Q4*Weighting!M17</f>
        <v>1.6148032202971927</v>
      </c>
      <c r="N4" s="6">
        <f>+TUM_db1_S3_Mat!B4*Weighting!N2+TUM_db1_S3_Mat!C4*Weighting!N3+TUM_db1_S3_Mat!D4*Weighting!N4+TUM_db1_S3_Mat!E4*Weighting!N5+TUM_db1_S3_Mat!F4*Weighting!N6+TUM_db1_S3_Mat!G4*Weighting!N7+TUM_db1_S3_Mat!H4*Weighting!N8+TUM_db1_S3_Mat!I4*Weighting!N9+TUM_db1_S3_Mat!J4*Weighting!N10+TUM_db1_S3_Mat!K4*Weighting!N11+TUM_db1_S3_Mat!L4*Weighting!N12+TUM_db1_S3_Mat!M4*Weighting!N13+TUM_db1_S3_Mat!N4*Weighting!N14+TUM_db1_S3_Mat!O4*Weighting!N15+TUM_db1_S3_Mat!P4*Weighting!N16+TUM_db1_S3_Mat!Q4*Weighting!N17</f>
        <v>392.21699042890367</v>
      </c>
      <c r="O4" s="6">
        <f>+TUM_db1_S3_Mat!B4*Weighting!O2+TUM_db1_S3_Mat!C4*Weighting!O3+TUM_db1_S3_Mat!D4*Weighting!O4+TUM_db1_S3_Mat!E4*Weighting!O5+TUM_db1_S3_Mat!F4*Weighting!O6+TUM_db1_S3_Mat!G4*Weighting!O7+TUM_db1_S3_Mat!H4*Weighting!O8+TUM_db1_S3_Mat!I4*Weighting!O9+TUM_db1_S3_Mat!J4*Weighting!O10+TUM_db1_S3_Mat!K4*Weighting!O11+TUM_db1_S3_Mat!L4*Weighting!O12+TUM_db1_S3_Mat!M4*Weighting!O13+TUM_db1_S3_Mat!N4*Weighting!O14+TUM_db1_S3_Mat!O4*Weighting!O15+TUM_db1_S3_Mat!P4*Weighting!O16+TUM_db1_S3_Mat!Q4*Weighting!O17</f>
        <v>-134.91546289412071</v>
      </c>
      <c r="P4" s="6">
        <f>+TUM_db1_S3_Mat!B4*Weighting!P2+TUM_db1_S3_Mat!C4*Weighting!P3+TUM_db1_S3_Mat!D4*Weighting!P4+TUM_db1_S3_Mat!E4*Weighting!P5+TUM_db1_S3_Mat!F4*Weighting!P6+TUM_db1_S3_Mat!G4*Weighting!P7+TUM_db1_S3_Mat!H4*Weighting!P8+TUM_db1_S3_Mat!I4*Weighting!P9+TUM_db1_S3_Mat!J4*Weighting!P10+TUM_db1_S3_Mat!K4*Weighting!P11+TUM_db1_S3_Mat!L4*Weighting!P12+TUM_db1_S3_Mat!M4*Weighting!P13+TUM_db1_S3_Mat!N4*Weighting!P14+TUM_db1_S3_Mat!O4*Weighting!P15+TUM_db1_S3_Mat!P4*Weighting!P16+TUM_db1_S3_Mat!Q4*Weighting!P17</f>
        <v>46.841070987165232</v>
      </c>
      <c r="Q4" s="6">
        <f>+TUM_db1_S3_Mat!B4*Weighting!Q2+TUM_db1_S3_Mat!C4*Weighting!Q3+TUM_db1_S3_Mat!D4*Weighting!Q4+TUM_db1_S3_Mat!E4*Weighting!Q5+TUM_db1_S3_Mat!F4*Weighting!Q6+TUM_db1_S3_Mat!G4*Weighting!Q7+TUM_db1_S3_Mat!H4*Weighting!Q8+TUM_db1_S3_Mat!I4*Weighting!Q9+TUM_db1_S3_Mat!J4*Weighting!Q10+TUM_db1_S3_Mat!K4*Weighting!Q11+TUM_db1_S3_Mat!L4*Weighting!Q12+TUM_db1_S3_Mat!M4*Weighting!Q13+TUM_db1_S3_Mat!N4*Weighting!Q14+TUM_db1_S3_Mat!O4*Weighting!Q15+TUM_db1_S3_Mat!P4*Weighting!Q16+TUM_db1_S3_Mat!Q4*Weighting!Q17</f>
        <v>3.9783446497600998</v>
      </c>
      <c r="R4" s="6">
        <f>+TUM_db1_S3_Mat!B4*Weighting!R2+TUM_db1_S3_Mat!C4*Weighting!R3+TUM_db1_S3_Mat!D4*Weighting!R4+TUM_db1_S3_Mat!E4*Weighting!R5+TUM_db1_S3_Mat!F4*Weighting!R6+TUM_db1_S3_Mat!G4*Weighting!R7+TUM_db1_S3_Mat!H4*Weighting!R8+TUM_db1_S3_Mat!I4*Weighting!R9+TUM_db1_S3_Mat!J4*Weighting!R10+TUM_db1_S3_Mat!K4*Weighting!R11+TUM_db1_S3_Mat!L4*Weighting!R12+TUM_db1_S3_Mat!M4*Weighting!R13+TUM_db1_S3_Mat!N4*Weighting!R14+TUM_db1_S3_Mat!O4*Weighting!R15+TUM_db1_S3_Mat!P4*Weighting!R16+TUM_db1_S3_Mat!Q4*Weighting!R17</f>
        <v>50.631936909098705</v>
      </c>
      <c r="S4" s="6">
        <f>+TUM_db1_S3_Mat!B4*Weighting!S2+TUM_db1_S3_Mat!C4*Weighting!S3+TUM_db1_S3_Mat!D4*Weighting!S4+TUM_db1_S3_Mat!E4*Weighting!S5+TUM_db1_S3_Mat!F4*Weighting!S6+TUM_db1_S3_Mat!G4*Weighting!S7+TUM_db1_S3_Mat!H4*Weighting!S8+TUM_db1_S3_Mat!I4*Weighting!S9+TUM_db1_S3_Mat!J4*Weighting!S10+TUM_db1_S3_Mat!K4*Weighting!S11+TUM_db1_S3_Mat!L4*Weighting!S12+TUM_db1_S3_Mat!M4*Weighting!S13+TUM_db1_S3_Mat!N4*Weighting!S14+TUM_db1_S3_Mat!O4*Weighting!S15+TUM_db1_S3_Mat!P4*Weighting!S16+TUM_db1_S3_Mat!Q4*Weighting!S17</f>
        <v>64.420108544055466</v>
      </c>
      <c r="T4" s="6">
        <f>+TUM_db1_S3_Mat!B4*Weighting!T2+TUM_db1_S3_Mat!C4*Weighting!T3+TUM_db1_S3_Mat!D4*Weighting!T4+TUM_db1_S3_Mat!E4*Weighting!T5+TUM_db1_S3_Mat!F4*Weighting!T6+TUM_db1_S3_Mat!G4*Weighting!T7+TUM_db1_S3_Mat!H4*Weighting!T8+TUM_db1_S3_Mat!I4*Weighting!T9+TUM_db1_S3_Mat!J4*Weighting!T10+TUM_db1_S3_Mat!K4*Weighting!T11+TUM_db1_S3_Mat!L4*Weighting!T12+TUM_db1_S3_Mat!M4*Weighting!T13+TUM_db1_S3_Mat!N4*Weighting!T14+TUM_db1_S3_Mat!O4*Weighting!T15+TUM_db1_S3_Mat!P4*Weighting!T16+TUM_db1_S3_Mat!Q4*Weighting!T17</f>
        <v>81.051056715488158</v>
      </c>
      <c r="U4" s="6">
        <f>+TUM_db1_S3_Mat!B4*Weighting!U2+TUM_db1_S3_Mat!C4*Weighting!U3+TUM_db1_S3_Mat!D4*Weighting!U4+TUM_db1_S3_Mat!E4*Weighting!U5+TUM_db1_S3_Mat!F4*Weighting!U6+TUM_db1_S3_Mat!G4*Weighting!U7+TUM_db1_S3_Mat!H4*Weighting!U8+TUM_db1_S3_Mat!I4*Weighting!U9+TUM_db1_S3_Mat!J4*Weighting!U10+TUM_db1_S3_Mat!K4*Weighting!U11+TUM_db1_S3_Mat!L4*Weighting!U12+TUM_db1_S3_Mat!M4*Weighting!U13+TUM_db1_S3_Mat!N4*Weighting!U14+TUM_db1_S3_Mat!O4*Weighting!U15+TUM_db1_S3_Mat!P4*Weighting!U16+TUM_db1_S3_Mat!Q4*Weighting!U17</f>
        <v>54.781546980963022</v>
      </c>
      <c r="V4" s="6">
        <f>+TUM_db1_S3_Mat!B4*Weighting!V2+TUM_db1_S3_Mat!C4*Weighting!V3+TUM_db1_S3_Mat!D4*Weighting!V4+TUM_db1_S3_Mat!E4*Weighting!V5+TUM_db1_S3_Mat!F4*Weighting!V6+TUM_db1_S3_Mat!G4*Weighting!V7+TUM_db1_S3_Mat!H4*Weighting!V8+TUM_db1_S3_Mat!I4*Weighting!V9+TUM_db1_S3_Mat!J4*Weighting!V10+TUM_db1_S3_Mat!K4*Weighting!V11+TUM_db1_S3_Mat!L4*Weighting!V12+TUM_db1_S3_Mat!M4*Weighting!V13+TUM_db1_S3_Mat!N4*Weighting!V14+TUM_db1_S3_Mat!O4*Weighting!V15+TUM_db1_S3_Mat!P4*Weighting!V16+TUM_db1_S3_Mat!Q4*Weighting!V17</f>
        <v>106.66495645625569</v>
      </c>
      <c r="W4" s="6">
        <f>+TUM_db1_S3_Mat!B4*Weighting!W2+TUM_db1_S3_Mat!C4*Weighting!W3+TUM_db1_S3_Mat!D4*Weighting!W4+TUM_db1_S3_Mat!E4*Weighting!W5+TUM_db1_S3_Mat!F4*Weighting!W6+TUM_db1_S3_Mat!G4*Weighting!W7+TUM_db1_S3_Mat!H4*Weighting!W8+TUM_db1_S3_Mat!I4*Weighting!W9+TUM_db1_S3_Mat!J4*Weighting!W10+TUM_db1_S3_Mat!K4*Weighting!W11+TUM_db1_S3_Mat!L4*Weighting!W12+TUM_db1_S3_Mat!M4*Weighting!W13+TUM_db1_S3_Mat!N4*Weighting!W14+TUM_db1_S3_Mat!O4*Weighting!W15+TUM_db1_S3_Mat!P4*Weighting!W16+TUM_db1_S3_Mat!Q4*Weighting!W17</f>
        <v>519.9873103895153</v>
      </c>
      <c r="X4" s="6">
        <f>+TUM_db1_S3_Mat!B4*Weighting!X2+TUM_db1_S3_Mat!C4*Weighting!X3+TUM_db1_S3_Mat!D4*Weighting!X4+TUM_db1_S3_Mat!E4*Weighting!X5+TUM_db1_S3_Mat!F4*Weighting!X6+TUM_db1_S3_Mat!G4*Weighting!X7+TUM_db1_S3_Mat!H4*Weighting!X8+TUM_db1_S3_Mat!I4*Weighting!X9+TUM_db1_S3_Mat!J4*Weighting!X10+TUM_db1_S3_Mat!K4*Weighting!X11+TUM_db1_S3_Mat!L4*Weighting!X12+TUM_db1_S3_Mat!M4*Weighting!X13+TUM_db1_S3_Mat!N4*Weighting!X14+TUM_db1_S3_Mat!O4*Weighting!X15+TUM_db1_S3_Mat!P4*Weighting!X16+TUM_db1_S3_Mat!Q4*Weighting!X17</f>
        <v>65.16335804732536</v>
      </c>
      <c r="Y4" s="6">
        <f>+TUM_db1_S3_Mat!B4*Weighting!Y2+TUM_db1_S3_Mat!C4*Weighting!Y3+TUM_db1_S3_Mat!D4*Weighting!Y4+TUM_db1_S3_Mat!E4*Weighting!Y5+TUM_db1_S3_Mat!F4*Weighting!Y6+TUM_db1_S3_Mat!G4*Weighting!Y7+TUM_db1_S3_Mat!H4*Weighting!Y8+TUM_db1_S3_Mat!I4*Weighting!Y9+TUM_db1_S3_Mat!J4*Weighting!Y10+TUM_db1_S3_Mat!K4*Weighting!Y11+TUM_db1_S3_Mat!L4*Weighting!Y12+TUM_db1_S3_Mat!M4*Weighting!Y13+TUM_db1_S3_Mat!N4*Weighting!Y14+TUM_db1_S3_Mat!O4*Weighting!Y15+TUM_db1_S3_Mat!P4*Weighting!Y16+TUM_db1_S3_Mat!Q4*Weighting!Y17</f>
        <v>812.00806635462891</v>
      </c>
      <c r="Z4" s="6">
        <f>+TUM_db1_S3_Mat!B4*Weighting!Z2+TUM_db1_S3_Mat!C4*Weighting!Z3+TUM_db1_S3_Mat!D4*Weighting!Z4+TUM_db1_S3_Mat!E4*Weighting!Z5+TUM_db1_S3_Mat!F4*Weighting!Z6+TUM_db1_S3_Mat!G4*Weighting!Z7+TUM_db1_S3_Mat!H4*Weighting!Z8+TUM_db1_S3_Mat!I4*Weighting!Z9+TUM_db1_S3_Mat!J4*Weighting!Z10+TUM_db1_S3_Mat!K4*Weighting!Z11+TUM_db1_S3_Mat!L4*Weighting!Z12+TUM_db1_S3_Mat!M4*Weighting!Z13+TUM_db1_S3_Mat!N4*Weighting!Z14+TUM_db1_S3_Mat!O4*Weighting!Z15+TUM_db1_S3_Mat!P4*Weighting!Z16+TUM_db1_S3_Mat!Q4*Weighting!Z17</f>
        <v>55.927618555391597</v>
      </c>
      <c r="AA4" s="6">
        <f>+TUM_db1_S3_Mat!B4*Weighting!AA2+TUM_db1_S3_Mat!C4*Weighting!AA3+TUM_db1_S3_Mat!D4*Weighting!AA4+TUM_db1_S3_Mat!E4*Weighting!AA5+TUM_db1_S3_Mat!F4*Weighting!AA6+TUM_db1_S3_Mat!G4*Weighting!AA7+TUM_db1_S3_Mat!H4*Weighting!AA8+TUM_db1_S3_Mat!I4*Weighting!AA9+TUM_db1_S3_Mat!J4*Weighting!AA10+TUM_db1_S3_Mat!K4*Weighting!AA11+TUM_db1_S3_Mat!L4*Weighting!AA12+TUM_db1_S3_Mat!M4*Weighting!AA13+TUM_db1_S3_Mat!N4*Weighting!AA14+TUM_db1_S3_Mat!O4*Weighting!AA15+TUM_db1_S3_Mat!P4*Weighting!AA16+TUM_db1_S3_Mat!Q4*Weighting!AA17</f>
        <v>52.348906486206253</v>
      </c>
    </row>
  </sheetData>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1_S4_Treatm!B2*Weighting!B2+TUM_db1_S4_Treatm!C2*Weighting!B3+TUM_db1_S4_Treatm!D2*Weighting!B4+TUM_db1_S4_Treatm!E2*Weighting!B5+TUM_db1_S4_Treatm!F2*Weighting!B6+TUM_db1_S4_Treatm!G2*Weighting!B7+TUM_db1_S4_Treatm!H2*Weighting!B8+TUM_db1_S4_Treatm!I2*Weighting!B9+TUM_db1_S4_Treatm!J2*Weighting!B10+TUM_db1_S4_Treatm!K2*Weighting!B11+TUM_db1_S4_Treatm!L2*Weighting!B12+TUM_db1_S4_Treatm!M2*Weighting!B13+TUM_db1_S4_Treatm!N2*Weighting!B14+TUM_db1_S4_Treatm!O2*Weighting!B15+TUM_db1_S4_Treatm!P2*Weighting!B16+TUM_db1_S4_Treatm!Q2*Weighting!B17</f>
        <v>54.427228643048885</v>
      </c>
      <c r="C2" s="6">
        <f ca="1">+TUM_db1_S4_Treatm!B2*Weighting!C2+TUM_db1_S4_Treatm!C2*Weighting!C3+TUM_db1_S4_Treatm!D2*Weighting!C4+TUM_db1_S4_Treatm!E2*Weighting!C5+TUM_db1_S4_Treatm!F2*Weighting!C6+TUM_db1_S4_Treatm!G2*Weighting!C7+TUM_db1_S4_Treatm!H2*Weighting!C8+TUM_db1_S4_Treatm!I2*Weighting!C9+TUM_db1_S4_Treatm!J2*Weighting!C10+TUM_db1_S4_Treatm!K2*Weighting!C11+TUM_db1_S4_Treatm!L2*Weighting!C12+TUM_db1_S4_Treatm!M2*Weighting!C13+TUM_db1_S4_Treatm!N2*Weighting!C14+TUM_db1_S4_Treatm!O2*Weighting!C15+TUM_db1_S4_Treatm!P2*Weighting!C16+TUM_db1_S4_Treatm!Q2*Weighting!C17</f>
        <v>45.239099551906037</v>
      </c>
      <c r="D2" s="6">
        <f ca="1">+TUM_db1_S4_Treatm!B2*Weighting!D2+TUM_db1_S4_Treatm!C2*Weighting!D3+TUM_db1_S4_Treatm!D2*Weighting!D4+TUM_db1_S4_Treatm!E2*Weighting!D5+TUM_db1_S4_Treatm!F2*Weighting!D6+TUM_db1_S4_Treatm!G2*Weighting!D7+TUM_db1_S4_Treatm!H2*Weighting!D8+TUM_db1_S4_Treatm!I2*Weighting!D9+TUM_db1_S4_Treatm!J2*Weighting!D10+TUM_db1_S4_Treatm!K2*Weighting!D11+TUM_db1_S4_Treatm!L2*Weighting!D12+TUM_db1_S4_Treatm!M2*Weighting!D13+TUM_db1_S4_Treatm!N2*Weighting!D14+TUM_db1_S4_Treatm!O2*Weighting!D15+TUM_db1_S4_Treatm!P2*Weighting!D16+TUM_db1_S4_Treatm!Q2*Weighting!D17</f>
        <v>56.052200974824679</v>
      </c>
      <c r="E2" s="6">
        <f ca="1">+TUM_db1_S4_Treatm!B2*Weighting!E2+TUM_db1_S4_Treatm!C2*Weighting!E3+TUM_db1_S4_Treatm!D2*Weighting!E4+TUM_db1_S4_Treatm!E2*Weighting!E5+TUM_db1_S4_Treatm!F2*Weighting!E6+TUM_db1_S4_Treatm!G2*Weighting!E7+TUM_db1_S4_Treatm!H2*Weighting!E8+TUM_db1_S4_Treatm!I2*Weighting!E9+TUM_db1_S4_Treatm!J2*Weighting!E10+TUM_db1_S4_Treatm!K2*Weighting!E11+TUM_db1_S4_Treatm!L2*Weighting!E12+TUM_db1_S4_Treatm!M2*Weighting!E13+TUM_db1_S4_Treatm!N2*Weighting!E14+TUM_db1_S4_Treatm!O2*Weighting!E15+TUM_db1_S4_Treatm!P2*Weighting!E16+TUM_db1_S4_Treatm!Q2*Weighting!E17</f>
        <v>72.106975267834912</v>
      </c>
      <c r="F2" s="6">
        <f ca="1">+TUM_db1_S4_Treatm!B2*Weighting!F2+TUM_db1_S4_Treatm!C2*Weighting!F3+TUM_db1_S4_Treatm!D2*Weighting!F4+TUM_db1_S4_Treatm!E2*Weighting!F5+TUM_db1_S4_Treatm!F2*Weighting!F6+TUM_db1_S4_Treatm!G2*Weighting!F7+TUM_db1_S4_Treatm!H2*Weighting!F8+TUM_db1_S4_Treatm!I2*Weighting!F9+TUM_db1_S4_Treatm!J2*Weighting!F10+TUM_db1_S4_Treatm!K2*Weighting!F11+TUM_db1_S4_Treatm!L2*Weighting!F12+TUM_db1_S4_Treatm!M2*Weighting!F13+TUM_db1_S4_Treatm!N2*Weighting!F14+TUM_db1_S4_Treatm!O2*Weighting!F15+TUM_db1_S4_Treatm!P2*Weighting!F16+TUM_db1_S4_Treatm!Q2*Weighting!F17</f>
        <v>51.39407079127988</v>
      </c>
      <c r="G2" s="6">
        <f>+TUM_db1_S4_Treatm!B2*Weighting!G2+TUM_db1_S4_Treatm!C2*Weighting!G3+TUM_db1_S4_Treatm!D2*Weighting!G4+TUM_db1_S4_Treatm!E2*Weighting!G5+TUM_db1_S4_Treatm!F2*Weighting!G6+TUM_db1_S4_Treatm!G2*Weighting!G7+TUM_db1_S4_Treatm!H2*Weighting!G8+TUM_db1_S4_Treatm!I2*Weighting!G9+TUM_db1_S4_Treatm!J2*Weighting!G10+TUM_db1_S4_Treatm!K2*Weighting!G11+TUM_db1_S4_Treatm!L2*Weighting!G12+TUM_db1_S4_Treatm!M2*Weighting!G13+TUM_db1_S4_Treatm!N2*Weighting!G14+TUM_db1_S4_Treatm!O2*Weighting!G15+TUM_db1_S4_Treatm!P2*Weighting!G16+TUM_db1_S4_Treatm!Q2*Weighting!G17</f>
        <v>22.854929559813002</v>
      </c>
      <c r="H2" s="6">
        <f>+TUM_db1_S4_Treatm!B2*Weighting!H2+TUM_db1_S4_Treatm!C2*Weighting!H3+TUM_db1_S4_Treatm!D2*Weighting!H4+TUM_db1_S4_Treatm!E2*Weighting!H5+TUM_db1_S4_Treatm!F2*Weighting!H6+TUM_db1_S4_Treatm!G2*Weighting!H7+TUM_db1_S4_Treatm!H2*Weighting!H8+TUM_db1_S4_Treatm!I2*Weighting!H9+TUM_db1_S4_Treatm!J2*Weighting!H10+TUM_db1_S4_Treatm!K2*Weighting!H11+TUM_db1_S4_Treatm!L2*Weighting!H12+TUM_db1_S4_Treatm!M2*Weighting!H13+TUM_db1_S4_Treatm!N2*Weighting!H14+TUM_db1_S4_Treatm!O2*Weighting!H15+TUM_db1_S4_Treatm!P2*Weighting!H16+TUM_db1_S4_Treatm!Q2*Weighting!H17</f>
        <v>19.853043140422674</v>
      </c>
      <c r="I2" s="6">
        <f>+TUM_db1_S4_Treatm!B2*Weighting!I2+TUM_db1_S4_Treatm!C2*Weighting!I3+TUM_db1_S4_Treatm!D2*Weighting!I4+TUM_db1_S4_Treatm!E2*Weighting!I5+TUM_db1_S4_Treatm!F2*Weighting!I6+TUM_db1_S4_Treatm!G2*Weighting!I7+TUM_db1_S4_Treatm!H2*Weighting!I8+TUM_db1_S4_Treatm!I2*Weighting!I9+TUM_db1_S4_Treatm!J2*Weighting!I10+TUM_db1_S4_Treatm!K2*Weighting!I11+TUM_db1_S4_Treatm!L2*Weighting!I12+TUM_db1_S4_Treatm!M2*Weighting!I13+TUM_db1_S4_Treatm!N2*Weighting!I14+TUM_db1_S4_Treatm!O2*Weighting!I15+TUM_db1_S4_Treatm!P2*Weighting!I16+TUM_db1_S4_Treatm!Q2*Weighting!I17</f>
        <v>24.488178030299011</v>
      </c>
      <c r="J2" s="6">
        <f>+TUM_db1_S4_Treatm!B2*Weighting!J2+TUM_db1_S4_Treatm!C2*Weighting!J3+TUM_db1_S4_Treatm!D2*Weighting!J4+TUM_db1_S4_Treatm!E2*Weighting!J5+TUM_db1_S4_Treatm!F2*Weighting!J6+TUM_db1_S4_Treatm!G2*Weighting!J7+TUM_db1_S4_Treatm!H2*Weighting!J8+TUM_db1_S4_Treatm!I2*Weighting!J9+TUM_db1_S4_Treatm!J2*Weighting!J10+TUM_db1_S4_Treatm!K2*Weighting!J11+TUM_db1_S4_Treatm!L2*Weighting!J12+TUM_db1_S4_Treatm!M2*Weighting!J13+TUM_db1_S4_Treatm!N2*Weighting!J14+TUM_db1_S4_Treatm!O2*Weighting!J15+TUM_db1_S4_Treatm!P2*Weighting!J16+TUM_db1_S4_Treatm!Q2*Weighting!J17</f>
        <v>35.912663612162653</v>
      </c>
      <c r="K2" s="6">
        <f>+TUM_db1_S4_Treatm!B2*Weighting!K2+TUM_db1_S4_Treatm!C2*Weighting!K3+TUM_db1_S4_Treatm!D2*Weighting!K4+TUM_db1_S4_Treatm!E2*Weighting!K5+TUM_db1_S4_Treatm!F2*Weighting!K6+TUM_db1_S4_Treatm!G2*Weighting!K7+TUM_db1_S4_Treatm!H2*Weighting!K8+TUM_db1_S4_Treatm!I2*Weighting!K9+TUM_db1_S4_Treatm!J2*Weighting!K10+TUM_db1_S4_Treatm!K2*Weighting!K11+TUM_db1_S4_Treatm!L2*Weighting!K12+TUM_db1_S4_Treatm!M2*Weighting!K13+TUM_db1_S4_Treatm!N2*Weighting!K14+TUM_db1_S4_Treatm!O2*Weighting!K15+TUM_db1_S4_Treatm!P2*Weighting!K16+TUM_db1_S4_Treatm!Q2*Weighting!K17</f>
        <v>21.998978739347496</v>
      </c>
      <c r="L2" s="6">
        <f>+TUM_db1_S4_Treatm!B2*Weighting!L2+TUM_db1_S4_Treatm!C2*Weighting!L3+TUM_db1_S4_Treatm!D2*Weighting!L4+TUM_db1_S4_Treatm!E2*Weighting!L5+TUM_db1_S4_Treatm!F2*Weighting!L6+TUM_db1_S4_Treatm!G2*Weighting!L7+TUM_db1_S4_Treatm!H2*Weighting!L8+TUM_db1_S4_Treatm!I2*Weighting!L9+TUM_db1_S4_Treatm!J2*Weighting!L10+TUM_db1_S4_Treatm!K2*Weighting!L11+TUM_db1_S4_Treatm!L2*Weighting!L12+TUM_db1_S4_Treatm!M2*Weighting!L13+TUM_db1_S4_Treatm!N2*Weighting!L14+TUM_db1_S4_Treatm!O2*Weighting!L15+TUM_db1_S4_Treatm!P2*Weighting!L16+TUM_db1_S4_Treatm!Q2*Weighting!L17</f>
        <v>14.559358477274843</v>
      </c>
      <c r="M2" s="6">
        <f>+TUM_db1_S4_Treatm!B2*Weighting!M2+TUM_db1_S4_Treatm!C2*Weighting!M3+TUM_db1_S4_Treatm!D2*Weighting!M4+TUM_db1_S4_Treatm!E2*Weighting!M5+TUM_db1_S4_Treatm!F2*Weighting!M6+TUM_db1_S4_Treatm!G2*Weighting!M7+TUM_db1_S4_Treatm!H2*Weighting!M8+TUM_db1_S4_Treatm!I2*Weighting!M9+TUM_db1_S4_Treatm!J2*Weighting!M10+TUM_db1_S4_Treatm!K2*Weighting!M11+TUM_db1_S4_Treatm!L2*Weighting!M12+TUM_db1_S4_Treatm!M2*Weighting!M13+TUM_db1_S4_Treatm!N2*Weighting!M14+TUM_db1_S4_Treatm!O2*Weighting!M15+TUM_db1_S4_Treatm!P2*Weighting!M16+TUM_db1_S4_Treatm!Q2*Weighting!M17</f>
        <v>0.63505962120191328</v>
      </c>
      <c r="N2" s="6">
        <f>+TUM_db1_S4_Treatm!B2*Weighting!N2+TUM_db1_S4_Treatm!C2*Weighting!N3+TUM_db1_S4_Treatm!D2*Weighting!N4+TUM_db1_S4_Treatm!E2*Weighting!N5+TUM_db1_S4_Treatm!F2*Weighting!N6+TUM_db1_S4_Treatm!G2*Weighting!N7+TUM_db1_S4_Treatm!H2*Weighting!N8+TUM_db1_S4_Treatm!I2*Weighting!N9+TUM_db1_S4_Treatm!J2*Weighting!N10+TUM_db1_S4_Treatm!K2*Weighting!N11+TUM_db1_S4_Treatm!L2*Weighting!N12+TUM_db1_S4_Treatm!M2*Weighting!N13+TUM_db1_S4_Treatm!N2*Weighting!N14+TUM_db1_S4_Treatm!O2*Weighting!N15+TUM_db1_S4_Treatm!P2*Weighting!N16+TUM_db1_S4_Treatm!Q2*Weighting!N17</f>
        <v>56.292730729267817</v>
      </c>
      <c r="O2" s="6">
        <f>+TUM_db1_S4_Treatm!B2*Weighting!O2+TUM_db1_S4_Treatm!C2*Weighting!O3+TUM_db1_S4_Treatm!D2*Weighting!O4+TUM_db1_S4_Treatm!E2*Weighting!O5+TUM_db1_S4_Treatm!F2*Weighting!O6+TUM_db1_S4_Treatm!G2*Weighting!O7+TUM_db1_S4_Treatm!H2*Weighting!O8+TUM_db1_S4_Treatm!I2*Weighting!O9+TUM_db1_S4_Treatm!J2*Weighting!O10+TUM_db1_S4_Treatm!K2*Weighting!O11+TUM_db1_S4_Treatm!L2*Weighting!O12+TUM_db1_S4_Treatm!M2*Weighting!O13+TUM_db1_S4_Treatm!N2*Weighting!O14+TUM_db1_S4_Treatm!O2*Weighting!O15+TUM_db1_S4_Treatm!P2*Weighting!O16+TUM_db1_S4_Treatm!Q2*Weighting!O17</f>
        <v>16.707008404648612</v>
      </c>
      <c r="P2" s="6">
        <f>+TUM_db1_S4_Treatm!B2*Weighting!P2+TUM_db1_S4_Treatm!C2*Weighting!P3+TUM_db1_S4_Treatm!D2*Weighting!P4+TUM_db1_S4_Treatm!E2*Weighting!P5+TUM_db1_S4_Treatm!F2*Weighting!P6+TUM_db1_S4_Treatm!G2*Weighting!P7+TUM_db1_S4_Treatm!H2*Weighting!P8+TUM_db1_S4_Treatm!I2*Weighting!P9+TUM_db1_S4_Treatm!J2*Weighting!P10+TUM_db1_S4_Treatm!K2*Weighting!P11+TUM_db1_S4_Treatm!L2*Weighting!P12+TUM_db1_S4_Treatm!M2*Weighting!P13+TUM_db1_S4_Treatm!N2*Weighting!P14+TUM_db1_S4_Treatm!O2*Weighting!P15+TUM_db1_S4_Treatm!P2*Weighting!P16+TUM_db1_S4_Treatm!Q2*Weighting!P17</f>
        <v>26.513875545291139</v>
      </c>
      <c r="Q2" s="6">
        <f>+TUM_db1_S4_Treatm!B2*Weighting!Q2+TUM_db1_S4_Treatm!C2*Weighting!Q3+TUM_db1_S4_Treatm!D2*Weighting!Q4+TUM_db1_S4_Treatm!E2*Weighting!Q5+TUM_db1_S4_Treatm!F2*Weighting!Q6+TUM_db1_S4_Treatm!G2*Weighting!Q7+TUM_db1_S4_Treatm!H2*Weighting!Q8+TUM_db1_S4_Treatm!I2*Weighting!Q9+TUM_db1_S4_Treatm!J2*Weighting!Q10+TUM_db1_S4_Treatm!K2*Weighting!Q11+TUM_db1_S4_Treatm!L2*Weighting!Q12+TUM_db1_S4_Treatm!M2*Weighting!Q13+TUM_db1_S4_Treatm!N2*Weighting!Q14+TUM_db1_S4_Treatm!O2*Weighting!Q15+TUM_db1_S4_Treatm!P2*Weighting!Q16+TUM_db1_S4_Treatm!Q2*Weighting!Q17</f>
        <v>1.4733230616877853</v>
      </c>
      <c r="R2" s="6">
        <f>+TUM_db1_S4_Treatm!B2*Weighting!R2+TUM_db1_S4_Treatm!C2*Weighting!R3+TUM_db1_S4_Treatm!D2*Weighting!R4+TUM_db1_S4_Treatm!E2*Weighting!R5+TUM_db1_S4_Treatm!F2*Weighting!R6+TUM_db1_S4_Treatm!G2*Weighting!R7+TUM_db1_S4_Treatm!H2*Weighting!R8+TUM_db1_S4_Treatm!I2*Weighting!R9+TUM_db1_S4_Treatm!J2*Weighting!R10+TUM_db1_S4_Treatm!K2*Weighting!R11+TUM_db1_S4_Treatm!L2*Weighting!R12+TUM_db1_S4_Treatm!M2*Weighting!R13+TUM_db1_S4_Treatm!N2*Weighting!R14+TUM_db1_S4_Treatm!O2*Weighting!R15+TUM_db1_S4_Treatm!P2*Weighting!R16+TUM_db1_S4_Treatm!Q2*Weighting!R17</f>
        <v>84.392231975395774</v>
      </c>
      <c r="S2" s="6">
        <f>+TUM_db1_S4_Treatm!B2*Weighting!S2+TUM_db1_S4_Treatm!C2*Weighting!S3+TUM_db1_S4_Treatm!D2*Weighting!S4+TUM_db1_S4_Treatm!E2*Weighting!S5+TUM_db1_S4_Treatm!F2*Weighting!S6+TUM_db1_S4_Treatm!G2*Weighting!S7+TUM_db1_S4_Treatm!H2*Weighting!S8+TUM_db1_S4_Treatm!I2*Weighting!S9+TUM_db1_S4_Treatm!J2*Weighting!S10+TUM_db1_S4_Treatm!K2*Weighting!S11+TUM_db1_S4_Treatm!L2*Weighting!S12+TUM_db1_S4_Treatm!M2*Weighting!S13+TUM_db1_S4_Treatm!N2*Weighting!S14+TUM_db1_S4_Treatm!O2*Weighting!S15+TUM_db1_S4_Treatm!P2*Weighting!S16+TUM_db1_S4_Treatm!Q2*Weighting!S17</f>
        <v>52.197440901679833</v>
      </c>
      <c r="T2" s="6">
        <f>+TUM_db1_S4_Treatm!B2*Weighting!T2+TUM_db1_S4_Treatm!C2*Weighting!T3+TUM_db1_S4_Treatm!D2*Weighting!T4+TUM_db1_S4_Treatm!E2*Weighting!T5+TUM_db1_S4_Treatm!F2*Weighting!T6+TUM_db1_S4_Treatm!G2*Weighting!T7+TUM_db1_S4_Treatm!H2*Weighting!T8+TUM_db1_S4_Treatm!I2*Weighting!T9+TUM_db1_S4_Treatm!J2*Weighting!T10+TUM_db1_S4_Treatm!K2*Weighting!T11+TUM_db1_S4_Treatm!L2*Weighting!T12+TUM_db1_S4_Treatm!M2*Weighting!T13+TUM_db1_S4_Treatm!N2*Weighting!T14+TUM_db1_S4_Treatm!O2*Weighting!T15+TUM_db1_S4_Treatm!P2*Weighting!T16+TUM_db1_S4_Treatm!Q2*Weighting!T17</f>
        <v>72.16644880495879</v>
      </c>
      <c r="U2" s="6">
        <f>+TUM_db1_S4_Treatm!B2*Weighting!U2+TUM_db1_S4_Treatm!C2*Weighting!U3+TUM_db1_S4_Treatm!D2*Weighting!U4+TUM_db1_S4_Treatm!E2*Weighting!U5+TUM_db1_S4_Treatm!F2*Weighting!U6+TUM_db1_S4_Treatm!G2*Weighting!U7+TUM_db1_S4_Treatm!H2*Weighting!U8+TUM_db1_S4_Treatm!I2*Weighting!U9+TUM_db1_S4_Treatm!J2*Weighting!U10+TUM_db1_S4_Treatm!K2*Weighting!U11+TUM_db1_S4_Treatm!L2*Weighting!U12+TUM_db1_S4_Treatm!M2*Weighting!U13+TUM_db1_S4_Treatm!N2*Weighting!U14+TUM_db1_S4_Treatm!O2*Weighting!U15+TUM_db1_S4_Treatm!P2*Weighting!U16+TUM_db1_S4_Treatm!Q2*Weighting!U17</f>
        <v>0.86019436487231637</v>
      </c>
      <c r="V2" s="6">
        <f>+TUM_db1_S4_Treatm!B2*Weighting!V2+TUM_db1_S4_Treatm!C2*Weighting!V3+TUM_db1_S4_Treatm!D2*Weighting!V4+TUM_db1_S4_Treatm!E2*Weighting!V5+TUM_db1_S4_Treatm!F2*Weighting!V6+TUM_db1_S4_Treatm!G2*Weighting!V7+TUM_db1_S4_Treatm!H2*Weighting!V8+TUM_db1_S4_Treatm!I2*Weighting!V9+TUM_db1_S4_Treatm!J2*Weighting!V10+TUM_db1_S4_Treatm!K2*Weighting!V11+TUM_db1_S4_Treatm!L2*Weighting!V12+TUM_db1_S4_Treatm!M2*Weighting!V13+TUM_db1_S4_Treatm!N2*Weighting!V14+TUM_db1_S4_Treatm!O2*Weighting!V15+TUM_db1_S4_Treatm!P2*Weighting!V16+TUM_db1_S4_Treatm!Q2*Weighting!V17</f>
        <v>7.3073489127909141</v>
      </c>
      <c r="W2" s="6">
        <f>+TUM_db1_S4_Treatm!B2*Weighting!W2+TUM_db1_S4_Treatm!C2*Weighting!W3+TUM_db1_S4_Treatm!D2*Weighting!W4+TUM_db1_S4_Treatm!E2*Weighting!W5+TUM_db1_S4_Treatm!F2*Weighting!W6+TUM_db1_S4_Treatm!G2*Weighting!W7+TUM_db1_S4_Treatm!H2*Weighting!W8+TUM_db1_S4_Treatm!I2*Weighting!W9+TUM_db1_S4_Treatm!J2*Weighting!W10+TUM_db1_S4_Treatm!K2*Weighting!W11+TUM_db1_S4_Treatm!L2*Weighting!W12+TUM_db1_S4_Treatm!M2*Weighting!W13+TUM_db1_S4_Treatm!N2*Weighting!W14+TUM_db1_S4_Treatm!O2*Weighting!W15+TUM_db1_S4_Treatm!P2*Weighting!W16+TUM_db1_S4_Treatm!Q2*Weighting!W17</f>
        <v>8.5723403961740221</v>
      </c>
      <c r="X2" s="6">
        <f>+TUM_db1_S4_Treatm!B2*Weighting!X2+TUM_db1_S4_Treatm!C2*Weighting!X3+TUM_db1_S4_Treatm!D2*Weighting!X4+TUM_db1_S4_Treatm!E2*Weighting!X5+TUM_db1_S4_Treatm!F2*Weighting!X6+TUM_db1_S4_Treatm!G2*Weighting!X7+TUM_db1_S4_Treatm!H2*Weighting!X8+TUM_db1_S4_Treatm!I2*Weighting!X9+TUM_db1_S4_Treatm!J2*Weighting!X10+TUM_db1_S4_Treatm!K2*Weighting!X11+TUM_db1_S4_Treatm!L2*Weighting!X12+TUM_db1_S4_Treatm!M2*Weighting!X13+TUM_db1_S4_Treatm!N2*Weighting!X14+TUM_db1_S4_Treatm!O2*Weighting!X15+TUM_db1_S4_Treatm!P2*Weighting!X16+TUM_db1_S4_Treatm!Q2*Weighting!X17</f>
        <v>0.71737154111888657</v>
      </c>
      <c r="Y2" s="6">
        <f>+TUM_db1_S4_Treatm!B2*Weighting!Y2+TUM_db1_S4_Treatm!C2*Weighting!Y3+TUM_db1_S4_Treatm!D2*Weighting!Y4+TUM_db1_S4_Treatm!E2*Weighting!Y5+TUM_db1_S4_Treatm!F2*Weighting!Y6+TUM_db1_S4_Treatm!G2*Weighting!Y7+TUM_db1_S4_Treatm!H2*Weighting!Y8+TUM_db1_S4_Treatm!I2*Weighting!Y9+TUM_db1_S4_Treatm!J2*Weighting!Y10+TUM_db1_S4_Treatm!K2*Weighting!Y11+TUM_db1_S4_Treatm!L2*Weighting!Y12+TUM_db1_S4_Treatm!M2*Weighting!Y13+TUM_db1_S4_Treatm!N2*Weighting!Y14+TUM_db1_S4_Treatm!O2*Weighting!Y15+TUM_db1_S4_Treatm!P2*Weighting!Y16+TUM_db1_S4_Treatm!Q2*Weighting!Y17</f>
        <v>2.1552116098677838</v>
      </c>
      <c r="Z2" s="6">
        <f>+TUM_db1_S4_Treatm!B2*Weighting!Z2+TUM_db1_S4_Treatm!C2*Weighting!Z3+TUM_db1_S4_Treatm!D2*Weighting!Z4+TUM_db1_S4_Treatm!E2*Weighting!Z5+TUM_db1_S4_Treatm!F2*Weighting!Z6+TUM_db1_S4_Treatm!G2*Weighting!Z7+TUM_db1_S4_Treatm!H2*Weighting!Z8+TUM_db1_S4_Treatm!I2*Weighting!Z9+TUM_db1_S4_Treatm!J2*Weighting!Z10+TUM_db1_S4_Treatm!K2*Weighting!Z11+TUM_db1_S4_Treatm!L2*Weighting!Z12+TUM_db1_S4_Treatm!M2*Weighting!Z13+TUM_db1_S4_Treatm!N2*Weighting!Z14+TUM_db1_S4_Treatm!O2*Weighting!Z15+TUM_db1_S4_Treatm!P2*Weighting!Z16+TUM_db1_S4_Treatm!Q2*Weighting!Z17</f>
        <v>4.2638759618250273</v>
      </c>
      <c r="AA2" s="6">
        <f>+TUM_db1_S4_Treatm!B2*Weighting!AA2+TUM_db1_S4_Treatm!C2*Weighting!AA3+TUM_db1_S4_Treatm!D2*Weighting!AA4+TUM_db1_S4_Treatm!E2*Weighting!AA5+TUM_db1_S4_Treatm!F2*Weighting!AA6+TUM_db1_S4_Treatm!G2*Weighting!AA7+TUM_db1_S4_Treatm!H2*Weighting!AA8+TUM_db1_S4_Treatm!I2*Weighting!AA9+TUM_db1_S4_Treatm!J2*Weighting!AA10+TUM_db1_S4_Treatm!K2*Weighting!AA11+TUM_db1_S4_Treatm!L2*Weighting!AA12+TUM_db1_S4_Treatm!M2*Weighting!AA13+TUM_db1_S4_Treatm!N2*Weighting!AA14+TUM_db1_S4_Treatm!O2*Weighting!AA15+TUM_db1_S4_Treatm!P2*Weighting!AA16+TUM_db1_S4_Treatm!Q2*Weighting!AA17</f>
        <v>16.865052648952567</v>
      </c>
    </row>
    <row r="3" spans="1:27" x14ac:dyDescent="0.35">
      <c r="A3" s="5" t="s">
        <v>2</v>
      </c>
      <c r="B3" s="6">
        <f ca="1">+TUM_db1_S4_Treatm!B3*Weighting!B2+TUM_db1_S4_Treatm!C3*Weighting!B3+TUM_db1_S4_Treatm!D3*Weighting!B4+TUM_db1_S4_Treatm!E3*Weighting!B5+TUM_db1_S4_Treatm!F3*Weighting!B6+TUM_db1_S4_Treatm!G3*Weighting!B7+TUM_db1_S4_Treatm!H3*Weighting!B8+TUM_db1_S4_Treatm!I3*Weighting!B9+TUM_db1_S4_Treatm!J3*Weighting!B10+TUM_db1_S4_Treatm!K3*Weighting!B11+TUM_db1_S4_Treatm!L3*Weighting!B12+TUM_db1_S4_Treatm!M3*Weighting!B13+TUM_db1_S4_Treatm!N3*Weighting!B14+TUM_db1_S4_Treatm!O3*Weighting!B15+TUM_db1_S4_Treatm!P3*Weighting!B16+TUM_db1_S4_Treatm!Q3*Weighting!B17</f>
        <v>21.611342827476243</v>
      </c>
      <c r="C3" s="6">
        <f ca="1">+TUM_db1_S4_Treatm!B3*Weighting!C2+TUM_db1_S4_Treatm!C3*Weighting!C3+TUM_db1_S4_Treatm!D3*Weighting!C4+TUM_db1_S4_Treatm!E3*Weighting!C5+TUM_db1_S4_Treatm!F3*Weighting!C6+TUM_db1_S4_Treatm!G3*Weighting!C7+TUM_db1_S4_Treatm!H3*Weighting!C8+TUM_db1_S4_Treatm!I3*Weighting!C9+TUM_db1_S4_Treatm!J3*Weighting!C10+TUM_db1_S4_Treatm!K3*Weighting!C11+TUM_db1_S4_Treatm!L3*Weighting!C12+TUM_db1_S4_Treatm!M3*Weighting!C13+TUM_db1_S4_Treatm!N3*Weighting!C14+TUM_db1_S4_Treatm!O3*Weighting!C15+TUM_db1_S4_Treatm!P3*Weighting!C16+TUM_db1_S4_Treatm!Q3*Weighting!C17</f>
        <v>19.003360262312935</v>
      </c>
      <c r="D3" s="6">
        <f ca="1">+TUM_db1_S4_Treatm!B3*Weighting!D2+TUM_db1_S4_Treatm!C3*Weighting!D3+TUM_db1_S4_Treatm!D3*Weighting!D4+TUM_db1_S4_Treatm!E3*Weighting!D5+TUM_db1_S4_Treatm!F3*Weighting!D6+TUM_db1_S4_Treatm!G3*Weighting!D7+TUM_db1_S4_Treatm!H3*Weighting!D8+TUM_db1_S4_Treatm!I3*Weighting!D9+TUM_db1_S4_Treatm!J3*Weighting!D10+TUM_db1_S4_Treatm!K3*Weighting!D11+TUM_db1_S4_Treatm!L3*Weighting!D12+TUM_db1_S4_Treatm!M3*Weighting!D13+TUM_db1_S4_Treatm!N3*Weighting!D14+TUM_db1_S4_Treatm!O3*Weighting!D15+TUM_db1_S4_Treatm!P3*Weighting!D16+TUM_db1_S4_Treatm!Q3*Weighting!D17</f>
        <v>23.680374805511583</v>
      </c>
      <c r="E3" s="6">
        <f ca="1">+TUM_db1_S4_Treatm!B3*Weighting!E2+TUM_db1_S4_Treatm!C3*Weighting!E3+TUM_db1_S4_Treatm!D3*Weighting!E4+TUM_db1_S4_Treatm!E3*Weighting!E5+TUM_db1_S4_Treatm!F3*Weighting!E6+TUM_db1_S4_Treatm!G3*Weighting!E7+TUM_db1_S4_Treatm!H3*Weighting!E8+TUM_db1_S4_Treatm!I3*Weighting!E9+TUM_db1_S4_Treatm!J3*Weighting!E10+TUM_db1_S4_Treatm!K3*Weighting!E11+TUM_db1_S4_Treatm!L3*Weighting!E12+TUM_db1_S4_Treatm!M3*Weighting!E13+TUM_db1_S4_Treatm!N3*Weighting!E14+TUM_db1_S4_Treatm!O3*Weighting!E15+TUM_db1_S4_Treatm!P3*Weighting!E16+TUM_db1_S4_Treatm!Q3*Weighting!E17</f>
        <v>59.5569349519225</v>
      </c>
      <c r="F3" s="6">
        <f ca="1">+TUM_db1_S4_Treatm!B3*Weighting!F2+TUM_db1_S4_Treatm!C3*Weighting!F3+TUM_db1_S4_Treatm!D3*Weighting!F4+TUM_db1_S4_Treatm!E3*Weighting!F5+TUM_db1_S4_Treatm!F3*Weighting!F6+TUM_db1_S4_Treatm!G3*Weighting!F7+TUM_db1_S4_Treatm!H3*Weighting!F8+TUM_db1_S4_Treatm!I3*Weighting!F9+TUM_db1_S4_Treatm!J3*Weighting!F10+TUM_db1_S4_Treatm!K3*Weighting!F11+TUM_db1_S4_Treatm!L3*Weighting!F12+TUM_db1_S4_Treatm!M3*Weighting!F13+TUM_db1_S4_Treatm!N3*Weighting!F14+TUM_db1_S4_Treatm!O3*Weighting!F15+TUM_db1_S4_Treatm!P3*Weighting!F16+TUM_db1_S4_Treatm!Q3*Weighting!F17</f>
        <v>20.508037559605533</v>
      </c>
      <c r="G3" s="6">
        <f>+TUM_db1_S4_Treatm!B3*Weighting!G2+TUM_db1_S4_Treatm!C3*Weighting!G3+TUM_db1_S4_Treatm!D3*Weighting!G4+TUM_db1_S4_Treatm!E3*Weighting!G5+TUM_db1_S4_Treatm!F3*Weighting!G6+TUM_db1_S4_Treatm!G3*Weighting!G7+TUM_db1_S4_Treatm!H3*Weighting!G8+TUM_db1_S4_Treatm!I3*Weighting!G9+TUM_db1_S4_Treatm!J3*Weighting!G10+TUM_db1_S4_Treatm!K3*Weighting!G11+TUM_db1_S4_Treatm!L3*Weighting!G12+TUM_db1_S4_Treatm!M3*Weighting!G13+TUM_db1_S4_Treatm!N3*Weighting!G14+TUM_db1_S4_Treatm!O3*Weighting!G15+TUM_db1_S4_Treatm!P3*Weighting!G16+TUM_db1_S4_Treatm!Q3*Weighting!G17</f>
        <v>4.8064264479490104</v>
      </c>
      <c r="H3" s="6">
        <f>+TUM_db1_S4_Treatm!B3*Weighting!H2+TUM_db1_S4_Treatm!C3*Weighting!H3+TUM_db1_S4_Treatm!D3*Weighting!H4+TUM_db1_S4_Treatm!E3*Weighting!H5+TUM_db1_S4_Treatm!F3*Weighting!H6+TUM_db1_S4_Treatm!G3*Weighting!H7+TUM_db1_S4_Treatm!H3*Weighting!H8+TUM_db1_S4_Treatm!I3*Weighting!H9+TUM_db1_S4_Treatm!J3*Weighting!H10+TUM_db1_S4_Treatm!K3*Weighting!H11+TUM_db1_S4_Treatm!L3*Weighting!H12+TUM_db1_S4_Treatm!M3*Weighting!H13+TUM_db1_S4_Treatm!N3*Weighting!H14+TUM_db1_S4_Treatm!O3*Weighting!H15+TUM_db1_S4_Treatm!P3*Weighting!H16+TUM_db1_S4_Treatm!Q3*Weighting!H17</f>
        <v>3.8588804929568754</v>
      </c>
      <c r="I3" s="6">
        <f>+TUM_db1_S4_Treatm!B3*Weighting!I2+TUM_db1_S4_Treatm!C3*Weighting!I3+TUM_db1_S4_Treatm!D3*Weighting!I4+TUM_db1_S4_Treatm!E3*Weighting!I5+TUM_db1_S4_Treatm!F3*Weighting!I6+TUM_db1_S4_Treatm!G3*Weighting!I7+TUM_db1_S4_Treatm!H3*Weighting!I8+TUM_db1_S4_Treatm!I3*Weighting!I9+TUM_db1_S4_Treatm!J3*Weighting!I10+TUM_db1_S4_Treatm!K3*Weighting!I11+TUM_db1_S4_Treatm!L3*Weighting!I12+TUM_db1_S4_Treatm!M3*Weighting!I13+TUM_db1_S4_Treatm!N3*Weighting!I14+TUM_db1_S4_Treatm!O3*Weighting!I15+TUM_db1_S4_Treatm!P3*Weighting!I16+TUM_db1_S4_Treatm!Q3*Weighting!I17</f>
        <v>5.6250859494022514</v>
      </c>
      <c r="J3" s="6">
        <f>+TUM_db1_S4_Treatm!B3*Weighting!J2+TUM_db1_S4_Treatm!C3*Weighting!J3+TUM_db1_S4_Treatm!D3*Weighting!J4+TUM_db1_S4_Treatm!E3*Weighting!J5+TUM_db1_S4_Treatm!F3*Weighting!J6+TUM_db1_S4_Treatm!G3*Weighting!J7+TUM_db1_S4_Treatm!H3*Weighting!J8+TUM_db1_S4_Treatm!I3*Weighting!J9+TUM_db1_S4_Treatm!J3*Weighting!J10+TUM_db1_S4_Treatm!K3*Weighting!J11+TUM_db1_S4_Treatm!L3*Weighting!J12+TUM_db1_S4_Treatm!M3*Weighting!J13+TUM_db1_S4_Treatm!N3*Weighting!J14+TUM_db1_S4_Treatm!O3*Weighting!J15+TUM_db1_S4_Treatm!P3*Weighting!J16+TUM_db1_S4_Treatm!Q3*Weighting!J17</f>
        <v>25.020299751352088</v>
      </c>
      <c r="K3" s="6">
        <f>+TUM_db1_S4_Treatm!B3*Weighting!K2+TUM_db1_S4_Treatm!C3*Weighting!K3+TUM_db1_S4_Treatm!D3*Weighting!K4+TUM_db1_S4_Treatm!E3*Weighting!K5+TUM_db1_S4_Treatm!F3*Weighting!K6+TUM_db1_S4_Treatm!G3*Weighting!K7+TUM_db1_S4_Treatm!H3*Weighting!K8+TUM_db1_S4_Treatm!I3*Weighting!K9+TUM_db1_S4_Treatm!J3*Weighting!K10+TUM_db1_S4_Treatm!K3*Weighting!K11+TUM_db1_S4_Treatm!L3*Weighting!K12+TUM_db1_S4_Treatm!M3*Weighting!K13+TUM_db1_S4_Treatm!N3*Weighting!K14+TUM_db1_S4_Treatm!O3*Weighting!K15+TUM_db1_S4_Treatm!P3*Weighting!K16+TUM_db1_S4_Treatm!Q3*Weighting!K17</f>
        <v>4.3758384993756456</v>
      </c>
      <c r="L3" s="6">
        <f>+TUM_db1_S4_Treatm!B3*Weighting!L2+TUM_db1_S4_Treatm!C3*Weighting!L3+TUM_db1_S4_Treatm!D3*Weighting!L4+TUM_db1_S4_Treatm!E3*Weighting!L5+TUM_db1_S4_Treatm!F3*Weighting!L6+TUM_db1_S4_Treatm!G3*Weighting!L7+TUM_db1_S4_Treatm!H3*Weighting!L8+TUM_db1_S4_Treatm!I3*Weighting!L9+TUM_db1_S4_Treatm!J3*Weighting!L10+TUM_db1_S4_Treatm!K3*Weighting!L11+TUM_db1_S4_Treatm!L3*Weighting!L12+TUM_db1_S4_Treatm!M3*Weighting!L13+TUM_db1_S4_Treatm!N3*Weighting!L14+TUM_db1_S4_Treatm!O3*Weighting!L15+TUM_db1_S4_Treatm!P3*Weighting!L16+TUM_db1_S4_Treatm!Q3*Weighting!L17</f>
        <v>0.88000812399968187</v>
      </c>
      <c r="M3" s="6">
        <f>+TUM_db1_S4_Treatm!B3*Weighting!M2+TUM_db1_S4_Treatm!C3*Weighting!M3+TUM_db1_S4_Treatm!D3*Weighting!M4+TUM_db1_S4_Treatm!E3*Weighting!M5+TUM_db1_S4_Treatm!F3*Weighting!M6+TUM_db1_S4_Treatm!G3*Weighting!M7+TUM_db1_S4_Treatm!H3*Weighting!M8+TUM_db1_S4_Treatm!I3*Weighting!M9+TUM_db1_S4_Treatm!J3*Weighting!M10+TUM_db1_S4_Treatm!K3*Weighting!M11+TUM_db1_S4_Treatm!L3*Weighting!M12+TUM_db1_S4_Treatm!M3*Weighting!M13+TUM_db1_S4_Treatm!N3*Weighting!M14+TUM_db1_S4_Treatm!O3*Weighting!M15+TUM_db1_S4_Treatm!P3*Weighting!M16+TUM_db1_S4_Treatm!Q3*Weighting!M17</f>
        <v>2.1057206258629666E-3</v>
      </c>
      <c r="N3" s="6">
        <f>+TUM_db1_S4_Treatm!B3*Weighting!N2+TUM_db1_S4_Treatm!C3*Weighting!N3+TUM_db1_S4_Treatm!D3*Weighting!N4+TUM_db1_S4_Treatm!E3*Weighting!N5+TUM_db1_S4_Treatm!F3*Weighting!N6+TUM_db1_S4_Treatm!G3*Weighting!N7+TUM_db1_S4_Treatm!H3*Weighting!N8+TUM_db1_S4_Treatm!I3*Weighting!N9+TUM_db1_S4_Treatm!J3*Weighting!N10+TUM_db1_S4_Treatm!K3*Weighting!N11+TUM_db1_S4_Treatm!L3*Weighting!N12+TUM_db1_S4_Treatm!M3*Weighting!N13+TUM_db1_S4_Treatm!N3*Weighting!N14+TUM_db1_S4_Treatm!O3*Weighting!N15+TUM_db1_S4_Treatm!P3*Weighting!N16+TUM_db1_S4_Treatm!Q3*Weighting!N17</f>
        <v>0.43779767703708428</v>
      </c>
      <c r="O3" s="6">
        <f>+TUM_db1_S4_Treatm!B3*Weighting!O2+TUM_db1_S4_Treatm!C3*Weighting!O3+TUM_db1_S4_Treatm!D3*Weighting!O4+TUM_db1_S4_Treatm!E3*Weighting!O5+TUM_db1_S4_Treatm!F3*Weighting!O6+TUM_db1_S4_Treatm!G3*Weighting!O7+TUM_db1_S4_Treatm!H3*Weighting!O8+TUM_db1_S4_Treatm!I3*Weighting!O9+TUM_db1_S4_Treatm!J3*Weighting!O10+TUM_db1_S4_Treatm!K3*Weighting!O11+TUM_db1_S4_Treatm!L3*Weighting!O12+TUM_db1_S4_Treatm!M3*Weighting!O13+TUM_db1_S4_Treatm!N3*Weighting!O14+TUM_db1_S4_Treatm!O3*Weighting!O15+TUM_db1_S4_Treatm!P3*Weighting!O16+TUM_db1_S4_Treatm!Q3*Weighting!O17</f>
        <v>0.13400192098199615</v>
      </c>
      <c r="P3" s="6">
        <f>+TUM_db1_S4_Treatm!B3*Weighting!P2+TUM_db1_S4_Treatm!C3*Weighting!P3+TUM_db1_S4_Treatm!D3*Weighting!P4+TUM_db1_S4_Treatm!E3*Weighting!P5+TUM_db1_S4_Treatm!F3*Weighting!P6+TUM_db1_S4_Treatm!G3*Weighting!P7+TUM_db1_S4_Treatm!H3*Weighting!P8+TUM_db1_S4_Treatm!I3*Weighting!P9+TUM_db1_S4_Treatm!J3*Weighting!P10+TUM_db1_S4_Treatm!K3*Weighting!P11+TUM_db1_S4_Treatm!L3*Weighting!P12+TUM_db1_S4_Treatm!M3*Weighting!P13+TUM_db1_S4_Treatm!N3*Weighting!P14+TUM_db1_S4_Treatm!O3*Weighting!P15+TUM_db1_S4_Treatm!P3*Weighting!P16+TUM_db1_S4_Treatm!Q3*Weighting!P17</f>
        <v>0.17977863590692855</v>
      </c>
      <c r="Q3" s="6">
        <f>+TUM_db1_S4_Treatm!B3*Weighting!Q2+TUM_db1_S4_Treatm!C3*Weighting!Q3+TUM_db1_S4_Treatm!D3*Weighting!Q4+TUM_db1_S4_Treatm!E3*Weighting!Q5+TUM_db1_S4_Treatm!F3*Weighting!Q6+TUM_db1_S4_Treatm!G3*Weighting!Q7+TUM_db1_S4_Treatm!H3*Weighting!Q8+TUM_db1_S4_Treatm!I3*Weighting!Q9+TUM_db1_S4_Treatm!J3*Weighting!Q10+TUM_db1_S4_Treatm!K3*Weighting!Q11+TUM_db1_S4_Treatm!L3*Weighting!Q12+TUM_db1_S4_Treatm!M3*Weighting!Q13+TUM_db1_S4_Treatm!N3*Weighting!Q14+TUM_db1_S4_Treatm!O3*Weighting!Q15+TUM_db1_S4_Treatm!P3*Weighting!Q16+TUM_db1_S4_Treatm!Q3*Weighting!Q17</f>
        <v>2.0779674094669916E-2</v>
      </c>
      <c r="R3" s="6">
        <f>+TUM_db1_S4_Treatm!B3*Weighting!R2+TUM_db1_S4_Treatm!C3*Weighting!R3+TUM_db1_S4_Treatm!D3*Weighting!R4+TUM_db1_S4_Treatm!E3*Weighting!R5+TUM_db1_S4_Treatm!F3*Weighting!R6+TUM_db1_S4_Treatm!G3*Weighting!R7+TUM_db1_S4_Treatm!H3*Weighting!R8+TUM_db1_S4_Treatm!I3*Weighting!R9+TUM_db1_S4_Treatm!J3*Weighting!R10+TUM_db1_S4_Treatm!K3*Weighting!R11+TUM_db1_S4_Treatm!L3*Weighting!R12+TUM_db1_S4_Treatm!M3*Weighting!R13+TUM_db1_S4_Treatm!N3*Weighting!R14+TUM_db1_S4_Treatm!O3*Weighting!R15+TUM_db1_S4_Treatm!P3*Weighting!R16+TUM_db1_S4_Treatm!Q3*Weighting!R17</f>
        <v>72.790007836508693</v>
      </c>
      <c r="S3" s="6">
        <f>+TUM_db1_S4_Treatm!B3*Weighting!S2+TUM_db1_S4_Treatm!C3*Weighting!S3+TUM_db1_S4_Treatm!D3*Weighting!S4+TUM_db1_S4_Treatm!E3*Weighting!S5+TUM_db1_S4_Treatm!F3*Weighting!S6+TUM_db1_S4_Treatm!G3*Weighting!S7+TUM_db1_S4_Treatm!H3*Weighting!S8+TUM_db1_S4_Treatm!I3*Weighting!S9+TUM_db1_S4_Treatm!J3*Weighting!S10+TUM_db1_S4_Treatm!K3*Weighting!S11+TUM_db1_S4_Treatm!L3*Weighting!S12+TUM_db1_S4_Treatm!M3*Weighting!S13+TUM_db1_S4_Treatm!N3*Weighting!S14+TUM_db1_S4_Treatm!O3*Weighting!S15+TUM_db1_S4_Treatm!P3*Weighting!S16+TUM_db1_S4_Treatm!Q3*Weighting!S17</f>
        <v>0.43787582281585502</v>
      </c>
      <c r="T3" s="6">
        <f>+TUM_db1_S4_Treatm!B3*Weighting!T2+TUM_db1_S4_Treatm!C3*Weighting!T3+TUM_db1_S4_Treatm!D3*Weighting!T4+TUM_db1_S4_Treatm!E3*Weighting!T5+TUM_db1_S4_Treatm!F3*Weighting!T6+TUM_db1_S4_Treatm!G3*Weighting!T7+TUM_db1_S4_Treatm!H3*Weighting!T8+TUM_db1_S4_Treatm!I3*Weighting!T9+TUM_db1_S4_Treatm!J3*Weighting!T10+TUM_db1_S4_Treatm!K3*Weighting!T11+TUM_db1_S4_Treatm!L3*Weighting!T12+TUM_db1_S4_Treatm!M3*Weighting!T13+TUM_db1_S4_Treatm!N3*Weighting!T14+TUM_db1_S4_Treatm!O3*Weighting!T15+TUM_db1_S4_Treatm!P3*Weighting!T16+TUM_db1_S4_Treatm!Q3*Weighting!T17</f>
        <v>0.57400337517994204</v>
      </c>
      <c r="U3" s="6">
        <f>+TUM_db1_S4_Treatm!B3*Weighting!U2+TUM_db1_S4_Treatm!C3*Weighting!U3+TUM_db1_S4_Treatm!D3*Weighting!U4+TUM_db1_S4_Treatm!E3*Weighting!U5+TUM_db1_S4_Treatm!F3*Weighting!U6+TUM_db1_S4_Treatm!G3*Weighting!U7+TUM_db1_S4_Treatm!H3*Weighting!U8+TUM_db1_S4_Treatm!I3*Weighting!U9+TUM_db1_S4_Treatm!J3*Weighting!U10+TUM_db1_S4_Treatm!K3*Weighting!U11+TUM_db1_S4_Treatm!L3*Weighting!U12+TUM_db1_S4_Treatm!M3*Weighting!U13+TUM_db1_S4_Treatm!N3*Weighting!U14+TUM_db1_S4_Treatm!O3*Weighting!U15+TUM_db1_S4_Treatm!P3*Weighting!U16+TUM_db1_S4_Treatm!Q3*Weighting!U17</f>
        <v>1.7801696633346825E-2</v>
      </c>
      <c r="V3" s="6">
        <f>+TUM_db1_S4_Treatm!B3*Weighting!V2+TUM_db1_S4_Treatm!C3*Weighting!V3+TUM_db1_S4_Treatm!D3*Weighting!V4+TUM_db1_S4_Treatm!E3*Weighting!V5+TUM_db1_S4_Treatm!F3*Weighting!V6+TUM_db1_S4_Treatm!G3*Weighting!V7+TUM_db1_S4_Treatm!H3*Weighting!V8+TUM_db1_S4_Treatm!I3*Weighting!V9+TUM_db1_S4_Treatm!J3*Weighting!V10+TUM_db1_S4_Treatm!K3*Weighting!V11+TUM_db1_S4_Treatm!L3*Weighting!V12+TUM_db1_S4_Treatm!M3*Weighting!V13+TUM_db1_S4_Treatm!N3*Weighting!V14+TUM_db1_S4_Treatm!O3*Weighting!V15+TUM_db1_S4_Treatm!P3*Weighting!V16+TUM_db1_S4_Treatm!Q3*Weighting!V17</f>
        <v>4.4910411899457207E-2</v>
      </c>
      <c r="W3" s="6">
        <f>+TUM_db1_S4_Treatm!B3*Weighting!W2+TUM_db1_S4_Treatm!C3*Weighting!W3+TUM_db1_S4_Treatm!D3*Weighting!W4+TUM_db1_S4_Treatm!E3*Weighting!W5+TUM_db1_S4_Treatm!F3*Weighting!W6+TUM_db1_S4_Treatm!G3*Weighting!W7+TUM_db1_S4_Treatm!H3*Weighting!W8+TUM_db1_S4_Treatm!I3*Weighting!W9+TUM_db1_S4_Treatm!J3*Weighting!W10+TUM_db1_S4_Treatm!K3*Weighting!W11+TUM_db1_S4_Treatm!L3*Weighting!W12+TUM_db1_S4_Treatm!M3*Weighting!W13+TUM_db1_S4_Treatm!N3*Weighting!W14+TUM_db1_S4_Treatm!O3*Weighting!W15+TUM_db1_S4_Treatm!P3*Weighting!W16+TUM_db1_S4_Treatm!Q3*Weighting!W17</f>
        <v>0.13070536931125276</v>
      </c>
      <c r="X3" s="6">
        <f>+TUM_db1_S4_Treatm!B3*Weighting!X2+TUM_db1_S4_Treatm!C3*Weighting!X3+TUM_db1_S4_Treatm!D3*Weighting!X4+TUM_db1_S4_Treatm!E3*Weighting!X5+TUM_db1_S4_Treatm!F3*Weighting!X6+TUM_db1_S4_Treatm!G3*Weighting!X7+TUM_db1_S4_Treatm!H3*Weighting!X8+TUM_db1_S4_Treatm!I3*Weighting!X9+TUM_db1_S4_Treatm!J3*Weighting!X10+TUM_db1_S4_Treatm!K3*Weighting!X11+TUM_db1_S4_Treatm!L3*Weighting!X12+TUM_db1_S4_Treatm!M3*Weighting!X13+TUM_db1_S4_Treatm!N3*Weighting!X14+TUM_db1_S4_Treatm!O3*Weighting!X15+TUM_db1_S4_Treatm!P3*Weighting!X16+TUM_db1_S4_Treatm!Q3*Weighting!X17</f>
        <v>4.724964951097998E-3</v>
      </c>
      <c r="Y3" s="6">
        <f>+TUM_db1_S4_Treatm!B3*Weighting!Y2+TUM_db1_S4_Treatm!C3*Weighting!Y3+TUM_db1_S4_Treatm!D3*Weighting!Y4+TUM_db1_S4_Treatm!E3*Weighting!Y5+TUM_db1_S4_Treatm!F3*Weighting!Y6+TUM_db1_S4_Treatm!G3*Weighting!Y7+TUM_db1_S4_Treatm!H3*Weighting!Y8+TUM_db1_S4_Treatm!I3*Weighting!Y9+TUM_db1_S4_Treatm!J3*Weighting!Y10+TUM_db1_S4_Treatm!K3*Weighting!Y11+TUM_db1_S4_Treatm!L3*Weighting!Y12+TUM_db1_S4_Treatm!M3*Weighting!Y13+TUM_db1_S4_Treatm!N3*Weighting!Y14+TUM_db1_S4_Treatm!O3*Weighting!Y15+TUM_db1_S4_Treatm!P3*Weighting!Y16+TUM_db1_S4_Treatm!Q3*Weighting!Y17</f>
        <v>0.67331083101629707</v>
      </c>
      <c r="Z3" s="6">
        <f>+TUM_db1_S4_Treatm!B3*Weighting!Z2+TUM_db1_S4_Treatm!C3*Weighting!Z3+TUM_db1_S4_Treatm!D3*Weighting!Z4+TUM_db1_S4_Treatm!E3*Weighting!Z5+TUM_db1_S4_Treatm!F3*Weighting!Z6+TUM_db1_S4_Treatm!G3*Weighting!Z7+TUM_db1_S4_Treatm!H3*Weighting!Z8+TUM_db1_S4_Treatm!I3*Weighting!Z9+TUM_db1_S4_Treatm!J3*Weighting!Z10+TUM_db1_S4_Treatm!K3*Weighting!Z11+TUM_db1_S4_Treatm!L3*Weighting!Z12+TUM_db1_S4_Treatm!M3*Weighting!Z13+TUM_db1_S4_Treatm!N3*Weighting!Z14+TUM_db1_S4_Treatm!O3*Weighting!Z15+TUM_db1_S4_Treatm!P3*Weighting!Z16+TUM_db1_S4_Treatm!Q3*Weighting!Z17</f>
        <v>9.9277944113901145E-2</v>
      </c>
      <c r="AA3" s="6">
        <f>+TUM_db1_S4_Treatm!B3*Weighting!AA2+TUM_db1_S4_Treatm!C3*Weighting!AA3+TUM_db1_S4_Treatm!D3*Weighting!AA4+TUM_db1_S4_Treatm!E3*Weighting!AA5+TUM_db1_S4_Treatm!F3*Weighting!AA6+TUM_db1_S4_Treatm!G3*Weighting!AA7+TUM_db1_S4_Treatm!H3*Weighting!AA8+TUM_db1_S4_Treatm!I3*Weighting!AA9+TUM_db1_S4_Treatm!J3*Weighting!AA10+TUM_db1_S4_Treatm!K3*Weighting!AA11+TUM_db1_S4_Treatm!L3*Weighting!AA12+TUM_db1_S4_Treatm!M3*Weighting!AA13+TUM_db1_S4_Treatm!N3*Weighting!AA14+TUM_db1_S4_Treatm!O3*Weighting!AA15+TUM_db1_S4_Treatm!P3*Weighting!AA16+TUM_db1_S4_Treatm!Q3*Weighting!AA17</f>
        <v>0.47573316210810279</v>
      </c>
    </row>
    <row r="4" spans="1:27" x14ac:dyDescent="0.35">
      <c r="A4" s="5" t="s">
        <v>3</v>
      </c>
      <c r="B4" s="6">
        <f ca="1">+TUM_db1_S4_Treatm!B4*Weighting!B2+TUM_db1_S4_Treatm!C4*Weighting!B3+TUM_db1_S4_Treatm!D4*Weighting!B4+TUM_db1_S4_Treatm!E4*Weighting!B5+TUM_db1_S4_Treatm!F4*Weighting!B6+TUM_db1_S4_Treatm!G4*Weighting!B7+TUM_db1_S4_Treatm!H4*Weighting!B8+TUM_db1_S4_Treatm!I4*Weighting!B9+TUM_db1_S4_Treatm!J4*Weighting!B10+TUM_db1_S4_Treatm!K4*Weighting!B11+TUM_db1_S4_Treatm!L4*Weighting!B12+TUM_db1_S4_Treatm!M4*Weighting!B13+TUM_db1_S4_Treatm!N4*Weighting!B14+TUM_db1_S4_Treatm!O4*Weighting!B15+TUM_db1_S4_Treatm!P4*Weighting!B16+TUM_db1_S4_Treatm!Q4*Weighting!B17</f>
        <v>32.815885815572635</v>
      </c>
      <c r="C4" s="6">
        <f ca="1">+TUM_db1_S4_Treatm!B4*Weighting!C2+TUM_db1_S4_Treatm!C4*Weighting!C3+TUM_db1_S4_Treatm!D4*Weighting!C4+TUM_db1_S4_Treatm!E4*Weighting!C5+TUM_db1_S4_Treatm!F4*Weighting!C6+TUM_db1_S4_Treatm!G4*Weighting!C7+TUM_db1_S4_Treatm!H4*Weighting!C8+TUM_db1_S4_Treatm!I4*Weighting!C9+TUM_db1_S4_Treatm!J4*Weighting!C10+TUM_db1_S4_Treatm!K4*Weighting!C11+TUM_db1_S4_Treatm!L4*Weighting!C12+TUM_db1_S4_Treatm!M4*Weighting!C13+TUM_db1_S4_Treatm!N4*Weighting!C14+TUM_db1_S4_Treatm!O4*Weighting!C15+TUM_db1_S4_Treatm!P4*Weighting!C16+TUM_db1_S4_Treatm!Q4*Weighting!C17</f>
        <v>26.235739289593106</v>
      </c>
      <c r="D4" s="6">
        <f ca="1">+TUM_db1_S4_Treatm!B4*Weighting!D2+TUM_db1_S4_Treatm!C4*Weighting!D3+TUM_db1_S4_Treatm!D4*Weighting!D4+TUM_db1_S4_Treatm!E4*Weighting!D5+TUM_db1_S4_Treatm!F4*Weighting!D6+TUM_db1_S4_Treatm!G4*Weighting!D7+TUM_db1_S4_Treatm!H4*Weighting!D8+TUM_db1_S4_Treatm!I4*Weighting!D9+TUM_db1_S4_Treatm!J4*Weighting!D10+TUM_db1_S4_Treatm!K4*Weighting!D11+TUM_db1_S4_Treatm!L4*Weighting!D12+TUM_db1_S4_Treatm!M4*Weighting!D13+TUM_db1_S4_Treatm!N4*Weighting!D14+TUM_db1_S4_Treatm!O4*Weighting!D15+TUM_db1_S4_Treatm!P4*Weighting!D16+TUM_db1_S4_Treatm!Q4*Weighting!D17</f>
        <v>32.371826169313081</v>
      </c>
      <c r="E4" s="6">
        <f ca="1">+TUM_db1_S4_Treatm!B4*Weighting!E2+TUM_db1_S4_Treatm!C4*Weighting!E3+TUM_db1_S4_Treatm!D4*Weighting!E4+TUM_db1_S4_Treatm!E4*Weighting!E5+TUM_db1_S4_Treatm!F4*Weighting!E6+TUM_db1_S4_Treatm!G4*Weighting!E7+TUM_db1_S4_Treatm!H4*Weighting!E8+TUM_db1_S4_Treatm!I4*Weighting!E9+TUM_db1_S4_Treatm!J4*Weighting!E10+TUM_db1_S4_Treatm!K4*Weighting!E11+TUM_db1_S4_Treatm!L4*Weighting!E12+TUM_db1_S4_Treatm!M4*Weighting!E13+TUM_db1_S4_Treatm!N4*Weighting!E14+TUM_db1_S4_Treatm!O4*Weighting!E15+TUM_db1_S4_Treatm!P4*Weighting!E16+TUM_db1_S4_Treatm!Q4*Weighting!E17</f>
        <v>12.550040315912431</v>
      </c>
      <c r="F4" s="6">
        <f ca="1">+TUM_db1_S4_Treatm!B4*Weighting!F2+TUM_db1_S4_Treatm!C4*Weighting!F3+TUM_db1_S4_Treatm!D4*Weighting!F4+TUM_db1_S4_Treatm!E4*Weighting!F5+TUM_db1_S4_Treatm!F4*Weighting!F6+TUM_db1_S4_Treatm!G4*Weighting!F7+TUM_db1_S4_Treatm!H4*Weighting!F8+TUM_db1_S4_Treatm!I4*Weighting!F9+TUM_db1_S4_Treatm!J4*Weighting!F10+TUM_db1_S4_Treatm!K4*Weighting!F11+TUM_db1_S4_Treatm!L4*Weighting!F12+TUM_db1_S4_Treatm!M4*Weighting!F13+TUM_db1_S4_Treatm!N4*Weighting!F14+TUM_db1_S4_Treatm!O4*Weighting!F15+TUM_db1_S4_Treatm!P4*Weighting!F16+TUM_db1_S4_Treatm!Q4*Weighting!F17</f>
        <v>30.886033231674347</v>
      </c>
      <c r="G4" s="6">
        <f>+TUM_db1_S4_Treatm!B4*Weighting!G2+TUM_db1_S4_Treatm!C4*Weighting!G3+TUM_db1_S4_Treatm!D4*Weighting!G4+TUM_db1_S4_Treatm!E4*Weighting!G5+TUM_db1_S4_Treatm!F4*Weighting!G6+TUM_db1_S4_Treatm!G4*Weighting!G7+TUM_db1_S4_Treatm!H4*Weighting!G8+TUM_db1_S4_Treatm!I4*Weighting!G9+TUM_db1_S4_Treatm!J4*Weighting!G10+TUM_db1_S4_Treatm!K4*Weighting!G11+TUM_db1_S4_Treatm!L4*Weighting!G12+TUM_db1_S4_Treatm!M4*Weighting!G13+TUM_db1_S4_Treatm!N4*Weighting!G14+TUM_db1_S4_Treatm!O4*Weighting!G15+TUM_db1_S4_Treatm!P4*Weighting!G16+TUM_db1_S4_Treatm!Q4*Weighting!G17</f>
        <v>18.048503111863987</v>
      </c>
      <c r="H4" s="6">
        <f>+TUM_db1_S4_Treatm!B4*Weighting!H2+TUM_db1_S4_Treatm!C4*Weighting!H3+TUM_db1_S4_Treatm!D4*Weighting!H4+TUM_db1_S4_Treatm!E4*Weighting!H5+TUM_db1_S4_Treatm!F4*Weighting!H6+TUM_db1_S4_Treatm!G4*Weighting!H7+TUM_db1_S4_Treatm!H4*Weighting!H8+TUM_db1_S4_Treatm!I4*Weighting!H9+TUM_db1_S4_Treatm!J4*Weighting!H10+TUM_db1_S4_Treatm!K4*Weighting!H11+TUM_db1_S4_Treatm!L4*Weighting!H12+TUM_db1_S4_Treatm!M4*Weighting!H13+TUM_db1_S4_Treatm!N4*Weighting!H14+TUM_db1_S4_Treatm!O4*Weighting!H15+TUM_db1_S4_Treatm!P4*Weighting!H16+TUM_db1_S4_Treatm!Q4*Weighting!H17</f>
        <v>15.994162647465796</v>
      </c>
      <c r="I4" s="6">
        <f>+TUM_db1_S4_Treatm!B4*Weighting!I2+TUM_db1_S4_Treatm!C4*Weighting!I3+TUM_db1_S4_Treatm!D4*Weighting!I4+TUM_db1_S4_Treatm!E4*Weighting!I5+TUM_db1_S4_Treatm!F4*Weighting!I6+TUM_db1_S4_Treatm!G4*Weighting!I7+TUM_db1_S4_Treatm!H4*Weighting!I8+TUM_db1_S4_Treatm!I4*Weighting!I9+TUM_db1_S4_Treatm!J4*Weighting!I10+TUM_db1_S4_Treatm!K4*Weighting!I11+TUM_db1_S4_Treatm!L4*Weighting!I12+TUM_db1_S4_Treatm!M4*Weighting!I13+TUM_db1_S4_Treatm!N4*Weighting!I14+TUM_db1_S4_Treatm!O4*Weighting!I15+TUM_db1_S4_Treatm!P4*Weighting!I16+TUM_db1_S4_Treatm!Q4*Weighting!I17</f>
        <v>18.863092080896767</v>
      </c>
      <c r="J4" s="6">
        <f>+TUM_db1_S4_Treatm!B4*Weighting!J2+TUM_db1_S4_Treatm!C4*Weighting!J3+TUM_db1_S4_Treatm!D4*Weighting!J4+TUM_db1_S4_Treatm!E4*Weighting!J5+TUM_db1_S4_Treatm!F4*Weighting!J6+TUM_db1_S4_Treatm!G4*Weighting!J7+TUM_db1_S4_Treatm!H4*Weighting!J8+TUM_db1_S4_Treatm!I4*Weighting!J9+TUM_db1_S4_Treatm!J4*Weighting!J10+TUM_db1_S4_Treatm!K4*Weighting!J11+TUM_db1_S4_Treatm!L4*Weighting!J12+TUM_db1_S4_Treatm!M4*Weighting!J13+TUM_db1_S4_Treatm!N4*Weighting!J14+TUM_db1_S4_Treatm!O4*Weighting!J15+TUM_db1_S4_Treatm!P4*Weighting!J16+TUM_db1_S4_Treatm!Q4*Weighting!J17</f>
        <v>10.892363860810573</v>
      </c>
      <c r="K4" s="6">
        <f>+TUM_db1_S4_Treatm!B4*Weighting!K2+TUM_db1_S4_Treatm!C4*Weighting!K3+TUM_db1_S4_Treatm!D4*Weighting!K4+TUM_db1_S4_Treatm!E4*Weighting!K5+TUM_db1_S4_Treatm!F4*Weighting!K6+TUM_db1_S4_Treatm!G4*Weighting!K7+TUM_db1_S4_Treatm!H4*Weighting!K8+TUM_db1_S4_Treatm!I4*Weighting!K9+TUM_db1_S4_Treatm!J4*Weighting!K10+TUM_db1_S4_Treatm!K4*Weighting!K11+TUM_db1_S4_Treatm!L4*Weighting!K12+TUM_db1_S4_Treatm!M4*Weighting!K13+TUM_db1_S4_Treatm!N4*Weighting!K14+TUM_db1_S4_Treatm!O4*Weighting!K15+TUM_db1_S4_Treatm!P4*Weighting!K16+TUM_db1_S4_Treatm!Q4*Weighting!K17</f>
        <v>17.623140239971846</v>
      </c>
      <c r="L4" s="6">
        <f>+TUM_db1_S4_Treatm!B4*Weighting!L2+TUM_db1_S4_Treatm!C4*Weighting!L3+TUM_db1_S4_Treatm!D4*Weighting!L4+TUM_db1_S4_Treatm!E4*Weighting!L5+TUM_db1_S4_Treatm!F4*Weighting!L6+TUM_db1_S4_Treatm!G4*Weighting!L7+TUM_db1_S4_Treatm!H4*Weighting!L8+TUM_db1_S4_Treatm!I4*Weighting!L9+TUM_db1_S4_Treatm!J4*Weighting!L10+TUM_db1_S4_Treatm!K4*Weighting!L11+TUM_db1_S4_Treatm!L4*Weighting!L12+TUM_db1_S4_Treatm!M4*Weighting!L13+TUM_db1_S4_Treatm!N4*Weighting!L14+TUM_db1_S4_Treatm!O4*Weighting!L15+TUM_db1_S4_Treatm!P4*Weighting!L16+TUM_db1_S4_Treatm!Q4*Weighting!L17</f>
        <v>13.679350353275161</v>
      </c>
      <c r="M4" s="6">
        <f>+TUM_db1_S4_Treatm!B4*Weighting!M2+TUM_db1_S4_Treatm!C4*Weighting!M3+TUM_db1_S4_Treatm!D4*Weighting!M4+TUM_db1_S4_Treatm!E4*Weighting!M5+TUM_db1_S4_Treatm!F4*Weighting!M6+TUM_db1_S4_Treatm!G4*Weighting!M7+TUM_db1_S4_Treatm!H4*Weighting!M8+TUM_db1_S4_Treatm!I4*Weighting!M9+TUM_db1_S4_Treatm!J4*Weighting!M10+TUM_db1_S4_Treatm!K4*Weighting!M11+TUM_db1_S4_Treatm!L4*Weighting!M12+TUM_db1_S4_Treatm!M4*Weighting!M13+TUM_db1_S4_Treatm!N4*Weighting!M14+TUM_db1_S4_Treatm!O4*Weighting!M15+TUM_db1_S4_Treatm!P4*Weighting!M16+TUM_db1_S4_Treatm!Q4*Weighting!M17</f>
        <v>0.63295390057605039</v>
      </c>
      <c r="N4" s="6">
        <f>+TUM_db1_S4_Treatm!B4*Weighting!N2+TUM_db1_S4_Treatm!C4*Weighting!N3+TUM_db1_S4_Treatm!D4*Weighting!N4+TUM_db1_S4_Treatm!E4*Weighting!N5+TUM_db1_S4_Treatm!F4*Weighting!N6+TUM_db1_S4_Treatm!G4*Weighting!N7+TUM_db1_S4_Treatm!H4*Weighting!N8+TUM_db1_S4_Treatm!I4*Weighting!N9+TUM_db1_S4_Treatm!J4*Weighting!N10+TUM_db1_S4_Treatm!K4*Weighting!N11+TUM_db1_S4_Treatm!L4*Weighting!N12+TUM_db1_S4_Treatm!M4*Weighting!N13+TUM_db1_S4_Treatm!N4*Weighting!N14+TUM_db1_S4_Treatm!O4*Weighting!N15+TUM_db1_S4_Treatm!P4*Weighting!N16+TUM_db1_S4_Treatm!Q4*Weighting!N17</f>
        <v>55.854933052230734</v>
      </c>
      <c r="O4" s="6">
        <f>+TUM_db1_S4_Treatm!B4*Weighting!O2+TUM_db1_S4_Treatm!C4*Weighting!O3+TUM_db1_S4_Treatm!D4*Weighting!O4+TUM_db1_S4_Treatm!E4*Weighting!O5+TUM_db1_S4_Treatm!F4*Weighting!O6+TUM_db1_S4_Treatm!G4*Weighting!O7+TUM_db1_S4_Treatm!H4*Weighting!O8+TUM_db1_S4_Treatm!I4*Weighting!O9+TUM_db1_S4_Treatm!J4*Weighting!O10+TUM_db1_S4_Treatm!K4*Weighting!O11+TUM_db1_S4_Treatm!L4*Weighting!O12+TUM_db1_S4_Treatm!M4*Weighting!O13+TUM_db1_S4_Treatm!N4*Weighting!O14+TUM_db1_S4_Treatm!O4*Weighting!O15+TUM_db1_S4_Treatm!P4*Weighting!O16+TUM_db1_S4_Treatm!Q4*Weighting!O17</f>
        <v>16.573006483666617</v>
      </c>
      <c r="P4" s="6">
        <f>+TUM_db1_S4_Treatm!B4*Weighting!P2+TUM_db1_S4_Treatm!C4*Weighting!P3+TUM_db1_S4_Treatm!D4*Weighting!P4+TUM_db1_S4_Treatm!E4*Weighting!P5+TUM_db1_S4_Treatm!F4*Weighting!P6+TUM_db1_S4_Treatm!G4*Weighting!P7+TUM_db1_S4_Treatm!H4*Weighting!P8+TUM_db1_S4_Treatm!I4*Weighting!P9+TUM_db1_S4_Treatm!J4*Weighting!P10+TUM_db1_S4_Treatm!K4*Weighting!P11+TUM_db1_S4_Treatm!L4*Weighting!P12+TUM_db1_S4_Treatm!M4*Weighting!P13+TUM_db1_S4_Treatm!N4*Weighting!P14+TUM_db1_S4_Treatm!O4*Weighting!P15+TUM_db1_S4_Treatm!P4*Weighting!P16+TUM_db1_S4_Treatm!Q4*Weighting!P17</f>
        <v>26.334096909384204</v>
      </c>
      <c r="Q4" s="6">
        <f>+TUM_db1_S4_Treatm!B4*Weighting!Q2+TUM_db1_S4_Treatm!C4*Weighting!Q3+TUM_db1_S4_Treatm!D4*Weighting!Q4+TUM_db1_S4_Treatm!E4*Weighting!Q5+TUM_db1_S4_Treatm!F4*Weighting!Q6+TUM_db1_S4_Treatm!G4*Weighting!Q7+TUM_db1_S4_Treatm!H4*Weighting!Q8+TUM_db1_S4_Treatm!I4*Weighting!Q9+TUM_db1_S4_Treatm!J4*Weighting!Q10+TUM_db1_S4_Treatm!K4*Weighting!Q11+TUM_db1_S4_Treatm!L4*Weighting!Q12+TUM_db1_S4_Treatm!M4*Weighting!Q13+TUM_db1_S4_Treatm!N4*Weighting!Q14+TUM_db1_S4_Treatm!O4*Weighting!Q15+TUM_db1_S4_Treatm!P4*Weighting!Q16+TUM_db1_S4_Treatm!Q4*Weighting!Q17</f>
        <v>1.4525433875931155</v>
      </c>
      <c r="R4" s="6">
        <f>+TUM_db1_S4_Treatm!B4*Weighting!R2+TUM_db1_S4_Treatm!C4*Weighting!R3+TUM_db1_S4_Treatm!D4*Weighting!R4+TUM_db1_S4_Treatm!E4*Weighting!R5+TUM_db1_S4_Treatm!F4*Weighting!R6+TUM_db1_S4_Treatm!G4*Weighting!R7+TUM_db1_S4_Treatm!H4*Weighting!R8+TUM_db1_S4_Treatm!I4*Weighting!R9+TUM_db1_S4_Treatm!J4*Weighting!R10+TUM_db1_S4_Treatm!K4*Weighting!R11+TUM_db1_S4_Treatm!L4*Weighting!R12+TUM_db1_S4_Treatm!M4*Weighting!R13+TUM_db1_S4_Treatm!N4*Weighting!R14+TUM_db1_S4_Treatm!O4*Weighting!R15+TUM_db1_S4_Treatm!P4*Weighting!R16+TUM_db1_S4_Treatm!Q4*Weighting!R17</f>
        <v>11.602224138887081</v>
      </c>
      <c r="S4" s="6">
        <f>+TUM_db1_S4_Treatm!B4*Weighting!S2+TUM_db1_S4_Treatm!C4*Weighting!S3+TUM_db1_S4_Treatm!D4*Weighting!S4+TUM_db1_S4_Treatm!E4*Weighting!S5+TUM_db1_S4_Treatm!F4*Weighting!S6+TUM_db1_S4_Treatm!G4*Weighting!S7+TUM_db1_S4_Treatm!H4*Weighting!S8+TUM_db1_S4_Treatm!I4*Weighting!S9+TUM_db1_S4_Treatm!J4*Weighting!S10+TUM_db1_S4_Treatm!K4*Weighting!S11+TUM_db1_S4_Treatm!L4*Weighting!S12+TUM_db1_S4_Treatm!M4*Weighting!S13+TUM_db1_S4_Treatm!N4*Weighting!S14+TUM_db1_S4_Treatm!O4*Weighting!S15+TUM_db1_S4_Treatm!P4*Weighting!S16+TUM_db1_S4_Treatm!Q4*Weighting!S17</f>
        <v>51.759565078863986</v>
      </c>
      <c r="T4" s="6">
        <f>+TUM_db1_S4_Treatm!B4*Weighting!T2+TUM_db1_S4_Treatm!C4*Weighting!T3+TUM_db1_S4_Treatm!D4*Weighting!T4+TUM_db1_S4_Treatm!E4*Weighting!T5+TUM_db1_S4_Treatm!F4*Weighting!T6+TUM_db1_S4_Treatm!G4*Weighting!T7+TUM_db1_S4_Treatm!H4*Weighting!T8+TUM_db1_S4_Treatm!I4*Weighting!T9+TUM_db1_S4_Treatm!J4*Weighting!T10+TUM_db1_S4_Treatm!K4*Weighting!T11+TUM_db1_S4_Treatm!L4*Weighting!T12+TUM_db1_S4_Treatm!M4*Weighting!T13+TUM_db1_S4_Treatm!N4*Weighting!T14+TUM_db1_S4_Treatm!O4*Weighting!T15+TUM_db1_S4_Treatm!P4*Weighting!T16+TUM_db1_S4_Treatm!Q4*Weighting!T17</f>
        <v>71.592445429778834</v>
      </c>
      <c r="U4" s="6">
        <f>+TUM_db1_S4_Treatm!B4*Weighting!U2+TUM_db1_S4_Treatm!C4*Weighting!U3+TUM_db1_S4_Treatm!D4*Weighting!U4+TUM_db1_S4_Treatm!E4*Weighting!U5+TUM_db1_S4_Treatm!F4*Weighting!U6+TUM_db1_S4_Treatm!G4*Weighting!U7+TUM_db1_S4_Treatm!H4*Weighting!U8+TUM_db1_S4_Treatm!I4*Weighting!U9+TUM_db1_S4_Treatm!J4*Weighting!U10+TUM_db1_S4_Treatm!K4*Weighting!U11+TUM_db1_S4_Treatm!L4*Weighting!U12+TUM_db1_S4_Treatm!M4*Weighting!U13+TUM_db1_S4_Treatm!N4*Weighting!U14+TUM_db1_S4_Treatm!O4*Weighting!U15+TUM_db1_S4_Treatm!P4*Weighting!U16+TUM_db1_S4_Treatm!Q4*Weighting!U17</f>
        <v>0.84239266823896963</v>
      </c>
      <c r="V4" s="6">
        <f>+TUM_db1_S4_Treatm!B4*Weighting!V2+TUM_db1_S4_Treatm!C4*Weighting!V3+TUM_db1_S4_Treatm!D4*Weighting!V4+TUM_db1_S4_Treatm!E4*Weighting!V5+TUM_db1_S4_Treatm!F4*Weighting!V6+TUM_db1_S4_Treatm!G4*Weighting!V7+TUM_db1_S4_Treatm!H4*Weighting!V8+TUM_db1_S4_Treatm!I4*Weighting!V9+TUM_db1_S4_Treatm!J4*Weighting!V10+TUM_db1_S4_Treatm!K4*Weighting!V11+TUM_db1_S4_Treatm!L4*Weighting!V12+TUM_db1_S4_Treatm!M4*Weighting!V13+TUM_db1_S4_Treatm!N4*Weighting!V14+TUM_db1_S4_Treatm!O4*Weighting!V15+TUM_db1_S4_Treatm!P4*Weighting!V16+TUM_db1_S4_Treatm!Q4*Weighting!V17</f>
        <v>7.2624385008914567</v>
      </c>
      <c r="W4" s="6">
        <f>+TUM_db1_S4_Treatm!B4*Weighting!W2+TUM_db1_S4_Treatm!C4*Weighting!W3+TUM_db1_S4_Treatm!D4*Weighting!W4+TUM_db1_S4_Treatm!E4*Weighting!W5+TUM_db1_S4_Treatm!F4*Weighting!W6+TUM_db1_S4_Treatm!G4*Weighting!W7+TUM_db1_S4_Treatm!H4*Weighting!W8+TUM_db1_S4_Treatm!I4*Weighting!W9+TUM_db1_S4_Treatm!J4*Weighting!W10+TUM_db1_S4_Treatm!K4*Weighting!W11+TUM_db1_S4_Treatm!L4*Weighting!W12+TUM_db1_S4_Treatm!M4*Weighting!W13+TUM_db1_S4_Treatm!N4*Weighting!W14+TUM_db1_S4_Treatm!O4*Weighting!W15+TUM_db1_S4_Treatm!P4*Weighting!W16+TUM_db1_S4_Treatm!Q4*Weighting!W17</f>
        <v>8.4416350268627696</v>
      </c>
      <c r="X4" s="6">
        <f>+TUM_db1_S4_Treatm!B4*Weighting!X2+TUM_db1_S4_Treatm!C4*Weighting!X3+TUM_db1_S4_Treatm!D4*Weighting!X4+TUM_db1_S4_Treatm!E4*Weighting!X5+TUM_db1_S4_Treatm!F4*Weighting!X6+TUM_db1_S4_Treatm!G4*Weighting!X7+TUM_db1_S4_Treatm!H4*Weighting!X8+TUM_db1_S4_Treatm!I4*Weighting!X9+TUM_db1_S4_Treatm!J4*Weighting!X10+TUM_db1_S4_Treatm!K4*Weighting!X11+TUM_db1_S4_Treatm!L4*Weighting!X12+TUM_db1_S4_Treatm!M4*Weighting!X13+TUM_db1_S4_Treatm!N4*Weighting!X14+TUM_db1_S4_Treatm!O4*Weighting!X15+TUM_db1_S4_Treatm!P4*Weighting!X16+TUM_db1_S4_Treatm!Q4*Weighting!X17</f>
        <v>0.71264657616778848</v>
      </c>
      <c r="Y4" s="6">
        <f>+TUM_db1_S4_Treatm!B4*Weighting!Y2+TUM_db1_S4_Treatm!C4*Weighting!Y3+TUM_db1_S4_Treatm!D4*Weighting!Y4+TUM_db1_S4_Treatm!E4*Weighting!Y5+TUM_db1_S4_Treatm!F4*Weighting!Y6+TUM_db1_S4_Treatm!G4*Weighting!Y7+TUM_db1_S4_Treatm!H4*Weighting!Y8+TUM_db1_S4_Treatm!I4*Weighting!Y9+TUM_db1_S4_Treatm!J4*Weighting!Y10+TUM_db1_S4_Treatm!K4*Weighting!Y11+TUM_db1_S4_Treatm!L4*Weighting!Y12+TUM_db1_S4_Treatm!M4*Weighting!Y13+TUM_db1_S4_Treatm!N4*Weighting!Y14+TUM_db1_S4_Treatm!O4*Weighting!Y15+TUM_db1_S4_Treatm!P4*Weighting!Y16+TUM_db1_S4_Treatm!Q4*Weighting!Y17</f>
        <v>1.4819007788514866</v>
      </c>
      <c r="Z4" s="6">
        <f>+TUM_db1_S4_Treatm!B4*Weighting!Z2+TUM_db1_S4_Treatm!C4*Weighting!Z3+TUM_db1_S4_Treatm!D4*Weighting!Z4+TUM_db1_S4_Treatm!E4*Weighting!Z5+TUM_db1_S4_Treatm!F4*Weighting!Z6+TUM_db1_S4_Treatm!G4*Weighting!Z7+TUM_db1_S4_Treatm!H4*Weighting!Z8+TUM_db1_S4_Treatm!I4*Weighting!Z9+TUM_db1_S4_Treatm!J4*Weighting!Z10+TUM_db1_S4_Treatm!K4*Weighting!Z11+TUM_db1_S4_Treatm!L4*Weighting!Z12+TUM_db1_S4_Treatm!M4*Weighting!Z13+TUM_db1_S4_Treatm!N4*Weighting!Z14+TUM_db1_S4_Treatm!O4*Weighting!Z15+TUM_db1_S4_Treatm!P4*Weighting!Z16+TUM_db1_S4_Treatm!Q4*Weighting!Z17</f>
        <v>4.1645980177111257</v>
      </c>
      <c r="AA4" s="6">
        <f>+TUM_db1_S4_Treatm!B4*Weighting!AA2+TUM_db1_S4_Treatm!C4*Weighting!AA3+TUM_db1_S4_Treatm!D4*Weighting!AA4+TUM_db1_S4_Treatm!E4*Weighting!AA5+TUM_db1_S4_Treatm!F4*Weighting!AA6+TUM_db1_S4_Treatm!G4*Weighting!AA7+TUM_db1_S4_Treatm!H4*Weighting!AA8+TUM_db1_S4_Treatm!I4*Weighting!AA9+TUM_db1_S4_Treatm!J4*Weighting!AA10+TUM_db1_S4_Treatm!K4*Weighting!AA11+TUM_db1_S4_Treatm!L4*Weighting!AA12+TUM_db1_S4_Treatm!M4*Weighting!AA13+TUM_db1_S4_Treatm!N4*Weighting!AA14+TUM_db1_S4_Treatm!O4*Weighting!AA15+TUM_db1_S4_Treatm!P4*Weighting!AA16+TUM_db1_S4_Treatm!Q4*Weighting!AA17</f>
        <v>16.389319486844464</v>
      </c>
    </row>
  </sheetData>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1_S4_Util!B2*Weighting!B2+TUM_db1_S4_Util!C2*Weighting!B3+TUM_db1_S4_Util!D2*Weighting!B4+TUM_db1_S4_Util!E2*Weighting!B5+TUM_db1_S4_Util!F2*Weighting!B6+TUM_db1_S4_Util!G2*Weighting!B7+TUM_db1_S4_Util!H2*Weighting!B8+TUM_db1_S4_Util!I2*Weighting!B9+TUM_db1_S4_Util!J2*Weighting!B10+TUM_db1_S4_Util!K2*Weighting!B11+TUM_db1_S4_Util!L2*Weighting!B12+TUM_db1_S4_Util!M2*Weighting!B13+TUM_db1_S4_Util!N2*Weighting!B14+TUM_db1_S4_Util!O2*Weighting!B15+TUM_db1_S4_Util!P2*Weighting!B16+TUM_db1_S4_Util!Q2*Weighting!B17</f>
        <v>-0.53221242729613505</v>
      </c>
      <c r="C2" s="6">
        <f ca="1">+TUM_db1_S4_Util!B2*Weighting!C2+TUM_db1_S4_Util!C2*Weighting!C3+TUM_db1_S4_Util!D2*Weighting!C4+TUM_db1_S4_Util!E2*Weighting!C5+TUM_db1_S4_Util!F2*Weighting!C6+TUM_db1_S4_Util!G2*Weighting!C7+TUM_db1_S4_Util!H2*Weighting!C8+TUM_db1_S4_Util!I2*Weighting!C9+TUM_db1_S4_Util!J2*Weighting!C10+TUM_db1_S4_Util!K2*Weighting!C11+TUM_db1_S4_Util!L2*Weighting!C12+TUM_db1_S4_Util!M2*Weighting!C13+TUM_db1_S4_Util!N2*Weighting!C14+TUM_db1_S4_Util!O2*Weighting!C15+TUM_db1_S4_Util!P2*Weighting!C16+TUM_db1_S4_Util!Q2*Weighting!C17</f>
        <v>-0.39215470959222959</v>
      </c>
      <c r="D2" s="6">
        <f ca="1">+TUM_db1_S4_Util!B2*Weighting!D2+TUM_db1_S4_Util!C2*Weighting!D3+TUM_db1_S4_Util!D2*Weighting!D4+TUM_db1_S4_Util!E2*Weighting!D5+TUM_db1_S4_Util!F2*Weighting!D6+TUM_db1_S4_Util!G2*Weighting!D7+TUM_db1_S4_Util!H2*Weighting!D8+TUM_db1_S4_Util!I2*Weighting!D9+TUM_db1_S4_Util!J2*Weighting!D10+TUM_db1_S4_Util!K2*Weighting!D11+TUM_db1_S4_Util!L2*Weighting!D12+TUM_db1_S4_Util!M2*Weighting!D13+TUM_db1_S4_Util!N2*Weighting!D14+TUM_db1_S4_Util!O2*Weighting!D15+TUM_db1_S4_Util!P2*Weighting!D16+TUM_db1_S4_Util!Q2*Weighting!D17</f>
        <v>-0.51155806292293737</v>
      </c>
      <c r="E2" s="6">
        <f ca="1">+TUM_db1_S4_Util!B2*Weighting!E2+TUM_db1_S4_Util!C2*Weighting!E3+TUM_db1_S4_Util!D2*Weighting!E4+TUM_db1_S4_Util!E2*Weighting!E5+TUM_db1_S4_Util!F2*Weighting!E6+TUM_db1_S4_Util!G2*Weighting!E7+TUM_db1_S4_Util!H2*Weighting!E8+TUM_db1_S4_Util!I2*Weighting!E9+TUM_db1_S4_Util!J2*Weighting!E10+TUM_db1_S4_Util!K2*Weighting!E11+TUM_db1_S4_Util!L2*Weighting!E12+TUM_db1_S4_Util!M2*Weighting!E13+TUM_db1_S4_Util!N2*Weighting!E14+TUM_db1_S4_Util!O2*Weighting!E15+TUM_db1_S4_Util!P2*Weighting!E16+TUM_db1_S4_Util!Q2*Weighting!E17</f>
        <v>-0.27518426134769175</v>
      </c>
      <c r="F2" s="6">
        <f ca="1">+TUM_db1_S4_Util!B2*Weighting!F2+TUM_db1_S4_Util!C2*Weighting!F3+TUM_db1_S4_Util!D2*Weighting!F4+TUM_db1_S4_Util!E2*Weighting!F5+TUM_db1_S4_Util!F2*Weighting!F6+TUM_db1_S4_Util!G2*Weighting!F7+TUM_db1_S4_Util!H2*Weighting!F8+TUM_db1_S4_Util!I2*Weighting!F9+TUM_db1_S4_Util!J2*Weighting!F10+TUM_db1_S4_Util!K2*Weighting!F11+TUM_db1_S4_Util!L2*Weighting!F12+TUM_db1_S4_Util!M2*Weighting!F13+TUM_db1_S4_Util!N2*Weighting!F14+TUM_db1_S4_Util!O2*Weighting!F15+TUM_db1_S4_Util!P2*Weighting!F16+TUM_db1_S4_Util!Q2*Weighting!F17</f>
        <v>-0.47088984373277643</v>
      </c>
      <c r="G2" s="6">
        <f>+TUM_db1_S4_Util!B2*Weighting!G2+TUM_db1_S4_Util!C2*Weighting!G3+TUM_db1_S4_Util!D2*Weighting!G4+TUM_db1_S4_Util!E2*Weighting!G5+TUM_db1_S4_Util!F2*Weighting!G6+TUM_db1_S4_Util!G2*Weighting!G7+TUM_db1_S4_Util!H2*Weighting!G8+TUM_db1_S4_Util!I2*Weighting!G9+TUM_db1_S4_Util!J2*Weighting!G10+TUM_db1_S4_Util!K2*Weighting!G11+TUM_db1_S4_Util!L2*Weighting!G12+TUM_db1_S4_Util!M2*Weighting!G13+TUM_db1_S4_Util!N2*Weighting!G14+TUM_db1_S4_Util!O2*Weighting!G15+TUM_db1_S4_Util!P2*Weighting!G16+TUM_db1_S4_Util!Q2*Weighting!G17</f>
        <v>-0.39122947319121304</v>
      </c>
      <c r="H2" s="6">
        <f>+TUM_db1_S4_Util!B2*Weighting!H2+TUM_db1_S4_Util!C2*Weighting!H3+TUM_db1_S4_Util!D2*Weighting!H4+TUM_db1_S4_Util!E2*Weighting!H5+TUM_db1_S4_Util!F2*Weighting!H6+TUM_db1_S4_Util!G2*Weighting!H7+TUM_db1_S4_Util!H2*Weighting!H8+TUM_db1_S4_Util!I2*Weighting!H9+TUM_db1_S4_Util!J2*Weighting!H10+TUM_db1_S4_Util!K2*Weighting!H11+TUM_db1_S4_Util!L2*Weighting!H12+TUM_db1_S4_Util!M2*Weighting!H13+TUM_db1_S4_Util!N2*Weighting!H14+TUM_db1_S4_Util!O2*Weighting!H15+TUM_db1_S4_Util!P2*Weighting!H16+TUM_db1_S4_Util!Q2*Weighting!H17</f>
        <v>-0.35412622506212899</v>
      </c>
      <c r="I2" s="6">
        <f>+TUM_db1_S4_Util!B2*Weighting!I2+TUM_db1_S4_Util!C2*Weighting!I3+TUM_db1_S4_Util!D2*Weighting!I4+TUM_db1_S4_Util!E2*Weighting!I5+TUM_db1_S4_Util!F2*Weighting!I6+TUM_db1_S4_Util!G2*Weighting!I7+TUM_db1_S4_Util!H2*Weighting!I8+TUM_db1_S4_Util!I2*Weighting!I9+TUM_db1_S4_Util!J2*Weighting!I10+TUM_db1_S4_Util!K2*Weighting!I11+TUM_db1_S4_Util!L2*Weighting!I12+TUM_db1_S4_Util!M2*Weighting!I13+TUM_db1_S4_Util!N2*Weighting!I14+TUM_db1_S4_Util!O2*Weighting!I15+TUM_db1_S4_Util!P2*Weighting!I16+TUM_db1_S4_Util!Q2*Weighting!I17</f>
        <v>-0.38604389090651425</v>
      </c>
      <c r="J2" s="6">
        <f>+TUM_db1_S4_Util!B2*Weighting!J2+TUM_db1_S4_Util!C2*Weighting!J3+TUM_db1_S4_Util!D2*Weighting!J4+TUM_db1_S4_Util!E2*Weighting!J5+TUM_db1_S4_Util!F2*Weighting!J6+TUM_db1_S4_Util!G2*Weighting!J7+TUM_db1_S4_Util!H2*Weighting!J8+TUM_db1_S4_Util!I2*Weighting!J9+TUM_db1_S4_Util!J2*Weighting!J10+TUM_db1_S4_Util!K2*Weighting!J11+TUM_db1_S4_Util!L2*Weighting!J12+TUM_db1_S4_Util!M2*Weighting!J13+TUM_db1_S4_Util!N2*Weighting!J14+TUM_db1_S4_Util!O2*Weighting!J15+TUM_db1_S4_Util!P2*Weighting!J16+TUM_db1_S4_Util!Q2*Weighting!J17</f>
        <v>-0.50991927246037727</v>
      </c>
      <c r="K2" s="6">
        <f>+TUM_db1_S4_Util!B2*Weighting!K2+TUM_db1_S4_Util!C2*Weighting!K3+TUM_db1_S4_Util!D2*Weighting!K4+TUM_db1_S4_Util!E2*Weighting!K5+TUM_db1_S4_Util!F2*Weighting!K6+TUM_db1_S4_Util!G2*Weighting!K7+TUM_db1_S4_Util!H2*Weighting!K8+TUM_db1_S4_Util!I2*Weighting!K9+TUM_db1_S4_Util!J2*Weighting!K10+TUM_db1_S4_Util!K2*Weighting!K11+TUM_db1_S4_Util!L2*Weighting!K12+TUM_db1_S4_Util!M2*Weighting!K13+TUM_db1_S4_Util!N2*Weighting!K14+TUM_db1_S4_Util!O2*Weighting!K15+TUM_db1_S4_Util!P2*Weighting!K16+TUM_db1_S4_Util!Q2*Weighting!K17</f>
        <v>-0.34586494355646846</v>
      </c>
      <c r="L2" s="6">
        <f>+TUM_db1_S4_Util!B2*Weighting!L2+TUM_db1_S4_Util!C2*Weighting!L3+TUM_db1_S4_Util!D2*Weighting!L4+TUM_db1_S4_Util!E2*Weighting!L5+TUM_db1_S4_Util!F2*Weighting!L6+TUM_db1_S4_Util!G2*Weighting!L7+TUM_db1_S4_Util!H2*Weighting!L8+TUM_db1_S4_Util!I2*Weighting!L9+TUM_db1_S4_Util!J2*Weighting!L10+TUM_db1_S4_Util!K2*Weighting!L11+TUM_db1_S4_Util!L2*Weighting!L12+TUM_db1_S4_Util!M2*Weighting!L13+TUM_db1_S4_Util!N2*Weighting!L14+TUM_db1_S4_Util!O2*Weighting!L15+TUM_db1_S4_Util!P2*Weighting!L16+TUM_db1_S4_Util!Q2*Weighting!L17</f>
        <v>-0.21226248751865073</v>
      </c>
      <c r="M2" s="6">
        <f>+TUM_db1_S4_Util!B2*Weighting!M2+TUM_db1_S4_Util!C2*Weighting!M3+TUM_db1_S4_Util!D2*Weighting!M4+TUM_db1_S4_Util!E2*Weighting!M5+TUM_db1_S4_Util!F2*Weighting!M6+TUM_db1_S4_Util!G2*Weighting!M7+TUM_db1_S4_Util!H2*Weighting!M8+TUM_db1_S4_Util!I2*Weighting!M9+TUM_db1_S4_Util!J2*Weighting!M10+TUM_db1_S4_Util!K2*Weighting!M11+TUM_db1_S4_Util!L2*Weighting!M12+TUM_db1_S4_Util!M2*Weighting!M13+TUM_db1_S4_Util!N2*Weighting!M14+TUM_db1_S4_Util!O2*Weighting!M15+TUM_db1_S4_Util!P2*Weighting!M16+TUM_db1_S4_Util!Q2*Weighting!M17</f>
        <v>-1.7159318053883026E-2</v>
      </c>
      <c r="N2" s="6">
        <f>+TUM_db1_S4_Util!B2*Weighting!N2+TUM_db1_S4_Util!C2*Weighting!N3+TUM_db1_S4_Util!D2*Weighting!N4+TUM_db1_S4_Util!E2*Weighting!N5+TUM_db1_S4_Util!F2*Weighting!N6+TUM_db1_S4_Util!G2*Weighting!N7+TUM_db1_S4_Util!H2*Weighting!N8+TUM_db1_S4_Util!I2*Weighting!N9+TUM_db1_S4_Util!J2*Weighting!N10+TUM_db1_S4_Util!K2*Weighting!N11+TUM_db1_S4_Util!L2*Weighting!N12+TUM_db1_S4_Util!M2*Weighting!N13+TUM_db1_S4_Util!N2*Weighting!N14+TUM_db1_S4_Util!O2*Weighting!N15+TUM_db1_S4_Util!P2*Weighting!N16+TUM_db1_S4_Util!Q2*Weighting!N17</f>
        <v>-1.3266094385732652</v>
      </c>
      <c r="O2" s="6">
        <f>+TUM_db1_S4_Util!B2*Weighting!O2+TUM_db1_S4_Util!C2*Weighting!O3+TUM_db1_S4_Util!D2*Weighting!O4+TUM_db1_S4_Util!E2*Weighting!O5+TUM_db1_S4_Util!F2*Weighting!O6+TUM_db1_S4_Util!G2*Weighting!O7+TUM_db1_S4_Util!H2*Weighting!O8+TUM_db1_S4_Util!I2*Weighting!O9+TUM_db1_S4_Util!J2*Weighting!O10+TUM_db1_S4_Util!K2*Weighting!O11+TUM_db1_S4_Util!L2*Weighting!O12+TUM_db1_S4_Util!M2*Weighting!O13+TUM_db1_S4_Util!N2*Weighting!O14+TUM_db1_S4_Util!O2*Weighting!O15+TUM_db1_S4_Util!P2*Weighting!O16+TUM_db1_S4_Util!Q2*Weighting!O17</f>
        <v>-1.2226168898032546</v>
      </c>
      <c r="P2" s="6">
        <f>+TUM_db1_S4_Util!B2*Weighting!P2+TUM_db1_S4_Util!C2*Weighting!P3+TUM_db1_S4_Util!D2*Weighting!P4+TUM_db1_S4_Util!E2*Weighting!P5+TUM_db1_S4_Util!F2*Weighting!P6+TUM_db1_S4_Util!G2*Weighting!P7+TUM_db1_S4_Util!H2*Weighting!P8+TUM_db1_S4_Util!I2*Weighting!P9+TUM_db1_S4_Util!J2*Weighting!P10+TUM_db1_S4_Util!K2*Weighting!P11+TUM_db1_S4_Util!L2*Weighting!P12+TUM_db1_S4_Util!M2*Weighting!P13+TUM_db1_S4_Util!N2*Weighting!P14+TUM_db1_S4_Util!O2*Weighting!P15+TUM_db1_S4_Util!P2*Weighting!P16+TUM_db1_S4_Util!Q2*Weighting!P17</f>
        <v>-0.47383553438993026</v>
      </c>
      <c r="Q2" s="6">
        <f>+TUM_db1_S4_Util!B2*Weighting!Q2+TUM_db1_S4_Util!C2*Weighting!Q3+TUM_db1_S4_Util!D2*Weighting!Q4+TUM_db1_S4_Util!E2*Weighting!Q5+TUM_db1_S4_Util!F2*Weighting!Q6+TUM_db1_S4_Util!G2*Weighting!Q7+TUM_db1_S4_Util!H2*Weighting!Q8+TUM_db1_S4_Util!I2*Weighting!Q9+TUM_db1_S4_Util!J2*Weighting!Q10+TUM_db1_S4_Util!K2*Weighting!Q11+TUM_db1_S4_Util!L2*Weighting!Q12+TUM_db1_S4_Util!M2*Weighting!Q13+TUM_db1_S4_Util!N2*Weighting!Q14+TUM_db1_S4_Util!O2*Weighting!Q15+TUM_db1_S4_Util!P2*Weighting!Q16+TUM_db1_S4_Util!Q2*Weighting!Q17</f>
        <v>-3.5056154506051061E-2</v>
      </c>
      <c r="R2" s="6">
        <f>+TUM_db1_S4_Util!B2*Weighting!R2+TUM_db1_S4_Util!C2*Weighting!R3+TUM_db1_S4_Util!D2*Weighting!R4+TUM_db1_S4_Util!E2*Weighting!R5+TUM_db1_S4_Util!F2*Weighting!R6+TUM_db1_S4_Util!G2*Weighting!R7+TUM_db1_S4_Util!H2*Weighting!R8+TUM_db1_S4_Util!I2*Weighting!R9+TUM_db1_S4_Util!J2*Weighting!R10+TUM_db1_S4_Util!K2*Weighting!R11+TUM_db1_S4_Util!L2*Weighting!R12+TUM_db1_S4_Util!M2*Weighting!R13+TUM_db1_S4_Util!N2*Weighting!R14+TUM_db1_S4_Util!O2*Weighting!R15+TUM_db1_S4_Util!P2*Weighting!R16+TUM_db1_S4_Util!Q2*Weighting!R17</f>
        <v>-0.2127001722642301</v>
      </c>
      <c r="S2" s="6">
        <f>+TUM_db1_S4_Util!B2*Weighting!S2+TUM_db1_S4_Util!C2*Weighting!S3+TUM_db1_S4_Util!D2*Weighting!S4+TUM_db1_S4_Util!E2*Weighting!S5+TUM_db1_S4_Util!F2*Weighting!S6+TUM_db1_S4_Util!G2*Weighting!S7+TUM_db1_S4_Util!H2*Weighting!S8+TUM_db1_S4_Util!I2*Weighting!S9+TUM_db1_S4_Util!J2*Weighting!S10+TUM_db1_S4_Util!K2*Weighting!S11+TUM_db1_S4_Util!L2*Weighting!S12+TUM_db1_S4_Util!M2*Weighting!S13+TUM_db1_S4_Util!N2*Weighting!S14+TUM_db1_S4_Util!O2*Weighting!S15+TUM_db1_S4_Util!P2*Weighting!S16+TUM_db1_S4_Util!Q2*Weighting!S17</f>
        <v>-0.14539823162335491</v>
      </c>
      <c r="T2" s="6">
        <f>+TUM_db1_S4_Util!B2*Weighting!T2+TUM_db1_S4_Util!C2*Weighting!T3+TUM_db1_S4_Util!D2*Weighting!T4+TUM_db1_S4_Util!E2*Weighting!T5+TUM_db1_S4_Util!F2*Weighting!T6+TUM_db1_S4_Util!G2*Weighting!T7+TUM_db1_S4_Util!H2*Weighting!T8+TUM_db1_S4_Util!I2*Weighting!T9+TUM_db1_S4_Util!J2*Weighting!T10+TUM_db1_S4_Util!K2*Weighting!T11+TUM_db1_S4_Util!L2*Weighting!T12+TUM_db1_S4_Util!M2*Weighting!T13+TUM_db1_S4_Util!N2*Weighting!T14+TUM_db1_S4_Util!O2*Weighting!T15+TUM_db1_S4_Util!P2*Weighting!T16+TUM_db1_S4_Util!Q2*Weighting!T17</f>
        <v>-0.15300215457065369</v>
      </c>
      <c r="U2" s="6">
        <f>+TUM_db1_S4_Util!B2*Weighting!U2+TUM_db1_S4_Util!C2*Weighting!U3+TUM_db1_S4_Util!D2*Weighting!U4+TUM_db1_S4_Util!E2*Weighting!U5+TUM_db1_S4_Util!F2*Weighting!U6+TUM_db1_S4_Util!G2*Weighting!U7+TUM_db1_S4_Util!H2*Weighting!U8+TUM_db1_S4_Util!I2*Weighting!U9+TUM_db1_S4_Util!J2*Weighting!U10+TUM_db1_S4_Util!K2*Weighting!U11+TUM_db1_S4_Util!L2*Weighting!U12+TUM_db1_S4_Util!M2*Weighting!U13+TUM_db1_S4_Util!N2*Weighting!U14+TUM_db1_S4_Util!O2*Weighting!U15+TUM_db1_S4_Util!P2*Weighting!U16+TUM_db1_S4_Util!Q2*Weighting!U17</f>
        <v>-1.943015456008667E-2</v>
      </c>
      <c r="V2" s="6">
        <f>+TUM_db1_S4_Util!B2*Weighting!V2+TUM_db1_S4_Util!C2*Weighting!V3+TUM_db1_S4_Util!D2*Weighting!V4+TUM_db1_S4_Util!E2*Weighting!V5+TUM_db1_S4_Util!F2*Weighting!V6+TUM_db1_S4_Util!G2*Weighting!V7+TUM_db1_S4_Util!H2*Weighting!V8+TUM_db1_S4_Util!I2*Weighting!V9+TUM_db1_S4_Util!J2*Weighting!V10+TUM_db1_S4_Util!K2*Weighting!V11+TUM_db1_S4_Util!L2*Weighting!V12+TUM_db1_S4_Util!M2*Weighting!V13+TUM_db1_S4_Util!N2*Weighting!V14+TUM_db1_S4_Util!O2*Weighting!V15+TUM_db1_S4_Util!P2*Weighting!V16+TUM_db1_S4_Util!Q2*Weighting!V17</f>
        <v>-8.6323378512667165E-2</v>
      </c>
      <c r="W2" s="6">
        <f>+TUM_db1_S4_Util!B2*Weighting!W2+TUM_db1_S4_Util!C2*Weighting!W3+TUM_db1_S4_Util!D2*Weighting!W4+TUM_db1_S4_Util!E2*Weighting!W5+TUM_db1_S4_Util!F2*Weighting!W6+TUM_db1_S4_Util!G2*Weighting!W7+TUM_db1_S4_Util!H2*Weighting!W8+TUM_db1_S4_Util!I2*Weighting!W9+TUM_db1_S4_Util!J2*Weighting!W10+TUM_db1_S4_Util!K2*Weighting!W11+TUM_db1_S4_Util!L2*Weighting!W12+TUM_db1_S4_Util!M2*Weighting!W13+TUM_db1_S4_Util!N2*Weighting!W14+TUM_db1_S4_Util!O2*Weighting!W15+TUM_db1_S4_Util!P2*Weighting!W16+TUM_db1_S4_Util!Q2*Weighting!W17</f>
        <v>-1.5116492761239828</v>
      </c>
      <c r="X2" s="6">
        <f>+TUM_db1_S4_Util!B2*Weighting!X2+TUM_db1_S4_Util!C2*Weighting!X3+TUM_db1_S4_Util!D2*Weighting!X4+TUM_db1_S4_Util!E2*Weighting!X5+TUM_db1_S4_Util!F2*Weighting!X6+TUM_db1_S4_Util!G2*Weighting!X7+TUM_db1_S4_Util!H2*Weighting!X8+TUM_db1_S4_Util!I2*Weighting!X9+TUM_db1_S4_Util!J2*Weighting!X10+TUM_db1_S4_Util!K2*Weighting!X11+TUM_db1_S4_Util!L2*Weighting!X12+TUM_db1_S4_Util!M2*Weighting!X13+TUM_db1_S4_Util!N2*Weighting!X14+TUM_db1_S4_Util!O2*Weighting!X15+TUM_db1_S4_Util!P2*Weighting!X16+TUM_db1_S4_Util!Q2*Weighting!X17</f>
        <v>-3.3326451025521654E-2</v>
      </c>
      <c r="Y2" s="6">
        <f>+TUM_db1_S4_Util!B2*Weighting!Y2+TUM_db1_S4_Util!C2*Weighting!Y3+TUM_db1_S4_Util!D2*Weighting!Y4+TUM_db1_S4_Util!E2*Weighting!Y5+TUM_db1_S4_Util!F2*Weighting!Y6+TUM_db1_S4_Util!G2*Weighting!Y7+TUM_db1_S4_Util!H2*Weighting!Y8+TUM_db1_S4_Util!I2*Weighting!Y9+TUM_db1_S4_Util!J2*Weighting!Y10+TUM_db1_S4_Util!K2*Weighting!Y11+TUM_db1_S4_Util!L2*Weighting!Y12+TUM_db1_S4_Util!M2*Weighting!Y13+TUM_db1_S4_Util!N2*Weighting!Y14+TUM_db1_S4_Util!O2*Weighting!Y15+TUM_db1_S4_Util!P2*Weighting!Y16+TUM_db1_S4_Util!Q2*Weighting!Y17</f>
        <v>-1.8919922135673169E-2</v>
      </c>
      <c r="Z2" s="6">
        <f>+TUM_db1_S4_Util!B2*Weighting!Z2+TUM_db1_S4_Util!C2*Weighting!Z3+TUM_db1_S4_Util!D2*Weighting!Z4+TUM_db1_S4_Util!E2*Weighting!Z5+TUM_db1_S4_Util!F2*Weighting!Z6+TUM_db1_S4_Util!G2*Weighting!Z7+TUM_db1_S4_Util!H2*Weighting!Z8+TUM_db1_S4_Util!I2*Weighting!Z9+TUM_db1_S4_Util!J2*Weighting!Z10+TUM_db1_S4_Util!K2*Weighting!Z11+TUM_db1_S4_Util!L2*Weighting!Z12+TUM_db1_S4_Util!M2*Weighting!Z13+TUM_db1_S4_Util!N2*Weighting!Z14+TUM_db1_S4_Util!O2*Weighting!Z15+TUM_db1_S4_Util!P2*Weighting!Z16+TUM_db1_S4_Util!Q2*Weighting!Z17</f>
        <v>-0.35054031803866642</v>
      </c>
      <c r="AA2" s="6">
        <f>+TUM_db1_S4_Util!B2*Weighting!AA2+TUM_db1_S4_Util!C2*Weighting!AA3+TUM_db1_S4_Util!D2*Weighting!AA4+TUM_db1_S4_Util!E2*Weighting!AA5+TUM_db1_S4_Util!F2*Weighting!AA6+TUM_db1_S4_Util!G2*Weighting!AA7+TUM_db1_S4_Util!H2*Weighting!AA8+TUM_db1_S4_Util!I2*Weighting!AA9+TUM_db1_S4_Util!J2*Weighting!AA10+TUM_db1_S4_Util!K2*Weighting!AA11+TUM_db1_S4_Util!L2*Weighting!AA12+TUM_db1_S4_Util!M2*Weighting!AA13+TUM_db1_S4_Util!N2*Weighting!AA14+TUM_db1_S4_Util!O2*Weighting!AA15+TUM_db1_S4_Util!P2*Weighting!AA16+TUM_db1_S4_Util!Q2*Weighting!AA17</f>
        <v>-0.44084168935953816</v>
      </c>
    </row>
    <row r="3" spans="1:27" x14ac:dyDescent="0.35">
      <c r="A3" s="5" t="s">
        <v>2</v>
      </c>
      <c r="B3" s="6">
        <f ca="1">+TUM_db1_S4_Util!B3*Weighting!B2+TUM_db1_S4_Util!C3*Weighting!B3+TUM_db1_S4_Util!D3*Weighting!B4+TUM_db1_S4_Util!E3*Weighting!B5+TUM_db1_S4_Util!F3*Weighting!B6+TUM_db1_S4_Util!G3*Weighting!B7+TUM_db1_S4_Util!H3*Weighting!B8+TUM_db1_S4_Util!I3*Weighting!B9+TUM_db1_S4_Util!J3*Weighting!B10+TUM_db1_S4_Util!K3*Weighting!B11+TUM_db1_S4_Util!L3*Weighting!B12+TUM_db1_S4_Util!M3*Weighting!B13+TUM_db1_S4_Util!N3*Weighting!B14+TUM_db1_S4_Util!O3*Weighting!B15+TUM_db1_S4_Util!P3*Weighting!B16+TUM_db1_S4_Util!Q3*Weighting!B17</f>
        <v>-8.6639232350533613E-2</v>
      </c>
      <c r="C3" s="6">
        <f ca="1">+TUM_db1_S4_Util!B3*Weighting!C2+TUM_db1_S4_Util!C3*Weighting!C3+TUM_db1_S4_Util!D3*Weighting!C4+TUM_db1_S4_Util!E3*Weighting!C5+TUM_db1_S4_Util!F3*Weighting!C6+TUM_db1_S4_Util!G3*Weighting!C7+TUM_db1_S4_Util!H3*Weighting!C8+TUM_db1_S4_Util!I3*Weighting!C9+TUM_db1_S4_Util!J3*Weighting!C10+TUM_db1_S4_Util!K3*Weighting!C11+TUM_db1_S4_Util!L3*Weighting!C12+TUM_db1_S4_Util!M3*Weighting!C13+TUM_db1_S4_Util!N3*Weighting!C14+TUM_db1_S4_Util!O3*Weighting!C15+TUM_db1_S4_Util!P3*Weighting!C16+TUM_db1_S4_Util!Q3*Weighting!C17</f>
        <v>-6.3839138770828072E-2</v>
      </c>
      <c r="D3" s="6">
        <f ca="1">+TUM_db1_S4_Util!B3*Weighting!D2+TUM_db1_S4_Util!C3*Weighting!D3+TUM_db1_S4_Util!D3*Weighting!D4+TUM_db1_S4_Util!E3*Weighting!D5+TUM_db1_S4_Util!F3*Weighting!D6+TUM_db1_S4_Util!G3*Weighting!D7+TUM_db1_S4_Util!H3*Weighting!D8+TUM_db1_S4_Util!I3*Weighting!D9+TUM_db1_S4_Util!J3*Weighting!D10+TUM_db1_S4_Util!K3*Weighting!D11+TUM_db1_S4_Util!L3*Weighting!D12+TUM_db1_S4_Util!M3*Weighting!D13+TUM_db1_S4_Util!N3*Weighting!D14+TUM_db1_S4_Util!O3*Weighting!D15+TUM_db1_S4_Util!P3*Weighting!D16+TUM_db1_S4_Util!Q3*Weighting!D17</f>
        <v>-8.3276893964199156E-2</v>
      </c>
      <c r="E3" s="6">
        <f ca="1">+TUM_db1_S4_Util!B3*Weighting!E2+TUM_db1_S4_Util!C3*Weighting!E3+TUM_db1_S4_Util!D3*Weighting!E4+TUM_db1_S4_Util!E3*Weighting!E5+TUM_db1_S4_Util!F3*Weighting!E6+TUM_db1_S4_Util!G3*Weighting!E7+TUM_db1_S4_Util!H3*Weighting!E8+TUM_db1_S4_Util!I3*Weighting!E9+TUM_db1_S4_Util!J3*Weighting!E10+TUM_db1_S4_Util!K3*Weighting!E11+TUM_db1_S4_Util!L3*Weighting!E12+TUM_db1_S4_Util!M3*Weighting!E13+TUM_db1_S4_Util!N3*Weighting!E14+TUM_db1_S4_Util!O3*Weighting!E15+TUM_db1_S4_Util!P3*Weighting!E16+TUM_db1_S4_Util!Q3*Weighting!E17</f>
        <v>-4.4797437893810278E-2</v>
      </c>
      <c r="F3" s="6">
        <f ca="1">+TUM_db1_S4_Util!B3*Weighting!F2+TUM_db1_S4_Util!C3*Weighting!F3+TUM_db1_S4_Util!D3*Weighting!F4+TUM_db1_S4_Util!E3*Weighting!F5+TUM_db1_S4_Util!F3*Weighting!F6+TUM_db1_S4_Util!G3*Weighting!F7+TUM_db1_S4_Util!H3*Weighting!F8+TUM_db1_S4_Util!I3*Weighting!F9+TUM_db1_S4_Util!J3*Weighting!F10+TUM_db1_S4_Util!K3*Weighting!F11+TUM_db1_S4_Util!L3*Weighting!F12+TUM_db1_S4_Util!M3*Weighting!F13+TUM_db1_S4_Util!N3*Weighting!F14+TUM_db1_S4_Util!O3*Weighting!F15+TUM_db1_S4_Util!P3*Weighting!F16+TUM_db1_S4_Util!Q3*Weighting!F17</f>
        <v>-7.6656486189056627E-2</v>
      </c>
      <c r="G3" s="6">
        <f>+TUM_db1_S4_Util!B3*Weighting!G2+TUM_db1_S4_Util!C3*Weighting!G3+TUM_db1_S4_Util!D3*Weighting!G4+TUM_db1_S4_Util!E3*Weighting!G5+TUM_db1_S4_Util!F3*Weighting!G6+TUM_db1_S4_Util!G3*Weighting!G7+TUM_db1_S4_Util!H3*Weighting!G8+TUM_db1_S4_Util!I3*Weighting!G9+TUM_db1_S4_Util!J3*Weighting!G10+TUM_db1_S4_Util!K3*Weighting!G11+TUM_db1_S4_Util!L3*Weighting!G12+TUM_db1_S4_Util!M3*Weighting!G13+TUM_db1_S4_Util!N3*Weighting!G14+TUM_db1_S4_Util!O3*Weighting!G15+TUM_db1_S4_Util!P3*Weighting!G16+TUM_db1_S4_Util!Q3*Weighting!G17</f>
        <v>-6.3688518891592841E-2</v>
      </c>
      <c r="H3" s="6">
        <f>+TUM_db1_S4_Util!B3*Weighting!H2+TUM_db1_S4_Util!C3*Weighting!H3+TUM_db1_S4_Util!D3*Weighting!H4+TUM_db1_S4_Util!E3*Weighting!H5+TUM_db1_S4_Util!F3*Weighting!H6+TUM_db1_S4_Util!G3*Weighting!H7+TUM_db1_S4_Util!H3*Weighting!H8+TUM_db1_S4_Util!I3*Weighting!H9+TUM_db1_S4_Util!J3*Weighting!H10+TUM_db1_S4_Util!K3*Weighting!H11+TUM_db1_S4_Util!L3*Weighting!H12+TUM_db1_S4_Util!M3*Weighting!H13+TUM_db1_S4_Util!N3*Weighting!H14+TUM_db1_S4_Util!O3*Weighting!H15+TUM_db1_S4_Util!P3*Weighting!H16+TUM_db1_S4_Util!Q3*Weighting!H17</f>
        <v>-5.7648455242672147E-2</v>
      </c>
      <c r="I3" s="6">
        <f>+TUM_db1_S4_Util!B3*Weighting!I2+TUM_db1_S4_Util!C3*Weighting!I3+TUM_db1_S4_Util!D3*Weighting!I4+TUM_db1_S4_Util!E3*Weighting!I5+TUM_db1_S4_Util!F3*Weighting!I6+TUM_db1_S4_Util!G3*Weighting!I7+TUM_db1_S4_Util!H3*Weighting!I8+TUM_db1_S4_Util!I3*Weighting!I9+TUM_db1_S4_Util!J3*Weighting!I10+TUM_db1_S4_Util!K3*Weighting!I11+TUM_db1_S4_Util!L3*Weighting!I12+TUM_db1_S4_Util!M3*Weighting!I13+TUM_db1_S4_Util!N3*Weighting!I14+TUM_db1_S4_Util!O3*Weighting!I15+TUM_db1_S4_Util!P3*Weighting!I16+TUM_db1_S4_Util!Q3*Weighting!I17</f>
        <v>-6.2844354333618596E-2</v>
      </c>
      <c r="J3" s="6">
        <f>+TUM_db1_S4_Util!B3*Weighting!J2+TUM_db1_S4_Util!C3*Weighting!J3+TUM_db1_S4_Util!D3*Weighting!J4+TUM_db1_S4_Util!E3*Weighting!J5+TUM_db1_S4_Util!F3*Weighting!J6+TUM_db1_S4_Util!G3*Weighting!J7+TUM_db1_S4_Util!H3*Weighting!J8+TUM_db1_S4_Util!I3*Weighting!J9+TUM_db1_S4_Util!J3*Weighting!J10+TUM_db1_S4_Util!K3*Weighting!J11+TUM_db1_S4_Util!L3*Weighting!J12+TUM_db1_S4_Util!M3*Weighting!J13+TUM_db1_S4_Util!N3*Weighting!J14+TUM_db1_S4_Util!O3*Weighting!J15+TUM_db1_S4_Util!P3*Weighting!J16+TUM_db1_S4_Util!Q3*Weighting!J17</f>
        <v>-8.3010114121456743E-2</v>
      </c>
      <c r="K3" s="6">
        <f>+TUM_db1_S4_Util!B3*Weighting!K2+TUM_db1_S4_Util!C3*Weighting!K3+TUM_db1_S4_Util!D3*Weighting!K4+TUM_db1_S4_Util!E3*Weighting!K5+TUM_db1_S4_Util!F3*Weighting!K6+TUM_db1_S4_Util!G3*Weighting!K7+TUM_db1_S4_Util!H3*Weighting!K8+TUM_db1_S4_Util!I3*Weighting!K9+TUM_db1_S4_Util!J3*Weighting!K10+TUM_db1_S4_Util!K3*Weighting!K11+TUM_db1_S4_Util!L3*Weighting!K12+TUM_db1_S4_Util!M3*Weighting!K13+TUM_db1_S4_Util!N3*Weighting!K14+TUM_db1_S4_Util!O3*Weighting!K15+TUM_db1_S4_Util!P3*Weighting!K16+TUM_db1_S4_Util!Q3*Weighting!K17</f>
        <v>-5.6303595462680905E-2</v>
      </c>
      <c r="L3" s="6">
        <f>+TUM_db1_S4_Util!B3*Weighting!L2+TUM_db1_S4_Util!C3*Weighting!L3+TUM_db1_S4_Util!D3*Weighting!L4+TUM_db1_S4_Util!E3*Weighting!L5+TUM_db1_S4_Util!F3*Weighting!L6+TUM_db1_S4_Util!G3*Weighting!L7+TUM_db1_S4_Util!H3*Weighting!L8+TUM_db1_S4_Util!I3*Weighting!L9+TUM_db1_S4_Util!J3*Weighting!L10+TUM_db1_S4_Util!K3*Weighting!L11+TUM_db1_S4_Util!L3*Weighting!L12+TUM_db1_S4_Util!M3*Weighting!L13+TUM_db1_S4_Util!N3*Weighting!L14+TUM_db1_S4_Util!O3*Weighting!L15+TUM_db1_S4_Util!P3*Weighting!L16+TUM_db1_S4_Util!Q3*Weighting!L17</f>
        <v>-3.455435843326872E-2</v>
      </c>
      <c r="M3" s="6">
        <f>+TUM_db1_S4_Util!B3*Weighting!M2+TUM_db1_S4_Util!C3*Weighting!M3+TUM_db1_S4_Util!D3*Weighting!M4+TUM_db1_S4_Util!E3*Weighting!M5+TUM_db1_S4_Util!F3*Weighting!M6+TUM_db1_S4_Util!G3*Weighting!M7+TUM_db1_S4_Util!H3*Weighting!M8+TUM_db1_S4_Util!I3*Weighting!M9+TUM_db1_S4_Util!J3*Weighting!M10+TUM_db1_S4_Util!K3*Weighting!M11+TUM_db1_S4_Util!L3*Weighting!M12+TUM_db1_S4_Util!M3*Weighting!M13+TUM_db1_S4_Util!N3*Weighting!M14+TUM_db1_S4_Util!O3*Weighting!M15+TUM_db1_S4_Util!P3*Weighting!M16+TUM_db1_S4_Util!Q3*Weighting!M17</f>
        <v>-2.7933773576088649E-3</v>
      </c>
      <c r="N3" s="6">
        <f>+TUM_db1_S4_Util!B3*Weighting!N2+TUM_db1_S4_Util!C3*Weighting!N3+TUM_db1_S4_Util!D3*Weighting!N4+TUM_db1_S4_Util!E3*Weighting!N5+TUM_db1_S4_Util!F3*Weighting!N6+TUM_db1_S4_Util!G3*Weighting!N7+TUM_db1_S4_Util!H3*Weighting!N8+TUM_db1_S4_Util!I3*Weighting!N9+TUM_db1_S4_Util!J3*Weighting!N10+TUM_db1_S4_Util!K3*Weighting!N11+TUM_db1_S4_Util!L3*Weighting!N12+TUM_db1_S4_Util!M3*Weighting!N13+TUM_db1_S4_Util!N3*Weighting!N14+TUM_db1_S4_Util!O3*Weighting!N15+TUM_db1_S4_Util!P3*Weighting!N16+TUM_db1_S4_Util!Q3*Weighting!N17</f>
        <v>-0.21595967604681063</v>
      </c>
      <c r="O3" s="6">
        <f>+TUM_db1_S4_Util!B3*Weighting!O2+TUM_db1_S4_Util!C3*Weighting!O3+TUM_db1_S4_Util!D3*Weighting!O4+TUM_db1_S4_Util!E3*Weighting!O5+TUM_db1_S4_Util!F3*Weighting!O6+TUM_db1_S4_Util!G3*Weighting!O7+TUM_db1_S4_Util!H3*Weighting!O8+TUM_db1_S4_Util!I3*Weighting!O9+TUM_db1_S4_Util!J3*Weighting!O10+TUM_db1_S4_Util!K3*Weighting!O11+TUM_db1_S4_Util!L3*Weighting!O12+TUM_db1_S4_Util!M3*Weighting!O13+TUM_db1_S4_Util!N3*Weighting!O14+TUM_db1_S4_Util!O3*Weighting!O15+TUM_db1_S4_Util!P3*Weighting!O16+TUM_db1_S4_Util!Q3*Weighting!O17</f>
        <v>-0.19903065647959955</v>
      </c>
      <c r="P3" s="6">
        <f>+TUM_db1_S4_Util!B3*Weighting!P2+TUM_db1_S4_Util!C3*Weighting!P3+TUM_db1_S4_Util!D3*Weighting!P4+TUM_db1_S4_Util!E3*Weighting!P5+TUM_db1_S4_Util!F3*Weighting!P6+TUM_db1_S4_Util!G3*Weighting!P7+TUM_db1_S4_Util!H3*Weighting!P8+TUM_db1_S4_Util!I3*Weighting!P9+TUM_db1_S4_Util!J3*Weighting!P10+TUM_db1_S4_Util!K3*Weighting!P11+TUM_db1_S4_Util!L3*Weighting!P12+TUM_db1_S4_Util!M3*Weighting!P13+TUM_db1_S4_Util!N3*Weighting!P14+TUM_db1_S4_Util!O3*Weighting!P15+TUM_db1_S4_Util!P3*Weighting!P16+TUM_db1_S4_Util!Q3*Weighting!P17</f>
        <v>-7.7136017226267714E-2</v>
      </c>
      <c r="Q3" s="6">
        <f>+TUM_db1_S4_Util!B3*Weighting!Q2+TUM_db1_S4_Util!C3*Weighting!Q3+TUM_db1_S4_Util!D3*Weighting!Q4+TUM_db1_S4_Util!E3*Weighting!Q5+TUM_db1_S4_Util!F3*Weighting!Q6+TUM_db1_S4_Util!G3*Weighting!Q7+TUM_db1_S4_Util!H3*Weighting!Q8+TUM_db1_S4_Util!I3*Weighting!Q9+TUM_db1_S4_Util!J3*Weighting!Q10+TUM_db1_S4_Util!K3*Weighting!Q11+TUM_db1_S4_Util!L3*Weighting!Q12+TUM_db1_S4_Util!M3*Weighting!Q13+TUM_db1_S4_Util!N3*Weighting!Q14+TUM_db1_S4_Util!O3*Weighting!Q15+TUM_db1_S4_Util!P3*Weighting!Q16+TUM_db1_S4_Util!Q3*Weighting!Q17</f>
        <v>-5.7068158498222651E-3</v>
      </c>
      <c r="R3" s="6">
        <f>+TUM_db1_S4_Util!B3*Weighting!R2+TUM_db1_S4_Util!C3*Weighting!R3+TUM_db1_S4_Util!D3*Weighting!R4+TUM_db1_S4_Util!E3*Weighting!R5+TUM_db1_S4_Util!F3*Weighting!R6+TUM_db1_S4_Util!G3*Weighting!R7+TUM_db1_S4_Util!H3*Weighting!R8+TUM_db1_S4_Util!I3*Weighting!R9+TUM_db1_S4_Util!J3*Weighting!R10+TUM_db1_S4_Util!K3*Weighting!R11+TUM_db1_S4_Util!L3*Weighting!R12+TUM_db1_S4_Util!M3*Weighting!R13+TUM_db1_S4_Util!N3*Weighting!R14+TUM_db1_S4_Util!O3*Weighting!R15+TUM_db1_S4_Util!P3*Weighting!R16+TUM_db1_S4_Util!Q3*Weighting!R17</f>
        <v>-3.4625609438363042E-2</v>
      </c>
      <c r="S3" s="6">
        <f>+TUM_db1_S4_Util!B3*Weighting!S2+TUM_db1_S4_Util!C3*Weighting!S3+TUM_db1_S4_Util!D3*Weighting!S4+TUM_db1_S4_Util!E3*Weighting!S5+TUM_db1_S4_Util!F3*Weighting!S6+TUM_db1_S4_Util!G3*Weighting!S7+TUM_db1_S4_Util!H3*Weighting!S8+TUM_db1_S4_Util!I3*Weighting!S9+TUM_db1_S4_Util!J3*Weighting!S10+TUM_db1_S4_Util!K3*Weighting!S11+TUM_db1_S4_Util!L3*Weighting!S12+TUM_db1_S4_Util!M3*Weighting!S13+TUM_db1_S4_Util!N3*Weighting!S14+TUM_db1_S4_Util!O3*Weighting!S15+TUM_db1_S4_Util!P3*Weighting!S16+TUM_db1_S4_Util!Q3*Weighting!S17</f>
        <v>-2.3669479566592658E-2</v>
      </c>
      <c r="T3" s="6">
        <f>+TUM_db1_S4_Util!B3*Weighting!T2+TUM_db1_S4_Util!C3*Weighting!T3+TUM_db1_S4_Util!D3*Weighting!T4+TUM_db1_S4_Util!E3*Weighting!T5+TUM_db1_S4_Util!F3*Weighting!T6+TUM_db1_S4_Util!G3*Weighting!T7+TUM_db1_S4_Util!H3*Weighting!T8+TUM_db1_S4_Util!I3*Weighting!T9+TUM_db1_S4_Util!J3*Weighting!T10+TUM_db1_S4_Util!K3*Weighting!T11+TUM_db1_S4_Util!L3*Weighting!T12+TUM_db1_S4_Util!M3*Weighting!T13+TUM_db1_S4_Util!N3*Weighting!T14+TUM_db1_S4_Util!O3*Weighting!T15+TUM_db1_S4_Util!P3*Weighting!T16+TUM_db1_S4_Util!Q3*Weighting!T17</f>
        <v>-2.4907327488245951E-2</v>
      </c>
      <c r="U3" s="6">
        <f>+TUM_db1_S4_Util!B3*Weighting!U2+TUM_db1_S4_Util!C3*Weighting!U3+TUM_db1_S4_Util!D3*Weighting!U4+TUM_db1_S4_Util!E3*Weighting!U5+TUM_db1_S4_Util!F3*Weighting!U6+TUM_db1_S4_Util!G3*Weighting!U7+TUM_db1_S4_Util!H3*Weighting!U8+TUM_db1_S4_Util!I3*Weighting!U9+TUM_db1_S4_Util!J3*Weighting!U10+TUM_db1_S4_Util!K3*Weighting!U11+TUM_db1_S4_Util!L3*Weighting!U12+TUM_db1_S4_Util!M3*Weighting!U13+TUM_db1_S4_Util!N3*Weighting!U14+TUM_db1_S4_Util!O3*Weighting!U15+TUM_db1_S4_Util!P3*Weighting!U16+TUM_db1_S4_Util!Q3*Weighting!U17</f>
        <v>-3.1630484167582949E-3</v>
      </c>
      <c r="V3" s="6">
        <f>+TUM_db1_S4_Util!B3*Weighting!V2+TUM_db1_S4_Util!C3*Weighting!V3+TUM_db1_S4_Util!D3*Weighting!V4+TUM_db1_S4_Util!E3*Weighting!V5+TUM_db1_S4_Util!F3*Weighting!V6+TUM_db1_S4_Util!G3*Weighting!V7+TUM_db1_S4_Util!H3*Weighting!V8+TUM_db1_S4_Util!I3*Weighting!V9+TUM_db1_S4_Util!J3*Weighting!V10+TUM_db1_S4_Util!K3*Weighting!V11+TUM_db1_S4_Util!L3*Weighting!V12+TUM_db1_S4_Util!M3*Weighting!V13+TUM_db1_S4_Util!N3*Weighting!V14+TUM_db1_S4_Util!O3*Weighting!V15+TUM_db1_S4_Util!P3*Weighting!V16+TUM_db1_S4_Util!Q3*Weighting!V17</f>
        <v>-1.4052643013690002E-2</v>
      </c>
      <c r="W3" s="6">
        <f>+TUM_db1_S4_Util!B3*Weighting!W2+TUM_db1_S4_Util!C3*Weighting!W3+TUM_db1_S4_Util!D3*Weighting!W4+TUM_db1_S4_Util!E3*Weighting!W5+TUM_db1_S4_Util!F3*Weighting!W6+TUM_db1_S4_Util!G3*Weighting!W7+TUM_db1_S4_Util!H3*Weighting!W8+TUM_db1_S4_Util!I3*Weighting!W9+TUM_db1_S4_Util!J3*Weighting!W10+TUM_db1_S4_Util!K3*Weighting!W11+TUM_db1_S4_Util!L3*Weighting!W12+TUM_db1_S4_Util!M3*Weighting!W13+TUM_db1_S4_Util!N3*Weighting!W14+TUM_db1_S4_Util!O3*Weighting!W15+TUM_db1_S4_Util!P3*Weighting!W16+TUM_db1_S4_Util!Q3*Weighting!W17</f>
        <v>-0.24608244029925302</v>
      </c>
      <c r="X3" s="6">
        <f>+TUM_db1_S4_Util!B3*Weighting!X2+TUM_db1_S4_Util!C3*Weighting!X3+TUM_db1_S4_Util!D3*Weighting!X4+TUM_db1_S4_Util!E3*Weighting!X5+TUM_db1_S4_Util!F3*Weighting!X6+TUM_db1_S4_Util!G3*Weighting!X7+TUM_db1_S4_Util!H3*Weighting!X8+TUM_db1_S4_Util!I3*Weighting!X9+TUM_db1_S4_Util!J3*Weighting!X10+TUM_db1_S4_Util!K3*Weighting!X11+TUM_db1_S4_Util!L3*Weighting!X12+TUM_db1_S4_Util!M3*Weighting!X13+TUM_db1_S4_Util!N3*Weighting!X14+TUM_db1_S4_Util!O3*Weighting!X15+TUM_db1_S4_Util!P3*Weighting!X16+TUM_db1_S4_Util!Q3*Weighting!X17</f>
        <v>-5.4252362134570133E-3</v>
      </c>
      <c r="Y3" s="6">
        <f>+TUM_db1_S4_Util!B3*Weighting!Y2+TUM_db1_S4_Util!C3*Weighting!Y3+TUM_db1_S4_Util!D3*Weighting!Y4+TUM_db1_S4_Util!E3*Weighting!Y5+TUM_db1_S4_Util!F3*Weighting!Y6+TUM_db1_S4_Util!G3*Weighting!Y7+TUM_db1_S4_Util!H3*Weighting!Y8+TUM_db1_S4_Util!I3*Weighting!Y9+TUM_db1_S4_Util!J3*Weighting!Y10+TUM_db1_S4_Util!K3*Weighting!Y11+TUM_db1_S4_Util!L3*Weighting!Y12+TUM_db1_S4_Util!M3*Weighting!Y13+TUM_db1_S4_Util!N3*Weighting!Y14+TUM_db1_S4_Util!O3*Weighting!Y15+TUM_db1_S4_Util!P3*Weighting!Y16+TUM_db1_S4_Util!Q3*Weighting!Y17</f>
        <v>-3.0799873244119111E-3</v>
      </c>
      <c r="Z3" s="6">
        <f>+TUM_db1_S4_Util!B3*Weighting!Z2+TUM_db1_S4_Util!C3*Weighting!Z3+TUM_db1_S4_Util!D3*Weighting!Z4+TUM_db1_S4_Util!E3*Weighting!Z5+TUM_db1_S4_Util!F3*Weighting!Z6+TUM_db1_S4_Util!G3*Weighting!Z7+TUM_db1_S4_Util!H3*Weighting!Z8+TUM_db1_S4_Util!I3*Weighting!Z9+TUM_db1_S4_Util!J3*Weighting!Z10+TUM_db1_S4_Util!K3*Weighting!Z11+TUM_db1_S4_Util!L3*Weighting!Z12+TUM_db1_S4_Util!M3*Weighting!Z13+TUM_db1_S4_Util!N3*Weighting!Z14+TUM_db1_S4_Util!O3*Weighting!Z15+TUM_db1_S4_Util!P3*Weighting!Z16+TUM_db1_S4_Util!Q3*Weighting!Z17</f>
        <v>-5.7064702936527094E-2</v>
      </c>
      <c r="AA3" s="6">
        <f>+TUM_db1_S4_Util!B3*Weighting!AA2+TUM_db1_S4_Util!C3*Weighting!AA3+TUM_db1_S4_Util!D3*Weighting!AA4+TUM_db1_S4_Util!E3*Weighting!AA5+TUM_db1_S4_Util!F3*Weighting!AA6+TUM_db1_S4_Util!G3*Weighting!AA7+TUM_db1_S4_Util!H3*Weighting!AA8+TUM_db1_S4_Util!I3*Weighting!AA9+TUM_db1_S4_Util!J3*Weighting!AA10+TUM_db1_S4_Util!K3*Weighting!AA11+TUM_db1_S4_Util!L3*Weighting!AA12+TUM_db1_S4_Util!M3*Weighting!AA13+TUM_db1_S4_Util!N3*Weighting!AA14+TUM_db1_S4_Util!O3*Weighting!AA15+TUM_db1_S4_Util!P3*Weighting!AA16+TUM_db1_S4_Util!Q3*Weighting!AA17</f>
        <v>-7.1764926174808535E-2</v>
      </c>
    </row>
    <row r="4" spans="1:27" x14ac:dyDescent="0.35">
      <c r="A4" s="5" t="s">
        <v>3</v>
      </c>
      <c r="B4" s="6">
        <f ca="1">+TUM_db1_S4_Util!B4*Weighting!B2+TUM_db1_S4_Util!C4*Weighting!B3+TUM_db1_S4_Util!D4*Weighting!B4+TUM_db1_S4_Util!E4*Weighting!B5+TUM_db1_S4_Util!F4*Weighting!B6+TUM_db1_S4_Util!G4*Weighting!B7+TUM_db1_S4_Util!H4*Weighting!B8+TUM_db1_S4_Util!I4*Weighting!B9+TUM_db1_S4_Util!J4*Weighting!B10+TUM_db1_S4_Util!K4*Weighting!B11+TUM_db1_S4_Util!L4*Weighting!B12+TUM_db1_S4_Util!M4*Weighting!B13+TUM_db1_S4_Util!N4*Weighting!B14+TUM_db1_S4_Util!O4*Weighting!B15+TUM_db1_S4_Util!P4*Weighting!B16+TUM_db1_S4_Util!Q4*Weighting!B17</f>
        <v>-0.44557319494560144</v>
      </c>
      <c r="C4" s="6">
        <f ca="1">+TUM_db1_S4_Util!B4*Weighting!C2+TUM_db1_S4_Util!C4*Weighting!C3+TUM_db1_S4_Util!D4*Weighting!C4+TUM_db1_S4_Util!E4*Weighting!C5+TUM_db1_S4_Util!F4*Weighting!C6+TUM_db1_S4_Util!G4*Weighting!C7+TUM_db1_S4_Util!H4*Weighting!C8+TUM_db1_S4_Util!I4*Weighting!C9+TUM_db1_S4_Util!J4*Weighting!C10+TUM_db1_S4_Util!K4*Weighting!C11+TUM_db1_S4_Util!L4*Weighting!C12+TUM_db1_S4_Util!M4*Weighting!C13+TUM_db1_S4_Util!N4*Weighting!C14+TUM_db1_S4_Util!O4*Weighting!C15+TUM_db1_S4_Util!P4*Weighting!C16+TUM_db1_S4_Util!Q4*Weighting!C17</f>
        <v>-0.32831557082140156</v>
      </c>
      <c r="D4" s="6">
        <f ca="1">+TUM_db1_S4_Util!B4*Weighting!D2+TUM_db1_S4_Util!C4*Weighting!D3+TUM_db1_S4_Util!D4*Weighting!D4+TUM_db1_S4_Util!E4*Weighting!D5+TUM_db1_S4_Util!F4*Weighting!D6+TUM_db1_S4_Util!G4*Weighting!D7+TUM_db1_S4_Util!H4*Weighting!D8+TUM_db1_S4_Util!I4*Weighting!D9+TUM_db1_S4_Util!J4*Weighting!D10+TUM_db1_S4_Util!K4*Weighting!D11+TUM_db1_S4_Util!L4*Weighting!D12+TUM_db1_S4_Util!M4*Weighting!D13+TUM_db1_S4_Util!N4*Weighting!D14+TUM_db1_S4_Util!O4*Weighting!D15+TUM_db1_S4_Util!P4*Weighting!D16+TUM_db1_S4_Util!Q4*Weighting!D17</f>
        <v>-0.42828116895873836</v>
      </c>
      <c r="E4" s="6">
        <f ca="1">+TUM_db1_S4_Util!B4*Weighting!E2+TUM_db1_S4_Util!C4*Weighting!E3+TUM_db1_S4_Util!D4*Weighting!E4+TUM_db1_S4_Util!E4*Weighting!E5+TUM_db1_S4_Util!F4*Weighting!E6+TUM_db1_S4_Util!G4*Weighting!E7+TUM_db1_S4_Util!H4*Weighting!E8+TUM_db1_S4_Util!I4*Weighting!E9+TUM_db1_S4_Util!J4*Weighting!E10+TUM_db1_S4_Util!K4*Weighting!E11+TUM_db1_S4_Util!L4*Weighting!E12+TUM_db1_S4_Util!M4*Weighting!E13+TUM_db1_S4_Util!N4*Weighting!E14+TUM_db1_S4_Util!O4*Weighting!E15+TUM_db1_S4_Util!P4*Weighting!E16+TUM_db1_S4_Util!Q4*Weighting!E17</f>
        <v>-0.23038682345388137</v>
      </c>
      <c r="F4" s="6">
        <f ca="1">+TUM_db1_S4_Util!B4*Weighting!F2+TUM_db1_S4_Util!C4*Weighting!F3+TUM_db1_S4_Util!D4*Weighting!F4+TUM_db1_S4_Util!E4*Weighting!F5+TUM_db1_S4_Util!F4*Weighting!F6+TUM_db1_S4_Util!G4*Weighting!F7+TUM_db1_S4_Util!H4*Weighting!F8+TUM_db1_S4_Util!I4*Weighting!F9+TUM_db1_S4_Util!J4*Weighting!F10+TUM_db1_S4_Util!K4*Weighting!F11+TUM_db1_S4_Util!L4*Weighting!F12+TUM_db1_S4_Util!M4*Weighting!F13+TUM_db1_S4_Util!N4*Weighting!F14+TUM_db1_S4_Util!O4*Weighting!F15+TUM_db1_S4_Util!P4*Weighting!F16+TUM_db1_S4_Util!Q4*Weighting!F17</f>
        <v>-0.3942333575437198</v>
      </c>
      <c r="G4" s="6">
        <f>+TUM_db1_S4_Util!B4*Weighting!G2+TUM_db1_S4_Util!C4*Weighting!G3+TUM_db1_S4_Util!D4*Weighting!G4+TUM_db1_S4_Util!E4*Weighting!G5+TUM_db1_S4_Util!F4*Weighting!G6+TUM_db1_S4_Util!G4*Weighting!G7+TUM_db1_S4_Util!H4*Weighting!G8+TUM_db1_S4_Util!I4*Weighting!G9+TUM_db1_S4_Util!J4*Weighting!G10+TUM_db1_S4_Util!K4*Weighting!G11+TUM_db1_S4_Util!L4*Weighting!G12+TUM_db1_S4_Util!M4*Weighting!G13+TUM_db1_S4_Util!N4*Weighting!G14+TUM_db1_S4_Util!O4*Weighting!G15+TUM_db1_S4_Util!P4*Weighting!G16+TUM_db1_S4_Util!Q4*Weighting!G17</f>
        <v>-0.32754095429962027</v>
      </c>
      <c r="H4" s="6">
        <f>+TUM_db1_S4_Util!B4*Weighting!H2+TUM_db1_S4_Util!C4*Weighting!H3+TUM_db1_S4_Util!D4*Weighting!H4+TUM_db1_S4_Util!E4*Weighting!H5+TUM_db1_S4_Util!F4*Weighting!H6+TUM_db1_S4_Util!G4*Weighting!H7+TUM_db1_S4_Util!H4*Weighting!H8+TUM_db1_S4_Util!I4*Weighting!H9+TUM_db1_S4_Util!J4*Weighting!H10+TUM_db1_S4_Util!K4*Weighting!H11+TUM_db1_S4_Util!L4*Weighting!H12+TUM_db1_S4_Util!M4*Weighting!H13+TUM_db1_S4_Util!N4*Weighting!H14+TUM_db1_S4_Util!O4*Weighting!H15+TUM_db1_S4_Util!P4*Weighting!H16+TUM_db1_S4_Util!Q4*Weighting!H17</f>
        <v>-0.29647776981945678</v>
      </c>
      <c r="I4" s="6">
        <f>+TUM_db1_S4_Util!B4*Weighting!I2+TUM_db1_S4_Util!C4*Weighting!I3+TUM_db1_S4_Util!D4*Weighting!I4+TUM_db1_S4_Util!E4*Weighting!I5+TUM_db1_S4_Util!F4*Weighting!I6+TUM_db1_S4_Util!G4*Weighting!I7+TUM_db1_S4_Util!H4*Weighting!I8+TUM_db1_S4_Util!I4*Weighting!I9+TUM_db1_S4_Util!J4*Weighting!I10+TUM_db1_S4_Util!K4*Weighting!I11+TUM_db1_S4_Util!L4*Weighting!I12+TUM_db1_S4_Util!M4*Weighting!I13+TUM_db1_S4_Util!N4*Weighting!I14+TUM_db1_S4_Util!O4*Weighting!I15+TUM_db1_S4_Util!P4*Weighting!I16+TUM_db1_S4_Util!Q4*Weighting!I17</f>
        <v>-0.32319953657289568</v>
      </c>
      <c r="J4" s="6">
        <f>+TUM_db1_S4_Util!B4*Weighting!J2+TUM_db1_S4_Util!C4*Weighting!J3+TUM_db1_S4_Util!D4*Weighting!J4+TUM_db1_S4_Util!E4*Weighting!J5+TUM_db1_S4_Util!F4*Weighting!J6+TUM_db1_S4_Util!G4*Weighting!J7+TUM_db1_S4_Util!H4*Weighting!J8+TUM_db1_S4_Util!I4*Weighting!J9+TUM_db1_S4_Util!J4*Weighting!J10+TUM_db1_S4_Util!K4*Weighting!J11+TUM_db1_S4_Util!L4*Weighting!J12+TUM_db1_S4_Util!M4*Weighting!J13+TUM_db1_S4_Util!N4*Weighting!J14+TUM_db1_S4_Util!O4*Weighting!J15+TUM_db1_S4_Util!P4*Weighting!J16+TUM_db1_S4_Util!Q4*Weighting!J17</f>
        <v>-0.42690915833892046</v>
      </c>
      <c r="K4" s="6">
        <f>+TUM_db1_S4_Util!B4*Weighting!K2+TUM_db1_S4_Util!C4*Weighting!K3+TUM_db1_S4_Util!D4*Weighting!K4+TUM_db1_S4_Util!E4*Weighting!K5+TUM_db1_S4_Util!F4*Weighting!K6+TUM_db1_S4_Util!G4*Weighting!K7+TUM_db1_S4_Util!H4*Weighting!K8+TUM_db1_S4_Util!I4*Weighting!K9+TUM_db1_S4_Util!J4*Weighting!K10+TUM_db1_S4_Util!K4*Weighting!K11+TUM_db1_S4_Util!L4*Weighting!K12+TUM_db1_S4_Util!M4*Weighting!K13+TUM_db1_S4_Util!N4*Weighting!K14+TUM_db1_S4_Util!O4*Weighting!K15+TUM_db1_S4_Util!P4*Weighting!K16+TUM_db1_S4_Util!Q4*Weighting!K17</f>
        <v>-0.28956134809378758</v>
      </c>
      <c r="L4" s="6">
        <f>+TUM_db1_S4_Util!B4*Weighting!L2+TUM_db1_S4_Util!C4*Weighting!L3+TUM_db1_S4_Util!D4*Weighting!L4+TUM_db1_S4_Util!E4*Weighting!L5+TUM_db1_S4_Util!F4*Weighting!L6+TUM_db1_S4_Util!G4*Weighting!L7+TUM_db1_S4_Util!H4*Weighting!L8+TUM_db1_S4_Util!I4*Weighting!L9+TUM_db1_S4_Util!J4*Weighting!L10+TUM_db1_S4_Util!K4*Weighting!L11+TUM_db1_S4_Util!L4*Weighting!L12+TUM_db1_S4_Util!M4*Weighting!L13+TUM_db1_S4_Util!N4*Weighting!L14+TUM_db1_S4_Util!O4*Weighting!L15+TUM_db1_S4_Util!P4*Weighting!L16+TUM_db1_S4_Util!Q4*Weighting!L17</f>
        <v>-0.177708129085382</v>
      </c>
      <c r="M4" s="6">
        <f>+TUM_db1_S4_Util!B4*Weighting!M2+TUM_db1_S4_Util!C4*Weighting!M3+TUM_db1_S4_Util!D4*Weighting!M4+TUM_db1_S4_Util!E4*Weighting!M5+TUM_db1_S4_Util!F4*Weighting!M6+TUM_db1_S4_Util!G4*Weighting!M7+TUM_db1_S4_Util!H4*Weighting!M8+TUM_db1_S4_Util!I4*Weighting!M9+TUM_db1_S4_Util!J4*Weighting!M10+TUM_db1_S4_Util!K4*Weighting!M11+TUM_db1_S4_Util!L4*Weighting!M12+TUM_db1_S4_Util!M4*Weighting!M13+TUM_db1_S4_Util!N4*Weighting!M14+TUM_db1_S4_Util!O4*Weighting!M15+TUM_db1_S4_Util!P4*Weighting!M16+TUM_db1_S4_Util!Q4*Weighting!M17</f>
        <v>-1.4365940696274162E-2</v>
      </c>
      <c r="N4" s="6">
        <f>+TUM_db1_S4_Util!B4*Weighting!N2+TUM_db1_S4_Util!C4*Weighting!N3+TUM_db1_S4_Util!D4*Weighting!N4+TUM_db1_S4_Util!E4*Weighting!N5+TUM_db1_S4_Util!F4*Weighting!N6+TUM_db1_S4_Util!G4*Weighting!N7+TUM_db1_S4_Util!H4*Weighting!N8+TUM_db1_S4_Util!I4*Weighting!N9+TUM_db1_S4_Util!J4*Weighting!N10+TUM_db1_S4_Util!K4*Weighting!N11+TUM_db1_S4_Util!L4*Weighting!N12+TUM_db1_S4_Util!M4*Weighting!N13+TUM_db1_S4_Util!N4*Weighting!N14+TUM_db1_S4_Util!O4*Weighting!N15+TUM_db1_S4_Util!P4*Weighting!N16+TUM_db1_S4_Util!Q4*Weighting!N17</f>
        <v>-1.1106497625264546</v>
      </c>
      <c r="O4" s="6">
        <f>+TUM_db1_S4_Util!B4*Weighting!O2+TUM_db1_S4_Util!C4*Weighting!O3+TUM_db1_S4_Util!D4*Weighting!O4+TUM_db1_S4_Util!E4*Weighting!O5+TUM_db1_S4_Util!F4*Weighting!O6+TUM_db1_S4_Util!G4*Weighting!O7+TUM_db1_S4_Util!H4*Weighting!O8+TUM_db1_S4_Util!I4*Weighting!O9+TUM_db1_S4_Util!J4*Weighting!O10+TUM_db1_S4_Util!K4*Weighting!O11+TUM_db1_S4_Util!L4*Weighting!O12+TUM_db1_S4_Util!M4*Weighting!O13+TUM_db1_S4_Util!N4*Weighting!O14+TUM_db1_S4_Util!O4*Weighting!O15+TUM_db1_S4_Util!P4*Weighting!O16+TUM_db1_S4_Util!Q4*Weighting!O17</f>
        <v>-1.0235862333236549</v>
      </c>
      <c r="P4" s="6">
        <f>+TUM_db1_S4_Util!B4*Weighting!P2+TUM_db1_S4_Util!C4*Weighting!P3+TUM_db1_S4_Util!D4*Weighting!P4+TUM_db1_S4_Util!E4*Weighting!P5+TUM_db1_S4_Util!F4*Weighting!P6+TUM_db1_S4_Util!G4*Weighting!P7+TUM_db1_S4_Util!H4*Weighting!P8+TUM_db1_S4_Util!I4*Weighting!P9+TUM_db1_S4_Util!J4*Weighting!P10+TUM_db1_S4_Util!K4*Weighting!P11+TUM_db1_S4_Util!L4*Weighting!P12+TUM_db1_S4_Util!M4*Weighting!P13+TUM_db1_S4_Util!N4*Weighting!P14+TUM_db1_S4_Util!O4*Weighting!P15+TUM_db1_S4_Util!P4*Weighting!P16+TUM_db1_S4_Util!Q4*Weighting!P17</f>
        <v>-0.39669951716366253</v>
      </c>
      <c r="Q4" s="6">
        <f>+TUM_db1_S4_Util!B4*Weighting!Q2+TUM_db1_S4_Util!C4*Weighting!Q3+TUM_db1_S4_Util!D4*Weighting!Q4+TUM_db1_S4_Util!E4*Weighting!Q5+TUM_db1_S4_Util!F4*Weighting!Q6+TUM_db1_S4_Util!G4*Weighting!Q7+TUM_db1_S4_Util!H4*Weighting!Q8+TUM_db1_S4_Util!I4*Weighting!Q9+TUM_db1_S4_Util!J4*Weighting!Q10+TUM_db1_S4_Util!K4*Weighting!Q11+TUM_db1_S4_Util!L4*Weighting!Q12+TUM_db1_S4_Util!M4*Weighting!Q13+TUM_db1_S4_Util!N4*Weighting!Q14+TUM_db1_S4_Util!O4*Weighting!Q15+TUM_db1_S4_Util!P4*Weighting!Q16+TUM_db1_S4_Util!Q4*Weighting!Q17</f>
        <v>-2.9349338656228793E-2</v>
      </c>
      <c r="R4" s="6">
        <f>+TUM_db1_S4_Util!B4*Weighting!R2+TUM_db1_S4_Util!C4*Weighting!R3+TUM_db1_S4_Util!D4*Weighting!R4+TUM_db1_S4_Util!E4*Weighting!R5+TUM_db1_S4_Util!F4*Weighting!R6+TUM_db1_S4_Util!G4*Weighting!R7+TUM_db1_S4_Util!H4*Weighting!R8+TUM_db1_S4_Util!I4*Weighting!R9+TUM_db1_S4_Util!J4*Weighting!R10+TUM_db1_S4_Util!K4*Weighting!R11+TUM_db1_S4_Util!L4*Weighting!R12+TUM_db1_S4_Util!M4*Weighting!R13+TUM_db1_S4_Util!N4*Weighting!R14+TUM_db1_S4_Util!O4*Weighting!R15+TUM_db1_S4_Util!P4*Weighting!R16+TUM_db1_S4_Util!Q4*Weighting!R17</f>
        <v>-0.17807456282586706</v>
      </c>
      <c r="S4" s="6">
        <f>+TUM_db1_S4_Util!B4*Weighting!S2+TUM_db1_S4_Util!C4*Weighting!S3+TUM_db1_S4_Util!D4*Weighting!S4+TUM_db1_S4_Util!E4*Weighting!S5+TUM_db1_S4_Util!F4*Weighting!S6+TUM_db1_S4_Util!G4*Weighting!S7+TUM_db1_S4_Util!H4*Weighting!S8+TUM_db1_S4_Util!I4*Weighting!S9+TUM_db1_S4_Util!J4*Weighting!S10+TUM_db1_S4_Util!K4*Weighting!S11+TUM_db1_S4_Util!L4*Weighting!S12+TUM_db1_S4_Util!M4*Weighting!S13+TUM_db1_S4_Util!N4*Weighting!S14+TUM_db1_S4_Util!O4*Weighting!S15+TUM_db1_S4_Util!P4*Weighting!S16+TUM_db1_S4_Util!Q4*Weighting!S17</f>
        <v>-0.12172875205676224</v>
      </c>
      <c r="T4" s="6">
        <f>+TUM_db1_S4_Util!B4*Weighting!T2+TUM_db1_S4_Util!C4*Weighting!T3+TUM_db1_S4_Util!D4*Weighting!T4+TUM_db1_S4_Util!E4*Weighting!T5+TUM_db1_S4_Util!F4*Weighting!T6+TUM_db1_S4_Util!G4*Weighting!T7+TUM_db1_S4_Util!H4*Weighting!T8+TUM_db1_S4_Util!I4*Weighting!T9+TUM_db1_S4_Util!J4*Weighting!T10+TUM_db1_S4_Util!K4*Weighting!T11+TUM_db1_S4_Util!L4*Weighting!T12+TUM_db1_S4_Util!M4*Weighting!T13+TUM_db1_S4_Util!N4*Weighting!T14+TUM_db1_S4_Util!O4*Weighting!T15+TUM_db1_S4_Util!P4*Weighting!T16+TUM_db1_S4_Util!Q4*Weighting!T17</f>
        <v>-0.12809482708240774</v>
      </c>
      <c r="U4" s="6">
        <f>+TUM_db1_S4_Util!B4*Weighting!U2+TUM_db1_S4_Util!C4*Weighting!U3+TUM_db1_S4_Util!D4*Weighting!U4+TUM_db1_S4_Util!E4*Weighting!U5+TUM_db1_S4_Util!F4*Weighting!U6+TUM_db1_S4_Util!G4*Weighting!U7+TUM_db1_S4_Util!H4*Weighting!U8+TUM_db1_S4_Util!I4*Weighting!U9+TUM_db1_S4_Util!J4*Weighting!U10+TUM_db1_S4_Util!K4*Weighting!U11+TUM_db1_S4_Util!L4*Weighting!U12+TUM_db1_S4_Util!M4*Weighting!U13+TUM_db1_S4_Util!N4*Weighting!U14+TUM_db1_S4_Util!O4*Weighting!U15+TUM_db1_S4_Util!P4*Weighting!U16+TUM_db1_S4_Util!Q4*Weighting!U17</f>
        <v>-1.6267106143328373E-2</v>
      </c>
      <c r="V4" s="6">
        <f>+TUM_db1_S4_Util!B4*Weighting!V2+TUM_db1_S4_Util!C4*Weighting!V3+TUM_db1_S4_Util!D4*Weighting!V4+TUM_db1_S4_Util!E4*Weighting!V5+TUM_db1_S4_Util!F4*Weighting!V6+TUM_db1_S4_Util!G4*Weighting!V7+TUM_db1_S4_Util!H4*Weighting!V8+TUM_db1_S4_Util!I4*Weighting!V9+TUM_db1_S4_Util!J4*Weighting!V10+TUM_db1_S4_Util!K4*Weighting!V11+TUM_db1_S4_Util!L4*Weighting!V12+TUM_db1_S4_Util!M4*Weighting!V13+TUM_db1_S4_Util!N4*Weighting!V14+TUM_db1_S4_Util!O4*Weighting!V15+TUM_db1_S4_Util!P4*Weighting!V16+TUM_db1_S4_Util!Q4*Weighting!V17</f>
        <v>-7.2270735498977168E-2</v>
      </c>
      <c r="W4" s="6">
        <f>+TUM_db1_S4_Util!B4*Weighting!W2+TUM_db1_S4_Util!C4*Weighting!W3+TUM_db1_S4_Util!D4*Weighting!W4+TUM_db1_S4_Util!E4*Weighting!W5+TUM_db1_S4_Util!F4*Weighting!W6+TUM_db1_S4_Util!G4*Weighting!W7+TUM_db1_S4_Util!H4*Weighting!W8+TUM_db1_S4_Util!I4*Weighting!W9+TUM_db1_S4_Util!J4*Weighting!W10+TUM_db1_S4_Util!K4*Weighting!W11+TUM_db1_S4_Util!L4*Weighting!W12+TUM_db1_S4_Util!M4*Weighting!W13+TUM_db1_S4_Util!N4*Weighting!W14+TUM_db1_S4_Util!O4*Weighting!W15+TUM_db1_S4_Util!P4*Weighting!W16+TUM_db1_S4_Util!Q4*Weighting!W17</f>
        <v>-1.2655668358247298</v>
      </c>
      <c r="X4" s="6">
        <f>+TUM_db1_S4_Util!B4*Weighting!X2+TUM_db1_S4_Util!C4*Weighting!X3+TUM_db1_S4_Util!D4*Weighting!X4+TUM_db1_S4_Util!E4*Weighting!X5+TUM_db1_S4_Util!F4*Weighting!X6+TUM_db1_S4_Util!G4*Weighting!X7+TUM_db1_S4_Util!H4*Weighting!X8+TUM_db1_S4_Util!I4*Weighting!X9+TUM_db1_S4_Util!J4*Weighting!X10+TUM_db1_S4_Util!K4*Weighting!X11+TUM_db1_S4_Util!L4*Weighting!X12+TUM_db1_S4_Util!M4*Weighting!X13+TUM_db1_S4_Util!N4*Weighting!X14+TUM_db1_S4_Util!O4*Weighting!X15+TUM_db1_S4_Util!P4*Weighting!X16+TUM_db1_S4_Util!Q4*Weighting!X17</f>
        <v>-2.7901214812064638E-2</v>
      </c>
      <c r="Y4" s="6">
        <f>+TUM_db1_S4_Util!B4*Weighting!Y2+TUM_db1_S4_Util!C4*Weighting!Y3+TUM_db1_S4_Util!D4*Weighting!Y4+TUM_db1_S4_Util!E4*Weighting!Y5+TUM_db1_S4_Util!F4*Weighting!Y6+TUM_db1_S4_Util!G4*Weighting!Y7+TUM_db1_S4_Util!H4*Weighting!Y8+TUM_db1_S4_Util!I4*Weighting!Y9+TUM_db1_S4_Util!J4*Weighting!Y10+TUM_db1_S4_Util!K4*Weighting!Y11+TUM_db1_S4_Util!L4*Weighting!Y12+TUM_db1_S4_Util!M4*Weighting!Y13+TUM_db1_S4_Util!N4*Weighting!Y14+TUM_db1_S4_Util!O4*Weighting!Y15+TUM_db1_S4_Util!P4*Weighting!Y16+TUM_db1_S4_Util!Q4*Weighting!Y17</f>
        <v>-1.5839934811261256E-2</v>
      </c>
      <c r="Z4" s="6">
        <f>+TUM_db1_S4_Util!B4*Weighting!Z2+TUM_db1_S4_Util!C4*Weighting!Z3+TUM_db1_S4_Util!D4*Weighting!Z4+TUM_db1_S4_Util!E4*Weighting!Z5+TUM_db1_S4_Util!F4*Weighting!Z6+TUM_db1_S4_Util!G4*Weighting!Z7+TUM_db1_S4_Util!H4*Weighting!Z8+TUM_db1_S4_Util!I4*Weighting!Z9+TUM_db1_S4_Util!J4*Weighting!Z10+TUM_db1_S4_Util!K4*Weighting!Z11+TUM_db1_S4_Util!L4*Weighting!Z12+TUM_db1_S4_Util!M4*Weighting!Z13+TUM_db1_S4_Util!N4*Weighting!Z14+TUM_db1_S4_Util!O4*Weighting!Z15+TUM_db1_S4_Util!P4*Weighting!Z16+TUM_db1_S4_Util!Q4*Weighting!Z17</f>
        <v>-0.29347561510213938</v>
      </c>
      <c r="AA4" s="6">
        <f>+TUM_db1_S4_Util!B4*Weighting!AA2+TUM_db1_S4_Util!C4*Weighting!AA3+TUM_db1_S4_Util!D4*Weighting!AA4+TUM_db1_S4_Util!E4*Weighting!AA5+TUM_db1_S4_Util!F4*Weighting!AA6+TUM_db1_S4_Util!G4*Weighting!AA7+TUM_db1_S4_Util!H4*Weighting!AA8+TUM_db1_S4_Util!I4*Weighting!AA9+TUM_db1_S4_Util!J4*Weighting!AA10+TUM_db1_S4_Util!K4*Weighting!AA11+TUM_db1_S4_Util!L4*Weighting!AA12+TUM_db1_S4_Util!M4*Weighting!AA13+TUM_db1_S4_Util!N4*Weighting!AA14+TUM_db1_S4_Util!O4*Weighting!AA15+TUM_db1_S4_Util!P4*Weighting!AA16+TUM_db1_S4_Util!Q4*Weighting!AA17</f>
        <v>-0.36907676318472965</v>
      </c>
    </row>
  </sheetData>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1_S4_Mat!B2*Weighting!B2+TUM_db1_S4_Mat!C2*Weighting!B3+TUM_db1_S4_Mat!D2*Weighting!B4+TUM_db1_S4_Mat!E2*Weighting!B5+TUM_db1_S4_Mat!F2*Weighting!B6+TUM_db1_S4_Mat!G2*Weighting!B7+TUM_db1_S4_Mat!H2*Weighting!B8+TUM_db1_S4_Mat!I2*Weighting!B9+TUM_db1_S4_Mat!J2*Weighting!B10+TUM_db1_S4_Mat!K2*Weighting!B11+TUM_db1_S4_Mat!L2*Weighting!B12+TUM_db1_S4_Mat!M2*Weighting!B13+TUM_db1_S4_Mat!N2*Weighting!B14+TUM_db1_S4_Mat!O2*Weighting!B15+TUM_db1_S4_Mat!P2*Weighting!B16+TUM_db1_S4_Mat!Q2*Weighting!B17</f>
        <v>166.87626282271808</v>
      </c>
      <c r="C2" s="6">
        <f ca="1">+TUM_db1_S4_Mat!B2*Weighting!C2+TUM_db1_S4_Mat!C2*Weighting!C3+TUM_db1_S4_Mat!D2*Weighting!C4+TUM_db1_S4_Mat!E2*Weighting!C5+TUM_db1_S4_Mat!F2*Weighting!C6+TUM_db1_S4_Mat!G2*Weighting!C7+TUM_db1_S4_Mat!H2*Weighting!C8+TUM_db1_S4_Mat!I2*Weighting!C9+TUM_db1_S4_Mat!J2*Weighting!C10+TUM_db1_S4_Mat!K2*Weighting!C11+TUM_db1_S4_Mat!L2*Weighting!C12+TUM_db1_S4_Mat!M2*Weighting!C13+TUM_db1_S4_Mat!N2*Weighting!C14+TUM_db1_S4_Mat!O2*Weighting!C15+TUM_db1_S4_Mat!P2*Weighting!C16+TUM_db1_S4_Mat!Q2*Weighting!C17</f>
        <v>125.48656660937911</v>
      </c>
      <c r="D2" s="6">
        <f ca="1">+TUM_db1_S4_Mat!B2*Weighting!D2+TUM_db1_S4_Mat!C2*Weighting!D3+TUM_db1_S4_Mat!D2*Weighting!D4+TUM_db1_S4_Mat!E2*Weighting!D5+TUM_db1_S4_Mat!F2*Weighting!D6+TUM_db1_S4_Mat!G2*Weighting!D7+TUM_db1_S4_Mat!H2*Weighting!D8+TUM_db1_S4_Mat!I2*Weighting!D9+TUM_db1_S4_Mat!J2*Weighting!D10+TUM_db1_S4_Mat!K2*Weighting!D11+TUM_db1_S4_Mat!L2*Weighting!D12+TUM_db1_S4_Mat!M2*Weighting!D13+TUM_db1_S4_Mat!N2*Weighting!D14+TUM_db1_S4_Mat!O2*Weighting!D15+TUM_db1_S4_Mat!P2*Weighting!D16+TUM_db1_S4_Mat!Q2*Weighting!D17</f>
        <v>162.0674678311573</v>
      </c>
      <c r="E2" s="6">
        <f ca="1">+TUM_db1_S4_Mat!B2*Weighting!E2+TUM_db1_S4_Mat!C2*Weighting!E3+TUM_db1_S4_Mat!D2*Weighting!E4+TUM_db1_S4_Mat!E2*Weighting!E5+TUM_db1_S4_Mat!F2*Weighting!E6+TUM_db1_S4_Mat!G2*Weighting!E7+TUM_db1_S4_Mat!H2*Weighting!E8+TUM_db1_S4_Mat!I2*Weighting!E9+TUM_db1_S4_Mat!J2*Weighting!E10+TUM_db1_S4_Mat!K2*Weighting!E11+TUM_db1_S4_Mat!L2*Weighting!E12+TUM_db1_S4_Mat!M2*Weighting!E13+TUM_db1_S4_Mat!N2*Weighting!E14+TUM_db1_S4_Mat!O2*Weighting!E15+TUM_db1_S4_Mat!P2*Weighting!E16+TUM_db1_S4_Mat!Q2*Weighting!E17</f>
        <v>94.214693659732376</v>
      </c>
      <c r="F2" s="6">
        <f ca="1">+TUM_db1_S4_Mat!B2*Weighting!F2+TUM_db1_S4_Mat!C2*Weighting!F3+TUM_db1_S4_Mat!D2*Weighting!F4+TUM_db1_S4_Mat!E2*Weighting!F5+TUM_db1_S4_Mat!F2*Weighting!F6+TUM_db1_S4_Mat!G2*Weighting!F7+TUM_db1_S4_Mat!H2*Weighting!F8+TUM_db1_S4_Mat!I2*Weighting!F9+TUM_db1_S4_Mat!J2*Weighting!F10+TUM_db1_S4_Mat!K2*Weighting!F11+TUM_db1_S4_Mat!L2*Weighting!F12+TUM_db1_S4_Mat!M2*Weighting!F13+TUM_db1_S4_Mat!N2*Weighting!F14+TUM_db1_S4_Mat!O2*Weighting!F15+TUM_db1_S4_Mat!P2*Weighting!F16+TUM_db1_S4_Mat!Q2*Weighting!F17</f>
        <v>141.01798780470759</v>
      </c>
      <c r="G2" s="6">
        <f>+TUM_db1_S4_Mat!B2*Weighting!G2+TUM_db1_S4_Mat!C2*Weighting!G3+TUM_db1_S4_Mat!D2*Weighting!G4+TUM_db1_S4_Mat!E2*Weighting!G5+TUM_db1_S4_Mat!F2*Weighting!G6+TUM_db1_S4_Mat!G2*Weighting!G7+TUM_db1_S4_Mat!H2*Weighting!G8+TUM_db1_S4_Mat!I2*Weighting!G9+TUM_db1_S4_Mat!J2*Weighting!G10+TUM_db1_S4_Mat!K2*Weighting!G11+TUM_db1_S4_Mat!L2*Weighting!G12+TUM_db1_S4_Mat!M2*Weighting!G13+TUM_db1_S4_Mat!N2*Weighting!G14+TUM_db1_S4_Mat!O2*Weighting!G15+TUM_db1_S4_Mat!P2*Weighting!G16+TUM_db1_S4_Mat!Q2*Weighting!G17</f>
        <v>176.50894713461747</v>
      </c>
      <c r="H2" s="6">
        <f>+TUM_db1_S4_Mat!B2*Weighting!H2+TUM_db1_S4_Mat!C2*Weighting!H3+TUM_db1_S4_Mat!D2*Weighting!H4+TUM_db1_S4_Mat!E2*Weighting!H5+TUM_db1_S4_Mat!F2*Weighting!H6+TUM_db1_S4_Mat!G2*Weighting!H7+TUM_db1_S4_Mat!H2*Weighting!H8+TUM_db1_S4_Mat!I2*Weighting!H9+TUM_db1_S4_Mat!J2*Weighting!H10+TUM_db1_S4_Mat!K2*Weighting!H11+TUM_db1_S4_Mat!L2*Weighting!H12+TUM_db1_S4_Mat!M2*Weighting!H13+TUM_db1_S4_Mat!N2*Weighting!H14+TUM_db1_S4_Mat!O2*Weighting!H15+TUM_db1_S4_Mat!P2*Weighting!H16+TUM_db1_S4_Mat!Q2*Weighting!H17</f>
        <v>193.66838324077753</v>
      </c>
      <c r="I2" s="6">
        <f>+TUM_db1_S4_Mat!B2*Weighting!I2+TUM_db1_S4_Mat!C2*Weighting!I3+TUM_db1_S4_Mat!D2*Weighting!I4+TUM_db1_S4_Mat!E2*Weighting!I5+TUM_db1_S4_Mat!F2*Weighting!I6+TUM_db1_S4_Mat!G2*Weighting!I7+TUM_db1_S4_Mat!H2*Weighting!I8+TUM_db1_S4_Mat!I2*Weighting!I9+TUM_db1_S4_Mat!J2*Weighting!I10+TUM_db1_S4_Mat!K2*Weighting!I11+TUM_db1_S4_Mat!L2*Weighting!I12+TUM_db1_S4_Mat!M2*Weighting!I13+TUM_db1_S4_Mat!N2*Weighting!I14+TUM_db1_S4_Mat!O2*Weighting!I15+TUM_db1_S4_Mat!P2*Weighting!I16+TUM_db1_S4_Mat!Q2*Weighting!I17</f>
        <v>171.37509397585106</v>
      </c>
      <c r="J2" s="6">
        <f>+TUM_db1_S4_Mat!B2*Weighting!J2+TUM_db1_S4_Mat!C2*Weighting!J3+TUM_db1_S4_Mat!D2*Weighting!J4+TUM_db1_S4_Mat!E2*Weighting!J5+TUM_db1_S4_Mat!F2*Weighting!J6+TUM_db1_S4_Mat!G2*Weighting!J7+TUM_db1_S4_Mat!H2*Weighting!J8+TUM_db1_S4_Mat!I2*Weighting!J9+TUM_db1_S4_Mat!J2*Weighting!J10+TUM_db1_S4_Mat!K2*Weighting!J11+TUM_db1_S4_Mat!L2*Weighting!J12+TUM_db1_S4_Mat!M2*Weighting!J13+TUM_db1_S4_Mat!N2*Weighting!J14+TUM_db1_S4_Mat!O2*Weighting!J15+TUM_db1_S4_Mat!P2*Weighting!J16+TUM_db1_S4_Mat!Q2*Weighting!J17</f>
        <v>225.8957985320036</v>
      </c>
      <c r="K2" s="6">
        <f>+TUM_db1_S4_Mat!B2*Weighting!K2+TUM_db1_S4_Mat!C2*Weighting!K3+TUM_db1_S4_Mat!D2*Weighting!K4+TUM_db1_S4_Mat!E2*Weighting!K5+TUM_db1_S4_Mat!F2*Weighting!K6+TUM_db1_S4_Mat!G2*Weighting!K7+TUM_db1_S4_Mat!H2*Weighting!K8+TUM_db1_S4_Mat!I2*Weighting!K9+TUM_db1_S4_Mat!J2*Weighting!K10+TUM_db1_S4_Mat!K2*Weighting!K11+TUM_db1_S4_Mat!L2*Weighting!K12+TUM_db1_S4_Mat!M2*Weighting!K13+TUM_db1_S4_Mat!N2*Weighting!K14+TUM_db1_S4_Mat!O2*Weighting!K15+TUM_db1_S4_Mat!P2*Weighting!K16+TUM_db1_S4_Mat!Q2*Weighting!K17</f>
        <v>132.90384654212252</v>
      </c>
      <c r="L2" s="6">
        <f>+TUM_db1_S4_Mat!B2*Weighting!L2+TUM_db1_S4_Mat!C2*Weighting!L3+TUM_db1_S4_Mat!D2*Weighting!L4+TUM_db1_S4_Mat!E2*Weighting!L5+TUM_db1_S4_Mat!F2*Weighting!L6+TUM_db1_S4_Mat!G2*Weighting!L7+TUM_db1_S4_Mat!H2*Weighting!L8+TUM_db1_S4_Mat!I2*Weighting!L9+TUM_db1_S4_Mat!J2*Weighting!L10+TUM_db1_S4_Mat!K2*Weighting!L11+TUM_db1_S4_Mat!L2*Weighting!L12+TUM_db1_S4_Mat!M2*Weighting!L13+TUM_db1_S4_Mat!N2*Weighting!L14+TUM_db1_S4_Mat!O2*Weighting!L15+TUM_db1_S4_Mat!P2*Weighting!L16+TUM_db1_S4_Mat!Q2*Weighting!L17</f>
        <v>44.620135299718399</v>
      </c>
      <c r="M2" s="6">
        <f>+TUM_db1_S4_Mat!B2*Weighting!M2+TUM_db1_S4_Mat!C2*Weighting!M3+TUM_db1_S4_Mat!D2*Weighting!M4+TUM_db1_S4_Mat!E2*Weighting!M5+TUM_db1_S4_Mat!F2*Weighting!M6+TUM_db1_S4_Mat!G2*Weighting!M7+TUM_db1_S4_Mat!H2*Weighting!M8+TUM_db1_S4_Mat!I2*Weighting!M9+TUM_db1_S4_Mat!J2*Weighting!M10+TUM_db1_S4_Mat!K2*Weighting!M11+TUM_db1_S4_Mat!L2*Weighting!M12+TUM_db1_S4_Mat!M2*Weighting!M13+TUM_db1_S4_Mat!N2*Weighting!M14+TUM_db1_S4_Mat!O2*Weighting!M15+TUM_db1_S4_Mat!P2*Weighting!M16+TUM_db1_S4_Mat!Q2*Weighting!M17</f>
        <v>2.0383911180812739</v>
      </c>
      <c r="N2" s="6">
        <f>+TUM_db1_S4_Mat!B2*Weighting!N2+TUM_db1_S4_Mat!C2*Weighting!N3+TUM_db1_S4_Mat!D2*Weighting!N4+TUM_db1_S4_Mat!E2*Weighting!N5+TUM_db1_S4_Mat!F2*Weighting!N6+TUM_db1_S4_Mat!G2*Weighting!N7+TUM_db1_S4_Mat!H2*Weighting!N8+TUM_db1_S4_Mat!I2*Weighting!N9+TUM_db1_S4_Mat!J2*Weighting!N10+TUM_db1_S4_Mat!K2*Weighting!N11+TUM_db1_S4_Mat!L2*Weighting!N12+TUM_db1_S4_Mat!M2*Weighting!N13+TUM_db1_S4_Mat!N2*Weighting!N14+TUM_db1_S4_Mat!O2*Weighting!N15+TUM_db1_S4_Mat!P2*Weighting!N16+TUM_db1_S4_Mat!Q2*Weighting!N17</f>
        <v>501.20886394474115</v>
      </c>
      <c r="O2" s="6">
        <f>+TUM_db1_S4_Mat!B2*Weighting!O2+TUM_db1_S4_Mat!C2*Weighting!O3+TUM_db1_S4_Mat!D2*Weighting!O4+TUM_db1_S4_Mat!E2*Weighting!O5+TUM_db1_S4_Mat!F2*Weighting!O6+TUM_db1_S4_Mat!G2*Weighting!O7+TUM_db1_S4_Mat!H2*Weighting!O8+TUM_db1_S4_Mat!I2*Weighting!O9+TUM_db1_S4_Mat!J2*Weighting!O10+TUM_db1_S4_Mat!K2*Weighting!O11+TUM_db1_S4_Mat!L2*Weighting!O12+TUM_db1_S4_Mat!M2*Weighting!O13+TUM_db1_S4_Mat!N2*Weighting!O14+TUM_db1_S4_Mat!O2*Weighting!O15+TUM_db1_S4_Mat!P2*Weighting!O16+TUM_db1_S4_Mat!Q2*Weighting!O17</f>
        <v>-153.86808913803665</v>
      </c>
      <c r="P2" s="6">
        <f>+TUM_db1_S4_Mat!B2*Weighting!P2+TUM_db1_S4_Mat!C2*Weighting!P3+TUM_db1_S4_Mat!D2*Weighting!P4+TUM_db1_S4_Mat!E2*Weighting!P5+TUM_db1_S4_Mat!F2*Weighting!P6+TUM_db1_S4_Mat!G2*Weighting!P7+TUM_db1_S4_Mat!H2*Weighting!P8+TUM_db1_S4_Mat!I2*Weighting!P9+TUM_db1_S4_Mat!J2*Weighting!P10+TUM_db1_S4_Mat!K2*Weighting!P11+TUM_db1_S4_Mat!L2*Weighting!P12+TUM_db1_S4_Mat!M2*Weighting!P13+TUM_db1_S4_Mat!N2*Weighting!P14+TUM_db1_S4_Mat!O2*Weighting!P15+TUM_db1_S4_Mat!P2*Weighting!P16+TUM_db1_S4_Mat!Q2*Weighting!P17</f>
        <v>58.393483813663863</v>
      </c>
      <c r="Q2" s="6">
        <f>+TUM_db1_S4_Mat!B2*Weighting!Q2+TUM_db1_S4_Mat!C2*Weighting!Q3+TUM_db1_S4_Mat!D2*Weighting!Q4+TUM_db1_S4_Mat!E2*Weighting!Q5+TUM_db1_S4_Mat!F2*Weighting!Q6+TUM_db1_S4_Mat!G2*Weighting!Q7+TUM_db1_S4_Mat!H2*Weighting!Q8+TUM_db1_S4_Mat!I2*Weighting!Q9+TUM_db1_S4_Mat!J2*Weighting!Q10+TUM_db1_S4_Mat!K2*Weighting!Q11+TUM_db1_S4_Mat!L2*Weighting!Q12+TUM_db1_S4_Mat!M2*Weighting!Q13+TUM_db1_S4_Mat!N2*Weighting!Q14+TUM_db1_S4_Mat!O2*Weighting!Q15+TUM_db1_S4_Mat!P2*Weighting!Q16+TUM_db1_S4_Mat!Q2*Weighting!Q17</f>
        <v>5.0117891619283848</v>
      </c>
      <c r="R2" s="6">
        <f>+TUM_db1_S4_Mat!B2*Weighting!R2+TUM_db1_S4_Mat!C2*Weighting!R3+TUM_db1_S4_Mat!D2*Weighting!R4+TUM_db1_S4_Mat!E2*Weighting!R5+TUM_db1_S4_Mat!F2*Weighting!R6+TUM_db1_S4_Mat!G2*Weighting!R7+TUM_db1_S4_Mat!H2*Weighting!R8+TUM_db1_S4_Mat!I2*Weighting!R9+TUM_db1_S4_Mat!J2*Weighting!R10+TUM_db1_S4_Mat!K2*Weighting!R11+TUM_db1_S4_Mat!L2*Weighting!R12+TUM_db1_S4_Mat!M2*Weighting!R13+TUM_db1_S4_Mat!N2*Weighting!R14+TUM_db1_S4_Mat!O2*Weighting!R15+TUM_db1_S4_Mat!P2*Weighting!R16+TUM_db1_S4_Mat!Q2*Weighting!R17</f>
        <v>64.455183306338583</v>
      </c>
      <c r="S2" s="6">
        <f>+TUM_db1_S4_Mat!B2*Weighting!S2+TUM_db1_S4_Mat!C2*Weighting!S3+TUM_db1_S4_Mat!D2*Weighting!S4+TUM_db1_S4_Mat!E2*Weighting!S5+TUM_db1_S4_Mat!F2*Weighting!S6+TUM_db1_S4_Mat!G2*Weighting!S7+TUM_db1_S4_Mat!H2*Weighting!S8+TUM_db1_S4_Mat!I2*Weighting!S9+TUM_db1_S4_Mat!J2*Weighting!S10+TUM_db1_S4_Mat!K2*Weighting!S11+TUM_db1_S4_Mat!L2*Weighting!S12+TUM_db1_S4_Mat!M2*Weighting!S13+TUM_db1_S4_Mat!N2*Weighting!S14+TUM_db1_S4_Mat!O2*Weighting!S15+TUM_db1_S4_Mat!P2*Weighting!S16+TUM_db1_S4_Mat!Q2*Weighting!S17</f>
        <v>80.141173955471629</v>
      </c>
      <c r="T2" s="6">
        <f>+TUM_db1_S4_Mat!B2*Weighting!T2+TUM_db1_S4_Mat!C2*Weighting!T3+TUM_db1_S4_Mat!D2*Weighting!T4+TUM_db1_S4_Mat!E2*Weighting!T5+TUM_db1_S4_Mat!F2*Weighting!T6+TUM_db1_S4_Mat!G2*Weighting!T7+TUM_db1_S4_Mat!H2*Weighting!T8+TUM_db1_S4_Mat!I2*Weighting!T9+TUM_db1_S4_Mat!J2*Weighting!T10+TUM_db1_S4_Mat!K2*Weighting!T11+TUM_db1_S4_Mat!L2*Weighting!T12+TUM_db1_S4_Mat!M2*Weighting!T13+TUM_db1_S4_Mat!N2*Weighting!T14+TUM_db1_S4_Mat!O2*Weighting!T15+TUM_db1_S4_Mat!P2*Weighting!T16+TUM_db1_S4_Mat!Q2*Weighting!T17</f>
        <v>100.60414484545601</v>
      </c>
      <c r="U2" s="6">
        <f>+TUM_db1_S4_Mat!B2*Weighting!U2+TUM_db1_S4_Mat!C2*Weighting!U3+TUM_db1_S4_Mat!D2*Weighting!U4+TUM_db1_S4_Mat!E2*Weighting!U5+TUM_db1_S4_Mat!F2*Weighting!U6+TUM_db1_S4_Mat!G2*Weighting!U7+TUM_db1_S4_Mat!H2*Weighting!U8+TUM_db1_S4_Mat!I2*Weighting!U9+TUM_db1_S4_Mat!J2*Weighting!U10+TUM_db1_S4_Mat!K2*Weighting!U11+TUM_db1_S4_Mat!L2*Weighting!U12+TUM_db1_S4_Mat!M2*Weighting!U13+TUM_db1_S4_Mat!N2*Weighting!U14+TUM_db1_S4_Mat!O2*Weighting!U15+TUM_db1_S4_Mat!P2*Weighting!U16+TUM_db1_S4_Mat!Q2*Weighting!U17</f>
        <v>68.69832709576329</v>
      </c>
      <c r="V2" s="6">
        <f>+TUM_db1_S4_Mat!B2*Weighting!V2+TUM_db1_S4_Mat!C2*Weighting!V3+TUM_db1_S4_Mat!D2*Weighting!V4+TUM_db1_S4_Mat!E2*Weighting!V5+TUM_db1_S4_Mat!F2*Weighting!V6+TUM_db1_S4_Mat!G2*Weighting!V7+TUM_db1_S4_Mat!H2*Weighting!V8+TUM_db1_S4_Mat!I2*Weighting!V9+TUM_db1_S4_Mat!J2*Weighting!V10+TUM_db1_S4_Mat!K2*Weighting!V11+TUM_db1_S4_Mat!L2*Weighting!V12+TUM_db1_S4_Mat!M2*Weighting!V13+TUM_db1_S4_Mat!N2*Weighting!V14+TUM_db1_S4_Mat!O2*Weighting!V15+TUM_db1_S4_Mat!P2*Weighting!V16+TUM_db1_S4_Mat!Q2*Weighting!V17</f>
        <v>132.43197764895311</v>
      </c>
      <c r="W2" s="6">
        <f>+TUM_db1_S4_Mat!B2*Weighting!W2+TUM_db1_S4_Mat!C2*Weighting!W3+TUM_db1_S4_Mat!D2*Weighting!W4+TUM_db1_S4_Mat!E2*Weighting!W5+TUM_db1_S4_Mat!F2*Weighting!W6+TUM_db1_S4_Mat!G2*Weighting!W7+TUM_db1_S4_Mat!H2*Weighting!W8+TUM_db1_S4_Mat!I2*Weighting!W9+TUM_db1_S4_Mat!J2*Weighting!W10+TUM_db1_S4_Mat!K2*Weighting!W11+TUM_db1_S4_Mat!L2*Weighting!W12+TUM_db1_S4_Mat!M2*Weighting!W13+TUM_db1_S4_Mat!N2*Weighting!W14+TUM_db1_S4_Mat!O2*Weighting!W15+TUM_db1_S4_Mat!P2*Weighting!W16+TUM_db1_S4_Mat!Q2*Weighting!W17</f>
        <v>686.74923704117077</v>
      </c>
      <c r="X2" s="6">
        <f>+TUM_db1_S4_Mat!B2*Weighting!X2+TUM_db1_S4_Mat!C2*Weighting!X3+TUM_db1_S4_Mat!D2*Weighting!X4+TUM_db1_S4_Mat!E2*Weighting!X5+TUM_db1_S4_Mat!F2*Weighting!X6+TUM_db1_S4_Mat!G2*Weighting!X7+TUM_db1_S4_Mat!H2*Weighting!X8+TUM_db1_S4_Mat!I2*Weighting!X9+TUM_db1_S4_Mat!J2*Weighting!X10+TUM_db1_S4_Mat!K2*Weighting!X11+TUM_db1_S4_Mat!L2*Weighting!X12+TUM_db1_S4_Mat!M2*Weighting!X13+TUM_db1_S4_Mat!N2*Weighting!X14+TUM_db1_S4_Mat!O2*Weighting!X15+TUM_db1_S4_Mat!P2*Weighting!X16+TUM_db1_S4_Mat!Q2*Weighting!X17</f>
        <v>83.721830826399795</v>
      </c>
      <c r="Y2" s="6">
        <f>+TUM_db1_S4_Mat!B2*Weighting!Y2+TUM_db1_S4_Mat!C2*Weighting!Y3+TUM_db1_S4_Mat!D2*Weighting!Y4+TUM_db1_S4_Mat!E2*Weighting!Y5+TUM_db1_S4_Mat!F2*Weighting!Y6+TUM_db1_S4_Mat!G2*Weighting!Y7+TUM_db1_S4_Mat!H2*Weighting!Y8+TUM_db1_S4_Mat!I2*Weighting!Y9+TUM_db1_S4_Mat!J2*Weighting!Y10+TUM_db1_S4_Mat!K2*Weighting!Y11+TUM_db1_S4_Mat!L2*Weighting!Y12+TUM_db1_S4_Mat!M2*Weighting!Y13+TUM_db1_S4_Mat!N2*Weighting!Y14+TUM_db1_S4_Mat!O2*Weighting!Y15+TUM_db1_S4_Mat!P2*Weighting!Y16+TUM_db1_S4_Mat!Q2*Weighting!Y17</f>
        <v>1012.9250191799869</v>
      </c>
      <c r="Z2" s="6">
        <f>+TUM_db1_S4_Mat!B2*Weighting!Z2+TUM_db1_S4_Mat!C2*Weighting!Z3+TUM_db1_S4_Mat!D2*Weighting!Z4+TUM_db1_S4_Mat!E2*Weighting!Z5+TUM_db1_S4_Mat!F2*Weighting!Z6+TUM_db1_S4_Mat!G2*Weighting!Z7+TUM_db1_S4_Mat!H2*Weighting!Z8+TUM_db1_S4_Mat!I2*Weighting!Z9+TUM_db1_S4_Mat!J2*Weighting!Z10+TUM_db1_S4_Mat!K2*Weighting!Z11+TUM_db1_S4_Mat!L2*Weighting!Z12+TUM_db1_S4_Mat!M2*Weighting!Z13+TUM_db1_S4_Mat!N2*Weighting!Z14+TUM_db1_S4_Mat!O2*Weighting!Z15+TUM_db1_S4_Mat!P2*Weighting!Z16+TUM_db1_S4_Mat!Q2*Weighting!Z17</f>
        <v>70.813829155699707</v>
      </c>
      <c r="AA2" s="6">
        <f>+TUM_db1_S4_Mat!B2*Weighting!AA2+TUM_db1_S4_Mat!C2*Weighting!AA3+TUM_db1_S4_Mat!D2*Weighting!AA4+TUM_db1_S4_Mat!E2*Weighting!AA5+TUM_db1_S4_Mat!F2*Weighting!AA6+TUM_db1_S4_Mat!G2*Weighting!AA7+TUM_db1_S4_Mat!H2*Weighting!AA8+TUM_db1_S4_Mat!I2*Weighting!AA9+TUM_db1_S4_Mat!J2*Weighting!AA10+TUM_db1_S4_Mat!K2*Weighting!AA11+TUM_db1_S4_Mat!L2*Weighting!AA12+TUM_db1_S4_Mat!M2*Weighting!AA13+TUM_db1_S4_Mat!N2*Weighting!AA14+TUM_db1_S4_Mat!O2*Weighting!AA15+TUM_db1_S4_Mat!P2*Weighting!AA16+TUM_db1_S4_Mat!Q2*Weighting!AA17</f>
        <v>66.197856898543478</v>
      </c>
    </row>
    <row r="3" spans="1:27" x14ac:dyDescent="0.35">
      <c r="A3" s="5" t="s">
        <v>2</v>
      </c>
      <c r="B3" s="6">
        <f ca="1">+TUM_db1_S4_Mat!B3*Weighting!B2+TUM_db1_S4_Mat!C3*Weighting!B3+TUM_db1_S4_Mat!D3*Weighting!B4+TUM_db1_S4_Mat!E3*Weighting!B5+TUM_db1_S4_Mat!F3*Weighting!B6+TUM_db1_S4_Mat!G3*Weighting!B7+TUM_db1_S4_Mat!H3*Weighting!B8+TUM_db1_S4_Mat!I3*Weighting!B9+TUM_db1_S4_Mat!J3*Weighting!B10+TUM_db1_S4_Mat!K3*Weighting!B11+TUM_db1_S4_Mat!L3*Weighting!B12+TUM_db1_S4_Mat!M3*Weighting!B13+TUM_db1_S4_Mat!N3*Weighting!B14+TUM_db1_S4_Mat!O3*Weighting!B15+TUM_db1_S4_Mat!P3*Weighting!B16+TUM_db1_S4_Mat!Q3*Weighting!B17</f>
        <v>36.680917616127594</v>
      </c>
      <c r="C3" s="6">
        <f ca="1">+TUM_db1_S4_Mat!B3*Weighting!C2+TUM_db1_S4_Mat!C3*Weighting!C3+TUM_db1_S4_Mat!D3*Weighting!C4+TUM_db1_S4_Mat!E3*Weighting!C5+TUM_db1_S4_Mat!F3*Weighting!C6+TUM_db1_S4_Mat!G3*Weighting!C7+TUM_db1_S4_Mat!H3*Weighting!C8+TUM_db1_S4_Mat!I3*Weighting!C9+TUM_db1_S4_Mat!J3*Weighting!C10+TUM_db1_S4_Mat!K3*Weighting!C11+TUM_db1_S4_Mat!L3*Weighting!C12+TUM_db1_S4_Mat!M3*Weighting!C13+TUM_db1_S4_Mat!N3*Weighting!C14+TUM_db1_S4_Mat!O3*Weighting!C15+TUM_db1_S4_Mat!P3*Weighting!C16+TUM_db1_S4_Mat!Q3*Weighting!C17</f>
        <v>27.244005348248301</v>
      </c>
      <c r="D3" s="6">
        <f ca="1">+TUM_db1_S4_Mat!B3*Weighting!D2+TUM_db1_S4_Mat!C3*Weighting!D3+TUM_db1_S4_Mat!D3*Weighting!D4+TUM_db1_S4_Mat!E3*Weighting!D5+TUM_db1_S4_Mat!F3*Weighting!D6+TUM_db1_S4_Mat!G3*Weighting!D7+TUM_db1_S4_Mat!H3*Weighting!D8+TUM_db1_S4_Mat!I3*Weighting!D9+TUM_db1_S4_Mat!J3*Weighting!D10+TUM_db1_S4_Mat!K3*Weighting!D11+TUM_db1_S4_Mat!L3*Weighting!D12+TUM_db1_S4_Mat!M3*Weighting!D13+TUM_db1_S4_Mat!N3*Weighting!D14+TUM_db1_S4_Mat!O3*Weighting!D15+TUM_db1_S4_Mat!P3*Weighting!D16+TUM_db1_S4_Mat!Q3*Weighting!D17</f>
        <v>35.493276028995716</v>
      </c>
      <c r="E3" s="6">
        <f ca="1">+TUM_db1_S4_Mat!B3*Weighting!E2+TUM_db1_S4_Mat!C3*Weighting!E3+TUM_db1_S4_Mat!D3*Weighting!E4+TUM_db1_S4_Mat!E3*Weighting!E5+TUM_db1_S4_Mat!F3*Weighting!E6+TUM_db1_S4_Mat!G3*Weighting!E7+TUM_db1_S4_Mat!H3*Weighting!E8+TUM_db1_S4_Mat!I3*Weighting!E9+TUM_db1_S4_Mat!J3*Weighting!E10+TUM_db1_S4_Mat!K3*Weighting!E11+TUM_db1_S4_Mat!L3*Weighting!E12+TUM_db1_S4_Mat!M3*Weighting!E13+TUM_db1_S4_Mat!N3*Weighting!E14+TUM_db1_S4_Mat!O3*Weighting!E15+TUM_db1_S4_Mat!P3*Weighting!E16+TUM_db1_S4_Mat!Q3*Weighting!E17</f>
        <v>21.071188127695486</v>
      </c>
      <c r="F3" s="6">
        <f ca="1">+TUM_db1_S4_Mat!B3*Weighting!F2+TUM_db1_S4_Mat!C3*Weighting!F3+TUM_db1_S4_Mat!D3*Weighting!F4+TUM_db1_S4_Mat!E3*Weighting!F5+TUM_db1_S4_Mat!F3*Weighting!F6+TUM_db1_S4_Mat!G3*Weighting!F7+TUM_db1_S4_Mat!H3*Weighting!F8+TUM_db1_S4_Mat!I3*Weighting!F9+TUM_db1_S4_Mat!J3*Weighting!F10+TUM_db1_S4_Mat!K3*Weighting!F11+TUM_db1_S4_Mat!L3*Weighting!F12+TUM_db1_S4_Mat!M3*Weighting!F13+TUM_db1_S4_Mat!N3*Weighting!F14+TUM_db1_S4_Mat!O3*Weighting!F15+TUM_db1_S4_Mat!P3*Weighting!F16+TUM_db1_S4_Mat!Q3*Weighting!F17</f>
        <v>30.747221857196475</v>
      </c>
      <c r="G3" s="6">
        <f>+TUM_db1_S4_Mat!B3*Weighting!G2+TUM_db1_S4_Mat!C3*Weighting!G3+TUM_db1_S4_Mat!D3*Weighting!G4+TUM_db1_S4_Mat!E3*Weighting!G5+TUM_db1_S4_Mat!F3*Weighting!G6+TUM_db1_S4_Mat!G3*Weighting!G7+TUM_db1_S4_Mat!H3*Weighting!G8+TUM_db1_S4_Mat!I3*Weighting!G9+TUM_db1_S4_Mat!J3*Weighting!G10+TUM_db1_S4_Mat!K3*Weighting!G11+TUM_db1_S4_Mat!L3*Weighting!G12+TUM_db1_S4_Mat!M3*Weighting!G13+TUM_db1_S4_Mat!N3*Weighting!G14+TUM_db1_S4_Mat!O3*Weighting!G15+TUM_db1_S4_Mat!P3*Weighting!G16+TUM_db1_S4_Mat!Q3*Weighting!G17</f>
        <v>38.491229934651457</v>
      </c>
      <c r="H3" s="6">
        <f>+TUM_db1_S4_Mat!B3*Weighting!H2+TUM_db1_S4_Mat!C3*Weighting!H3+TUM_db1_S4_Mat!D3*Weighting!H4+TUM_db1_S4_Mat!E3*Weighting!H5+TUM_db1_S4_Mat!F3*Weighting!H6+TUM_db1_S4_Mat!G3*Weighting!H7+TUM_db1_S4_Mat!H3*Weighting!H8+TUM_db1_S4_Mat!I3*Weighting!H9+TUM_db1_S4_Mat!J3*Weighting!H10+TUM_db1_S4_Mat!K3*Weighting!H11+TUM_db1_S4_Mat!L3*Weighting!H12+TUM_db1_S4_Mat!M3*Weighting!H13+TUM_db1_S4_Mat!N3*Weighting!H14+TUM_db1_S4_Mat!O3*Weighting!H15+TUM_db1_S4_Mat!P3*Weighting!H16+TUM_db1_S4_Mat!Q3*Weighting!H17</f>
        <v>41.478504594376538</v>
      </c>
      <c r="I3" s="6">
        <f>+TUM_db1_S4_Mat!B3*Weighting!I2+TUM_db1_S4_Mat!C3*Weighting!I3+TUM_db1_S4_Mat!D3*Weighting!I4+TUM_db1_S4_Mat!E3*Weighting!I5+TUM_db1_S4_Mat!F3*Weighting!I6+TUM_db1_S4_Mat!G3*Weighting!I7+TUM_db1_S4_Mat!H3*Weighting!I8+TUM_db1_S4_Mat!I3*Weighting!I9+TUM_db1_S4_Mat!J3*Weighting!I10+TUM_db1_S4_Mat!K3*Weighting!I11+TUM_db1_S4_Mat!L3*Weighting!I12+TUM_db1_S4_Mat!M3*Weighting!I13+TUM_db1_S4_Mat!N3*Weighting!I14+TUM_db1_S4_Mat!O3*Weighting!I15+TUM_db1_S4_Mat!P3*Weighting!I16+TUM_db1_S4_Mat!Q3*Weighting!I17</f>
        <v>37.29620109361263</v>
      </c>
      <c r="J3" s="6">
        <f>+TUM_db1_S4_Mat!B3*Weighting!J2+TUM_db1_S4_Mat!C3*Weighting!J3+TUM_db1_S4_Mat!D3*Weighting!J4+TUM_db1_S4_Mat!E3*Weighting!J5+TUM_db1_S4_Mat!F3*Weighting!J6+TUM_db1_S4_Mat!G3*Weighting!J7+TUM_db1_S4_Mat!H3*Weighting!J8+TUM_db1_S4_Mat!I3*Weighting!J9+TUM_db1_S4_Mat!J3*Weighting!J10+TUM_db1_S4_Mat!K3*Weighting!J11+TUM_db1_S4_Mat!L3*Weighting!J12+TUM_db1_S4_Mat!M3*Weighting!J13+TUM_db1_S4_Mat!N3*Weighting!J14+TUM_db1_S4_Mat!O3*Weighting!J15+TUM_db1_S4_Mat!P3*Weighting!J16+TUM_db1_S4_Mat!Q3*Weighting!J17</f>
        <v>52.902200241260196</v>
      </c>
      <c r="K3" s="6">
        <f>+TUM_db1_S4_Mat!B3*Weighting!K2+TUM_db1_S4_Mat!C3*Weighting!K3+TUM_db1_S4_Mat!D3*Weighting!K4+TUM_db1_S4_Mat!E3*Weighting!K5+TUM_db1_S4_Mat!F3*Weighting!K6+TUM_db1_S4_Mat!G3*Weighting!K7+TUM_db1_S4_Mat!H3*Weighting!K8+TUM_db1_S4_Mat!I3*Weighting!K9+TUM_db1_S4_Mat!J3*Weighting!K10+TUM_db1_S4_Mat!K3*Weighting!K11+TUM_db1_S4_Mat!L3*Weighting!K12+TUM_db1_S4_Mat!M3*Weighting!K13+TUM_db1_S4_Mat!N3*Weighting!K14+TUM_db1_S4_Mat!O3*Weighting!K15+TUM_db1_S4_Mat!P3*Weighting!K16+TUM_db1_S4_Mat!Q3*Weighting!K17</f>
        <v>28.893284302088873</v>
      </c>
      <c r="L3" s="6">
        <f>+TUM_db1_S4_Mat!B3*Weighting!L2+TUM_db1_S4_Mat!C3*Weighting!L3+TUM_db1_S4_Mat!D3*Weighting!L4+TUM_db1_S4_Mat!E3*Weighting!L5+TUM_db1_S4_Mat!F3*Weighting!L6+TUM_db1_S4_Mat!G3*Weighting!L7+TUM_db1_S4_Mat!H3*Weighting!L8+TUM_db1_S4_Mat!I3*Weighting!L9+TUM_db1_S4_Mat!J3*Weighting!L10+TUM_db1_S4_Mat!K3*Weighting!L11+TUM_db1_S4_Mat!L3*Weighting!L12+TUM_db1_S4_Mat!M3*Weighting!L13+TUM_db1_S4_Mat!N3*Weighting!L14+TUM_db1_S4_Mat!O3*Weighting!L15+TUM_db1_S4_Mat!P3*Weighting!L16+TUM_db1_S4_Mat!Q3*Weighting!L17</f>
        <v>9.057271931196162</v>
      </c>
      <c r="M3" s="6">
        <f>+TUM_db1_S4_Mat!B3*Weighting!M2+TUM_db1_S4_Mat!C3*Weighting!M3+TUM_db1_S4_Mat!D3*Weighting!M4+TUM_db1_S4_Mat!E3*Weighting!M5+TUM_db1_S4_Mat!F3*Weighting!M6+TUM_db1_S4_Mat!G3*Weighting!M7+TUM_db1_S4_Mat!H3*Weighting!M8+TUM_db1_S4_Mat!I3*Weighting!M9+TUM_db1_S4_Mat!J3*Weighting!M10+TUM_db1_S4_Mat!K3*Weighting!M11+TUM_db1_S4_Mat!L3*Weighting!M12+TUM_db1_S4_Mat!M3*Weighting!M13+TUM_db1_S4_Mat!N3*Weighting!M14+TUM_db1_S4_Mat!O3*Weighting!M15+TUM_db1_S4_Mat!P3*Weighting!M16+TUM_db1_S4_Mat!Q3*Weighting!M17</f>
        <v>0.42358789778408079</v>
      </c>
      <c r="N3" s="6">
        <f>+TUM_db1_S4_Mat!B3*Weighting!N2+TUM_db1_S4_Mat!C3*Weighting!N3+TUM_db1_S4_Mat!D3*Weighting!N4+TUM_db1_S4_Mat!E3*Weighting!N5+TUM_db1_S4_Mat!F3*Weighting!N6+TUM_db1_S4_Mat!G3*Weighting!N7+TUM_db1_S4_Mat!H3*Weighting!N8+TUM_db1_S4_Mat!I3*Weighting!N9+TUM_db1_S4_Mat!J3*Weighting!N10+TUM_db1_S4_Mat!K3*Weighting!N11+TUM_db1_S4_Mat!L3*Weighting!N12+TUM_db1_S4_Mat!M3*Weighting!N13+TUM_db1_S4_Mat!N3*Weighting!N14+TUM_db1_S4_Mat!O3*Weighting!N15+TUM_db1_S4_Mat!P3*Weighting!N16+TUM_db1_S4_Mat!Q3*Weighting!N17</f>
        <v>108.99187351583743</v>
      </c>
      <c r="O3" s="6">
        <f>+TUM_db1_S4_Mat!B3*Weighting!O2+TUM_db1_S4_Mat!C3*Weighting!O3+TUM_db1_S4_Mat!D3*Weighting!O4+TUM_db1_S4_Mat!E3*Weighting!O5+TUM_db1_S4_Mat!F3*Weighting!O6+TUM_db1_S4_Mat!G3*Weighting!O7+TUM_db1_S4_Mat!H3*Weighting!O8+TUM_db1_S4_Mat!I3*Weighting!O9+TUM_db1_S4_Mat!J3*Weighting!O10+TUM_db1_S4_Mat!K3*Weighting!O11+TUM_db1_S4_Mat!L3*Weighting!O12+TUM_db1_S4_Mat!M3*Weighting!O13+TUM_db1_S4_Mat!N3*Weighting!O14+TUM_db1_S4_Mat!O3*Weighting!O15+TUM_db1_S4_Mat!P3*Weighting!O16+TUM_db1_S4_Mat!Q3*Weighting!O17</f>
        <v>-18.952626243915944</v>
      </c>
      <c r="P3" s="6">
        <f>+TUM_db1_S4_Mat!B3*Weighting!P2+TUM_db1_S4_Mat!C3*Weighting!P3+TUM_db1_S4_Mat!D3*Weighting!P4+TUM_db1_S4_Mat!E3*Weighting!P5+TUM_db1_S4_Mat!F3*Weighting!P6+TUM_db1_S4_Mat!G3*Weighting!P7+TUM_db1_S4_Mat!H3*Weighting!P8+TUM_db1_S4_Mat!I3*Weighting!P9+TUM_db1_S4_Mat!J3*Weighting!P10+TUM_db1_S4_Mat!K3*Weighting!P11+TUM_db1_S4_Mat!L3*Weighting!P12+TUM_db1_S4_Mat!M3*Weighting!P13+TUM_db1_S4_Mat!N3*Weighting!P14+TUM_db1_S4_Mat!O3*Weighting!P15+TUM_db1_S4_Mat!P3*Weighting!P16+TUM_db1_S4_Mat!Q3*Weighting!P17</f>
        <v>11.552412826498621</v>
      </c>
      <c r="Q3" s="6">
        <f>+TUM_db1_S4_Mat!B3*Weighting!Q2+TUM_db1_S4_Mat!C3*Weighting!Q3+TUM_db1_S4_Mat!D3*Weighting!Q4+TUM_db1_S4_Mat!E3*Weighting!Q5+TUM_db1_S4_Mat!F3*Weighting!Q6+TUM_db1_S4_Mat!G3*Weighting!Q7+TUM_db1_S4_Mat!H3*Weighting!Q8+TUM_db1_S4_Mat!I3*Weighting!Q9+TUM_db1_S4_Mat!J3*Weighting!Q10+TUM_db1_S4_Mat!K3*Weighting!Q11+TUM_db1_S4_Mat!L3*Weighting!Q12+TUM_db1_S4_Mat!M3*Weighting!Q13+TUM_db1_S4_Mat!N3*Weighting!Q14+TUM_db1_S4_Mat!O3*Weighting!Q15+TUM_db1_S4_Mat!P3*Weighting!Q16+TUM_db1_S4_Mat!Q3*Weighting!Q17</f>
        <v>1.0334445121682847</v>
      </c>
      <c r="R3" s="6">
        <f>+TUM_db1_S4_Mat!B3*Weighting!R2+TUM_db1_S4_Mat!C3*Weighting!R3+TUM_db1_S4_Mat!D3*Weighting!R4+TUM_db1_S4_Mat!E3*Weighting!R5+TUM_db1_S4_Mat!F3*Weighting!R6+TUM_db1_S4_Mat!G3*Weighting!R7+TUM_db1_S4_Mat!H3*Weighting!R8+TUM_db1_S4_Mat!I3*Weighting!R9+TUM_db1_S4_Mat!J3*Weighting!R10+TUM_db1_S4_Mat!K3*Weighting!R11+TUM_db1_S4_Mat!L3*Weighting!R12+TUM_db1_S4_Mat!M3*Weighting!R13+TUM_db1_S4_Mat!N3*Weighting!R14+TUM_db1_S4_Mat!O3*Weighting!R15+TUM_db1_S4_Mat!P3*Weighting!R16+TUM_db1_S4_Mat!Q3*Weighting!R17</f>
        <v>13.823246397239867</v>
      </c>
      <c r="S3" s="6">
        <f>+TUM_db1_S4_Mat!B3*Weighting!S2+TUM_db1_S4_Mat!C3*Weighting!S3+TUM_db1_S4_Mat!D3*Weighting!S4+TUM_db1_S4_Mat!E3*Weighting!S5+TUM_db1_S4_Mat!F3*Weighting!S6+TUM_db1_S4_Mat!G3*Weighting!S7+TUM_db1_S4_Mat!H3*Weighting!S8+TUM_db1_S4_Mat!I3*Weighting!S9+TUM_db1_S4_Mat!J3*Weighting!S10+TUM_db1_S4_Mat!K3*Weighting!S11+TUM_db1_S4_Mat!L3*Weighting!S12+TUM_db1_S4_Mat!M3*Weighting!S13+TUM_db1_S4_Mat!N3*Weighting!S14+TUM_db1_S4_Mat!O3*Weighting!S15+TUM_db1_S4_Mat!P3*Weighting!S16+TUM_db1_S4_Mat!Q3*Weighting!S17</f>
        <v>15.72106541141617</v>
      </c>
      <c r="T3" s="6">
        <f>+TUM_db1_S4_Mat!B3*Weighting!T2+TUM_db1_S4_Mat!C3*Weighting!T3+TUM_db1_S4_Mat!D3*Weighting!T4+TUM_db1_S4_Mat!E3*Weighting!T5+TUM_db1_S4_Mat!F3*Weighting!T6+TUM_db1_S4_Mat!G3*Weighting!T7+TUM_db1_S4_Mat!H3*Weighting!T8+TUM_db1_S4_Mat!I3*Weighting!T9+TUM_db1_S4_Mat!J3*Weighting!T10+TUM_db1_S4_Mat!K3*Weighting!T11+TUM_db1_S4_Mat!L3*Weighting!T12+TUM_db1_S4_Mat!M3*Weighting!T13+TUM_db1_S4_Mat!N3*Weighting!T14+TUM_db1_S4_Mat!O3*Weighting!T15+TUM_db1_S4_Mat!P3*Weighting!T16+TUM_db1_S4_Mat!Q3*Weighting!T17</f>
        <v>19.553088129967854</v>
      </c>
      <c r="U3" s="6">
        <f>+TUM_db1_S4_Mat!B3*Weighting!U2+TUM_db1_S4_Mat!C3*Weighting!U3+TUM_db1_S4_Mat!D3*Weighting!U4+TUM_db1_S4_Mat!E3*Weighting!U5+TUM_db1_S4_Mat!F3*Weighting!U6+TUM_db1_S4_Mat!G3*Weighting!U7+TUM_db1_S4_Mat!H3*Weighting!U8+TUM_db1_S4_Mat!I3*Weighting!U9+TUM_db1_S4_Mat!J3*Weighting!U10+TUM_db1_S4_Mat!K3*Weighting!U11+TUM_db1_S4_Mat!L3*Weighting!U12+TUM_db1_S4_Mat!M3*Weighting!U13+TUM_db1_S4_Mat!N3*Weighting!U14+TUM_db1_S4_Mat!O3*Weighting!U15+TUM_db1_S4_Mat!P3*Weighting!U16+TUM_db1_S4_Mat!Q3*Weighting!U17</f>
        <v>13.916780114800266</v>
      </c>
      <c r="V3" s="6">
        <f>+TUM_db1_S4_Mat!B3*Weighting!V2+TUM_db1_S4_Mat!C3*Weighting!V3+TUM_db1_S4_Mat!D3*Weighting!V4+TUM_db1_S4_Mat!E3*Weighting!V5+TUM_db1_S4_Mat!F3*Weighting!V6+TUM_db1_S4_Mat!G3*Weighting!V7+TUM_db1_S4_Mat!H3*Weighting!V8+TUM_db1_S4_Mat!I3*Weighting!V9+TUM_db1_S4_Mat!J3*Weighting!V10+TUM_db1_S4_Mat!K3*Weighting!V11+TUM_db1_S4_Mat!L3*Weighting!V12+TUM_db1_S4_Mat!M3*Weighting!V13+TUM_db1_S4_Mat!N3*Weighting!V14+TUM_db1_S4_Mat!O3*Weighting!V15+TUM_db1_S4_Mat!P3*Weighting!V16+TUM_db1_S4_Mat!Q3*Weighting!V17</f>
        <v>25.76702119269742</v>
      </c>
      <c r="W3" s="6">
        <f>+TUM_db1_S4_Mat!B3*Weighting!W2+TUM_db1_S4_Mat!C3*Weighting!W3+TUM_db1_S4_Mat!D3*Weighting!W4+TUM_db1_S4_Mat!E3*Weighting!W5+TUM_db1_S4_Mat!F3*Weighting!W6+TUM_db1_S4_Mat!G3*Weighting!W7+TUM_db1_S4_Mat!H3*Weighting!W8+TUM_db1_S4_Mat!I3*Weighting!W9+TUM_db1_S4_Mat!J3*Weighting!W10+TUM_db1_S4_Mat!K3*Weighting!W11+TUM_db1_S4_Mat!L3*Weighting!W12+TUM_db1_S4_Mat!M3*Weighting!W13+TUM_db1_S4_Mat!N3*Weighting!W14+TUM_db1_S4_Mat!O3*Weighting!W15+TUM_db1_S4_Mat!P3*Weighting!W16+TUM_db1_S4_Mat!Q3*Weighting!W17</f>
        <v>166.76192665165541</v>
      </c>
      <c r="X3" s="6">
        <f>+TUM_db1_S4_Mat!B3*Weighting!X2+TUM_db1_S4_Mat!C3*Weighting!X3+TUM_db1_S4_Mat!D3*Weighting!X4+TUM_db1_S4_Mat!E3*Weighting!X5+TUM_db1_S4_Mat!F3*Weighting!X6+TUM_db1_S4_Mat!G3*Weighting!X7+TUM_db1_S4_Mat!H3*Weighting!X8+TUM_db1_S4_Mat!I3*Weighting!X9+TUM_db1_S4_Mat!J3*Weighting!X10+TUM_db1_S4_Mat!K3*Weighting!X11+TUM_db1_S4_Mat!L3*Weighting!X12+TUM_db1_S4_Mat!M3*Weighting!X13+TUM_db1_S4_Mat!N3*Weighting!X14+TUM_db1_S4_Mat!O3*Weighting!X15+TUM_db1_S4_Mat!P3*Weighting!X16+TUM_db1_S4_Mat!Q3*Weighting!X17</f>
        <v>18.558472779074442</v>
      </c>
      <c r="Y3" s="6">
        <f>+TUM_db1_S4_Mat!B3*Weighting!Y2+TUM_db1_S4_Mat!C3*Weighting!Y3+TUM_db1_S4_Mat!D3*Weighting!Y4+TUM_db1_S4_Mat!E3*Weighting!Y5+TUM_db1_S4_Mat!F3*Weighting!Y6+TUM_db1_S4_Mat!G3*Weighting!Y7+TUM_db1_S4_Mat!H3*Weighting!Y8+TUM_db1_S4_Mat!I3*Weighting!Y9+TUM_db1_S4_Mat!J3*Weighting!Y10+TUM_db1_S4_Mat!K3*Weighting!Y11+TUM_db1_S4_Mat!L3*Weighting!Y12+TUM_db1_S4_Mat!M3*Weighting!Y13+TUM_db1_S4_Mat!N3*Weighting!Y14+TUM_db1_S4_Mat!O3*Weighting!Y15+TUM_db1_S4_Mat!P3*Weighting!Y16+TUM_db1_S4_Mat!Q3*Weighting!Y17</f>
        <v>200.91695282535787</v>
      </c>
      <c r="Z3" s="6">
        <f>+TUM_db1_S4_Mat!B3*Weighting!Z2+TUM_db1_S4_Mat!C3*Weighting!Z3+TUM_db1_S4_Mat!D3*Weighting!Z4+TUM_db1_S4_Mat!E3*Weighting!Z5+TUM_db1_S4_Mat!F3*Weighting!Z6+TUM_db1_S4_Mat!G3*Weighting!Z7+TUM_db1_S4_Mat!H3*Weighting!Z8+TUM_db1_S4_Mat!I3*Weighting!Z9+TUM_db1_S4_Mat!J3*Weighting!Z10+TUM_db1_S4_Mat!K3*Weighting!Z11+TUM_db1_S4_Mat!L3*Weighting!Z12+TUM_db1_S4_Mat!M3*Weighting!Z13+TUM_db1_S4_Mat!N3*Weighting!Z14+TUM_db1_S4_Mat!O3*Weighting!Z15+TUM_db1_S4_Mat!P3*Weighting!Z16+TUM_db1_S4_Mat!Q3*Weighting!Z17</f>
        <v>14.886210600308099</v>
      </c>
      <c r="AA3" s="6">
        <f>+TUM_db1_S4_Mat!B3*Weighting!AA2+TUM_db1_S4_Mat!C3*Weighting!AA3+TUM_db1_S4_Mat!D3*Weighting!AA4+TUM_db1_S4_Mat!E3*Weighting!AA5+TUM_db1_S4_Mat!F3*Weighting!AA6+TUM_db1_S4_Mat!G3*Weighting!AA7+TUM_db1_S4_Mat!H3*Weighting!AA8+TUM_db1_S4_Mat!I3*Weighting!AA9+TUM_db1_S4_Mat!J3*Weighting!AA10+TUM_db1_S4_Mat!K3*Weighting!AA11+TUM_db1_S4_Mat!L3*Weighting!AA12+TUM_db1_S4_Mat!M3*Weighting!AA13+TUM_db1_S4_Mat!N3*Weighting!AA14+TUM_db1_S4_Mat!O3*Weighting!AA15+TUM_db1_S4_Mat!P3*Weighting!AA16+TUM_db1_S4_Mat!Q3*Weighting!AA17</f>
        <v>13.848950412337222</v>
      </c>
    </row>
    <row r="4" spans="1:27" x14ac:dyDescent="0.35">
      <c r="A4" s="5" t="s">
        <v>3</v>
      </c>
      <c r="B4" s="6">
        <f ca="1">+TUM_db1_S4_Mat!B4*Weighting!B2+TUM_db1_S4_Mat!C4*Weighting!B3+TUM_db1_S4_Mat!D4*Weighting!B4+TUM_db1_S4_Mat!E4*Weighting!B5+TUM_db1_S4_Mat!F4*Weighting!B6+TUM_db1_S4_Mat!G4*Weighting!B7+TUM_db1_S4_Mat!H4*Weighting!B8+TUM_db1_S4_Mat!I4*Weighting!B9+TUM_db1_S4_Mat!J4*Weighting!B10+TUM_db1_S4_Mat!K4*Weighting!B11+TUM_db1_S4_Mat!L4*Weighting!B12+TUM_db1_S4_Mat!M4*Weighting!B13+TUM_db1_S4_Mat!N4*Weighting!B14+TUM_db1_S4_Mat!O4*Weighting!B15+TUM_db1_S4_Mat!P4*Weighting!B16+TUM_db1_S4_Mat!Q4*Weighting!B17</f>
        <v>130.19534520659042</v>
      </c>
      <c r="C4" s="6">
        <f ca="1">+TUM_db1_S4_Mat!B4*Weighting!C2+TUM_db1_S4_Mat!C4*Weighting!C3+TUM_db1_S4_Mat!D4*Weighting!C4+TUM_db1_S4_Mat!E4*Weighting!C5+TUM_db1_S4_Mat!F4*Weighting!C6+TUM_db1_S4_Mat!G4*Weighting!C7+TUM_db1_S4_Mat!H4*Weighting!C8+TUM_db1_S4_Mat!I4*Weighting!C9+TUM_db1_S4_Mat!J4*Weighting!C10+TUM_db1_S4_Mat!K4*Weighting!C11+TUM_db1_S4_Mat!L4*Weighting!C12+TUM_db1_S4_Mat!M4*Weighting!C13+TUM_db1_S4_Mat!N4*Weighting!C14+TUM_db1_S4_Mat!O4*Weighting!C15+TUM_db1_S4_Mat!P4*Weighting!C16+TUM_db1_S4_Mat!Q4*Weighting!C17</f>
        <v>98.242561261130788</v>
      </c>
      <c r="D4" s="6">
        <f ca="1">+TUM_db1_S4_Mat!B4*Weighting!D2+TUM_db1_S4_Mat!C4*Weighting!D3+TUM_db1_S4_Mat!D4*Weighting!D4+TUM_db1_S4_Mat!E4*Weighting!D5+TUM_db1_S4_Mat!F4*Weighting!D6+TUM_db1_S4_Mat!G4*Weighting!D7+TUM_db1_S4_Mat!H4*Weighting!D8+TUM_db1_S4_Mat!I4*Weighting!D9+TUM_db1_S4_Mat!J4*Weighting!D10+TUM_db1_S4_Mat!K4*Weighting!D11+TUM_db1_S4_Mat!L4*Weighting!D12+TUM_db1_S4_Mat!M4*Weighting!D13+TUM_db1_S4_Mat!N4*Weighting!D14+TUM_db1_S4_Mat!O4*Weighting!D15+TUM_db1_S4_Mat!P4*Weighting!D16+TUM_db1_S4_Mat!Q4*Weighting!D17</f>
        <v>126.57419180216158</v>
      </c>
      <c r="E4" s="6">
        <f ca="1">+TUM_db1_S4_Mat!B4*Weighting!E2+TUM_db1_S4_Mat!C4*Weighting!E3+TUM_db1_S4_Mat!D4*Weighting!E4+TUM_db1_S4_Mat!E4*Weighting!E5+TUM_db1_S4_Mat!F4*Weighting!E6+TUM_db1_S4_Mat!G4*Weighting!E7+TUM_db1_S4_Mat!H4*Weighting!E8+TUM_db1_S4_Mat!I4*Weighting!E9+TUM_db1_S4_Mat!J4*Weighting!E10+TUM_db1_S4_Mat!K4*Weighting!E11+TUM_db1_S4_Mat!L4*Weighting!E12+TUM_db1_S4_Mat!M4*Weighting!E13+TUM_db1_S4_Mat!N4*Weighting!E14+TUM_db1_S4_Mat!O4*Weighting!E15+TUM_db1_S4_Mat!P4*Weighting!E16+TUM_db1_S4_Mat!Q4*Weighting!E17</f>
        <v>73.143505532036869</v>
      </c>
      <c r="F4" s="6">
        <f ca="1">+TUM_db1_S4_Mat!B4*Weighting!F2+TUM_db1_S4_Mat!C4*Weighting!F3+TUM_db1_S4_Mat!D4*Weighting!F4+TUM_db1_S4_Mat!E4*Weighting!F5+TUM_db1_S4_Mat!F4*Weighting!F6+TUM_db1_S4_Mat!G4*Weighting!F7+TUM_db1_S4_Mat!H4*Weighting!F8+TUM_db1_S4_Mat!I4*Weighting!F9+TUM_db1_S4_Mat!J4*Weighting!F10+TUM_db1_S4_Mat!K4*Weighting!F11+TUM_db1_S4_Mat!L4*Weighting!F12+TUM_db1_S4_Mat!M4*Weighting!F13+TUM_db1_S4_Mat!N4*Weighting!F14+TUM_db1_S4_Mat!O4*Weighting!F15+TUM_db1_S4_Mat!P4*Weighting!F16+TUM_db1_S4_Mat!Q4*Weighting!F17</f>
        <v>110.27076594751109</v>
      </c>
      <c r="G4" s="6">
        <f>+TUM_db1_S4_Mat!B4*Weighting!G2+TUM_db1_S4_Mat!C4*Weighting!G3+TUM_db1_S4_Mat!D4*Weighting!G4+TUM_db1_S4_Mat!E4*Weighting!G5+TUM_db1_S4_Mat!F4*Weighting!G6+TUM_db1_S4_Mat!G4*Weighting!G7+TUM_db1_S4_Mat!H4*Weighting!G8+TUM_db1_S4_Mat!I4*Weighting!G9+TUM_db1_S4_Mat!J4*Weighting!G10+TUM_db1_S4_Mat!K4*Weighting!G11+TUM_db1_S4_Mat!L4*Weighting!G12+TUM_db1_S4_Mat!M4*Weighting!G13+TUM_db1_S4_Mat!N4*Weighting!G14+TUM_db1_S4_Mat!O4*Weighting!G15+TUM_db1_S4_Mat!P4*Weighting!G16+TUM_db1_S4_Mat!Q4*Weighting!G17</f>
        <v>138.017717199966</v>
      </c>
      <c r="H4" s="6">
        <f>+TUM_db1_S4_Mat!B4*Weighting!H2+TUM_db1_S4_Mat!C4*Weighting!H3+TUM_db1_S4_Mat!D4*Weighting!H4+TUM_db1_S4_Mat!E4*Weighting!H5+TUM_db1_S4_Mat!F4*Weighting!H6+TUM_db1_S4_Mat!G4*Weighting!H7+TUM_db1_S4_Mat!H4*Weighting!H8+TUM_db1_S4_Mat!I4*Weighting!H9+TUM_db1_S4_Mat!J4*Weighting!H10+TUM_db1_S4_Mat!K4*Weighting!H11+TUM_db1_S4_Mat!L4*Weighting!H12+TUM_db1_S4_Mat!M4*Weighting!H13+TUM_db1_S4_Mat!N4*Weighting!H14+TUM_db1_S4_Mat!O4*Weighting!H15+TUM_db1_S4_Mat!P4*Weighting!H16+TUM_db1_S4_Mat!Q4*Weighting!H17</f>
        <v>152.18987864640093</v>
      </c>
      <c r="I4" s="6">
        <f>+TUM_db1_S4_Mat!B4*Weighting!I2+TUM_db1_S4_Mat!C4*Weighting!I3+TUM_db1_S4_Mat!D4*Weighting!I4+TUM_db1_S4_Mat!E4*Weighting!I5+TUM_db1_S4_Mat!F4*Weighting!I6+TUM_db1_S4_Mat!G4*Weighting!I7+TUM_db1_S4_Mat!H4*Weighting!I8+TUM_db1_S4_Mat!I4*Weighting!I9+TUM_db1_S4_Mat!J4*Weighting!I10+TUM_db1_S4_Mat!K4*Weighting!I11+TUM_db1_S4_Mat!L4*Weighting!I12+TUM_db1_S4_Mat!M4*Weighting!I13+TUM_db1_S4_Mat!N4*Weighting!I14+TUM_db1_S4_Mat!O4*Weighting!I15+TUM_db1_S4_Mat!P4*Weighting!I16+TUM_db1_S4_Mat!Q4*Weighting!I17</f>
        <v>134.07889288223842</v>
      </c>
      <c r="J4" s="6">
        <f>+TUM_db1_S4_Mat!B4*Weighting!J2+TUM_db1_S4_Mat!C4*Weighting!J3+TUM_db1_S4_Mat!D4*Weighting!J4+TUM_db1_S4_Mat!E4*Weighting!J5+TUM_db1_S4_Mat!F4*Weighting!J6+TUM_db1_S4_Mat!G4*Weighting!J7+TUM_db1_S4_Mat!H4*Weighting!J8+TUM_db1_S4_Mat!I4*Weighting!J9+TUM_db1_S4_Mat!J4*Weighting!J10+TUM_db1_S4_Mat!K4*Weighting!J11+TUM_db1_S4_Mat!L4*Weighting!J12+TUM_db1_S4_Mat!M4*Weighting!J13+TUM_db1_S4_Mat!N4*Weighting!J14+TUM_db1_S4_Mat!O4*Weighting!J15+TUM_db1_S4_Mat!P4*Weighting!J16+TUM_db1_S4_Mat!Q4*Weighting!J17</f>
        <v>172.99359829074336</v>
      </c>
      <c r="K4" s="6">
        <f>+TUM_db1_S4_Mat!B4*Weighting!K2+TUM_db1_S4_Mat!C4*Weighting!K3+TUM_db1_S4_Mat!D4*Weighting!K4+TUM_db1_S4_Mat!E4*Weighting!K5+TUM_db1_S4_Mat!F4*Weighting!K6+TUM_db1_S4_Mat!G4*Weighting!K7+TUM_db1_S4_Mat!H4*Weighting!K8+TUM_db1_S4_Mat!I4*Weighting!K9+TUM_db1_S4_Mat!J4*Weighting!K10+TUM_db1_S4_Mat!K4*Weighting!K11+TUM_db1_S4_Mat!L4*Weighting!K12+TUM_db1_S4_Mat!M4*Weighting!K13+TUM_db1_S4_Mat!N4*Weighting!K14+TUM_db1_S4_Mat!O4*Weighting!K15+TUM_db1_S4_Mat!P4*Weighting!K16+TUM_db1_S4_Mat!Q4*Weighting!K17</f>
        <v>104.01056224003365</v>
      </c>
      <c r="L4" s="6">
        <f>+TUM_db1_S4_Mat!B4*Weighting!L2+TUM_db1_S4_Mat!C4*Weighting!L3+TUM_db1_S4_Mat!D4*Weighting!L4+TUM_db1_S4_Mat!E4*Weighting!L5+TUM_db1_S4_Mat!F4*Weighting!L6+TUM_db1_S4_Mat!G4*Weighting!L7+TUM_db1_S4_Mat!H4*Weighting!L8+TUM_db1_S4_Mat!I4*Weighting!L9+TUM_db1_S4_Mat!J4*Weighting!L10+TUM_db1_S4_Mat!K4*Weighting!L11+TUM_db1_S4_Mat!L4*Weighting!L12+TUM_db1_S4_Mat!M4*Weighting!L13+TUM_db1_S4_Mat!N4*Weighting!L14+TUM_db1_S4_Mat!O4*Weighting!L15+TUM_db1_S4_Mat!P4*Weighting!L16+TUM_db1_S4_Mat!Q4*Weighting!L17</f>
        <v>35.562863368522237</v>
      </c>
      <c r="M4" s="6">
        <f>+TUM_db1_S4_Mat!B4*Weighting!M2+TUM_db1_S4_Mat!C4*Weighting!M3+TUM_db1_S4_Mat!D4*Weighting!M4+TUM_db1_S4_Mat!E4*Weighting!M5+TUM_db1_S4_Mat!F4*Weighting!M6+TUM_db1_S4_Mat!G4*Weighting!M7+TUM_db1_S4_Mat!H4*Weighting!M8+TUM_db1_S4_Mat!I4*Weighting!M9+TUM_db1_S4_Mat!J4*Weighting!M10+TUM_db1_S4_Mat!K4*Weighting!M11+TUM_db1_S4_Mat!L4*Weighting!M12+TUM_db1_S4_Mat!M4*Weighting!M13+TUM_db1_S4_Mat!N4*Weighting!M14+TUM_db1_S4_Mat!O4*Weighting!M15+TUM_db1_S4_Mat!P4*Weighting!M16+TUM_db1_S4_Mat!Q4*Weighting!M17</f>
        <v>1.6148032202971927</v>
      </c>
      <c r="N4" s="6">
        <f>+TUM_db1_S4_Mat!B4*Weighting!N2+TUM_db1_S4_Mat!C4*Weighting!N3+TUM_db1_S4_Mat!D4*Weighting!N4+TUM_db1_S4_Mat!E4*Weighting!N5+TUM_db1_S4_Mat!F4*Weighting!N6+TUM_db1_S4_Mat!G4*Weighting!N7+TUM_db1_S4_Mat!H4*Weighting!N8+TUM_db1_S4_Mat!I4*Weighting!N9+TUM_db1_S4_Mat!J4*Weighting!N10+TUM_db1_S4_Mat!K4*Weighting!N11+TUM_db1_S4_Mat!L4*Weighting!N12+TUM_db1_S4_Mat!M4*Weighting!N13+TUM_db1_S4_Mat!N4*Weighting!N14+TUM_db1_S4_Mat!O4*Weighting!N15+TUM_db1_S4_Mat!P4*Weighting!N16+TUM_db1_S4_Mat!Q4*Weighting!N17</f>
        <v>392.21699042890367</v>
      </c>
      <c r="O4" s="6">
        <f>+TUM_db1_S4_Mat!B4*Weighting!O2+TUM_db1_S4_Mat!C4*Weighting!O3+TUM_db1_S4_Mat!D4*Weighting!O4+TUM_db1_S4_Mat!E4*Weighting!O5+TUM_db1_S4_Mat!F4*Weighting!O6+TUM_db1_S4_Mat!G4*Weighting!O7+TUM_db1_S4_Mat!H4*Weighting!O8+TUM_db1_S4_Mat!I4*Weighting!O9+TUM_db1_S4_Mat!J4*Weighting!O10+TUM_db1_S4_Mat!K4*Weighting!O11+TUM_db1_S4_Mat!L4*Weighting!O12+TUM_db1_S4_Mat!M4*Weighting!O13+TUM_db1_S4_Mat!N4*Weighting!O14+TUM_db1_S4_Mat!O4*Weighting!O15+TUM_db1_S4_Mat!P4*Weighting!O16+TUM_db1_S4_Mat!Q4*Weighting!O17</f>
        <v>-134.91546289412071</v>
      </c>
      <c r="P4" s="6">
        <f>+TUM_db1_S4_Mat!B4*Weighting!P2+TUM_db1_S4_Mat!C4*Weighting!P3+TUM_db1_S4_Mat!D4*Weighting!P4+TUM_db1_S4_Mat!E4*Weighting!P5+TUM_db1_S4_Mat!F4*Weighting!P6+TUM_db1_S4_Mat!G4*Weighting!P7+TUM_db1_S4_Mat!H4*Weighting!P8+TUM_db1_S4_Mat!I4*Weighting!P9+TUM_db1_S4_Mat!J4*Weighting!P10+TUM_db1_S4_Mat!K4*Weighting!P11+TUM_db1_S4_Mat!L4*Weighting!P12+TUM_db1_S4_Mat!M4*Weighting!P13+TUM_db1_S4_Mat!N4*Weighting!P14+TUM_db1_S4_Mat!O4*Weighting!P15+TUM_db1_S4_Mat!P4*Weighting!P16+TUM_db1_S4_Mat!Q4*Weighting!P17</f>
        <v>46.841070987165232</v>
      </c>
      <c r="Q4" s="6">
        <f>+TUM_db1_S4_Mat!B4*Weighting!Q2+TUM_db1_S4_Mat!C4*Weighting!Q3+TUM_db1_S4_Mat!D4*Weighting!Q4+TUM_db1_S4_Mat!E4*Weighting!Q5+TUM_db1_S4_Mat!F4*Weighting!Q6+TUM_db1_S4_Mat!G4*Weighting!Q7+TUM_db1_S4_Mat!H4*Weighting!Q8+TUM_db1_S4_Mat!I4*Weighting!Q9+TUM_db1_S4_Mat!J4*Weighting!Q10+TUM_db1_S4_Mat!K4*Weighting!Q11+TUM_db1_S4_Mat!L4*Weighting!Q12+TUM_db1_S4_Mat!M4*Weighting!Q13+TUM_db1_S4_Mat!N4*Weighting!Q14+TUM_db1_S4_Mat!O4*Weighting!Q15+TUM_db1_S4_Mat!P4*Weighting!Q16+TUM_db1_S4_Mat!Q4*Weighting!Q17</f>
        <v>3.9783446497600998</v>
      </c>
      <c r="R4" s="6">
        <f>+TUM_db1_S4_Mat!B4*Weighting!R2+TUM_db1_S4_Mat!C4*Weighting!R3+TUM_db1_S4_Mat!D4*Weighting!R4+TUM_db1_S4_Mat!E4*Weighting!R5+TUM_db1_S4_Mat!F4*Weighting!R6+TUM_db1_S4_Mat!G4*Weighting!R7+TUM_db1_S4_Mat!H4*Weighting!R8+TUM_db1_S4_Mat!I4*Weighting!R9+TUM_db1_S4_Mat!J4*Weighting!R10+TUM_db1_S4_Mat!K4*Weighting!R11+TUM_db1_S4_Mat!L4*Weighting!R12+TUM_db1_S4_Mat!M4*Weighting!R13+TUM_db1_S4_Mat!N4*Weighting!R14+TUM_db1_S4_Mat!O4*Weighting!R15+TUM_db1_S4_Mat!P4*Weighting!R16+TUM_db1_S4_Mat!Q4*Weighting!R17</f>
        <v>50.631936909098705</v>
      </c>
      <c r="S4" s="6">
        <f>+TUM_db1_S4_Mat!B4*Weighting!S2+TUM_db1_S4_Mat!C4*Weighting!S3+TUM_db1_S4_Mat!D4*Weighting!S4+TUM_db1_S4_Mat!E4*Weighting!S5+TUM_db1_S4_Mat!F4*Weighting!S6+TUM_db1_S4_Mat!G4*Weighting!S7+TUM_db1_S4_Mat!H4*Weighting!S8+TUM_db1_S4_Mat!I4*Weighting!S9+TUM_db1_S4_Mat!J4*Weighting!S10+TUM_db1_S4_Mat!K4*Weighting!S11+TUM_db1_S4_Mat!L4*Weighting!S12+TUM_db1_S4_Mat!M4*Weighting!S13+TUM_db1_S4_Mat!N4*Weighting!S14+TUM_db1_S4_Mat!O4*Weighting!S15+TUM_db1_S4_Mat!P4*Weighting!S16+TUM_db1_S4_Mat!Q4*Weighting!S17</f>
        <v>64.420108544055466</v>
      </c>
      <c r="T4" s="6">
        <f>+TUM_db1_S4_Mat!B4*Weighting!T2+TUM_db1_S4_Mat!C4*Weighting!T3+TUM_db1_S4_Mat!D4*Weighting!T4+TUM_db1_S4_Mat!E4*Weighting!T5+TUM_db1_S4_Mat!F4*Weighting!T6+TUM_db1_S4_Mat!G4*Weighting!T7+TUM_db1_S4_Mat!H4*Weighting!T8+TUM_db1_S4_Mat!I4*Weighting!T9+TUM_db1_S4_Mat!J4*Weighting!T10+TUM_db1_S4_Mat!K4*Weighting!T11+TUM_db1_S4_Mat!L4*Weighting!T12+TUM_db1_S4_Mat!M4*Weighting!T13+TUM_db1_S4_Mat!N4*Weighting!T14+TUM_db1_S4_Mat!O4*Weighting!T15+TUM_db1_S4_Mat!P4*Weighting!T16+TUM_db1_S4_Mat!Q4*Weighting!T17</f>
        <v>81.051056715488158</v>
      </c>
      <c r="U4" s="6">
        <f>+TUM_db1_S4_Mat!B4*Weighting!U2+TUM_db1_S4_Mat!C4*Weighting!U3+TUM_db1_S4_Mat!D4*Weighting!U4+TUM_db1_S4_Mat!E4*Weighting!U5+TUM_db1_S4_Mat!F4*Weighting!U6+TUM_db1_S4_Mat!G4*Weighting!U7+TUM_db1_S4_Mat!H4*Weighting!U8+TUM_db1_S4_Mat!I4*Weighting!U9+TUM_db1_S4_Mat!J4*Weighting!U10+TUM_db1_S4_Mat!K4*Weighting!U11+TUM_db1_S4_Mat!L4*Weighting!U12+TUM_db1_S4_Mat!M4*Weighting!U13+TUM_db1_S4_Mat!N4*Weighting!U14+TUM_db1_S4_Mat!O4*Weighting!U15+TUM_db1_S4_Mat!P4*Weighting!U16+TUM_db1_S4_Mat!Q4*Weighting!U17</f>
        <v>54.781546980963022</v>
      </c>
      <c r="V4" s="6">
        <f>+TUM_db1_S4_Mat!B4*Weighting!V2+TUM_db1_S4_Mat!C4*Weighting!V3+TUM_db1_S4_Mat!D4*Weighting!V4+TUM_db1_S4_Mat!E4*Weighting!V5+TUM_db1_S4_Mat!F4*Weighting!V6+TUM_db1_S4_Mat!G4*Weighting!V7+TUM_db1_S4_Mat!H4*Weighting!V8+TUM_db1_S4_Mat!I4*Weighting!V9+TUM_db1_S4_Mat!J4*Weighting!V10+TUM_db1_S4_Mat!K4*Weighting!V11+TUM_db1_S4_Mat!L4*Weighting!V12+TUM_db1_S4_Mat!M4*Weighting!V13+TUM_db1_S4_Mat!N4*Weighting!V14+TUM_db1_S4_Mat!O4*Weighting!V15+TUM_db1_S4_Mat!P4*Weighting!V16+TUM_db1_S4_Mat!Q4*Weighting!V17</f>
        <v>106.66495645625569</v>
      </c>
      <c r="W4" s="6">
        <f>+TUM_db1_S4_Mat!B4*Weighting!W2+TUM_db1_S4_Mat!C4*Weighting!W3+TUM_db1_S4_Mat!D4*Weighting!W4+TUM_db1_S4_Mat!E4*Weighting!W5+TUM_db1_S4_Mat!F4*Weighting!W6+TUM_db1_S4_Mat!G4*Weighting!W7+TUM_db1_S4_Mat!H4*Weighting!W8+TUM_db1_S4_Mat!I4*Weighting!W9+TUM_db1_S4_Mat!J4*Weighting!W10+TUM_db1_S4_Mat!K4*Weighting!W11+TUM_db1_S4_Mat!L4*Weighting!W12+TUM_db1_S4_Mat!M4*Weighting!W13+TUM_db1_S4_Mat!N4*Weighting!W14+TUM_db1_S4_Mat!O4*Weighting!W15+TUM_db1_S4_Mat!P4*Weighting!W16+TUM_db1_S4_Mat!Q4*Weighting!W17</f>
        <v>519.9873103895153</v>
      </c>
      <c r="X4" s="6">
        <f>+TUM_db1_S4_Mat!B4*Weighting!X2+TUM_db1_S4_Mat!C4*Weighting!X3+TUM_db1_S4_Mat!D4*Weighting!X4+TUM_db1_S4_Mat!E4*Weighting!X5+TUM_db1_S4_Mat!F4*Weighting!X6+TUM_db1_S4_Mat!G4*Weighting!X7+TUM_db1_S4_Mat!H4*Weighting!X8+TUM_db1_S4_Mat!I4*Weighting!X9+TUM_db1_S4_Mat!J4*Weighting!X10+TUM_db1_S4_Mat!K4*Weighting!X11+TUM_db1_S4_Mat!L4*Weighting!X12+TUM_db1_S4_Mat!M4*Weighting!X13+TUM_db1_S4_Mat!N4*Weighting!X14+TUM_db1_S4_Mat!O4*Weighting!X15+TUM_db1_S4_Mat!P4*Weighting!X16+TUM_db1_S4_Mat!Q4*Weighting!X17</f>
        <v>65.16335804732536</v>
      </c>
      <c r="Y4" s="6">
        <f>+TUM_db1_S4_Mat!B4*Weighting!Y2+TUM_db1_S4_Mat!C4*Weighting!Y3+TUM_db1_S4_Mat!D4*Weighting!Y4+TUM_db1_S4_Mat!E4*Weighting!Y5+TUM_db1_S4_Mat!F4*Weighting!Y6+TUM_db1_S4_Mat!G4*Weighting!Y7+TUM_db1_S4_Mat!H4*Weighting!Y8+TUM_db1_S4_Mat!I4*Weighting!Y9+TUM_db1_S4_Mat!J4*Weighting!Y10+TUM_db1_S4_Mat!K4*Weighting!Y11+TUM_db1_S4_Mat!L4*Weighting!Y12+TUM_db1_S4_Mat!M4*Weighting!Y13+TUM_db1_S4_Mat!N4*Weighting!Y14+TUM_db1_S4_Mat!O4*Weighting!Y15+TUM_db1_S4_Mat!P4*Weighting!Y16+TUM_db1_S4_Mat!Q4*Weighting!Y17</f>
        <v>812.00806635462891</v>
      </c>
      <c r="Z4" s="6">
        <f>+TUM_db1_S4_Mat!B4*Weighting!Z2+TUM_db1_S4_Mat!C4*Weighting!Z3+TUM_db1_S4_Mat!D4*Weighting!Z4+TUM_db1_S4_Mat!E4*Weighting!Z5+TUM_db1_S4_Mat!F4*Weighting!Z6+TUM_db1_S4_Mat!G4*Weighting!Z7+TUM_db1_S4_Mat!H4*Weighting!Z8+TUM_db1_S4_Mat!I4*Weighting!Z9+TUM_db1_S4_Mat!J4*Weighting!Z10+TUM_db1_S4_Mat!K4*Weighting!Z11+TUM_db1_S4_Mat!L4*Weighting!Z12+TUM_db1_S4_Mat!M4*Weighting!Z13+TUM_db1_S4_Mat!N4*Weighting!Z14+TUM_db1_S4_Mat!O4*Weighting!Z15+TUM_db1_S4_Mat!P4*Weighting!Z16+TUM_db1_S4_Mat!Q4*Weighting!Z17</f>
        <v>55.927618555391597</v>
      </c>
      <c r="AA4" s="6">
        <f>+TUM_db1_S4_Mat!B4*Weighting!AA2+TUM_db1_S4_Mat!C4*Weighting!AA3+TUM_db1_S4_Mat!D4*Weighting!AA4+TUM_db1_S4_Mat!E4*Weighting!AA5+TUM_db1_S4_Mat!F4*Weighting!AA6+TUM_db1_S4_Mat!G4*Weighting!AA7+TUM_db1_S4_Mat!H4*Weighting!AA8+TUM_db1_S4_Mat!I4*Weighting!AA9+TUM_db1_S4_Mat!J4*Weighting!AA10+TUM_db1_S4_Mat!K4*Weighting!AA11+TUM_db1_S4_Mat!L4*Weighting!AA12+TUM_db1_S4_Mat!M4*Weighting!AA13+TUM_db1_S4_Mat!N4*Weighting!AA14+TUM_db1_S4_Mat!O4*Weighting!AA15+TUM_db1_S4_Mat!P4*Weighting!AA16+TUM_db1_S4_Mat!Q4*Weighting!AA17</f>
        <v>52.348906486206253</v>
      </c>
    </row>
  </sheetData>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1_S5_Treatm!B2*Weighting!B2+TUM_db1_S5_Treatm!C2*Weighting!B3+TUM_db1_S5_Treatm!D2*Weighting!B4+TUM_db1_S5_Treatm!E2*Weighting!B5+TUM_db1_S5_Treatm!F2*Weighting!B6+TUM_db1_S5_Treatm!G2*Weighting!B7+TUM_db1_S5_Treatm!H2*Weighting!B8+TUM_db1_S5_Treatm!I2*Weighting!B9+TUM_db1_S5_Treatm!J2*Weighting!B10+TUM_db1_S5_Treatm!K2*Weighting!B11+TUM_db1_S5_Treatm!L2*Weighting!B12+TUM_db1_S5_Treatm!M2*Weighting!B13+TUM_db1_S5_Treatm!N2*Weighting!B14+TUM_db1_S5_Treatm!O2*Weighting!B15+TUM_db1_S5_Treatm!P2*Weighting!B16+TUM_db1_S5_Treatm!Q2*Weighting!B17</f>
        <v>44.062251838290905</v>
      </c>
      <c r="C2" s="6">
        <f ca="1">+TUM_db1_S5_Treatm!B2*Weighting!C2+TUM_db1_S5_Treatm!C2*Weighting!C3+TUM_db1_S5_Treatm!D2*Weighting!C4+TUM_db1_S5_Treatm!E2*Weighting!C5+TUM_db1_S5_Treatm!F2*Weighting!C6+TUM_db1_S5_Treatm!G2*Weighting!C7+TUM_db1_S5_Treatm!H2*Weighting!C8+TUM_db1_S5_Treatm!I2*Weighting!C9+TUM_db1_S5_Treatm!J2*Weighting!C10+TUM_db1_S5_Treatm!K2*Weighting!C11+TUM_db1_S5_Treatm!L2*Weighting!C12+TUM_db1_S5_Treatm!M2*Weighting!C13+TUM_db1_S5_Treatm!N2*Weighting!C14+TUM_db1_S5_Treatm!O2*Weighting!C15+TUM_db1_S5_Treatm!P2*Weighting!C16+TUM_db1_S5_Treatm!Q2*Weighting!C17</f>
        <v>37.711406076895223</v>
      </c>
      <c r="D2" s="6">
        <f ca="1">+TUM_db1_S5_Treatm!B2*Weighting!D2+TUM_db1_S5_Treatm!C2*Weighting!D3+TUM_db1_S5_Treatm!D2*Weighting!D4+TUM_db1_S5_Treatm!E2*Weighting!D5+TUM_db1_S5_Treatm!F2*Weighting!D6+TUM_db1_S5_Treatm!G2*Weighting!D7+TUM_db1_S5_Treatm!H2*Weighting!D8+TUM_db1_S5_Treatm!I2*Weighting!D9+TUM_db1_S5_Treatm!J2*Weighting!D10+TUM_db1_S5_Treatm!K2*Weighting!D11+TUM_db1_S5_Treatm!L2*Weighting!D12+TUM_db1_S5_Treatm!M2*Weighting!D13+TUM_db1_S5_Treatm!N2*Weighting!D14+TUM_db1_S5_Treatm!O2*Weighting!D15+TUM_db1_S5_Treatm!P2*Weighting!D16+TUM_db1_S5_Treatm!Q2*Weighting!D17</f>
        <v>45.864884693596998</v>
      </c>
      <c r="E2" s="6">
        <f ca="1">+TUM_db1_S5_Treatm!B2*Weighting!E2+TUM_db1_S5_Treatm!C2*Weighting!E3+TUM_db1_S5_Treatm!D2*Weighting!E4+TUM_db1_S5_Treatm!E2*Weighting!E5+TUM_db1_S5_Treatm!F2*Weighting!E6+TUM_db1_S5_Treatm!G2*Weighting!E7+TUM_db1_S5_Treatm!H2*Weighting!E8+TUM_db1_S5_Treatm!I2*Weighting!E9+TUM_db1_S5_Treatm!J2*Weighting!E10+TUM_db1_S5_Treatm!K2*Weighting!E11+TUM_db1_S5_Treatm!L2*Weighting!E12+TUM_db1_S5_Treatm!M2*Weighting!E13+TUM_db1_S5_Treatm!N2*Weighting!E14+TUM_db1_S5_Treatm!O2*Weighting!E15+TUM_db1_S5_Treatm!P2*Weighting!E16+TUM_db1_S5_Treatm!Q2*Weighting!E17</f>
        <v>70.645766215508971</v>
      </c>
      <c r="F2" s="6">
        <f ca="1">+TUM_db1_S5_Treatm!B2*Weighting!F2+TUM_db1_S5_Treatm!C2*Weighting!F3+TUM_db1_S5_Treatm!D2*Weighting!F4+TUM_db1_S5_Treatm!E2*Weighting!F5+TUM_db1_S5_Treatm!F2*Weighting!F6+TUM_db1_S5_Treatm!G2*Weighting!F7+TUM_db1_S5_Treatm!H2*Weighting!F8+TUM_db1_S5_Treatm!I2*Weighting!F9+TUM_db1_S5_Treatm!J2*Weighting!F10+TUM_db1_S5_Treatm!K2*Weighting!F11+TUM_db1_S5_Treatm!L2*Weighting!F12+TUM_db1_S5_Treatm!M2*Weighting!F13+TUM_db1_S5_Treatm!N2*Weighting!F14+TUM_db1_S5_Treatm!O2*Weighting!F15+TUM_db1_S5_Treatm!P2*Weighting!F16+TUM_db1_S5_Treatm!Q2*Weighting!F17</f>
        <v>41.860525885818994</v>
      </c>
      <c r="G2" s="6">
        <f>+TUM_db1_S5_Treatm!B2*Weighting!G2+TUM_db1_S5_Treatm!C2*Weighting!G3+TUM_db1_S5_Treatm!D2*Weighting!G4+TUM_db1_S5_Treatm!E2*Weighting!G5+TUM_db1_S5_Treatm!F2*Weighting!G6+TUM_db1_S5_Treatm!G2*Weighting!G7+TUM_db1_S5_Treatm!H2*Weighting!G8+TUM_db1_S5_Treatm!I2*Weighting!G9+TUM_db1_S5_Treatm!J2*Weighting!G10+TUM_db1_S5_Treatm!K2*Weighting!G11+TUM_db1_S5_Treatm!L2*Weighting!G12+TUM_db1_S5_Treatm!M2*Weighting!G13+TUM_db1_S5_Treatm!N2*Weighting!G14+TUM_db1_S5_Treatm!O2*Weighting!G15+TUM_db1_S5_Treatm!P2*Weighting!G16+TUM_db1_S5_Treatm!Q2*Weighting!G17</f>
        <v>17.104115451688084</v>
      </c>
      <c r="H2" s="6">
        <f>+TUM_db1_S5_Treatm!B2*Weighting!H2+TUM_db1_S5_Treatm!C2*Weighting!H3+TUM_db1_S5_Treatm!D2*Weighting!H4+TUM_db1_S5_Treatm!E2*Weighting!H5+TUM_db1_S5_Treatm!F2*Weighting!H6+TUM_db1_S5_Treatm!G2*Weighting!H7+TUM_db1_S5_Treatm!H2*Weighting!H8+TUM_db1_S5_Treatm!I2*Weighting!H9+TUM_db1_S5_Treatm!J2*Weighting!H10+TUM_db1_S5_Treatm!K2*Weighting!H11+TUM_db1_S5_Treatm!L2*Weighting!H12+TUM_db1_S5_Treatm!M2*Weighting!H13+TUM_db1_S5_Treatm!N2*Weighting!H14+TUM_db1_S5_Treatm!O2*Weighting!H15+TUM_db1_S5_Treatm!P2*Weighting!H16+TUM_db1_S5_Treatm!Q2*Weighting!H17</f>
        <v>15.639097510259186</v>
      </c>
      <c r="I2" s="6">
        <f>+TUM_db1_S5_Treatm!B2*Weighting!I2+TUM_db1_S5_Treatm!C2*Weighting!I3+TUM_db1_S5_Treatm!D2*Weighting!I4+TUM_db1_S5_Treatm!E2*Weighting!I5+TUM_db1_S5_Treatm!F2*Weighting!I6+TUM_db1_S5_Treatm!G2*Weighting!I7+TUM_db1_S5_Treatm!H2*Weighting!I8+TUM_db1_S5_Treatm!I2*Weighting!I9+TUM_db1_S5_Treatm!J2*Weighting!I10+TUM_db1_S5_Treatm!K2*Weighting!I11+TUM_db1_S5_Treatm!L2*Weighting!I12+TUM_db1_S5_Treatm!M2*Weighting!I13+TUM_db1_S5_Treatm!N2*Weighting!I14+TUM_db1_S5_Treatm!O2*Weighting!I15+TUM_db1_S5_Treatm!P2*Weighting!I16+TUM_db1_S5_Treatm!Q2*Weighting!I17</f>
        <v>18.461703306090218</v>
      </c>
      <c r="J2" s="6">
        <f>+TUM_db1_S5_Treatm!B2*Weighting!J2+TUM_db1_S5_Treatm!C2*Weighting!J3+TUM_db1_S5_Treatm!D2*Weighting!J4+TUM_db1_S5_Treatm!E2*Weighting!J5+TUM_db1_S5_Treatm!F2*Weighting!J6+TUM_db1_S5_Treatm!G2*Weighting!J7+TUM_db1_S5_Treatm!H2*Weighting!J8+TUM_db1_S5_Treatm!I2*Weighting!J9+TUM_db1_S5_Treatm!J2*Weighting!J10+TUM_db1_S5_Treatm!K2*Weighting!J11+TUM_db1_S5_Treatm!L2*Weighting!J12+TUM_db1_S5_Treatm!M2*Weighting!J13+TUM_db1_S5_Treatm!N2*Weighting!J14+TUM_db1_S5_Treatm!O2*Weighting!J15+TUM_db1_S5_Treatm!P2*Weighting!J16+TUM_db1_S5_Treatm!Q2*Weighting!J17</f>
        <v>34.316847613508216</v>
      </c>
      <c r="K2" s="6">
        <f>+TUM_db1_S5_Treatm!B2*Weighting!K2+TUM_db1_S5_Treatm!C2*Weighting!K3+TUM_db1_S5_Treatm!D2*Weighting!K4+TUM_db1_S5_Treatm!E2*Weighting!K5+TUM_db1_S5_Treatm!F2*Weighting!K6+TUM_db1_S5_Treatm!G2*Weighting!K7+TUM_db1_S5_Treatm!H2*Weighting!K8+TUM_db1_S5_Treatm!I2*Weighting!K9+TUM_db1_S5_Treatm!J2*Weighting!K10+TUM_db1_S5_Treatm!K2*Weighting!K11+TUM_db1_S5_Treatm!L2*Weighting!K12+TUM_db1_S5_Treatm!M2*Weighting!K13+TUM_db1_S5_Treatm!N2*Weighting!K14+TUM_db1_S5_Treatm!O2*Weighting!K15+TUM_db1_S5_Treatm!P2*Weighting!K16+TUM_db1_S5_Treatm!Q2*Weighting!K17</f>
        <v>16.739726281636404</v>
      </c>
      <c r="L2" s="6">
        <f>+TUM_db1_S5_Treatm!B2*Weighting!L2+TUM_db1_S5_Treatm!C2*Weighting!L3+TUM_db1_S5_Treatm!D2*Weighting!L4+TUM_db1_S5_Treatm!E2*Weighting!L5+TUM_db1_S5_Treatm!F2*Weighting!L6+TUM_db1_S5_Treatm!G2*Weighting!L7+TUM_db1_S5_Treatm!H2*Weighting!L8+TUM_db1_S5_Treatm!I2*Weighting!L9+TUM_db1_S5_Treatm!J2*Weighting!L10+TUM_db1_S5_Treatm!K2*Weighting!L11+TUM_db1_S5_Treatm!L2*Weighting!L12+TUM_db1_S5_Treatm!M2*Weighting!L13+TUM_db1_S5_Treatm!N2*Weighting!L14+TUM_db1_S5_Treatm!O2*Weighting!L15+TUM_db1_S5_Treatm!P2*Weighting!L16+TUM_db1_S5_Treatm!Q2*Weighting!L17</f>
        <v>16.739991397907534</v>
      </c>
      <c r="M2" s="6">
        <f>+TUM_db1_S5_Treatm!B2*Weighting!M2+TUM_db1_S5_Treatm!C2*Weighting!M3+TUM_db1_S5_Treatm!D2*Weighting!M4+TUM_db1_S5_Treatm!E2*Weighting!M5+TUM_db1_S5_Treatm!F2*Weighting!M6+TUM_db1_S5_Treatm!G2*Weighting!M7+TUM_db1_S5_Treatm!H2*Weighting!M8+TUM_db1_S5_Treatm!I2*Weighting!M9+TUM_db1_S5_Treatm!J2*Weighting!M10+TUM_db1_S5_Treatm!K2*Weighting!M11+TUM_db1_S5_Treatm!L2*Weighting!M12+TUM_db1_S5_Treatm!M2*Weighting!M13+TUM_db1_S5_Treatm!N2*Weighting!M14+TUM_db1_S5_Treatm!O2*Weighting!M15+TUM_db1_S5_Treatm!P2*Weighting!M16+TUM_db1_S5_Treatm!Q2*Weighting!M17</f>
        <v>0.50384753775436331</v>
      </c>
      <c r="N2" s="6">
        <f>+TUM_db1_S5_Treatm!B2*Weighting!N2+TUM_db1_S5_Treatm!C2*Weighting!N3+TUM_db1_S5_Treatm!D2*Weighting!N4+TUM_db1_S5_Treatm!E2*Weighting!N5+TUM_db1_S5_Treatm!F2*Weighting!N6+TUM_db1_S5_Treatm!G2*Weighting!N7+TUM_db1_S5_Treatm!H2*Weighting!N8+TUM_db1_S5_Treatm!I2*Weighting!N9+TUM_db1_S5_Treatm!J2*Weighting!N10+TUM_db1_S5_Treatm!K2*Weighting!N11+TUM_db1_S5_Treatm!L2*Weighting!N12+TUM_db1_S5_Treatm!M2*Weighting!N13+TUM_db1_S5_Treatm!N2*Weighting!N14+TUM_db1_S5_Treatm!O2*Weighting!N15+TUM_db1_S5_Treatm!P2*Weighting!N16+TUM_db1_S5_Treatm!Q2*Weighting!N17</f>
        <v>41.654062116841416</v>
      </c>
      <c r="O2" s="6">
        <f>+TUM_db1_S5_Treatm!B2*Weighting!O2+TUM_db1_S5_Treatm!C2*Weighting!O3+TUM_db1_S5_Treatm!D2*Weighting!O4+TUM_db1_S5_Treatm!E2*Weighting!O5+TUM_db1_S5_Treatm!F2*Weighting!O6+TUM_db1_S5_Treatm!G2*Weighting!O7+TUM_db1_S5_Treatm!H2*Weighting!O8+TUM_db1_S5_Treatm!I2*Weighting!O9+TUM_db1_S5_Treatm!J2*Weighting!O10+TUM_db1_S5_Treatm!K2*Weighting!O11+TUM_db1_S5_Treatm!L2*Weighting!O12+TUM_db1_S5_Treatm!M2*Weighting!O13+TUM_db1_S5_Treatm!N2*Weighting!O14+TUM_db1_S5_Treatm!O2*Weighting!O15+TUM_db1_S5_Treatm!P2*Weighting!O16+TUM_db1_S5_Treatm!Q2*Weighting!O17</f>
        <v>15.506893467372457</v>
      </c>
      <c r="P2" s="6">
        <f>+TUM_db1_S5_Treatm!B2*Weighting!P2+TUM_db1_S5_Treatm!C2*Weighting!P3+TUM_db1_S5_Treatm!D2*Weighting!P4+TUM_db1_S5_Treatm!E2*Weighting!P5+TUM_db1_S5_Treatm!F2*Weighting!P6+TUM_db1_S5_Treatm!G2*Weighting!P7+TUM_db1_S5_Treatm!H2*Weighting!P8+TUM_db1_S5_Treatm!I2*Weighting!P9+TUM_db1_S5_Treatm!J2*Weighting!P10+TUM_db1_S5_Treatm!K2*Weighting!P11+TUM_db1_S5_Treatm!L2*Weighting!P12+TUM_db1_S5_Treatm!M2*Weighting!P13+TUM_db1_S5_Treatm!N2*Weighting!P14+TUM_db1_S5_Treatm!O2*Weighting!P15+TUM_db1_S5_Treatm!P2*Weighting!P16+TUM_db1_S5_Treatm!Q2*Weighting!P17</f>
        <v>18.859770729716644</v>
      </c>
      <c r="Q2" s="6">
        <f>+TUM_db1_S5_Treatm!B2*Weighting!Q2+TUM_db1_S5_Treatm!C2*Weighting!Q3+TUM_db1_S5_Treatm!D2*Weighting!Q4+TUM_db1_S5_Treatm!E2*Weighting!Q5+TUM_db1_S5_Treatm!F2*Weighting!Q6+TUM_db1_S5_Treatm!G2*Weighting!Q7+TUM_db1_S5_Treatm!H2*Weighting!Q8+TUM_db1_S5_Treatm!I2*Weighting!Q9+TUM_db1_S5_Treatm!J2*Weighting!Q10+TUM_db1_S5_Treatm!K2*Weighting!Q11+TUM_db1_S5_Treatm!L2*Weighting!Q12+TUM_db1_S5_Treatm!M2*Weighting!Q13+TUM_db1_S5_Treatm!N2*Weighting!Q14+TUM_db1_S5_Treatm!O2*Weighting!Q15+TUM_db1_S5_Treatm!P2*Weighting!Q16+TUM_db1_S5_Treatm!Q2*Weighting!Q17</f>
        <v>1.0976648925256671</v>
      </c>
      <c r="R2" s="6">
        <f>+TUM_db1_S5_Treatm!B2*Weighting!R2+TUM_db1_S5_Treatm!C2*Weighting!R3+TUM_db1_S5_Treatm!D2*Weighting!R4+TUM_db1_S5_Treatm!E2*Weighting!R5+TUM_db1_S5_Treatm!F2*Weighting!R6+TUM_db1_S5_Treatm!G2*Weighting!R7+TUM_db1_S5_Treatm!H2*Weighting!R8+TUM_db1_S5_Treatm!I2*Weighting!R9+TUM_db1_S5_Treatm!J2*Weighting!R10+TUM_db1_S5_Treatm!K2*Weighting!R11+TUM_db1_S5_Treatm!L2*Weighting!R12+TUM_db1_S5_Treatm!M2*Weighting!R13+TUM_db1_S5_Treatm!N2*Weighting!R14+TUM_db1_S5_Treatm!O2*Weighting!R15+TUM_db1_S5_Treatm!P2*Weighting!R16+TUM_db1_S5_Treatm!Q2*Weighting!R17</f>
        <v>83.22283765755418</v>
      </c>
      <c r="S2" s="6">
        <f>+TUM_db1_S5_Treatm!B2*Weighting!S2+TUM_db1_S5_Treatm!C2*Weighting!S3+TUM_db1_S5_Treatm!D2*Weighting!S4+TUM_db1_S5_Treatm!E2*Weighting!S5+TUM_db1_S5_Treatm!F2*Weighting!S6+TUM_db1_S5_Treatm!G2*Weighting!S7+TUM_db1_S5_Treatm!H2*Weighting!S8+TUM_db1_S5_Treatm!I2*Weighting!S9+TUM_db1_S5_Treatm!J2*Weighting!S10+TUM_db1_S5_Treatm!K2*Weighting!S11+TUM_db1_S5_Treatm!L2*Weighting!S12+TUM_db1_S5_Treatm!M2*Weighting!S13+TUM_db1_S5_Treatm!N2*Weighting!S14+TUM_db1_S5_Treatm!O2*Weighting!S15+TUM_db1_S5_Treatm!P2*Weighting!S16+TUM_db1_S5_Treatm!Q2*Weighting!S17</f>
        <v>28.468679677249366</v>
      </c>
      <c r="T2" s="6">
        <f>+TUM_db1_S5_Treatm!B2*Weighting!T2+TUM_db1_S5_Treatm!C2*Weighting!T3+TUM_db1_S5_Treatm!D2*Weighting!T4+TUM_db1_S5_Treatm!E2*Weighting!T5+TUM_db1_S5_Treatm!F2*Weighting!T6+TUM_db1_S5_Treatm!G2*Weighting!T7+TUM_db1_S5_Treatm!H2*Weighting!T8+TUM_db1_S5_Treatm!I2*Weighting!T9+TUM_db1_S5_Treatm!J2*Weighting!T10+TUM_db1_S5_Treatm!K2*Weighting!T11+TUM_db1_S5_Treatm!L2*Weighting!T12+TUM_db1_S5_Treatm!M2*Weighting!T13+TUM_db1_S5_Treatm!N2*Weighting!T14+TUM_db1_S5_Treatm!O2*Weighting!T15+TUM_db1_S5_Treatm!P2*Weighting!T16+TUM_db1_S5_Treatm!Q2*Weighting!T17</f>
        <v>39.185990453294778</v>
      </c>
      <c r="U2" s="6">
        <f>+TUM_db1_S5_Treatm!B2*Weighting!U2+TUM_db1_S5_Treatm!C2*Weighting!U3+TUM_db1_S5_Treatm!D2*Weighting!U4+TUM_db1_S5_Treatm!E2*Weighting!U5+TUM_db1_S5_Treatm!F2*Weighting!U6+TUM_db1_S5_Treatm!G2*Weighting!U7+TUM_db1_S5_Treatm!H2*Weighting!U8+TUM_db1_S5_Treatm!I2*Weighting!U9+TUM_db1_S5_Treatm!J2*Weighting!U10+TUM_db1_S5_Treatm!K2*Weighting!U11+TUM_db1_S5_Treatm!L2*Weighting!U12+TUM_db1_S5_Treatm!M2*Weighting!U13+TUM_db1_S5_Treatm!N2*Weighting!U14+TUM_db1_S5_Treatm!O2*Weighting!U15+TUM_db1_S5_Treatm!P2*Weighting!U16+TUM_db1_S5_Treatm!Q2*Weighting!U17</f>
        <v>0.76158280238562437</v>
      </c>
      <c r="V2" s="6">
        <f>+TUM_db1_S5_Treatm!B2*Weighting!V2+TUM_db1_S5_Treatm!C2*Weighting!V3+TUM_db1_S5_Treatm!D2*Weighting!V4+TUM_db1_S5_Treatm!E2*Weighting!V5+TUM_db1_S5_Treatm!F2*Weighting!V6+TUM_db1_S5_Treatm!G2*Weighting!V7+TUM_db1_S5_Treatm!H2*Weighting!V8+TUM_db1_S5_Treatm!I2*Weighting!V9+TUM_db1_S5_Treatm!J2*Weighting!V10+TUM_db1_S5_Treatm!K2*Weighting!V11+TUM_db1_S5_Treatm!L2*Weighting!V12+TUM_db1_S5_Treatm!M2*Weighting!V13+TUM_db1_S5_Treatm!N2*Weighting!V14+TUM_db1_S5_Treatm!O2*Weighting!V15+TUM_db1_S5_Treatm!P2*Weighting!V16+TUM_db1_S5_Treatm!Q2*Weighting!V17</f>
        <v>5.3821958215524717</v>
      </c>
      <c r="W2" s="6">
        <f>+TUM_db1_S5_Treatm!B2*Weighting!W2+TUM_db1_S5_Treatm!C2*Weighting!W3+TUM_db1_S5_Treatm!D2*Weighting!W4+TUM_db1_S5_Treatm!E2*Weighting!W5+TUM_db1_S5_Treatm!F2*Weighting!W6+TUM_db1_S5_Treatm!G2*Weighting!W7+TUM_db1_S5_Treatm!H2*Weighting!W8+TUM_db1_S5_Treatm!I2*Weighting!W9+TUM_db1_S5_Treatm!J2*Weighting!W10+TUM_db1_S5_Treatm!K2*Weighting!W11+TUM_db1_S5_Treatm!L2*Weighting!W12+TUM_db1_S5_Treatm!M2*Weighting!W13+TUM_db1_S5_Treatm!N2*Weighting!W14+TUM_db1_S5_Treatm!O2*Weighting!W15+TUM_db1_S5_Treatm!P2*Weighting!W16+TUM_db1_S5_Treatm!Q2*Weighting!W17</f>
        <v>4.0279814908433131</v>
      </c>
      <c r="X2" s="6">
        <f>+TUM_db1_S5_Treatm!B2*Weighting!X2+TUM_db1_S5_Treatm!C2*Weighting!X3+TUM_db1_S5_Treatm!D2*Weighting!X4+TUM_db1_S5_Treatm!E2*Weighting!X5+TUM_db1_S5_Treatm!F2*Weighting!X6+TUM_db1_S5_Treatm!G2*Weighting!X7+TUM_db1_S5_Treatm!H2*Weighting!X8+TUM_db1_S5_Treatm!I2*Weighting!X9+TUM_db1_S5_Treatm!J2*Weighting!X10+TUM_db1_S5_Treatm!K2*Weighting!X11+TUM_db1_S5_Treatm!L2*Weighting!X12+TUM_db1_S5_Treatm!M2*Weighting!X13+TUM_db1_S5_Treatm!N2*Weighting!X14+TUM_db1_S5_Treatm!O2*Weighting!X15+TUM_db1_S5_Treatm!P2*Weighting!X16+TUM_db1_S5_Treatm!Q2*Weighting!X17</f>
        <v>0.47242981481447577</v>
      </c>
      <c r="Y2" s="6">
        <f>+TUM_db1_S5_Treatm!B2*Weighting!Y2+TUM_db1_S5_Treatm!C2*Weighting!Y3+TUM_db1_S5_Treatm!D2*Weighting!Y4+TUM_db1_S5_Treatm!E2*Weighting!Y5+TUM_db1_S5_Treatm!F2*Weighting!Y6+TUM_db1_S5_Treatm!G2*Weighting!Y7+TUM_db1_S5_Treatm!H2*Weighting!Y8+TUM_db1_S5_Treatm!I2*Weighting!Y9+TUM_db1_S5_Treatm!J2*Weighting!Y10+TUM_db1_S5_Treatm!K2*Weighting!Y11+TUM_db1_S5_Treatm!L2*Weighting!Y12+TUM_db1_S5_Treatm!M2*Weighting!Y13+TUM_db1_S5_Treatm!N2*Weighting!Y14+TUM_db1_S5_Treatm!O2*Weighting!Y15+TUM_db1_S5_Treatm!P2*Weighting!Y16+TUM_db1_S5_Treatm!Q2*Weighting!Y17</f>
        <v>1.5691404342580408</v>
      </c>
      <c r="Z2" s="6">
        <f>+TUM_db1_S5_Treatm!B2*Weighting!Z2+TUM_db1_S5_Treatm!C2*Weighting!Z3+TUM_db1_S5_Treatm!D2*Weighting!Z4+TUM_db1_S5_Treatm!E2*Weighting!Z5+TUM_db1_S5_Treatm!F2*Weighting!Z6+TUM_db1_S5_Treatm!G2*Weighting!Z7+TUM_db1_S5_Treatm!H2*Weighting!Z8+TUM_db1_S5_Treatm!I2*Weighting!Z9+TUM_db1_S5_Treatm!J2*Weighting!Z10+TUM_db1_S5_Treatm!K2*Weighting!Z11+TUM_db1_S5_Treatm!L2*Weighting!Z12+TUM_db1_S5_Treatm!M2*Weighting!Z13+TUM_db1_S5_Treatm!N2*Weighting!Z14+TUM_db1_S5_Treatm!O2*Weighting!Z15+TUM_db1_S5_Treatm!P2*Weighting!Z16+TUM_db1_S5_Treatm!Q2*Weighting!Z17</f>
        <v>3.1689702304914942</v>
      </c>
      <c r="AA2" s="6">
        <f>+TUM_db1_S5_Treatm!B2*Weighting!AA2+TUM_db1_S5_Treatm!C2*Weighting!AA3+TUM_db1_S5_Treatm!D2*Weighting!AA4+TUM_db1_S5_Treatm!E2*Weighting!AA5+TUM_db1_S5_Treatm!F2*Weighting!AA6+TUM_db1_S5_Treatm!G2*Weighting!AA7+TUM_db1_S5_Treatm!H2*Weighting!AA8+TUM_db1_S5_Treatm!I2*Weighting!AA9+TUM_db1_S5_Treatm!J2*Weighting!AA10+TUM_db1_S5_Treatm!K2*Weighting!AA11+TUM_db1_S5_Treatm!L2*Weighting!AA12+TUM_db1_S5_Treatm!M2*Weighting!AA13+TUM_db1_S5_Treatm!N2*Weighting!AA14+TUM_db1_S5_Treatm!O2*Weighting!AA15+TUM_db1_S5_Treatm!P2*Weighting!AA16+TUM_db1_S5_Treatm!Q2*Weighting!AA17</f>
        <v>13.043808702447544</v>
      </c>
    </row>
    <row r="3" spans="1:27" x14ac:dyDescent="0.35">
      <c r="A3" s="5" t="s">
        <v>2</v>
      </c>
      <c r="B3" s="6">
        <f ca="1">+TUM_db1_S5_Treatm!B3*Weighting!B2+TUM_db1_S5_Treatm!C3*Weighting!B3+TUM_db1_S5_Treatm!D3*Weighting!B4+TUM_db1_S5_Treatm!E3*Weighting!B5+TUM_db1_S5_Treatm!F3*Weighting!B6+TUM_db1_S5_Treatm!G3*Weighting!B7+TUM_db1_S5_Treatm!H3*Weighting!B8+TUM_db1_S5_Treatm!I3*Weighting!B9+TUM_db1_S5_Treatm!J3*Weighting!B10+TUM_db1_S5_Treatm!K3*Weighting!B11+TUM_db1_S5_Treatm!L3*Weighting!B12+TUM_db1_S5_Treatm!M3*Weighting!B13+TUM_db1_S5_Treatm!N3*Weighting!B14+TUM_db1_S5_Treatm!O3*Weighting!B15+TUM_db1_S5_Treatm!P3*Weighting!B16+TUM_db1_S5_Treatm!Q3*Weighting!B17</f>
        <v>21.611342827476243</v>
      </c>
      <c r="C3" s="6">
        <f ca="1">+TUM_db1_S5_Treatm!B3*Weighting!C2+TUM_db1_S5_Treatm!C3*Weighting!C3+TUM_db1_S5_Treatm!D3*Weighting!C4+TUM_db1_S5_Treatm!E3*Weighting!C5+TUM_db1_S5_Treatm!F3*Weighting!C6+TUM_db1_S5_Treatm!G3*Weighting!C7+TUM_db1_S5_Treatm!H3*Weighting!C8+TUM_db1_S5_Treatm!I3*Weighting!C9+TUM_db1_S5_Treatm!J3*Weighting!C10+TUM_db1_S5_Treatm!K3*Weighting!C11+TUM_db1_S5_Treatm!L3*Weighting!C12+TUM_db1_S5_Treatm!M3*Weighting!C13+TUM_db1_S5_Treatm!N3*Weighting!C14+TUM_db1_S5_Treatm!O3*Weighting!C15+TUM_db1_S5_Treatm!P3*Weighting!C16+TUM_db1_S5_Treatm!Q3*Weighting!C17</f>
        <v>19.003360262312935</v>
      </c>
      <c r="D3" s="6">
        <f ca="1">+TUM_db1_S5_Treatm!B3*Weighting!D2+TUM_db1_S5_Treatm!C3*Weighting!D3+TUM_db1_S5_Treatm!D3*Weighting!D4+TUM_db1_S5_Treatm!E3*Weighting!D5+TUM_db1_S5_Treatm!F3*Weighting!D6+TUM_db1_S5_Treatm!G3*Weighting!D7+TUM_db1_S5_Treatm!H3*Weighting!D8+TUM_db1_S5_Treatm!I3*Weighting!D9+TUM_db1_S5_Treatm!J3*Weighting!D10+TUM_db1_S5_Treatm!K3*Weighting!D11+TUM_db1_S5_Treatm!L3*Weighting!D12+TUM_db1_S5_Treatm!M3*Weighting!D13+TUM_db1_S5_Treatm!N3*Weighting!D14+TUM_db1_S5_Treatm!O3*Weighting!D15+TUM_db1_S5_Treatm!P3*Weighting!D16+TUM_db1_S5_Treatm!Q3*Weighting!D17</f>
        <v>23.680374805511583</v>
      </c>
      <c r="E3" s="6">
        <f ca="1">+TUM_db1_S5_Treatm!B3*Weighting!E2+TUM_db1_S5_Treatm!C3*Weighting!E3+TUM_db1_S5_Treatm!D3*Weighting!E4+TUM_db1_S5_Treatm!E3*Weighting!E5+TUM_db1_S5_Treatm!F3*Weighting!E6+TUM_db1_S5_Treatm!G3*Weighting!E7+TUM_db1_S5_Treatm!H3*Weighting!E8+TUM_db1_S5_Treatm!I3*Weighting!E9+TUM_db1_S5_Treatm!J3*Weighting!E10+TUM_db1_S5_Treatm!K3*Weighting!E11+TUM_db1_S5_Treatm!L3*Weighting!E12+TUM_db1_S5_Treatm!M3*Weighting!E13+TUM_db1_S5_Treatm!N3*Weighting!E14+TUM_db1_S5_Treatm!O3*Weighting!E15+TUM_db1_S5_Treatm!P3*Weighting!E16+TUM_db1_S5_Treatm!Q3*Weighting!E17</f>
        <v>59.5569349519225</v>
      </c>
      <c r="F3" s="6">
        <f ca="1">+TUM_db1_S5_Treatm!B3*Weighting!F2+TUM_db1_S5_Treatm!C3*Weighting!F3+TUM_db1_S5_Treatm!D3*Weighting!F4+TUM_db1_S5_Treatm!E3*Weighting!F5+TUM_db1_S5_Treatm!F3*Weighting!F6+TUM_db1_S5_Treatm!G3*Weighting!F7+TUM_db1_S5_Treatm!H3*Weighting!F8+TUM_db1_S5_Treatm!I3*Weighting!F9+TUM_db1_S5_Treatm!J3*Weighting!F10+TUM_db1_S5_Treatm!K3*Weighting!F11+TUM_db1_S5_Treatm!L3*Weighting!F12+TUM_db1_S5_Treatm!M3*Weighting!F13+TUM_db1_S5_Treatm!N3*Weighting!F14+TUM_db1_S5_Treatm!O3*Weighting!F15+TUM_db1_S5_Treatm!P3*Weighting!F16+TUM_db1_S5_Treatm!Q3*Weighting!F17</f>
        <v>20.508037559605533</v>
      </c>
      <c r="G3" s="6">
        <f>+TUM_db1_S5_Treatm!B3*Weighting!G2+TUM_db1_S5_Treatm!C3*Weighting!G3+TUM_db1_S5_Treatm!D3*Weighting!G4+TUM_db1_S5_Treatm!E3*Weighting!G5+TUM_db1_S5_Treatm!F3*Weighting!G6+TUM_db1_S5_Treatm!G3*Weighting!G7+TUM_db1_S5_Treatm!H3*Weighting!G8+TUM_db1_S5_Treatm!I3*Weighting!G9+TUM_db1_S5_Treatm!J3*Weighting!G10+TUM_db1_S5_Treatm!K3*Weighting!G11+TUM_db1_S5_Treatm!L3*Weighting!G12+TUM_db1_S5_Treatm!M3*Weighting!G13+TUM_db1_S5_Treatm!N3*Weighting!G14+TUM_db1_S5_Treatm!O3*Weighting!G15+TUM_db1_S5_Treatm!P3*Weighting!G16+TUM_db1_S5_Treatm!Q3*Weighting!G17</f>
        <v>4.8064264479490104</v>
      </c>
      <c r="H3" s="6">
        <f>+TUM_db1_S5_Treatm!B3*Weighting!H2+TUM_db1_S5_Treatm!C3*Weighting!H3+TUM_db1_S5_Treatm!D3*Weighting!H4+TUM_db1_S5_Treatm!E3*Weighting!H5+TUM_db1_S5_Treatm!F3*Weighting!H6+TUM_db1_S5_Treatm!G3*Weighting!H7+TUM_db1_S5_Treatm!H3*Weighting!H8+TUM_db1_S5_Treatm!I3*Weighting!H9+TUM_db1_S5_Treatm!J3*Weighting!H10+TUM_db1_S5_Treatm!K3*Weighting!H11+TUM_db1_S5_Treatm!L3*Weighting!H12+TUM_db1_S5_Treatm!M3*Weighting!H13+TUM_db1_S5_Treatm!N3*Weighting!H14+TUM_db1_S5_Treatm!O3*Weighting!H15+TUM_db1_S5_Treatm!P3*Weighting!H16+TUM_db1_S5_Treatm!Q3*Weighting!H17</f>
        <v>3.8588804929568754</v>
      </c>
      <c r="I3" s="6">
        <f>+TUM_db1_S5_Treatm!B3*Weighting!I2+TUM_db1_S5_Treatm!C3*Weighting!I3+TUM_db1_S5_Treatm!D3*Weighting!I4+TUM_db1_S5_Treatm!E3*Weighting!I5+TUM_db1_S5_Treatm!F3*Weighting!I6+TUM_db1_S5_Treatm!G3*Weighting!I7+TUM_db1_S5_Treatm!H3*Weighting!I8+TUM_db1_S5_Treatm!I3*Weighting!I9+TUM_db1_S5_Treatm!J3*Weighting!I10+TUM_db1_S5_Treatm!K3*Weighting!I11+TUM_db1_S5_Treatm!L3*Weighting!I12+TUM_db1_S5_Treatm!M3*Weighting!I13+TUM_db1_S5_Treatm!N3*Weighting!I14+TUM_db1_S5_Treatm!O3*Weighting!I15+TUM_db1_S5_Treatm!P3*Weighting!I16+TUM_db1_S5_Treatm!Q3*Weighting!I17</f>
        <v>5.6250859494022514</v>
      </c>
      <c r="J3" s="6">
        <f>+TUM_db1_S5_Treatm!B3*Weighting!J2+TUM_db1_S5_Treatm!C3*Weighting!J3+TUM_db1_S5_Treatm!D3*Weighting!J4+TUM_db1_S5_Treatm!E3*Weighting!J5+TUM_db1_S5_Treatm!F3*Weighting!J6+TUM_db1_S5_Treatm!G3*Weighting!J7+TUM_db1_S5_Treatm!H3*Weighting!J8+TUM_db1_S5_Treatm!I3*Weighting!J9+TUM_db1_S5_Treatm!J3*Weighting!J10+TUM_db1_S5_Treatm!K3*Weighting!J11+TUM_db1_S5_Treatm!L3*Weighting!J12+TUM_db1_S5_Treatm!M3*Weighting!J13+TUM_db1_S5_Treatm!N3*Weighting!J14+TUM_db1_S5_Treatm!O3*Weighting!J15+TUM_db1_S5_Treatm!P3*Weighting!J16+TUM_db1_S5_Treatm!Q3*Weighting!J17</f>
        <v>25.020299751352088</v>
      </c>
      <c r="K3" s="6">
        <f>+TUM_db1_S5_Treatm!B3*Weighting!K2+TUM_db1_S5_Treatm!C3*Weighting!K3+TUM_db1_S5_Treatm!D3*Weighting!K4+TUM_db1_S5_Treatm!E3*Weighting!K5+TUM_db1_S5_Treatm!F3*Weighting!K6+TUM_db1_S5_Treatm!G3*Weighting!K7+TUM_db1_S5_Treatm!H3*Weighting!K8+TUM_db1_S5_Treatm!I3*Weighting!K9+TUM_db1_S5_Treatm!J3*Weighting!K10+TUM_db1_S5_Treatm!K3*Weighting!K11+TUM_db1_S5_Treatm!L3*Weighting!K12+TUM_db1_S5_Treatm!M3*Weighting!K13+TUM_db1_S5_Treatm!N3*Weighting!K14+TUM_db1_S5_Treatm!O3*Weighting!K15+TUM_db1_S5_Treatm!P3*Weighting!K16+TUM_db1_S5_Treatm!Q3*Weighting!K17</f>
        <v>4.3758384993756456</v>
      </c>
      <c r="L3" s="6">
        <f>+TUM_db1_S5_Treatm!B3*Weighting!L2+TUM_db1_S5_Treatm!C3*Weighting!L3+TUM_db1_S5_Treatm!D3*Weighting!L4+TUM_db1_S5_Treatm!E3*Weighting!L5+TUM_db1_S5_Treatm!F3*Weighting!L6+TUM_db1_S5_Treatm!G3*Weighting!L7+TUM_db1_S5_Treatm!H3*Weighting!L8+TUM_db1_S5_Treatm!I3*Weighting!L9+TUM_db1_S5_Treatm!J3*Weighting!L10+TUM_db1_S5_Treatm!K3*Weighting!L11+TUM_db1_S5_Treatm!L3*Weighting!L12+TUM_db1_S5_Treatm!M3*Weighting!L13+TUM_db1_S5_Treatm!N3*Weighting!L14+TUM_db1_S5_Treatm!O3*Weighting!L15+TUM_db1_S5_Treatm!P3*Weighting!L16+TUM_db1_S5_Treatm!Q3*Weighting!L17</f>
        <v>0.88000812399968187</v>
      </c>
      <c r="M3" s="6">
        <f>+TUM_db1_S5_Treatm!B3*Weighting!M2+TUM_db1_S5_Treatm!C3*Weighting!M3+TUM_db1_S5_Treatm!D3*Weighting!M4+TUM_db1_S5_Treatm!E3*Weighting!M5+TUM_db1_S5_Treatm!F3*Weighting!M6+TUM_db1_S5_Treatm!G3*Weighting!M7+TUM_db1_S5_Treatm!H3*Weighting!M8+TUM_db1_S5_Treatm!I3*Weighting!M9+TUM_db1_S5_Treatm!J3*Weighting!M10+TUM_db1_S5_Treatm!K3*Weighting!M11+TUM_db1_S5_Treatm!L3*Weighting!M12+TUM_db1_S5_Treatm!M3*Weighting!M13+TUM_db1_S5_Treatm!N3*Weighting!M14+TUM_db1_S5_Treatm!O3*Weighting!M15+TUM_db1_S5_Treatm!P3*Weighting!M16+TUM_db1_S5_Treatm!Q3*Weighting!M17</f>
        <v>2.1057206258629666E-3</v>
      </c>
      <c r="N3" s="6">
        <f>+TUM_db1_S5_Treatm!B3*Weighting!N2+TUM_db1_S5_Treatm!C3*Weighting!N3+TUM_db1_S5_Treatm!D3*Weighting!N4+TUM_db1_S5_Treatm!E3*Weighting!N5+TUM_db1_S5_Treatm!F3*Weighting!N6+TUM_db1_S5_Treatm!G3*Weighting!N7+TUM_db1_S5_Treatm!H3*Weighting!N8+TUM_db1_S5_Treatm!I3*Weighting!N9+TUM_db1_S5_Treatm!J3*Weighting!N10+TUM_db1_S5_Treatm!K3*Weighting!N11+TUM_db1_S5_Treatm!L3*Weighting!N12+TUM_db1_S5_Treatm!M3*Weighting!N13+TUM_db1_S5_Treatm!N3*Weighting!N14+TUM_db1_S5_Treatm!O3*Weighting!N15+TUM_db1_S5_Treatm!P3*Weighting!N16+TUM_db1_S5_Treatm!Q3*Weighting!N17</f>
        <v>0.43779767703708428</v>
      </c>
      <c r="O3" s="6">
        <f>+TUM_db1_S5_Treatm!B3*Weighting!O2+TUM_db1_S5_Treatm!C3*Weighting!O3+TUM_db1_S5_Treatm!D3*Weighting!O4+TUM_db1_S5_Treatm!E3*Weighting!O5+TUM_db1_S5_Treatm!F3*Weighting!O6+TUM_db1_S5_Treatm!G3*Weighting!O7+TUM_db1_S5_Treatm!H3*Weighting!O8+TUM_db1_S5_Treatm!I3*Weighting!O9+TUM_db1_S5_Treatm!J3*Weighting!O10+TUM_db1_S5_Treatm!K3*Weighting!O11+TUM_db1_S5_Treatm!L3*Weighting!O12+TUM_db1_S5_Treatm!M3*Weighting!O13+TUM_db1_S5_Treatm!N3*Weighting!O14+TUM_db1_S5_Treatm!O3*Weighting!O15+TUM_db1_S5_Treatm!P3*Weighting!O16+TUM_db1_S5_Treatm!Q3*Weighting!O17</f>
        <v>0.13400192098199615</v>
      </c>
      <c r="P3" s="6">
        <f>+TUM_db1_S5_Treatm!B3*Weighting!P2+TUM_db1_S5_Treatm!C3*Weighting!P3+TUM_db1_S5_Treatm!D3*Weighting!P4+TUM_db1_S5_Treatm!E3*Weighting!P5+TUM_db1_S5_Treatm!F3*Weighting!P6+TUM_db1_S5_Treatm!G3*Weighting!P7+TUM_db1_S5_Treatm!H3*Weighting!P8+TUM_db1_S5_Treatm!I3*Weighting!P9+TUM_db1_S5_Treatm!J3*Weighting!P10+TUM_db1_S5_Treatm!K3*Weighting!P11+TUM_db1_S5_Treatm!L3*Weighting!P12+TUM_db1_S5_Treatm!M3*Weighting!P13+TUM_db1_S5_Treatm!N3*Weighting!P14+TUM_db1_S5_Treatm!O3*Weighting!P15+TUM_db1_S5_Treatm!P3*Weighting!P16+TUM_db1_S5_Treatm!Q3*Weighting!P17</f>
        <v>0.17977863590692855</v>
      </c>
      <c r="Q3" s="6">
        <f>+TUM_db1_S5_Treatm!B3*Weighting!Q2+TUM_db1_S5_Treatm!C3*Weighting!Q3+TUM_db1_S5_Treatm!D3*Weighting!Q4+TUM_db1_S5_Treatm!E3*Weighting!Q5+TUM_db1_S5_Treatm!F3*Weighting!Q6+TUM_db1_S5_Treatm!G3*Weighting!Q7+TUM_db1_S5_Treatm!H3*Weighting!Q8+TUM_db1_S5_Treatm!I3*Weighting!Q9+TUM_db1_S5_Treatm!J3*Weighting!Q10+TUM_db1_S5_Treatm!K3*Weighting!Q11+TUM_db1_S5_Treatm!L3*Weighting!Q12+TUM_db1_S5_Treatm!M3*Weighting!Q13+TUM_db1_S5_Treatm!N3*Weighting!Q14+TUM_db1_S5_Treatm!O3*Weighting!Q15+TUM_db1_S5_Treatm!P3*Weighting!Q16+TUM_db1_S5_Treatm!Q3*Weighting!Q17</f>
        <v>2.0779674094669916E-2</v>
      </c>
      <c r="R3" s="6">
        <f>+TUM_db1_S5_Treatm!B3*Weighting!R2+TUM_db1_S5_Treatm!C3*Weighting!R3+TUM_db1_S5_Treatm!D3*Weighting!R4+TUM_db1_S5_Treatm!E3*Weighting!R5+TUM_db1_S5_Treatm!F3*Weighting!R6+TUM_db1_S5_Treatm!G3*Weighting!R7+TUM_db1_S5_Treatm!H3*Weighting!R8+TUM_db1_S5_Treatm!I3*Weighting!R9+TUM_db1_S5_Treatm!J3*Weighting!R10+TUM_db1_S5_Treatm!K3*Weighting!R11+TUM_db1_S5_Treatm!L3*Weighting!R12+TUM_db1_S5_Treatm!M3*Weighting!R13+TUM_db1_S5_Treatm!N3*Weighting!R14+TUM_db1_S5_Treatm!O3*Weighting!R15+TUM_db1_S5_Treatm!P3*Weighting!R16+TUM_db1_S5_Treatm!Q3*Weighting!R17</f>
        <v>72.790007836508693</v>
      </c>
      <c r="S3" s="6">
        <f>+TUM_db1_S5_Treatm!B3*Weighting!S2+TUM_db1_S5_Treatm!C3*Weighting!S3+TUM_db1_S5_Treatm!D3*Weighting!S4+TUM_db1_S5_Treatm!E3*Weighting!S5+TUM_db1_S5_Treatm!F3*Weighting!S6+TUM_db1_S5_Treatm!G3*Weighting!S7+TUM_db1_S5_Treatm!H3*Weighting!S8+TUM_db1_S5_Treatm!I3*Weighting!S9+TUM_db1_S5_Treatm!J3*Weighting!S10+TUM_db1_S5_Treatm!K3*Weighting!S11+TUM_db1_S5_Treatm!L3*Weighting!S12+TUM_db1_S5_Treatm!M3*Weighting!S13+TUM_db1_S5_Treatm!N3*Weighting!S14+TUM_db1_S5_Treatm!O3*Weighting!S15+TUM_db1_S5_Treatm!P3*Weighting!S16+TUM_db1_S5_Treatm!Q3*Weighting!S17</f>
        <v>0.43787582281585502</v>
      </c>
      <c r="T3" s="6">
        <f>+TUM_db1_S5_Treatm!B3*Weighting!T2+TUM_db1_S5_Treatm!C3*Weighting!T3+TUM_db1_S5_Treatm!D3*Weighting!T4+TUM_db1_S5_Treatm!E3*Weighting!T5+TUM_db1_S5_Treatm!F3*Weighting!T6+TUM_db1_S5_Treatm!G3*Weighting!T7+TUM_db1_S5_Treatm!H3*Weighting!T8+TUM_db1_S5_Treatm!I3*Weighting!T9+TUM_db1_S5_Treatm!J3*Weighting!T10+TUM_db1_S5_Treatm!K3*Weighting!T11+TUM_db1_S5_Treatm!L3*Weighting!T12+TUM_db1_S5_Treatm!M3*Weighting!T13+TUM_db1_S5_Treatm!N3*Weighting!T14+TUM_db1_S5_Treatm!O3*Weighting!T15+TUM_db1_S5_Treatm!P3*Weighting!T16+TUM_db1_S5_Treatm!Q3*Weighting!T17</f>
        <v>0.57400337517994204</v>
      </c>
      <c r="U3" s="6">
        <f>+TUM_db1_S5_Treatm!B3*Weighting!U2+TUM_db1_S5_Treatm!C3*Weighting!U3+TUM_db1_S5_Treatm!D3*Weighting!U4+TUM_db1_S5_Treatm!E3*Weighting!U5+TUM_db1_S5_Treatm!F3*Weighting!U6+TUM_db1_S5_Treatm!G3*Weighting!U7+TUM_db1_S5_Treatm!H3*Weighting!U8+TUM_db1_S5_Treatm!I3*Weighting!U9+TUM_db1_S5_Treatm!J3*Weighting!U10+TUM_db1_S5_Treatm!K3*Weighting!U11+TUM_db1_S5_Treatm!L3*Weighting!U12+TUM_db1_S5_Treatm!M3*Weighting!U13+TUM_db1_S5_Treatm!N3*Weighting!U14+TUM_db1_S5_Treatm!O3*Weighting!U15+TUM_db1_S5_Treatm!P3*Weighting!U16+TUM_db1_S5_Treatm!Q3*Weighting!U17</f>
        <v>1.7801696633346825E-2</v>
      </c>
      <c r="V3" s="6">
        <f>+TUM_db1_S5_Treatm!B3*Weighting!V2+TUM_db1_S5_Treatm!C3*Weighting!V3+TUM_db1_S5_Treatm!D3*Weighting!V4+TUM_db1_S5_Treatm!E3*Weighting!V5+TUM_db1_S5_Treatm!F3*Weighting!V6+TUM_db1_S5_Treatm!G3*Weighting!V7+TUM_db1_S5_Treatm!H3*Weighting!V8+TUM_db1_S5_Treatm!I3*Weighting!V9+TUM_db1_S5_Treatm!J3*Weighting!V10+TUM_db1_S5_Treatm!K3*Weighting!V11+TUM_db1_S5_Treatm!L3*Weighting!V12+TUM_db1_S5_Treatm!M3*Weighting!V13+TUM_db1_S5_Treatm!N3*Weighting!V14+TUM_db1_S5_Treatm!O3*Weighting!V15+TUM_db1_S5_Treatm!P3*Weighting!V16+TUM_db1_S5_Treatm!Q3*Weighting!V17</f>
        <v>4.4910411899457207E-2</v>
      </c>
      <c r="W3" s="6">
        <f>+TUM_db1_S5_Treatm!B3*Weighting!W2+TUM_db1_S5_Treatm!C3*Weighting!W3+TUM_db1_S5_Treatm!D3*Weighting!W4+TUM_db1_S5_Treatm!E3*Weighting!W5+TUM_db1_S5_Treatm!F3*Weighting!W6+TUM_db1_S5_Treatm!G3*Weighting!W7+TUM_db1_S5_Treatm!H3*Weighting!W8+TUM_db1_S5_Treatm!I3*Weighting!W9+TUM_db1_S5_Treatm!J3*Weighting!W10+TUM_db1_S5_Treatm!K3*Weighting!W11+TUM_db1_S5_Treatm!L3*Weighting!W12+TUM_db1_S5_Treatm!M3*Weighting!W13+TUM_db1_S5_Treatm!N3*Weighting!W14+TUM_db1_S5_Treatm!O3*Weighting!W15+TUM_db1_S5_Treatm!P3*Weighting!W16+TUM_db1_S5_Treatm!Q3*Weighting!W17</f>
        <v>0.13070536931125276</v>
      </c>
      <c r="X3" s="6">
        <f>+TUM_db1_S5_Treatm!B3*Weighting!X2+TUM_db1_S5_Treatm!C3*Weighting!X3+TUM_db1_S5_Treatm!D3*Weighting!X4+TUM_db1_S5_Treatm!E3*Weighting!X5+TUM_db1_S5_Treatm!F3*Weighting!X6+TUM_db1_S5_Treatm!G3*Weighting!X7+TUM_db1_S5_Treatm!H3*Weighting!X8+TUM_db1_S5_Treatm!I3*Weighting!X9+TUM_db1_S5_Treatm!J3*Weighting!X10+TUM_db1_S5_Treatm!K3*Weighting!X11+TUM_db1_S5_Treatm!L3*Weighting!X12+TUM_db1_S5_Treatm!M3*Weighting!X13+TUM_db1_S5_Treatm!N3*Weighting!X14+TUM_db1_S5_Treatm!O3*Weighting!X15+TUM_db1_S5_Treatm!P3*Weighting!X16+TUM_db1_S5_Treatm!Q3*Weighting!X17</f>
        <v>4.724964951097998E-3</v>
      </c>
      <c r="Y3" s="6">
        <f>+TUM_db1_S5_Treatm!B3*Weighting!Y2+TUM_db1_S5_Treatm!C3*Weighting!Y3+TUM_db1_S5_Treatm!D3*Weighting!Y4+TUM_db1_S5_Treatm!E3*Weighting!Y5+TUM_db1_S5_Treatm!F3*Weighting!Y6+TUM_db1_S5_Treatm!G3*Weighting!Y7+TUM_db1_S5_Treatm!H3*Weighting!Y8+TUM_db1_S5_Treatm!I3*Weighting!Y9+TUM_db1_S5_Treatm!J3*Weighting!Y10+TUM_db1_S5_Treatm!K3*Weighting!Y11+TUM_db1_S5_Treatm!L3*Weighting!Y12+TUM_db1_S5_Treatm!M3*Weighting!Y13+TUM_db1_S5_Treatm!N3*Weighting!Y14+TUM_db1_S5_Treatm!O3*Weighting!Y15+TUM_db1_S5_Treatm!P3*Weighting!Y16+TUM_db1_S5_Treatm!Q3*Weighting!Y17</f>
        <v>0.67331083101629707</v>
      </c>
      <c r="Z3" s="6">
        <f>+TUM_db1_S5_Treatm!B3*Weighting!Z2+TUM_db1_S5_Treatm!C3*Weighting!Z3+TUM_db1_S5_Treatm!D3*Weighting!Z4+TUM_db1_S5_Treatm!E3*Weighting!Z5+TUM_db1_S5_Treatm!F3*Weighting!Z6+TUM_db1_S5_Treatm!G3*Weighting!Z7+TUM_db1_S5_Treatm!H3*Weighting!Z8+TUM_db1_S5_Treatm!I3*Weighting!Z9+TUM_db1_S5_Treatm!J3*Weighting!Z10+TUM_db1_S5_Treatm!K3*Weighting!Z11+TUM_db1_S5_Treatm!L3*Weighting!Z12+TUM_db1_S5_Treatm!M3*Weighting!Z13+TUM_db1_S5_Treatm!N3*Weighting!Z14+TUM_db1_S5_Treatm!O3*Weighting!Z15+TUM_db1_S5_Treatm!P3*Weighting!Z16+TUM_db1_S5_Treatm!Q3*Weighting!Z17</f>
        <v>9.9277944113901145E-2</v>
      </c>
      <c r="AA3" s="6">
        <f>+TUM_db1_S5_Treatm!B3*Weighting!AA2+TUM_db1_S5_Treatm!C3*Weighting!AA3+TUM_db1_S5_Treatm!D3*Weighting!AA4+TUM_db1_S5_Treatm!E3*Weighting!AA5+TUM_db1_S5_Treatm!F3*Weighting!AA6+TUM_db1_S5_Treatm!G3*Weighting!AA7+TUM_db1_S5_Treatm!H3*Weighting!AA8+TUM_db1_S5_Treatm!I3*Weighting!AA9+TUM_db1_S5_Treatm!J3*Weighting!AA10+TUM_db1_S5_Treatm!K3*Weighting!AA11+TUM_db1_S5_Treatm!L3*Weighting!AA12+TUM_db1_S5_Treatm!M3*Weighting!AA13+TUM_db1_S5_Treatm!N3*Weighting!AA14+TUM_db1_S5_Treatm!O3*Weighting!AA15+TUM_db1_S5_Treatm!P3*Weighting!AA16+TUM_db1_S5_Treatm!Q3*Weighting!AA17</f>
        <v>0.47573316210810279</v>
      </c>
    </row>
    <row r="4" spans="1:27" x14ac:dyDescent="0.35">
      <c r="A4" s="5" t="s">
        <v>3</v>
      </c>
      <c r="B4" s="6">
        <f ca="1">+TUM_db1_S5_Treatm!B4*Weighting!B2+TUM_db1_S5_Treatm!C4*Weighting!B3+TUM_db1_S5_Treatm!D4*Weighting!B4+TUM_db1_S5_Treatm!E4*Weighting!B5+TUM_db1_S5_Treatm!F4*Weighting!B6+TUM_db1_S5_Treatm!G4*Weighting!B7+TUM_db1_S5_Treatm!H4*Weighting!B8+TUM_db1_S5_Treatm!I4*Weighting!B9+TUM_db1_S5_Treatm!J4*Weighting!B10+TUM_db1_S5_Treatm!K4*Weighting!B11+TUM_db1_S5_Treatm!L4*Weighting!B12+TUM_db1_S5_Treatm!M4*Weighting!B13+TUM_db1_S5_Treatm!N4*Weighting!B14+TUM_db1_S5_Treatm!O4*Weighting!B15+TUM_db1_S5_Treatm!P4*Weighting!B16+TUM_db1_S5_Treatm!Q4*Weighting!B17</f>
        <v>22.450909010814676</v>
      </c>
      <c r="C4" s="6">
        <f ca="1">+TUM_db1_S5_Treatm!B4*Weighting!C2+TUM_db1_S5_Treatm!C4*Weighting!C3+TUM_db1_S5_Treatm!D4*Weighting!C4+TUM_db1_S5_Treatm!E4*Weighting!C5+TUM_db1_S5_Treatm!F4*Weighting!C6+TUM_db1_S5_Treatm!G4*Weighting!C7+TUM_db1_S5_Treatm!H4*Weighting!C8+TUM_db1_S5_Treatm!I4*Weighting!C9+TUM_db1_S5_Treatm!J4*Weighting!C10+TUM_db1_S5_Treatm!K4*Weighting!C11+TUM_db1_S5_Treatm!L4*Weighting!C12+TUM_db1_S5_Treatm!M4*Weighting!C13+TUM_db1_S5_Treatm!N4*Weighting!C14+TUM_db1_S5_Treatm!O4*Weighting!C15+TUM_db1_S5_Treatm!P4*Weighting!C16+TUM_db1_S5_Treatm!Q4*Weighting!C17</f>
        <v>18.708045814582277</v>
      </c>
      <c r="D4" s="6">
        <f ca="1">+TUM_db1_S5_Treatm!B4*Weighting!D2+TUM_db1_S5_Treatm!C4*Weighting!D3+TUM_db1_S5_Treatm!D4*Weighting!D4+TUM_db1_S5_Treatm!E4*Weighting!D5+TUM_db1_S5_Treatm!F4*Weighting!D6+TUM_db1_S5_Treatm!G4*Weighting!D7+TUM_db1_S5_Treatm!H4*Weighting!D8+TUM_db1_S5_Treatm!I4*Weighting!D9+TUM_db1_S5_Treatm!J4*Weighting!D10+TUM_db1_S5_Treatm!K4*Weighting!D11+TUM_db1_S5_Treatm!L4*Weighting!D12+TUM_db1_S5_Treatm!M4*Weighting!D13+TUM_db1_S5_Treatm!N4*Weighting!D14+TUM_db1_S5_Treatm!O4*Weighting!D15+TUM_db1_S5_Treatm!P4*Weighting!D16+TUM_db1_S5_Treatm!Q4*Weighting!D17</f>
        <v>22.184509888085422</v>
      </c>
      <c r="E4" s="6">
        <f ca="1">+TUM_db1_S5_Treatm!B4*Weighting!E2+TUM_db1_S5_Treatm!C4*Weighting!E3+TUM_db1_S5_Treatm!D4*Weighting!E4+TUM_db1_S5_Treatm!E4*Weighting!E5+TUM_db1_S5_Treatm!F4*Weighting!E6+TUM_db1_S5_Treatm!G4*Weighting!E7+TUM_db1_S5_Treatm!H4*Weighting!E8+TUM_db1_S5_Treatm!I4*Weighting!E9+TUM_db1_S5_Treatm!J4*Weighting!E10+TUM_db1_S5_Treatm!K4*Weighting!E11+TUM_db1_S5_Treatm!L4*Weighting!E12+TUM_db1_S5_Treatm!M4*Weighting!E13+TUM_db1_S5_Treatm!N4*Weighting!E14+TUM_db1_S5_Treatm!O4*Weighting!E15+TUM_db1_S5_Treatm!P4*Weighting!E16+TUM_db1_S5_Treatm!Q4*Weighting!E17</f>
        <v>11.088831263586496</v>
      </c>
      <c r="F4" s="6">
        <f ca="1">+TUM_db1_S5_Treatm!B4*Weighting!F2+TUM_db1_S5_Treatm!C4*Weighting!F3+TUM_db1_S5_Treatm!D4*Weighting!F4+TUM_db1_S5_Treatm!E4*Weighting!F5+TUM_db1_S5_Treatm!F4*Weighting!F6+TUM_db1_S5_Treatm!G4*Weighting!F7+TUM_db1_S5_Treatm!H4*Weighting!F8+TUM_db1_S5_Treatm!I4*Weighting!F9+TUM_db1_S5_Treatm!J4*Weighting!F10+TUM_db1_S5_Treatm!K4*Weighting!F11+TUM_db1_S5_Treatm!L4*Weighting!F12+TUM_db1_S5_Treatm!M4*Weighting!F13+TUM_db1_S5_Treatm!N4*Weighting!F14+TUM_db1_S5_Treatm!O4*Weighting!F15+TUM_db1_S5_Treatm!P4*Weighting!F16+TUM_db1_S5_Treatm!Q4*Weighting!F17</f>
        <v>21.352488326213464</v>
      </c>
      <c r="G4" s="6">
        <f>+TUM_db1_S5_Treatm!B4*Weighting!G2+TUM_db1_S5_Treatm!C4*Weighting!G3+TUM_db1_S5_Treatm!D4*Weighting!G4+TUM_db1_S5_Treatm!E4*Weighting!G5+TUM_db1_S5_Treatm!F4*Weighting!G6+TUM_db1_S5_Treatm!G4*Weighting!G7+TUM_db1_S5_Treatm!H4*Weighting!G8+TUM_db1_S5_Treatm!I4*Weighting!G9+TUM_db1_S5_Treatm!J4*Weighting!G10+TUM_db1_S5_Treatm!K4*Weighting!G11+TUM_db1_S5_Treatm!L4*Weighting!G12+TUM_db1_S5_Treatm!M4*Weighting!G13+TUM_db1_S5_Treatm!N4*Weighting!G14+TUM_db1_S5_Treatm!O4*Weighting!G15+TUM_db1_S5_Treatm!P4*Weighting!G16+TUM_db1_S5_Treatm!Q4*Weighting!G17</f>
        <v>12.297689003739075</v>
      </c>
      <c r="H4" s="6">
        <f>+TUM_db1_S5_Treatm!B4*Weighting!H2+TUM_db1_S5_Treatm!C4*Weighting!H3+TUM_db1_S5_Treatm!D4*Weighting!H4+TUM_db1_S5_Treatm!E4*Weighting!H5+TUM_db1_S5_Treatm!F4*Weighting!H6+TUM_db1_S5_Treatm!G4*Weighting!H7+TUM_db1_S5_Treatm!H4*Weighting!H8+TUM_db1_S5_Treatm!I4*Weighting!H9+TUM_db1_S5_Treatm!J4*Weighting!H10+TUM_db1_S5_Treatm!K4*Weighting!H11+TUM_db1_S5_Treatm!L4*Weighting!H12+TUM_db1_S5_Treatm!M4*Weighting!H13+TUM_db1_S5_Treatm!N4*Weighting!H14+TUM_db1_S5_Treatm!O4*Weighting!H15+TUM_db1_S5_Treatm!P4*Weighting!H16+TUM_db1_S5_Treatm!Q4*Weighting!H17</f>
        <v>11.780217017302309</v>
      </c>
      <c r="I4" s="6">
        <f>+TUM_db1_S5_Treatm!B4*Weighting!I2+TUM_db1_S5_Treatm!C4*Weighting!I3+TUM_db1_S5_Treatm!D4*Weighting!I4+TUM_db1_S5_Treatm!E4*Weighting!I5+TUM_db1_S5_Treatm!F4*Weighting!I6+TUM_db1_S5_Treatm!G4*Weighting!I7+TUM_db1_S5_Treatm!H4*Weighting!I8+TUM_db1_S5_Treatm!I4*Weighting!I9+TUM_db1_S5_Treatm!J4*Weighting!I10+TUM_db1_S5_Treatm!K4*Weighting!I11+TUM_db1_S5_Treatm!L4*Weighting!I12+TUM_db1_S5_Treatm!M4*Weighting!I13+TUM_db1_S5_Treatm!N4*Weighting!I14+TUM_db1_S5_Treatm!O4*Weighting!I15+TUM_db1_S5_Treatm!P4*Weighting!I16+TUM_db1_S5_Treatm!Q4*Weighting!I17</f>
        <v>12.836617356687968</v>
      </c>
      <c r="J4" s="6">
        <f>+TUM_db1_S5_Treatm!B4*Weighting!J2+TUM_db1_S5_Treatm!C4*Weighting!J3+TUM_db1_S5_Treatm!D4*Weighting!J4+TUM_db1_S5_Treatm!E4*Weighting!J5+TUM_db1_S5_Treatm!F4*Weighting!J6+TUM_db1_S5_Treatm!G4*Weighting!J7+TUM_db1_S5_Treatm!H4*Weighting!J8+TUM_db1_S5_Treatm!I4*Weighting!J9+TUM_db1_S5_Treatm!J4*Weighting!J10+TUM_db1_S5_Treatm!K4*Weighting!J11+TUM_db1_S5_Treatm!L4*Weighting!J12+TUM_db1_S5_Treatm!M4*Weighting!J13+TUM_db1_S5_Treatm!N4*Weighting!J14+TUM_db1_S5_Treatm!O4*Weighting!J15+TUM_db1_S5_Treatm!P4*Weighting!J16+TUM_db1_S5_Treatm!Q4*Weighting!J17</f>
        <v>9.2965478621561353</v>
      </c>
      <c r="K4" s="6">
        <f>+TUM_db1_S5_Treatm!B4*Weighting!K2+TUM_db1_S5_Treatm!C4*Weighting!K3+TUM_db1_S5_Treatm!D4*Weighting!K4+TUM_db1_S5_Treatm!E4*Weighting!K5+TUM_db1_S5_Treatm!F4*Weighting!K6+TUM_db1_S5_Treatm!G4*Weighting!K7+TUM_db1_S5_Treatm!H4*Weighting!K8+TUM_db1_S5_Treatm!I4*Weighting!K9+TUM_db1_S5_Treatm!J4*Weighting!K10+TUM_db1_S5_Treatm!K4*Weighting!K11+TUM_db1_S5_Treatm!L4*Weighting!K12+TUM_db1_S5_Treatm!M4*Weighting!K13+TUM_db1_S5_Treatm!N4*Weighting!K14+TUM_db1_S5_Treatm!O4*Weighting!K15+TUM_db1_S5_Treatm!P4*Weighting!K16+TUM_db1_S5_Treatm!Q4*Weighting!K17</f>
        <v>12.363887782260761</v>
      </c>
      <c r="L4" s="6">
        <f>+TUM_db1_S5_Treatm!B4*Weighting!L2+TUM_db1_S5_Treatm!C4*Weighting!L3+TUM_db1_S5_Treatm!D4*Weighting!L4+TUM_db1_S5_Treatm!E4*Weighting!L5+TUM_db1_S5_Treatm!F4*Weighting!L6+TUM_db1_S5_Treatm!G4*Weighting!L7+TUM_db1_S5_Treatm!H4*Weighting!L8+TUM_db1_S5_Treatm!I4*Weighting!L9+TUM_db1_S5_Treatm!J4*Weighting!L10+TUM_db1_S5_Treatm!K4*Weighting!L11+TUM_db1_S5_Treatm!L4*Weighting!L12+TUM_db1_S5_Treatm!M4*Weighting!L13+TUM_db1_S5_Treatm!N4*Weighting!L14+TUM_db1_S5_Treatm!O4*Weighting!L15+TUM_db1_S5_Treatm!P4*Weighting!L16+TUM_db1_S5_Treatm!Q4*Weighting!L17</f>
        <v>15.859983273907854</v>
      </c>
      <c r="M4" s="6">
        <f>+TUM_db1_S5_Treatm!B4*Weighting!M2+TUM_db1_S5_Treatm!C4*Weighting!M3+TUM_db1_S5_Treatm!D4*Weighting!M4+TUM_db1_S5_Treatm!E4*Weighting!M5+TUM_db1_S5_Treatm!F4*Weighting!M6+TUM_db1_S5_Treatm!G4*Weighting!M7+TUM_db1_S5_Treatm!H4*Weighting!M8+TUM_db1_S5_Treatm!I4*Weighting!M9+TUM_db1_S5_Treatm!J4*Weighting!M10+TUM_db1_S5_Treatm!K4*Weighting!M11+TUM_db1_S5_Treatm!L4*Weighting!M12+TUM_db1_S5_Treatm!M4*Weighting!M13+TUM_db1_S5_Treatm!N4*Weighting!M14+TUM_db1_S5_Treatm!O4*Weighting!M15+TUM_db1_S5_Treatm!P4*Weighting!M16+TUM_db1_S5_Treatm!Q4*Weighting!M17</f>
        <v>0.5017418171285003</v>
      </c>
      <c r="N4" s="6">
        <f>+TUM_db1_S5_Treatm!B4*Weighting!N2+TUM_db1_S5_Treatm!C4*Weighting!N3+TUM_db1_S5_Treatm!D4*Weighting!N4+TUM_db1_S5_Treatm!E4*Weighting!N5+TUM_db1_S5_Treatm!F4*Weighting!N6+TUM_db1_S5_Treatm!G4*Weighting!N7+TUM_db1_S5_Treatm!H4*Weighting!N8+TUM_db1_S5_Treatm!I4*Weighting!N9+TUM_db1_S5_Treatm!J4*Weighting!N10+TUM_db1_S5_Treatm!K4*Weighting!N11+TUM_db1_S5_Treatm!L4*Weighting!N12+TUM_db1_S5_Treatm!M4*Weighting!N13+TUM_db1_S5_Treatm!N4*Weighting!N14+TUM_db1_S5_Treatm!O4*Weighting!N15+TUM_db1_S5_Treatm!P4*Weighting!N16+TUM_db1_S5_Treatm!Q4*Weighting!N17</f>
        <v>41.216264439804334</v>
      </c>
      <c r="O4" s="6">
        <f>+TUM_db1_S5_Treatm!B4*Weighting!O2+TUM_db1_S5_Treatm!C4*Weighting!O3+TUM_db1_S5_Treatm!D4*Weighting!O4+TUM_db1_S5_Treatm!E4*Weighting!O5+TUM_db1_S5_Treatm!F4*Weighting!O6+TUM_db1_S5_Treatm!G4*Weighting!O7+TUM_db1_S5_Treatm!H4*Weighting!O8+TUM_db1_S5_Treatm!I4*Weighting!O9+TUM_db1_S5_Treatm!J4*Weighting!O10+TUM_db1_S5_Treatm!K4*Weighting!O11+TUM_db1_S5_Treatm!L4*Weighting!O12+TUM_db1_S5_Treatm!M4*Weighting!O13+TUM_db1_S5_Treatm!N4*Weighting!O14+TUM_db1_S5_Treatm!O4*Weighting!O15+TUM_db1_S5_Treatm!P4*Weighting!O16+TUM_db1_S5_Treatm!Q4*Weighting!O17</f>
        <v>15.372891546390461</v>
      </c>
      <c r="P4" s="6">
        <f>+TUM_db1_S5_Treatm!B4*Weighting!P2+TUM_db1_S5_Treatm!C4*Weighting!P3+TUM_db1_S5_Treatm!D4*Weighting!P4+TUM_db1_S5_Treatm!E4*Weighting!P5+TUM_db1_S5_Treatm!F4*Weighting!P6+TUM_db1_S5_Treatm!G4*Weighting!P7+TUM_db1_S5_Treatm!H4*Weighting!P8+TUM_db1_S5_Treatm!I4*Weighting!P9+TUM_db1_S5_Treatm!J4*Weighting!P10+TUM_db1_S5_Treatm!K4*Weighting!P11+TUM_db1_S5_Treatm!L4*Weighting!P12+TUM_db1_S5_Treatm!M4*Weighting!P13+TUM_db1_S5_Treatm!N4*Weighting!P14+TUM_db1_S5_Treatm!O4*Weighting!P15+TUM_db1_S5_Treatm!P4*Weighting!P16+TUM_db1_S5_Treatm!Q4*Weighting!P17</f>
        <v>18.679992093809719</v>
      </c>
      <c r="Q4" s="6">
        <f>+TUM_db1_S5_Treatm!B4*Weighting!Q2+TUM_db1_S5_Treatm!C4*Weighting!Q3+TUM_db1_S5_Treatm!D4*Weighting!Q4+TUM_db1_S5_Treatm!E4*Weighting!Q5+TUM_db1_S5_Treatm!F4*Weighting!Q6+TUM_db1_S5_Treatm!G4*Weighting!Q7+TUM_db1_S5_Treatm!H4*Weighting!Q8+TUM_db1_S5_Treatm!I4*Weighting!Q9+TUM_db1_S5_Treatm!J4*Weighting!Q10+TUM_db1_S5_Treatm!K4*Weighting!Q11+TUM_db1_S5_Treatm!L4*Weighting!Q12+TUM_db1_S5_Treatm!M4*Weighting!Q13+TUM_db1_S5_Treatm!N4*Weighting!Q14+TUM_db1_S5_Treatm!O4*Weighting!Q15+TUM_db1_S5_Treatm!P4*Weighting!Q16+TUM_db1_S5_Treatm!Q4*Weighting!Q17</f>
        <v>1.0768852184309972</v>
      </c>
      <c r="R4" s="6">
        <f>+TUM_db1_S5_Treatm!B4*Weighting!R2+TUM_db1_S5_Treatm!C4*Weighting!R3+TUM_db1_S5_Treatm!D4*Weighting!R4+TUM_db1_S5_Treatm!E4*Weighting!R5+TUM_db1_S5_Treatm!F4*Weighting!R6+TUM_db1_S5_Treatm!G4*Weighting!R7+TUM_db1_S5_Treatm!H4*Weighting!R8+TUM_db1_S5_Treatm!I4*Weighting!R9+TUM_db1_S5_Treatm!J4*Weighting!R10+TUM_db1_S5_Treatm!K4*Weighting!R11+TUM_db1_S5_Treatm!L4*Weighting!R12+TUM_db1_S5_Treatm!M4*Weighting!R13+TUM_db1_S5_Treatm!N4*Weighting!R14+TUM_db1_S5_Treatm!O4*Weighting!R15+TUM_db1_S5_Treatm!P4*Weighting!R16+TUM_db1_S5_Treatm!Q4*Weighting!R17</f>
        <v>10.432829821045495</v>
      </c>
      <c r="S4" s="6">
        <f>+TUM_db1_S5_Treatm!B4*Weighting!S2+TUM_db1_S5_Treatm!C4*Weighting!S3+TUM_db1_S5_Treatm!D4*Weighting!S4+TUM_db1_S5_Treatm!E4*Weighting!S5+TUM_db1_S5_Treatm!F4*Weighting!S6+TUM_db1_S5_Treatm!G4*Weighting!S7+TUM_db1_S5_Treatm!H4*Weighting!S8+TUM_db1_S5_Treatm!I4*Weighting!S9+TUM_db1_S5_Treatm!J4*Weighting!S10+TUM_db1_S5_Treatm!K4*Weighting!S11+TUM_db1_S5_Treatm!L4*Weighting!S12+TUM_db1_S5_Treatm!M4*Weighting!S13+TUM_db1_S5_Treatm!N4*Weighting!S14+TUM_db1_S5_Treatm!O4*Weighting!S15+TUM_db1_S5_Treatm!P4*Weighting!S16+TUM_db1_S5_Treatm!Q4*Weighting!S17</f>
        <v>28.030803854433515</v>
      </c>
      <c r="T4" s="6">
        <f>+TUM_db1_S5_Treatm!B4*Weighting!T2+TUM_db1_S5_Treatm!C4*Weighting!T3+TUM_db1_S5_Treatm!D4*Weighting!T4+TUM_db1_S5_Treatm!E4*Weighting!T5+TUM_db1_S5_Treatm!F4*Weighting!T6+TUM_db1_S5_Treatm!G4*Weighting!T7+TUM_db1_S5_Treatm!H4*Weighting!T8+TUM_db1_S5_Treatm!I4*Weighting!T9+TUM_db1_S5_Treatm!J4*Weighting!T10+TUM_db1_S5_Treatm!K4*Weighting!T11+TUM_db1_S5_Treatm!L4*Weighting!T12+TUM_db1_S5_Treatm!M4*Weighting!T13+TUM_db1_S5_Treatm!N4*Weighting!T14+TUM_db1_S5_Treatm!O4*Weighting!T15+TUM_db1_S5_Treatm!P4*Weighting!T16+TUM_db1_S5_Treatm!Q4*Weighting!T17</f>
        <v>38.611987078114829</v>
      </c>
      <c r="U4" s="6">
        <f>+TUM_db1_S5_Treatm!B4*Weighting!U2+TUM_db1_S5_Treatm!C4*Weighting!U3+TUM_db1_S5_Treatm!D4*Weighting!U4+TUM_db1_S5_Treatm!E4*Weighting!U5+TUM_db1_S5_Treatm!F4*Weighting!U6+TUM_db1_S5_Treatm!G4*Weighting!U7+TUM_db1_S5_Treatm!H4*Weighting!U8+TUM_db1_S5_Treatm!I4*Weighting!U9+TUM_db1_S5_Treatm!J4*Weighting!U10+TUM_db1_S5_Treatm!K4*Weighting!U11+TUM_db1_S5_Treatm!L4*Weighting!U12+TUM_db1_S5_Treatm!M4*Weighting!U13+TUM_db1_S5_Treatm!N4*Weighting!U14+TUM_db1_S5_Treatm!O4*Weighting!U15+TUM_db1_S5_Treatm!P4*Weighting!U16+TUM_db1_S5_Treatm!Q4*Weighting!U17</f>
        <v>0.74378110575227763</v>
      </c>
      <c r="V4" s="6">
        <f>+TUM_db1_S5_Treatm!B4*Weighting!V2+TUM_db1_S5_Treatm!C4*Weighting!V3+TUM_db1_S5_Treatm!D4*Weighting!V4+TUM_db1_S5_Treatm!E4*Weighting!V5+TUM_db1_S5_Treatm!F4*Weighting!V6+TUM_db1_S5_Treatm!G4*Weighting!V7+TUM_db1_S5_Treatm!H4*Weighting!V8+TUM_db1_S5_Treatm!I4*Weighting!V9+TUM_db1_S5_Treatm!J4*Weighting!V10+TUM_db1_S5_Treatm!K4*Weighting!V11+TUM_db1_S5_Treatm!L4*Weighting!V12+TUM_db1_S5_Treatm!M4*Weighting!V13+TUM_db1_S5_Treatm!N4*Weighting!V14+TUM_db1_S5_Treatm!O4*Weighting!V15+TUM_db1_S5_Treatm!P4*Weighting!V16+TUM_db1_S5_Treatm!Q4*Weighting!V17</f>
        <v>5.3372854096530133</v>
      </c>
      <c r="W4" s="6">
        <f>+TUM_db1_S5_Treatm!B4*Weighting!W2+TUM_db1_S5_Treatm!C4*Weighting!W3+TUM_db1_S5_Treatm!D4*Weighting!W4+TUM_db1_S5_Treatm!E4*Weighting!W5+TUM_db1_S5_Treatm!F4*Weighting!W6+TUM_db1_S5_Treatm!G4*Weighting!W7+TUM_db1_S5_Treatm!H4*Weighting!W8+TUM_db1_S5_Treatm!I4*Weighting!W9+TUM_db1_S5_Treatm!J4*Weighting!W10+TUM_db1_S5_Treatm!K4*Weighting!W11+TUM_db1_S5_Treatm!L4*Weighting!W12+TUM_db1_S5_Treatm!M4*Weighting!W13+TUM_db1_S5_Treatm!N4*Weighting!W14+TUM_db1_S5_Treatm!O4*Weighting!W15+TUM_db1_S5_Treatm!P4*Weighting!W16+TUM_db1_S5_Treatm!Q4*Weighting!W17</f>
        <v>3.8972761215320597</v>
      </c>
      <c r="X4" s="6">
        <f>+TUM_db1_S5_Treatm!B4*Weighting!X2+TUM_db1_S5_Treatm!C4*Weighting!X3+TUM_db1_S5_Treatm!D4*Weighting!X4+TUM_db1_S5_Treatm!E4*Weighting!X5+TUM_db1_S5_Treatm!F4*Weighting!X6+TUM_db1_S5_Treatm!G4*Weighting!X7+TUM_db1_S5_Treatm!H4*Weighting!X8+TUM_db1_S5_Treatm!I4*Weighting!X9+TUM_db1_S5_Treatm!J4*Weighting!X10+TUM_db1_S5_Treatm!K4*Weighting!X11+TUM_db1_S5_Treatm!L4*Weighting!X12+TUM_db1_S5_Treatm!M4*Weighting!X13+TUM_db1_S5_Treatm!N4*Weighting!X14+TUM_db1_S5_Treatm!O4*Weighting!X15+TUM_db1_S5_Treatm!P4*Weighting!X16+TUM_db1_S5_Treatm!Q4*Weighting!X17</f>
        <v>0.46770484986337779</v>
      </c>
      <c r="Y4" s="6">
        <f>+TUM_db1_S5_Treatm!B4*Weighting!Y2+TUM_db1_S5_Treatm!C4*Weighting!Y3+TUM_db1_S5_Treatm!D4*Weighting!Y4+TUM_db1_S5_Treatm!E4*Weighting!Y5+TUM_db1_S5_Treatm!F4*Weighting!Y6+TUM_db1_S5_Treatm!G4*Weighting!Y7+TUM_db1_S5_Treatm!H4*Weighting!Y8+TUM_db1_S5_Treatm!I4*Weighting!Y9+TUM_db1_S5_Treatm!J4*Weighting!Y10+TUM_db1_S5_Treatm!K4*Weighting!Y11+TUM_db1_S5_Treatm!L4*Weighting!Y12+TUM_db1_S5_Treatm!M4*Weighting!Y13+TUM_db1_S5_Treatm!N4*Weighting!Y14+TUM_db1_S5_Treatm!O4*Weighting!Y15+TUM_db1_S5_Treatm!P4*Weighting!Y16+TUM_db1_S5_Treatm!Q4*Weighting!Y17</f>
        <v>0.89582960324174343</v>
      </c>
      <c r="Z4" s="6">
        <f>+TUM_db1_S5_Treatm!B4*Weighting!Z2+TUM_db1_S5_Treatm!C4*Weighting!Z3+TUM_db1_S5_Treatm!D4*Weighting!Z4+TUM_db1_S5_Treatm!E4*Weighting!Z5+TUM_db1_S5_Treatm!F4*Weighting!Z6+TUM_db1_S5_Treatm!G4*Weighting!Z7+TUM_db1_S5_Treatm!H4*Weighting!Z8+TUM_db1_S5_Treatm!I4*Weighting!Z9+TUM_db1_S5_Treatm!J4*Weighting!Z10+TUM_db1_S5_Treatm!K4*Weighting!Z11+TUM_db1_S5_Treatm!L4*Weighting!Z12+TUM_db1_S5_Treatm!M4*Weighting!Z13+TUM_db1_S5_Treatm!N4*Weighting!Z14+TUM_db1_S5_Treatm!O4*Weighting!Z15+TUM_db1_S5_Treatm!P4*Weighting!Z16+TUM_db1_S5_Treatm!Q4*Weighting!Z17</f>
        <v>3.0696922863775931</v>
      </c>
      <c r="AA4" s="6">
        <f>+TUM_db1_S5_Treatm!B4*Weighting!AA2+TUM_db1_S5_Treatm!C4*Weighting!AA3+TUM_db1_S5_Treatm!D4*Weighting!AA4+TUM_db1_S5_Treatm!E4*Weighting!AA5+TUM_db1_S5_Treatm!F4*Weighting!AA6+TUM_db1_S5_Treatm!G4*Weighting!AA7+TUM_db1_S5_Treatm!H4*Weighting!AA8+TUM_db1_S5_Treatm!I4*Weighting!AA9+TUM_db1_S5_Treatm!J4*Weighting!AA10+TUM_db1_S5_Treatm!K4*Weighting!AA11+TUM_db1_S5_Treatm!L4*Weighting!AA12+TUM_db1_S5_Treatm!M4*Weighting!AA13+TUM_db1_S5_Treatm!N4*Weighting!AA14+TUM_db1_S5_Treatm!O4*Weighting!AA15+TUM_db1_S5_Treatm!P4*Weighting!AA16+TUM_db1_S5_Treatm!Q4*Weighting!AA17</f>
        <v>12.568075540339443</v>
      </c>
    </row>
  </sheetData>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1_S5_Util!B2*Weighting!B2+TUM_db1_S5_Util!C2*Weighting!B3+TUM_db1_S5_Util!D2*Weighting!B4+TUM_db1_S5_Util!E2*Weighting!B5+TUM_db1_S5_Util!F2*Weighting!B6+TUM_db1_S5_Util!G2*Weighting!B7+TUM_db1_S5_Util!H2*Weighting!B8+TUM_db1_S5_Util!I2*Weighting!B9+TUM_db1_S5_Util!J2*Weighting!B10+TUM_db1_S5_Util!K2*Weighting!B11+TUM_db1_S5_Util!L2*Weighting!B12+TUM_db1_S5_Util!M2*Weighting!B13+TUM_db1_S5_Util!N2*Weighting!B14+TUM_db1_S5_Util!O2*Weighting!B15+TUM_db1_S5_Util!P2*Weighting!B16+TUM_db1_S5_Util!Q2*Weighting!B17</f>
        <v>-3.3595132204265501</v>
      </c>
      <c r="C2" s="6">
        <f ca="1">+TUM_db1_S5_Util!B2*Weighting!C2+TUM_db1_S5_Util!C2*Weighting!C3+TUM_db1_S5_Util!D2*Weighting!C4+TUM_db1_S5_Util!E2*Weighting!C5+TUM_db1_S5_Util!F2*Weighting!C6+TUM_db1_S5_Util!G2*Weighting!C7+TUM_db1_S5_Util!H2*Weighting!C8+TUM_db1_S5_Util!I2*Weighting!C9+TUM_db1_S5_Util!J2*Weighting!C10+TUM_db1_S5_Util!K2*Weighting!C11+TUM_db1_S5_Util!L2*Weighting!C12+TUM_db1_S5_Util!M2*Weighting!C13+TUM_db1_S5_Util!N2*Weighting!C14+TUM_db1_S5_Util!O2*Weighting!C15+TUM_db1_S5_Util!P2*Weighting!C16+TUM_db1_S5_Util!Q2*Weighting!C17</f>
        <v>-3.0120046738348534</v>
      </c>
      <c r="D2" s="6">
        <f ca="1">+TUM_db1_S5_Util!B2*Weighting!D2+TUM_db1_S5_Util!C2*Weighting!D3+TUM_db1_S5_Util!D2*Weighting!D4+TUM_db1_S5_Util!E2*Weighting!D5+TUM_db1_S5_Util!F2*Weighting!D6+TUM_db1_S5_Util!G2*Weighting!D7+TUM_db1_S5_Util!H2*Weighting!D8+TUM_db1_S5_Util!I2*Weighting!D9+TUM_db1_S5_Util!J2*Weighting!D10+TUM_db1_S5_Util!K2*Weighting!D11+TUM_db1_S5_Util!L2*Weighting!D12+TUM_db1_S5_Util!M2*Weighting!D13+TUM_db1_S5_Util!N2*Weighting!D14+TUM_db1_S5_Util!O2*Weighting!D15+TUM_db1_S5_Util!P2*Weighting!D16+TUM_db1_S5_Util!Q2*Weighting!D17</f>
        <v>-3.2772136757173977</v>
      </c>
      <c r="E2" s="6">
        <f ca="1">+TUM_db1_S5_Util!B2*Weighting!E2+TUM_db1_S5_Util!C2*Weighting!E3+TUM_db1_S5_Util!D2*Weighting!E4+TUM_db1_S5_Util!E2*Weighting!E5+TUM_db1_S5_Util!F2*Weighting!E6+TUM_db1_S5_Util!G2*Weighting!E7+TUM_db1_S5_Util!H2*Weighting!E8+TUM_db1_S5_Util!I2*Weighting!E9+TUM_db1_S5_Util!J2*Weighting!E10+TUM_db1_S5_Util!K2*Weighting!E11+TUM_db1_S5_Util!L2*Weighting!E12+TUM_db1_S5_Util!M2*Weighting!E13+TUM_db1_S5_Util!N2*Weighting!E14+TUM_db1_S5_Util!O2*Weighting!E15+TUM_db1_S5_Util!P2*Weighting!E16+TUM_db1_S5_Util!Q2*Weighting!E17</f>
        <v>-1.3719275444558845</v>
      </c>
      <c r="F2" s="6">
        <f ca="1">+TUM_db1_S5_Util!B2*Weighting!F2+TUM_db1_S5_Util!C2*Weighting!F3+TUM_db1_S5_Util!D2*Weighting!F4+TUM_db1_S5_Util!E2*Weighting!F5+TUM_db1_S5_Util!F2*Weighting!F6+TUM_db1_S5_Util!G2*Weighting!F7+TUM_db1_S5_Util!H2*Weighting!F8+TUM_db1_S5_Util!I2*Weighting!F9+TUM_db1_S5_Util!J2*Weighting!F10+TUM_db1_S5_Util!K2*Weighting!F11+TUM_db1_S5_Util!L2*Weighting!F12+TUM_db1_S5_Util!M2*Weighting!F13+TUM_db1_S5_Util!N2*Weighting!F14+TUM_db1_S5_Util!O2*Weighting!F15+TUM_db1_S5_Util!P2*Weighting!F16+TUM_db1_S5_Util!Q2*Weighting!F17</f>
        <v>-3.2922318935742743</v>
      </c>
      <c r="G2" s="6">
        <f>+TUM_db1_S5_Util!B2*Weighting!G2+TUM_db1_S5_Util!C2*Weighting!G3+TUM_db1_S5_Util!D2*Weighting!G4+TUM_db1_S5_Util!E2*Weighting!G5+TUM_db1_S5_Util!F2*Weighting!G6+TUM_db1_S5_Util!G2*Weighting!G7+TUM_db1_S5_Util!H2*Weighting!G8+TUM_db1_S5_Util!I2*Weighting!G9+TUM_db1_S5_Util!J2*Weighting!G10+TUM_db1_S5_Util!K2*Weighting!G11+TUM_db1_S5_Util!L2*Weighting!G12+TUM_db1_S5_Util!M2*Weighting!G13+TUM_db1_S5_Util!N2*Weighting!G14+TUM_db1_S5_Util!O2*Weighting!G15+TUM_db1_S5_Util!P2*Weighting!G16+TUM_db1_S5_Util!Q2*Weighting!G17</f>
        <v>-2.2169756487168915</v>
      </c>
      <c r="H2" s="6">
        <f>+TUM_db1_S5_Util!B2*Weighting!H2+TUM_db1_S5_Util!C2*Weighting!H3+TUM_db1_S5_Util!D2*Weighting!H4+TUM_db1_S5_Util!E2*Weighting!H5+TUM_db1_S5_Util!F2*Weighting!H6+TUM_db1_S5_Util!G2*Weighting!H7+TUM_db1_S5_Util!H2*Weighting!H8+TUM_db1_S5_Util!I2*Weighting!H9+TUM_db1_S5_Util!J2*Weighting!H10+TUM_db1_S5_Util!K2*Weighting!H11+TUM_db1_S5_Util!L2*Weighting!H12+TUM_db1_S5_Util!M2*Weighting!H13+TUM_db1_S5_Util!N2*Weighting!H14+TUM_db1_S5_Util!O2*Weighting!H15+TUM_db1_S5_Util!P2*Weighting!H16+TUM_db1_S5_Util!Q2*Weighting!H17</f>
        <v>-2.294936055931009</v>
      </c>
      <c r="I2" s="6">
        <f>+TUM_db1_S5_Util!B2*Weighting!I2+TUM_db1_S5_Util!C2*Weighting!I3+TUM_db1_S5_Util!D2*Weighting!I4+TUM_db1_S5_Util!E2*Weighting!I5+TUM_db1_S5_Util!F2*Weighting!I6+TUM_db1_S5_Util!G2*Weighting!I7+TUM_db1_S5_Util!H2*Weighting!I8+TUM_db1_S5_Util!I2*Weighting!I9+TUM_db1_S5_Util!J2*Weighting!I10+TUM_db1_S5_Util!K2*Weighting!I11+TUM_db1_S5_Util!L2*Weighting!I12+TUM_db1_S5_Util!M2*Weighting!I13+TUM_db1_S5_Util!N2*Weighting!I14+TUM_db1_S5_Util!O2*Weighting!I15+TUM_db1_S5_Util!P2*Weighting!I16+TUM_db1_S5_Util!Q2*Weighting!I17</f>
        <v>-2.2720524626742944</v>
      </c>
      <c r="J2" s="6">
        <f>+TUM_db1_S5_Util!B2*Weighting!J2+TUM_db1_S5_Util!C2*Weighting!J3+TUM_db1_S5_Util!D2*Weighting!J4+TUM_db1_S5_Util!E2*Weighting!J5+TUM_db1_S5_Util!F2*Weighting!J6+TUM_db1_S5_Util!G2*Weighting!J7+TUM_db1_S5_Util!H2*Weighting!J8+TUM_db1_S5_Util!I2*Weighting!J9+TUM_db1_S5_Util!J2*Weighting!J10+TUM_db1_S5_Util!K2*Weighting!J11+TUM_db1_S5_Util!L2*Weighting!J12+TUM_db1_S5_Util!M2*Weighting!J13+TUM_db1_S5_Util!N2*Weighting!J14+TUM_db1_S5_Util!O2*Weighting!J15+TUM_db1_S5_Util!P2*Weighting!J16+TUM_db1_S5_Util!Q2*Weighting!J17</f>
        <v>-1.8009578165437838</v>
      </c>
      <c r="K2" s="6">
        <f>+TUM_db1_S5_Util!B2*Weighting!K2+TUM_db1_S5_Util!C2*Weighting!K3+TUM_db1_S5_Util!D2*Weighting!K4+TUM_db1_S5_Util!E2*Weighting!K5+TUM_db1_S5_Util!F2*Weighting!K6+TUM_db1_S5_Util!G2*Weighting!K7+TUM_db1_S5_Util!H2*Weighting!K8+TUM_db1_S5_Util!I2*Weighting!K9+TUM_db1_S5_Util!J2*Weighting!K10+TUM_db1_S5_Util!K2*Weighting!K11+TUM_db1_S5_Util!L2*Weighting!K12+TUM_db1_S5_Util!M2*Weighting!K13+TUM_db1_S5_Util!N2*Weighting!K14+TUM_db1_S5_Util!O2*Weighting!K15+TUM_db1_S5_Util!P2*Weighting!K16+TUM_db1_S5_Util!Q2*Weighting!K17</f>
        <v>-2.2804654833583022</v>
      </c>
      <c r="L2" s="6">
        <f>+TUM_db1_S5_Util!B2*Weighting!L2+TUM_db1_S5_Util!C2*Weighting!L3+TUM_db1_S5_Util!D2*Weighting!L4+TUM_db1_S5_Util!E2*Weighting!L5+TUM_db1_S5_Util!F2*Weighting!L6+TUM_db1_S5_Util!G2*Weighting!L7+TUM_db1_S5_Util!H2*Weighting!L8+TUM_db1_S5_Util!I2*Weighting!L9+TUM_db1_S5_Util!J2*Weighting!L10+TUM_db1_S5_Util!K2*Weighting!L11+TUM_db1_S5_Util!L2*Weighting!L12+TUM_db1_S5_Util!M2*Weighting!L13+TUM_db1_S5_Util!N2*Weighting!L14+TUM_db1_S5_Util!O2*Weighting!L15+TUM_db1_S5_Util!P2*Weighting!L16+TUM_db1_S5_Util!Q2*Weighting!L17</f>
        <v>-3.6641363452154136</v>
      </c>
      <c r="M2" s="6">
        <f>+TUM_db1_S5_Util!B2*Weighting!M2+TUM_db1_S5_Util!C2*Weighting!M3+TUM_db1_S5_Util!D2*Weighting!M4+TUM_db1_S5_Util!E2*Weighting!M5+TUM_db1_S5_Util!F2*Weighting!M6+TUM_db1_S5_Util!G2*Weighting!M7+TUM_db1_S5_Util!H2*Weighting!M8+TUM_db1_S5_Util!I2*Weighting!M9+TUM_db1_S5_Util!J2*Weighting!M10+TUM_db1_S5_Util!K2*Weighting!M11+TUM_db1_S5_Util!L2*Weighting!M12+TUM_db1_S5_Util!M2*Weighting!M13+TUM_db1_S5_Util!N2*Weighting!M14+TUM_db1_S5_Util!O2*Weighting!M15+TUM_db1_S5_Util!P2*Weighting!M16+TUM_db1_S5_Util!Q2*Weighting!M17</f>
        <v>-6.8026838264180892E-2</v>
      </c>
      <c r="N2" s="6">
        <f>+TUM_db1_S5_Util!B2*Weighting!N2+TUM_db1_S5_Util!C2*Weighting!N3+TUM_db1_S5_Util!D2*Weighting!N4+TUM_db1_S5_Util!E2*Weighting!N5+TUM_db1_S5_Util!F2*Weighting!N6+TUM_db1_S5_Util!G2*Weighting!N7+TUM_db1_S5_Util!H2*Weighting!N8+TUM_db1_S5_Util!I2*Weighting!N9+TUM_db1_S5_Util!J2*Weighting!N10+TUM_db1_S5_Util!K2*Weighting!N11+TUM_db1_S5_Util!L2*Weighting!N12+TUM_db1_S5_Util!M2*Weighting!N13+TUM_db1_S5_Util!N2*Weighting!N14+TUM_db1_S5_Util!O2*Weighting!N15+TUM_db1_S5_Util!P2*Weighting!N16+TUM_db1_S5_Util!Q2*Weighting!N17</f>
        <v>-6.1552513874873913</v>
      </c>
      <c r="O2" s="6">
        <f>+TUM_db1_S5_Util!B2*Weighting!O2+TUM_db1_S5_Util!C2*Weighting!O3+TUM_db1_S5_Util!D2*Weighting!O4+TUM_db1_S5_Util!E2*Weighting!O5+TUM_db1_S5_Util!F2*Weighting!O6+TUM_db1_S5_Util!G2*Weighting!O7+TUM_db1_S5_Util!H2*Weighting!O8+TUM_db1_S5_Util!I2*Weighting!O9+TUM_db1_S5_Util!J2*Weighting!O10+TUM_db1_S5_Util!K2*Weighting!O11+TUM_db1_S5_Util!L2*Weighting!O12+TUM_db1_S5_Util!M2*Weighting!O13+TUM_db1_S5_Util!N2*Weighting!O14+TUM_db1_S5_Util!O2*Weighting!O15+TUM_db1_S5_Util!P2*Weighting!O16+TUM_db1_S5_Util!Q2*Weighting!O17</f>
        <v>-5.7170013498059715</v>
      </c>
      <c r="P2" s="6">
        <f>+TUM_db1_S5_Util!B2*Weighting!P2+TUM_db1_S5_Util!C2*Weighting!P3+TUM_db1_S5_Util!D2*Weighting!P4+TUM_db1_S5_Util!E2*Weighting!P5+TUM_db1_S5_Util!F2*Weighting!P6+TUM_db1_S5_Util!G2*Weighting!P7+TUM_db1_S5_Util!H2*Weighting!P8+TUM_db1_S5_Util!I2*Weighting!P9+TUM_db1_S5_Util!J2*Weighting!P10+TUM_db1_S5_Util!K2*Weighting!P11+TUM_db1_S5_Util!L2*Weighting!P12+TUM_db1_S5_Util!M2*Weighting!P13+TUM_db1_S5_Util!N2*Weighting!P14+TUM_db1_S5_Util!O2*Weighting!P15+TUM_db1_S5_Util!P2*Weighting!P16+TUM_db1_S5_Util!Q2*Weighting!P17</f>
        <v>-4.0925640280030837</v>
      </c>
      <c r="Q2" s="6">
        <f>+TUM_db1_S5_Util!B2*Weighting!Q2+TUM_db1_S5_Util!C2*Weighting!Q3+TUM_db1_S5_Util!D2*Weighting!Q4+TUM_db1_S5_Util!E2*Weighting!Q5+TUM_db1_S5_Util!F2*Weighting!Q6+TUM_db1_S5_Util!G2*Weighting!Q7+TUM_db1_S5_Util!H2*Weighting!Q8+TUM_db1_S5_Util!I2*Weighting!Q9+TUM_db1_S5_Util!J2*Weighting!Q10+TUM_db1_S5_Util!K2*Weighting!Q11+TUM_db1_S5_Util!L2*Weighting!Q12+TUM_db1_S5_Util!M2*Weighting!Q13+TUM_db1_S5_Util!N2*Weighting!Q14+TUM_db1_S5_Util!O2*Weighting!Q15+TUM_db1_S5_Util!P2*Weighting!Q16+TUM_db1_S5_Util!Q2*Weighting!Q17</f>
        <v>-0.25751041632414462</v>
      </c>
      <c r="R2" s="6">
        <f>+TUM_db1_S5_Util!B2*Weighting!R2+TUM_db1_S5_Util!C2*Weighting!R3+TUM_db1_S5_Util!D2*Weighting!R4+TUM_db1_S5_Util!E2*Weighting!R5+TUM_db1_S5_Util!F2*Weighting!R6+TUM_db1_S5_Util!G2*Weighting!R7+TUM_db1_S5_Util!H2*Weighting!R8+TUM_db1_S5_Util!I2*Weighting!R9+TUM_db1_S5_Util!J2*Weighting!R10+TUM_db1_S5_Util!K2*Weighting!R11+TUM_db1_S5_Util!L2*Weighting!R12+TUM_db1_S5_Util!M2*Weighting!R13+TUM_db1_S5_Util!N2*Weighting!R14+TUM_db1_S5_Util!O2*Weighting!R15+TUM_db1_S5_Util!P2*Weighting!R16+TUM_db1_S5_Util!Q2*Weighting!R17</f>
        <v>-0.98228874798698629</v>
      </c>
      <c r="S2" s="6">
        <f>+TUM_db1_S5_Util!B2*Weighting!S2+TUM_db1_S5_Util!C2*Weighting!S3+TUM_db1_S5_Util!D2*Weighting!S4+TUM_db1_S5_Util!E2*Weighting!S5+TUM_db1_S5_Util!F2*Weighting!S6+TUM_db1_S5_Util!G2*Weighting!S7+TUM_db1_S5_Util!H2*Weighting!S8+TUM_db1_S5_Util!I2*Weighting!S9+TUM_db1_S5_Util!J2*Weighting!S10+TUM_db1_S5_Util!K2*Weighting!S11+TUM_db1_S5_Util!L2*Weighting!S12+TUM_db1_S5_Util!M2*Weighting!S13+TUM_db1_S5_Util!N2*Weighting!S14+TUM_db1_S5_Util!O2*Weighting!S15+TUM_db1_S5_Util!P2*Weighting!S16+TUM_db1_S5_Util!Q2*Weighting!S17</f>
        <v>-3.4944869398498248</v>
      </c>
      <c r="T2" s="6">
        <f>+TUM_db1_S5_Util!B2*Weighting!T2+TUM_db1_S5_Util!C2*Weighting!T3+TUM_db1_S5_Util!D2*Weighting!T4+TUM_db1_S5_Util!E2*Weighting!T5+TUM_db1_S5_Util!F2*Weighting!T6+TUM_db1_S5_Util!G2*Weighting!T7+TUM_db1_S5_Util!H2*Weighting!T8+TUM_db1_S5_Util!I2*Weighting!T9+TUM_db1_S5_Util!J2*Weighting!T10+TUM_db1_S5_Util!K2*Weighting!T11+TUM_db1_S5_Util!L2*Weighting!T12+TUM_db1_S5_Util!M2*Weighting!T13+TUM_db1_S5_Util!N2*Weighting!T14+TUM_db1_S5_Util!O2*Weighting!T15+TUM_db1_S5_Util!P2*Weighting!T16+TUM_db1_S5_Util!Q2*Weighting!T17</f>
        <v>-4.6421309207740196</v>
      </c>
      <c r="U2" s="6">
        <f>+TUM_db1_S5_Util!B2*Weighting!U2+TUM_db1_S5_Util!C2*Weighting!U3+TUM_db1_S5_Util!D2*Weighting!U4+TUM_db1_S5_Util!E2*Weighting!U5+TUM_db1_S5_Util!F2*Weighting!U6+TUM_db1_S5_Util!G2*Weighting!U7+TUM_db1_S5_Util!H2*Weighting!U8+TUM_db1_S5_Util!I2*Weighting!U9+TUM_db1_S5_Util!J2*Weighting!U10+TUM_db1_S5_Util!K2*Weighting!U11+TUM_db1_S5_Util!L2*Weighting!U12+TUM_db1_S5_Util!M2*Weighting!U13+TUM_db1_S5_Util!N2*Weighting!U14+TUM_db1_S5_Util!O2*Weighting!U15+TUM_db1_S5_Util!P2*Weighting!U16+TUM_db1_S5_Util!Q2*Weighting!U17</f>
        <v>-0.12598180859857747</v>
      </c>
      <c r="V2" s="6">
        <f>+TUM_db1_S5_Util!B2*Weighting!V2+TUM_db1_S5_Util!C2*Weighting!V3+TUM_db1_S5_Util!D2*Weighting!V4+TUM_db1_S5_Util!E2*Weighting!V5+TUM_db1_S5_Util!F2*Weighting!V6+TUM_db1_S5_Util!G2*Weighting!V7+TUM_db1_S5_Util!H2*Weighting!V8+TUM_db1_S5_Util!I2*Weighting!V9+TUM_db1_S5_Util!J2*Weighting!V10+TUM_db1_S5_Util!K2*Weighting!V11+TUM_db1_S5_Util!L2*Weighting!V12+TUM_db1_S5_Util!M2*Weighting!V13+TUM_db1_S5_Util!N2*Weighting!V14+TUM_db1_S5_Util!O2*Weighting!V15+TUM_db1_S5_Util!P2*Weighting!V16+TUM_db1_S5_Util!Q2*Weighting!V17</f>
        <v>-0.50628624163142155</v>
      </c>
      <c r="W2" s="6">
        <f>+TUM_db1_S5_Util!B2*Weighting!W2+TUM_db1_S5_Util!C2*Weighting!W3+TUM_db1_S5_Util!D2*Weighting!W4+TUM_db1_S5_Util!E2*Weighting!W5+TUM_db1_S5_Util!F2*Weighting!W6+TUM_db1_S5_Util!G2*Weighting!W7+TUM_db1_S5_Util!H2*Weighting!W8+TUM_db1_S5_Util!I2*Weighting!W9+TUM_db1_S5_Util!J2*Weighting!W10+TUM_db1_S5_Util!K2*Weighting!W11+TUM_db1_S5_Util!L2*Weighting!W12+TUM_db1_S5_Util!M2*Weighting!W13+TUM_db1_S5_Util!N2*Weighting!W14+TUM_db1_S5_Util!O2*Weighting!W15+TUM_db1_S5_Util!P2*Weighting!W16+TUM_db1_S5_Util!Q2*Weighting!W17</f>
        <v>-1.7864834795181759</v>
      </c>
      <c r="X2" s="6">
        <f>+TUM_db1_S5_Util!B2*Weighting!X2+TUM_db1_S5_Util!C2*Weighting!X3+TUM_db1_S5_Util!D2*Weighting!X4+TUM_db1_S5_Util!E2*Weighting!X5+TUM_db1_S5_Util!F2*Weighting!X6+TUM_db1_S5_Util!G2*Weighting!X7+TUM_db1_S5_Util!H2*Weighting!X8+TUM_db1_S5_Util!I2*Weighting!X9+TUM_db1_S5_Util!J2*Weighting!X10+TUM_db1_S5_Util!K2*Weighting!X11+TUM_db1_S5_Util!L2*Weighting!X12+TUM_db1_S5_Util!M2*Weighting!X13+TUM_db1_S5_Util!N2*Weighting!X14+TUM_db1_S5_Util!O2*Weighting!X15+TUM_db1_S5_Util!P2*Weighting!X16+TUM_db1_S5_Util!Q2*Weighting!X17</f>
        <v>-0.21469405846428855</v>
      </c>
      <c r="Y2" s="6">
        <f>+TUM_db1_S5_Util!B2*Weighting!Y2+TUM_db1_S5_Util!C2*Weighting!Y3+TUM_db1_S5_Util!D2*Weighting!Y4+TUM_db1_S5_Util!E2*Weighting!Y5+TUM_db1_S5_Util!F2*Weighting!Y6+TUM_db1_S5_Util!G2*Weighting!Y7+TUM_db1_S5_Util!H2*Weighting!Y8+TUM_db1_S5_Util!I2*Weighting!Y9+TUM_db1_S5_Util!J2*Weighting!Y10+TUM_db1_S5_Util!K2*Weighting!Y11+TUM_db1_S5_Util!L2*Weighting!Y12+TUM_db1_S5_Util!M2*Weighting!Y13+TUM_db1_S5_Util!N2*Weighting!Y14+TUM_db1_S5_Util!O2*Weighting!Y15+TUM_db1_S5_Util!P2*Weighting!Y16+TUM_db1_S5_Util!Q2*Weighting!Y17</f>
        <v>-0.15831326964591019</v>
      </c>
      <c r="Z2" s="6">
        <f>+TUM_db1_S5_Util!B2*Weighting!Z2+TUM_db1_S5_Util!C2*Weighting!Z3+TUM_db1_S5_Util!D2*Weighting!Z4+TUM_db1_S5_Util!E2*Weighting!Z5+TUM_db1_S5_Util!F2*Weighting!Z6+TUM_db1_S5_Util!G2*Weighting!Z7+TUM_db1_S5_Util!H2*Weighting!Z8+TUM_db1_S5_Util!I2*Weighting!Z9+TUM_db1_S5_Util!J2*Weighting!Z10+TUM_db1_S5_Util!K2*Weighting!Z11+TUM_db1_S5_Util!L2*Weighting!Z12+TUM_db1_S5_Util!M2*Weighting!Z13+TUM_db1_S5_Util!N2*Weighting!Z14+TUM_db1_S5_Util!O2*Weighting!Z15+TUM_db1_S5_Util!P2*Weighting!Z16+TUM_db1_S5_Util!Q2*Weighting!Z17</f>
        <v>-1.3980317960214157</v>
      </c>
      <c r="AA2" s="6">
        <f>+TUM_db1_S5_Util!B2*Weighting!AA2+TUM_db1_S5_Util!C2*Weighting!AA3+TUM_db1_S5_Util!D2*Weighting!AA4+TUM_db1_S5_Util!E2*Weighting!AA5+TUM_db1_S5_Util!F2*Weighting!AA6+TUM_db1_S5_Util!G2*Weighting!AA7+TUM_db1_S5_Util!H2*Weighting!AA8+TUM_db1_S5_Util!I2*Weighting!AA9+TUM_db1_S5_Util!J2*Weighting!AA10+TUM_db1_S5_Util!K2*Weighting!AA11+TUM_db1_S5_Util!L2*Weighting!AA12+TUM_db1_S5_Util!M2*Weighting!AA13+TUM_db1_S5_Util!N2*Weighting!AA14+TUM_db1_S5_Util!O2*Weighting!AA15+TUM_db1_S5_Util!P2*Weighting!AA16+TUM_db1_S5_Util!Q2*Weighting!AA17</f>
        <v>-2.2084227518794588</v>
      </c>
    </row>
    <row r="3" spans="1:27" x14ac:dyDescent="0.35">
      <c r="A3" s="5" t="s">
        <v>2</v>
      </c>
      <c r="B3" s="6">
        <f ca="1">+TUM_db1_S5_Util!B3*Weighting!B2+TUM_db1_S5_Util!C3*Weighting!B3+TUM_db1_S5_Util!D3*Weighting!B4+TUM_db1_S5_Util!E3*Weighting!B5+TUM_db1_S5_Util!F3*Weighting!B6+TUM_db1_S5_Util!G3*Weighting!B7+TUM_db1_S5_Util!H3*Weighting!B8+TUM_db1_S5_Util!I3*Weighting!B9+TUM_db1_S5_Util!J3*Weighting!B10+TUM_db1_S5_Util!K3*Weighting!B11+TUM_db1_S5_Util!L3*Weighting!B12+TUM_db1_S5_Util!M3*Weighting!B13+TUM_db1_S5_Util!N3*Weighting!B14+TUM_db1_S5_Util!O3*Weighting!B15+TUM_db1_S5_Util!P3*Weighting!B16+TUM_db1_S5_Util!Q3*Weighting!B17</f>
        <v>-8.6639232350533613E-2</v>
      </c>
      <c r="C3" s="6">
        <f ca="1">+TUM_db1_S5_Util!B3*Weighting!C2+TUM_db1_S5_Util!C3*Weighting!C3+TUM_db1_S5_Util!D3*Weighting!C4+TUM_db1_S5_Util!E3*Weighting!C5+TUM_db1_S5_Util!F3*Weighting!C6+TUM_db1_S5_Util!G3*Weighting!C7+TUM_db1_S5_Util!H3*Weighting!C8+TUM_db1_S5_Util!I3*Weighting!C9+TUM_db1_S5_Util!J3*Weighting!C10+TUM_db1_S5_Util!K3*Weighting!C11+TUM_db1_S5_Util!L3*Weighting!C12+TUM_db1_S5_Util!M3*Weighting!C13+TUM_db1_S5_Util!N3*Weighting!C14+TUM_db1_S5_Util!O3*Weighting!C15+TUM_db1_S5_Util!P3*Weighting!C16+TUM_db1_S5_Util!Q3*Weighting!C17</f>
        <v>-6.3839138770828072E-2</v>
      </c>
      <c r="D3" s="6">
        <f ca="1">+TUM_db1_S5_Util!B3*Weighting!D2+TUM_db1_S5_Util!C3*Weighting!D3+TUM_db1_S5_Util!D3*Weighting!D4+TUM_db1_S5_Util!E3*Weighting!D5+TUM_db1_S5_Util!F3*Weighting!D6+TUM_db1_S5_Util!G3*Weighting!D7+TUM_db1_S5_Util!H3*Weighting!D8+TUM_db1_S5_Util!I3*Weighting!D9+TUM_db1_S5_Util!J3*Weighting!D10+TUM_db1_S5_Util!K3*Weighting!D11+TUM_db1_S5_Util!L3*Weighting!D12+TUM_db1_S5_Util!M3*Weighting!D13+TUM_db1_S5_Util!N3*Weighting!D14+TUM_db1_S5_Util!O3*Weighting!D15+TUM_db1_S5_Util!P3*Weighting!D16+TUM_db1_S5_Util!Q3*Weighting!D17</f>
        <v>-8.3276893964199156E-2</v>
      </c>
      <c r="E3" s="6">
        <f ca="1">+TUM_db1_S5_Util!B3*Weighting!E2+TUM_db1_S5_Util!C3*Weighting!E3+TUM_db1_S5_Util!D3*Weighting!E4+TUM_db1_S5_Util!E3*Weighting!E5+TUM_db1_S5_Util!F3*Weighting!E6+TUM_db1_S5_Util!G3*Weighting!E7+TUM_db1_S5_Util!H3*Weighting!E8+TUM_db1_S5_Util!I3*Weighting!E9+TUM_db1_S5_Util!J3*Weighting!E10+TUM_db1_S5_Util!K3*Weighting!E11+TUM_db1_S5_Util!L3*Weighting!E12+TUM_db1_S5_Util!M3*Weighting!E13+TUM_db1_S5_Util!N3*Weighting!E14+TUM_db1_S5_Util!O3*Weighting!E15+TUM_db1_S5_Util!P3*Weighting!E16+TUM_db1_S5_Util!Q3*Weighting!E17</f>
        <v>-4.4797437893810278E-2</v>
      </c>
      <c r="F3" s="6">
        <f ca="1">+TUM_db1_S5_Util!B3*Weighting!F2+TUM_db1_S5_Util!C3*Weighting!F3+TUM_db1_S5_Util!D3*Weighting!F4+TUM_db1_S5_Util!E3*Weighting!F5+TUM_db1_S5_Util!F3*Weighting!F6+TUM_db1_S5_Util!G3*Weighting!F7+TUM_db1_S5_Util!H3*Weighting!F8+TUM_db1_S5_Util!I3*Weighting!F9+TUM_db1_S5_Util!J3*Weighting!F10+TUM_db1_S5_Util!K3*Weighting!F11+TUM_db1_S5_Util!L3*Weighting!F12+TUM_db1_S5_Util!M3*Weighting!F13+TUM_db1_S5_Util!N3*Weighting!F14+TUM_db1_S5_Util!O3*Weighting!F15+TUM_db1_S5_Util!P3*Weighting!F16+TUM_db1_S5_Util!Q3*Weighting!F17</f>
        <v>-7.6656486189056627E-2</v>
      </c>
      <c r="G3" s="6">
        <f>+TUM_db1_S5_Util!B3*Weighting!G2+TUM_db1_S5_Util!C3*Weighting!G3+TUM_db1_S5_Util!D3*Weighting!G4+TUM_db1_S5_Util!E3*Weighting!G5+TUM_db1_S5_Util!F3*Weighting!G6+TUM_db1_S5_Util!G3*Weighting!G7+TUM_db1_S5_Util!H3*Weighting!G8+TUM_db1_S5_Util!I3*Weighting!G9+TUM_db1_S5_Util!J3*Weighting!G10+TUM_db1_S5_Util!K3*Weighting!G11+TUM_db1_S5_Util!L3*Weighting!G12+TUM_db1_S5_Util!M3*Weighting!G13+TUM_db1_S5_Util!N3*Weighting!G14+TUM_db1_S5_Util!O3*Weighting!G15+TUM_db1_S5_Util!P3*Weighting!G16+TUM_db1_S5_Util!Q3*Weighting!G17</f>
        <v>-6.3688518891592841E-2</v>
      </c>
      <c r="H3" s="6">
        <f>+TUM_db1_S5_Util!B3*Weighting!H2+TUM_db1_S5_Util!C3*Weighting!H3+TUM_db1_S5_Util!D3*Weighting!H4+TUM_db1_S5_Util!E3*Weighting!H5+TUM_db1_S5_Util!F3*Weighting!H6+TUM_db1_S5_Util!G3*Weighting!H7+TUM_db1_S5_Util!H3*Weighting!H8+TUM_db1_S5_Util!I3*Weighting!H9+TUM_db1_S5_Util!J3*Weighting!H10+TUM_db1_S5_Util!K3*Weighting!H11+TUM_db1_S5_Util!L3*Weighting!H12+TUM_db1_S5_Util!M3*Weighting!H13+TUM_db1_S5_Util!N3*Weighting!H14+TUM_db1_S5_Util!O3*Weighting!H15+TUM_db1_S5_Util!P3*Weighting!H16+TUM_db1_S5_Util!Q3*Weighting!H17</f>
        <v>-5.7648455242672147E-2</v>
      </c>
      <c r="I3" s="6">
        <f>+TUM_db1_S5_Util!B3*Weighting!I2+TUM_db1_S5_Util!C3*Weighting!I3+TUM_db1_S5_Util!D3*Weighting!I4+TUM_db1_S5_Util!E3*Weighting!I5+TUM_db1_S5_Util!F3*Weighting!I6+TUM_db1_S5_Util!G3*Weighting!I7+TUM_db1_S5_Util!H3*Weighting!I8+TUM_db1_S5_Util!I3*Weighting!I9+TUM_db1_S5_Util!J3*Weighting!I10+TUM_db1_S5_Util!K3*Weighting!I11+TUM_db1_S5_Util!L3*Weighting!I12+TUM_db1_S5_Util!M3*Weighting!I13+TUM_db1_S5_Util!N3*Weighting!I14+TUM_db1_S5_Util!O3*Weighting!I15+TUM_db1_S5_Util!P3*Weighting!I16+TUM_db1_S5_Util!Q3*Weighting!I17</f>
        <v>-6.2844354333618596E-2</v>
      </c>
      <c r="J3" s="6">
        <f>+TUM_db1_S5_Util!B3*Weighting!J2+TUM_db1_S5_Util!C3*Weighting!J3+TUM_db1_S5_Util!D3*Weighting!J4+TUM_db1_S5_Util!E3*Weighting!J5+TUM_db1_S5_Util!F3*Weighting!J6+TUM_db1_S5_Util!G3*Weighting!J7+TUM_db1_S5_Util!H3*Weighting!J8+TUM_db1_S5_Util!I3*Weighting!J9+TUM_db1_S5_Util!J3*Weighting!J10+TUM_db1_S5_Util!K3*Weighting!J11+TUM_db1_S5_Util!L3*Weighting!J12+TUM_db1_S5_Util!M3*Weighting!J13+TUM_db1_S5_Util!N3*Weighting!J14+TUM_db1_S5_Util!O3*Weighting!J15+TUM_db1_S5_Util!P3*Weighting!J16+TUM_db1_S5_Util!Q3*Weighting!J17</f>
        <v>-8.3010114121456743E-2</v>
      </c>
      <c r="K3" s="6">
        <f>+TUM_db1_S5_Util!B3*Weighting!K2+TUM_db1_S5_Util!C3*Weighting!K3+TUM_db1_S5_Util!D3*Weighting!K4+TUM_db1_S5_Util!E3*Weighting!K5+TUM_db1_S5_Util!F3*Weighting!K6+TUM_db1_S5_Util!G3*Weighting!K7+TUM_db1_S5_Util!H3*Weighting!K8+TUM_db1_S5_Util!I3*Weighting!K9+TUM_db1_S5_Util!J3*Weighting!K10+TUM_db1_S5_Util!K3*Weighting!K11+TUM_db1_S5_Util!L3*Weighting!K12+TUM_db1_S5_Util!M3*Weighting!K13+TUM_db1_S5_Util!N3*Weighting!K14+TUM_db1_S5_Util!O3*Weighting!K15+TUM_db1_S5_Util!P3*Weighting!K16+TUM_db1_S5_Util!Q3*Weighting!K17</f>
        <v>-5.6303595462680905E-2</v>
      </c>
      <c r="L3" s="6">
        <f>+TUM_db1_S5_Util!B3*Weighting!L2+TUM_db1_S5_Util!C3*Weighting!L3+TUM_db1_S5_Util!D3*Weighting!L4+TUM_db1_S5_Util!E3*Weighting!L5+TUM_db1_S5_Util!F3*Weighting!L6+TUM_db1_S5_Util!G3*Weighting!L7+TUM_db1_S5_Util!H3*Weighting!L8+TUM_db1_S5_Util!I3*Weighting!L9+TUM_db1_S5_Util!J3*Weighting!L10+TUM_db1_S5_Util!K3*Weighting!L11+TUM_db1_S5_Util!L3*Weighting!L12+TUM_db1_S5_Util!M3*Weighting!L13+TUM_db1_S5_Util!N3*Weighting!L14+TUM_db1_S5_Util!O3*Weighting!L15+TUM_db1_S5_Util!P3*Weighting!L16+TUM_db1_S5_Util!Q3*Weighting!L17</f>
        <v>-3.455435843326872E-2</v>
      </c>
      <c r="M3" s="6">
        <f>+TUM_db1_S5_Util!B3*Weighting!M2+TUM_db1_S5_Util!C3*Weighting!M3+TUM_db1_S5_Util!D3*Weighting!M4+TUM_db1_S5_Util!E3*Weighting!M5+TUM_db1_S5_Util!F3*Weighting!M6+TUM_db1_S5_Util!G3*Weighting!M7+TUM_db1_S5_Util!H3*Weighting!M8+TUM_db1_S5_Util!I3*Weighting!M9+TUM_db1_S5_Util!J3*Weighting!M10+TUM_db1_S5_Util!K3*Weighting!M11+TUM_db1_S5_Util!L3*Weighting!M12+TUM_db1_S5_Util!M3*Weighting!M13+TUM_db1_S5_Util!N3*Weighting!M14+TUM_db1_S5_Util!O3*Weighting!M15+TUM_db1_S5_Util!P3*Weighting!M16+TUM_db1_S5_Util!Q3*Weighting!M17</f>
        <v>-2.7933773576088649E-3</v>
      </c>
      <c r="N3" s="6">
        <f>+TUM_db1_S5_Util!B3*Weighting!N2+TUM_db1_S5_Util!C3*Weighting!N3+TUM_db1_S5_Util!D3*Weighting!N4+TUM_db1_S5_Util!E3*Weighting!N5+TUM_db1_S5_Util!F3*Weighting!N6+TUM_db1_S5_Util!G3*Weighting!N7+TUM_db1_S5_Util!H3*Weighting!N8+TUM_db1_S5_Util!I3*Weighting!N9+TUM_db1_S5_Util!J3*Weighting!N10+TUM_db1_S5_Util!K3*Weighting!N11+TUM_db1_S5_Util!L3*Weighting!N12+TUM_db1_S5_Util!M3*Weighting!N13+TUM_db1_S5_Util!N3*Weighting!N14+TUM_db1_S5_Util!O3*Weighting!N15+TUM_db1_S5_Util!P3*Weighting!N16+TUM_db1_S5_Util!Q3*Weighting!N17</f>
        <v>-0.21595967604681063</v>
      </c>
      <c r="O3" s="6">
        <f>+TUM_db1_S5_Util!B3*Weighting!O2+TUM_db1_S5_Util!C3*Weighting!O3+TUM_db1_S5_Util!D3*Weighting!O4+TUM_db1_S5_Util!E3*Weighting!O5+TUM_db1_S5_Util!F3*Weighting!O6+TUM_db1_S5_Util!G3*Weighting!O7+TUM_db1_S5_Util!H3*Weighting!O8+TUM_db1_S5_Util!I3*Weighting!O9+TUM_db1_S5_Util!J3*Weighting!O10+TUM_db1_S5_Util!K3*Weighting!O11+TUM_db1_S5_Util!L3*Weighting!O12+TUM_db1_S5_Util!M3*Weighting!O13+TUM_db1_S5_Util!N3*Weighting!O14+TUM_db1_S5_Util!O3*Weighting!O15+TUM_db1_S5_Util!P3*Weighting!O16+TUM_db1_S5_Util!Q3*Weighting!O17</f>
        <v>-0.19903065647959955</v>
      </c>
      <c r="P3" s="6">
        <f>+TUM_db1_S5_Util!B3*Weighting!P2+TUM_db1_S5_Util!C3*Weighting!P3+TUM_db1_S5_Util!D3*Weighting!P4+TUM_db1_S5_Util!E3*Weighting!P5+TUM_db1_S5_Util!F3*Weighting!P6+TUM_db1_S5_Util!G3*Weighting!P7+TUM_db1_S5_Util!H3*Weighting!P8+TUM_db1_S5_Util!I3*Weighting!P9+TUM_db1_S5_Util!J3*Weighting!P10+TUM_db1_S5_Util!K3*Weighting!P11+TUM_db1_S5_Util!L3*Weighting!P12+TUM_db1_S5_Util!M3*Weighting!P13+TUM_db1_S5_Util!N3*Weighting!P14+TUM_db1_S5_Util!O3*Weighting!P15+TUM_db1_S5_Util!P3*Weighting!P16+TUM_db1_S5_Util!Q3*Weighting!P17</f>
        <v>-7.7136017226267714E-2</v>
      </c>
      <c r="Q3" s="6">
        <f>+TUM_db1_S5_Util!B3*Weighting!Q2+TUM_db1_S5_Util!C3*Weighting!Q3+TUM_db1_S5_Util!D3*Weighting!Q4+TUM_db1_S5_Util!E3*Weighting!Q5+TUM_db1_S5_Util!F3*Weighting!Q6+TUM_db1_S5_Util!G3*Weighting!Q7+TUM_db1_S5_Util!H3*Weighting!Q8+TUM_db1_S5_Util!I3*Weighting!Q9+TUM_db1_S5_Util!J3*Weighting!Q10+TUM_db1_S5_Util!K3*Weighting!Q11+TUM_db1_S5_Util!L3*Weighting!Q12+TUM_db1_S5_Util!M3*Weighting!Q13+TUM_db1_S5_Util!N3*Weighting!Q14+TUM_db1_S5_Util!O3*Weighting!Q15+TUM_db1_S5_Util!P3*Weighting!Q16+TUM_db1_S5_Util!Q3*Weighting!Q17</f>
        <v>-5.7068158498222651E-3</v>
      </c>
      <c r="R3" s="6">
        <f>+TUM_db1_S5_Util!B3*Weighting!R2+TUM_db1_S5_Util!C3*Weighting!R3+TUM_db1_S5_Util!D3*Weighting!R4+TUM_db1_S5_Util!E3*Weighting!R5+TUM_db1_S5_Util!F3*Weighting!R6+TUM_db1_S5_Util!G3*Weighting!R7+TUM_db1_S5_Util!H3*Weighting!R8+TUM_db1_S5_Util!I3*Weighting!R9+TUM_db1_S5_Util!J3*Weighting!R10+TUM_db1_S5_Util!K3*Weighting!R11+TUM_db1_S5_Util!L3*Weighting!R12+TUM_db1_S5_Util!M3*Weighting!R13+TUM_db1_S5_Util!N3*Weighting!R14+TUM_db1_S5_Util!O3*Weighting!R15+TUM_db1_S5_Util!P3*Weighting!R16+TUM_db1_S5_Util!Q3*Weighting!R17</f>
        <v>-3.4625609438363042E-2</v>
      </c>
      <c r="S3" s="6">
        <f>+TUM_db1_S5_Util!B3*Weighting!S2+TUM_db1_S5_Util!C3*Weighting!S3+TUM_db1_S5_Util!D3*Weighting!S4+TUM_db1_S5_Util!E3*Weighting!S5+TUM_db1_S5_Util!F3*Weighting!S6+TUM_db1_S5_Util!G3*Weighting!S7+TUM_db1_S5_Util!H3*Weighting!S8+TUM_db1_S5_Util!I3*Weighting!S9+TUM_db1_S5_Util!J3*Weighting!S10+TUM_db1_S5_Util!K3*Weighting!S11+TUM_db1_S5_Util!L3*Weighting!S12+TUM_db1_S5_Util!M3*Weighting!S13+TUM_db1_S5_Util!N3*Weighting!S14+TUM_db1_S5_Util!O3*Weighting!S15+TUM_db1_S5_Util!P3*Weighting!S16+TUM_db1_S5_Util!Q3*Weighting!S17</f>
        <v>-2.3669479566592658E-2</v>
      </c>
      <c r="T3" s="6">
        <f>+TUM_db1_S5_Util!B3*Weighting!T2+TUM_db1_S5_Util!C3*Weighting!T3+TUM_db1_S5_Util!D3*Weighting!T4+TUM_db1_S5_Util!E3*Weighting!T5+TUM_db1_S5_Util!F3*Weighting!T6+TUM_db1_S5_Util!G3*Weighting!T7+TUM_db1_S5_Util!H3*Weighting!T8+TUM_db1_S5_Util!I3*Weighting!T9+TUM_db1_S5_Util!J3*Weighting!T10+TUM_db1_S5_Util!K3*Weighting!T11+TUM_db1_S5_Util!L3*Weighting!T12+TUM_db1_S5_Util!M3*Weighting!T13+TUM_db1_S5_Util!N3*Weighting!T14+TUM_db1_S5_Util!O3*Weighting!T15+TUM_db1_S5_Util!P3*Weighting!T16+TUM_db1_S5_Util!Q3*Weighting!T17</f>
        <v>-2.4907327488245951E-2</v>
      </c>
      <c r="U3" s="6">
        <f>+TUM_db1_S5_Util!B3*Weighting!U2+TUM_db1_S5_Util!C3*Weighting!U3+TUM_db1_S5_Util!D3*Weighting!U4+TUM_db1_S5_Util!E3*Weighting!U5+TUM_db1_S5_Util!F3*Weighting!U6+TUM_db1_S5_Util!G3*Weighting!U7+TUM_db1_S5_Util!H3*Weighting!U8+TUM_db1_S5_Util!I3*Weighting!U9+TUM_db1_S5_Util!J3*Weighting!U10+TUM_db1_S5_Util!K3*Weighting!U11+TUM_db1_S5_Util!L3*Weighting!U12+TUM_db1_S5_Util!M3*Weighting!U13+TUM_db1_S5_Util!N3*Weighting!U14+TUM_db1_S5_Util!O3*Weighting!U15+TUM_db1_S5_Util!P3*Weighting!U16+TUM_db1_S5_Util!Q3*Weighting!U17</f>
        <v>-3.1630484167582949E-3</v>
      </c>
      <c r="V3" s="6">
        <f>+TUM_db1_S5_Util!B3*Weighting!V2+TUM_db1_S5_Util!C3*Weighting!V3+TUM_db1_S5_Util!D3*Weighting!V4+TUM_db1_S5_Util!E3*Weighting!V5+TUM_db1_S5_Util!F3*Weighting!V6+TUM_db1_S5_Util!G3*Weighting!V7+TUM_db1_S5_Util!H3*Weighting!V8+TUM_db1_S5_Util!I3*Weighting!V9+TUM_db1_S5_Util!J3*Weighting!V10+TUM_db1_S5_Util!K3*Weighting!V11+TUM_db1_S5_Util!L3*Weighting!V12+TUM_db1_S5_Util!M3*Weighting!V13+TUM_db1_S5_Util!N3*Weighting!V14+TUM_db1_S5_Util!O3*Weighting!V15+TUM_db1_S5_Util!P3*Weighting!V16+TUM_db1_S5_Util!Q3*Weighting!V17</f>
        <v>-1.4052643013690002E-2</v>
      </c>
      <c r="W3" s="6">
        <f>+TUM_db1_S5_Util!B3*Weighting!W2+TUM_db1_S5_Util!C3*Weighting!W3+TUM_db1_S5_Util!D3*Weighting!W4+TUM_db1_S5_Util!E3*Weighting!W5+TUM_db1_S5_Util!F3*Weighting!W6+TUM_db1_S5_Util!G3*Weighting!W7+TUM_db1_S5_Util!H3*Weighting!W8+TUM_db1_S5_Util!I3*Weighting!W9+TUM_db1_S5_Util!J3*Weighting!W10+TUM_db1_S5_Util!K3*Weighting!W11+TUM_db1_S5_Util!L3*Weighting!W12+TUM_db1_S5_Util!M3*Weighting!W13+TUM_db1_S5_Util!N3*Weighting!W14+TUM_db1_S5_Util!O3*Weighting!W15+TUM_db1_S5_Util!P3*Weighting!W16+TUM_db1_S5_Util!Q3*Weighting!W17</f>
        <v>-0.24608244029925302</v>
      </c>
      <c r="X3" s="6">
        <f>+TUM_db1_S5_Util!B3*Weighting!X2+TUM_db1_S5_Util!C3*Weighting!X3+TUM_db1_S5_Util!D3*Weighting!X4+TUM_db1_S5_Util!E3*Weighting!X5+TUM_db1_S5_Util!F3*Weighting!X6+TUM_db1_S5_Util!G3*Weighting!X7+TUM_db1_S5_Util!H3*Weighting!X8+TUM_db1_S5_Util!I3*Weighting!X9+TUM_db1_S5_Util!J3*Weighting!X10+TUM_db1_S5_Util!K3*Weighting!X11+TUM_db1_S5_Util!L3*Weighting!X12+TUM_db1_S5_Util!M3*Weighting!X13+TUM_db1_S5_Util!N3*Weighting!X14+TUM_db1_S5_Util!O3*Weighting!X15+TUM_db1_S5_Util!P3*Weighting!X16+TUM_db1_S5_Util!Q3*Weighting!X17</f>
        <v>-5.4252362134570133E-3</v>
      </c>
      <c r="Y3" s="6">
        <f>+TUM_db1_S5_Util!B3*Weighting!Y2+TUM_db1_S5_Util!C3*Weighting!Y3+TUM_db1_S5_Util!D3*Weighting!Y4+TUM_db1_S5_Util!E3*Weighting!Y5+TUM_db1_S5_Util!F3*Weighting!Y6+TUM_db1_S5_Util!G3*Weighting!Y7+TUM_db1_S5_Util!H3*Weighting!Y8+TUM_db1_S5_Util!I3*Weighting!Y9+TUM_db1_S5_Util!J3*Weighting!Y10+TUM_db1_S5_Util!K3*Weighting!Y11+TUM_db1_S5_Util!L3*Weighting!Y12+TUM_db1_S5_Util!M3*Weighting!Y13+TUM_db1_S5_Util!N3*Weighting!Y14+TUM_db1_S5_Util!O3*Weighting!Y15+TUM_db1_S5_Util!P3*Weighting!Y16+TUM_db1_S5_Util!Q3*Weighting!Y17</f>
        <v>-3.0799873244119111E-3</v>
      </c>
      <c r="Z3" s="6">
        <f>+TUM_db1_S5_Util!B3*Weighting!Z2+TUM_db1_S5_Util!C3*Weighting!Z3+TUM_db1_S5_Util!D3*Weighting!Z4+TUM_db1_S5_Util!E3*Weighting!Z5+TUM_db1_S5_Util!F3*Weighting!Z6+TUM_db1_S5_Util!G3*Weighting!Z7+TUM_db1_S5_Util!H3*Weighting!Z8+TUM_db1_S5_Util!I3*Weighting!Z9+TUM_db1_S5_Util!J3*Weighting!Z10+TUM_db1_S5_Util!K3*Weighting!Z11+TUM_db1_S5_Util!L3*Weighting!Z12+TUM_db1_S5_Util!M3*Weighting!Z13+TUM_db1_S5_Util!N3*Weighting!Z14+TUM_db1_S5_Util!O3*Weighting!Z15+TUM_db1_S5_Util!P3*Weighting!Z16+TUM_db1_S5_Util!Q3*Weighting!Z17</f>
        <v>-5.7064702936527094E-2</v>
      </c>
      <c r="AA3" s="6">
        <f>+TUM_db1_S5_Util!B3*Weighting!AA2+TUM_db1_S5_Util!C3*Weighting!AA3+TUM_db1_S5_Util!D3*Weighting!AA4+TUM_db1_S5_Util!E3*Weighting!AA5+TUM_db1_S5_Util!F3*Weighting!AA6+TUM_db1_S5_Util!G3*Weighting!AA7+TUM_db1_S5_Util!H3*Weighting!AA8+TUM_db1_S5_Util!I3*Weighting!AA9+TUM_db1_S5_Util!J3*Weighting!AA10+TUM_db1_S5_Util!K3*Weighting!AA11+TUM_db1_S5_Util!L3*Weighting!AA12+TUM_db1_S5_Util!M3*Weighting!AA13+TUM_db1_S5_Util!N3*Weighting!AA14+TUM_db1_S5_Util!O3*Weighting!AA15+TUM_db1_S5_Util!P3*Weighting!AA16+TUM_db1_S5_Util!Q3*Weighting!AA17</f>
        <v>-7.1764926174808535E-2</v>
      </c>
    </row>
    <row r="4" spans="1:27" x14ac:dyDescent="0.35">
      <c r="A4" s="5" t="s">
        <v>3</v>
      </c>
      <c r="B4" s="6">
        <f ca="1">+TUM_db1_S5_Util!B4*Weighting!B2+TUM_db1_S5_Util!C4*Weighting!B3+TUM_db1_S5_Util!D4*Weighting!B4+TUM_db1_S5_Util!E4*Weighting!B5+TUM_db1_S5_Util!F4*Weighting!B6+TUM_db1_S5_Util!G4*Weighting!B7+TUM_db1_S5_Util!H4*Weighting!B8+TUM_db1_S5_Util!I4*Weighting!B9+TUM_db1_S5_Util!J4*Weighting!B10+TUM_db1_S5_Util!K4*Weighting!B11+TUM_db1_S5_Util!L4*Weighting!B12+TUM_db1_S5_Util!M4*Weighting!B13+TUM_db1_S5_Util!N4*Weighting!B14+TUM_db1_S5_Util!O4*Weighting!B15+TUM_db1_S5_Util!P4*Weighting!B16+TUM_db1_S5_Util!Q4*Weighting!B17</f>
        <v>-3.2728739880760158</v>
      </c>
      <c r="C4" s="6">
        <f ca="1">+TUM_db1_S5_Util!B4*Weighting!C2+TUM_db1_S5_Util!C4*Weighting!C3+TUM_db1_S5_Util!D4*Weighting!C4+TUM_db1_S5_Util!E4*Weighting!C5+TUM_db1_S5_Util!F4*Weighting!C6+TUM_db1_S5_Util!G4*Weighting!C7+TUM_db1_S5_Util!H4*Weighting!C8+TUM_db1_S5_Util!I4*Weighting!C9+TUM_db1_S5_Util!J4*Weighting!C10+TUM_db1_S5_Util!K4*Weighting!C11+TUM_db1_S5_Util!L4*Weighting!C12+TUM_db1_S5_Util!M4*Weighting!C13+TUM_db1_S5_Util!N4*Weighting!C14+TUM_db1_S5_Util!O4*Weighting!C15+TUM_db1_S5_Util!P4*Weighting!C16+TUM_db1_S5_Util!Q4*Weighting!C17</f>
        <v>-2.9481655350640259</v>
      </c>
      <c r="D4" s="6">
        <f ca="1">+TUM_db1_S5_Util!B4*Weighting!D2+TUM_db1_S5_Util!C4*Weighting!D3+TUM_db1_S5_Util!D4*Weighting!D4+TUM_db1_S5_Util!E4*Weighting!D5+TUM_db1_S5_Util!F4*Weighting!D6+TUM_db1_S5_Util!G4*Weighting!D7+TUM_db1_S5_Util!H4*Weighting!D8+TUM_db1_S5_Util!I4*Weighting!D9+TUM_db1_S5_Util!J4*Weighting!D10+TUM_db1_S5_Util!K4*Weighting!D11+TUM_db1_S5_Util!L4*Weighting!D12+TUM_db1_S5_Util!M4*Weighting!D13+TUM_db1_S5_Util!N4*Weighting!D14+TUM_db1_S5_Util!O4*Weighting!D15+TUM_db1_S5_Util!P4*Weighting!D16+TUM_db1_S5_Util!Q4*Weighting!D17</f>
        <v>-3.193936781753199</v>
      </c>
      <c r="E4" s="6">
        <f ca="1">+TUM_db1_S5_Util!B4*Weighting!E2+TUM_db1_S5_Util!C4*Weighting!E3+TUM_db1_S5_Util!D4*Weighting!E4+TUM_db1_S5_Util!E4*Weighting!E5+TUM_db1_S5_Util!F4*Weighting!E6+TUM_db1_S5_Util!G4*Weighting!E7+TUM_db1_S5_Util!H4*Weighting!E8+TUM_db1_S5_Util!I4*Weighting!E9+TUM_db1_S5_Util!J4*Weighting!E10+TUM_db1_S5_Util!K4*Weighting!E11+TUM_db1_S5_Util!L4*Weighting!E12+TUM_db1_S5_Util!M4*Weighting!E13+TUM_db1_S5_Util!N4*Weighting!E14+TUM_db1_S5_Util!O4*Weighting!E15+TUM_db1_S5_Util!P4*Weighting!E16+TUM_db1_S5_Util!Q4*Weighting!E17</f>
        <v>-1.3271301065620738</v>
      </c>
      <c r="F4" s="6">
        <f ca="1">+TUM_db1_S5_Util!B4*Weighting!F2+TUM_db1_S5_Util!C4*Weighting!F3+TUM_db1_S5_Util!D4*Weighting!F4+TUM_db1_S5_Util!E4*Weighting!F5+TUM_db1_S5_Util!F4*Weighting!F6+TUM_db1_S5_Util!G4*Weighting!F7+TUM_db1_S5_Util!H4*Weighting!F8+TUM_db1_S5_Util!I4*Weighting!F9+TUM_db1_S5_Util!J4*Weighting!F10+TUM_db1_S5_Util!K4*Weighting!F11+TUM_db1_S5_Util!L4*Weighting!F12+TUM_db1_S5_Util!M4*Weighting!F13+TUM_db1_S5_Util!N4*Weighting!F14+TUM_db1_S5_Util!O4*Weighting!F15+TUM_db1_S5_Util!P4*Weighting!F16+TUM_db1_S5_Util!Q4*Weighting!F17</f>
        <v>-3.215575407385217</v>
      </c>
      <c r="G4" s="6">
        <f>+TUM_db1_S5_Util!B4*Weighting!G2+TUM_db1_S5_Util!C4*Weighting!G3+TUM_db1_S5_Util!D4*Weighting!G4+TUM_db1_S5_Util!E4*Weighting!G5+TUM_db1_S5_Util!F4*Weighting!G6+TUM_db1_S5_Util!G4*Weighting!G7+TUM_db1_S5_Util!H4*Weighting!G8+TUM_db1_S5_Util!I4*Weighting!G9+TUM_db1_S5_Util!J4*Weighting!G10+TUM_db1_S5_Util!K4*Weighting!G11+TUM_db1_S5_Util!L4*Weighting!G12+TUM_db1_S5_Util!M4*Weighting!G13+TUM_db1_S5_Util!N4*Weighting!G14+TUM_db1_S5_Util!O4*Weighting!G15+TUM_db1_S5_Util!P4*Weighting!G16+TUM_db1_S5_Util!Q4*Weighting!G17</f>
        <v>-2.1532871298252987</v>
      </c>
      <c r="H4" s="6">
        <f>+TUM_db1_S5_Util!B4*Weighting!H2+TUM_db1_S5_Util!C4*Weighting!H3+TUM_db1_S5_Util!D4*Weighting!H4+TUM_db1_S5_Util!E4*Weighting!H5+TUM_db1_S5_Util!F4*Weighting!H6+TUM_db1_S5_Util!G4*Weighting!H7+TUM_db1_S5_Util!H4*Weighting!H8+TUM_db1_S5_Util!I4*Weighting!H9+TUM_db1_S5_Util!J4*Weighting!H10+TUM_db1_S5_Util!K4*Weighting!H11+TUM_db1_S5_Util!L4*Weighting!H12+TUM_db1_S5_Util!M4*Weighting!H13+TUM_db1_S5_Util!N4*Weighting!H14+TUM_db1_S5_Util!O4*Weighting!H15+TUM_db1_S5_Util!P4*Weighting!H16+TUM_db1_S5_Util!Q4*Weighting!H17</f>
        <v>-2.2372876006883371</v>
      </c>
      <c r="I4" s="6">
        <f>+TUM_db1_S5_Util!B4*Weighting!I2+TUM_db1_S5_Util!C4*Weighting!I3+TUM_db1_S5_Util!D4*Weighting!I4+TUM_db1_S5_Util!E4*Weighting!I5+TUM_db1_S5_Util!F4*Weighting!I6+TUM_db1_S5_Util!G4*Weighting!I7+TUM_db1_S5_Util!H4*Weighting!I8+TUM_db1_S5_Util!I4*Weighting!I9+TUM_db1_S5_Util!J4*Weighting!I10+TUM_db1_S5_Util!K4*Weighting!I11+TUM_db1_S5_Util!L4*Weighting!I12+TUM_db1_S5_Util!M4*Weighting!I13+TUM_db1_S5_Util!N4*Weighting!I14+TUM_db1_S5_Util!O4*Weighting!I15+TUM_db1_S5_Util!P4*Weighting!I16+TUM_db1_S5_Util!Q4*Weighting!I17</f>
        <v>-2.2092081083406763</v>
      </c>
      <c r="J4" s="6">
        <f>+TUM_db1_S5_Util!B4*Weighting!J2+TUM_db1_S5_Util!C4*Weighting!J3+TUM_db1_S5_Util!D4*Weighting!J4+TUM_db1_S5_Util!E4*Weighting!J5+TUM_db1_S5_Util!F4*Weighting!J6+TUM_db1_S5_Util!G4*Weighting!J7+TUM_db1_S5_Util!H4*Weighting!J8+TUM_db1_S5_Util!I4*Weighting!J9+TUM_db1_S5_Util!J4*Weighting!J10+TUM_db1_S5_Util!K4*Weighting!J11+TUM_db1_S5_Util!L4*Weighting!J12+TUM_db1_S5_Util!M4*Weighting!J13+TUM_db1_S5_Util!N4*Weighting!J14+TUM_db1_S5_Util!O4*Weighting!J15+TUM_db1_S5_Util!P4*Weighting!J16+TUM_db1_S5_Util!Q4*Weighting!J17</f>
        <v>-1.7179477024223275</v>
      </c>
      <c r="K4" s="6">
        <f>+TUM_db1_S5_Util!B4*Weighting!K2+TUM_db1_S5_Util!C4*Weighting!K3+TUM_db1_S5_Util!D4*Weighting!K4+TUM_db1_S5_Util!E4*Weighting!K5+TUM_db1_S5_Util!F4*Weighting!K6+TUM_db1_S5_Util!G4*Weighting!K7+TUM_db1_S5_Util!H4*Weighting!K8+TUM_db1_S5_Util!I4*Weighting!K9+TUM_db1_S5_Util!J4*Weighting!K10+TUM_db1_S5_Util!K4*Weighting!K11+TUM_db1_S5_Util!L4*Weighting!K12+TUM_db1_S5_Util!M4*Weighting!K13+TUM_db1_S5_Util!N4*Weighting!K14+TUM_db1_S5_Util!O4*Weighting!K15+TUM_db1_S5_Util!P4*Weighting!K16+TUM_db1_S5_Util!Q4*Weighting!K17</f>
        <v>-2.2241618878956215</v>
      </c>
      <c r="L4" s="6">
        <f>+TUM_db1_S5_Util!B4*Weighting!L2+TUM_db1_S5_Util!C4*Weighting!L3+TUM_db1_S5_Util!D4*Weighting!L4+TUM_db1_S5_Util!E4*Weighting!L5+TUM_db1_S5_Util!F4*Weighting!L6+TUM_db1_S5_Util!G4*Weighting!L7+TUM_db1_S5_Util!H4*Weighting!L8+TUM_db1_S5_Util!I4*Weighting!L9+TUM_db1_S5_Util!J4*Weighting!L10+TUM_db1_S5_Util!K4*Weighting!L11+TUM_db1_S5_Util!L4*Weighting!L12+TUM_db1_S5_Util!M4*Weighting!L13+TUM_db1_S5_Util!N4*Weighting!L14+TUM_db1_S5_Util!O4*Weighting!L15+TUM_db1_S5_Util!P4*Weighting!L16+TUM_db1_S5_Util!Q4*Weighting!L17</f>
        <v>-3.6295819867821448</v>
      </c>
      <c r="M4" s="6">
        <f>+TUM_db1_S5_Util!B4*Weighting!M2+TUM_db1_S5_Util!C4*Weighting!M3+TUM_db1_S5_Util!D4*Weighting!M4+TUM_db1_S5_Util!E4*Weighting!M5+TUM_db1_S5_Util!F4*Weighting!M6+TUM_db1_S5_Util!G4*Weighting!M7+TUM_db1_S5_Util!H4*Weighting!M8+TUM_db1_S5_Util!I4*Weighting!M9+TUM_db1_S5_Util!J4*Weighting!M10+TUM_db1_S5_Util!K4*Weighting!M11+TUM_db1_S5_Util!L4*Weighting!M12+TUM_db1_S5_Util!M4*Weighting!M13+TUM_db1_S5_Util!N4*Weighting!M14+TUM_db1_S5_Util!O4*Weighting!M15+TUM_db1_S5_Util!P4*Weighting!M16+TUM_db1_S5_Util!Q4*Weighting!M17</f>
        <v>-6.5233460906572033E-2</v>
      </c>
      <c r="N4" s="6">
        <f>+TUM_db1_S5_Util!B4*Weighting!N2+TUM_db1_S5_Util!C4*Weighting!N3+TUM_db1_S5_Util!D4*Weighting!N4+TUM_db1_S5_Util!E4*Weighting!N5+TUM_db1_S5_Util!F4*Weighting!N6+TUM_db1_S5_Util!G4*Weighting!N7+TUM_db1_S5_Util!H4*Weighting!N8+TUM_db1_S5_Util!I4*Weighting!N9+TUM_db1_S5_Util!J4*Weighting!N10+TUM_db1_S5_Util!K4*Weighting!N11+TUM_db1_S5_Util!L4*Weighting!N12+TUM_db1_S5_Util!M4*Weighting!N13+TUM_db1_S5_Util!N4*Weighting!N14+TUM_db1_S5_Util!O4*Weighting!N15+TUM_db1_S5_Util!P4*Weighting!N16+TUM_db1_S5_Util!Q4*Weighting!N17</f>
        <v>-5.939291711440581</v>
      </c>
      <c r="O4" s="6">
        <f>+TUM_db1_S5_Util!B4*Weighting!O2+TUM_db1_S5_Util!C4*Weighting!O3+TUM_db1_S5_Util!D4*Weighting!O4+TUM_db1_S5_Util!E4*Weighting!O5+TUM_db1_S5_Util!F4*Weighting!O6+TUM_db1_S5_Util!G4*Weighting!O7+TUM_db1_S5_Util!H4*Weighting!O8+TUM_db1_S5_Util!I4*Weighting!O9+TUM_db1_S5_Util!J4*Weighting!O10+TUM_db1_S5_Util!K4*Weighting!O11+TUM_db1_S5_Util!L4*Weighting!O12+TUM_db1_S5_Util!M4*Weighting!O13+TUM_db1_S5_Util!N4*Weighting!O14+TUM_db1_S5_Util!O4*Weighting!O15+TUM_db1_S5_Util!P4*Weighting!O16+TUM_db1_S5_Util!Q4*Weighting!O17</f>
        <v>-5.5179706933263724</v>
      </c>
      <c r="P4" s="6">
        <f>+TUM_db1_S5_Util!B4*Weighting!P2+TUM_db1_S5_Util!C4*Weighting!P3+TUM_db1_S5_Util!D4*Weighting!P4+TUM_db1_S5_Util!E4*Weighting!P5+TUM_db1_S5_Util!F4*Weighting!P6+TUM_db1_S5_Util!G4*Weighting!P7+TUM_db1_S5_Util!H4*Weighting!P8+TUM_db1_S5_Util!I4*Weighting!P9+TUM_db1_S5_Util!J4*Weighting!P10+TUM_db1_S5_Util!K4*Weighting!P11+TUM_db1_S5_Util!L4*Weighting!P12+TUM_db1_S5_Util!M4*Weighting!P13+TUM_db1_S5_Util!N4*Weighting!P14+TUM_db1_S5_Util!O4*Weighting!P15+TUM_db1_S5_Util!P4*Weighting!P16+TUM_db1_S5_Util!Q4*Weighting!P17</f>
        <v>-4.0154280107768159</v>
      </c>
      <c r="Q4" s="6">
        <f>+TUM_db1_S5_Util!B4*Weighting!Q2+TUM_db1_S5_Util!C4*Weighting!Q3+TUM_db1_S5_Util!D4*Weighting!Q4+TUM_db1_S5_Util!E4*Weighting!Q5+TUM_db1_S5_Util!F4*Weighting!Q6+TUM_db1_S5_Util!G4*Weighting!Q7+TUM_db1_S5_Util!H4*Weighting!Q8+TUM_db1_S5_Util!I4*Weighting!Q9+TUM_db1_S5_Util!J4*Weighting!Q10+TUM_db1_S5_Util!K4*Weighting!Q11+TUM_db1_S5_Util!L4*Weighting!Q12+TUM_db1_S5_Util!M4*Weighting!Q13+TUM_db1_S5_Util!N4*Weighting!Q14+TUM_db1_S5_Util!O4*Weighting!Q15+TUM_db1_S5_Util!P4*Weighting!Q16+TUM_db1_S5_Util!Q4*Weighting!Q17</f>
        <v>-0.25180360047432238</v>
      </c>
      <c r="R4" s="6">
        <f>+TUM_db1_S5_Util!B4*Weighting!R2+TUM_db1_S5_Util!C4*Weighting!R3+TUM_db1_S5_Util!D4*Weighting!R4+TUM_db1_S5_Util!E4*Weighting!R5+TUM_db1_S5_Util!F4*Weighting!R6+TUM_db1_S5_Util!G4*Weighting!R7+TUM_db1_S5_Util!H4*Weighting!R8+TUM_db1_S5_Util!I4*Weighting!R9+TUM_db1_S5_Util!J4*Weighting!R10+TUM_db1_S5_Util!K4*Weighting!R11+TUM_db1_S5_Util!L4*Weighting!R12+TUM_db1_S5_Util!M4*Weighting!R13+TUM_db1_S5_Util!N4*Weighting!R14+TUM_db1_S5_Util!O4*Weighting!R15+TUM_db1_S5_Util!P4*Weighting!R16+TUM_db1_S5_Util!Q4*Weighting!R17</f>
        <v>-0.94766313854862316</v>
      </c>
      <c r="S4" s="6">
        <f>+TUM_db1_S5_Util!B4*Weighting!S2+TUM_db1_S5_Util!C4*Weighting!S3+TUM_db1_S5_Util!D4*Weighting!S4+TUM_db1_S5_Util!E4*Weighting!S5+TUM_db1_S5_Util!F4*Weighting!S6+TUM_db1_S5_Util!G4*Weighting!S7+TUM_db1_S5_Util!H4*Weighting!S8+TUM_db1_S5_Util!I4*Weighting!S9+TUM_db1_S5_Util!J4*Weighting!S10+TUM_db1_S5_Util!K4*Weighting!S11+TUM_db1_S5_Util!L4*Weighting!S12+TUM_db1_S5_Util!M4*Weighting!S13+TUM_db1_S5_Util!N4*Weighting!S14+TUM_db1_S5_Util!O4*Weighting!S15+TUM_db1_S5_Util!P4*Weighting!S16+TUM_db1_S5_Util!Q4*Weighting!S17</f>
        <v>-3.4708174602832322</v>
      </c>
      <c r="T4" s="6">
        <f>+TUM_db1_S5_Util!B4*Weighting!T2+TUM_db1_S5_Util!C4*Weighting!T3+TUM_db1_S5_Util!D4*Weighting!T4+TUM_db1_S5_Util!E4*Weighting!T5+TUM_db1_S5_Util!F4*Weighting!T6+TUM_db1_S5_Util!G4*Weighting!T7+TUM_db1_S5_Util!H4*Weighting!T8+TUM_db1_S5_Util!I4*Weighting!T9+TUM_db1_S5_Util!J4*Weighting!T10+TUM_db1_S5_Util!K4*Weighting!T11+TUM_db1_S5_Util!L4*Weighting!T12+TUM_db1_S5_Util!M4*Weighting!T13+TUM_db1_S5_Util!N4*Weighting!T14+TUM_db1_S5_Util!O4*Weighting!T15+TUM_db1_S5_Util!P4*Weighting!T16+TUM_db1_S5_Util!Q4*Weighting!T17</f>
        <v>-4.6172235932857735</v>
      </c>
      <c r="U4" s="6">
        <f>+TUM_db1_S5_Util!B4*Weighting!U2+TUM_db1_S5_Util!C4*Weighting!U3+TUM_db1_S5_Util!D4*Weighting!U4+TUM_db1_S5_Util!E4*Weighting!U5+TUM_db1_S5_Util!F4*Weighting!U6+TUM_db1_S5_Util!G4*Weighting!U7+TUM_db1_S5_Util!H4*Weighting!U8+TUM_db1_S5_Util!I4*Weighting!U9+TUM_db1_S5_Util!J4*Weighting!U10+TUM_db1_S5_Util!K4*Weighting!U11+TUM_db1_S5_Util!L4*Weighting!U12+TUM_db1_S5_Util!M4*Weighting!U13+TUM_db1_S5_Util!N4*Weighting!U14+TUM_db1_S5_Util!O4*Weighting!U15+TUM_db1_S5_Util!P4*Weighting!U16+TUM_db1_S5_Util!Q4*Weighting!U17</f>
        <v>-0.12281876018181917</v>
      </c>
      <c r="V4" s="6">
        <f>+TUM_db1_S5_Util!B4*Weighting!V2+TUM_db1_S5_Util!C4*Weighting!V3+TUM_db1_S5_Util!D4*Weighting!V4+TUM_db1_S5_Util!E4*Weighting!V5+TUM_db1_S5_Util!F4*Weighting!V6+TUM_db1_S5_Util!G4*Weighting!V7+TUM_db1_S5_Util!H4*Weighting!V8+TUM_db1_S5_Util!I4*Weighting!V9+TUM_db1_S5_Util!J4*Weighting!V10+TUM_db1_S5_Util!K4*Weighting!V11+TUM_db1_S5_Util!L4*Weighting!V12+TUM_db1_S5_Util!M4*Weighting!V13+TUM_db1_S5_Util!N4*Weighting!V14+TUM_db1_S5_Util!O4*Weighting!V15+TUM_db1_S5_Util!P4*Weighting!V16+TUM_db1_S5_Util!Q4*Weighting!V17</f>
        <v>-0.49223359861773153</v>
      </c>
      <c r="W4" s="6">
        <f>+TUM_db1_S5_Util!B4*Weighting!W2+TUM_db1_S5_Util!C4*Weighting!W3+TUM_db1_S5_Util!D4*Weighting!W4+TUM_db1_S5_Util!E4*Weighting!W5+TUM_db1_S5_Util!F4*Weighting!W6+TUM_db1_S5_Util!G4*Weighting!W7+TUM_db1_S5_Util!H4*Weighting!W8+TUM_db1_S5_Util!I4*Weighting!W9+TUM_db1_S5_Util!J4*Weighting!W10+TUM_db1_S5_Util!K4*Weighting!W11+TUM_db1_S5_Util!L4*Weighting!W12+TUM_db1_S5_Util!M4*Weighting!W13+TUM_db1_S5_Util!N4*Weighting!W14+TUM_db1_S5_Util!O4*Weighting!W15+TUM_db1_S5_Util!P4*Weighting!W16+TUM_db1_S5_Util!Q4*Weighting!W17</f>
        <v>-1.5404010392189229</v>
      </c>
      <c r="X4" s="6">
        <f>+TUM_db1_S5_Util!B4*Weighting!X2+TUM_db1_S5_Util!C4*Weighting!X3+TUM_db1_S5_Util!D4*Weighting!X4+TUM_db1_S5_Util!E4*Weighting!X5+TUM_db1_S5_Util!F4*Weighting!X6+TUM_db1_S5_Util!G4*Weighting!X7+TUM_db1_S5_Util!H4*Weighting!X8+TUM_db1_S5_Util!I4*Weighting!X9+TUM_db1_S5_Util!J4*Weighting!X10+TUM_db1_S5_Util!K4*Weighting!X11+TUM_db1_S5_Util!L4*Weighting!X12+TUM_db1_S5_Util!M4*Weighting!X13+TUM_db1_S5_Util!N4*Weighting!X14+TUM_db1_S5_Util!O4*Weighting!X15+TUM_db1_S5_Util!P4*Weighting!X16+TUM_db1_S5_Util!Q4*Weighting!X17</f>
        <v>-0.20926882225083154</v>
      </c>
      <c r="Y4" s="6">
        <f>+TUM_db1_S5_Util!B4*Weighting!Y2+TUM_db1_S5_Util!C4*Weighting!Y3+TUM_db1_S5_Util!D4*Weighting!Y4+TUM_db1_S5_Util!E4*Weighting!Y5+TUM_db1_S5_Util!F4*Weighting!Y6+TUM_db1_S5_Util!G4*Weighting!Y7+TUM_db1_S5_Util!H4*Weighting!Y8+TUM_db1_S5_Util!I4*Weighting!Y9+TUM_db1_S5_Util!J4*Weighting!Y10+TUM_db1_S5_Util!K4*Weighting!Y11+TUM_db1_S5_Util!L4*Weighting!Y12+TUM_db1_S5_Util!M4*Weighting!Y13+TUM_db1_S5_Util!N4*Weighting!Y14+TUM_db1_S5_Util!O4*Weighting!Y15+TUM_db1_S5_Util!P4*Weighting!Y16+TUM_db1_S5_Util!Q4*Weighting!Y17</f>
        <v>-0.15523328232149827</v>
      </c>
      <c r="Z4" s="6">
        <f>+TUM_db1_S5_Util!B4*Weighting!Z2+TUM_db1_S5_Util!C4*Weighting!Z3+TUM_db1_S5_Util!D4*Weighting!Z4+TUM_db1_S5_Util!E4*Weighting!Z5+TUM_db1_S5_Util!F4*Weighting!Z6+TUM_db1_S5_Util!G4*Weighting!Z7+TUM_db1_S5_Util!H4*Weighting!Z8+TUM_db1_S5_Util!I4*Weighting!Z9+TUM_db1_S5_Util!J4*Weighting!Z10+TUM_db1_S5_Util!K4*Weighting!Z11+TUM_db1_S5_Util!L4*Weighting!Z12+TUM_db1_S5_Util!M4*Weighting!Z13+TUM_db1_S5_Util!N4*Weighting!Z14+TUM_db1_S5_Util!O4*Weighting!Z15+TUM_db1_S5_Util!P4*Weighting!Z16+TUM_db1_S5_Util!Q4*Weighting!Z17</f>
        <v>-1.3409670930848885</v>
      </c>
      <c r="AA4" s="6">
        <f>+TUM_db1_S5_Util!B4*Weighting!AA2+TUM_db1_S5_Util!C4*Weighting!AA3+TUM_db1_S5_Util!D4*Weighting!AA4+TUM_db1_S5_Util!E4*Weighting!AA5+TUM_db1_S5_Util!F4*Weighting!AA6+TUM_db1_S5_Util!G4*Weighting!AA7+TUM_db1_S5_Util!H4*Weighting!AA8+TUM_db1_S5_Util!I4*Weighting!AA9+TUM_db1_S5_Util!J4*Weighting!AA10+TUM_db1_S5_Util!K4*Weighting!AA11+TUM_db1_S5_Util!L4*Weighting!AA12+TUM_db1_S5_Util!M4*Weighting!AA13+TUM_db1_S5_Util!N4*Weighting!AA14+TUM_db1_S5_Util!O4*Weighting!AA15+TUM_db1_S5_Util!P4*Weighting!AA16+TUM_db1_S5_Util!Q4*Weighting!AA17</f>
        <v>-2.13665782570465</v>
      </c>
    </row>
  </sheetData>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1_S5_Mat!B2*Weighting!B2+TUM_db1_S5_Mat!C2*Weighting!B3+TUM_db1_S5_Mat!D2*Weighting!B4+TUM_db1_S5_Mat!E2*Weighting!B5+TUM_db1_S5_Mat!F2*Weighting!B6+TUM_db1_S5_Mat!G2*Weighting!B7+TUM_db1_S5_Mat!H2*Weighting!B8+TUM_db1_S5_Mat!I2*Weighting!B9+TUM_db1_S5_Mat!J2*Weighting!B10+TUM_db1_S5_Mat!K2*Weighting!B11+TUM_db1_S5_Mat!L2*Weighting!B12+TUM_db1_S5_Mat!M2*Weighting!B13+TUM_db1_S5_Mat!N2*Weighting!B14+TUM_db1_S5_Mat!O2*Weighting!B15+TUM_db1_S5_Mat!P2*Weighting!B16+TUM_db1_S5_Mat!Q2*Weighting!B17</f>
        <v>166.87626282271808</v>
      </c>
      <c r="C2" s="6">
        <f ca="1">+TUM_db1_S5_Mat!B2*Weighting!C2+TUM_db1_S5_Mat!C2*Weighting!C3+TUM_db1_S5_Mat!D2*Weighting!C4+TUM_db1_S5_Mat!E2*Weighting!C5+TUM_db1_S5_Mat!F2*Weighting!C6+TUM_db1_S5_Mat!G2*Weighting!C7+TUM_db1_S5_Mat!H2*Weighting!C8+TUM_db1_S5_Mat!I2*Weighting!C9+TUM_db1_S5_Mat!J2*Weighting!C10+TUM_db1_S5_Mat!K2*Weighting!C11+TUM_db1_S5_Mat!L2*Weighting!C12+TUM_db1_S5_Mat!M2*Weighting!C13+TUM_db1_S5_Mat!N2*Weighting!C14+TUM_db1_S5_Mat!O2*Weighting!C15+TUM_db1_S5_Mat!P2*Weighting!C16+TUM_db1_S5_Mat!Q2*Weighting!C17</f>
        <v>125.48656660937911</v>
      </c>
      <c r="D2" s="6">
        <f ca="1">+TUM_db1_S5_Mat!B2*Weighting!D2+TUM_db1_S5_Mat!C2*Weighting!D3+TUM_db1_S5_Mat!D2*Weighting!D4+TUM_db1_S5_Mat!E2*Weighting!D5+TUM_db1_S5_Mat!F2*Weighting!D6+TUM_db1_S5_Mat!G2*Weighting!D7+TUM_db1_S5_Mat!H2*Weighting!D8+TUM_db1_S5_Mat!I2*Weighting!D9+TUM_db1_S5_Mat!J2*Weighting!D10+TUM_db1_S5_Mat!K2*Weighting!D11+TUM_db1_S5_Mat!L2*Weighting!D12+TUM_db1_S5_Mat!M2*Weighting!D13+TUM_db1_S5_Mat!N2*Weighting!D14+TUM_db1_S5_Mat!O2*Weighting!D15+TUM_db1_S5_Mat!P2*Weighting!D16+TUM_db1_S5_Mat!Q2*Weighting!D17</f>
        <v>162.0674678311573</v>
      </c>
      <c r="E2" s="6">
        <f ca="1">+TUM_db1_S5_Mat!B2*Weighting!E2+TUM_db1_S5_Mat!C2*Weighting!E3+TUM_db1_S5_Mat!D2*Weighting!E4+TUM_db1_S5_Mat!E2*Weighting!E5+TUM_db1_S5_Mat!F2*Weighting!E6+TUM_db1_S5_Mat!G2*Weighting!E7+TUM_db1_S5_Mat!H2*Weighting!E8+TUM_db1_S5_Mat!I2*Weighting!E9+TUM_db1_S5_Mat!J2*Weighting!E10+TUM_db1_S5_Mat!K2*Weighting!E11+TUM_db1_S5_Mat!L2*Weighting!E12+TUM_db1_S5_Mat!M2*Weighting!E13+TUM_db1_S5_Mat!N2*Weighting!E14+TUM_db1_S5_Mat!O2*Weighting!E15+TUM_db1_S5_Mat!P2*Weighting!E16+TUM_db1_S5_Mat!Q2*Weighting!E17</f>
        <v>94.214693659732376</v>
      </c>
      <c r="F2" s="6">
        <f ca="1">+TUM_db1_S5_Mat!B2*Weighting!F2+TUM_db1_S5_Mat!C2*Weighting!F3+TUM_db1_S5_Mat!D2*Weighting!F4+TUM_db1_S5_Mat!E2*Weighting!F5+TUM_db1_S5_Mat!F2*Weighting!F6+TUM_db1_S5_Mat!G2*Weighting!F7+TUM_db1_S5_Mat!H2*Weighting!F8+TUM_db1_S5_Mat!I2*Weighting!F9+TUM_db1_S5_Mat!J2*Weighting!F10+TUM_db1_S5_Mat!K2*Weighting!F11+TUM_db1_S5_Mat!L2*Weighting!F12+TUM_db1_S5_Mat!M2*Weighting!F13+TUM_db1_S5_Mat!N2*Weighting!F14+TUM_db1_S5_Mat!O2*Weighting!F15+TUM_db1_S5_Mat!P2*Weighting!F16+TUM_db1_S5_Mat!Q2*Weighting!F17</f>
        <v>141.01798780470759</v>
      </c>
      <c r="G2" s="6">
        <f>+TUM_db1_S5_Mat!B2*Weighting!G2+TUM_db1_S5_Mat!C2*Weighting!G3+TUM_db1_S5_Mat!D2*Weighting!G4+TUM_db1_S5_Mat!E2*Weighting!G5+TUM_db1_S5_Mat!F2*Weighting!G6+TUM_db1_S5_Mat!G2*Weighting!G7+TUM_db1_S5_Mat!H2*Weighting!G8+TUM_db1_S5_Mat!I2*Weighting!G9+TUM_db1_S5_Mat!J2*Weighting!G10+TUM_db1_S5_Mat!K2*Weighting!G11+TUM_db1_S5_Mat!L2*Weighting!G12+TUM_db1_S5_Mat!M2*Weighting!G13+TUM_db1_S5_Mat!N2*Weighting!G14+TUM_db1_S5_Mat!O2*Weighting!G15+TUM_db1_S5_Mat!P2*Weighting!G16+TUM_db1_S5_Mat!Q2*Weighting!G17</f>
        <v>176.50894713461747</v>
      </c>
      <c r="H2" s="6">
        <f>+TUM_db1_S5_Mat!B2*Weighting!H2+TUM_db1_S5_Mat!C2*Weighting!H3+TUM_db1_S5_Mat!D2*Weighting!H4+TUM_db1_S5_Mat!E2*Weighting!H5+TUM_db1_S5_Mat!F2*Weighting!H6+TUM_db1_S5_Mat!G2*Weighting!H7+TUM_db1_S5_Mat!H2*Weighting!H8+TUM_db1_S5_Mat!I2*Weighting!H9+TUM_db1_S5_Mat!J2*Weighting!H10+TUM_db1_S5_Mat!K2*Weighting!H11+TUM_db1_S5_Mat!L2*Weighting!H12+TUM_db1_S5_Mat!M2*Weighting!H13+TUM_db1_S5_Mat!N2*Weighting!H14+TUM_db1_S5_Mat!O2*Weighting!H15+TUM_db1_S5_Mat!P2*Weighting!H16+TUM_db1_S5_Mat!Q2*Weighting!H17</f>
        <v>193.66838324077753</v>
      </c>
      <c r="I2" s="6">
        <f>+TUM_db1_S5_Mat!B2*Weighting!I2+TUM_db1_S5_Mat!C2*Weighting!I3+TUM_db1_S5_Mat!D2*Weighting!I4+TUM_db1_S5_Mat!E2*Weighting!I5+TUM_db1_S5_Mat!F2*Weighting!I6+TUM_db1_S5_Mat!G2*Weighting!I7+TUM_db1_S5_Mat!H2*Weighting!I8+TUM_db1_S5_Mat!I2*Weighting!I9+TUM_db1_S5_Mat!J2*Weighting!I10+TUM_db1_S5_Mat!K2*Weighting!I11+TUM_db1_S5_Mat!L2*Weighting!I12+TUM_db1_S5_Mat!M2*Weighting!I13+TUM_db1_S5_Mat!N2*Weighting!I14+TUM_db1_S5_Mat!O2*Weighting!I15+TUM_db1_S5_Mat!P2*Weighting!I16+TUM_db1_S5_Mat!Q2*Weighting!I17</f>
        <v>171.37509397585106</v>
      </c>
      <c r="J2" s="6">
        <f>+TUM_db1_S5_Mat!B2*Weighting!J2+TUM_db1_S5_Mat!C2*Weighting!J3+TUM_db1_S5_Mat!D2*Weighting!J4+TUM_db1_S5_Mat!E2*Weighting!J5+TUM_db1_S5_Mat!F2*Weighting!J6+TUM_db1_S5_Mat!G2*Weighting!J7+TUM_db1_S5_Mat!H2*Weighting!J8+TUM_db1_S5_Mat!I2*Weighting!J9+TUM_db1_S5_Mat!J2*Weighting!J10+TUM_db1_S5_Mat!K2*Weighting!J11+TUM_db1_S5_Mat!L2*Weighting!J12+TUM_db1_S5_Mat!M2*Weighting!J13+TUM_db1_S5_Mat!N2*Weighting!J14+TUM_db1_S5_Mat!O2*Weighting!J15+TUM_db1_S5_Mat!P2*Weighting!J16+TUM_db1_S5_Mat!Q2*Weighting!J17</f>
        <v>225.8957985320036</v>
      </c>
      <c r="K2" s="6">
        <f>+TUM_db1_S5_Mat!B2*Weighting!K2+TUM_db1_S5_Mat!C2*Weighting!K3+TUM_db1_S5_Mat!D2*Weighting!K4+TUM_db1_S5_Mat!E2*Weighting!K5+TUM_db1_S5_Mat!F2*Weighting!K6+TUM_db1_S5_Mat!G2*Weighting!K7+TUM_db1_S5_Mat!H2*Weighting!K8+TUM_db1_S5_Mat!I2*Weighting!K9+TUM_db1_S5_Mat!J2*Weighting!K10+TUM_db1_S5_Mat!K2*Weighting!K11+TUM_db1_S5_Mat!L2*Weighting!K12+TUM_db1_S5_Mat!M2*Weighting!K13+TUM_db1_S5_Mat!N2*Weighting!K14+TUM_db1_S5_Mat!O2*Weighting!K15+TUM_db1_S5_Mat!P2*Weighting!K16+TUM_db1_S5_Mat!Q2*Weighting!K17</f>
        <v>132.90384654212252</v>
      </c>
      <c r="L2" s="6">
        <f>+TUM_db1_S5_Mat!B2*Weighting!L2+TUM_db1_S5_Mat!C2*Weighting!L3+TUM_db1_S5_Mat!D2*Weighting!L4+TUM_db1_S5_Mat!E2*Weighting!L5+TUM_db1_S5_Mat!F2*Weighting!L6+TUM_db1_S5_Mat!G2*Weighting!L7+TUM_db1_S5_Mat!H2*Weighting!L8+TUM_db1_S5_Mat!I2*Weighting!L9+TUM_db1_S5_Mat!J2*Weighting!L10+TUM_db1_S5_Mat!K2*Weighting!L11+TUM_db1_S5_Mat!L2*Weighting!L12+TUM_db1_S5_Mat!M2*Weighting!L13+TUM_db1_S5_Mat!N2*Weighting!L14+TUM_db1_S5_Mat!O2*Weighting!L15+TUM_db1_S5_Mat!P2*Weighting!L16+TUM_db1_S5_Mat!Q2*Weighting!L17</f>
        <v>44.620135299718399</v>
      </c>
      <c r="M2" s="6">
        <f>+TUM_db1_S5_Mat!B2*Weighting!M2+TUM_db1_S5_Mat!C2*Weighting!M3+TUM_db1_S5_Mat!D2*Weighting!M4+TUM_db1_S5_Mat!E2*Weighting!M5+TUM_db1_S5_Mat!F2*Weighting!M6+TUM_db1_S5_Mat!G2*Weighting!M7+TUM_db1_S5_Mat!H2*Weighting!M8+TUM_db1_S5_Mat!I2*Weighting!M9+TUM_db1_S5_Mat!J2*Weighting!M10+TUM_db1_S5_Mat!K2*Weighting!M11+TUM_db1_S5_Mat!L2*Weighting!M12+TUM_db1_S5_Mat!M2*Weighting!M13+TUM_db1_S5_Mat!N2*Weighting!M14+TUM_db1_S5_Mat!O2*Weighting!M15+TUM_db1_S5_Mat!P2*Weighting!M16+TUM_db1_S5_Mat!Q2*Weighting!M17</f>
        <v>2.0383911180812739</v>
      </c>
      <c r="N2" s="6">
        <f>+TUM_db1_S5_Mat!B2*Weighting!N2+TUM_db1_S5_Mat!C2*Weighting!N3+TUM_db1_S5_Mat!D2*Weighting!N4+TUM_db1_S5_Mat!E2*Weighting!N5+TUM_db1_S5_Mat!F2*Weighting!N6+TUM_db1_S5_Mat!G2*Weighting!N7+TUM_db1_S5_Mat!H2*Weighting!N8+TUM_db1_S5_Mat!I2*Weighting!N9+TUM_db1_S5_Mat!J2*Weighting!N10+TUM_db1_S5_Mat!K2*Weighting!N11+TUM_db1_S5_Mat!L2*Weighting!N12+TUM_db1_S5_Mat!M2*Weighting!N13+TUM_db1_S5_Mat!N2*Weighting!N14+TUM_db1_S5_Mat!O2*Weighting!N15+TUM_db1_S5_Mat!P2*Weighting!N16+TUM_db1_S5_Mat!Q2*Weighting!N17</f>
        <v>501.20886394474115</v>
      </c>
      <c r="O2" s="6">
        <f>+TUM_db1_S5_Mat!B2*Weighting!O2+TUM_db1_S5_Mat!C2*Weighting!O3+TUM_db1_S5_Mat!D2*Weighting!O4+TUM_db1_S5_Mat!E2*Weighting!O5+TUM_db1_S5_Mat!F2*Weighting!O6+TUM_db1_S5_Mat!G2*Weighting!O7+TUM_db1_S5_Mat!H2*Weighting!O8+TUM_db1_S5_Mat!I2*Weighting!O9+TUM_db1_S5_Mat!J2*Weighting!O10+TUM_db1_S5_Mat!K2*Weighting!O11+TUM_db1_S5_Mat!L2*Weighting!O12+TUM_db1_S5_Mat!M2*Weighting!O13+TUM_db1_S5_Mat!N2*Weighting!O14+TUM_db1_S5_Mat!O2*Weighting!O15+TUM_db1_S5_Mat!P2*Weighting!O16+TUM_db1_S5_Mat!Q2*Weighting!O17</f>
        <v>-153.86808913803665</v>
      </c>
      <c r="P2" s="6">
        <f>+TUM_db1_S5_Mat!B2*Weighting!P2+TUM_db1_S5_Mat!C2*Weighting!P3+TUM_db1_S5_Mat!D2*Weighting!P4+TUM_db1_S5_Mat!E2*Weighting!P5+TUM_db1_S5_Mat!F2*Weighting!P6+TUM_db1_S5_Mat!G2*Weighting!P7+TUM_db1_S5_Mat!H2*Weighting!P8+TUM_db1_S5_Mat!I2*Weighting!P9+TUM_db1_S5_Mat!J2*Weighting!P10+TUM_db1_S5_Mat!K2*Weighting!P11+TUM_db1_S5_Mat!L2*Weighting!P12+TUM_db1_S5_Mat!M2*Weighting!P13+TUM_db1_S5_Mat!N2*Weighting!P14+TUM_db1_S5_Mat!O2*Weighting!P15+TUM_db1_S5_Mat!P2*Weighting!P16+TUM_db1_S5_Mat!Q2*Weighting!P17</f>
        <v>58.393483813663863</v>
      </c>
      <c r="Q2" s="6">
        <f>+TUM_db1_S5_Mat!B2*Weighting!Q2+TUM_db1_S5_Mat!C2*Weighting!Q3+TUM_db1_S5_Mat!D2*Weighting!Q4+TUM_db1_S5_Mat!E2*Weighting!Q5+TUM_db1_S5_Mat!F2*Weighting!Q6+TUM_db1_S5_Mat!G2*Weighting!Q7+TUM_db1_S5_Mat!H2*Weighting!Q8+TUM_db1_S5_Mat!I2*Weighting!Q9+TUM_db1_S5_Mat!J2*Weighting!Q10+TUM_db1_S5_Mat!K2*Weighting!Q11+TUM_db1_S5_Mat!L2*Weighting!Q12+TUM_db1_S5_Mat!M2*Weighting!Q13+TUM_db1_S5_Mat!N2*Weighting!Q14+TUM_db1_S5_Mat!O2*Weighting!Q15+TUM_db1_S5_Mat!P2*Weighting!Q16+TUM_db1_S5_Mat!Q2*Weighting!Q17</f>
        <v>5.0117891619283848</v>
      </c>
      <c r="R2" s="6">
        <f>+TUM_db1_S5_Mat!B2*Weighting!R2+TUM_db1_S5_Mat!C2*Weighting!R3+TUM_db1_S5_Mat!D2*Weighting!R4+TUM_db1_S5_Mat!E2*Weighting!R5+TUM_db1_S5_Mat!F2*Weighting!R6+TUM_db1_S5_Mat!G2*Weighting!R7+TUM_db1_S5_Mat!H2*Weighting!R8+TUM_db1_S5_Mat!I2*Weighting!R9+TUM_db1_S5_Mat!J2*Weighting!R10+TUM_db1_S5_Mat!K2*Weighting!R11+TUM_db1_S5_Mat!L2*Weighting!R12+TUM_db1_S5_Mat!M2*Weighting!R13+TUM_db1_S5_Mat!N2*Weighting!R14+TUM_db1_S5_Mat!O2*Weighting!R15+TUM_db1_S5_Mat!P2*Weighting!R16+TUM_db1_S5_Mat!Q2*Weighting!R17</f>
        <v>64.455183306338583</v>
      </c>
      <c r="S2" s="6">
        <f>+TUM_db1_S5_Mat!B2*Weighting!S2+TUM_db1_S5_Mat!C2*Weighting!S3+TUM_db1_S5_Mat!D2*Weighting!S4+TUM_db1_S5_Mat!E2*Weighting!S5+TUM_db1_S5_Mat!F2*Weighting!S6+TUM_db1_S5_Mat!G2*Weighting!S7+TUM_db1_S5_Mat!H2*Weighting!S8+TUM_db1_S5_Mat!I2*Weighting!S9+TUM_db1_S5_Mat!J2*Weighting!S10+TUM_db1_S5_Mat!K2*Weighting!S11+TUM_db1_S5_Mat!L2*Weighting!S12+TUM_db1_S5_Mat!M2*Weighting!S13+TUM_db1_S5_Mat!N2*Weighting!S14+TUM_db1_S5_Mat!O2*Weighting!S15+TUM_db1_S5_Mat!P2*Weighting!S16+TUM_db1_S5_Mat!Q2*Weighting!S17</f>
        <v>80.141173955471629</v>
      </c>
      <c r="T2" s="6">
        <f>+TUM_db1_S5_Mat!B2*Weighting!T2+TUM_db1_S5_Mat!C2*Weighting!T3+TUM_db1_S5_Mat!D2*Weighting!T4+TUM_db1_S5_Mat!E2*Weighting!T5+TUM_db1_S5_Mat!F2*Weighting!T6+TUM_db1_S5_Mat!G2*Weighting!T7+TUM_db1_S5_Mat!H2*Weighting!T8+TUM_db1_S5_Mat!I2*Weighting!T9+TUM_db1_S5_Mat!J2*Weighting!T10+TUM_db1_S5_Mat!K2*Weighting!T11+TUM_db1_S5_Mat!L2*Weighting!T12+TUM_db1_S5_Mat!M2*Weighting!T13+TUM_db1_S5_Mat!N2*Weighting!T14+TUM_db1_S5_Mat!O2*Weighting!T15+TUM_db1_S5_Mat!P2*Weighting!T16+TUM_db1_S5_Mat!Q2*Weighting!T17</f>
        <v>100.60414484545601</v>
      </c>
      <c r="U2" s="6">
        <f>+TUM_db1_S5_Mat!B2*Weighting!U2+TUM_db1_S5_Mat!C2*Weighting!U3+TUM_db1_S5_Mat!D2*Weighting!U4+TUM_db1_S5_Mat!E2*Weighting!U5+TUM_db1_S5_Mat!F2*Weighting!U6+TUM_db1_S5_Mat!G2*Weighting!U7+TUM_db1_S5_Mat!H2*Weighting!U8+TUM_db1_S5_Mat!I2*Weighting!U9+TUM_db1_S5_Mat!J2*Weighting!U10+TUM_db1_S5_Mat!K2*Weighting!U11+TUM_db1_S5_Mat!L2*Weighting!U12+TUM_db1_S5_Mat!M2*Weighting!U13+TUM_db1_S5_Mat!N2*Weighting!U14+TUM_db1_S5_Mat!O2*Weighting!U15+TUM_db1_S5_Mat!P2*Weighting!U16+TUM_db1_S5_Mat!Q2*Weighting!U17</f>
        <v>68.69832709576329</v>
      </c>
      <c r="V2" s="6">
        <f>+TUM_db1_S5_Mat!B2*Weighting!V2+TUM_db1_S5_Mat!C2*Weighting!V3+TUM_db1_S5_Mat!D2*Weighting!V4+TUM_db1_S5_Mat!E2*Weighting!V5+TUM_db1_S5_Mat!F2*Weighting!V6+TUM_db1_S5_Mat!G2*Weighting!V7+TUM_db1_S5_Mat!H2*Weighting!V8+TUM_db1_S5_Mat!I2*Weighting!V9+TUM_db1_S5_Mat!J2*Weighting!V10+TUM_db1_S5_Mat!K2*Weighting!V11+TUM_db1_S5_Mat!L2*Weighting!V12+TUM_db1_S5_Mat!M2*Weighting!V13+TUM_db1_S5_Mat!N2*Weighting!V14+TUM_db1_S5_Mat!O2*Weighting!V15+TUM_db1_S5_Mat!P2*Weighting!V16+TUM_db1_S5_Mat!Q2*Weighting!V17</f>
        <v>132.43197764895311</v>
      </c>
      <c r="W2" s="6">
        <f>+TUM_db1_S5_Mat!B2*Weighting!W2+TUM_db1_S5_Mat!C2*Weighting!W3+TUM_db1_S5_Mat!D2*Weighting!W4+TUM_db1_S5_Mat!E2*Weighting!W5+TUM_db1_S5_Mat!F2*Weighting!W6+TUM_db1_S5_Mat!G2*Weighting!W7+TUM_db1_S5_Mat!H2*Weighting!W8+TUM_db1_S5_Mat!I2*Weighting!W9+TUM_db1_S5_Mat!J2*Weighting!W10+TUM_db1_S5_Mat!K2*Weighting!W11+TUM_db1_S5_Mat!L2*Weighting!W12+TUM_db1_S5_Mat!M2*Weighting!W13+TUM_db1_S5_Mat!N2*Weighting!W14+TUM_db1_S5_Mat!O2*Weighting!W15+TUM_db1_S5_Mat!P2*Weighting!W16+TUM_db1_S5_Mat!Q2*Weighting!W17</f>
        <v>686.74923704117077</v>
      </c>
      <c r="X2" s="6">
        <f>+TUM_db1_S5_Mat!B2*Weighting!X2+TUM_db1_S5_Mat!C2*Weighting!X3+TUM_db1_S5_Mat!D2*Weighting!X4+TUM_db1_S5_Mat!E2*Weighting!X5+TUM_db1_S5_Mat!F2*Weighting!X6+TUM_db1_S5_Mat!G2*Weighting!X7+TUM_db1_S5_Mat!H2*Weighting!X8+TUM_db1_S5_Mat!I2*Weighting!X9+TUM_db1_S5_Mat!J2*Weighting!X10+TUM_db1_S5_Mat!K2*Weighting!X11+TUM_db1_S5_Mat!L2*Weighting!X12+TUM_db1_S5_Mat!M2*Weighting!X13+TUM_db1_S5_Mat!N2*Weighting!X14+TUM_db1_S5_Mat!O2*Weighting!X15+TUM_db1_S5_Mat!P2*Weighting!X16+TUM_db1_S5_Mat!Q2*Weighting!X17</f>
        <v>83.721830826399795</v>
      </c>
      <c r="Y2" s="6">
        <f>+TUM_db1_S5_Mat!B2*Weighting!Y2+TUM_db1_S5_Mat!C2*Weighting!Y3+TUM_db1_S5_Mat!D2*Weighting!Y4+TUM_db1_S5_Mat!E2*Weighting!Y5+TUM_db1_S5_Mat!F2*Weighting!Y6+TUM_db1_S5_Mat!G2*Weighting!Y7+TUM_db1_S5_Mat!H2*Weighting!Y8+TUM_db1_S5_Mat!I2*Weighting!Y9+TUM_db1_S5_Mat!J2*Weighting!Y10+TUM_db1_S5_Mat!K2*Weighting!Y11+TUM_db1_S5_Mat!L2*Weighting!Y12+TUM_db1_S5_Mat!M2*Weighting!Y13+TUM_db1_S5_Mat!N2*Weighting!Y14+TUM_db1_S5_Mat!O2*Weighting!Y15+TUM_db1_S5_Mat!P2*Weighting!Y16+TUM_db1_S5_Mat!Q2*Weighting!Y17</f>
        <v>1012.9250191799869</v>
      </c>
      <c r="Z2" s="6">
        <f>+TUM_db1_S5_Mat!B2*Weighting!Z2+TUM_db1_S5_Mat!C2*Weighting!Z3+TUM_db1_S5_Mat!D2*Weighting!Z4+TUM_db1_S5_Mat!E2*Weighting!Z5+TUM_db1_S5_Mat!F2*Weighting!Z6+TUM_db1_S5_Mat!G2*Weighting!Z7+TUM_db1_S5_Mat!H2*Weighting!Z8+TUM_db1_S5_Mat!I2*Weighting!Z9+TUM_db1_S5_Mat!J2*Weighting!Z10+TUM_db1_S5_Mat!K2*Weighting!Z11+TUM_db1_S5_Mat!L2*Weighting!Z12+TUM_db1_S5_Mat!M2*Weighting!Z13+TUM_db1_S5_Mat!N2*Weighting!Z14+TUM_db1_S5_Mat!O2*Weighting!Z15+TUM_db1_S5_Mat!P2*Weighting!Z16+TUM_db1_S5_Mat!Q2*Weighting!Z17</f>
        <v>70.813829155699707</v>
      </c>
      <c r="AA2" s="6">
        <f>+TUM_db1_S5_Mat!B2*Weighting!AA2+TUM_db1_S5_Mat!C2*Weighting!AA3+TUM_db1_S5_Mat!D2*Weighting!AA4+TUM_db1_S5_Mat!E2*Weighting!AA5+TUM_db1_S5_Mat!F2*Weighting!AA6+TUM_db1_S5_Mat!G2*Weighting!AA7+TUM_db1_S5_Mat!H2*Weighting!AA8+TUM_db1_S5_Mat!I2*Weighting!AA9+TUM_db1_S5_Mat!J2*Weighting!AA10+TUM_db1_S5_Mat!K2*Weighting!AA11+TUM_db1_S5_Mat!L2*Weighting!AA12+TUM_db1_S5_Mat!M2*Weighting!AA13+TUM_db1_S5_Mat!N2*Weighting!AA14+TUM_db1_S5_Mat!O2*Weighting!AA15+TUM_db1_S5_Mat!P2*Weighting!AA16+TUM_db1_S5_Mat!Q2*Weighting!AA17</f>
        <v>66.197856898543478</v>
      </c>
    </row>
    <row r="3" spans="1:27" x14ac:dyDescent="0.35">
      <c r="A3" s="5" t="s">
        <v>2</v>
      </c>
      <c r="B3" s="6">
        <f ca="1">+TUM_db1_S5_Mat!B3*Weighting!B2+TUM_db1_S5_Mat!C3*Weighting!B3+TUM_db1_S5_Mat!D3*Weighting!B4+TUM_db1_S5_Mat!E3*Weighting!B5+TUM_db1_S5_Mat!F3*Weighting!B6+TUM_db1_S5_Mat!G3*Weighting!B7+TUM_db1_S5_Mat!H3*Weighting!B8+TUM_db1_S5_Mat!I3*Weighting!B9+TUM_db1_S5_Mat!J3*Weighting!B10+TUM_db1_S5_Mat!K3*Weighting!B11+TUM_db1_S5_Mat!L3*Weighting!B12+TUM_db1_S5_Mat!M3*Weighting!B13+TUM_db1_S5_Mat!N3*Weighting!B14+TUM_db1_S5_Mat!O3*Weighting!B15+TUM_db1_S5_Mat!P3*Weighting!B16+TUM_db1_S5_Mat!Q3*Weighting!B17</f>
        <v>36.680917616127594</v>
      </c>
      <c r="C3" s="6">
        <f ca="1">+TUM_db1_S5_Mat!B3*Weighting!C2+TUM_db1_S5_Mat!C3*Weighting!C3+TUM_db1_S5_Mat!D3*Weighting!C4+TUM_db1_S5_Mat!E3*Weighting!C5+TUM_db1_S5_Mat!F3*Weighting!C6+TUM_db1_S5_Mat!G3*Weighting!C7+TUM_db1_S5_Mat!H3*Weighting!C8+TUM_db1_S5_Mat!I3*Weighting!C9+TUM_db1_S5_Mat!J3*Weighting!C10+TUM_db1_S5_Mat!K3*Weighting!C11+TUM_db1_S5_Mat!L3*Weighting!C12+TUM_db1_S5_Mat!M3*Weighting!C13+TUM_db1_S5_Mat!N3*Weighting!C14+TUM_db1_S5_Mat!O3*Weighting!C15+TUM_db1_S5_Mat!P3*Weighting!C16+TUM_db1_S5_Mat!Q3*Weighting!C17</f>
        <v>27.244005348248301</v>
      </c>
      <c r="D3" s="6">
        <f ca="1">+TUM_db1_S5_Mat!B3*Weighting!D2+TUM_db1_S5_Mat!C3*Weighting!D3+TUM_db1_S5_Mat!D3*Weighting!D4+TUM_db1_S5_Mat!E3*Weighting!D5+TUM_db1_S5_Mat!F3*Weighting!D6+TUM_db1_S5_Mat!G3*Weighting!D7+TUM_db1_S5_Mat!H3*Weighting!D8+TUM_db1_S5_Mat!I3*Weighting!D9+TUM_db1_S5_Mat!J3*Weighting!D10+TUM_db1_S5_Mat!K3*Weighting!D11+TUM_db1_S5_Mat!L3*Weighting!D12+TUM_db1_S5_Mat!M3*Weighting!D13+TUM_db1_S5_Mat!N3*Weighting!D14+TUM_db1_S5_Mat!O3*Weighting!D15+TUM_db1_S5_Mat!P3*Weighting!D16+TUM_db1_S5_Mat!Q3*Weighting!D17</f>
        <v>35.493276028995716</v>
      </c>
      <c r="E3" s="6">
        <f ca="1">+TUM_db1_S5_Mat!B3*Weighting!E2+TUM_db1_S5_Mat!C3*Weighting!E3+TUM_db1_S5_Mat!D3*Weighting!E4+TUM_db1_S5_Mat!E3*Weighting!E5+TUM_db1_S5_Mat!F3*Weighting!E6+TUM_db1_S5_Mat!G3*Weighting!E7+TUM_db1_S5_Mat!H3*Weighting!E8+TUM_db1_S5_Mat!I3*Weighting!E9+TUM_db1_S5_Mat!J3*Weighting!E10+TUM_db1_S5_Mat!K3*Weighting!E11+TUM_db1_S5_Mat!L3*Weighting!E12+TUM_db1_S5_Mat!M3*Weighting!E13+TUM_db1_S5_Mat!N3*Weighting!E14+TUM_db1_S5_Mat!O3*Weighting!E15+TUM_db1_S5_Mat!P3*Weighting!E16+TUM_db1_S5_Mat!Q3*Weighting!E17</f>
        <v>21.071188127695486</v>
      </c>
      <c r="F3" s="6">
        <f ca="1">+TUM_db1_S5_Mat!B3*Weighting!F2+TUM_db1_S5_Mat!C3*Weighting!F3+TUM_db1_S5_Mat!D3*Weighting!F4+TUM_db1_S5_Mat!E3*Weighting!F5+TUM_db1_S5_Mat!F3*Weighting!F6+TUM_db1_S5_Mat!G3*Weighting!F7+TUM_db1_S5_Mat!H3*Weighting!F8+TUM_db1_S5_Mat!I3*Weighting!F9+TUM_db1_S5_Mat!J3*Weighting!F10+TUM_db1_S5_Mat!K3*Weighting!F11+TUM_db1_S5_Mat!L3*Weighting!F12+TUM_db1_S5_Mat!M3*Weighting!F13+TUM_db1_S5_Mat!N3*Weighting!F14+TUM_db1_S5_Mat!O3*Weighting!F15+TUM_db1_S5_Mat!P3*Weighting!F16+TUM_db1_S5_Mat!Q3*Weighting!F17</f>
        <v>30.747221857196475</v>
      </c>
      <c r="G3" s="6">
        <f>+TUM_db1_S5_Mat!B3*Weighting!G2+TUM_db1_S5_Mat!C3*Weighting!G3+TUM_db1_S5_Mat!D3*Weighting!G4+TUM_db1_S5_Mat!E3*Weighting!G5+TUM_db1_S5_Mat!F3*Weighting!G6+TUM_db1_S5_Mat!G3*Weighting!G7+TUM_db1_S5_Mat!H3*Weighting!G8+TUM_db1_S5_Mat!I3*Weighting!G9+TUM_db1_S5_Mat!J3*Weighting!G10+TUM_db1_S5_Mat!K3*Weighting!G11+TUM_db1_S5_Mat!L3*Weighting!G12+TUM_db1_S5_Mat!M3*Weighting!G13+TUM_db1_S5_Mat!N3*Weighting!G14+TUM_db1_S5_Mat!O3*Weighting!G15+TUM_db1_S5_Mat!P3*Weighting!G16+TUM_db1_S5_Mat!Q3*Weighting!G17</f>
        <v>38.491229934651457</v>
      </c>
      <c r="H3" s="6">
        <f>+TUM_db1_S5_Mat!B3*Weighting!H2+TUM_db1_S5_Mat!C3*Weighting!H3+TUM_db1_S5_Mat!D3*Weighting!H4+TUM_db1_S5_Mat!E3*Weighting!H5+TUM_db1_S5_Mat!F3*Weighting!H6+TUM_db1_S5_Mat!G3*Weighting!H7+TUM_db1_S5_Mat!H3*Weighting!H8+TUM_db1_S5_Mat!I3*Weighting!H9+TUM_db1_S5_Mat!J3*Weighting!H10+TUM_db1_S5_Mat!K3*Weighting!H11+TUM_db1_S5_Mat!L3*Weighting!H12+TUM_db1_S5_Mat!M3*Weighting!H13+TUM_db1_S5_Mat!N3*Weighting!H14+TUM_db1_S5_Mat!O3*Weighting!H15+TUM_db1_S5_Mat!P3*Weighting!H16+TUM_db1_S5_Mat!Q3*Weighting!H17</f>
        <v>41.478504594376538</v>
      </c>
      <c r="I3" s="6">
        <f>+TUM_db1_S5_Mat!B3*Weighting!I2+TUM_db1_S5_Mat!C3*Weighting!I3+TUM_db1_S5_Mat!D3*Weighting!I4+TUM_db1_S5_Mat!E3*Weighting!I5+TUM_db1_S5_Mat!F3*Weighting!I6+TUM_db1_S5_Mat!G3*Weighting!I7+TUM_db1_S5_Mat!H3*Weighting!I8+TUM_db1_S5_Mat!I3*Weighting!I9+TUM_db1_S5_Mat!J3*Weighting!I10+TUM_db1_S5_Mat!K3*Weighting!I11+TUM_db1_S5_Mat!L3*Weighting!I12+TUM_db1_S5_Mat!M3*Weighting!I13+TUM_db1_S5_Mat!N3*Weighting!I14+TUM_db1_S5_Mat!O3*Weighting!I15+TUM_db1_S5_Mat!P3*Weighting!I16+TUM_db1_S5_Mat!Q3*Weighting!I17</f>
        <v>37.29620109361263</v>
      </c>
      <c r="J3" s="6">
        <f>+TUM_db1_S5_Mat!B3*Weighting!J2+TUM_db1_S5_Mat!C3*Weighting!J3+TUM_db1_S5_Mat!D3*Weighting!J4+TUM_db1_S5_Mat!E3*Weighting!J5+TUM_db1_S5_Mat!F3*Weighting!J6+TUM_db1_S5_Mat!G3*Weighting!J7+TUM_db1_S5_Mat!H3*Weighting!J8+TUM_db1_S5_Mat!I3*Weighting!J9+TUM_db1_S5_Mat!J3*Weighting!J10+TUM_db1_S5_Mat!K3*Weighting!J11+TUM_db1_S5_Mat!L3*Weighting!J12+TUM_db1_S5_Mat!M3*Weighting!J13+TUM_db1_S5_Mat!N3*Weighting!J14+TUM_db1_S5_Mat!O3*Weighting!J15+TUM_db1_S5_Mat!P3*Weighting!J16+TUM_db1_S5_Mat!Q3*Weighting!J17</f>
        <v>52.902200241260196</v>
      </c>
      <c r="K3" s="6">
        <f>+TUM_db1_S5_Mat!B3*Weighting!K2+TUM_db1_S5_Mat!C3*Weighting!K3+TUM_db1_S5_Mat!D3*Weighting!K4+TUM_db1_S5_Mat!E3*Weighting!K5+TUM_db1_S5_Mat!F3*Weighting!K6+TUM_db1_S5_Mat!G3*Weighting!K7+TUM_db1_S5_Mat!H3*Weighting!K8+TUM_db1_S5_Mat!I3*Weighting!K9+TUM_db1_S5_Mat!J3*Weighting!K10+TUM_db1_S5_Mat!K3*Weighting!K11+TUM_db1_S5_Mat!L3*Weighting!K12+TUM_db1_S5_Mat!M3*Weighting!K13+TUM_db1_S5_Mat!N3*Weighting!K14+TUM_db1_S5_Mat!O3*Weighting!K15+TUM_db1_S5_Mat!P3*Weighting!K16+TUM_db1_S5_Mat!Q3*Weighting!K17</f>
        <v>28.893284302088873</v>
      </c>
      <c r="L3" s="6">
        <f>+TUM_db1_S5_Mat!B3*Weighting!L2+TUM_db1_S5_Mat!C3*Weighting!L3+TUM_db1_S5_Mat!D3*Weighting!L4+TUM_db1_S5_Mat!E3*Weighting!L5+TUM_db1_S5_Mat!F3*Weighting!L6+TUM_db1_S5_Mat!G3*Weighting!L7+TUM_db1_S5_Mat!H3*Weighting!L8+TUM_db1_S5_Mat!I3*Weighting!L9+TUM_db1_S5_Mat!J3*Weighting!L10+TUM_db1_S5_Mat!K3*Weighting!L11+TUM_db1_S5_Mat!L3*Weighting!L12+TUM_db1_S5_Mat!M3*Weighting!L13+TUM_db1_S5_Mat!N3*Weighting!L14+TUM_db1_S5_Mat!O3*Weighting!L15+TUM_db1_S5_Mat!P3*Weighting!L16+TUM_db1_S5_Mat!Q3*Weighting!L17</f>
        <v>9.057271931196162</v>
      </c>
      <c r="M3" s="6">
        <f>+TUM_db1_S5_Mat!B3*Weighting!M2+TUM_db1_S5_Mat!C3*Weighting!M3+TUM_db1_S5_Mat!D3*Weighting!M4+TUM_db1_S5_Mat!E3*Weighting!M5+TUM_db1_S5_Mat!F3*Weighting!M6+TUM_db1_S5_Mat!G3*Weighting!M7+TUM_db1_S5_Mat!H3*Weighting!M8+TUM_db1_S5_Mat!I3*Weighting!M9+TUM_db1_S5_Mat!J3*Weighting!M10+TUM_db1_S5_Mat!K3*Weighting!M11+TUM_db1_S5_Mat!L3*Weighting!M12+TUM_db1_S5_Mat!M3*Weighting!M13+TUM_db1_S5_Mat!N3*Weighting!M14+TUM_db1_S5_Mat!O3*Weighting!M15+TUM_db1_S5_Mat!P3*Weighting!M16+TUM_db1_S5_Mat!Q3*Weighting!M17</f>
        <v>0.42358789778408079</v>
      </c>
      <c r="N3" s="6">
        <f>+TUM_db1_S5_Mat!B3*Weighting!N2+TUM_db1_S5_Mat!C3*Weighting!N3+TUM_db1_S5_Mat!D3*Weighting!N4+TUM_db1_S5_Mat!E3*Weighting!N5+TUM_db1_S5_Mat!F3*Weighting!N6+TUM_db1_S5_Mat!G3*Weighting!N7+TUM_db1_S5_Mat!H3*Weighting!N8+TUM_db1_S5_Mat!I3*Weighting!N9+TUM_db1_S5_Mat!J3*Weighting!N10+TUM_db1_S5_Mat!K3*Weighting!N11+TUM_db1_S5_Mat!L3*Weighting!N12+TUM_db1_S5_Mat!M3*Weighting!N13+TUM_db1_S5_Mat!N3*Weighting!N14+TUM_db1_S5_Mat!O3*Weighting!N15+TUM_db1_S5_Mat!P3*Weighting!N16+TUM_db1_S5_Mat!Q3*Weighting!N17</f>
        <v>108.99187351583743</v>
      </c>
      <c r="O3" s="6">
        <f>+TUM_db1_S5_Mat!B3*Weighting!O2+TUM_db1_S5_Mat!C3*Weighting!O3+TUM_db1_S5_Mat!D3*Weighting!O4+TUM_db1_S5_Mat!E3*Weighting!O5+TUM_db1_S5_Mat!F3*Weighting!O6+TUM_db1_S5_Mat!G3*Weighting!O7+TUM_db1_S5_Mat!H3*Weighting!O8+TUM_db1_S5_Mat!I3*Weighting!O9+TUM_db1_S5_Mat!J3*Weighting!O10+TUM_db1_S5_Mat!K3*Weighting!O11+TUM_db1_S5_Mat!L3*Weighting!O12+TUM_db1_S5_Mat!M3*Weighting!O13+TUM_db1_S5_Mat!N3*Weighting!O14+TUM_db1_S5_Mat!O3*Weighting!O15+TUM_db1_S5_Mat!P3*Weighting!O16+TUM_db1_S5_Mat!Q3*Weighting!O17</f>
        <v>-18.952626243915944</v>
      </c>
      <c r="P3" s="6">
        <f>+TUM_db1_S5_Mat!B3*Weighting!P2+TUM_db1_S5_Mat!C3*Weighting!P3+TUM_db1_S5_Mat!D3*Weighting!P4+TUM_db1_S5_Mat!E3*Weighting!P5+TUM_db1_S5_Mat!F3*Weighting!P6+TUM_db1_S5_Mat!G3*Weighting!P7+TUM_db1_S5_Mat!H3*Weighting!P8+TUM_db1_S5_Mat!I3*Weighting!P9+TUM_db1_S5_Mat!J3*Weighting!P10+TUM_db1_S5_Mat!K3*Weighting!P11+TUM_db1_S5_Mat!L3*Weighting!P12+TUM_db1_S5_Mat!M3*Weighting!P13+TUM_db1_S5_Mat!N3*Weighting!P14+TUM_db1_S5_Mat!O3*Weighting!P15+TUM_db1_S5_Mat!P3*Weighting!P16+TUM_db1_S5_Mat!Q3*Weighting!P17</f>
        <v>11.552412826498621</v>
      </c>
      <c r="Q3" s="6">
        <f>+TUM_db1_S5_Mat!B3*Weighting!Q2+TUM_db1_S5_Mat!C3*Weighting!Q3+TUM_db1_S5_Mat!D3*Weighting!Q4+TUM_db1_S5_Mat!E3*Weighting!Q5+TUM_db1_S5_Mat!F3*Weighting!Q6+TUM_db1_S5_Mat!G3*Weighting!Q7+TUM_db1_S5_Mat!H3*Weighting!Q8+TUM_db1_S5_Mat!I3*Weighting!Q9+TUM_db1_S5_Mat!J3*Weighting!Q10+TUM_db1_S5_Mat!K3*Weighting!Q11+TUM_db1_S5_Mat!L3*Weighting!Q12+TUM_db1_S5_Mat!M3*Weighting!Q13+TUM_db1_S5_Mat!N3*Weighting!Q14+TUM_db1_S5_Mat!O3*Weighting!Q15+TUM_db1_S5_Mat!P3*Weighting!Q16+TUM_db1_S5_Mat!Q3*Weighting!Q17</f>
        <v>1.0334445121682847</v>
      </c>
      <c r="R3" s="6">
        <f>+TUM_db1_S5_Mat!B3*Weighting!R2+TUM_db1_S5_Mat!C3*Weighting!R3+TUM_db1_S5_Mat!D3*Weighting!R4+TUM_db1_S5_Mat!E3*Weighting!R5+TUM_db1_S5_Mat!F3*Weighting!R6+TUM_db1_S5_Mat!G3*Weighting!R7+TUM_db1_S5_Mat!H3*Weighting!R8+TUM_db1_S5_Mat!I3*Weighting!R9+TUM_db1_S5_Mat!J3*Weighting!R10+TUM_db1_S5_Mat!K3*Weighting!R11+TUM_db1_S5_Mat!L3*Weighting!R12+TUM_db1_S5_Mat!M3*Weighting!R13+TUM_db1_S5_Mat!N3*Weighting!R14+TUM_db1_S5_Mat!O3*Weighting!R15+TUM_db1_S5_Mat!P3*Weighting!R16+TUM_db1_S5_Mat!Q3*Weighting!R17</f>
        <v>13.823246397239867</v>
      </c>
      <c r="S3" s="6">
        <f>+TUM_db1_S5_Mat!B3*Weighting!S2+TUM_db1_S5_Mat!C3*Weighting!S3+TUM_db1_S5_Mat!D3*Weighting!S4+TUM_db1_S5_Mat!E3*Weighting!S5+TUM_db1_S5_Mat!F3*Weighting!S6+TUM_db1_S5_Mat!G3*Weighting!S7+TUM_db1_S5_Mat!H3*Weighting!S8+TUM_db1_S5_Mat!I3*Weighting!S9+TUM_db1_S5_Mat!J3*Weighting!S10+TUM_db1_S5_Mat!K3*Weighting!S11+TUM_db1_S5_Mat!L3*Weighting!S12+TUM_db1_S5_Mat!M3*Weighting!S13+TUM_db1_S5_Mat!N3*Weighting!S14+TUM_db1_S5_Mat!O3*Weighting!S15+TUM_db1_S5_Mat!P3*Weighting!S16+TUM_db1_S5_Mat!Q3*Weighting!S17</f>
        <v>15.72106541141617</v>
      </c>
      <c r="T3" s="6">
        <f>+TUM_db1_S5_Mat!B3*Weighting!T2+TUM_db1_S5_Mat!C3*Weighting!T3+TUM_db1_S5_Mat!D3*Weighting!T4+TUM_db1_S5_Mat!E3*Weighting!T5+TUM_db1_S5_Mat!F3*Weighting!T6+TUM_db1_S5_Mat!G3*Weighting!T7+TUM_db1_S5_Mat!H3*Weighting!T8+TUM_db1_S5_Mat!I3*Weighting!T9+TUM_db1_S5_Mat!J3*Weighting!T10+TUM_db1_S5_Mat!K3*Weighting!T11+TUM_db1_S5_Mat!L3*Weighting!T12+TUM_db1_S5_Mat!M3*Weighting!T13+TUM_db1_S5_Mat!N3*Weighting!T14+TUM_db1_S5_Mat!O3*Weighting!T15+TUM_db1_S5_Mat!P3*Weighting!T16+TUM_db1_S5_Mat!Q3*Weighting!T17</f>
        <v>19.553088129967854</v>
      </c>
      <c r="U3" s="6">
        <f>+TUM_db1_S5_Mat!B3*Weighting!U2+TUM_db1_S5_Mat!C3*Weighting!U3+TUM_db1_S5_Mat!D3*Weighting!U4+TUM_db1_S5_Mat!E3*Weighting!U5+TUM_db1_S5_Mat!F3*Weighting!U6+TUM_db1_S5_Mat!G3*Weighting!U7+TUM_db1_S5_Mat!H3*Weighting!U8+TUM_db1_S5_Mat!I3*Weighting!U9+TUM_db1_S5_Mat!J3*Weighting!U10+TUM_db1_S5_Mat!K3*Weighting!U11+TUM_db1_S5_Mat!L3*Weighting!U12+TUM_db1_S5_Mat!M3*Weighting!U13+TUM_db1_S5_Mat!N3*Weighting!U14+TUM_db1_S5_Mat!O3*Weighting!U15+TUM_db1_S5_Mat!P3*Weighting!U16+TUM_db1_S5_Mat!Q3*Weighting!U17</f>
        <v>13.916780114800266</v>
      </c>
      <c r="V3" s="6">
        <f>+TUM_db1_S5_Mat!B3*Weighting!V2+TUM_db1_S5_Mat!C3*Weighting!V3+TUM_db1_S5_Mat!D3*Weighting!V4+TUM_db1_S5_Mat!E3*Weighting!V5+TUM_db1_S5_Mat!F3*Weighting!V6+TUM_db1_S5_Mat!G3*Weighting!V7+TUM_db1_S5_Mat!H3*Weighting!V8+TUM_db1_S5_Mat!I3*Weighting!V9+TUM_db1_S5_Mat!J3*Weighting!V10+TUM_db1_S5_Mat!K3*Weighting!V11+TUM_db1_S5_Mat!L3*Weighting!V12+TUM_db1_S5_Mat!M3*Weighting!V13+TUM_db1_S5_Mat!N3*Weighting!V14+TUM_db1_S5_Mat!O3*Weighting!V15+TUM_db1_S5_Mat!P3*Weighting!V16+TUM_db1_S5_Mat!Q3*Weighting!V17</f>
        <v>25.76702119269742</v>
      </c>
      <c r="W3" s="6">
        <f>+TUM_db1_S5_Mat!B3*Weighting!W2+TUM_db1_S5_Mat!C3*Weighting!W3+TUM_db1_S5_Mat!D3*Weighting!W4+TUM_db1_S5_Mat!E3*Weighting!W5+TUM_db1_S5_Mat!F3*Weighting!W6+TUM_db1_S5_Mat!G3*Weighting!W7+TUM_db1_S5_Mat!H3*Weighting!W8+TUM_db1_S5_Mat!I3*Weighting!W9+TUM_db1_S5_Mat!J3*Weighting!W10+TUM_db1_S5_Mat!K3*Weighting!W11+TUM_db1_S5_Mat!L3*Weighting!W12+TUM_db1_S5_Mat!M3*Weighting!W13+TUM_db1_S5_Mat!N3*Weighting!W14+TUM_db1_S5_Mat!O3*Weighting!W15+TUM_db1_S5_Mat!P3*Weighting!W16+TUM_db1_S5_Mat!Q3*Weighting!W17</f>
        <v>166.76192665165541</v>
      </c>
      <c r="X3" s="6">
        <f>+TUM_db1_S5_Mat!B3*Weighting!X2+TUM_db1_S5_Mat!C3*Weighting!X3+TUM_db1_S5_Mat!D3*Weighting!X4+TUM_db1_S5_Mat!E3*Weighting!X5+TUM_db1_S5_Mat!F3*Weighting!X6+TUM_db1_S5_Mat!G3*Weighting!X7+TUM_db1_S5_Mat!H3*Weighting!X8+TUM_db1_S5_Mat!I3*Weighting!X9+TUM_db1_S5_Mat!J3*Weighting!X10+TUM_db1_S5_Mat!K3*Weighting!X11+TUM_db1_S5_Mat!L3*Weighting!X12+TUM_db1_S5_Mat!M3*Weighting!X13+TUM_db1_S5_Mat!N3*Weighting!X14+TUM_db1_S5_Mat!O3*Weighting!X15+TUM_db1_S5_Mat!P3*Weighting!X16+TUM_db1_S5_Mat!Q3*Weighting!X17</f>
        <v>18.558472779074442</v>
      </c>
      <c r="Y3" s="6">
        <f>+TUM_db1_S5_Mat!B3*Weighting!Y2+TUM_db1_S5_Mat!C3*Weighting!Y3+TUM_db1_S5_Mat!D3*Weighting!Y4+TUM_db1_S5_Mat!E3*Weighting!Y5+TUM_db1_S5_Mat!F3*Weighting!Y6+TUM_db1_S5_Mat!G3*Weighting!Y7+TUM_db1_S5_Mat!H3*Weighting!Y8+TUM_db1_S5_Mat!I3*Weighting!Y9+TUM_db1_S5_Mat!J3*Weighting!Y10+TUM_db1_S5_Mat!K3*Weighting!Y11+TUM_db1_S5_Mat!L3*Weighting!Y12+TUM_db1_S5_Mat!M3*Weighting!Y13+TUM_db1_S5_Mat!N3*Weighting!Y14+TUM_db1_S5_Mat!O3*Weighting!Y15+TUM_db1_S5_Mat!P3*Weighting!Y16+TUM_db1_S5_Mat!Q3*Weighting!Y17</f>
        <v>200.91695282535787</v>
      </c>
      <c r="Z3" s="6">
        <f>+TUM_db1_S5_Mat!B3*Weighting!Z2+TUM_db1_S5_Mat!C3*Weighting!Z3+TUM_db1_S5_Mat!D3*Weighting!Z4+TUM_db1_S5_Mat!E3*Weighting!Z5+TUM_db1_S5_Mat!F3*Weighting!Z6+TUM_db1_S5_Mat!G3*Weighting!Z7+TUM_db1_S5_Mat!H3*Weighting!Z8+TUM_db1_S5_Mat!I3*Weighting!Z9+TUM_db1_S5_Mat!J3*Weighting!Z10+TUM_db1_S5_Mat!K3*Weighting!Z11+TUM_db1_S5_Mat!L3*Weighting!Z12+TUM_db1_S5_Mat!M3*Weighting!Z13+TUM_db1_S5_Mat!N3*Weighting!Z14+TUM_db1_S5_Mat!O3*Weighting!Z15+TUM_db1_S5_Mat!P3*Weighting!Z16+TUM_db1_S5_Mat!Q3*Weighting!Z17</f>
        <v>14.886210600308099</v>
      </c>
      <c r="AA3" s="6">
        <f>+TUM_db1_S5_Mat!B3*Weighting!AA2+TUM_db1_S5_Mat!C3*Weighting!AA3+TUM_db1_S5_Mat!D3*Weighting!AA4+TUM_db1_S5_Mat!E3*Weighting!AA5+TUM_db1_S5_Mat!F3*Weighting!AA6+TUM_db1_S5_Mat!G3*Weighting!AA7+TUM_db1_S5_Mat!H3*Weighting!AA8+TUM_db1_S5_Mat!I3*Weighting!AA9+TUM_db1_S5_Mat!J3*Weighting!AA10+TUM_db1_S5_Mat!K3*Weighting!AA11+TUM_db1_S5_Mat!L3*Weighting!AA12+TUM_db1_S5_Mat!M3*Weighting!AA13+TUM_db1_S5_Mat!N3*Weighting!AA14+TUM_db1_S5_Mat!O3*Weighting!AA15+TUM_db1_S5_Mat!P3*Weighting!AA16+TUM_db1_S5_Mat!Q3*Weighting!AA17</f>
        <v>13.848950412337222</v>
      </c>
    </row>
    <row r="4" spans="1:27" x14ac:dyDescent="0.35">
      <c r="A4" s="5" t="s">
        <v>3</v>
      </c>
      <c r="B4" s="6">
        <f ca="1">+TUM_db1_S5_Mat!B4*Weighting!B2+TUM_db1_S5_Mat!C4*Weighting!B3+TUM_db1_S5_Mat!D4*Weighting!B4+TUM_db1_S5_Mat!E4*Weighting!B5+TUM_db1_S5_Mat!F4*Weighting!B6+TUM_db1_S5_Mat!G4*Weighting!B7+TUM_db1_S5_Mat!H4*Weighting!B8+TUM_db1_S5_Mat!I4*Weighting!B9+TUM_db1_S5_Mat!J4*Weighting!B10+TUM_db1_S5_Mat!K4*Weighting!B11+TUM_db1_S5_Mat!L4*Weighting!B12+TUM_db1_S5_Mat!M4*Weighting!B13+TUM_db1_S5_Mat!N4*Weighting!B14+TUM_db1_S5_Mat!O4*Weighting!B15+TUM_db1_S5_Mat!P4*Weighting!B16+TUM_db1_S5_Mat!Q4*Weighting!B17</f>
        <v>130.19534520659042</v>
      </c>
      <c r="C4" s="6">
        <f ca="1">+TUM_db1_S5_Mat!B4*Weighting!C2+TUM_db1_S5_Mat!C4*Weighting!C3+TUM_db1_S5_Mat!D4*Weighting!C4+TUM_db1_S5_Mat!E4*Weighting!C5+TUM_db1_S5_Mat!F4*Weighting!C6+TUM_db1_S5_Mat!G4*Weighting!C7+TUM_db1_S5_Mat!H4*Weighting!C8+TUM_db1_S5_Mat!I4*Weighting!C9+TUM_db1_S5_Mat!J4*Weighting!C10+TUM_db1_S5_Mat!K4*Weighting!C11+TUM_db1_S5_Mat!L4*Weighting!C12+TUM_db1_S5_Mat!M4*Weighting!C13+TUM_db1_S5_Mat!N4*Weighting!C14+TUM_db1_S5_Mat!O4*Weighting!C15+TUM_db1_S5_Mat!P4*Weighting!C16+TUM_db1_S5_Mat!Q4*Weighting!C17</f>
        <v>98.242561261130788</v>
      </c>
      <c r="D4" s="6">
        <f ca="1">+TUM_db1_S5_Mat!B4*Weighting!D2+TUM_db1_S5_Mat!C4*Weighting!D3+TUM_db1_S5_Mat!D4*Weighting!D4+TUM_db1_S5_Mat!E4*Weighting!D5+TUM_db1_S5_Mat!F4*Weighting!D6+TUM_db1_S5_Mat!G4*Weighting!D7+TUM_db1_S5_Mat!H4*Weighting!D8+TUM_db1_S5_Mat!I4*Weighting!D9+TUM_db1_S5_Mat!J4*Weighting!D10+TUM_db1_S5_Mat!K4*Weighting!D11+TUM_db1_S5_Mat!L4*Weighting!D12+TUM_db1_S5_Mat!M4*Weighting!D13+TUM_db1_S5_Mat!N4*Weighting!D14+TUM_db1_S5_Mat!O4*Weighting!D15+TUM_db1_S5_Mat!P4*Weighting!D16+TUM_db1_S5_Mat!Q4*Weighting!D17</f>
        <v>126.57419180216158</v>
      </c>
      <c r="E4" s="6">
        <f ca="1">+TUM_db1_S5_Mat!B4*Weighting!E2+TUM_db1_S5_Mat!C4*Weighting!E3+TUM_db1_S5_Mat!D4*Weighting!E4+TUM_db1_S5_Mat!E4*Weighting!E5+TUM_db1_S5_Mat!F4*Weighting!E6+TUM_db1_S5_Mat!G4*Weighting!E7+TUM_db1_S5_Mat!H4*Weighting!E8+TUM_db1_S5_Mat!I4*Weighting!E9+TUM_db1_S5_Mat!J4*Weighting!E10+TUM_db1_S5_Mat!K4*Weighting!E11+TUM_db1_S5_Mat!L4*Weighting!E12+TUM_db1_S5_Mat!M4*Weighting!E13+TUM_db1_S5_Mat!N4*Weighting!E14+TUM_db1_S5_Mat!O4*Weighting!E15+TUM_db1_S5_Mat!P4*Weighting!E16+TUM_db1_S5_Mat!Q4*Weighting!E17</f>
        <v>73.143505532036869</v>
      </c>
      <c r="F4" s="6">
        <f ca="1">+TUM_db1_S5_Mat!B4*Weighting!F2+TUM_db1_S5_Mat!C4*Weighting!F3+TUM_db1_S5_Mat!D4*Weighting!F4+TUM_db1_S5_Mat!E4*Weighting!F5+TUM_db1_S5_Mat!F4*Weighting!F6+TUM_db1_S5_Mat!G4*Weighting!F7+TUM_db1_S5_Mat!H4*Weighting!F8+TUM_db1_S5_Mat!I4*Weighting!F9+TUM_db1_S5_Mat!J4*Weighting!F10+TUM_db1_S5_Mat!K4*Weighting!F11+TUM_db1_S5_Mat!L4*Weighting!F12+TUM_db1_S5_Mat!M4*Weighting!F13+TUM_db1_S5_Mat!N4*Weighting!F14+TUM_db1_S5_Mat!O4*Weighting!F15+TUM_db1_S5_Mat!P4*Weighting!F16+TUM_db1_S5_Mat!Q4*Weighting!F17</f>
        <v>110.27076594751109</v>
      </c>
      <c r="G4" s="6">
        <f>+TUM_db1_S5_Mat!B4*Weighting!G2+TUM_db1_S5_Mat!C4*Weighting!G3+TUM_db1_S5_Mat!D4*Weighting!G4+TUM_db1_S5_Mat!E4*Weighting!G5+TUM_db1_S5_Mat!F4*Weighting!G6+TUM_db1_S5_Mat!G4*Weighting!G7+TUM_db1_S5_Mat!H4*Weighting!G8+TUM_db1_S5_Mat!I4*Weighting!G9+TUM_db1_S5_Mat!J4*Weighting!G10+TUM_db1_S5_Mat!K4*Weighting!G11+TUM_db1_S5_Mat!L4*Weighting!G12+TUM_db1_S5_Mat!M4*Weighting!G13+TUM_db1_S5_Mat!N4*Weighting!G14+TUM_db1_S5_Mat!O4*Weighting!G15+TUM_db1_S5_Mat!P4*Weighting!G16+TUM_db1_S5_Mat!Q4*Weighting!G17</f>
        <v>138.017717199966</v>
      </c>
      <c r="H4" s="6">
        <f>+TUM_db1_S5_Mat!B4*Weighting!H2+TUM_db1_S5_Mat!C4*Weighting!H3+TUM_db1_S5_Mat!D4*Weighting!H4+TUM_db1_S5_Mat!E4*Weighting!H5+TUM_db1_S5_Mat!F4*Weighting!H6+TUM_db1_S5_Mat!G4*Weighting!H7+TUM_db1_S5_Mat!H4*Weighting!H8+TUM_db1_S5_Mat!I4*Weighting!H9+TUM_db1_S5_Mat!J4*Weighting!H10+TUM_db1_S5_Mat!K4*Weighting!H11+TUM_db1_S5_Mat!L4*Weighting!H12+TUM_db1_S5_Mat!M4*Weighting!H13+TUM_db1_S5_Mat!N4*Weighting!H14+TUM_db1_S5_Mat!O4*Weighting!H15+TUM_db1_S5_Mat!P4*Weighting!H16+TUM_db1_S5_Mat!Q4*Weighting!H17</f>
        <v>152.18987864640093</v>
      </c>
      <c r="I4" s="6">
        <f>+TUM_db1_S5_Mat!B4*Weighting!I2+TUM_db1_S5_Mat!C4*Weighting!I3+TUM_db1_S5_Mat!D4*Weighting!I4+TUM_db1_S5_Mat!E4*Weighting!I5+TUM_db1_S5_Mat!F4*Weighting!I6+TUM_db1_S5_Mat!G4*Weighting!I7+TUM_db1_S5_Mat!H4*Weighting!I8+TUM_db1_S5_Mat!I4*Weighting!I9+TUM_db1_S5_Mat!J4*Weighting!I10+TUM_db1_S5_Mat!K4*Weighting!I11+TUM_db1_S5_Mat!L4*Weighting!I12+TUM_db1_S5_Mat!M4*Weighting!I13+TUM_db1_S5_Mat!N4*Weighting!I14+TUM_db1_S5_Mat!O4*Weighting!I15+TUM_db1_S5_Mat!P4*Weighting!I16+TUM_db1_S5_Mat!Q4*Weighting!I17</f>
        <v>134.07889288223842</v>
      </c>
      <c r="J4" s="6">
        <f>+TUM_db1_S5_Mat!B4*Weighting!J2+TUM_db1_S5_Mat!C4*Weighting!J3+TUM_db1_S5_Mat!D4*Weighting!J4+TUM_db1_S5_Mat!E4*Weighting!J5+TUM_db1_S5_Mat!F4*Weighting!J6+TUM_db1_S5_Mat!G4*Weighting!J7+TUM_db1_S5_Mat!H4*Weighting!J8+TUM_db1_S5_Mat!I4*Weighting!J9+TUM_db1_S5_Mat!J4*Weighting!J10+TUM_db1_S5_Mat!K4*Weighting!J11+TUM_db1_S5_Mat!L4*Weighting!J12+TUM_db1_S5_Mat!M4*Weighting!J13+TUM_db1_S5_Mat!N4*Weighting!J14+TUM_db1_S5_Mat!O4*Weighting!J15+TUM_db1_S5_Mat!P4*Weighting!J16+TUM_db1_S5_Mat!Q4*Weighting!J17</f>
        <v>172.99359829074336</v>
      </c>
      <c r="K4" s="6">
        <f>+TUM_db1_S5_Mat!B4*Weighting!K2+TUM_db1_S5_Mat!C4*Weighting!K3+TUM_db1_S5_Mat!D4*Weighting!K4+TUM_db1_S5_Mat!E4*Weighting!K5+TUM_db1_S5_Mat!F4*Weighting!K6+TUM_db1_S5_Mat!G4*Weighting!K7+TUM_db1_S5_Mat!H4*Weighting!K8+TUM_db1_S5_Mat!I4*Weighting!K9+TUM_db1_S5_Mat!J4*Weighting!K10+TUM_db1_S5_Mat!K4*Weighting!K11+TUM_db1_S5_Mat!L4*Weighting!K12+TUM_db1_S5_Mat!M4*Weighting!K13+TUM_db1_S5_Mat!N4*Weighting!K14+TUM_db1_S5_Mat!O4*Weighting!K15+TUM_db1_S5_Mat!P4*Weighting!K16+TUM_db1_S5_Mat!Q4*Weighting!K17</f>
        <v>104.01056224003365</v>
      </c>
      <c r="L4" s="6">
        <f>+TUM_db1_S5_Mat!B4*Weighting!L2+TUM_db1_S5_Mat!C4*Weighting!L3+TUM_db1_S5_Mat!D4*Weighting!L4+TUM_db1_S5_Mat!E4*Weighting!L5+TUM_db1_S5_Mat!F4*Weighting!L6+TUM_db1_S5_Mat!G4*Weighting!L7+TUM_db1_S5_Mat!H4*Weighting!L8+TUM_db1_S5_Mat!I4*Weighting!L9+TUM_db1_S5_Mat!J4*Weighting!L10+TUM_db1_S5_Mat!K4*Weighting!L11+TUM_db1_S5_Mat!L4*Weighting!L12+TUM_db1_S5_Mat!M4*Weighting!L13+TUM_db1_S5_Mat!N4*Weighting!L14+TUM_db1_S5_Mat!O4*Weighting!L15+TUM_db1_S5_Mat!P4*Weighting!L16+TUM_db1_S5_Mat!Q4*Weighting!L17</f>
        <v>35.562863368522237</v>
      </c>
      <c r="M4" s="6">
        <f>+TUM_db1_S5_Mat!B4*Weighting!M2+TUM_db1_S5_Mat!C4*Weighting!M3+TUM_db1_S5_Mat!D4*Weighting!M4+TUM_db1_S5_Mat!E4*Weighting!M5+TUM_db1_S5_Mat!F4*Weighting!M6+TUM_db1_S5_Mat!G4*Weighting!M7+TUM_db1_S5_Mat!H4*Weighting!M8+TUM_db1_S5_Mat!I4*Weighting!M9+TUM_db1_S5_Mat!J4*Weighting!M10+TUM_db1_S5_Mat!K4*Weighting!M11+TUM_db1_S5_Mat!L4*Weighting!M12+TUM_db1_S5_Mat!M4*Weighting!M13+TUM_db1_S5_Mat!N4*Weighting!M14+TUM_db1_S5_Mat!O4*Weighting!M15+TUM_db1_S5_Mat!P4*Weighting!M16+TUM_db1_S5_Mat!Q4*Weighting!M17</f>
        <v>1.6148032202971927</v>
      </c>
      <c r="N4" s="6">
        <f>+TUM_db1_S5_Mat!B4*Weighting!N2+TUM_db1_S5_Mat!C4*Weighting!N3+TUM_db1_S5_Mat!D4*Weighting!N4+TUM_db1_S5_Mat!E4*Weighting!N5+TUM_db1_S5_Mat!F4*Weighting!N6+TUM_db1_S5_Mat!G4*Weighting!N7+TUM_db1_S5_Mat!H4*Weighting!N8+TUM_db1_S5_Mat!I4*Weighting!N9+TUM_db1_S5_Mat!J4*Weighting!N10+TUM_db1_S5_Mat!K4*Weighting!N11+TUM_db1_S5_Mat!L4*Weighting!N12+TUM_db1_S5_Mat!M4*Weighting!N13+TUM_db1_S5_Mat!N4*Weighting!N14+TUM_db1_S5_Mat!O4*Weighting!N15+TUM_db1_S5_Mat!P4*Weighting!N16+TUM_db1_S5_Mat!Q4*Weighting!N17</f>
        <v>392.21699042890367</v>
      </c>
      <c r="O4" s="6">
        <f>+TUM_db1_S5_Mat!B4*Weighting!O2+TUM_db1_S5_Mat!C4*Weighting!O3+TUM_db1_S5_Mat!D4*Weighting!O4+TUM_db1_S5_Mat!E4*Weighting!O5+TUM_db1_S5_Mat!F4*Weighting!O6+TUM_db1_S5_Mat!G4*Weighting!O7+TUM_db1_S5_Mat!H4*Weighting!O8+TUM_db1_S5_Mat!I4*Weighting!O9+TUM_db1_S5_Mat!J4*Weighting!O10+TUM_db1_S5_Mat!K4*Weighting!O11+TUM_db1_S5_Mat!L4*Weighting!O12+TUM_db1_S5_Mat!M4*Weighting!O13+TUM_db1_S5_Mat!N4*Weighting!O14+TUM_db1_S5_Mat!O4*Weighting!O15+TUM_db1_S5_Mat!P4*Weighting!O16+TUM_db1_S5_Mat!Q4*Weighting!O17</f>
        <v>-134.91546289412071</v>
      </c>
      <c r="P4" s="6">
        <f>+TUM_db1_S5_Mat!B4*Weighting!P2+TUM_db1_S5_Mat!C4*Weighting!P3+TUM_db1_S5_Mat!D4*Weighting!P4+TUM_db1_S5_Mat!E4*Weighting!P5+TUM_db1_S5_Mat!F4*Weighting!P6+TUM_db1_S5_Mat!G4*Weighting!P7+TUM_db1_S5_Mat!H4*Weighting!P8+TUM_db1_S5_Mat!I4*Weighting!P9+TUM_db1_S5_Mat!J4*Weighting!P10+TUM_db1_S5_Mat!K4*Weighting!P11+TUM_db1_S5_Mat!L4*Weighting!P12+TUM_db1_S5_Mat!M4*Weighting!P13+TUM_db1_S5_Mat!N4*Weighting!P14+TUM_db1_S5_Mat!O4*Weighting!P15+TUM_db1_S5_Mat!P4*Weighting!P16+TUM_db1_S5_Mat!Q4*Weighting!P17</f>
        <v>46.841070987165232</v>
      </c>
      <c r="Q4" s="6">
        <f>+TUM_db1_S5_Mat!B4*Weighting!Q2+TUM_db1_S5_Mat!C4*Weighting!Q3+TUM_db1_S5_Mat!D4*Weighting!Q4+TUM_db1_S5_Mat!E4*Weighting!Q5+TUM_db1_S5_Mat!F4*Weighting!Q6+TUM_db1_S5_Mat!G4*Weighting!Q7+TUM_db1_S5_Mat!H4*Weighting!Q8+TUM_db1_S5_Mat!I4*Weighting!Q9+TUM_db1_S5_Mat!J4*Weighting!Q10+TUM_db1_S5_Mat!K4*Weighting!Q11+TUM_db1_S5_Mat!L4*Weighting!Q12+TUM_db1_S5_Mat!M4*Weighting!Q13+TUM_db1_S5_Mat!N4*Weighting!Q14+TUM_db1_S5_Mat!O4*Weighting!Q15+TUM_db1_S5_Mat!P4*Weighting!Q16+TUM_db1_S5_Mat!Q4*Weighting!Q17</f>
        <v>3.9783446497600998</v>
      </c>
      <c r="R4" s="6">
        <f>+TUM_db1_S5_Mat!B4*Weighting!R2+TUM_db1_S5_Mat!C4*Weighting!R3+TUM_db1_S5_Mat!D4*Weighting!R4+TUM_db1_S5_Mat!E4*Weighting!R5+TUM_db1_S5_Mat!F4*Weighting!R6+TUM_db1_S5_Mat!G4*Weighting!R7+TUM_db1_S5_Mat!H4*Weighting!R8+TUM_db1_S5_Mat!I4*Weighting!R9+TUM_db1_S5_Mat!J4*Weighting!R10+TUM_db1_S5_Mat!K4*Weighting!R11+TUM_db1_S5_Mat!L4*Weighting!R12+TUM_db1_S5_Mat!M4*Weighting!R13+TUM_db1_S5_Mat!N4*Weighting!R14+TUM_db1_S5_Mat!O4*Weighting!R15+TUM_db1_S5_Mat!P4*Weighting!R16+TUM_db1_S5_Mat!Q4*Weighting!R17</f>
        <v>50.631936909098705</v>
      </c>
      <c r="S4" s="6">
        <f>+TUM_db1_S5_Mat!B4*Weighting!S2+TUM_db1_S5_Mat!C4*Weighting!S3+TUM_db1_S5_Mat!D4*Weighting!S4+TUM_db1_S5_Mat!E4*Weighting!S5+TUM_db1_S5_Mat!F4*Weighting!S6+TUM_db1_S5_Mat!G4*Weighting!S7+TUM_db1_S5_Mat!H4*Weighting!S8+TUM_db1_S5_Mat!I4*Weighting!S9+TUM_db1_S5_Mat!J4*Weighting!S10+TUM_db1_S5_Mat!K4*Weighting!S11+TUM_db1_S5_Mat!L4*Weighting!S12+TUM_db1_S5_Mat!M4*Weighting!S13+TUM_db1_S5_Mat!N4*Weighting!S14+TUM_db1_S5_Mat!O4*Weighting!S15+TUM_db1_S5_Mat!P4*Weighting!S16+TUM_db1_S5_Mat!Q4*Weighting!S17</f>
        <v>64.420108544055466</v>
      </c>
      <c r="T4" s="6">
        <f>+TUM_db1_S5_Mat!B4*Weighting!T2+TUM_db1_S5_Mat!C4*Weighting!T3+TUM_db1_S5_Mat!D4*Weighting!T4+TUM_db1_S5_Mat!E4*Weighting!T5+TUM_db1_S5_Mat!F4*Weighting!T6+TUM_db1_S5_Mat!G4*Weighting!T7+TUM_db1_S5_Mat!H4*Weighting!T8+TUM_db1_S5_Mat!I4*Weighting!T9+TUM_db1_S5_Mat!J4*Weighting!T10+TUM_db1_S5_Mat!K4*Weighting!T11+TUM_db1_S5_Mat!L4*Weighting!T12+TUM_db1_S5_Mat!M4*Weighting!T13+TUM_db1_S5_Mat!N4*Weighting!T14+TUM_db1_S5_Mat!O4*Weighting!T15+TUM_db1_S5_Mat!P4*Weighting!T16+TUM_db1_S5_Mat!Q4*Weighting!T17</f>
        <v>81.051056715488158</v>
      </c>
      <c r="U4" s="6">
        <f>+TUM_db1_S5_Mat!B4*Weighting!U2+TUM_db1_S5_Mat!C4*Weighting!U3+TUM_db1_S5_Mat!D4*Weighting!U4+TUM_db1_S5_Mat!E4*Weighting!U5+TUM_db1_S5_Mat!F4*Weighting!U6+TUM_db1_S5_Mat!G4*Weighting!U7+TUM_db1_S5_Mat!H4*Weighting!U8+TUM_db1_S5_Mat!I4*Weighting!U9+TUM_db1_S5_Mat!J4*Weighting!U10+TUM_db1_S5_Mat!K4*Weighting!U11+TUM_db1_S5_Mat!L4*Weighting!U12+TUM_db1_S5_Mat!M4*Weighting!U13+TUM_db1_S5_Mat!N4*Weighting!U14+TUM_db1_S5_Mat!O4*Weighting!U15+TUM_db1_S5_Mat!P4*Weighting!U16+TUM_db1_S5_Mat!Q4*Weighting!U17</f>
        <v>54.781546980963022</v>
      </c>
      <c r="V4" s="6">
        <f>+TUM_db1_S5_Mat!B4*Weighting!V2+TUM_db1_S5_Mat!C4*Weighting!V3+TUM_db1_S5_Mat!D4*Weighting!V4+TUM_db1_S5_Mat!E4*Weighting!V5+TUM_db1_S5_Mat!F4*Weighting!V6+TUM_db1_S5_Mat!G4*Weighting!V7+TUM_db1_S5_Mat!H4*Weighting!V8+TUM_db1_S5_Mat!I4*Weighting!V9+TUM_db1_S5_Mat!J4*Weighting!V10+TUM_db1_S5_Mat!K4*Weighting!V11+TUM_db1_S5_Mat!L4*Weighting!V12+TUM_db1_S5_Mat!M4*Weighting!V13+TUM_db1_S5_Mat!N4*Weighting!V14+TUM_db1_S5_Mat!O4*Weighting!V15+TUM_db1_S5_Mat!P4*Weighting!V16+TUM_db1_S5_Mat!Q4*Weighting!V17</f>
        <v>106.66495645625569</v>
      </c>
      <c r="W4" s="6">
        <f>+TUM_db1_S5_Mat!B4*Weighting!W2+TUM_db1_S5_Mat!C4*Weighting!W3+TUM_db1_S5_Mat!D4*Weighting!W4+TUM_db1_S5_Mat!E4*Weighting!W5+TUM_db1_S5_Mat!F4*Weighting!W6+TUM_db1_S5_Mat!G4*Weighting!W7+TUM_db1_S5_Mat!H4*Weighting!W8+TUM_db1_S5_Mat!I4*Weighting!W9+TUM_db1_S5_Mat!J4*Weighting!W10+TUM_db1_S5_Mat!K4*Weighting!W11+TUM_db1_S5_Mat!L4*Weighting!W12+TUM_db1_S5_Mat!M4*Weighting!W13+TUM_db1_S5_Mat!N4*Weighting!W14+TUM_db1_S5_Mat!O4*Weighting!W15+TUM_db1_S5_Mat!P4*Weighting!W16+TUM_db1_S5_Mat!Q4*Weighting!W17</f>
        <v>519.9873103895153</v>
      </c>
      <c r="X4" s="6">
        <f>+TUM_db1_S5_Mat!B4*Weighting!X2+TUM_db1_S5_Mat!C4*Weighting!X3+TUM_db1_S5_Mat!D4*Weighting!X4+TUM_db1_S5_Mat!E4*Weighting!X5+TUM_db1_S5_Mat!F4*Weighting!X6+TUM_db1_S5_Mat!G4*Weighting!X7+TUM_db1_S5_Mat!H4*Weighting!X8+TUM_db1_S5_Mat!I4*Weighting!X9+TUM_db1_S5_Mat!J4*Weighting!X10+TUM_db1_S5_Mat!K4*Weighting!X11+TUM_db1_S5_Mat!L4*Weighting!X12+TUM_db1_S5_Mat!M4*Weighting!X13+TUM_db1_S5_Mat!N4*Weighting!X14+TUM_db1_S5_Mat!O4*Weighting!X15+TUM_db1_S5_Mat!P4*Weighting!X16+TUM_db1_S5_Mat!Q4*Weighting!X17</f>
        <v>65.16335804732536</v>
      </c>
      <c r="Y4" s="6">
        <f>+TUM_db1_S5_Mat!B4*Weighting!Y2+TUM_db1_S5_Mat!C4*Weighting!Y3+TUM_db1_S5_Mat!D4*Weighting!Y4+TUM_db1_S5_Mat!E4*Weighting!Y5+TUM_db1_S5_Mat!F4*Weighting!Y6+TUM_db1_S5_Mat!G4*Weighting!Y7+TUM_db1_S5_Mat!H4*Weighting!Y8+TUM_db1_S5_Mat!I4*Weighting!Y9+TUM_db1_S5_Mat!J4*Weighting!Y10+TUM_db1_S5_Mat!K4*Weighting!Y11+TUM_db1_S5_Mat!L4*Weighting!Y12+TUM_db1_S5_Mat!M4*Weighting!Y13+TUM_db1_S5_Mat!N4*Weighting!Y14+TUM_db1_S5_Mat!O4*Weighting!Y15+TUM_db1_S5_Mat!P4*Weighting!Y16+TUM_db1_S5_Mat!Q4*Weighting!Y17</f>
        <v>812.00806635462891</v>
      </c>
      <c r="Z4" s="6">
        <f>+TUM_db1_S5_Mat!B4*Weighting!Z2+TUM_db1_S5_Mat!C4*Weighting!Z3+TUM_db1_S5_Mat!D4*Weighting!Z4+TUM_db1_S5_Mat!E4*Weighting!Z5+TUM_db1_S5_Mat!F4*Weighting!Z6+TUM_db1_S5_Mat!G4*Weighting!Z7+TUM_db1_S5_Mat!H4*Weighting!Z8+TUM_db1_S5_Mat!I4*Weighting!Z9+TUM_db1_S5_Mat!J4*Weighting!Z10+TUM_db1_S5_Mat!K4*Weighting!Z11+TUM_db1_S5_Mat!L4*Weighting!Z12+TUM_db1_S5_Mat!M4*Weighting!Z13+TUM_db1_S5_Mat!N4*Weighting!Z14+TUM_db1_S5_Mat!O4*Weighting!Z15+TUM_db1_S5_Mat!P4*Weighting!Z16+TUM_db1_S5_Mat!Q4*Weighting!Z17</f>
        <v>55.927618555391597</v>
      </c>
      <c r="AA4" s="6">
        <f>+TUM_db1_S5_Mat!B4*Weighting!AA2+TUM_db1_S5_Mat!C4*Weighting!AA3+TUM_db1_S5_Mat!D4*Weighting!AA4+TUM_db1_S5_Mat!E4*Weighting!AA5+TUM_db1_S5_Mat!F4*Weighting!AA6+TUM_db1_S5_Mat!G4*Weighting!AA7+TUM_db1_S5_Mat!H4*Weighting!AA8+TUM_db1_S5_Mat!I4*Weighting!AA9+TUM_db1_S5_Mat!J4*Weighting!AA10+TUM_db1_S5_Mat!K4*Weighting!AA11+TUM_db1_S5_Mat!L4*Weighting!AA12+TUM_db1_S5_Mat!M4*Weighting!AA13+TUM_db1_S5_Mat!N4*Weighting!AA14+TUM_db1_S5_Mat!O4*Weighting!AA15+TUM_db1_S5_Mat!P4*Weighting!AA16+TUM_db1_S5_Mat!Q4*Weighting!AA17</f>
        <v>52.348906486206253</v>
      </c>
    </row>
  </sheetData>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2_default_Treatm!B2*Weighting!B2+TUM_db2_default_Treatm!C2*Weighting!B3+TUM_db2_default_Treatm!D2*Weighting!B4+TUM_db2_default_Treatm!E2*Weighting!B5+TUM_db2_default_Treatm!F2*Weighting!B6+TUM_db2_default_Treatm!G2*Weighting!B7+TUM_db2_default_Treatm!H2*Weighting!B8+TUM_db2_default_Treatm!I2*Weighting!B9+TUM_db2_default_Treatm!J2*Weighting!B10+TUM_db2_default_Treatm!K2*Weighting!B11+TUM_db2_default_Treatm!L2*Weighting!B12+TUM_db2_default_Treatm!M2*Weighting!B13+TUM_db2_default_Treatm!N2*Weighting!B14+TUM_db2_default_Treatm!O2*Weighting!B15+TUM_db2_default_Treatm!P2*Weighting!B16+TUM_db2_default_Treatm!Q2*Weighting!B17</f>
        <v>47.409362226174053</v>
      </c>
      <c r="C2" s="6">
        <f ca="1">+TUM_db2_default_Treatm!B2*Weighting!C2+TUM_db2_default_Treatm!C2*Weighting!C3+TUM_db2_default_Treatm!D2*Weighting!C4+TUM_db2_default_Treatm!E2*Weighting!C5+TUM_db2_default_Treatm!F2*Weighting!C6+TUM_db2_default_Treatm!G2*Weighting!C7+TUM_db2_default_Treatm!H2*Weighting!C8+TUM_db2_default_Treatm!I2*Weighting!C9+TUM_db2_default_Treatm!J2*Weighting!C10+TUM_db2_default_Treatm!K2*Weighting!C11+TUM_db2_default_Treatm!L2*Weighting!C12+TUM_db2_default_Treatm!M2*Weighting!C13+TUM_db2_default_Treatm!N2*Weighting!C14+TUM_db2_default_Treatm!O2*Weighting!C15+TUM_db2_default_Treatm!P2*Weighting!C16+TUM_db2_default_Treatm!Q2*Weighting!C17</f>
        <v>39.981392054250485</v>
      </c>
      <c r="D2" s="6">
        <f ca="1">+TUM_db2_default_Treatm!B2*Weighting!D2+TUM_db2_default_Treatm!C2*Weighting!D3+TUM_db2_default_Treatm!D2*Weighting!D4+TUM_db2_default_Treatm!E2*Weighting!D5+TUM_db2_default_Treatm!F2*Weighting!D6+TUM_db2_default_Treatm!G2*Weighting!D7+TUM_db2_default_Treatm!H2*Weighting!D8+TUM_db2_default_Treatm!I2*Weighting!D9+TUM_db2_default_Treatm!J2*Weighting!D10+TUM_db2_default_Treatm!K2*Weighting!D11+TUM_db2_default_Treatm!L2*Weighting!D12+TUM_db2_default_Treatm!M2*Weighting!D13+TUM_db2_default_Treatm!N2*Weighting!D14+TUM_db2_default_Treatm!O2*Weighting!D15+TUM_db2_default_Treatm!P2*Weighting!D16+TUM_db2_default_Treatm!Q2*Weighting!D17</f>
        <v>49.113655128351688</v>
      </c>
      <c r="E2" s="6">
        <f ca="1">+TUM_db2_default_Treatm!B2*Weighting!E2+TUM_db2_default_Treatm!C2*Weighting!E3+TUM_db2_default_Treatm!D2*Weighting!E4+TUM_db2_default_Treatm!E2*Weighting!E5+TUM_db2_default_Treatm!F2*Weighting!E6+TUM_db2_default_Treatm!G2*Weighting!E7+TUM_db2_default_Treatm!H2*Weighting!E8+TUM_db2_default_Treatm!I2*Weighting!E9+TUM_db2_default_Treatm!J2*Weighting!E10+TUM_db2_default_Treatm!K2*Weighting!E11+TUM_db2_default_Treatm!L2*Weighting!E12+TUM_db2_default_Treatm!M2*Weighting!E13+TUM_db2_default_Treatm!N2*Weighting!E14+TUM_db2_default_Treatm!O2*Weighting!E15+TUM_db2_default_Treatm!P2*Weighting!E16+TUM_db2_default_Treatm!Q2*Weighting!E17</f>
        <v>72.380822624703043</v>
      </c>
      <c r="F2" s="6">
        <f ca="1">+TUM_db2_default_Treatm!B2*Weighting!F2+TUM_db2_default_Treatm!C2*Weighting!F3+TUM_db2_default_Treatm!D2*Weighting!F4+TUM_db2_default_Treatm!E2*Weighting!F5+TUM_db2_default_Treatm!F2*Weighting!F6+TUM_db2_default_Treatm!G2*Weighting!F7+TUM_db2_default_Treatm!H2*Weighting!F8+TUM_db2_default_Treatm!I2*Weighting!F9+TUM_db2_default_Treatm!J2*Weighting!F10+TUM_db2_default_Treatm!K2*Weighting!F11+TUM_db2_default_Treatm!L2*Weighting!F12+TUM_db2_default_Treatm!M2*Weighting!F13+TUM_db2_default_Treatm!N2*Weighting!F14+TUM_db2_default_Treatm!O2*Weighting!F15+TUM_db2_default_Treatm!P2*Weighting!F16+TUM_db2_default_Treatm!Q2*Weighting!F17</f>
        <v>44.757106485120914</v>
      </c>
      <c r="G2" s="6">
        <f>+TUM_db2_default_Treatm!B2*Weighting!G2+TUM_db2_default_Treatm!C2*Weighting!G3+TUM_db2_default_Treatm!D2*Weighting!G4+TUM_db2_default_Treatm!E2*Weighting!G5+TUM_db2_default_Treatm!F2*Weighting!G6+TUM_db2_default_Treatm!G2*Weighting!G7+TUM_db2_default_Treatm!H2*Weighting!G8+TUM_db2_default_Treatm!I2*Weighting!G9+TUM_db2_default_Treatm!J2*Weighting!G10+TUM_db2_default_Treatm!K2*Weighting!G11+TUM_db2_default_Treatm!L2*Weighting!G12+TUM_db2_default_Treatm!M2*Weighting!G13+TUM_db2_default_Treatm!N2*Weighting!G14+TUM_db2_default_Treatm!O2*Weighting!G15+TUM_db2_default_Treatm!P2*Weighting!G16+TUM_db2_default_Treatm!Q2*Weighting!G17</f>
        <v>19.120234685593296</v>
      </c>
      <c r="H2" s="6">
        <f>+TUM_db2_default_Treatm!B2*Weighting!H2+TUM_db2_default_Treatm!C2*Weighting!H3+TUM_db2_default_Treatm!D2*Weighting!H4+TUM_db2_default_Treatm!E2*Weighting!H5+TUM_db2_default_Treatm!F2*Weighting!H6+TUM_db2_default_Treatm!G2*Weighting!H7+TUM_db2_default_Treatm!H2*Weighting!H8+TUM_db2_default_Treatm!I2*Weighting!H9+TUM_db2_default_Treatm!J2*Weighting!H10+TUM_db2_default_Treatm!K2*Weighting!H11+TUM_db2_default_Treatm!L2*Weighting!H12+TUM_db2_default_Treatm!M2*Weighting!H13+TUM_db2_default_Treatm!N2*Weighting!H14+TUM_db2_default_Treatm!O2*Weighting!H15+TUM_db2_default_Treatm!P2*Weighting!H16+TUM_db2_default_Treatm!Q2*Weighting!H17</f>
        <v>17.258140972579337</v>
      </c>
      <c r="I2" s="6">
        <f>+TUM_db2_default_Treatm!B2*Weighting!I2+TUM_db2_default_Treatm!C2*Weighting!I3+TUM_db2_default_Treatm!D2*Weighting!I4+TUM_db2_default_Treatm!E2*Weighting!I5+TUM_db2_default_Treatm!F2*Weighting!I6+TUM_db2_default_Treatm!G2*Weighting!I7+TUM_db2_default_Treatm!H2*Weighting!I8+TUM_db2_default_Treatm!I2*Weighting!I9+TUM_db2_default_Treatm!J2*Weighting!I10+TUM_db2_default_Treatm!K2*Weighting!I11+TUM_db2_default_Treatm!L2*Weighting!I12+TUM_db2_default_Treatm!M2*Weighting!I13+TUM_db2_default_Treatm!N2*Weighting!I14+TUM_db2_default_Treatm!O2*Weighting!I15+TUM_db2_default_Treatm!P2*Weighting!I16+TUM_db2_default_Treatm!Q2*Weighting!I17</f>
        <v>20.478884735968123</v>
      </c>
      <c r="J2" s="6">
        <f>+TUM_db2_default_Treatm!B2*Weighting!J2+TUM_db2_default_Treatm!C2*Weighting!J3+TUM_db2_default_Treatm!D2*Weighting!J4+TUM_db2_default_Treatm!E2*Weighting!J5+TUM_db2_default_Treatm!F2*Weighting!J6+TUM_db2_default_Treatm!G2*Weighting!J7+TUM_db2_default_Treatm!H2*Weighting!J8+TUM_db2_default_Treatm!I2*Weighting!J9+TUM_db2_default_Treatm!J2*Weighting!J10+TUM_db2_default_Treatm!K2*Weighting!J11+TUM_db2_default_Treatm!L2*Weighting!J12+TUM_db2_default_Treatm!M2*Weighting!J13+TUM_db2_default_Treatm!N2*Weighting!J14+TUM_db2_default_Treatm!O2*Weighting!J15+TUM_db2_default_Treatm!P2*Weighting!J16+TUM_db2_default_Treatm!Q2*Weighting!J17</f>
        <v>36.264420062474933</v>
      </c>
      <c r="K2" s="6">
        <f>+TUM_db2_default_Treatm!B2*Weighting!K2+TUM_db2_default_Treatm!C2*Weighting!K3+TUM_db2_default_Treatm!D2*Weighting!K4+TUM_db2_default_Treatm!E2*Weighting!K5+TUM_db2_default_Treatm!F2*Weighting!K6+TUM_db2_default_Treatm!G2*Weighting!K7+TUM_db2_default_Treatm!H2*Weighting!K8+TUM_db2_default_Treatm!I2*Weighting!K9+TUM_db2_default_Treatm!J2*Weighting!K10+TUM_db2_default_Treatm!K2*Weighting!K11+TUM_db2_default_Treatm!L2*Weighting!K12+TUM_db2_default_Treatm!M2*Weighting!K13+TUM_db2_default_Treatm!N2*Weighting!K14+TUM_db2_default_Treatm!O2*Weighting!K15+TUM_db2_default_Treatm!P2*Weighting!K16+TUM_db2_default_Treatm!Q2*Weighting!K17</f>
        <v>18.495599532424166</v>
      </c>
      <c r="L2" s="6">
        <f>+TUM_db2_default_Treatm!B2*Weighting!L2+TUM_db2_default_Treatm!C2*Weighting!L3+TUM_db2_default_Treatm!D2*Weighting!L4+TUM_db2_default_Treatm!E2*Weighting!L5+TUM_db2_default_Treatm!F2*Weighting!L6+TUM_db2_default_Treatm!G2*Weighting!L7+TUM_db2_default_Treatm!H2*Weighting!L8+TUM_db2_default_Treatm!I2*Weighting!L9+TUM_db2_default_Treatm!J2*Weighting!L10+TUM_db2_default_Treatm!K2*Weighting!L11+TUM_db2_default_Treatm!L2*Weighting!L12+TUM_db2_default_Treatm!M2*Weighting!L13+TUM_db2_default_Treatm!N2*Weighting!L14+TUM_db2_default_Treatm!O2*Weighting!L15+TUM_db2_default_Treatm!P2*Weighting!L16+TUM_db2_default_Treatm!Q2*Weighting!L17</f>
        <v>17.9236400697893</v>
      </c>
      <c r="M2" s="6">
        <f>+TUM_db2_default_Treatm!B2*Weighting!M2+TUM_db2_default_Treatm!C2*Weighting!M3+TUM_db2_default_Treatm!D2*Weighting!M4+TUM_db2_default_Treatm!E2*Weighting!M5+TUM_db2_default_Treatm!F2*Weighting!M6+TUM_db2_default_Treatm!G2*Weighting!M7+TUM_db2_default_Treatm!H2*Weighting!M8+TUM_db2_default_Treatm!I2*Weighting!M9+TUM_db2_default_Treatm!J2*Weighting!M10+TUM_db2_default_Treatm!K2*Weighting!M11+TUM_db2_default_Treatm!L2*Weighting!M12+TUM_db2_default_Treatm!M2*Weighting!M13+TUM_db2_default_Treatm!N2*Weighting!M14+TUM_db2_default_Treatm!O2*Weighting!M15+TUM_db2_default_Treatm!P2*Weighting!M16+TUM_db2_default_Treatm!Q2*Weighting!M17</f>
        <v>0.6228771558024736</v>
      </c>
      <c r="N2" s="6">
        <f>+TUM_db2_default_Treatm!B2*Weighting!N2+TUM_db2_default_Treatm!C2*Weighting!N3+TUM_db2_default_Treatm!D2*Weighting!N4+TUM_db2_default_Treatm!E2*Weighting!N5+TUM_db2_default_Treatm!F2*Weighting!N6+TUM_db2_default_Treatm!G2*Weighting!N7+TUM_db2_default_Treatm!H2*Weighting!N8+TUM_db2_default_Treatm!I2*Weighting!N9+TUM_db2_default_Treatm!J2*Weighting!N10+TUM_db2_default_Treatm!K2*Weighting!N11+TUM_db2_default_Treatm!L2*Weighting!N12+TUM_db2_default_Treatm!M2*Weighting!N13+TUM_db2_default_Treatm!N2*Weighting!N14+TUM_db2_default_Treatm!O2*Weighting!N15+TUM_db2_default_Treatm!P2*Weighting!N16+TUM_db2_default_Treatm!Q2*Weighting!N17</f>
        <v>50.756243412758835</v>
      </c>
      <c r="O2" s="6">
        <f>+TUM_db2_default_Treatm!B2*Weighting!O2+TUM_db2_default_Treatm!C2*Weighting!O3+TUM_db2_default_Treatm!D2*Weighting!O4+TUM_db2_default_Treatm!E2*Weighting!O5+TUM_db2_default_Treatm!F2*Weighting!O6+TUM_db2_default_Treatm!G2*Weighting!O7+TUM_db2_default_Treatm!H2*Weighting!O8+TUM_db2_default_Treatm!I2*Weighting!O9+TUM_db2_default_Treatm!J2*Weighting!O10+TUM_db2_default_Treatm!K2*Weighting!O11+TUM_db2_default_Treatm!L2*Weighting!O12+TUM_db2_default_Treatm!M2*Weighting!O13+TUM_db2_default_Treatm!N2*Weighting!O14+TUM_db2_default_Treatm!O2*Weighting!O15+TUM_db2_default_Treatm!P2*Weighting!O16+TUM_db2_default_Treatm!Q2*Weighting!O17</f>
        <v>21.561349592165136</v>
      </c>
      <c r="P2" s="6">
        <f>+TUM_db2_default_Treatm!B2*Weighting!P2+TUM_db2_default_Treatm!C2*Weighting!P3+TUM_db2_default_Treatm!D2*Weighting!P4+TUM_db2_default_Treatm!E2*Weighting!P5+TUM_db2_default_Treatm!F2*Weighting!P6+TUM_db2_default_Treatm!G2*Weighting!P7+TUM_db2_default_Treatm!H2*Weighting!P8+TUM_db2_default_Treatm!I2*Weighting!P9+TUM_db2_default_Treatm!J2*Weighting!P10+TUM_db2_default_Treatm!K2*Weighting!P11+TUM_db2_default_Treatm!L2*Weighting!P12+TUM_db2_default_Treatm!M2*Weighting!P13+TUM_db2_default_Treatm!N2*Weighting!P14+TUM_db2_default_Treatm!O2*Weighting!P15+TUM_db2_default_Treatm!P2*Weighting!P16+TUM_db2_default_Treatm!Q2*Weighting!P17</f>
        <v>20.571635622884379</v>
      </c>
      <c r="Q2" s="6">
        <f>+TUM_db2_default_Treatm!B2*Weighting!Q2+TUM_db2_default_Treatm!C2*Weighting!Q3+TUM_db2_default_Treatm!D2*Weighting!Q4+TUM_db2_default_Treatm!E2*Weighting!Q5+TUM_db2_default_Treatm!F2*Weighting!Q6+TUM_db2_default_Treatm!G2*Weighting!Q7+TUM_db2_default_Treatm!H2*Weighting!Q8+TUM_db2_default_Treatm!I2*Weighting!Q9+TUM_db2_default_Treatm!J2*Weighting!Q10+TUM_db2_default_Treatm!K2*Weighting!Q11+TUM_db2_default_Treatm!L2*Weighting!Q12+TUM_db2_default_Treatm!M2*Weighting!Q13+TUM_db2_default_Treatm!N2*Weighting!Q14+TUM_db2_default_Treatm!O2*Weighting!Q15+TUM_db2_default_Treatm!P2*Weighting!Q16+TUM_db2_default_Treatm!Q2*Weighting!Q17</f>
        <v>1.2564773130448574</v>
      </c>
      <c r="R2" s="6">
        <f>+TUM_db2_default_Treatm!B2*Weighting!R2+TUM_db2_default_Treatm!C2*Weighting!R3+TUM_db2_default_Treatm!D2*Weighting!R4+TUM_db2_default_Treatm!E2*Weighting!R5+TUM_db2_default_Treatm!F2*Weighting!R6+TUM_db2_default_Treatm!G2*Weighting!R7+TUM_db2_default_Treatm!H2*Weighting!R8+TUM_db2_default_Treatm!I2*Weighting!R9+TUM_db2_default_Treatm!J2*Weighting!R10+TUM_db2_default_Treatm!K2*Weighting!R11+TUM_db2_default_Treatm!L2*Weighting!R12+TUM_db2_default_Treatm!M2*Weighting!R13+TUM_db2_default_Treatm!N2*Weighting!R14+TUM_db2_default_Treatm!O2*Weighting!R15+TUM_db2_default_Treatm!P2*Weighting!R16+TUM_db2_default_Treatm!Q2*Weighting!R17</f>
        <v>84.910477786597781</v>
      </c>
      <c r="S2" s="6">
        <f>+TUM_db2_default_Treatm!B2*Weighting!S2+TUM_db2_default_Treatm!C2*Weighting!S3+TUM_db2_default_Treatm!D2*Weighting!S4+TUM_db2_default_Treatm!E2*Weighting!S5+TUM_db2_default_Treatm!F2*Weighting!S6+TUM_db2_default_Treatm!G2*Weighting!S7+TUM_db2_default_Treatm!H2*Weighting!S8+TUM_db2_default_Treatm!I2*Weighting!S9+TUM_db2_default_Treatm!J2*Weighting!S10+TUM_db2_default_Treatm!K2*Weighting!S11+TUM_db2_default_Treatm!L2*Weighting!S12+TUM_db2_default_Treatm!M2*Weighting!S13+TUM_db2_default_Treatm!N2*Weighting!S14+TUM_db2_default_Treatm!O2*Weighting!S15+TUM_db2_default_Treatm!P2*Weighting!S16+TUM_db2_default_Treatm!Q2*Weighting!S17</f>
        <v>29.491523152278404</v>
      </c>
      <c r="T2" s="6">
        <f>+TUM_db2_default_Treatm!B2*Weighting!T2+TUM_db2_default_Treatm!C2*Weighting!T3+TUM_db2_default_Treatm!D2*Weighting!T4+TUM_db2_default_Treatm!E2*Weighting!T5+TUM_db2_default_Treatm!F2*Weighting!T6+TUM_db2_default_Treatm!G2*Weighting!T7+TUM_db2_default_Treatm!H2*Weighting!T8+TUM_db2_default_Treatm!I2*Weighting!T9+TUM_db2_default_Treatm!J2*Weighting!T10+TUM_db2_default_Treatm!K2*Weighting!T11+TUM_db2_default_Treatm!L2*Weighting!T12+TUM_db2_default_Treatm!M2*Weighting!T13+TUM_db2_default_Treatm!N2*Weighting!T14+TUM_db2_default_Treatm!O2*Weighting!T15+TUM_db2_default_Treatm!P2*Weighting!T16+TUM_db2_default_Treatm!Q2*Weighting!T17</f>
        <v>40.479962525632864</v>
      </c>
      <c r="U2" s="6">
        <f>+TUM_db2_default_Treatm!B2*Weighting!U2+TUM_db2_default_Treatm!C2*Weighting!U3+TUM_db2_default_Treatm!D2*Weighting!U4+TUM_db2_default_Treatm!E2*Weighting!U5+TUM_db2_default_Treatm!F2*Weighting!U6+TUM_db2_default_Treatm!G2*Weighting!U7+TUM_db2_default_Treatm!H2*Weighting!U8+TUM_db2_default_Treatm!I2*Weighting!U9+TUM_db2_default_Treatm!J2*Weighting!U10+TUM_db2_default_Treatm!K2*Weighting!U11+TUM_db2_default_Treatm!L2*Weighting!U12+TUM_db2_default_Treatm!M2*Weighting!U13+TUM_db2_default_Treatm!N2*Weighting!U14+TUM_db2_default_Treatm!O2*Weighting!U15+TUM_db2_default_Treatm!P2*Weighting!U16+TUM_db2_default_Treatm!Q2*Weighting!U17</f>
        <v>0.84314203074678118</v>
      </c>
      <c r="V2" s="6">
        <f>+TUM_db2_default_Treatm!B2*Weighting!V2+TUM_db2_default_Treatm!C2*Weighting!V3+TUM_db2_default_Treatm!D2*Weighting!V4+TUM_db2_default_Treatm!E2*Weighting!V5+TUM_db2_default_Treatm!F2*Weighting!V6+TUM_db2_default_Treatm!G2*Weighting!V7+TUM_db2_default_Treatm!H2*Weighting!V8+TUM_db2_default_Treatm!I2*Weighting!V9+TUM_db2_default_Treatm!J2*Weighting!V10+TUM_db2_default_Treatm!K2*Weighting!V11+TUM_db2_default_Treatm!L2*Weighting!V12+TUM_db2_default_Treatm!M2*Weighting!V13+TUM_db2_default_Treatm!N2*Weighting!V14+TUM_db2_default_Treatm!O2*Weighting!V15+TUM_db2_default_Treatm!P2*Weighting!V16+TUM_db2_default_Treatm!Q2*Weighting!V17</f>
        <v>6.1099615735329262</v>
      </c>
      <c r="W2" s="6">
        <f>+TUM_db2_default_Treatm!B2*Weighting!W2+TUM_db2_default_Treatm!C2*Weighting!W3+TUM_db2_default_Treatm!D2*Weighting!W4+TUM_db2_default_Treatm!E2*Weighting!W5+TUM_db2_default_Treatm!F2*Weighting!W6+TUM_db2_default_Treatm!G2*Weighting!W7+TUM_db2_default_Treatm!H2*Weighting!W8+TUM_db2_default_Treatm!I2*Weighting!W9+TUM_db2_default_Treatm!J2*Weighting!W10+TUM_db2_default_Treatm!K2*Weighting!W11+TUM_db2_default_Treatm!L2*Weighting!W12+TUM_db2_default_Treatm!M2*Weighting!W13+TUM_db2_default_Treatm!N2*Weighting!W14+TUM_db2_default_Treatm!O2*Weighting!W15+TUM_db2_default_Treatm!P2*Weighting!W16+TUM_db2_default_Treatm!Q2*Weighting!W17</f>
        <v>8.1167860130662497</v>
      </c>
      <c r="X2" s="6">
        <f>+TUM_db2_default_Treatm!B2*Weighting!X2+TUM_db2_default_Treatm!C2*Weighting!X3+TUM_db2_default_Treatm!D2*Weighting!X4+TUM_db2_default_Treatm!E2*Weighting!X5+TUM_db2_default_Treatm!F2*Weighting!X6+TUM_db2_default_Treatm!G2*Weighting!X7+TUM_db2_default_Treatm!H2*Weighting!X8+TUM_db2_default_Treatm!I2*Weighting!X9+TUM_db2_default_Treatm!J2*Weighting!X10+TUM_db2_default_Treatm!K2*Weighting!X11+TUM_db2_default_Treatm!L2*Weighting!X12+TUM_db2_default_Treatm!M2*Weighting!X13+TUM_db2_default_Treatm!N2*Weighting!X14+TUM_db2_default_Treatm!O2*Weighting!X15+TUM_db2_default_Treatm!P2*Weighting!X16+TUM_db2_default_Treatm!Q2*Weighting!X17</f>
        <v>1.2833058296647384</v>
      </c>
      <c r="Y2" s="6">
        <f>+TUM_db2_default_Treatm!B2*Weighting!Y2+TUM_db2_default_Treatm!C2*Weighting!Y3+TUM_db2_default_Treatm!D2*Weighting!Y4+TUM_db2_default_Treatm!E2*Weighting!Y5+TUM_db2_default_Treatm!F2*Weighting!Y6+TUM_db2_default_Treatm!G2*Weighting!Y7+TUM_db2_default_Treatm!H2*Weighting!Y8+TUM_db2_default_Treatm!I2*Weighting!Y9+TUM_db2_default_Treatm!J2*Weighting!Y10+TUM_db2_default_Treatm!K2*Weighting!Y11+TUM_db2_default_Treatm!L2*Weighting!Y12+TUM_db2_default_Treatm!M2*Weighting!Y13+TUM_db2_default_Treatm!N2*Weighting!Y14+TUM_db2_default_Treatm!O2*Weighting!Y15+TUM_db2_default_Treatm!P2*Weighting!Y16+TUM_db2_default_Treatm!Q2*Weighting!Y17</f>
        <v>1.6158950884820671</v>
      </c>
      <c r="Z2" s="6">
        <f>+TUM_db2_default_Treatm!B2*Weighting!Z2+TUM_db2_default_Treatm!C2*Weighting!Z3+TUM_db2_default_Treatm!D2*Weighting!Z4+TUM_db2_default_Treatm!E2*Weighting!Z5+TUM_db2_default_Treatm!F2*Weighting!Z6+TUM_db2_default_Treatm!G2*Weighting!Z7+TUM_db2_default_Treatm!H2*Weighting!Z8+TUM_db2_default_Treatm!I2*Weighting!Z9+TUM_db2_default_Treatm!J2*Weighting!Z10+TUM_db2_default_Treatm!K2*Weighting!Z11+TUM_db2_default_Treatm!L2*Weighting!Z12+TUM_db2_default_Treatm!M2*Weighting!Z13+TUM_db2_default_Treatm!N2*Weighting!Z14+TUM_db2_default_Treatm!O2*Weighting!Z15+TUM_db2_default_Treatm!P2*Weighting!Z16+TUM_db2_default_Treatm!Q2*Weighting!Z17</f>
        <v>4.6274657688809446</v>
      </c>
      <c r="AA2" s="6">
        <f>+TUM_db2_default_Treatm!B2*Weighting!AA2+TUM_db2_default_Treatm!C2*Weighting!AA3+TUM_db2_default_Treatm!D2*Weighting!AA4+TUM_db2_default_Treatm!E2*Weighting!AA5+TUM_db2_default_Treatm!F2*Weighting!AA6+TUM_db2_default_Treatm!G2*Weighting!AA7+TUM_db2_default_Treatm!H2*Weighting!AA8+TUM_db2_default_Treatm!I2*Weighting!AA9+TUM_db2_default_Treatm!J2*Weighting!AA10+TUM_db2_default_Treatm!K2*Weighting!AA11+TUM_db2_default_Treatm!L2*Weighting!AA12+TUM_db2_default_Treatm!M2*Weighting!AA13+TUM_db2_default_Treatm!N2*Weighting!AA14+TUM_db2_default_Treatm!O2*Weighting!AA15+TUM_db2_default_Treatm!P2*Weighting!AA16+TUM_db2_default_Treatm!Q2*Weighting!AA17</f>
        <v>15.753012034164973</v>
      </c>
    </row>
    <row r="3" spans="1:27" x14ac:dyDescent="0.35">
      <c r="A3" s="5" t="s">
        <v>2</v>
      </c>
      <c r="B3" s="6">
        <f ca="1">+TUM_db2_default_Treatm!B3*Weighting!B2+TUM_db2_default_Treatm!C3*Weighting!B3+TUM_db2_default_Treatm!D3*Weighting!B4+TUM_db2_default_Treatm!E3*Weighting!B5+TUM_db2_default_Treatm!F3*Weighting!B6+TUM_db2_default_Treatm!G3*Weighting!B7+TUM_db2_default_Treatm!H3*Weighting!B8+TUM_db2_default_Treatm!I3*Weighting!B9+TUM_db2_default_Treatm!J3*Weighting!B10+TUM_db2_default_Treatm!K3*Weighting!B11+TUM_db2_default_Treatm!L3*Weighting!B12+TUM_db2_default_Treatm!M3*Weighting!B13+TUM_db2_default_Treatm!N3*Weighting!B14+TUM_db2_default_Treatm!O3*Weighting!B15+TUM_db2_default_Treatm!P3*Weighting!B16+TUM_db2_default_Treatm!Q3*Weighting!B17</f>
        <v>21.614521101252016</v>
      </c>
      <c r="C3" s="6">
        <f ca="1">+TUM_db2_default_Treatm!B3*Weighting!C2+TUM_db2_default_Treatm!C3*Weighting!C3+TUM_db2_default_Treatm!D3*Weighting!C4+TUM_db2_default_Treatm!E3*Weighting!C5+TUM_db2_default_Treatm!F3*Weighting!C6+TUM_db2_default_Treatm!G3*Weighting!C7+TUM_db2_default_Treatm!H3*Weighting!C8+TUM_db2_default_Treatm!I3*Weighting!C9+TUM_db2_default_Treatm!J3*Weighting!C10+TUM_db2_default_Treatm!K3*Weighting!C11+TUM_db2_default_Treatm!L3*Weighting!C12+TUM_db2_default_Treatm!M3*Weighting!C13+TUM_db2_default_Treatm!N3*Weighting!C14+TUM_db2_default_Treatm!O3*Weighting!C15+TUM_db2_default_Treatm!P3*Weighting!C16+TUM_db2_default_Treatm!Q3*Weighting!C17</f>
        <v>19.003004828820497</v>
      </c>
      <c r="D3" s="6">
        <f ca="1">+TUM_db2_default_Treatm!B3*Weighting!D2+TUM_db2_default_Treatm!C3*Weighting!D3+TUM_db2_default_Treatm!D3*Weighting!D4+TUM_db2_default_Treatm!E3*Weighting!D5+TUM_db2_default_Treatm!F3*Weighting!D6+TUM_db2_default_Treatm!G3*Weighting!D7+TUM_db2_default_Treatm!H3*Weighting!D8+TUM_db2_default_Treatm!I3*Weighting!D9+TUM_db2_default_Treatm!J3*Weighting!D10+TUM_db2_default_Treatm!K3*Weighting!D11+TUM_db2_default_Treatm!L3*Weighting!D12+TUM_db2_default_Treatm!M3*Weighting!D13+TUM_db2_default_Treatm!N3*Weighting!D14+TUM_db2_default_Treatm!O3*Weighting!D15+TUM_db2_default_Treatm!P3*Weighting!D16+TUM_db2_default_Treatm!Q3*Weighting!D17</f>
        <v>23.683425062583286</v>
      </c>
      <c r="E3" s="6">
        <f ca="1">+TUM_db2_default_Treatm!B3*Weighting!E2+TUM_db2_default_Treatm!C3*Weighting!E3+TUM_db2_default_Treatm!D3*Weighting!E4+TUM_db2_default_Treatm!E3*Weighting!E5+TUM_db2_default_Treatm!F3*Weighting!E6+TUM_db2_default_Treatm!G3*Weighting!E7+TUM_db2_default_Treatm!H3*Weighting!E8+TUM_db2_default_Treatm!I3*Weighting!E9+TUM_db2_default_Treatm!J3*Weighting!E10+TUM_db2_default_Treatm!K3*Weighting!E11+TUM_db2_default_Treatm!L3*Weighting!E12+TUM_db2_default_Treatm!M3*Weighting!E13+TUM_db2_default_Treatm!N3*Weighting!E14+TUM_db2_default_Treatm!O3*Weighting!E15+TUM_db2_default_Treatm!P3*Weighting!E16+TUM_db2_default_Treatm!Q3*Weighting!E17</f>
        <v>59.556869371738131</v>
      </c>
      <c r="F3" s="6">
        <f ca="1">+TUM_db2_default_Treatm!B3*Weighting!F2+TUM_db2_default_Treatm!C3*Weighting!F3+TUM_db2_default_Treatm!D3*Weighting!F4+TUM_db2_default_Treatm!E3*Weighting!F5+TUM_db2_default_Treatm!F3*Weighting!F6+TUM_db2_default_Treatm!G3*Weighting!F7+TUM_db2_default_Treatm!H3*Weighting!F8+TUM_db2_default_Treatm!I3*Weighting!F9+TUM_db2_default_Treatm!J3*Weighting!F10+TUM_db2_default_Treatm!K3*Weighting!F11+TUM_db2_default_Treatm!L3*Weighting!F12+TUM_db2_default_Treatm!M3*Weighting!F13+TUM_db2_default_Treatm!N3*Weighting!F14+TUM_db2_default_Treatm!O3*Weighting!F15+TUM_db2_default_Treatm!P3*Weighting!F16+TUM_db2_default_Treatm!Q3*Weighting!F17</f>
        <v>20.510081952634156</v>
      </c>
      <c r="G3" s="6">
        <f>+TUM_db2_default_Treatm!B3*Weighting!G2+TUM_db2_default_Treatm!C3*Weighting!G3+TUM_db2_default_Treatm!D3*Weighting!G4+TUM_db2_default_Treatm!E3*Weighting!G5+TUM_db2_default_Treatm!F3*Weighting!G6+TUM_db2_default_Treatm!G3*Weighting!G7+TUM_db2_default_Treatm!H3*Weighting!G8+TUM_db2_default_Treatm!I3*Weighting!G9+TUM_db2_default_Treatm!J3*Weighting!G10+TUM_db2_default_Treatm!K3*Weighting!G11+TUM_db2_default_Treatm!L3*Weighting!G12+TUM_db2_default_Treatm!M3*Weighting!G13+TUM_db2_default_Treatm!N3*Weighting!G14+TUM_db2_default_Treatm!O3*Weighting!G15+TUM_db2_default_Treatm!P3*Weighting!G16+TUM_db2_default_Treatm!Q3*Weighting!G17</f>
        <v>4.8073347244932023</v>
      </c>
      <c r="H3" s="6">
        <f>+TUM_db2_default_Treatm!B3*Weighting!H2+TUM_db2_default_Treatm!C3*Weighting!H3+TUM_db2_default_Treatm!D3*Weighting!H4+TUM_db2_default_Treatm!E3*Weighting!H5+TUM_db2_default_Treatm!F3*Weighting!H6+TUM_db2_default_Treatm!G3*Weighting!H7+TUM_db2_default_Treatm!H3*Weighting!H8+TUM_db2_default_Treatm!I3*Weighting!H9+TUM_db2_default_Treatm!J3*Weighting!H10+TUM_db2_default_Treatm!K3*Weighting!H11+TUM_db2_default_Treatm!L3*Weighting!H12+TUM_db2_default_Treatm!M3*Weighting!H13+TUM_db2_default_Treatm!N3*Weighting!H14+TUM_db2_default_Treatm!O3*Weighting!H15+TUM_db2_default_Treatm!P3*Weighting!H16+TUM_db2_default_Treatm!Q3*Weighting!H17</f>
        <v>3.8574336799375759</v>
      </c>
      <c r="I3" s="6">
        <f>+TUM_db2_default_Treatm!B3*Weighting!I2+TUM_db2_default_Treatm!C3*Weighting!I3+TUM_db2_default_Treatm!D3*Weighting!I4+TUM_db2_default_Treatm!E3*Weighting!I5+TUM_db2_default_Treatm!F3*Weighting!I6+TUM_db2_default_Treatm!G3*Weighting!I7+TUM_db2_default_Treatm!H3*Weighting!I8+TUM_db2_default_Treatm!I3*Weighting!I9+TUM_db2_default_Treatm!J3*Weighting!I10+TUM_db2_default_Treatm!K3*Weighting!I11+TUM_db2_default_Treatm!L3*Weighting!I12+TUM_db2_default_Treatm!M3*Weighting!I13+TUM_db2_default_Treatm!N3*Weighting!I14+TUM_db2_default_Treatm!O3*Weighting!I15+TUM_db2_default_Treatm!P3*Weighting!I16+TUM_db2_default_Treatm!Q3*Weighting!I17</f>
        <v>5.6260028297324265</v>
      </c>
      <c r="J3" s="6">
        <f>+TUM_db2_default_Treatm!B3*Weighting!J2+TUM_db2_default_Treatm!C3*Weighting!J3+TUM_db2_default_Treatm!D3*Weighting!J4+TUM_db2_default_Treatm!E3*Weighting!J5+TUM_db2_default_Treatm!F3*Weighting!J6+TUM_db2_default_Treatm!G3*Weighting!J7+TUM_db2_default_Treatm!H3*Weighting!J8+TUM_db2_default_Treatm!I3*Weighting!J9+TUM_db2_default_Treatm!J3*Weighting!J10+TUM_db2_default_Treatm!K3*Weighting!J11+TUM_db2_default_Treatm!L3*Weighting!J12+TUM_db2_default_Treatm!M3*Weighting!J13+TUM_db2_default_Treatm!N3*Weighting!J14+TUM_db2_default_Treatm!O3*Weighting!J15+TUM_db2_default_Treatm!P3*Weighting!J16+TUM_db2_default_Treatm!Q3*Weighting!J17</f>
        <v>25.018696253170809</v>
      </c>
      <c r="K3" s="6">
        <f>+TUM_db2_default_Treatm!B3*Weighting!K2+TUM_db2_default_Treatm!C3*Weighting!K3+TUM_db2_default_Treatm!D3*Weighting!K4+TUM_db2_default_Treatm!E3*Weighting!K5+TUM_db2_default_Treatm!F3*Weighting!K6+TUM_db2_default_Treatm!G3*Weighting!K7+TUM_db2_default_Treatm!H3*Weighting!K8+TUM_db2_default_Treatm!I3*Weighting!K9+TUM_db2_default_Treatm!J3*Weighting!K10+TUM_db2_default_Treatm!K3*Weighting!K11+TUM_db2_default_Treatm!L3*Weighting!K12+TUM_db2_default_Treatm!M3*Weighting!K13+TUM_db2_default_Treatm!N3*Weighting!K14+TUM_db2_default_Treatm!O3*Weighting!K15+TUM_db2_default_Treatm!P3*Weighting!K16+TUM_db2_default_Treatm!Q3*Weighting!K17</f>
        <v>4.3760282299097</v>
      </c>
      <c r="L3" s="6">
        <f>+TUM_db2_default_Treatm!B3*Weighting!L2+TUM_db2_default_Treatm!C3*Weighting!L3+TUM_db2_default_Treatm!D3*Weighting!L4+TUM_db2_default_Treatm!E3*Weighting!L5+TUM_db2_default_Treatm!F3*Weighting!L6+TUM_db2_default_Treatm!G3*Weighting!L7+TUM_db2_default_Treatm!H3*Weighting!L8+TUM_db2_default_Treatm!I3*Weighting!L9+TUM_db2_default_Treatm!J3*Weighting!L10+TUM_db2_default_Treatm!K3*Weighting!L11+TUM_db2_default_Treatm!L3*Weighting!L12+TUM_db2_default_Treatm!M3*Weighting!L13+TUM_db2_default_Treatm!N3*Weighting!L14+TUM_db2_default_Treatm!O3*Weighting!L15+TUM_db2_default_Treatm!P3*Weighting!L16+TUM_db2_default_Treatm!Q3*Weighting!L17</f>
        <v>0.87340133181087454</v>
      </c>
      <c r="M3" s="6">
        <f>+TUM_db2_default_Treatm!B3*Weighting!M2+TUM_db2_default_Treatm!C3*Weighting!M3+TUM_db2_default_Treatm!D3*Weighting!M4+TUM_db2_default_Treatm!E3*Weighting!M5+TUM_db2_default_Treatm!F3*Weighting!M6+TUM_db2_default_Treatm!G3*Weighting!M7+TUM_db2_default_Treatm!H3*Weighting!M8+TUM_db2_default_Treatm!I3*Weighting!M9+TUM_db2_default_Treatm!J3*Weighting!M10+TUM_db2_default_Treatm!K3*Weighting!M11+TUM_db2_default_Treatm!L3*Weighting!M12+TUM_db2_default_Treatm!M3*Weighting!M13+TUM_db2_default_Treatm!N3*Weighting!M14+TUM_db2_default_Treatm!O3*Weighting!M15+TUM_db2_default_Treatm!P3*Weighting!M16+TUM_db2_default_Treatm!Q3*Weighting!M17</f>
        <v>2.2532008972319354E-3</v>
      </c>
      <c r="N3" s="6">
        <f>+TUM_db2_default_Treatm!B3*Weighting!N2+TUM_db2_default_Treatm!C3*Weighting!N3+TUM_db2_default_Treatm!D3*Weighting!N4+TUM_db2_default_Treatm!E3*Weighting!N5+TUM_db2_default_Treatm!F3*Weighting!N6+TUM_db2_default_Treatm!G3*Weighting!N7+TUM_db2_default_Treatm!H3*Weighting!N8+TUM_db2_default_Treatm!I3*Weighting!N9+TUM_db2_default_Treatm!J3*Weighting!N10+TUM_db2_default_Treatm!K3*Weighting!N11+TUM_db2_default_Treatm!L3*Weighting!N12+TUM_db2_default_Treatm!M3*Weighting!N13+TUM_db2_default_Treatm!N3*Weighting!N14+TUM_db2_default_Treatm!O3*Weighting!N15+TUM_db2_default_Treatm!P3*Weighting!N16+TUM_db2_default_Treatm!Q3*Weighting!N17</f>
        <v>0.45100999805635716</v>
      </c>
      <c r="O3" s="6">
        <f>+TUM_db2_default_Treatm!B3*Weighting!O2+TUM_db2_default_Treatm!C3*Weighting!O3+TUM_db2_default_Treatm!D3*Weighting!O4+TUM_db2_default_Treatm!E3*Weighting!O5+TUM_db2_default_Treatm!F3*Weighting!O6+TUM_db2_default_Treatm!G3*Weighting!O7+TUM_db2_default_Treatm!H3*Weighting!O8+TUM_db2_default_Treatm!I3*Weighting!O9+TUM_db2_default_Treatm!J3*Weighting!O10+TUM_db2_default_Treatm!K3*Weighting!O11+TUM_db2_default_Treatm!L3*Weighting!O12+TUM_db2_default_Treatm!M3*Weighting!O13+TUM_db2_default_Treatm!N3*Weighting!O14+TUM_db2_default_Treatm!O3*Weighting!O15+TUM_db2_default_Treatm!P3*Weighting!O16+TUM_db2_default_Treatm!Q3*Weighting!O17</f>
        <v>0.14992756232032867</v>
      </c>
      <c r="P3" s="6">
        <f>+TUM_db2_default_Treatm!B3*Weighting!P2+TUM_db2_default_Treatm!C3*Weighting!P3+TUM_db2_default_Treatm!D3*Weighting!P4+TUM_db2_default_Treatm!E3*Weighting!P5+TUM_db2_default_Treatm!F3*Weighting!P6+TUM_db2_default_Treatm!G3*Weighting!P7+TUM_db2_default_Treatm!H3*Weighting!P8+TUM_db2_default_Treatm!I3*Weighting!P9+TUM_db2_default_Treatm!J3*Weighting!P10+TUM_db2_default_Treatm!K3*Weighting!P11+TUM_db2_default_Treatm!L3*Weighting!P12+TUM_db2_default_Treatm!M3*Weighting!P13+TUM_db2_default_Treatm!N3*Weighting!P14+TUM_db2_default_Treatm!O3*Weighting!P15+TUM_db2_default_Treatm!P3*Weighting!P16+TUM_db2_default_Treatm!Q3*Weighting!P17</f>
        <v>0.18041939351132025</v>
      </c>
      <c r="Q3" s="6">
        <f>+TUM_db2_default_Treatm!B3*Weighting!Q2+TUM_db2_default_Treatm!C3*Weighting!Q3+TUM_db2_default_Treatm!D3*Weighting!Q4+TUM_db2_default_Treatm!E3*Weighting!Q5+TUM_db2_default_Treatm!F3*Weighting!Q6+TUM_db2_default_Treatm!G3*Weighting!Q7+TUM_db2_default_Treatm!H3*Weighting!Q8+TUM_db2_default_Treatm!I3*Weighting!Q9+TUM_db2_default_Treatm!J3*Weighting!Q10+TUM_db2_default_Treatm!K3*Weighting!Q11+TUM_db2_default_Treatm!L3*Weighting!Q12+TUM_db2_default_Treatm!M3*Weighting!Q13+TUM_db2_default_Treatm!N3*Weighting!Q14+TUM_db2_default_Treatm!O3*Weighting!Q15+TUM_db2_default_Treatm!P3*Weighting!Q16+TUM_db2_default_Treatm!Q3*Weighting!Q17</f>
        <v>1.7640444102846632E-2</v>
      </c>
      <c r="R3" s="6">
        <f>+TUM_db2_default_Treatm!B3*Weighting!R2+TUM_db2_default_Treatm!C3*Weighting!R3+TUM_db2_default_Treatm!D3*Weighting!R4+TUM_db2_default_Treatm!E3*Weighting!R5+TUM_db2_default_Treatm!F3*Weighting!R6+TUM_db2_default_Treatm!G3*Weighting!R7+TUM_db2_default_Treatm!H3*Weighting!R8+TUM_db2_default_Treatm!I3*Weighting!R9+TUM_db2_default_Treatm!J3*Weighting!R10+TUM_db2_default_Treatm!K3*Weighting!R11+TUM_db2_default_Treatm!L3*Weighting!R12+TUM_db2_default_Treatm!M3*Weighting!R13+TUM_db2_default_Treatm!N3*Weighting!R14+TUM_db2_default_Treatm!O3*Weighting!R15+TUM_db2_default_Treatm!P3*Weighting!R16+TUM_db2_default_Treatm!Q3*Weighting!R17</f>
        <v>72.790799825678363</v>
      </c>
      <c r="S3" s="6">
        <f>+TUM_db2_default_Treatm!B3*Weighting!S2+TUM_db2_default_Treatm!C3*Weighting!S3+TUM_db2_default_Treatm!D3*Weighting!S4+TUM_db2_default_Treatm!E3*Weighting!S5+TUM_db2_default_Treatm!F3*Weighting!S6+TUM_db2_default_Treatm!G3*Weighting!S7+TUM_db2_default_Treatm!H3*Weighting!S8+TUM_db2_default_Treatm!I3*Weighting!S9+TUM_db2_default_Treatm!J3*Weighting!S10+TUM_db2_default_Treatm!K3*Weighting!S11+TUM_db2_default_Treatm!L3*Weighting!S12+TUM_db2_default_Treatm!M3*Weighting!S13+TUM_db2_default_Treatm!N3*Weighting!S14+TUM_db2_default_Treatm!O3*Weighting!S15+TUM_db2_default_Treatm!P3*Weighting!S16+TUM_db2_default_Treatm!Q3*Weighting!S17</f>
        <v>0.4375315146788169</v>
      </c>
      <c r="T3" s="6">
        <f>+TUM_db2_default_Treatm!B3*Weighting!T2+TUM_db2_default_Treatm!C3*Weighting!T3+TUM_db2_default_Treatm!D3*Weighting!T4+TUM_db2_default_Treatm!E3*Weighting!T5+TUM_db2_default_Treatm!F3*Weighting!T6+TUM_db2_default_Treatm!G3*Weighting!T7+TUM_db2_default_Treatm!H3*Weighting!T8+TUM_db2_default_Treatm!I3*Weighting!T9+TUM_db2_default_Treatm!J3*Weighting!T10+TUM_db2_default_Treatm!K3*Weighting!T11+TUM_db2_default_Treatm!L3*Weighting!T12+TUM_db2_default_Treatm!M3*Weighting!T13+TUM_db2_default_Treatm!N3*Weighting!T14+TUM_db2_default_Treatm!O3*Weighting!T15+TUM_db2_default_Treatm!P3*Weighting!T16+TUM_db2_default_Treatm!Q3*Weighting!T17</f>
        <v>0.57585124596514159</v>
      </c>
      <c r="U3" s="6">
        <f>+TUM_db2_default_Treatm!B3*Weighting!U2+TUM_db2_default_Treatm!C3*Weighting!U3+TUM_db2_default_Treatm!D3*Weighting!U4+TUM_db2_default_Treatm!E3*Weighting!U5+TUM_db2_default_Treatm!F3*Weighting!U6+TUM_db2_default_Treatm!G3*Weighting!U7+TUM_db2_default_Treatm!H3*Weighting!U8+TUM_db2_default_Treatm!I3*Weighting!U9+TUM_db2_default_Treatm!J3*Weighting!U10+TUM_db2_default_Treatm!K3*Weighting!U11+TUM_db2_default_Treatm!L3*Weighting!U12+TUM_db2_default_Treatm!M3*Weighting!U13+TUM_db2_default_Treatm!N3*Weighting!U14+TUM_db2_default_Treatm!O3*Weighting!U15+TUM_db2_default_Treatm!P3*Weighting!U16+TUM_db2_default_Treatm!Q3*Weighting!U17</f>
        <v>1.4527962140477373E-2</v>
      </c>
      <c r="V3" s="6">
        <f>+TUM_db2_default_Treatm!B3*Weighting!V2+TUM_db2_default_Treatm!C3*Weighting!V3+TUM_db2_default_Treatm!D3*Weighting!V4+TUM_db2_default_Treatm!E3*Weighting!V5+TUM_db2_default_Treatm!F3*Weighting!V6+TUM_db2_default_Treatm!G3*Weighting!V7+TUM_db2_default_Treatm!H3*Weighting!V8+TUM_db2_default_Treatm!I3*Weighting!V9+TUM_db2_default_Treatm!J3*Weighting!V10+TUM_db2_default_Treatm!K3*Weighting!V11+TUM_db2_default_Treatm!L3*Weighting!V12+TUM_db2_default_Treatm!M3*Weighting!V13+TUM_db2_default_Treatm!N3*Weighting!V14+TUM_db2_default_Treatm!O3*Weighting!V15+TUM_db2_default_Treatm!P3*Weighting!V16+TUM_db2_default_Treatm!Q3*Weighting!V17</f>
        <v>4.5370010093600074E-2</v>
      </c>
      <c r="W3" s="6">
        <f>+TUM_db2_default_Treatm!B3*Weighting!W2+TUM_db2_default_Treatm!C3*Weighting!W3+TUM_db2_default_Treatm!D3*Weighting!W4+TUM_db2_default_Treatm!E3*Weighting!W5+TUM_db2_default_Treatm!F3*Weighting!W6+TUM_db2_default_Treatm!G3*Weighting!W7+TUM_db2_default_Treatm!H3*Weighting!W8+TUM_db2_default_Treatm!I3*Weighting!W9+TUM_db2_default_Treatm!J3*Weighting!W10+TUM_db2_default_Treatm!K3*Weighting!W11+TUM_db2_default_Treatm!L3*Weighting!W12+TUM_db2_default_Treatm!M3*Weighting!W13+TUM_db2_default_Treatm!N3*Weighting!W14+TUM_db2_default_Treatm!O3*Weighting!W15+TUM_db2_default_Treatm!P3*Weighting!W16+TUM_db2_default_Treatm!Q3*Weighting!W17</f>
        <v>0.13093317055931303</v>
      </c>
      <c r="X3" s="6">
        <f>+TUM_db2_default_Treatm!B3*Weighting!X2+TUM_db2_default_Treatm!C3*Weighting!X3+TUM_db2_default_Treatm!D3*Weighting!X4+TUM_db2_default_Treatm!E3*Weighting!X5+TUM_db2_default_Treatm!F3*Weighting!X6+TUM_db2_default_Treatm!G3*Weighting!X7+TUM_db2_default_Treatm!H3*Weighting!X8+TUM_db2_default_Treatm!I3*Weighting!X9+TUM_db2_default_Treatm!J3*Weighting!X10+TUM_db2_default_Treatm!K3*Weighting!X11+TUM_db2_default_Treatm!L3*Weighting!X12+TUM_db2_default_Treatm!M3*Weighting!X13+TUM_db2_default_Treatm!N3*Weighting!X14+TUM_db2_default_Treatm!O3*Weighting!X15+TUM_db2_default_Treatm!P3*Weighting!X16+TUM_db2_default_Treatm!Q3*Weighting!X17</f>
        <v>5.8467692880123292E-3</v>
      </c>
      <c r="Y3" s="6">
        <f>+TUM_db2_default_Treatm!B3*Weighting!Y2+TUM_db2_default_Treatm!C3*Weighting!Y3+TUM_db2_default_Treatm!D3*Weighting!Y4+TUM_db2_default_Treatm!E3*Weighting!Y5+TUM_db2_default_Treatm!F3*Weighting!Y6+TUM_db2_default_Treatm!G3*Weighting!Y7+TUM_db2_default_Treatm!H3*Weighting!Y8+TUM_db2_default_Treatm!I3*Weighting!Y9+TUM_db2_default_Treatm!J3*Weighting!Y10+TUM_db2_default_Treatm!K3*Weighting!Y11+TUM_db2_default_Treatm!L3*Weighting!Y12+TUM_db2_default_Treatm!M3*Weighting!Y13+TUM_db2_default_Treatm!N3*Weighting!Y14+TUM_db2_default_Treatm!O3*Weighting!Y15+TUM_db2_default_Treatm!P3*Weighting!Y16+TUM_db2_default_Treatm!Q3*Weighting!Y17</f>
        <v>0.6706175152862941</v>
      </c>
      <c r="Z3" s="6">
        <f>+TUM_db2_default_Treatm!B3*Weighting!Z2+TUM_db2_default_Treatm!C3*Weighting!Z3+TUM_db2_default_Treatm!D3*Weighting!Z4+TUM_db2_default_Treatm!E3*Weighting!Z5+TUM_db2_default_Treatm!F3*Weighting!Z6+TUM_db2_default_Treatm!G3*Weighting!Z7+TUM_db2_default_Treatm!H3*Weighting!Z8+TUM_db2_default_Treatm!I3*Weighting!Z9+TUM_db2_default_Treatm!J3*Weighting!Z10+TUM_db2_default_Treatm!K3*Weighting!Z11+TUM_db2_default_Treatm!L3*Weighting!Z12+TUM_db2_default_Treatm!M3*Weighting!Z13+TUM_db2_default_Treatm!N3*Weighting!Z14+TUM_db2_default_Treatm!O3*Weighting!Z15+TUM_db2_default_Treatm!P3*Weighting!Z16+TUM_db2_default_Treatm!Q3*Weighting!Z17</f>
        <v>0.10470645573813513</v>
      </c>
      <c r="AA3" s="6">
        <f>+TUM_db2_default_Treatm!B3*Weighting!AA2+TUM_db2_default_Treatm!C3*Weighting!AA3+TUM_db2_default_Treatm!D3*Weighting!AA4+TUM_db2_default_Treatm!E3*Weighting!AA5+TUM_db2_default_Treatm!F3*Weighting!AA6+TUM_db2_default_Treatm!G3*Weighting!AA7+TUM_db2_default_Treatm!H3*Weighting!AA8+TUM_db2_default_Treatm!I3*Weighting!AA9+TUM_db2_default_Treatm!J3*Weighting!AA10+TUM_db2_default_Treatm!K3*Weighting!AA11+TUM_db2_default_Treatm!L3*Weighting!AA12+TUM_db2_default_Treatm!M3*Weighting!AA13+TUM_db2_default_Treatm!N3*Weighting!AA14+TUM_db2_default_Treatm!O3*Weighting!AA15+TUM_db2_default_Treatm!P3*Weighting!AA16+TUM_db2_default_Treatm!Q3*Weighting!AA17</f>
        <v>0.46651919176411005</v>
      </c>
    </row>
    <row r="4" spans="1:27" x14ac:dyDescent="0.35">
      <c r="A4" s="5" t="s">
        <v>3</v>
      </c>
      <c r="B4" s="6">
        <f ca="1">+TUM_db2_default_Treatm!B4*Weighting!B2+TUM_db2_default_Treatm!C4*Weighting!B3+TUM_db2_default_Treatm!D4*Weighting!B4+TUM_db2_default_Treatm!E4*Weighting!B5+TUM_db2_default_Treatm!F4*Weighting!B6+TUM_db2_default_Treatm!G4*Weighting!B7+TUM_db2_default_Treatm!H4*Weighting!B8+TUM_db2_default_Treatm!I4*Weighting!B9+TUM_db2_default_Treatm!J4*Weighting!B10+TUM_db2_default_Treatm!K4*Weighting!B11+TUM_db2_default_Treatm!L4*Weighting!B12+TUM_db2_default_Treatm!M4*Weighting!B13+TUM_db2_default_Treatm!N4*Weighting!B14+TUM_db2_default_Treatm!O4*Weighting!B15+TUM_db2_default_Treatm!P4*Weighting!B16+TUM_db2_default_Treatm!Q4*Weighting!B17</f>
        <v>25.794841124922041</v>
      </c>
      <c r="C4" s="6">
        <f ca="1">+TUM_db2_default_Treatm!B4*Weighting!C2+TUM_db2_default_Treatm!C4*Weighting!C3+TUM_db2_default_Treatm!D4*Weighting!C4+TUM_db2_default_Treatm!E4*Weighting!C5+TUM_db2_default_Treatm!F4*Weighting!C6+TUM_db2_default_Treatm!G4*Weighting!C7+TUM_db2_default_Treatm!H4*Weighting!C8+TUM_db2_default_Treatm!I4*Weighting!C9+TUM_db2_default_Treatm!J4*Weighting!C10+TUM_db2_default_Treatm!K4*Weighting!C11+TUM_db2_default_Treatm!L4*Weighting!C12+TUM_db2_default_Treatm!M4*Weighting!C13+TUM_db2_default_Treatm!N4*Weighting!C14+TUM_db2_default_Treatm!O4*Weighting!C15+TUM_db2_default_Treatm!P4*Weighting!C16+TUM_db2_default_Treatm!Q4*Weighting!C17</f>
        <v>20.97838722542998</v>
      </c>
      <c r="D4" s="6">
        <f ca="1">+TUM_db2_default_Treatm!B4*Weighting!D2+TUM_db2_default_Treatm!C4*Weighting!D3+TUM_db2_default_Treatm!D4*Weighting!D4+TUM_db2_default_Treatm!E4*Weighting!D5+TUM_db2_default_Treatm!F4*Weighting!D6+TUM_db2_default_Treatm!G4*Weighting!D7+TUM_db2_default_Treatm!H4*Weighting!D8+TUM_db2_default_Treatm!I4*Weighting!D9+TUM_db2_default_Treatm!J4*Weighting!D10+TUM_db2_default_Treatm!K4*Weighting!D11+TUM_db2_default_Treatm!L4*Weighting!D12+TUM_db2_default_Treatm!M4*Weighting!D13+TUM_db2_default_Treatm!N4*Weighting!D14+TUM_db2_default_Treatm!O4*Weighting!D15+TUM_db2_default_Treatm!P4*Weighting!D16+TUM_db2_default_Treatm!Q4*Weighting!D17</f>
        <v>25.430230065768406</v>
      </c>
      <c r="E4" s="6">
        <f ca="1">+TUM_db2_default_Treatm!B4*Weighting!E2+TUM_db2_default_Treatm!C4*Weighting!E3+TUM_db2_default_Treatm!D4*Weighting!E4+TUM_db2_default_Treatm!E4*Weighting!E5+TUM_db2_default_Treatm!F4*Weighting!E6+TUM_db2_default_Treatm!G4*Weighting!E7+TUM_db2_default_Treatm!H4*Weighting!E8+TUM_db2_default_Treatm!I4*Weighting!E9+TUM_db2_default_Treatm!J4*Weighting!E10+TUM_db2_default_Treatm!K4*Weighting!E11+TUM_db2_default_Treatm!L4*Weighting!E12+TUM_db2_default_Treatm!M4*Weighting!E13+TUM_db2_default_Treatm!N4*Weighting!E14+TUM_db2_default_Treatm!O4*Weighting!E15+TUM_db2_default_Treatm!P4*Weighting!E16+TUM_db2_default_Treatm!Q4*Weighting!E17</f>
        <v>12.823953252964913</v>
      </c>
      <c r="F4" s="6">
        <f ca="1">+TUM_db2_default_Treatm!B4*Weighting!F2+TUM_db2_default_Treatm!C4*Weighting!F3+TUM_db2_default_Treatm!D4*Weighting!F4+TUM_db2_default_Treatm!E4*Weighting!F5+TUM_db2_default_Treatm!F4*Weighting!F6+TUM_db2_default_Treatm!G4*Weighting!F7+TUM_db2_default_Treatm!H4*Weighting!F8+TUM_db2_default_Treatm!I4*Weighting!F9+TUM_db2_default_Treatm!J4*Weighting!F10+TUM_db2_default_Treatm!K4*Weighting!F11+TUM_db2_default_Treatm!L4*Weighting!F12+TUM_db2_default_Treatm!M4*Weighting!F13+TUM_db2_default_Treatm!N4*Weighting!F14+TUM_db2_default_Treatm!O4*Weighting!F15+TUM_db2_default_Treatm!P4*Weighting!F16+TUM_db2_default_Treatm!Q4*Weighting!F17</f>
        <v>24.247024532486762</v>
      </c>
      <c r="G4" s="6">
        <f>+TUM_db2_default_Treatm!B4*Weighting!G2+TUM_db2_default_Treatm!C4*Weighting!G3+TUM_db2_default_Treatm!D4*Weighting!G4+TUM_db2_default_Treatm!E4*Weighting!G5+TUM_db2_default_Treatm!F4*Weighting!G6+TUM_db2_default_Treatm!G4*Weighting!G7+TUM_db2_default_Treatm!H4*Weighting!G8+TUM_db2_default_Treatm!I4*Weighting!G9+TUM_db2_default_Treatm!J4*Weighting!G10+TUM_db2_default_Treatm!K4*Weighting!G11+TUM_db2_default_Treatm!L4*Weighting!G12+TUM_db2_default_Treatm!M4*Weighting!G13+TUM_db2_default_Treatm!N4*Weighting!G14+TUM_db2_default_Treatm!O4*Weighting!G15+TUM_db2_default_Treatm!P4*Weighting!G16+TUM_db2_default_Treatm!Q4*Weighting!G17</f>
        <v>14.312899961100092</v>
      </c>
      <c r="H4" s="6">
        <f>+TUM_db2_default_Treatm!B4*Weighting!H2+TUM_db2_default_Treatm!C4*Weighting!H3+TUM_db2_default_Treatm!D4*Weighting!H4+TUM_db2_default_Treatm!E4*Weighting!H5+TUM_db2_default_Treatm!F4*Weighting!H6+TUM_db2_default_Treatm!G4*Weighting!H7+TUM_db2_default_Treatm!H4*Weighting!H8+TUM_db2_default_Treatm!I4*Weighting!H9+TUM_db2_default_Treatm!J4*Weighting!H10+TUM_db2_default_Treatm!K4*Weighting!H11+TUM_db2_default_Treatm!L4*Weighting!H12+TUM_db2_default_Treatm!M4*Weighting!H13+TUM_db2_default_Treatm!N4*Weighting!H14+TUM_db2_default_Treatm!O4*Weighting!H15+TUM_db2_default_Treatm!P4*Weighting!H16+TUM_db2_default_Treatm!Q4*Weighting!H17</f>
        <v>13.400707292641759</v>
      </c>
      <c r="I4" s="6">
        <f>+TUM_db2_default_Treatm!B4*Weighting!I2+TUM_db2_default_Treatm!C4*Weighting!I3+TUM_db2_default_Treatm!D4*Weighting!I4+TUM_db2_default_Treatm!E4*Weighting!I5+TUM_db2_default_Treatm!F4*Weighting!I6+TUM_db2_default_Treatm!G4*Weighting!I7+TUM_db2_default_Treatm!H4*Weighting!I8+TUM_db2_default_Treatm!I4*Weighting!I9+TUM_db2_default_Treatm!J4*Weighting!I10+TUM_db2_default_Treatm!K4*Weighting!I11+TUM_db2_default_Treatm!L4*Weighting!I12+TUM_db2_default_Treatm!M4*Weighting!I13+TUM_db2_default_Treatm!N4*Weighting!I14+TUM_db2_default_Treatm!O4*Weighting!I15+TUM_db2_default_Treatm!P4*Weighting!I16+TUM_db2_default_Treatm!Q4*Weighting!I17</f>
        <v>14.852881906235691</v>
      </c>
      <c r="J4" s="6">
        <f>+TUM_db2_default_Treatm!B4*Weighting!J2+TUM_db2_default_Treatm!C4*Weighting!J3+TUM_db2_default_Treatm!D4*Weighting!J4+TUM_db2_default_Treatm!E4*Weighting!J5+TUM_db2_default_Treatm!F4*Weighting!J6+TUM_db2_default_Treatm!G4*Weighting!J7+TUM_db2_default_Treatm!H4*Weighting!J8+TUM_db2_default_Treatm!I4*Weighting!J9+TUM_db2_default_Treatm!J4*Weighting!J10+TUM_db2_default_Treatm!K4*Weighting!J11+TUM_db2_default_Treatm!L4*Weighting!J12+TUM_db2_default_Treatm!M4*Weighting!J13+TUM_db2_default_Treatm!N4*Weighting!J14+TUM_db2_default_Treatm!O4*Weighting!J15+TUM_db2_default_Treatm!P4*Weighting!J16+TUM_db2_default_Treatm!Q4*Weighting!J17</f>
        <v>11.245723809304119</v>
      </c>
      <c r="K4" s="6">
        <f>+TUM_db2_default_Treatm!B4*Weighting!K2+TUM_db2_default_Treatm!C4*Weighting!K3+TUM_db2_default_Treatm!D4*Weighting!K4+TUM_db2_default_Treatm!E4*Weighting!K5+TUM_db2_default_Treatm!F4*Weighting!K6+TUM_db2_default_Treatm!G4*Weighting!K7+TUM_db2_default_Treatm!H4*Weighting!K8+TUM_db2_default_Treatm!I4*Weighting!K9+TUM_db2_default_Treatm!J4*Weighting!K10+TUM_db2_default_Treatm!K4*Weighting!K11+TUM_db2_default_Treatm!L4*Weighting!K12+TUM_db2_default_Treatm!M4*Weighting!K13+TUM_db2_default_Treatm!N4*Weighting!K14+TUM_db2_default_Treatm!O4*Weighting!K15+TUM_db2_default_Treatm!P4*Weighting!K16+TUM_db2_default_Treatm!Q4*Weighting!K17</f>
        <v>14.119571302514462</v>
      </c>
      <c r="L4" s="6">
        <f>+TUM_db2_default_Treatm!B4*Weighting!L2+TUM_db2_default_Treatm!C4*Weighting!L3+TUM_db2_default_Treatm!D4*Weighting!L4+TUM_db2_default_Treatm!E4*Weighting!L5+TUM_db2_default_Treatm!F4*Weighting!L6+TUM_db2_default_Treatm!G4*Weighting!L7+TUM_db2_default_Treatm!H4*Weighting!L8+TUM_db2_default_Treatm!I4*Weighting!L9+TUM_db2_default_Treatm!J4*Weighting!L10+TUM_db2_default_Treatm!K4*Weighting!L11+TUM_db2_default_Treatm!L4*Weighting!L12+TUM_db2_default_Treatm!M4*Weighting!L13+TUM_db2_default_Treatm!N4*Weighting!L14+TUM_db2_default_Treatm!O4*Weighting!L15+TUM_db2_default_Treatm!P4*Weighting!L16+TUM_db2_default_Treatm!Q4*Weighting!L17</f>
        <v>17.050238737978418</v>
      </c>
      <c r="M4" s="6">
        <f>+TUM_db2_default_Treatm!B4*Weighting!M2+TUM_db2_default_Treatm!C4*Weighting!M3+TUM_db2_default_Treatm!D4*Weighting!M4+TUM_db2_default_Treatm!E4*Weighting!M5+TUM_db2_default_Treatm!F4*Weighting!M6+TUM_db2_default_Treatm!G4*Weighting!M7+TUM_db2_default_Treatm!H4*Weighting!M8+TUM_db2_default_Treatm!I4*Weighting!M9+TUM_db2_default_Treatm!J4*Weighting!M10+TUM_db2_default_Treatm!K4*Weighting!M11+TUM_db2_default_Treatm!L4*Weighting!M12+TUM_db2_default_Treatm!M4*Weighting!M13+TUM_db2_default_Treatm!N4*Weighting!M14+TUM_db2_default_Treatm!O4*Weighting!M15+TUM_db2_default_Treatm!P4*Weighting!M16+TUM_db2_default_Treatm!Q4*Weighting!M17</f>
        <v>0.62062395490524169</v>
      </c>
      <c r="N4" s="6">
        <f>+TUM_db2_default_Treatm!B4*Weighting!N2+TUM_db2_default_Treatm!C4*Weighting!N3+TUM_db2_default_Treatm!D4*Weighting!N4+TUM_db2_default_Treatm!E4*Weighting!N5+TUM_db2_default_Treatm!F4*Weighting!N6+TUM_db2_default_Treatm!G4*Weighting!N7+TUM_db2_default_Treatm!H4*Weighting!N8+TUM_db2_default_Treatm!I4*Weighting!N9+TUM_db2_default_Treatm!J4*Weighting!N10+TUM_db2_default_Treatm!K4*Weighting!N11+TUM_db2_default_Treatm!L4*Weighting!N12+TUM_db2_default_Treatm!M4*Weighting!N13+TUM_db2_default_Treatm!N4*Weighting!N14+TUM_db2_default_Treatm!O4*Weighting!N15+TUM_db2_default_Treatm!P4*Weighting!N16+TUM_db2_default_Treatm!Q4*Weighting!N17</f>
        <v>50.305233414702478</v>
      </c>
      <c r="O4" s="6">
        <f>+TUM_db2_default_Treatm!B4*Weighting!O2+TUM_db2_default_Treatm!C4*Weighting!O3+TUM_db2_default_Treatm!D4*Weighting!O4+TUM_db2_default_Treatm!E4*Weighting!O5+TUM_db2_default_Treatm!F4*Weighting!O6+TUM_db2_default_Treatm!G4*Weighting!O7+TUM_db2_default_Treatm!H4*Weighting!O8+TUM_db2_default_Treatm!I4*Weighting!O9+TUM_db2_default_Treatm!J4*Weighting!O10+TUM_db2_default_Treatm!K4*Weighting!O11+TUM_db2_default_Treatm!L4*Weighting!O12+TUM_db2_default_Treatm!M4*Weighting!O13+TUM_db2_default_Treatm!N4*Weighting!O14+TUM_db2_default_Treatm!O4*Weighting!O15+TUM_db2_default_Treatm!P4*Weighting!O16+TUM_db2_default_Treatm!Q4*Weighting!O17</f>
        <v>21.411422029844807</v>
      </c>
      <c r="P4" s="6">
        <f>+TUM_db2_default_Treatm!B4*Weighting!P2+TUM_db2_default_Treatm!C4*Weighting!P3+TUM_db2_default_Treatm!D4*Weighting!P4+TUM_db2_default_Treatm!E4*Weighting!P5+TUM_db2_default_Treatm!F4*Weighting!P6+TUM_db2_default_Treatm!G4*Weighting!P7+TUM_db2_default_Treatm!H4*Weighting!P8+TUM_db2_default_Treatm!I4*Weighting!P9+TUM_db2_default_Treatm!J4*Weighting!P10+TUM_db2_default_Treatm!K4*Weighting!P11+TUM_db2_default_Treatm!L4*Weighting!P12+TUM_db2_default_Treatm!M4*Weighting!P13+TUM_db2_default_Treatm!N4*Weighting!P14+TUM_db2_default_Treatm!O4*Weighting!P15+TUM_db2_default_Treatm!P4*Weighting!P16+TUM_db2_default_Treatm!Q4*Weighting!P17</f>
        <v>20.391216229373057</v>
      </c>
      <c r="Q4" s="6">
        <f>+TUM_db2_default_Treatm!B4*Weighting!Q2+TUM_db2_default_Treatm!C4*Weighting!Q3+TUM_db2_default_Treatm!D4*Weighting!Q4+TUM_db2_default_Treatm!E4*Weighting!Q5+TUM_db2_default_Treatm!F4*Weighting!Q6+TUM_db2_default_Treatm!G4*Weighting!Q7+TUM_db2_default_Treatm!H4*Weighting!Q8+TUM_db2_default_Treatm!I4*Weighting!Q9+TUM_db2_default_Treatm!J4*Weighting!Q10+TUM_db2_default_Treatm!K4*Weighting!Q11+TUM_db2_default_Treatm!L4*Weighting!Q12+TUM_db2_default_Treatm!M4*Weighting!Q13+TUM_db2_default_Treatm!N4*Weighting!Q14+TUM_db2_default_Treatm!O4*Weighting!Q15+TUM_db2_default_Treatm!P4*Weighting!Q16+TUM_db2_default_Treatm!Q4*Weighting!Q17</f>
        <v>1.2388368689420108</v>
      </c>
      <c r="R4" s="6">
        <f>+TUM_db2_default_Treatm!B4*Weighting!R2+TUM_db2_default_Treatm!C4*Weighting!R3+TUM_db2_default_Treatm!D4*Weighting!R4+TUM_db2_default_Treatm!E4*Weighting!R5+TUM_db2_default_Treatm!F4*Weighting!R6+TUM_db2_default_Treatm!G4*Weighting!R7+TUM_db2_default_Treatm!H4*Weighting!R8+TUM_db2_default_Treatm!I4*Weighting!R9+TUM_db2_default_Treatm!J4*Weighting!R10+TUM_db2_default_Treatm!K4*Weighting!R11+TUM_db2_default_Treatm!L4*Weighting!R12+TUM_db2_default_Treatm!M4*Weighting!R13+TUM_db2_default_Treatm!N4*Weighting!R14+TUM_db2_default_Treatm!O4*Weighting!R15+TUM_db2_default_Treatm!P4*Weighting!R16+TUM_db2_default_Treatm!Q4*Weighting!R17</f>
        <v>12.119677960919416</v>
      </c>
      <c r="S4" s="6">
        <f>+TUM_db2_default_Treatm!B4*Weighting!S2+TUM_db2_default_Treatm!C4*Weighting!S3+TUM_db2_default_Treatm!D4*Weighting!S4+TUM_db2_default_Treatm!E4*Weighting!S5+TUM_db2_default_Treatm!F4*Weighting!S6+TUM_db2_default_Treatm!G4*Weighting!S7+TUM_db2_default_Treatm!H4*Weighting!S8+TUM_db2_default_Treatm!I4*Weighting!S9+TUM_db2_default_Treatm!J4*Weighting!S10+TUM_db2_default_Treatm!K4*Weighting!S11+TUM_db2_default_Treatm!L4*Weighting!S12+TUM_db2_default_Treatm!M4*Weighting!S13+TUM_db2_default_Treatm!N4*Weighting!S14+TUM_db2_default_Treatm!O4*Weighting!S15+TUM_db2_default_Treatm!P4*Weighting!S16+TUM_db2_default_Treatm!Q4*Weighting!S17</f>
        <v>29.053991637599587</v>
      </c>
      <c r="T4" s="6">
        <f>+TUM_db2_default_Treatm!B4*Weighting!T2+TUM_db2_default_Treatm!C4*Weighting!T3+TUM_db2_default_Treatm!D4*Weighting!T4+TUM_db2_default_Treatm!E4*Weighting!T5+TUM_db2_default_Treatm!F4*Weighting!T6+TUM_db2_default_Treatm!G4*Weighting!T7+TUM_db2_default_Treatm!H4*Weighting!T8+TUM_db2_default_Treatm!I4*Weighting!T9+TUM_db2_default_Treatm!J4*Weighting!T10+TUM_db2_default_Treatm!K4*Weighting!T11+TUM_db2_default_Treatm!L4*Weighting!T12+TUM_db2_default_Treatm!M4*Weighting!T13+TUM_db2_default_Treatm!N4*Weighting!T14+TUM_db2_default_Treatm!O4*Weighting!T15+TUM_db2_default_Treatm!P4*Weighting!T16+TUM_db2_default_Treatm!Q4*Weighting!T17</f>
        <v>39.904111279667717</v>
      </c>
      <c r="U4" s="6">
        <f>+TUM_db2_default_Treatm!B4*Weighting!U2+TUM_db2_default_Treatm!C4*Weighting!U3+TUM_db2_default_Treatm!D4*Weighting!U4+TUM_db2_default_Treatm!E4*Weighting!U5+TUM_db2_default_Treatm!F4*Weighting!U6+TUM_db2_default_Treatm!G4*Weighting!U7+TUM_db2_default_Treatm!H4*Weighting!U8+TUM_db2_default_Treatm!I4*Weighting!U9+TUM_db2_default_Treatm!J4*Weighting!U10+TUM_db2_default_Treatm!K4*Weighting!U11+TUM_db2_default_Treatm!L4*Weighting!U12+TUM_db2_default_Treatm!M4*Weighting!U13+TUM_db2_default_Treatm!N4*Weighting!U14+TUM_db2_default_Treatm!O4*Weighting!U15+TUM_db2_default_Treatm!P4*Weighting!U16+TUM_db2_default_Treatm!Q4*Weighting!U17</f>
        <v>0.82861406860630382</v>
      </c>
      <c r="V4" s="6">
        <f>+TUM_db2_default_Treatm!B4*Weighting!V2+TUM_db2_default_Treatm!C4*Weighting!V3+TUM_db2_default_Treatm!D4*Weighting!V4+TUM_db2_default_Treatm!E4*Weighting!V5+TUM_db2_default_Treatm!F4*Weighting!V6+TUM_db2_default_Treatm!G4*Weighting!V7+TUM_db2_default_Treatm!H4*Weighting!V8+TUM_db2_default_Treatm!I4*Weighting!V9+TUM_db2_default_Treatm!J4*Weighting!V10+TUM_db2_default_Treatm!K4*Weighting!V11+TUM_db2_default_Treatm!L4*Weighting!V12+TUM_db2_default_Treatm!M4*Weighting!V13+TUM_db2_default_Treatm!N4*Weighting!V14+TUM_db2_default_Treatm!O4*Weighting!V15+TUM_db2_default_Treatm!P4*Weighting!V16+TUM_db2_default_Treatm!Q4*Weighting!V17</f>
        <v>6.0645915634393255</v>
      </c>
      <c r="W4" s="6">
        <f>+TUM_db2_default_Treatm!B4*Weighting!W2+TUM_db2_default_Treatm!C4*Weighting!W3+TUM_db2_default_Treatm!D4*Weighting!W4+TUM_db2_default_Treatm!E4*Weighting!W5+TUM_db2_default_Treatm!F4*Weighting!W6+TUM_db2_default_Treatm!G4*Weighting!W7+TUM_db2_default_Treatm!H4*Weighting!W8+TUM_db2_default_Treatm!I4*Weighting!W9+TUM_db2_default_Treatm!J4*Weighting!W10+TUM_db2_default_Treatm!K4*Weighting!W11+TUM_db2_default_Treatm!L4*Weighting!W12+TUM_db2_default_Treatm!M4*Weighting!W13+TUM_db2_default_Treatm!N4*Weighting!W14+TUM_db2_default_Treatm!O4*Weighting!W15+TUM_db2_default_Treatm!P4*Weighting!W16+TUM_db2_default_Treatm!Q4*Weighting!W17</f>
        <v>7.9858528425069357</v>
      </c>
      <c r="X4" s="6">
        <f>+TUM_db2_default_Treatm!B4*Weighting!X2+TUM_db2_default_Treatm!C4*Weighting!X3+TUM_db2_default_Treatm!D4*Weighting!X4+TUM_db2_default_Treatm!E4*Weighting!X5+TUM_db2_default_Treatm!F4*Weighting!X6+TUM_db2_default_Treatm!G4*Weighting!X7+TUM_db2_default_Treatm!H4*Weighting!X8+TUM_db2_default_Treatm!I4*Weighting!X9+TUM_db2_default_Treatm!J4*Weighting!X10+TUM_db2_default_Treatm!K4*Weighting!X11+TUM_db2_default_Treatm!L4*Weighting!X12+TUM_db2_default_Treatm!M4*Weighting!X13+TUM_db2_default_Treatm!N4*Weighting!X14+TUM_db2_default_Treatm!O4*Weighting!X15+TUM_db2_default_Treatm!P4*Weighting!X16+TUM_db2_default_Treatm!Q4*Weighting!X17</f>
        <v>1.2774590603767262</v>
      </c>
      <c r="Y4" s="6">
        <f>+TUM_db2_default_Treatm!B4*Weighting!Y2+TUM_db2_default_Treatm!C4*Weighting!Y3+TUM_db2_default_Treatm!D4*Weighting!Y4+TUM_db2_default_Treatm!E4*Weighting!Y5+TUM_db2_default_Treatm!F4*Weighting!Y6+TUM_db2_default_Treatm!G4*Weighting!Y7+TUM_db2_default_Treatm!H4*Weighting!Y8+TUM_db2_default_Treatm!I4*Weighting!Y9+TUM_db2_default_Treatm!J4*Weighting!Y10+TUM_db2_default_Treatm!K4*Weighting!Y11+TUM_db2_default_Treatm!L4*Weighting!Y12+TUM_db2_default_Treatm!M4*Weighting!Y13+TUM_db2_default_Treatm!N4*Weighting!Y14+TUM_db2_default_Treatm!O4*Weighting!Y15+TUM_db2_default_Treatm!P4*Weighting!Y16+TUM_db2_default_Treatm!Q4*Weighting!Y17</f>
        <v>0.9452775731957731</v>
      </c>
      <c r="Z4" s="6">
        <f>+TUM_db2_default_Treatm!B4*Weighting!Z2+TUM_db2_default_Treatm!C4*Weighting!Z3+TUM_db2_default_Treatm!D4*Weighting!Z4+TUM_db2_default_Treatm!E4*Weighting!Z5+TUM_db2_default_Treatm!F4*Weighting!Z6+TUM_db2_default_Treatm!G4*Weighting!Z7+TUM_db2_default_Treatm!H4*Weighting!Z8+TUM_db2_default_Treatm!I4*Weighting!Z9+TUM_db2_default_Treatm!J4*Weighting!Z10+TUM_db2_default_Treatm!K4*Weighting!Z11+TUM_db2_default_Treatm!L4*Weighting!Z12+TUM_db2_default_Treatm!M4*Weighting!Z13+TUM_db2_default_Treatm!N4*Weighting!Z14+TUM_db2_default_Treatm!O4*Weighting!Z15+TUM_db2_default_Treatm!P4*Weighting!Z16+TUM_db2_default_Treatm!Q4*Weighting!Z17</f>
        <v>4.5227593131428092</v>
      </c>
      <c r="AA4" s="6">
        <f>+TUM_db2_default_Treatm!B4*Weighting!AA2+TUM_db2_default_Treatm!C4*Weighting!AA3+TUM_db2_default_Treatm!D4*Weighting!AA4+TUM_db2_default_Treatm!E4*Weighting!AA5+TUM_db2_default_Treatm!F4*Weighting!AA6+TUM_db2_default_Treatm!G4*Weighting!AA7+TUM_db2_default_Treatm!H4*Weighting!AA8+TUM_db2_default_Treatm!I4*Weighting!AA9+TUM_db2_default_Treatm!J4*Weighting!AA10+TUM_db2_default_Treatm!K4*Weighting!AA11+TUM_db2_default_Treatm!L4*Weighting!AA12+TUM_db2_default_Treatm!M4*Weighting!AA13+TUM_db2_default_Treatm!N4*Weighting!AA14+TUM_db2_default_Treatm!O4*Weighting!AA15+TUM_db2_default_Treatm!P4*Weighting!AA16+TUM_db2_default_Treatm!Q4*Weighting!AA17</f>
        <v>15.286492842400863</v>
      </c>
    </row>
  </sheetData>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2_default_Util!B2*Weighting!B2+TUM_db2_default_Util!C2*Weighting!B3+TUM_db2_default_Util!D2*Weighting!B4+TUM_db2_default_Util!E2*Weighting!B5+TUM_db2_default_Util!F2*Weighting!B6+TUM_db2_default_Util!G2*Weighting!B7+TUM_db2_default_Util!H2*Weighting!B8+TUM_db2_default_Util!I2*Weighting!B9+TUM_db2_default_Util!J2*Weighting!B10+TUM_db2_default_Util!K2*Weighting!B11+TUM_db2_default_Util!L2*Weighting!B12+TUM_db2_default_Util!M2*Weighting!B13+TUM_db2_default_Util!N2*Weighting!B14+TUM_db2_default_Util!O2*Weighting!B15+TUM_db2_default_Util!P2*Weighting!B16+TUM_db2_default_Util!Q2*Weighting!B17</f>
        <v>-3.4006238229067991</v>
      </c>
      <c r="C2" s="6">
        <f ca="1">+TUM_db2_default_Util!B2*Weighting!C2+TUM_db2_default_Util!C2*Weighting!C3+TUM_db2_default_Util!D2*Weighting!C4+TUM_db2_default_Util!E2*Weighting!C5+TUM_db2_default_Util!F2*Weighting!C6+TUM_db2_default_Util!G2*Weighting!C7+TUM_db2_default_Util!H2*Weighting!C8+TUM_db2_default_Util!I2*Weighting!C9+TUM_db2_default_Util!J2*Weighting!C10+TUM_db2_default_Util!K2*Weighting!C11+TUM_db2_default_Util!L2*Weighting!C12+TUM_db2_default_Util!M2*Weighting!C13+TUM_db2_default_Util!N2*Weighting!C14+TUM_db2_default_Util!O2*Weighting!C15+TUM_db2_default_Util!P2*Weighting!C16+TUM_db2_default_Util!Q2*Weighting!C17</f>
        <v>-2.9976881391926549</v>
      </c>
      <c r="D2" s="6">
        <f ca="1">+TUM_db2_default_Util!B2*Weighting!D2+TUM_db2_default_Util!C2*Weighting!D3+TUM_db2_default_Util!D2*Weighting!D4+TUM_db2_default_Util!E2*Weighting!D5+TUM_db2_default_Util!F2*Weighting!D6+TUM_db2_default_Util!G2*Weighting!D7+TUM_db2_default_Util!H2*Weighting!D8+TUM_db2_default_Util!I2*Weighting!D9+TUM_db2_default_Util!J2*Weighting!D10+TUM_db2_default_Util!K2*Weighting!D11+TUM_db2_default_Util!L2*Weighting!D12+TUM_db2_default_Util!M2*Weighting!D13+TUM_db2_default_Util!N2*Weighting!D14+TUM_db2_default_Util!O2*Weighting!D15+TUM_db2_default_Util!P2*Weighting!D16+TUM_db2_default_Util!Q2*Weighting!D17</f>
        <v>-3.3169552965129117</v>
      </c>
      <c r="E2" s="6">
        <f ca="1">+TUM_db2_default_Util!B2*Weighting!E2+TUM_db2_default_Util!C2*Weighting!E3+TUM_db2_default_Util!D2*Weighting!E4+TUM_db2_default_Util!E2*Weighting!E5+TUM_db2_default_Util!F2*Weighting!E6+TUM_db2_default_Util!G2*Weighting!E7+TUM_db2_default_Util!H2*Weighting!E8+TUM_db2_default_Util!I2*Weighting!E9+TUM_db2_default_Util!J2*Weighting!E10+TUM_db2_default_Util!K2*Weighting!E11+TUM_db2_default_Util!L2*Weighting!E12+TUM_db2_default_Util!M2*Weighting!E13+TUM_db2_default_Util!N2*Weighting!E14+TUM_db2_default_Util!O2*Weighting!E15+TUM_db2_default_Util!P2*Weighting!E16+TUM_db2_default_Util!Q2*Weighting!E17</f>
        <v>-1.3554512887191743</v>
      </c>
      <c r="F2" s="6">
        <f ca="1">+TUM_db2_default_Util!B2*Weighting!F2+TUM_db2_default_Util!C2*Weighting!F3+TUM_db2_default_Util!D2*Weighting!F4+TUM_db2_default_Util!E2*Weighting!F5+TUM_db2_default_Util!F2*Weighting!F6+TUM_db2_default_Util!G2*Weighting!F7+TUM_db2_default_Util!H2*Weighting!F8+TUM_db2_default_Util!I2*Weighting!F9+TUM_db2_default_Util!J2*Weighting!F10+TUM_db2_default_Util!K2*Weighting!F11+TUM_db2_default_Util!L2*Weighting!F12+TUM_db2_default_Util!M2*Weighting!F13+TUM_db2_default_Util!N2*Weighting!F14+TUM_db2_default_Util!O2*Weighting!F15+TUM_db2_default_Util!P2*Weighting!F16+TUM_db2_default_Util!Q2*Weighting!F17</f>
        <v>-3.3161664991478244</v>
      </c>
      <c r="G2" s="6">
        <f>+TUM_db2_default_Util!B2*Weighting!G2+TUM_db2_default_Util!C2*Weighting!G3+TUM_db2_default_Util!D2*Weighting!G4+TUM_db2_default_Util!E2*Weighting!G5+TUM_db2_default_Util!F2*Weighting!G6+TUM_db2_default_Util!G2*Weighting!G7+TUM_db2_default_Util!H2*Weighting!G8+TUM_db2_default_Util!I2*Weighting!G9+TUM_db2_default_Util!J2*Weighting!G10+TUM_db2_default_Util!K2*Weighting!G11+TUM_db2_default_Util!L2*Weighting!G12+TUM_db2_default_Util!M2*Weighting!G13+TUM_db2_default_Util!N2*Weighting!G14+TUM_db2_default_Util!O2*Weighting!G15+TUM_db2_default_Util!P2*Weighting!G16+TUM_db2_default_Util!Q2*Weighting!G17</f>
        <v>-2.2260655325511012</v>
      </c>
      <c r="H2" s="6">
        <f>+TUM_db2_default_Util!B2*Weighting!H2+TUM_db2_default_Util!C2*Weighting!H3+TUM_db2_default_Util!D2*Weighting!H4+TUM_db2_default_Util!E2*Weighting!H5+TUM_db2_default_Util!F2*Weighting!H6+TUM_db2_default_Util!G2*Weighting!H7+TUM_db2_default_Util!H2*Weighting!H8+TUM_db2_default_Util!I2*Weighting!H9+TUM_db2_default_Util!J2*Weighting!H10+TUM_db2_default_Util!K2*Weighting!H11+TUM_db2_default_Util!L2*Weighting!H12+TUM_db2_default_Util!M2*Weighting!H13+TUM_db2_default_Util!N2*Weighting!H14+TUM_db2_default_Util!O2*Weighting!H15+TUM_db2_default_Util!P2*Weighting!H16+TUM_db2_default_Util!Q2*Weighting!H17</f>
        <v>-2.2702828889258502</v>
      </c>
      <c r="I2" s="6">
        <f>+TUM_db2_default_Util!B2*Weighting!I2+TUM_db2_default_Util!C2*Weighting!I3+TUM_db2_default_Util!D2*Weighting!I4+TUM_db2_default_Util!E2*Weighting!I5+TUM_db2_default_Util!F2*Weighting!I6+TUM_db2_default_Util!G2*Weighting!I7+TUM_db2_default_Util!H2*Weighting!I8+TUM_db2_default_Util!I2*Weighting!I9+TUM_db2_default_Util!J2*Weighting!I10+TUM_db2_default_Util!K2*Weighting!I11+TUM_db2_default_Util!L2*Weighting!I12+TUM_db2_default_Util!M2*Weighting!I13+TUM_db2_default_Util!N2*Weighting!I14+TUM_db2_default_Util!O2*Weighting!I15+TUM_db2_default_Util!P2*Weighting!I16+TUM_db2_default_Util!Q2*Weighting!I17</f>
        <v>-2.2812536113093902</v>
      </c>
      <c r="J2" s="6">
        <f>+TUM_db2_default_Util!B2*Weighting!J2+TUM_db2_default_Util!C2*Weighting!J3+TUM_db2_default_Util!D2*Weighting!J4+TUM_db2_default_Util!E2*Weighting!J5+TUM_db2_default_Util!F2*Weighting!J6+TUM_db2_default_Util!G2*Weighting!J7+TUM_db2_default_Util!H2*Weighting!J8+TUM_db2_default_Util!I2*Weighting!J9+TUM_db2_default_Util!J2*Weighting!J10+TUM_db2_default_Util!K2*Weighting!J11+TUM_db2_default_Util!L2*Weighting!J12+TUM_db2_default_Util!M2*Weighting!J13+TUM_db2_default_Util!N2*Weighting!J14+TUM_db2_default_Util!O2*Weighting!J15+TUM_db2_default_Util!P2*Weighting!J16+TUM_db2_default_Util!Q2*Weighting!J17</f>
        <v>-1.7363732677706412</v>
      </c>
      <c r="K2" s="6">
        <f>+TUM_db2_default_Util!B2*Weighting!K2+TUM_db2_default_Util!C2*Weighting!K3+TUM_db2_default_Util!D2*Weighting!K4+TUM_db2_default_Util!E2*Weighting!K5+TUM_db2_default_Util!F2*Weighting!K6+TUM_db2_default_Util!G2*Weighting!K7+TUM_db2_default_Util!H2*Weighting!K8+TUM_db2_default_Util!I2*Weighting!K9+TUM_db2_default_Util!J2*Weighting!K10+TUM_db2_default_Util!K2*Weighting!K11+TUM_db2_default_Util!L2*Weighting!K12+TUM_db2_default_Util!M2*Weighting!K13+TUM_db2_default_Util!N2*Weighting!K14+TUM_db2_default_Util!O2*Weighting!K15+TUM_db2_default_Util!P2*Weighting!K16+TUM_db2_default_Util!Q2*Weighting!K17</f>
        <v>-2.2805110977027017</v>
      </c>
      <c r="L2" s="6">
        <f>+TUM_db2_default_Util!B2*Weighting!L2+TUM_db2_default_Util!C2*Weighting!L3+TUM_db2_default_Util!D2*Weighting!L4+TUM_db2_default_Util!E2*Weighting!L5+TUM_db2_default_Util!F2*Weighting!L6+TUM_db2_default_Util!G2*Weighting!L7+TUM_db2_default_Util!H2*Weighting!L8+TUM_db2_default_Util!I2*Weighting!L9+TUM_db2_default_Util!J2*Weighting!L10+TUM_db2_default_Util!K2*Weighting!L11+TUM_db2_default_Util!L2*Weighting!L12+TUM_db2_default_Util!M2*Weighting!L13+TUM_db2_default_Util!N2*Weighting!L14+TUM_db2_default_Util!O2*Weighting!L15+TUM_db2_default_Util!P2*Weighting!L16+TUM_db2_default_Util!Q2*Weighting!L17</f>
        <v>-3.5598937453390906</v>
      </c>
      <c r="M2" s="6">
        <f>+TUM_db2_default_Util!B2*Weighting!M2+TUM_db2_default_Util!C2*Weighting!M3+TUM_db2_default_Util!D2*Weighting!M4+TUM_db2_default_Util!E2*Weighting!M5+TUM_db2_default_Util!F2*Weighting!M6+TUM_db2_default_Util!G2*Weighting!M7+TUM_db2_default_Util!H2*Weighting!M8+TUM_db2_default_Util!I2*Weighting!M9+TUM_db2_default_Util!J2*Weighting!M10+TUM_db2_default_Util!K2*Weighting!M11+TUM_db2_default_Util!L2*Weighting!M12+TUM_db2_default_Util!M2*Weighting!M13+TUM_db2_default_Util!N2*Weighting!M14+TUM_db2_default_Util!O2*Weighting!M15+TUM_db2_default_Util!P2*Weighting!M16+TUM_db2_default_Util!Q2*Weighting!M17</f>
        <v>-6.55996436903407E-2</v>
      </c>
      <c r="N2" s="6">
        <f>+TUM_db2_default_Util!B2*Weighting!N2+TUM_db2_default_Util!C2*Weighting!N3+TUM_db2_default_Util!D2*Weighting!N4+TUM_db2_default_Util!E2*Weighting!N5+TUM_db2_default_Util!F2*Weighting!N6+TUM_db2_default_Util!G2*Weighting!N7+TUM_db2_default_Util!H2*Weighting!N8+TUM_db2_default_Util!I2*Weighting!N9+TUM_db2_default_Util!J2*Weighting!N10+TUM_db2_default_Util!K2*Weighting!N11+TUM_db2_default_Util!L2*Weighting!N12+TUM_db2_default_Util!M2*Weighting!N13+TUM_db2_default_Util!N2*Weighting!N14+TUM_db2_default_Util!O2*Weighting!N15+TUM_db2_default_Util!P2*Weighting!N16+TUM_db2_default_Util!Q2*Weighting!N17</f>
        <v>-6.3825687270498976</v>
      </c>
      <c r="O2" s="6">
        <f>+TUM_db2_default_Util!B2*Weighting!O2+TUM_db2_default_Util!C2*Weighting!O3+TUM_db2_default_Util!D2*Weighting!O4+TUM_db2_default_Util!E2*Weighting!O5+TUM_db2_default_Util!F2*Weighting!O6+TUM_db2_default_Util!G2*Weighting!O7+TUM_db2_default_Util!H2*Weighting!O8+TUM_db2_default_Util!I2*Weighting!O9+TUM_db2_default_Util!J2*Weighting!O10+TUM_db2_default_Util!K2*Weighting!O11+TUM_db2_default_Util!L2*Weighting!O12+TUM_db2_default_Util!M2*Weighting!O13+TUM_db2_default_Util!N2*Weighting!O14+TUM_db2_default_Util!O2*Weighting!O15+TUM_db2_default_Util!P2*Weighting!O16+TUM_db2_default_Util!Q2*Weighting!O17</f>
        <v>-5.864577564564085</v>
      </c>
      <c r="P2" s="6">
        <f>+TUM_db2_default_Util!B2*Weighting!P2+TUM_db2_default_Util!C2*Weighting!P3+TUM_db2_default_Util!D2*Weighting!P4+TUM_db2_default_Util!E2*Weighting!P5+TUM_db2_default_Util!F2*Weighting!P6+TUM_db2_default_Util!G2*Weighting!P7+TUM_db2_default_Util!H2*Weighting!P8+TUM_db2_default_Util!I2*Weighting!P9+TUM_db2_default_Util!J2*Weighting!P10+TUM_db2_default_Util!K2*Weighting!P11+TUM_db2_default_Util!L2*Weighting!P12+TUM_db2_default_Util!M2*Weighting!P13+TUM_db2_default_Util!N2*Weighting!P14+TUM_db2_default_Util!O2*Weighting!P15+TUM_db2_default_Util!P2*Weighting!P16+TUM_db2_default_Util!Q2*Weighting!P17</f>
        <v>-4.0884331220344619</v>
      </c>
      <c r="Q2" s="6">
        <f>+TUM_db2_default_Util!B2*Weighting!Q2+TUM_db2_default_Util!C2*Weighting!Q3+TUM_db2_default_Util!D2*Weighting!Q4+TUM_db2_default_Util!E2*Weighting!Q5+TUM_db2_default_Util!F2*Weighting!Q6+TUM_db2_default_Util!G2*Weighting!Q7+TUM_db2_default_Util!H2*Weighting!Q8+TUM_db2_default_Util!I2*Weighting!Q9+TUM_db2_default_Util!J2*Weighting!Q10+TUM_db2_default_Util!K2*Weighting!Q11+TUM_db2_default_Util!L2*Weighting!Q12+TUM_db2_default_Util!M2*Weighting!Q13+TUM_db2_default_Util!N2*Weighting!Q14+TUM_db2_default_Util!O2*Weighting!Q15+TUM_db2_default_Util!P2*Weighting!Q16+TUM_db2_default_Util!Q2*Weighting!Q17</f>
        <v>-0.2204929841645481</v>
      </c>
      <c r="R2" s="6">
        <f>+TUM_db2_default_Util!B2*Weighting!R2+TUM_db2_default_Util!C2*Weighting!R3+TUM_db2_default_Util!D2*Weighting!R4+TUM_db2_default_Util!E2*Weighting!R5+TUM_db2_default_Util!F2*Weighting!R6+TUM_db2_default_Util!G2*Weighting!R7+TUM_db2_default_Util!H2*Weighting!R8+TUM_db2_default_Util!I2*Weighting!R9+TUM_db2_default_Util!J2*Weighting!R10+TUM_db2_default_Util!K2*Weighting!R11+TUM_db2_default_Util!L2*Weighting!R12+TUM_db2_default_Util!M2*Weighting!R13+TUM_db2_default_Util!N2*Weighting!R14+TUM_db2_default_Util!O2*Weighting!R15+TUM_db2_default_Util!P2*Weighting!R16+TUM_db2_default_Util!Q2*Weighting!R17</f>
        <v>-0.98531163083482076</v>
      </c>
      <c r="S2" s="6">
        <f>+TUM_db2_default_Util!B2*Weighting!S2+TUM_db2_default_Util!C2*Weighting!S3+TUM_db2_default_Util!D2*Weighting!S4+TUM_db2_default_Util!E2*Weighting!S5+TUM_db2_default_Util!F2*Weighting!S6+TUM_db2_default_Util!G2*Weighting!S7+TUM_db2_default_Util!H2*Weighting!S8+TUM_db2_default_Util!I2*Weighting!S9+TUM_db2_default_Util!J2*Weighting!S10+TUM_db2_default_Util!K2*Weighting!S11+TUM_db2_default_Util!L2*Weighting!S12+TUM_db2_default_Util!M2*Weighting!S13+TUM_db2_default_Util!N2*Weighting!S14+TUM_db2_default_Util!O2*Weighting!S15+TUM_db2_default_Util!P2*Weighting!S16+TUM_db2_default_Util!Q2*Weighting!S17</f>
        <v>-3.4911594361619467</v>
      </c>
      <c r="T2" s="6">
        <f>+TUM_db2_default_Util!B2*Weighting!T2+TUM_db2_default_Util!C2*Weighting!T3+TUM_db2_default_Util!D2*Weighting!T4+TUM_db2_default_Util!E2*Weighting!T5+TUM_db2_default_Util!F2*Weighting!T6+TUM_db2_default_Util!G2*Weighting!T7+TUM_db2_default_Util!H2*Weighting!T8+TUM_db2_default_Util!I2*Weighting!T9+TUM_db2_default_Util!J2*Weighting!T10+TUM_db2_default_Util!K2*Weighting!T11+TUM_db2_default_Util!L2*Weighting!T12+TUM_db2_default_Util!M2*Weighting!T13+TUM_db2_default_Util!N2*Weighting!T14+TUM_db2_default_Util!O2*Weighting!T15+TUM_db2_default_Util!P2*Weighting!T16+TUM_db2_default_Util!Q2*Weighting!T17</f>
        <v>-4.6605925965034967</v>
      </c>
      <c r="U2" s="6">
        <f>+TUM_db2_default_Util!B2*Weighting!U2+TUM_db2_default_Util!C2*Weighting!U3+TUM_db2_default_Util!D2*Weighting!U4+TUM_db2_default_Util!E2*Weighting!U5+TUM_db2_default_Util!F2*Weighting!U6+TUM_db2_default_Util!G2*Weighting!U7+TUM_db2_default_Util!H2*Weighting!U8+TUM_db2_default_Util!I2*Weighting!U9+TUM_db2_default_Util!J2*Weighting!U10+TUM_db2_default_Util!K2*Weighting!U11+TUM_db2_default_Util!L2*Weighting!U12+TUM_db2_default_Util!M2*Weighting!U13+TUM_db2_default_Util!N2*Weighting!U14+TUM_db2_default_Util!O2*Weighting!U15+TUM_db2_default_Util!P2*Weighting!U16+TUM_db2_default_Util!Q2*Weighting!U17</f>
        <v>-0.10976360963396839</v>
      </c>
      <c r="V2" s="6">
        <f>+TUM_db2_default_Util!B2*Weighting!V2+TUM_db2_default_Util!C2*Weighting!V3+TUM_db2_default_Util!D2*Weighting!V4+TUM_db2_default_Util!E2*Weighting!V5+TUM_db2_default_Util!F2*Weighting!V6+TUM_db2_default_Util!G2*Weighting!V7+TUM_db2_default_Util!H2*Weighting!V8+TUM_db2_default_Util!I2*Weighting!V9+TUM_db2_default_Util!J2*Weighting!V10+TUM_db2_default_Util!K2*Weighting!V11+TUM_db2_default_Util!L2*Weighting!V12+TUM_db2_default_Util!M2*Weighting!V13+TUM_db2_default_Util!N2*Weighting!V14+TUM_db2_default_Util!O2*Weighting!V15+TUM_db2_default_Util!P2*Weighting!V16+TUM_db2_default_Util!Q2*Weighting!V17</f>
        <v>-0.5120032238186496</v>
      </c>
      <c r="W2" s="6">
        <f>+TUM_db2_default_Util!B2*Weighting!W2+TUM_db2_default_Util!C2*Weighting!W3+TUM_db2_default_Util!D2*Weighting!W4+TUM_db2_default_Util!E2*Weighting!W5+TUM_db2_default_Util!F2*Weighting!W6+TUM_db2_default_Util!G2*Weighting!W7+TUM_db2_default_Util!H2*Weighting!W8+TUM_db2_default_Util!I2*Weighting!W9+TUM_db2_default_Util!J2*Weighting!W10+TUM_db2_default_Util!K2*Weighting!W11+TUM_db2_default_Util!L2*Weighting!W12+TUM_db2_default_Util!M2*Weighting!W13+TUM_db2_default_Util!N2*Weighting!W14+TUM_db2_default_Util!O2*Weighting!W15+TUM_db2_default_Util!P2*Weighting!W16+TUM_db2_default_Util!Q2*Weighting!W17</f>
        <v>-1.6350586847747155</v>
      </c>
      <c r="X2" s="6">
        <f>+TUM_db2_default_Util!B2*Weighting!X2+TUM_db2_default_Util!C2*Weighting!X3+TUM_db2_default_Util!D2*Weighting!X4+TUM_db2_default_Util!E2*Weighting!X5+TUM_db2_default_Util!F2*Weighting!X6+TUM_db2_default_Util!G2*Weighting!X7+TUM_db2_default_Util!H2*Weighting!X8+TUM_db2_default_Util!I2*Weighting!X9+TUM_db2_default_Util!J2*Weighting!X10+TUM_db2_default_Util!K2*Weighting!X11+TUM_db2_default_Util!L2*Weighting!X12+TUM_db2_default_Util!M2*Weighting!X13+TUM_db2_default_Util!N2*Weighting!X14+TUM_db2_default_Util!O2*Weighting!X15+TUM_db2_default_Util!P2*Weighting!X16+TUM_db2_default_Util!Q2*Weighting!X17</f>
        <v>-0.20528147692735166</v>
      </c>
      <c r="Y2" s="6">
        <f>+TUM_db2_default_Util!B2*Weighting!Y2+TUM_db2_default_Util!C2*Weighting!Y3+TUM_db2_default_Util!D2*Weighting!Y4+TUM_db2_default_Util!E2*Weighting!Y5+TUM_db2_default_Util!F2*Weighting!Y6+TUM_db2_default_Util!G2*Weighting!Y7+TUM_db2_default_Util!H2*Weighting!Y8+TUM_db2_default_Util!I2*Weighting!Y9+TUM_db2_default_Util!J2*Weighting!Y10+TUM_db2_default_Util!K2*Weighting!Y11+TUM_db2_default_Util!L2*Weighting!Y12+TUM_db2_default_Util!M2*Weighting!Y13+TUM_db2_default_Util!N2*Weighting!Y14+TUM_db2_default_Util!O2*Weighting!Y15+TUM_db2_default_Util!P2*Weighting!Y16+TUM_db2_default_Util!Q2*Weighting!Y17</f>
        <v>-0.13513023510021346</v>
      </c>
      <c r="Z2" s="6">
        <f>+TUM_db2_default_Util!B2*Weighting!Z2+TUM_db2_default_Util!C2*Weighting!Z3+TUM_db2_default_Util!D2*Weighting!Z4+TUM_db2_default_Util!E2*Weighting!Z5+TUM_db2_default_Util!F2*Weighting!Z6+TUM_db2_default_Util!G2*Weighting!Z7+TUM_db2_default_Util!H2*Weighting!Z8+TUM_db2_default_Util!I2*Weighting!Z9+TUM_db2_default_Util!J2*Weighting!Z10+TUM_db2_default_Util!K2*Weighting!Z11+TUM_db2_default_Util!L2*Weighting!Z12+TUM_db2_default_Util!M2*Weighting!Z13+TUM_db2_default_Util!N2*Weighting!Z14+TUM_db2_default_Util!O2*Weighting!Z15+TUM_db2_default_Util!P2*Weighting!Z16+TUM_db2_default_Util!Q2*Weighting!Z17</f>
        <v>-1.6476282515528122</v>
      </c>
      <c r="AA2" s="6">
        <f>+TUM_db2_default_Util!B2*Weighting!AA2+TUM_db2_default_Util!C2*Weighting!AA3+TUM_db2_default_Util!D2*Weighting!AA4+TUM_db2_default_Util!E2*Weighting!AA5+TUM_db2_default_Util!F2*Weighting!AA6+TUM_db2_default_Util!G2*Weighting!AA7+TUM_db2_default_Util!H2*Weighting!AA8+TUM_db2_default_Util!I2*Weighting!AA9+TUM_db2_default_Util!J2*Weighting!AA10+TUM_db2_default_Util!K2*Weighting!AA11+TUM_db2_default_Util!L2*Weighting!AA12+TUM_db2_default_Util!M2*Weighting!AA13+TUM_db2_default_Util!N2*Weighting!AA14+TUM_db2_default_Util!O2*Weighting!AA15+TUM_db2_default_Util!P2*Weighting!AA16+TUM_db2_default_Util!Q2*Weighting!AA17</f>
        <v>-2.0535535886672176</v>
      </c>
    </row>
    <row r="3" spans="1:27" x14ac:dyDescent="0.35">
      <c r="A3" s="5" t="s">
        <v>2</v>
      </c>
      <c r="B3" s="6">
        <f ca="1">+TUM_db2_default_Util!B3*Weighting!B2+TUM_db2_default_Util!C3*Weighting!B3+TUM_db2_default_Util!D3*Weighting!B4+TUM_db2_default_Util!E3*Weighting!B5+TUM_db2_default_Util!F3*Weighting!B6+TUM_db2_default_Util!G3*Weighting!B7+TUM_db2_default_Util!H3*Weighting!B8+TUM_db2_default_Util!I3*Weighting!B9+TUM_db2_default_Util!J3*Weighting!B10+TUM_db2_default_Util!K3*Weighting!B11+TUM_db2_default_Util!L3*Weighting!B12+TUM_db2_default_Util!M3*Weighting!B13+TUM_db2_default_Util!N3*Weighting!B14+TUM_db2_default_Util!O3*Weighting!B15+TUM_db2_default_Util!P3*Weighting!B16+TUM_db2_default_Util!Q3*Weighting!B17</f>
        <v>-7.9350317655793354E-2</v>
      </c>
      <c r="C3" s="6">
        <f ca="1">+TUM_db2_default_Util!B3*Weighting!C2+TUM_db2_default_Util!C3*Weighting!C3+TUM_db2_default_Util!D3*Weighting!C4+TUM_db2_default_Util!E3*Weighting!C5+TUM_db2_default_Util!F3*Weighting!C6+TUM_db2_default_Util!G3*Weighting!C7+TUM_db2_default_Util!H3*Weighting!C8+TUM_db2_default_Util!I3*Weighting!C9+TUM_db2_default_Util!J3*Weighting!C10+TUM_db2_default_Util!K3*Weighting!C11+TUM_db2_default_Util!L3*Weighting!C12+TUM_db2_default_Util!M3*Weighting!C13+TUM_db2_default_Util!N3*Weighting!C14+TUM_db2_default_Util!O3*Weighting!C15+TUM_db2_default_Util!P3*Weighting!C16+TUM_db2_default_Util!Q3*Weighting!C17</f>
        <v>-5.6631572411005353E-2</v>
      </c>
      <c r="D3" s="6">
        <f ca="1">+TUM_db2_default_Util!B3*Weighting!D2+TUM_db2_default_Util!C3*Weighting!D3+TUM_db2_default_Util!D3*Weighting!D4+TUM_db2_default_Util!E3*Weighting!D5+TUM_db2_default_Util!F3*Weighting!D6+TUM_db2_default_Util!G3*Weighting!D7+TUM_db2_default_Util!H3*Weighting!D8+TUM_db2_default_Util!I3*Weighting!D9+TUM_db2_default_Util!J3*Weighting!D10+TUM_db2_default_Util!K3*Weighting!D11+TUM_db2_default_Util!L3*Weighting!D12+TUM_db2_default_Util!M3*Weighting!D13+TUM_db2_default_Util!N3*Weighting!D14+TUM_db2_default_Util!O3*Weighting!D15+TUM_db2_default_Util!P3*Weighting!D16+TUM_db2_default_Util!Q3*Weighting!D17</f>
        <v>-7.6280337287846264E-2</v>
      </c>
      <c r="E3" s="6">
        <f ca="1">+TUM_db2_default_Util!B3*Weighting!E2+TUM_db2_default_Util!C3*Weighting!E3+TUM_db2_default_Util!D3*Weighting!E4+TUM_db2_default_Util!E3*Weighting!E5+TUM_db2_default_Util!F3*Weighting!E6+TUM_db2_default_Util!G3*Weighting!E7+TUM_db2_default_Util!H3*Weighting!E8+TUM_db2_default_Util!I3*Weighting!E9+TUM_db2_default_Util!J3*Weighting!E10+TUM_db2_default_Util!K3*Weighting!E11+TUM_db2_default_Util!L3*Weighting!E12+TUM_db2_default_Util!M3*Weighting!E13+TUM_db2_default_Util!N3*Weighting!E14+TUM_db2_default_Util!O3*Weighting!E15+TUM_db2_default_Util!P3*Weighting!E16+TUM_db2_default_Util!Q3*Weighting!E17</f>
        <v>-3.9084961312126756E-2</v>
      </c>
      <c r="F3" s="6">
        <f ca="1">+TUM_db2_default_Util!B3*Weighting!F2+TUM_db2_default_Util!C3*Weighting!F3+TUM_db2_default_Util!D3*Weighting!F4+TUM_db2_default_Util!E3*Weighting!F5+TUM_db2_default_Util!F3*Weighting!F6+TUM_db2_default_Util!G3*Weighting!F7+TUM_db2_default_Util!H3*Weighting!F8+TUM_db2_default_Util!I3*Weighting!F9+TUM_db2_default_Util!J3*Weighting!F10+TUM_db2_default_Util!K3*Weighting!F11+TUM_db2_default_Util!L3*Weighting!F12+TUM_db2_default_Util!M3*Weighting!F13+TUM_db2_default_Util!N3*Weighting!F14+TUM_db2_default_Util!O3*Weighting!F15+TUM_db2_default_Util!P3*Weighting!F16+TUM_db2_default_Util!Q3*Weighting!F17</f>
        <v>-6.9872866930381028E-2</v>
      </c>
      <c r="G3" s="6">
        <f>+TUM_db2_default_Util!B3*Weighting!G2+TUM_db2_default_Util!C3*Weighting!G3+TUM_db2_default_Util!D3*Weighting!G4+TUM_db2_default_Util!E3*Weighting!G5+TUM_db2_default_Util!F3*Weighting!G6+TUM_db2_default_Util!G3*Weighting!G7+TUM_db2_default_Util!H3*Weighting!G8+TUM_db2_default_Util!I3*Weighting!G9+TUM_db2_default_Util!J3*Weighting!G10+TUM_db2_default_Util!K3*Weighting!G11+TUM_db2_default_Util!L3*Weighting!G12+TUM_db2_default_Util!M3*Weighting!G13+TUM_db2_default_Util!N3*Weighting!G14+TUM_db2_default_Util!O3*Weighting!G15+TUM_db2_default_Util!P3*Weighting!G16+TUM_db2_default_Util!Q3*Weighting!G17</f>
        <v>-5.9472878817869071E-2</v>
      </c>
      <c r="H3" s="6">
        <f>+TUM_db2_default_Util!B3*Weighting!H2+TUM_db2_default_Util!C3*Weighting!H3+TUM_db2_default_Util!D3*Weighting!H4+TUM_db2_default_Util!E3*Weighting!H5+TUM_db2_default_Util!F3*Weighting!H6+TUM_db2_default_Util!G3*Weighting!H7+TUM_db2_default_Util!H3*Weighting!H8+TUM_db2_default_Util!I3*Weighting!H9+TUM_db2_default_Util!J3*Weighting!H10+TUM_db2_default_Util!K3*Weighting!H11+TUM_db2_default_Util!L3*Weighting!H12+TUM_db2_default_Util!M3*Weighting!H13+TUM_db2_default_Util!N3*Weighting!H14+TUM_db2_default_Util!O3*Weighting!H15+TUM_db2_default_Util!P3*Weighting!H16+TUM_db2_default_Util!Q3*Weighting!H17</f>
        <v>-5.268522161427764E-2</v>
      </c>
      <c r="I3" s="6">
        <f>+TUM_db2_default_Util!B3*Weighting!I2+TUM_db2_default_Util!C3*Weighting!I3+TUM_db2_default_Util!D3*Weighting!I4+TUM_db2_default_Util!E3*Weighting!I5+TUM_db2_default_Util!F3*Weighting!I6+TUM_db2_default_Util!G3*Weighting!I7+TUM_db2_default_Util!H3*Weighting!I8+TUM_db2_default_Util!I3*Weighting!I9+TUM_db2_default_Util!J3*Weighting!I10+TUM_db2_default_Util!K3*Weighting!I11+TUM_db2_default_Util!L3*Weighting!I12+TUM_db2_default_Util!M3*Weighting!I13+TUM_db2_default_Util!N3*Weighting!I14+TUM_db2_default_Util!O3*Weighting!I15+TUM_db2_default_Util!P3*Weighting!I16+TUM_db2_default_Util!Q3*Weighting!I17</f>
        <v>-5.8592396165504344E-2</v>
      </c>
      <c r="J3" s="6">
        <f>+TUM_db2_default_Util!B3*Weighting!J2+TUM_db2_default_Util!C3*Weighting!J3+TUM_db2_default_Util!D3*Weighting!J4+TUM_db2_default_Util!E3*Weighting!J5+TUM_db2_default_Util!F3*Weighting!J6+TUM_db2_default_Util!G3*Weighting!J7+TUM_db2_default_Util!H3*Weighting!J8+TUM_db2_default_Util!I3*Weighting!J9+TUM_db2_default_Util!J3*Weighting!J10+TUM_db2_default_Util!K3*Weighting!J11+TUM_db2_default_Util!L3*Weighting!J12+TUM_db2_default_Util!M3*Weighting!J13+TUM_db2_default_Util!N3*Weighting!J14+TUM_db2_default_Util!O3*Weighting!J15+TUM_db2_default_Util!P3*Weighting!J16+TUM_db2_default_Util!Q3*Weighting!J17</f>
        <v>-7.0334713726788567E-2</v>
      </c>
      <c r="K3" s="6">
        <f>+TUM_db2_default_Util!B3*Weighting!K2+TUM_db2_default_Util!C3*Weighting!K3+TUM_db2_default_Util!D3*Weighting!K4+TUM_db2_default_Util!E3*Weighting!K5+TUM_db2_default_Util!F3*Weighting!K6+TUM_db2_default_Util!G3*Weighting!K7+TUM_db2_default_Util!H3*Weighting!K8+TUM_db2_default_Util!I3*Weighting!K9+TUM_db2_default_Util!J3*Weighting!K10+TUM_db2_default_Util!K3*Weighting!K11+TUM_db2_default_Util!L3*Weighting!K12+TUM_db2_default_Util!M3*Weighting!K13+TUM_db2_default_Util!N3*Weighting!K14+TUM_db2_default_Util!O3*Weighting!K15+TUM_db2_default_Util!P3*Weighting!K16+TUM_db2_default_Util!Q3*Weighting!K17</f>
        <v>-5.2364822277190137E-2</v>
      </c>
      <c r="L3" s="6">
        <f>+TUM_db2_default_Util!B3*Weighting!L2+TUM_db2_default_Util!C3*Weighting!L3+TUM_db2_default_Util!D3*Weighting!L4+TUM_db2_default_Util!E3*Weighting!L5+TUM_db2_default_Util!F3*Weighting!L6+TUM_db2_default_Util!G3*Weighting!L7+TUM_db2_default_Util!H3*Weighting!L8+TUM_db2_default_Util!I3*Weighting!L9+TUM_db2_default_Util!J3*Weighting!L10+TUM_db2_default_Util!K3*Weighting!L11+TUM_db2_default_Util!L3*Weighting!L12+TUM_db2_default_Util!M3*Weighting!L13+TUM_db2_default_Util!N3*Weighting!L14+TUM_db2_default_Util!O3*Weighting!L15+TUM_db2_default_Util!P3*Weighting!L16+TUM_db2_default_Util!Q3*Weighting!L17</f>
        <v>-2.47031538722704E-2</v>
      </c>
      <c r="M3" s="6">
        <f>+TUM_db2_default_Util!B3*Weighting!M2+TUM_db2_default_Util!C3*Weighting!M3+TUM_db2_default_Util!D3*Weighting!M4+TUM_db2_default_Util!E3*Weighting!M5+TUM_db2_default_Util!F3*Weighting!M6+TUM_db2_default_Util!G3*Weighting!M7+TUM_db2_default_Util!H3*Weighting!M8+TUM_db2_default_Util!I3*Weighting!M9+TUM_db2_default_Util!J3*Weighting!M10+TUM_db2_default_Util!K3*Weighting!M11+TUM_db2_default_Util!L3*Weighting!M12+TUM_db2_default_Util!M3*Weighting!M13+TUM_db2_default_Util!N3*Weighting!M14+TUM_db2_default_Util!O3*Weighting!M15+TUM_db2_default_Util!P3*Weighting!M16+TUM_db2_default_Util!Q3*Weighting!M17</f>
        <v>-2.0454953022626824E-3</v>
      </c>
      <c r="N3" s="6">
        <f>+TUM_db2_default_Util!B3*Weighting!N2+TUM_db2_default_Util!C3*Weighting!N3+TUM_db2_default_Util!D3*Weighting!N4+TUM_db2_default_Util!E3*Weighting!N5+TUM_db2_default_Util!F3*Weighting!N6+TUM_db2_default_Util!G3*Weighting!N7+TUM_db2_default_Util!H3*Weighting!N8+TUM_db2_default_Util!I3*Weighting!N9+TUM_db2_default_Util!J3*Weighting!N10+TUM_db2_default_Util!K3*Weighting!N11+TUM_db2_default_Util!L3*Weighting!N12+TUM_db2_default_Util!M3*Weighting!N13+TUM_db2_default_Util!N3*Weighting!N14+TUM_db2_default_Util!O3*Weighting!N15+TUM_db2_default_Util!P3*Weighting!N16+TUM_db2_default_Util!Q3*Weighting!N17</f>
        <v>-0.20176312375471961</v>
      </c>
      <c r="O3" s="6">
        <f>+TUM_db2_default_Util!B3*Weighting!O2+TUM_db2_default_Util!C3*Weighting!O3+TUM_db2_default_Util!D3*Weighting!O4+TUM_db2_default_Util!E3*Weighting!O5+TUM_db2_default_Util!F3*Weighting!O6+TUM_db2_default_Util!G3*Weighting!O7+TUM_db2_default_Util!H3*Weighting!O8+TUM_db2_default_Util!I3*Weighting!O9+TUM_db2_default_Util!J3*Weighting!O10+TUM_db2_default_Util!K3*Weighting!O11+TUM_db2_default_Util!L3*Weighting!O12+TUM_db2_default_Util!M3*Weighting!O13+TUM_db2_default_Util!N3*Weighting!O14+TUM_db2_default_Util!O3*Weighting!O15+TUM_db2_default_Util!P3*Weighting!O16+TUM_db2_default_Util!Q3*Weighting!O17</f>
        <v>-0.18485648630192258</v>
      </c>
      <c r="P3" s="6">
        <f>+TUM_db2_default_Util!B3*Weighting!P2+TUM_db2_default_Util!C3*Weighting!P3+TUM_db2_default_Util!D3*Weighting!P4+TUM_db2_default_Util!E3*Weighting!P5+TUM_db2_default_Util!F3*Weighting!P6+TUM_db2_default_Util!G3*Weighting!P7+TUM_db2_default_Util!H3*Weighting!P8+TUM_db2_default_Util!I3*Weighting!P9+TUM_db2_default_Util!J3*Weighting!P10+TUM_db2_default_Util!K3*Weighting!P11+TUM_db2_default_Util!L3*Weighting!P12+TUM_db2_default_Util!M3*Weighting!P13+TUM_db2_default_Util!N3*Weighting!P14+TUM_db2_default_Util!O3*Weighting!P15+TUM_db2_default_Util!P3*Weighting!P16+TUM_db2_default_Util!Q3*Weighting!P17</f>
        <v>-7.302498239229871E-2</v>
      </c>
      <c r="Q3" s="6">
        <f>+TUM_db2_default_Util!B3*Weighting!Q2+TUM_db2_default_Util!C3*Weighting!Q3+TUM_db2_default_Util!D3*Weighting!Q4+TUM_db2_default_Util!E3*Weighting!Q5+TUM_db2_default_Util!F3*Weighting!Q6+TUM_db2_default_Util!G3*Weighting!Q7+TUM_db2_default_Util!H3*Weighting!Q8+TUM_db2_default_Util!I3*Weighting!Q9+TUM_db2_default_Util!J3*Weighting!Q10+TUM_db2_default_Util!K3*Weighting!Q11+TUM_db2_default_Util!L3*Weighting!Q12+TUM_db2_default_Util!M3*Weighting!Q13+TUM_db2_default_Util!N3*Weighting!Q14+TUM_db2_default_Util!O3*Weighting!Q15+TUM_db2_default_Util!P3*Weighting!Q16+TUM_db2_default_Util!Q3*Weighting!Q17</f>
        <v>-4.6911782802013576E-3</v>
      </c>
      <c r="R3" s="6">
        <f>+TUM_db2_default_Util!B3*Weighting!R2+TUM_db2_default_Util!C3*Weighting!R3+TUM_db2_default_Util!D3*Weighting!R4+TUM_db2_default_Util!E3*Weighting!R5+TUM_db2_default_Util!F3*Weighting!R6+TUM_db2_default_Util!G3*Weighting!R7+TUM_db2_default_Util!H3*Weighting!R8+TUM_db2_default_Util!I3*Weighting!R9+TUM_db2_default_Util!J3*Weighting!R10+TUM_db2_default_Util!K3*Weighting!R11+TUM_db2_default_Util!L3*Weighting!R12+TUM_db2_default_Util!M3*Weighting!R13+TUM_db2_default_Util!N3*Weighting!R14+TUM_db2_default_Util!O3*Weighting!R15+TUM_db2_default_Util!P3*Weighting!R16+TUM_db2_default_Util!Q3*Weighting!R17</f>
        <v>-3.1220071190189717E-2</v>
      </c>
      <c r="S3" s="6">
        <f>+TUM_db2_default_Util!B3*Weighting!S2+TUM_db2_default_Util!C3*Weighting!S3+TUM_db2_default_Util!D3*Weighting!S4+TUM_db2_default_Util!E3*Weighting!S5+TUM_db2_default_Util!F3*Weighting!S6+TUM_db2_default_Util!G3*Weighting!S7+TUM_db2_default_Util!H3*Weighting!S8+TUM_db2_default_Util!I3*Weighting!S9+TUM_db2_default_Util!J3*Weighting!S10+TUM_db2_default_Util!K3*Weighting!S11+TUM_db2_default_Util!L3*Weighting!S12+TUM_db2_default_Util!M3*Weighting!S13+TUM_db2_default_Util!N3*Weighting!S14+TUM_db2_default_Util!O3*Weighting!S15+TUM_db2_default_Util!P3*Weighting!S16+TUM_db2_default_Util!Q3*Weighting!S17</f>
        <v>-2.0780452023582318E-2</v>
      </c>
      <c r="T3" s="6">
        <f>+TUM_db2_default_Util!B3*Weighting!T2+TUM_db2_default_Util!C3*Weighting!T3+TUM_db2_default_Util!D3*Weighting!T4+TUM_db2_default_Util!E3*Weighting!T5+TUM_db2_default_Util!F3*Weighting!T6+TUM_db2_default_Util!G3*Weighting!T7+TUM_db2_default_Util!H3*Weighting!T8+TUM_db2_default_Util!I3*Weighting!T9+TUM_db2_default_Util!J3*Weighting!T10+TUM_db2_default_Util!K3*Weighting!T11+TUM_db2_default_Util!L3*Weighting!T12+TUM_db2_default_Util!M3*Weighting!T13+TUM_db2_default_Util!N3*Weighting!T14+TUM_db2_default_Util!O3*Weighting!T15+TUM_db2_default_Util!P3*Weighting!T16+TUM_db2_default_Util!Q3*Weighting!T17</f>
        <v>-2.2852335611456085E-2</v>
      </c>
      <c r="U3" s="6">
        <f>+TUM_db2_default_Util!B3*Weighting!U2+TUM_db2_default_Util!C3*Weighting!U3+TUM_db2_default_Util!D3*Weighting!U4+TUM_db2_default_Util!E3*Weighting!U5+TUM_db2_default_Util!F3*Weighting!U6+TUM_db2_default_Util!G3*Weighting!U7+TUM_db2_default_Util!H3*Weighting!U8+TUM_db2_default_Util!I3*Weighting!U9+TUM_db2_default_Util!J3*Weighting!U10+TUM_db2_default_Util!K3*Weighting!U11+TUM_db2_default_Util!L3*Weighting!U12+TUM_db2_default_Util!M3*Weighting!U13+TUM_db2_default_Util!N3*Weighting!U14+TUM_db2_default_Util!O3*Weighting!U15+TUM_db2_default_Util!P3*Weighting!U16+TUM_db2_default_Util!Q3*Weighting!U17</f>
        <v>-3.4034776617371666E-3</v>
      </c>
      <c r="V3" s="6">
        <f>+TUM_db2_default_Util!B3*Weighting!V2+TUM_db2_default_Util!C3*Weighting!V3+TUM_db2_default_Util!D3*Weighting!V4+TUM_db2_default_Util!E3*Weighting!V5+TUM_db2_default_Util!F3*Weighting!V6+TUM_db2_default_Util!G3*Weighting!V7+TUM_db2_default_Util!H3*Weighting!V8+TUM_db2_default_Util!I3*Weighting!V9+TUM_db2_default_Util!J3*Weighting!V10+TUM_db2_default_Util!K3*Weighting!V11+TUM_db2_default_Util!L3*Weighting!V12+TUM_db2_default_Util!M3*Weighting!V13+TUM_db2_default_Util!N3*Weighting!V14+TUM_db2_default_Util!O3*Weighting!V15+TUM_db2_default_Util!P3*Weighting!V16+TUM_db2_default_Util!Q3*Weighting!V17</f>
        <v>-1.2811193259736824E-2</v>
      </c>
      <c r="W3" s="6">
        <f>+TUM_db2_default_Util!B3*Weighting!W2+TUM_db2_default_Util!C3*Weighting!W3+TUM_db2_default_Util!D3*Weighting!W4+TUM_db2_default_Util!E3*Weighting!W5+TUM_db2_default_Util!F3*Weighting!W6+TUM_db2_default_Util!G3*Weighting!W7+TUM_db2_default_Util!H3*Weighting!W8+TUM_db2_default_Util!I3*Weighting!W9+TUM_db2_default_Util!J3*Weighting!W10+TUM_db2_default_Util!K3*Weighting!W11+TUM_db2_default_Util!L3*Weighting!W12+TUM_db2_default_Util!M3*Weighting!W13+TUM_db2_default_Util!N3*Weighting!W14+TUM_db2_default_Util!O3*Weighting!W15+TUM_db2_default_Util!P3*Weighting!W16+TUM_db2_default_Util!Q3*Weighting!W17</f>
        <v>-0.20991536543697975</v>
      </c>
      <c r="X3" s="6">
        <f>+TUM_db2_default_Util!B3*Weighting!X2+TUM_db2_default_Util!C3*Weighting!X3+TUM_db2_default_Util!D3*Weighting!X4+TUM_db2_default_Util!E3*Weighting!X5+TUM_db2_default_Util!F3*Weighting!X6+TUM_db2_default_Util!G3*Weighting!X7+TUM_db2_default_Util!H3*Weighting!X8+TUM_db2_default_Util!I3*Weighting!X9+TUM_db2_default_Util!J3*Weighting!X10+TUM_db2_default_Util!K3*Weighting!X11+TUM_db2_default_Util!L3*Weighting!X12+TUM_db2_default_Util!M3*Weighting!X13+TUM_db2_default_Util!N3*Weighting!X14+TUM_db2_default_Util!O3*Weighting!X15+TUM_db2_default_Util!P3*Weighting!X16+TUM_db2_default_Util!Q3*Weighting!X17</f>
        <v>-7.115646812958459E-3</v>
      </c>
      <c r="Y3" s="6">
        <f>+TUM_db2_default_Util!B3*Weighting!Y2+TUM_db2_default_Util!C3*Weighting!Y3+TUM_db2_default_Util!D3*Weighting!Y4+TUM_db2_default_Util!E3*Weighting!Y5+TUM_db2_default_Util!F3*Weighting!Y6+TUM_db2_default_Util!G3*Weighting!Y7+TUM_db2_default_Util!H3*Weighting!Y8+TUM_db2_default_Util!I3*Weighting!Y9+TUM_db2_default_Util!J3*Weighting!Y10+TUM_db2_default_Util!K3*Weighting!Y11+TUM_db2_default_Util!L3*Weighting!Y12+TUM_db2_default_Util!M3*Weighting!Y13+TUM_db2_default_Util!N3*Weighting!Y14+TUM_db2_default_Util!O3*Weighting!Y15+TUM_db2_default_Util!P3*Weighting!Y16+TUM_db2_default_Util!Q3*Weighting!Y17</f>
        <v>-3.1739007025633702E-3</v>
      </c>
      <c r="Z3" s="6">
        <f>+TUM_db2_default_Util!B3*Weighting!Z2+TUM_db2_default_Util!C3*Weighting!Z3+TUM_db2_default_Util!D3*Weighting!Z4+TUM_db2_default_Util!E3*Weighting!Z5+TUM_db2_default_Util!F3*Weighting!Z6+TUM_db2_default_Util!G3*Weighting!Z7+TUM_db2_default_Util!H3*Weighting!Z8+TUM_db2_default_Util!I3*Weighting!Z9+TUM_db2_default_Util!J3*Weighting!Z10+TUM_db2_default_Util!K3*Weighting!Z11+TUM_db2_default_Util!L3*Weighting!Z12+TUM_db2_default_Util!M3*Weighting!Z13+TUM_db2_default_Util!N3*Weighting!Z14+TUM_db2_default_Util!O3*Weighting!Z15+TUM_db2_default_Util!P3*Weighting!Z16+TUM_db2_default_Util!Q3*Weighting!Z17</f>
        <v>-9.2799500720803785E-2</v>
      </c>
      <c r="AA3" s="6">
        <f>+TUM_db2_default_Util!B3*Weighting!AA2+TUM_db2_default_Util!C3*Weighting!AA3+TUM_db2_default_Util!D3*Weighting!AA4+TUM_db2_default_Util!E3*Weighting!AA5+TUM_db2_default_Util!F3*Weighting!AA6+TUM_db2_default_Util!G3*Weighting!AA7+TUM_db2_default_Util!H3*Weighting!AA8+TUM_db2_default_Util!I3*Weighting!AA9+TUM_db2_default_Util!J3*Weighting!AA10+TUM_db2_default_Util!K3*Weighting!AA11+TUM_db2_default_Util!L3*Weighting!AA12+TUM_db2_default_Util!M3*Weighting!AA13+TUM_db2_default_Util!N3*Weighting!AA14+TUM_db2_default_Util!O3*Weighting!AA15+TUM_db2_default_Util!P3*Weighting!AA16+TUM_db2_default_Util!Q3*Weighting!AA17</f>
        <v>-5.6409697762222204E-2</v>
      </c>
    </row>
    <row r="4" spans="1:27" x14ac:dyDescent="0.35">
      <c r="A4" s="5" t="s">
        <v>3</v>
      </c>
      <c r="B4" s="6">
        <f ca="1">+TUM_db2_default_Util!B4*Weighting!B2+TUM_db2_default_Util!C4*Weighting!B3+TUM_db2_default_Util!D4*Weighting!B4+TUM_db2_default_Util!E4*Weighting!B5+TUM_db2_default_Util!F4*Weighting!B6+TUM_db2_default_Util!G4*Weighting!B7+TUM_db2_default_Util!H4*Weighting!B8+TUM_db2_default_Util!I4*Weighting!B9+TUM_db2_default_Util!J4*Weighting!B10+TUM_db2_default_Util!K4*Weighting!B11+TUM_db2_default_Util!L4*Weighting!B12+TUM_db2_default_Util!M4*Weighting!B13+TUM_db2_default_Util!N4*Weighting!B14+TUM_db2_default_Util!O4*Weighting!B15+TUM_db2_default_Util!P4*Weighting!B16+TUM_db2_default_Util!Q4*Weighting!B17</f>
        <v>-3.3212735052510047</v>
      </c>
      <c r="C4" s="6">
        <f ca="1">+TUM_db2_default_Util!B4*Weighting!C2+TUM_db2_default_Util!C4*Weighting!C3+TUM_db2_default_Util!D4*Weighting!C4+TUM_db2_default_Util!E4*Weighting!C5+TUM_db2_default_Util!F4*Weighting!C6+TUM_db2_default_Util!G4*Weighting!C7+TUM_db2_default_Util!H4*Weighting!C8+TUM_db2_default_Util!I4*Weighting!C9+TUM_db2_default_Util!J4*Weighting!C10+TUM_db2_default_Util!K4*Weighting!C11+TUM_db2_default_Util!L4*Weighting!C12+TUM_db2_default_Util!M4*Weighting!C13+TUM_db2_default_Util!N4*Weighting!C14+TUM_db2_default_Util!O4*Weighting!C15+TUM_db2_default_Util!P4*Weighting!C16+TUM_db2_default_Util!Q4*Weighting!C17</f>
        <v>-2.9410565667816502</v>
      </c>
      <c r="D4" s="6">
        <f ca="1">+TUM_db2_default_Util!B4*Weighting!D2+TUM_db2_default_Util!C4*Weighting!D3+TUM_db2_default_Util!D4*Weighting!D4+TUM_db2_default_Util!E4*Weighting!D5+TUM_db2_default_Util!F4*Weighting!D6+TUM_db2_default_Util!G4*Weighting!D7+TUM_db2_default_Util!H4*Weighting!D8+TUM_db2_default_Util!I4*Weighting!D9+TUM_db2_default_Util!J4*Weighting!D10+TUM_db2_default_Util!K4*Weighting!D11+TUM_db2_default_Util!L4*Weighting!D12+TUM_db2_default_Util!M4*Weighting!D13+TUM_db2_default_Util!N4*Weighting!D14+TUM_db2_default_Util!O4*Weighting!D15+TUM_db2_default_Util!P4*Weighting!D16+TUM_db2_default_Util!Q4*Weighting!D17</f>
        <v>-3.2406749592250641</v>
      </c>
      <c r="E4" s="6">
        <f ca="1">+TUM_db2_default_Util!B4*Weighting!E2+TUM_db2_default_Util!C4*Weighting!E3+TUM_db2_default_Util!D4*Weighting!E4+TUM_db2_default_Util!E4*Weighting!E5+TUM_db2_default_Util!F4*Weighting!E6+TUM_db2_default_Util!G4*Weighting!E7+TUM_db2_default_Util!H4*Weighting!E8+TUM_db2_default_Util!I4*Weighting!E9+TUM_db2_default_Util!J4*Weighting!E10+TUM_db2_default_Util!K4*Weighting!E11+TUM_db2_default_Util!L4*Weighting!E12+TUM_db2_default_Util!M4*Weighting!E13+TUM_db2_default_Util!N4*Weighting!E14+TUM_db2_default_Util!O4*Weighting!E15+TUM_db2_default_Util!P4*Weighting!E16+TUM_db2_default_Util!Q4*Weighting!E17</f>
        <v>-1.3163663274070481</v>
      </c>
      <c r="F4" s="6">
        <f ca="1">+TUM_db2_default_Util!B4*Weighting!F2+TUM_db2_default_Util!C4*Weighting!F3+TUM_db2_default_Util!D4*Weighting!F4+TUM_db2_default_Util!E4*Weighting!F5+TUM_db2_default_Util!F4*Weighting!F6+TUM_db2_default_Util!G4*Weighting!F7+TUM_db2_default_Util!H4*Weighting!F8+TUM_db2_default_Util!I4*Weighting!F9+TUM_db2_default_Util!J4*Weighting!F10+TUM_db2_default_Util!K4*Weighting!F11+TUM_db2_default_Util!L4*Weighting!F12+TUM_db2_default_Util!M4*Weighting!F13+TUM_db2_default_Util!N4*Weighting!F14+TUM_db2_default_Util!O4*Weighting!F15+TUM_db2_default_Util!P4*Weighting!F16+TUM_db2_default_Util!Q4*Weighting!F17</f>
        <v>-3.2462936322174434</v>
      </c>
      <c r="G4" s="6">
        <f>+TUM_db2_default_Util!B4*Weighting!G2+TUM_db2_default_Util!C4*Weighting!G3+TUM_db2_default_Util!D4*Weighting!G4+TUM_db2_default_Util!E4*Weighting!G5+TUM_db2_default_Util!F4*Weighting!G6+TUM_db2_default_Util!G4*Weighting!G7+TUM_db2_default_Util!H4*Weighting!G8+TUM_db2_default_Util!I4*Weighting!G9+TUM_db2_default_Util!J4*Weighting!G10+TUM_db2_default_Util!K4*Weighting!G11+TUM_db2_default_Util!L4*Weighting!G12+TUM_db2_default_Util!M4*Weighting!G13+TUM_db2_default_Util!N4*Weighting!G14+TUM_db2_default_Util!O4*Weighting!G15+TUM_db2_default_Util!P4*Weighting!G16+TUM_db2_default_Util!Q4*Weighting!G17</f>
        <v>-2.1665926537332316</v>
      </c>
      <c r="H4" s="6">
        <f>+TUM_db2_default_Util!B4*Weighting!H2+TUM_db2_default_Util!C4*Weighting!H3+TUM_db2_default_Util!D4*Weighting!H4+TUM_db2_default_Util!E4*Weighting!H5+TUM_db2_default_Util!F4*Weighting!H6+TUM_db2_default_Util!G4*Weighting!H7+TUM_db2_default_Util!H4*Weighting!H8+TUM_db2_default_Util!I4*Weighting!H9+TUM_db2_default_Util!J4*Weighting!H10+TUM_db2_default_Util!K4*Weighting!H11+TUM_db2_default_Util!L4*Weighting!H12+TUM_db2_default_Util!M4*Weighting!H13+TUM_db2_default_Util!N4*Weighting!H14+TUM_db2_default_Util!O4*Weighting!H15+TUM_db2_default_Util!P4*Weighting!H16+TUM_db2_default_Util!Q4*Weighting!H17</f>
        <v>-2.2175976673115727</v>
      </c>
      <c r="I4" s="6">
        <f>+TUM_db2_default_Util!B4*Weighting!I2+TUM_db2_default_Util!C4*Weighting!I3+TUM_db2_default_Util!D4*Weighting!I4+TUM_db2_default_Util!E4*Weighting!I5+TUM_db2_default_Util!F4*Weighting!I6+TUM_db2_default_Util!G4*Weighting!I7+TUM_db2_default_Util!H4*Weighting!I8+TUM_db2_default_Util!I4*Weighting!I9+TUM_db2_default_Util!J4*Weighting!I10+TUM_db2_default_Util!K4*Weighting!I11+TUM_db2_default_Util!L4*Weighting!I12+TUM_db2_default_Util!M4*Weighting!I13+TUM_db2_default_Util!N4*Weighting!I14+TUM_db2_default_Util!O4*Weighting!I15+TUM_db2_default_Util!P4*Weighting!I16+TUM_db2_default_Util!Q4*Weighting!I17</f>
        <v>-2.2226612151438854</v>
      </c>
      <c r="J4" s="6">
        <f>+TUM_db2_default_Util!B4*Weighting!J2+TUM_db2_default_Util!C4*Weighting!J3+TUM_db2_default_Util!D4*Weighting!J4+TUM_db2_default_Util!E4*Weighting!J5+TUM_db2_default_Util!F4*Weighting!J6+TUM_db2_default_Util!G4*Weighting!J7+TUM_db2_default_Util!H4*Weighting!J8+TUM_db2_default_Util!I4*Weighting!J9+TUM_db2_default_Util!J4*Weighting!J10+TUM_db2_default_Util!K4*Weighting!J11+TUM_db2_default_Util!L4*Weighting!J12+TUM_db2_default_Util!M4*Weighting!J13+TUM_db2_default_Util!N4*Weighting!J14+TUM_db2_default_Util!O4*Weighting!J15+TUM_db2_default_Util!P4*Weighting!J16+TUM_db2_default_Util!Q4*Weighting!J17</f>
        <v>-1.6660385540438527</v>
      </c>
      <c r="K4" s="6">
        <f>+TUM_db2_default_Util!B4*Weighting!K2+TUM_db2_default_Util!C4*Weighting!K3+TUM_db2_default_Util!D4*Weighting!K4+TUM_db2_default_Util!E4*Weighting!K5+TUM_db2_default_Util!F4*Weighting!K6+TUM_db2_default_Util!G4*Weighting!K7+TUM_db2_default_Util!H4*Weighting!K8+TUM_db2_default_Util!I4*Weighting!K9+TUM_db2_default_Util!J4*Weighting!K10+TUM_db2_default_Util!K4*Weighting!K11+TUM_db2_default_Util!L4*Weighting!K12+TUM_db2_default_Util!M4*Weighting!K13+TUM_db2_default_Util!N4*Weighting!K14+TUM_db2_default_Util!O4*Weighting!K15+TUM_db2_default_Util!P4*Weighting!K16+TUM_db2_default_Util!Q4*Weighting!K17</f>
        <v>-2.2281462754255119</v>
      </c>
      <c r="L4" s="6">
        <f>+TUM_db2_default_Util!B4*Weighting!L2+TUM_db2_default_Util!C4*Weighting!L3+TUM_db2_default_Util!D4*Weighting!L4+TUM_db2_default_Util!E4*Weighting!L5+TUM_db2_default_Util!F4*Weighting!L6+TUM_db2_default_Util!G4*Weighting!L7+TUM_db2_default_Util!H4*Weighting!L8+TUM_db2_default_Util!I4*Weighting!L9+TUM_db2_default_Util!J4*Weighting!L10+TUM_db2_default_Util!K4*Weighting!L11+TUM_db2_default_Util!L4*Weighting!L12+TUM_db2_default_Util!M4*Weighting!L13+TUM_db2_default_Util!N4*Weighting!L14+TUM_db2_default_Util!O4*Weighting!L15+TUM_db2_default_Util!P4*Weighting!L16+TUM_db2_default_Util!Q4*Weighting!L17</f>
        <v>-3.5351905914668205</v>
      </c>
      <c r="M4" s="6">
        <f>+TUM_db2_default_Util!B4*Weighting!M2+TUM_db2_default_Util!C4*Weighting!M3+TUM_db2_default_Util!D4*Weighting!M4+TUM_db2_default_Util!E4*Weighting!M5+TUM_db2_default_Util!F4*Weighting!M6+TUM_db2_default_Util!G4*Weighting!M7+TUM_db2_default_Util!H4*Weighting!M8+TUM_db2_default_Util!I4*Weighting!M9+TUM_db2_default_Util!J4*Weighting!M10+TUM_db2_default_Util!K4*Weighting!M11+TUM_db2_default_Util!L4*Weighting!M12+TUM_db2_default_Util!M4*Weighting!M13+TUM_db2_default_Util!N4*Weighting!M14+TUM_db2_default_Util!O4*Weighting!M15+TUM_db2_default_Util!P4*Weighting!M16+TUM_db2_default_Util!Q4*Weighting!M17</f>
        <v>-6.3554148388078033E-2</v>
      </c>
      <c r="N4" s="6">
        <f>+TUM_db2_default_Util!B4*Weighting!N2+TUM_db2_default_Util!C4*Weighting!N3+TUM_db2_default_Util!D4*Weighting!N4+TUM_db2_default_Util!E4*Weighting!N5+TUM_db2_default_Util!F4*Weighting!N6+TUM_db2_default_Util!G4*Weighting!N7+TUM_db2_default_Util!H4*Weighting!N8+TUM_db2_default_Util!I4*Weighting!N9+TUM_db2_default_Util!J4*Weighting!N10+TUM_db2_default_Util!K4*Weighting!N11+TUM_db2_default_Util!L4*Weighting!N12+TUM_db2_default_Util!M4*Weighting!N13+TUM_db2_default_Util!N4*Weighting!N14+TUM_db2_default_Util!O4*Weighting!N15+TUM_db2_default_Util!P4*Weighting!N16+TUM_db2_default_Util!Q4*Weighting!N17</f>
        <v>-6.1808056032951777</v>
      </c>
      <c r="O4" s="6">
        <f>+TUM_db2_default_Util!B4*Weighting!O2+TUM_db2_default_Util!C4*Weighting!O3+TUM_db2_default_Util!D4*Weighting!O4+TUM_db2_default_Util!E4*Weighting!O5+TUM_db2_default_Util!F4*Weighting!O6+TUM_db2_default_Util!G4*Weighting!O7+TUM_db2_default_Util!H4*Weighting!O8+TUM_db2_default_Util!I4*Weighting!O9+TUM_db2_default_Util!J4*Weighting!O10+TUM_db2_default_Util!K4*Weighting!O11+TUM_db2_default_Util!L4*Weighting!O12+TUM_db2_default_Util!M4*Weighting!O13+TUM_db2_default_Util!N4*Weighting!O14+TUM_db2_default_Util!O4*Weighting!O15+TUM_db2_default_Util!P4*Weighting!O16+TUM_db2_default_Util!Q4*Weighting!O17</f>
        <v>-5.6797210782621628</v>
      </c>
      <c r="P4" s="6">
        <f>+TUM_db2_default_Util!B4*Weighting!P2+TUM_db2_default_Util!C4*Weighting!P3+TUM_db2_default_Util!D4*Weighting!P4+TUM_db2_default_Util!E4*Weighting!P5+TUM_db2_default_Util!F4*Weighting!P6+TUM_db2_default_Util!G4*Weighting!P7+TUM_db2_default_Util!H4*Weighting!P8+TUM_db2_default_Util!I4*Weighting!P9+TUM_db2_default_Util!J4*Weighting!P10+TUM_db2_default_Util!K4*Weighting!P11+TUM_db2_default_Util!L4*Weighting!P12+TUM_db2_default_Util!M4*Weighting!P13+TUM_db2_default_Util!N4*Weighting!P14+TUM_db2_default_Util!O4*Weighting!P15+TUM_db2_default_Util!P4*Weighting!P16+TUM_db2_default_Util!Q4*Weighting!P17</f>
        <v>-4.0154081396421635</v>
      </c>
      <c r="Q4" s="6">
        <f>+TUM_db2_default_Util!B4*Weighting!Q2+TUM_db2_default_Util!C4*Weighting!Q3+TUM_db2_default_Util!D4*Weighting!Q4+TUM_db2_default_Util!E4*Weighting!Q5+TUM_db2_default_Util!F4*Weighting!Q6+TUM_db2_default_Util!G4*Weighting!Q7+TUM_db2_default_Util!H4*Weighting!Q8+TUM_db2_default_Util!I4*Weighting!Q9+TUM_db2_default_Util!J4*Weighting!Q10+TUM_db2_default_Util!K4*Weighting!Q11+TUM_db2_default_Util!L4*Weighting!Q12+TUM_db2_default_Util!M4*Weighting!Q13+TUM_db2_default_Util!N4*Weighting!Q14+TUM_db2_default_Util!O4*Weighting!Q15+TUM_db2_default_Util!P4*Weighting!Q16+TUM_db2_default_Util!Q4*Weighting!Q17</f>
        <v>-0.21580180588434675</v>
      </c>
      <c r="R4" s="6">
        <f>+TUM_db2_default_Util!B4*Weighting!R2+TUM_db2_default_Util!C4*Weighting!R3+TUM_db2_default_Util!D4*Weighting!R4+TUM_db2_default_Util!E4*Weighting!R5+TUM_db2_default_Util!F4*Weighting!R6+TUM_db2_default_Util!G4*Weighting!R7+TUM_db2_default_Util!H4*Weighting!R8+TUM_db2_default_Util!I4*Weighting!R9+TUM_db2_default_Util!J4*Weighting!R10+TUM_db2_default_Util!K4*Weighting!R11+TUM_db2_default_Util!L4*Weighting!R12+TUM_db2_default_Util!M4*Weighting!R13+TUM_db2_default_Util!N4*Weighting!R14+TUM_db2_default_Util!O4*Weighting!R15+TUM_db2_default_Util!P4*Weighting!R16+TUM_db2_default_Util!Q4*Weighting!R17</f>
        <v>-0.9540915596446311</v>
      </c>
      <c r="S4" s="6">
        <f>+TUM_db2_default_Util!B4*Weighting!S2+TUM_db2_default_Util!C4*Weighting!S3+TUM_db2_default_Util!D4*Weighting!S4+TUM_db2_default_Util!E4*Weighting!S5+TUM_db2_default_Util!F4*Weighting!S6+TUM_db2_default_Util!G4*Weighting!S7+TUM_db2_default_Util!H4*Weighting!S8+TUM_db2_default_Util!I4*Weighting!S9+TUM_db2_default_Util!J4*Weighting!S10+TUM_db2_default_Util!K4*Weighting!S11+TUM_db2_default_Util!L4*Weighting!S12+TUM_db2_default_Util!M4*Weighting!S13+TUM_db2_default_Util!N4*Weighting!S14+TUM_db2_default_Util!O4*Weighting!S15+TUM_db2_default_Util!P4*Weighting!S16+TUM_db2_default_Util!Q4*Weighting!S17</f>
        <v>-3.4703789841383648</v>
      </c>
      <c r="T4" s="6">
        <f>+TUM_db2_default_Util!B4*Weighting!T2+TUM_db2_default_Util!C4*Weighting!T3+TUM_db2_default_Util!D4*Weighting!T4+TUM_db2_default_Util!E4*Weighting!T5+TUM_db2_default_Util!F4*Weighting!T6+TUM_db2_default_Util!G4*Weighting!T7+TUM_db2_default_Util!H4*Weighting!T8+TUM_db2_default_Util!I4*Weighting!T9+TUM_db2_default_Util!J4*Weighting!T10+TUM_db2_default_Util!K4*Weighting!T11+TUM_db2_default_Util!L4*Weighting!T12+TUM_db2_default_Util!M4*Weighting!T13+TUM_db2_default_Util!N4*Weighting!T14+TUM_db2_default_Util!O4*Weighting!T15+TUM_db2_default_Util!P4*Weighting!T16+TUM_db2_default_Util!Q4*Weighting!T17</f>
        <v>-4.6377402608920404</v>
      </c>
      <c r="U4" s="6">
        <f>+TUM_db2_default_Util!B4*Weighting!U2+TUM_db2_default_Util!C4*Weighting!U3+TUM_db2_default_Util!D4*Weighting!U4+TUM_db2_default_Util!E4*Weighting!U5+TUM_db2_default_Util!F4*Weighting!U6+TUM_db2_default_Util!G4*Weighting!U7+TUM_db2_default_Util!H4*Weighting!U8+TUM_db2_default_Util!I4*Weighting!U9+TUM_db2_default_Util!J4*Weighting!U10+TUM_db2_default_Util!K4*Weighting!U11+TUM_db2_default_Util!L4*Weighting!U12+TUM_db2_default_Util!M4*Weighting!U13+TUM_db2_default_Util!N4*Weighting!U14+TUM_db2_default_Util!O4*Weighting!U15+TUM_db2_default_Util!P4*Weighting!U16+TUM_db2_default_Util!Q4*Weighting!U17</f>
        <v>-0.10636013197223122</v>
      </c>
      <c r="V4" s="6">
        <f>+TUM_db2_default_Util!B4*Weighting!V2+TUM_db2_default_Util!C4*Weighting!V3+TUM_db2_default_Util!D4*Weighting!V4+TUM_db2_default_Util!E4*Weighting!V5+TUM_db2_default_Util!F4*Weighting!V6+TUM_db2_default_Util!G4*Weighting!V7+TUM_db2_default_Util!H4*Weighting!V8+TUM_db2_default_Util!I4*Weighting!V9+TUM_db2_default_Util!J4*Weighting!V10+TUM_db2_default_Util!K4*Weighting!V11+TUM_db2_default_Util!L4*Weighting!V12+TUM_db2_default_Util!M4*Weighting!V13+TUM_db2_default_Util!N4*Weighting!V14+TUM_db2_default_Util!O4*Weighting!V15+TUM_db2_default_Util!P4*Weighting!V16+TUM_db2_default_Util!Q4*Weighting!V17</f>
        <v>-0.49919203055891281</v>
      </c>
      <c r="W4" s="6">
        <f>+TUM_db2_default_Util!B4*Weighting!W2+TUM_db2_default_Util!C4*Weighting!W3+TUM_db2_default_Util!D4*Weighting!W4+TUM_db2_default_Util!E4*Weighting!W5+TUM_db2_default_Util!F4*Weighting!W6+TUM_db2_default_Util!G4*Weighting!W7+TUM_db2_default_Util!H4*Weighting!W8+TUM_db2_default_Util!I4*Weighting!W9+TUM_db2_default_Util!J4*Weighting!W10+TUM_db2_default_Util!K4*Weighting!W11+TUM_db2_default_Util!L4*Weighting!W12+TUM_db2_default_Util!M4*Weighting!W13+TUM_db2_default_Util!N4*Weighting!W14+TUM_db2_default_Util!O4*Weighting!W15+TUM_db2_default_Util!P4*Weighting!W16+TUM_db2_default_Util!Q4*Weighting!W17</f>
        <v>-1.4251433193377359</v>
      </c>
      <c r="X4" s="6">
        <f>+TUM_db2_default_Util!B4*Weighting!X2+TUM_db2_default_Util!C4*Weighting!X3+TUM_db2_default_Util!D4*Weighting!X4+TUM_db2_default_Util!E4*Weighting!X5+TUM_db2_default_Util!F4*Weighting!X6+TUM_db2_default_Util!G4*Weighting!X7+TUM_db2_default_Util!H4*Weighting!X8+TUM_db2_default_Util!I4*Weighting!X9+TUM_db2_default_Util!J4*Weighting!X10+TUM_db2_default_Util!K4*Weighting!X11+TUM_db2_default_Util!L4*Weighting!X12+TUM_db2_default_Util!M4*Weighting!X13+TUM_db2_default_Util!N4*Weighting!X14+TUM_db2_default_Util!O4*Weighting!X15+TUM_db2_default_Util!P4*Weighting!X16+TUM_db2_default_Util!Q4*Weighting!X17</f>
        <v>-0.1981658301143932</v>
      </c>
      <c r="Y4" s="6">
        <f>+TUM_db2_default_Util!B4*Weighting!Y2+TUM_db2_default_Util!C4*Weighting!Y3+TUM_db2_default_Util!D4*Weighting!Y4+TUM_db2_default_Util!E4*Weighting!Y5+TUM_db2_default_Util!F4*Weighting!Y6+TUM_db2_default_Util!G4*Weighting!Y7+TUM_db2_default_Util!H4*Weighting!Y8+TUM_db2_default_Util!I4*Weighting!Y9+TUM_db2_default_Util!J4*Weighting!Y10+TUM_db2_default_Util!K4*Weighting!Y11+TUM_db2_default_Util!L4*Weighting!Y12+TUM_db2_default_Util!M4*Weighting!Y13+TUM_db2_default_Util!N4*Weighting!Y14+TUM_db2_default_Util!O4*Weighting!Y15+TUM_db2_default_Util!P4*Weighting!Y16+TUM_db2_default_Util!Q4*Weighting!Y17</f>
        <v>-0.13195633439765009</v>
      </c>
      <c r="Z4" s="6">
        <f>+TUM_db2_default_Util!B4*Weighting!Z2+TUM_db2_default_Util!C4*Weighting!Z3+TUM_db2_default_Util!D4*Weighting!Z4+TUM_db2_default_Util!E4*Weighting!Z5+TUM_db2_default_Util!F4*Weighting!Z6+TUM_db2_default_Util!G4*Weighting!Z7+TUM_db2_default_Util!H4*Weighting!Z8+TUM_db2_default_Util!I4*Weighting!Z9+TUM_db2_default_Util!J4*Weighting!Z10+TUM_db2_default_Util!K4*Weighting!Z11+TUM_db2_default_Util!L4*Weighting!Z12+TUM_db2_default_Util!M4*Weighting!Z13+TUM_db2_default_Util!N4*Weighting!Z14+TUM_db2_default_Util!O4*Weighting!Z15+TUM_db2_default_Util!P4*Weighting!Z16+TUM_db2_default_Util!Q4*Weighting!Z17</f>
        <v>-1.5548287508320084</v>
      </c>
      <c r="AA4" s="6">
        <f>+TUM_db2_default_Util!B4*Weighting!AA2+TUM_db2_default_Util!C4*Weighting!AA3+TUM_db2_default_Util!D4*Weighting!AA4+TUM_db2_default_Util!E4*Weighting!AA5+TUM_db2_default_Util!F4*Weighting!AA6+TUM_db2_default_Util!G4*Weighting!AA7+TUM_db2_default_Util!H4*Weighting!AA8+TUM_db2_default_Util!I4*Weighting!AA9+TUM_db2_default_Util!J4*Weighting!AA10+TUM_db2_default_Util!K4*Weighting!AA11+TUM_db2_default_Util!L4*Weighting!AA12+TUM_db2_default_Util!M4*Weighting!AA13+TUM_db2_default_Util!N4*Weighting!AA14+TUM_db2_default_Util!O4*Weighting!AA15+TUM_db2_default_Util!P4*Weighting!AA16+TUM_db2_default_Util!Q4*Weighting!AA17</f>
        <v>-1.9971438909049954</v>
      </c>
    </row>
  </sheetData>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2_default_Mat!B2*Weighting!B2+TUM_db2_default_Mat!C2*Weighting!B3+TUM_db2_default_Mat!D2*Weighting!B4+TUM_db2_default_Mat!E2*Weighting!B5+TUM_db2_default_Mat!F2*Weighting!B6+TUM_db2_default_Mat!G2*Weighting!B7+TUM_db2_default_Mat!H2*Weighting!B8+TUM_db2_default_Mat!I2*Weighting!B9+TUM_db2_default_Mat!J2*Weighting!B10+TUM_db2_default_Mat!K2*Weighting!B11+TUM_db2_default_Mat!L2*Weighting!B12+TUM_db2_default_Mat!M2*Weighting!B13+TUM_db2_default_Mat!N2*Weighting!B14+TUM_db2_default_Mat!O2*Weighting!B15+TUM_db2_default_Mat!P2*Weighting!B16+TUM_db2_default_Mat!Q2*Weighting!B17</f>
        <v>166.49642572839011</v>
      </c>
      <c r="C2" s="6">
        <f ca="1">+TUM_db2_default_Mat!B2*Weighting!C2+TUM_db2_default_Mat!C2*Weighting!C3+TUM_db2_default_Mat!D2*Weighting!C4+TUM_db2_default_Mat!E2*Weighting!C5+TUM_db2_default_Mat!F2*Weighting!C6+TUM_db2_default_Mat!G2*Weighting!C7+TUM_db2_default_Mat!H2*Weighting!C8+TUM_db2_default_Mat!I2*Weighting!C9+TUM_db2_default_Mat!J2*Weighting!C10+TUM_db2_default_Mat!K2*Weighting!C11+TUM_db2_default_Mat!L2*Weighting!C12+TUM_db2_default_Mat!M2*Weighting!C13+TUM_db2_default_Mat!N2*Weighting!C14+TUM_db2_default_Mat!O2*Weighting!C15+TUM_db2_default_Mat!P2*Weighting!C16+TUM_db2_default_Mat!Q2*Weighting!C17</f>
        <v>123.1107846003227</v>
      </c>
      <c r="D2" s="6">
        <f ca="1">+TUM_db2_default_Mat!B2*Weighting!D2+TUM_db2_default_Mat!C2*Weighting!D3+TUM_db2_default_Mat!D2*Weighting!D4+TUM_db2_default_Mat!E2*Weighting!D5+TUM_db2_default_Mat!F2*Weighting!D6+TUM_db2_default_Mat!G2*Weighting!D7+TUM_db2_default_Mat!H2*Weighting!D8+TUM_db2_default_Mat!I2*Weighting!D9+TUM_db2_default_Mat!J2*Weighting!D10+TUM_db2_default_Mat!K2*Weighting!D11+TUM_db2_default_Mat!L2*Weighting!D12+TUM_db2_default_Mat!M2*Weighting!D13+TUM_db2_default_Mat!N2*Weighting!D14+TUM_db2_default_Mat!O2*Weighting!D15+TUM_db2_default_Mat!P2*Weighting!D16+TUM_db2_default_Mat!Q2*Weighting!D17</f>
        <v>161.69050439910214</v>
      </c>
      <c r="E2" s="6">
        <f ca="1">+TUM_db2_default_Mat!B2*Weighting!E2+TUM_db2_default_Mat!C2*Weighting!E3+TUM_db2_default_Mat!D2*Weighting!E4+TUM_db2_default_Mat!E2*Weighting!E5+TUM_db2_default_Mat!F2*Weighting!E6+TUM_db2_default_Mat!G2*Weighting!E7+TUM_db2_default_Mat!H2*Weighting!E8+TUM_db2_default_Mat!I2*Weighting!E9+TUM_db2_default_Mat!J2*Weighting!E10+TUM_db2_default_Mat!K2*Weighting!E11+TUM_db2_default_Mat!L2*Weighting!E12+TUM_db2_default_Mat!M2*Weighting!E13+TUM_db2_default_Mat!N2*Weighting!E14+TUM_db2_default_Mat!O2*Weighting!E15+TUM_db2_default_Mat!P2*Weighting!E16+TUM_db2_default_Mat!Q2*Weighting!E17</f>
        <v>91.693313046182766</v>
      </c>
      <c r="F2" s="6">
        <f ca="1">+TUM_db2_default_Mat!B2*Weighting!F2+TUM_db2_default_Mat!C2*Weighting!F3+TUM_db2_default_Mat!D2*Weighting!F4+TUM_db2_default_Mat!E2*Weighting!F5+TUM_db2_default_Mat!F2*Weighting!F6+TUM_db2_default_Mat!G2*Weighting!F7+TUM_db2_default_Mat!H2*Weighting!F8+TUM_db2_default_Mat!I2*Weighting!F9+TUM_db2_default_Mat!J2*Weighting!F10+TUM_db2_default_Mat!K2*Weighting!F11+TUM_db2_default_Mat!L2*Weighting!F12+TUM_db2_default_Mat!M2*Weighting!F13+TUM_db2_default_Mat!N2*Weighting!F14+TUM_db2_default_Mat!O2*Weighting!F15+TUM_db2_default_Mat!P2*Weighting!F16+TUM_db2_default_Mat!Q2*Weighting!F17</f>
        <v>140.0634073987865</v>
      </c>
      <c r="G2" s="6">
        <f>+TUM_db2_default_Mat!B2*Weighting!G2+TUM_db2_default_Mat!C2*Weighting!G3+TUM_db2_default_Mat!D2*Weighting!G4+TUM_db2_default_Mat!E2*Weighting!G5+TUM_db2_default_Mat!F2*Weighting!G6+TUM_db2_default_Mat!G2*Weighting!G7+TUM_db2_default_Mat!H2*Weighting!G8+TUM_db2_default_Mat!I2*Weighting!G9+TUM_db2_default_Mat!J2*Weighting!G10+TUM_db2_default_Mat!K2*Weighting!G11+TUM_db2_default_Mat!L2*Weighting!G12+TUM_db2_default_Mat!M2*Weighting!G13+TUM_db2_default_Mat!N2*Weighting!G14+TUM_db2_default_Mat!O2*Weighting!G15+TUM_db2_default_Mat!P2*Weighting!G16+TUM_db2_default_Mat!Q2*Weighting!G17</f>
        <v>175.5125253489384</v>
      </c>
      <c r="H2" s="6">
        <f>+TUM_db2_default_Mat!B2*Weighting!H2+TUM_db2_default_Mat!C2*Weighting!H3+TUM_db2_default_Mat!D2*Weighting!H4+TUM_db2_default_Mat!E2*Weighting!H5+TUM_db2_default_Mat!F2*Weighting!H6+TUM_db2_default_Mat!G2*Weighting!H7+TUM_db2_default_Mat!H2*Weighting!H8+TUM_db2_default_Mat!I2*Weighting!H9+TUM_db2_default_Mat!J2*Weighting!H10+TUM_db2_default_Mat!K2*Weighting!H11+TUM_db2_default_Mat!L2*Weighting!H12+TUM_db2_default_Mat!M2*Weighting!H13+TUM_db2_default_Mat!N2*Weighting!H14+TUM_db2_default_Mat!O2*Weighting!H15+TUM_db2_default_Mat!P2*Weighting!H16+TUM_db2_default_Mat!Q2*Weighting!H17</f>
        <v>191.45755521774626</v>
      </c>
      <c r="I2" s="6">
        <f>+TUM_db2_default_Mat!B2*Weighting!I2+TUM_db2_default_Mat!C2*Weighting!I3+TUM_db2_default_Mat!D2*Weighting!I4+TUM_db2_default_Mat!E2*Weighting!I5+TUM_db2_default_Mat!F2*Weighting!I6+TUM_db2_default_Mat!G2*Weighting!I7+TUM_db2_default_Mat!H2*Weighting!I8+TUM_db2_default_Mat!I2*Weighting!I9+TUM_db2_default_Mat!J2*Weighting!I10+TUM_db2_default_Mat!K2*Weighting!I11+TUM_db2_default_Mat!L2*Weighting!I12+TUM_db2_default_Mat!M2*Weighting!I13+TUM_db2_default_Mat!N2*Weighting!I14+TUM_db2_default_Mat!O2*Weighting!I15+TUM_db2_default_Mat!P2*Weighting!I16+TUM_db2_default_Mat!Q2*Weighting!I17</f>
        <v>170.37919639931579</v>
      </c>
      <c r="J2" s="6">
        <f>+TUM_db2_default_Mat!B2*Weighting!J2+TUM_db2_default_Mat!C2*Weighting!J3+TUM_db2_default_Mat!D2*Weighting!J4+TUM_db2_default_Mat!E2*Weighting!J5+TUM_db2_default_Mat!F2*Weighting!J6+TUM_db2_default_Mat!G2*Weighting!J7+TUM_db2_default_Mat!H2*Weighting!J8+TUM_db2_default_Mat!I2*Weighting!J9+TUM_db2_default_Mat!J2*Weighting!J10+TUM_db2_default_Mat!K2*Weighting!J11+TUM_db2_default_Mat!L2*Weighting!J12+TUM_db2_default_Mat!M2*Weighting!J13+TUM_db2_default_Mat!N2*Weighting!J14+TUM_db2_default_Mat!O2*Weighting!J15+TUM_db2_default_Mat!P2*Weighting!J16+TUM_db2_default_Mat!Q2*Weighting!J17</f>
        <v>220.92339464470339</v>
      </c>
      <c r="K2" s="6">
        <f>+TUM_db2_default_Mat!B2*Weighting!K2+TUM_db2_default_Mat!C2*Weighting!K3+TUM_db2_default_Mat!D2*Weighting!K4+TUM_db2_default_Mat!E2*Weighting!K5+TUM_db2_default_Mat!F2*Weighting!K6+TUM_db2_default_Mat!G2*Weighting!K7+TUM_db2_default_Mat!H2*Weighting!K8+TUM_db2_default_Mat!I2*Weighting!K9+TUM_db2_default_Mat!J2*Weighting!K10+TUM_db2_default_Mat!K2*Weighting!K11+TUM_db2_default_Mat!L2*Weighting!K12+TUM_db2_default_Mat!M2*Weighting!K13+TUM_db2_default_Mat!N2*Weighting!K14+TUM_db2_default_Mat!O2*Weighting!K15+TUM_db2_default_Mat!P2*Weighting!K16+TUM_db2_default_Mat!Q2*Weighting!K17</f>
        <v>131.63305787991797</v>
      </c>
      <c r="L2" s="6">
        <f>+TUM_db2_default_Mat!B2*Weighting!L2+TUM_db2_default_Mat!C2*Weighting!L3+TUM_db2_default_Mat!D2*Weighting!L4+TUM_db2_default_Mat!E2*Weighting!L5+TUM_db2_default_Mat!F2*Weighting!L6+TUM_db2_default_Mat!G2*Weighting!L7+TUM_db2_default_Mat!H2*Weighting!L8+TUM_db2_default_Mat!I2*Weighting!L9+TUM_db2_default_Mat!J2*Weighting!L10+TUM_db2_default_Mat!K2*Weighting!L11+TUM_db2_default_Mat!L2*Weighting!L12+TUM_db2_default_Mat!M2*Weighting!L13+TUM_db2_default_Mat!N2*Weighting!L14+TUM_db2_default_Mat!O2*Weighting!L15+TUM_db2_default_Mat!P2*Weighting!L16+TUM_db2_default_Mat!Q2*Weighting!L17</f>
        <v>38.957205161906174</v>
      </c>
      <c r="M2" s="6">
        <f>+TUM_db2_default_Mat!B2*Weighting!M2+TUM_db2_default_Mat!C2*Weighting!M3+TUM_db2_default_Mat!D2*Weighting!M4+TUM_db2_default_Mat!E2*Weighting!M5+TUM_db2_default_Mat!F2*Weighting!M6+TUM_db2_default_Mat!G2*Weighting!M7+TUM_db2_default_Mat!H2*Weighting!M8+TUM_db2_default_Mat!I2*Weighting!M9+TUM_db2_default_Mat!J2*Weighting!M10+TUM_db2_default_Mat!K2*Weighting!M11+TUM_db2_default_Mat!L2*Weighting!M12+TUM_db2_default_Mat!M2*Weighting!M13+TUM_db2_default_Mat!N2*Weighting!M14+TUM_db2_default_Mat!O2*Weighting!M15+TUM_db2_default_Mat!P2*Weighting!M16+TUM_db2_default_Mat!Q2*Weighting!M17</f>
        <v>1.7352417554567487</v>
      </c>
      <c r="N2" s="6">
        <f>+TUM_db2_default_Mat!B2*Weighting!N2+TUM_db2_default_Mat!C2*Weighting!N3+TUM_db2_default_Mat!D2*Weighting!N4+TUM_db2_default_Mat!E2*Weighting!N5+TUM_db2_default_Mat!F2*Weighting!N6+TUM_db2_default_Mat!G2*Weighting!N7+TUM_db2_default_Mat!H2*Weighting!N8+TUM_db2_default_Mat!I2*Weighting!N9+TUM_db2_default_Mat!J2*Weighting!N10+TUM_db2_default_Mat!K2*Weighting!N11+TUM_db2_default_Mat!L2*Weighting!N12+TUM_db2_default_Mat!M2*Weighting!N13+TUM_db2_default_Mat!N2*Weighting!N14+TUM_db2_default_Mat!O2*Weighting!N15+TUM_db2_default_Mat!P2*Weighting!N16+TUM_db2_default_Mat!Q2*Weighting!N17</f>
        <v>509.06979152341734</v>
      </c>
      <c r="O2" s="6">
        <f>+TUM_db2_default_Mat!B2*Weighting!O2+TUM_db2_default_Mat!C2*Weighting!O3+TUM_db2_default_Mat!D2*Weighting!O4+TUM_db2_default_Mat!E2*Weighting!O5+TUM_db2_default_Mat!F2*Weighting!O6+TUM_db2_default_Mat!G2*Weighting!O7+TUM_db2_default_Mat!H2*Weighting!O8+TUM_db2_default_Mat!I2*Weighting!O9+TUM_db2_default_Mat!J2*Weighting!O10+TUM_db2_default_Mat!K2*Weighting!O11+TUM_db2_default_Mat!L2*Weighting!O12+TUM_db2_default_Mat!M2*Weighting!O13+TUM_db2_default_Mat!N2*Weighting!O14+TUM_db2_default_Mat!O2*Weighting!O15+TUM_db2_default_Mat!P2*Weighting!O16+TUM_db2_default_Mat!Q2*Weighting!O17</f>
        <v>-157.72696863371789</v>
      </c>
      <c r="P2" s="6">
        <f>+TUM_db2_default_Mat!B2*Weighting!P2+TUM_db2_default_Mat!C2*Weighting!P3+TUM_db2_default_Mat!D2*Weighting!P4+TUM_db2_default_Mat!E2*Weighting!P5+TUM_db2_default_Mat!F2*Weighting!P6+TUM_db2_default_Mat!G2*Weighting!P7+TUM_db2_default_Mat!H2*Weighting!P8+TUM_db2_default_Mat!I2*Weighting!P9+TUM_db2_default_Mat!J2*Weighting!P10+TUM_db2_default_Mat!K2*Weighting!P11+TUM_db2_default_Mat!L2*Weighting!P12+TUM_db2_default_Mat!M2*Weighting!P13+TUM_db2_default_Mat!N2*Weighting!P14+TUM_db2_default_Mat!O2*Weighting!P15+TUM_db2_default_Mat!P2*Weighting!P16+TUM_db2_default_Mat!Q2*Weighting!P17</f>
        <v>56.618185338171706</v>
      </c>
      <c r="Q2" s="6">
        <f>+TUM_db2_default_Mat!B2*Weighting!Q2+TUM_db2_default_Mat!C2*Weighting!Q3+TUM_db2_default_Mat!D2*Weighting!Q4+TUM_db2_default_Mat!E2*Weighting!Q5+TUM_db2_default_Mat!F2*Weighting!Q6+TUM_db2_default_Mat!G2*Weighting!Q7+TUM_db2_default_Mat!H2*Weighting!Q8+TUM_db2_default_Mat!I2*Weighting!Q9+TUM_db2_default_Mat!J2*Weighting!Q10+TUM_db2_default_Mat!K2*Weighting!Q11+TUM_db2_default_Mat!L2*Weighting!Q12+TUM_db2_default_Mat!M2*Weighting!Q13+TUM_db2_default_Mat!N2*Weighting!Q14+TUM_db2_default_Mat!O2*Weighting!Q15+TUM_db2_default_Mat!P2*Weighting!Q16+TUM_db2_default_Mat!Q2*Weighting!Q17</f>
        <v>4.4547008979516676</v>
      </c>
      <c r="R2" s="6">
        <f>+TUM_db2_default_Mat!B2*Weighting!R2+TUM_db2_default_Mat!C2*Weighting!R3+TUM_db2_default_Mat!D2*Weighting!R4+TUM_db2_default_Mat!E2*Weighting!R5+TUM_db2_default_Mat!F2*Weighting!R6+TUM_db2_default_Mat!G2*Weighting!R7+TUM_db2_default_Mat!H2*Weighting!R8+TUM_db2_default_Mat!I2*Weighting!R9+TUM_db2_default_Mat!J2*Weighting!R10+TUM_db2_default_Mat!K2*Weighting!R11+TUM_db2_default_Mat!L2*Weighting!R12+TUM_db2_default_Mat!M2*Weighting!R13+TUM_db2_default_Mat!N2*Weighting!R14+TUM_db2_default_Mat!O2*Weighting!R15+TUM_db2_default_Mat!P2*Weighting!R16+TUM_db2_default_Mat!Q2*Weighting!R17</f>
        <v>62.883545300859382</v>
      </c>
      <c r="S2" s="6">
        <f>+TUM_db2_default_Mat!B2*Weighting!S2+TUM_db2_default_Mat!C2*Weighting!S3+TUM_db2_default_Mat!D2*Weighting!S4+TUM_db2_default_Mat!E2*Weighting!S5+TUM_db2_default_Mat!F2*Weighting!S6+TUM_db2_default_Mat!G2*Weighting!S7+TUM_db2_default_Mat!H2*Weighting!S8+TUM_db2_default_Mat!I2*Weighting!S9+TUM_db2_default_Mat!J2*Weighting!S10+TUM_db2_default_Mat!K2*Weighting!S11+TUM_db2_default_Mat!L2*Weighting!S12+TUM_db2_default_Mat!M2*Weighting!S13+TUM_db2_default_Mat!N2*Weighting!S14+TUM_db2_default_Mat!O2*Weighting!S15+TUM_db2_default_Mat!P2*Weighting!S16+TUM_db2_default_Mat!Q2*Weighting!S17</f>
        <v>78.430372365009958</v>
      </c>
      <c r="T2" s="6">
        <f>+TUM_db2_default_Mat!B2*Weighting!T2+TUM_db2_default_Mat!C2*Weighting!T3+TUM_db2_default_Mat!D2*Weighting!T4+TUM_db2_default_Mat!E2*Weighting!T5+TUM_db2_default_Mat!F2*Weighting!T6+TUM_db2_default_Mat!G2*Weighting!T7+TUM_db2_default_Mat!H2*Weighting!T8+TUM_db2_default_Mat!I2*Weighting!T9+TUM_db2_default_Mat!J2*Weighting!T10+TUM_db2_default_Mat!K2*Weighting!T11+TUM_db2_default_Mat!L2*Weighting!T12+TUM_db2_default_Mat!M2*Weighting!T13+TUM_db2_default_Mat!N2*Weighting!T14+TUM_db2_default_Mat!O2*Weighting!T15+TUM_db2_default_Mat!P2*Weighting!T16+TUM_db2_default_Mat!Q2*Weighting!T17</f>
        <v>99.662075972306184</v>
      </c>
      <c r="U2" s="6">
        <f>+TUM_db2_default_Mat!B2*Weighting!U2+TUM_db2_default_Mat!C2*Weighting!U3+TUM_db2_default_Mat!D2*Weighting!U4+TUM_db2_default_Mat!E2*Weighting!U5+TUM_db2_default_Mat!F2*Weighting!U6+TUM_db2_default_Mat!G2*Weighting!U7+TUM_db2_default_Mat!H2*Weighting!U8+TUM_db2_default_Mat!I2*Weighting!U9+TUM_db2_default_Mat!J2*Weighting!U10+TUM_db2_default_Mat!K2*Weighting!U11+TUM_db2_default_Mat!L2*Weighting!U12+TUM_db2_default_Mat!M2*Weighting!U13+TUM_db2_default_Mat!N2*Weighting!U14+TUM_db2_default_Mat!O2*Weighting!U15+TUM_db2_default_Mat!P2*Weighting!U16+TUM_db2_default_Mat!Q2*Weighting!U17</f>
        <v>67.963549446127942</v>
      </c>
      <c r="V2" s="6">
        <f>+TUM_db2_default_Mat!B2*Weighting!V2+TUM_db2_default_Mat!C2*Weighting!V3+TUM_db2_default_Mat!D2*Weighting!V4+TUM_db2_default_Mat!E2*Weighting!V5+TUM_db2_default_Mat!F2*Weighting!V6+TUM_db2_default_Mat!G2*Weighting!V7+TUM_db2_default_Mat!H2*Weighting!V8+TUM_db2_default_Mat!I2*Weighting!V9+TUM_db2_default_Mat!J2*Weighting!V10+TUM_db2_default_Mat!K2*Weighting!V11+TUM_db2_default_Mat!L2*Weighting!V12+TUM_db2_default_Mat!M2*Weighting!V13+TUM_db2_default_Mat!N2*Weighting!V14+TUM_db2_default_Mat!O2*Weighting!V15+TUM_db2_default_Mat!P2*Weighting!V16+TUM_db2_default_Mat!Q2*Weighting!V17</f>
        <v>131.84040918373714</v>
      </c>
      <c r="W2" s="6">
        <f>+TUM_db2_default_Mat!B2*Weighting!W2+TUM_db2_default_Mat!C2*Weighting!W3+TUM_db2_default_Mat!D2*Weighting!W4+TUM_db2_default_Mat!E2*Weighting!W5+TUM_db2_default_Mat!F2*Weighting!W6+TUM_db2_default_Mat!G2*Weighting!W7+TUM_db2_default_Mat!H2*Weighting!W8+TUM_db2_default_Mat!I2*Weighting!W9+TUM_db2_default_Mat!J2*Weighting!W10+TUM_db2_default_Mat!K2*Weighting!W11+TUM_db2_default_Mat!L2*Weighting!W12+TUM_db2_default_Mat!M2*Weighting!W13+TUM_db2_default_Mat!N2*Weighting!W14+TUM_db2_default_Mat!O2*Weighting!W15+TUM_db2_default_Mat!P2*Weighting!W16+TUM_db2_default_Mat!Q2*Weighting!W17</f>
        <v>674.95860670703325</v>
      </c>
      <c r="X2" s="6">
        <f>+TUM_db2_default_Mat!B2*Weighting!X2+TUM_db2_default_Mat!C2*Weighting!X3+TUM_db2_default_Mat!D2*Weighting!X4+TUM_db2_default_Mat!E2*Weighting!X5+TUM_db2_default_Mat!F2*Weighting!X6+TUM_db2_default_Mat!G2*Weighting!X7+TUM_db2_default_Mat!H2*Weighting!X8+TUM_db2_default_Mat!I2*Weighting!X9+TUM_db2_default_Mat!J2*Weighting!X10+TUM_db2_default_Mat!K2*Weighting!X11+TUM_db2_default_Mat!L2*Weighting!X12+TUM_db2_default_Mat!M2*Weighting!X13+TUM_db2_default_Mat!N2*Weighting!X14+TUM_db2_default_Mat!O2*Weighting!X15+TUM_db2_default_Mat!P2*Weighting!X16+TUM_db2_default_Mat!Q2*Weighting!X17</f>
        <v>85.190006680000295</v>
      </c>
      <c r="Y2" s="6">
        <f>+TUM_db2_default_Mat!B2*Weighting!Y2+TUM_db2_default_Mat!C2*Weighting!Y3+TUM_db2_default_Mat!D2*Weighting!Y4+TUM_db2_default_Mat!E2*Weighting!Y5+TUM_db2_default_Mat!F2*Weighting!Y6+TUM_db2_default_Mat!G2*Weighting!Y7+TUM_db2_default_Mat!H2*Weighting!Y8+TUM_db2_default_Mat!I2*Weighting!Y9+TUM_db2_default_Mat!J2*Weighting!Y10+TUM_db2_default_Mat!K2*Weighting!Y11+TUM_db2_default_Mat!L2*Weighting!Y12+TUM_db2_default_Mat!M2*Weighting!Y13+TUM_db2_default_Mat!N2*Weighting!Y14+TUM_db2_default_Mat!O2*Weighting!Y15+TUM_db2_default_Mat!P2*Weighting!Y16+TUM_db2_default_Mat!Q2*Weighting!Y17</f>
        <v>1012.683569865972</v>
      </c>
      <c r="Z2" s="6">
        <f>+TUM_db2_default_Mat!B2*Weighting!Z2+TUM_db2_default_Mat!C2*Weighting!Z3+TUM_db2_default_Mat!D2*Weighting!Z4+TUM_db2_default_Mat!E2*Weighting!Z5+TUM_db2_default_Mat!F2*Weighting!Z6+TUM_db2_default_Mat!G2*Weighting!Z7+TUM_db2_default_Mat!H2*Weighting!Z8+TUM_db2_default_Mat!I2*Weighting!Z9+TUM_db2_default_Mat!J2*Weighting!Z10+TUM_db2_default_Mat!K2*Weighting!Z11+TUM_db2_default_Mat!L2*Weighting!Z12+TUM_db2_default_Mat!M2*Weighting!Z13+TUM_db2_default_Mat!N2*Weighting!Z14+TUM_db2_default_Mat!O2*Weighting!Z15+TUM_db2_default_Mat!P2*Weighting!Z16+TUM_db2_default_Mat!Q2*Weighting!Z17</f>
        <v>83.48312359250022</v>
      </c>
      <c r="AA2" s="6">
        <f>+TUM_db2_default_Mat!B2*Weighting!AA2+TUM_db2_default_Mat!C2*Weighting!AA3+TUM_db2_default_Mat!D2*Weighting!AA4+TUM_db2_default_Mat!E2*Weighting!AA5+TUM_db2_default_Mat!F2*Weighting!AA6+TUM_db2_default_Mat!G2*Weighting!AA7+TUM_db2_default_Mat!H2*Weighting!AA8+TUM_db2_default_Mat!I2*Weighting!AA9+TUM_db2_default_Mat!J2*Weighting!AA10+TUM_db2_default_Mat!K2*Weighting!AA11+TUM_db2_default_Mat!L2*Weighting!AA12+TUM_db2_default_Mat!M2*Weighting!AA13+TUM_db2_default_Mat!N2*Weighting!AA14+TUM_db2_default_Mat!O2*Weighting!AA15+TUM_db2_default_Mat!P2*Weighting!AA16+TUM_db2_default_Mat!Q2*Weighting!AA17</f>
        <v>57.99699042628226</v>
      </c>
    </row>
    <row r="3" spans="1:27" x14ac:dyDescent="0.35">
      <c r="A3" s="5" t="s">
        <v>2</v>
      </c>
      <c r="B3" s="6">
        <f ca="1">+TUM_db2_default_Mat!B3*Weighting!B2+TUM_db2_default_Mat!C3*Weighting!B3+TUM_db2_default_Mat!D3*Weighting!B4+TUM_db2_default_Mat!E3*Weighting!B5+TUM_db2_default_Mat!F3*Weighting!B6+TUM_db2_default_Mat!G3*Weighting!B7+TUM_db2_default_Mat!H3*Weighting!B8+TUM_db2_default_Mat!I3*Weighting!B9+TUM_db2_default_Mat!J3*Weighting!B10+TUM_db2_default_Mat!K3*Weighting!B11+TUM_db2_default_Mat!L3*Weighting!B12+TUM_db2_default_Mat!M3*Weighting!B13+TUM_db2_default_Mat!N3*Weighting!B14+TUM_db2_default_Mat!O3*Weighting!B15+TUM_db2_default_Mat!P3*Weighting!B16+TUM_db2_default_Mat!Q3*Weighting!B17</f>
        <v>36.701183904895117</v>
      </c>
      <c r="C3" s="6">
        <f ca="1">+TUM_db2_default_Mat!B3*Weighting!C2+TUM_db2_default_Mat!C3*Weighting!C3+TUM_db2_default_Mat!D3*Weighting!C4+TUM_db2_default_Mat!E3*Weighting!C5+TUM_db2_default_Mat!F3*Weighting!C6+TUM_db2_default_Mat!G3*Weighting!C7+TUM_db2_default_Mat!H3*Weighting!C8+TUM_db2_default_Mat!I3*Weighting!C9+TUM_db2_default_Mat!J3*Weighting!C10+TUM_db2_default_Mat!K3*Weighting!C11+TUM_db2_default_Mat!L3*Weighting!C12+TUM_db2_default_Mat!M3*Weighting!C13+TUM_db2_default_Mat!N3*Weighting!C14+TUM_db2_default_Mat!O3*Weighting!C15+TUM_db2_default_Mat!P3*Weighting!C16+TUM_db2_default_Mat!Q3*Weighting!C17</f>
        <v>26.794742623002779</v>
      </c>
      <c r="D3" s="6">
        <f ca="1">+TUM_db2_default_Mat!B3*Weighting!D2+TUM_db2_default_Mat!C3*Weighting!D3+TUM_db2_default_Mat!D3*Weighting!D4+TUM_db2_default_Mat!E3*Weighting!D5+TUM_db2_default_Mat!F3*Weighting!D6+TUM_db2_default_Mat!G3*Weighting!D7+TUM_db2_default_Mat!H3*Weighting!D8+TUM_db2_default_Mat!I3*Weighting!D9+TUM_db2_default_Mat!J3*Weighting!D10+TUM_db2_default_Mat!K3*Weighting!D11+TUM_db2_default_Mat!L3*Weighting!D12+TUM_db2_default_Mat!M3*Weighting!D13+TUM_db2_default_Mat!N3*Weighting!D14+TUM_db2_default_Mat!O3*Weighting!D15+TUM_db2_default_Mat!P3*Weighting!D16+TUM_db2_default_Mat!Q3*Weighting!D17</f>
        <v>35.50994449652439</v>
      </c>
      <c r="E3" s="6">
        <f ca="1">+TUM_db2_default_Mat!B3*Weighting!E2+TUM_db2_default_Mat!C3*Weighting!E3+TUM_db2_default_Mat!D3*Weighting!E4+TUM_db2_default_Mat!E3*Weighting!E5+TUM_db2_default_Mat!F3*Weighting!E6+TUM_db2_default_Mat!G3*Weighting!E7+TUM_db2_default_Mat!H3*Weighting!E8+TUM_db2_default_Mat!I3*Weighting!E9+TUM_db2_default_Mat!J3*Weighting!E10+TUM_db2_default_Mat!K3*Weighting!E11+TUM_db2_default_Mat!L3*Weighting!E12+TUM_db2_default_Mat!M3*Weighting!E13+TUM_db2_default_Mat!N3*Weighting!E14+TUM_db2_default_Mat!O3*Weighting!E15+TUM_db2_default_Mat!P3*Weighting!E16+TUM_db2_default_Mat!Q3*Weighting!E17</f>
        <v>20.556389006723407</v>
      </c>
      <c r="F3" s="6">
        <f ca="1">+TUM_db2_default_Mat!B3*Weighting!F2+TUM_db2_default_Mat!C3*Weighting!F3+TUM_db2_default_Mat!D3*Weighting!F4+TUM_db2_default_Mat!E3*Weighting!F5+TUM_db2_default_Mat!F3*Weighting!F6+TUM_db2_default_Mat!G3*Weighting!F7+TUM_db2_default_Mat!H3*Weighting!F8+TUM_db2_default_Mat!I3*Weighting!F9+TUM_db2_default_Mat!J3*Weighting!F10+TUM_db2_default_Mat!K3*Weighting!F11+TUM_db2_default_Mat!L3*Weighting!F12+TUM_db2_default_Mat!M3*Weighting!F13+TUM_db2_default_Mat!N3*Weighting!F14+TUM_db2_default_Mat!O3*Weighting!F15+TUM_db2_default_Mat!P3*Weighting!F16+TUM_db2_default_Mat!Q3*Weighting!F17</f>
        <v>30.625126585122391</v>
      </c>
      <c r="G3" s="6">
        <f>+TUM_db2_default_Mat!B3*Weighting!G2+TUM_db2_default_Mat!C3*Weighting!G3+TUM_db2_default_Mat!D3*Weighting!G4+TUM_db2_default_Mat!E3*Weighting!G5+TUM_db2_default_Mat!F3*Weighting!G6+TUM_db2_default_Mat!G3*Weighting!G7+TUM_db2_default_Mat!H3*Weighting!G8+TUM_db2_default_Mat!I3*Weighting!G9+TUM_db2_default_Mat!J3*Weighting!G10+TUM_db2_default_Mat!K3*Weighting!G11+TUM_db2_default_Mat!L3*Weighting!G12+TUM_db2_default_Mat!M3*Weighting!G13+TUM_db2_default_Mat!N3*Weighting!G14+TUM_db2_default_Mat!O3*Weighting!G15+TUM_db2_default_Mat!P3*Weighting!G16+TUM_db2_default_Mat!Q3*Weighting!G17</f>
        <v>38.320595412881062</v>
      </c>
      <c r="H3" s="6">
        <f>+TUM_db2_default_Mat!B3*Weighting!H2+TUM_db2_default_Mat!C3*Weighting!H3+TUM_db2_default_Mat!D3*Weighting!H4+TUM_db2_default_Mat!E3*Weighting!H5+TUM_db2_default_Mat!F3*Weighting!H6+TUM_db2_default_Mat!G3*Weighting!H7+TUM_db2_default_Mat!H3*Weighting!H8+TUM_db2_default_Mat!I3*Weighting!H9+TUM_db2_default_Mat!J3*Weighting!H10+TUM_db2_default_Mat!K3*Weighting!H11+TUM_db2_default_Mat!L3*Weighting!H12+TUM_db2_default_Mat!M3*Weighting!H13+TUM_db2_default_Mat!N3*Weighting!H14+TUM_db2_default_Mat!O3*Weighting!H15+TUM_db2_default_Mat!P3*Weighting!H16+TUM_db2_default_Mat!Q3*Weighting!H17</f>
        <v>41.03616919605345</v>
      </c>
      <c r="I3" s="6">
        <f>+TUM_db2_default_Mat!B3*Weighting!I2+TUM_db2_default_Mat!C3*Weighting!I3+TUM_db2_default_Mat!D3*Weighting!I4+TUM_db2_default_Mat!E3*Weighting!I5+TUM_db2_default_Mat!F3*Weighting!I6+TUM_db2_default_Mat!G3*Weighting!I7+TUM_db2_default_Mat!H3*Weighting!I8+TUM_db2_default_Mat!I3*Weighting!I9+TUM_db2_default_Mat!J3*Weighting!I10+TUM_db2_default_Mat!K3*Weighting!I11+TUM_db2_default_Mat!L3*Weighting!I12+TUM_db2_default_Mat!M3*Weighting!I13+TUM_db2_default_Mat!N3*Weighting!I14+TUM_db2_default_Mat!O3*Weighting!I15+TUM_db2_default_Mat!P3*Weighting!I16+TUM_db2_default_Mat!Q3*Weighting!I17</f>
        <v>37.126264839578347</v>
      </c>
      <c r="J3" s="6">
        <f>+TUM_db2_default_Mat!B3*Weighting!J2+TUM_db2_default_Mat!C3*Weighting!J3+TUM_db2_default_Mat!D3*Weighting!J4+TUM_db2_default_Mat!E3*Weighting!J5+TUM_db2_default_Mat!F3*Weighting!J6+TUM_db2_default_Mat!G3*Weighting!J7+TUM_db2_default_Mat!H3*Weighting!J8+TUM_db2_default_Mat!I3*Weighting!J9+TUM_db2_default_Mat!J3*Weighting!J10+TUM_db2_default_Mat!K3*Weighting!J11+TUM_db2_default_Mat!L3*Weighting!J12+TUM_db2_default_Mat!M3*Weighting!J13+TUM_db2_default_Mat!N3*Weighting!J14+TUM_db2_default_Mat!O3*Weighting!J15+TUM_db2_default_Mat!P3*Weighting!J16+TUM_db2_default_Mat!Q3*Weighting!J17</f>
        <v>51.898746595855016</v>
      </c>
      <c r="K3" s="6">
        <f>+TUM_db2_default_Mat!B3*Weighting!K2+TUM_db2_default_Mat!C3*Weighting!K3+TUM_db2_default_Mat!D3*Weighting!K4+TUM_db2_default_Mat!E3*Weighting!K5+TUM_db2_default_Mat!F3*Weighting!K6+TUM_db2_default_Mat!G3*Weighting!K7+TUM_db2_default_Mat!H3*Weighting!K8+TUM_db2_default_Mat!I3*Weighting!K9+TUM_db2_default_Mat!J3*Weighting!K10+TUM_db2_default_Mat!K3*Weighting!K11+TUM_db2_default_Mat!L3*Weighting!K12+TUM_db2_default_Mat!M3*Weighting!K13+TUM_db2_default_Mat!N3*Weighting!K14+TUM_db2_default_Mat!O3*Weighting!K15+TUM_db2_default_Mat!P3*Weighting!K16+TUM_db2_default_Mat!Q3*Weighting!K17</f>
        <v>28.655658761305407</v>
      </c>
      <c r="L3" s="6">
        <f>+TUM_db2_default_Mat!B3*Weighting!L2+TUM_db2_default_Mat!C3*Weighting!L3+TUM_db2_default_Mat!D3*Weighting!L4+TUM_db2_default_Mat!E3*Weighting!L5+TUM_db2_default_Mat!F3*Weighting!L6+TUM_db2_default_Mat!G3*Weighting!L7+TUM_db2_default_Mat!H3*Weighting!L8+TUM_db2_default_Mat!I3*Weighting!L9+TUM_db2_default_Mat!J3*Weighting!L10+TUM_db2_default_Mat!K3*Weighting!L11+TUM_db2_default_Mat!L3*Weighting!L12+TUM_db2_default_Mat!M3*Weighting!L13+TUM_db2_default_Mat!N3*Weighting!L14+TUM_db2_default_Mat!O3*Weighting!L15+TUM_db2_default_Mat!P3*Weighting!L16+TUM_db2_default_Mat!Q3*Weighting!L17</f>
        <v>7.8862682259232919</v>
      </c>
      <c r="M3" s="6">
        <f>+TUM_db2_default_Mat!B3*Weighting!M2+TUM_db2_default_Mat!C3*Weighting!M3+TUM_db2_default_Mat!D3*Weighting!M4+TUM_db2_default_Mat!E3*Weighting!M5+TUM_db2_default_Mat!F3*Weighting!M6+TUM_db2_default_Mat!G3*Weighting!M7+TUM_db2_default_Mat!H3*Weighting!M8+TUM_db2_default_Mat!I3*Weighting!M9+TUM_db2_default_Mat!J3*Weighting!M10+TUM_db2_default_Mat!K3*Weighting!M11+TUM_db2_default_Mat!L3*Weighting!M12+TUM_db2_default_Mat!M3*Weighting!M13+TUM_db2_default_Mat!N3*Weighting!M14+TUM_db2_default_Mat!O3*Weighting!M15+TUM_db2_default_Mat!P3*Weighting!M16+TUM_db2_default_Mat!Q3*Weighting!M17</f>
        <v>0.36191639018786803</v>
      </c>
      <c r="N3" s="6">
        <f>+TUM_db2_default_Mat!B3*Weighting!N2+TUM_db2_default_Mat!C3*Weighting!N3+TUM_db2_default_Mat!D3*Weighting!N4+TUM_db2_default_Mat!E3*Weighting!N5+TUM_db2_default_Mat!F3*Weighting!N6+TUM_db2_default_Mat!G3*Weighting!N7+TUM_db2_default_Mat!H3*Weighting!N8+TUM_db2_default_Mat!I3*Weighting!N9+TUM_db2_default_Mat!J3*Weighting!N10+TUM_db2_default_Mat!K3*Weighting!N11+TUM_db2_default_Mat!L3*Weighting!N12+TUM_db2_default_Mat!M3*Weighting!N13+TUM_db2_default_Mat!N3*Weighting!N14+TUM_db2_default_Mat!O3*Weighting!N15+TUM_db2_default_Mat!P3*Weighting!N16+TUM_db2_default_Mat!Q3*Weighting!N17</f>
        <v>111.07418533476744</v>
      </c>
      <c r="O3" s="6">
        <f>+TUM_db2_default_Mat!B3*Weighting!O2+TUM_db2_default_Mat!C3*Weighting!O3+TUM_db2_default_Mat!D3*Weighting!O4+TUM_db2_default_Mat!E3*Weighting!O5+TUM_db2_default_Mat!F3*Weighting!O6+TUM_db2_default_Mat!G3*Weighting!O7+TUM_db2_default_Mat!H3*Weighting!O8+TUM_db2_default_Mat!I3*Weighting!O9+TUM_db2_default_Mat!J3*Weighting!O10+TUM_db2_default_Mat!K3*Weighting!O11+TUM_db2_default_Mat!L3*Weighting!O12+TUM_db2_default_Mat!M3*Weighting!O13+TUM_db2_default_Mat!N3*Weighting!O14+TUM_db2_default_Mat!O3*Weighting!O15+TUM_db2_default_Mat!P3*Weighting!O16+TUM_db2_default_Mat!Q3*Weighting!O17</f>
        <v>-19.698204725490388</v>
      </c>
      <c r="P3" s="6">
        <f>+TUM_db2_default_Mat!B3*Weighting!P2+TUM_db2_default_Mat!C3*Weighting!P3+TUM_db2_default_Mat!D3*Weighting!P4+TUM_db2_default_Mat!E3*Weighting!P5+TUM_db2_default_Mat!F3*Weighting!P6+TUM_db2_default_Mat!G3*Weighting!P7+TUM_db2_default_Mat!H3*Weighting!P8+TUM_db2_default_Mat!I3*Weighting!P9+TUM_db2_default_Mat!J3*Weighting!P10+TUM_db2_default_Mat!K3*Weighting!P11+TUM_db2_default_Mat!L3*Weighting!P12+TUM_db2_default_Mat!M3*Weighting!P13+TUM_db2_default_Mat!N3*Weighting!P14+TUM_db2_default_Mat!O3*Weighting!P15+TUM_db2_default_Mat!P3*Weighting!P16+TUM_db2_default_Mat!Q3*Weighting!P17</f>
        <v>11.187463510685502</v>
      </c>
      <c r="Q3" s="6">
        <f>+TUM_db2_default_Mat!B3*Weighting!Q2+TUM_db2_default_Mat!C3*Weighting!Q3+TUM_db2_default_Mat!D3*Weighting!Q4+TUM_db2_default_Mat!E3*Weighting!Q5+TUM_db2_default_Mat!F3*Weighting!Q6+TUM_db2_default_Mat!G3*Weighting!Q7+TUM_db2_default_Mat!H3*Weighting!Q8+TUM_db2_default_Mat!I3*Weighting!Q9+TUM_db2_default_Mat!J3*Weighting!Q10+TUM_db2_default_Mat!K3*Weighting!Q11+TUM_db2_default_Mat!L3*Weighting!Q12+TUM_db2_default_Mat!M3*Weighting!Q13+TUM_db2_default_Mat!N3*Weighting!Q14+TUM_db2_default_Mat!O3*Weighting!Q15+TUM_db2_default_Mat!P3*Weighting!Q16+TUM_db2_default_Mat!Q3*Weighting!Q17</f>
        <v>0.92230276399017241</v>
      </c>
      <c r="R3" s="6">
        <f>+TUM_db2_default_Mat!B3*Weighting!R2+TUM_db2_default_Mat!C3*Weighting!R3+TUM_db2_default_Mat!D3*Weighting!R4+TUM_db2_default_Mat!E3*Weighting!R5+TUM_db2_default_Mat!F3*Weighting!R6+TUM_db2_default_Mat!G3*Weighting!R7+TUM_db2_default_Mat!H3*Weighting!R8+TUM_db2_default_Mat!I3*Weighting!R9+TUM_db2_default_Mat!J3*Weighting!R10+TUM_db2_default_Mat!K3*Weighting!R11+TUM_db2_default_Mat!L3*Weighting!R12+TUM_db2_default_Mat!M3*Weighting!R13+TUM_db2_default_Mat!N3*Weighting!R14+TUM_db2_default_Mat!O3*Weighting!R15+TUM_db2_default_Mat!P3*Weighting!R16+TUM_db2_default_Mat!Q3*Weighting!R17</f>
        <v>13.500530690618856</v>
      </c>
      <c r="S3" s="6">
        <f>+TUM_db2_default_Mat!B3*Weighting!S2+TUM_db2_default_Mat!C3*Weighting!S3+TUM_db2_default_Mat!D3*Weighting!S4+TUM_db2_default_Mat!E3*Weighting!S5+TUM_db2_default_Mat!F3*Weighting!S6+TUM_db2_default_Mat!G3*Weighting!S7+TUM_db2_default_Mat!H3*Weighting!S8+TUM_db2_default_Mat!I3*Weighting!S9+TUM_db2_default_Mat!J3*Weighting!S10+TUM_db2_default_Mat!K3*Weighting!S11+TUM_db2_default_Mat!L3*Weighting!S12+TUM_db2_default_Mat!M3*Weighting!S13+TUM_db2_default_Mat!N3*Weighting!S14+TUM_db2_default_Mat!O3*Weighting!S15+TUM_db2_default_Mat!P3*Weighting!S16+TUM_db2_default_Mat!Q3*Weighting!S17</f>
        <v>15.367936893127316</v>
      </c>
      <c r="T3" s="6">
        <f>+TUM_db2_default_Mat!B3*Weighting!T2+TUM_db2_default_Mat!C3*Weighting!T3+TUM_db2_default_Mat!D3*Weighting!T4+TUM_db2_default_Mat!E3*Weighting!T5+TUM_db2_default_Mat!F3*Weighting!T6+TUM_db2_default_Mat!G3*Weighting!T7+TUM_db2_default_Mat!H3*Weighting!T8+TUM_db2_default_Mat!I3*Weighting!T9+TUM_db2_default_Mat!J3*Weighting!T10+TUM_db2_default_Mat!K3*Weighting!T11+TUM_db2_default_Mat!L3*Weighting!T12+TUM_db2_default_Mat!M3*Weighting!T13+TUM_db2_default_Mat!N3*Weighting!T14+TUM_db2_default_Mat!O3*Weighting!T15+TUM_db2_default_Mat!P3*Weighting!T16+TUM_db2_default_Mat!Q3*Weighting!T17</f>
        <v>19.359627843830047</v>
      </c>
      <c r="U3" s="6">
        <f>+TUM_db2_default_Mat!B3*Weighting!U2+TUM_db2_default_Mat!C3*Weighting!U3+TUM_db2_default_Mat!D3*Weighting!U4+TUM_db2_default_Mat!E3*Weighting!U5+TUM_db2_default_Mat!F3*Weighting!U6+TUM_db2_default_Mat!G3*Weighting!U7+TUM_db2_default_Mat!H3*Weighting!U8+TUM_db2_default_Mat!I3*Weighting!U9+TUM_db2_default_Mat!J3*Weighting!U10+TUM_db2_default_Mat!K3*Weighting!U11+TUM_db2_default_Mat!L3*Weighting!U12+TUM_db2_default_Mat!M3*Weighting!U13+TUM_db2_default_Mat!N3*Weighting!U14+TUM_db2_default_Mat!O3*Weighting!U15+TUM_db2_default_Mat!P3*Weighting!U16+TUM_db2_default_Mat!Q3*Weighting!U17</f>
        <v>13.766465042648145</v>
      </c>
      <c r="V3" s="6">
        <f>+TUM_db2_default_Mat!B3*Weighting!V2+TUM_db2_default_Mat!C3*Weighting!V3+TUM_db2_default_Mat!D3*Weighting!V4+TUM_db2_default_Mat!E3*Weighting!V5+TUM_db2_default_Mat!F3*Weighting!V6+TUM_db2_default_Mat!G3*Weighting!V7+TUM_db2_default_Mat!H3*Weighting!V8+TUM_db2_default_Mat!I3*Weighting!V9+TUM_db2_default_Mat!J3*Weighting!V10+TUM_db2_default_Mat!K3*Weighting!V11+TUM_db2_default_Mat!L3*Weighting!V12+TUM_db2_default_Mat!M3*Weighting!V13+TUM_db2_default_Mat!N3*Weighting!V14+TUM_db2_default_Mat!O3*Weighting!V15+TUM_db2_default_Mat!P3*Weighting!V16+TUM_db2_default_Mat!Q3*Weighting!V17</f>
        <v>25.646087308275483</v>
      </c>
      <c r="W3" s="6">
        <f>+TUM_db2_default_Mat!B3*Weighting!W2+TUM_db2_default_Mat!C3*Weighting!W3+TUM_db2_default_Mat!D3*Weighting!W4+TUM_db2_default_Mat!E3*Weighting!W5+TUM_db2_default_Mat!F3*Weighting!W6+TUM_db2_default_Mat!G3*Weighting!W7+TUM_db2_default_Mat!H3*Weighting!W8+TUM_db2_default_Mat!I3*Weighting!W9+TUM_db2_default_Mat!J3*Weighting!W10+TUM_db2_default_Mat!K3*Weighting!W11+TUM_db2_default_Mat!L3*Weighting!W12+TUM_db2_default_Mat!M3*Weighting!W13+TUM_db2_default_Mat!N3*Weighting!W14+TUM_db2_default_Mat!O3*Weighting!W15+TUM_db2_default_Mat!P3*Weighting!W16+TUM_db2_default_Mat!Q3*Weighting!W17</f>
        <v>164.41835189519304</v>
      </c>
      <c r="X3" s="6">
        <f>+TUM_db2_default_Mat!B3*Weighting!X2+TUM_db2_default_Mat!C3*Weighting!X3+TUM_db2_default_Mat!D3*Weighting!X4+TUM_db2_default_Mat!E3*Weighting!X5+TUM_db2_default_Mat!F3*Weighting!X6+TUM_db2_default_Mat!G3*Weighting!X7+TUM_db2_default_Mat!H3*Weighting!X8+TUM_db2_default_Mat!I3*Weighting!X9+TUM_db2_default_Mat!J3*Weighting!X10+TUM_db2_default_Mat!K3*Weighting!X11+TUM_db2_default_Mat!L3*Weighting!X12+TUM_db2_default_Mat!M3*Weighting!X13+TUM_db2_default_Mat!N3*Weighting!X14+TUM_db2_default_Mat!O3*Weighting!X15+TUM_db2_default_Mat!P3*Weighting!X16+TUM_db2_default_Mat!Q3*Weighting!X17</f>
        <v>18.869480662746902</v>
      </c>
      <c r="Y3" s="6">
        <f>+TUM_db2_default_Mat!B3*Weighting!Y2+TUM_db2_default_Mat!C3*Weighting!Y3+TUM_db2_default_Mat!D3*Weighting!Y4+TUM_db2_default_Mat!E3*Weighting!Y5+TUM_db2_default_Mat!F3*Weighting!Y6+TUM_db2_default_Mat!G3*Weighting!Y7+TUM_db2_default_Mat!H3*Weighting!Y8+TUM_db2_default_Mat!I3*Weighting!Y9+TUM_db2_default_Mat!J3*Weighting!Y10+TUM_db2_default_Mat!K3*Weighting!Y11+TUM_db2_default_Mat!L3*Weighting!Y12+TUM_db2_default_Mat!M3*Weighting!Y13+TUM_db2_default_Mat!N3*Weighting!Y14+TUM_db2_default_Mat!O3*Weighting!Y15+TUM_db2_default_Mat!P3*Weighting!Y16+TUM_db2_default_Mat!Q3*Weighting!Y17</f>
        <v>200.86839793180425</v>
      </c>
      <c r="Z3" s="6">
        <f>+TUM_db2_default_Mat!B3*Weighting!Z2+TUM_db2_default_Mat!C3*Weighting!Z3+TUM_db2_default_Mat!D3*Weighting!Z4+TUM_db2_default_Mat!E3*Weighting!Z5+TUM_db2_default_Mat!F3*Weighting!Z6+TUM_db2_default_Mat!G3*Weighting!Z7+TUM_db2_default_Mat!H3*Weighting!Z8+TUM_db2_default_Mat!I3*Weighting!Z9+TUM_db2_default_Mat!J3*Weighting!Z10+TUM_db2_default_Mat!K3*Weighting!Z11+TUM_db2_default_Mat!L3*Weighting!Z12+TUM_db2_default_Mat!M3*Weighting!Z13+TUM_db2_default_Mat!N3*Weighting!Z14+TUM_db2_default_Mat!O3*Weighting!Z15+TUM_db2_default_Mat!P3*Weighting!Z16+TUM_db2_default_Mat!Q3*Weighting!Z17</f>
        <v>17.421171854029691</v>
      </c>
      <c r="AA3" s="6">
        <f>+TUM_db2_default_Mat!B3*Weighting!AA2+TUM_db2_default_Mat!C3*Weighting!AA3+TUM_db2_default_Mat!D3*Weighting!AA4+TUM_db2_default_Mat!E3*Weighting!AA5+TUM_db2_default_Mat!F3*Weighting!AA6+TUM_db2_default_Mat!G3*Weighting!AA7+TUM_db2_default_Mat!H3*Weighting!AA8+TUM_db2_default_Mat!I3*Weighting!AA9+TUM_db2_default_Mat!J3*Weighting!AA10+TUM_db2_default_Mat!K3*Weighting!AA11+TUM_db2_default_Mat!L3*Weighting!AA12+TUM_db2_default_Mat!M3*Weighting!AA13+TUM_db2_default_Mat!N3*Weighting!AA14+TUM_db2_default_Mat!O3*Weighting!AA15+TUM_db2_default_Mat!P3*Weighting!AA16+TUM_db2_default_Mat!Q3*Weighting!AA17</f>
        <v>12.177544983759255</v>
      </c>
    </row>
    <row r="4" spans="1:27" x14ac:dyDescent="0.35">
      <c r="A4" s="5" t="s">
        <v>3</v>
      </c>
      <c r="B4" s="6">
        <f ca="1">+TUM_db2_default_Mat!B4*Weighting!B2+TUM_db2_default_Mat!C4*Weighting!B3+TUM_db2_default_Mat!D4*Weighting!B4+TUM_db2_default_Mat!E4*Weighting!B5+TUM_db2_default_Mat!F4*Weighting!B6+TUM_db2_default_Mat!G4*Weighting!B7+TUM_db2_default_Mat!H4*Weighting!B8+TUM_db2_default_Mat!I4*Weighting!B9+TUM_db2_default_Mat!J4*Weighting!B10+TUM_db2_default_Mat!K4*Weighting!B11+TUM_db2_default_Mat!L4*Weighting!B12+TUM_db2_default_Mat!M4*Weighting!B13+TUM_db2_default_Mat!N4*Weighting!B14+TUM_db2_default_Mat!O4*Weighting!B15+TUM_db2_default_Mat!P4*Weighting!B16+TUM_db2_default_Mat!Q4*Weighting!B17</f>
        <v>129.79524182349493</v>
      </c>
      <c r="C4" s="6">
        <f ca="1">+TUM_db2_default_Mat!B4*Weighting!C2+TUM_db2_default_Mat!C4*Weighting!C3+TUM_db2_default_Mat!D4*Weighting!C4+TUM_db2_default_Mat!E4*Weighting!C5+TUM_db2_default_Mat!F4*Weighting!C6+TUM_db2_default_Mat!G4*Weighting!C7+TUM_db2_default_Mat!H4*Weighting!C8+TUM_db2_default_Mat!I4*Weighting!C9+TUM_db2_default_Mat!J4*Weighting!C10+TUM_db2_default_Mat!K4*Weighting!C11+TUM_db2_default_Mat!L4*Weighting!C12+TUM_db2_default_Mat!M4*Weighting!C13+TUM_db2_default_Mat!N4*Weighting!C14+TUM_db2_default_Mat!O4*Weighting!C15+TUM_db2_default_Mat!P4*Weighting!C16+TUM_db2_default_Mat!Q4*Weighting!C17</f>
        <v>96.316041977319912</v>
      </c>
      <c r="D4" s="6">
        <f ca="1">+TUM_db2_default_Mat!B4*Weighting!D2+TUM_db2_default_Mat!C4*Weighting!D3+TUM_db2_default_Mat!D4*Weighting!D4+TUM_db2_default_Mat!E4*Weighting!D5+TUM_db2_default_Mat!F4*Weighting!D6+TUM_db2_default_Mat!G4*Weighting!D7+TUM_db2_default_Mat!H4*Weighting!D8+TUM_db2_default_Mat!I4*Weighting!D9+TUM_db2_default_Mat!J4*Weighting!D10+TUM_db2_default_Mat!K4*Weighting!D11+TUM_db2_default_Mat!L4*Weighting!D12+TUM_db2_default_Mat!M4*Weighting!D13+TUM_db2_default_Mat!N4*Weighting!D14+TUM_db2_default_Mat!O4*Weighting!D15+TUM_db2_default_Mat!P4*Weighting!D16+TUM_db2_default_Mat!Q4*Weighting!D17</f>
        <v>126.18055990257771</v>
      </c>
      <c r="E4" s="6">
        <f ca="1">+TUM_db2_default_Mat!B4*Weighting!E2+TUM_db2_default_Mat!C4*Weighting!E3+TUM_db2_default_Mat!D4*Weighting!E4+TUM_db2_default_Mat!E4*Weighting!E5+TUM_db2_default_Mat!F4*Weighting!E6+TUM_db2_default_Mat!G4*Weighting!E7+TUM_db2_default_Mat!H4*Weighting!E8+TUM_db2_default_Mat!I4*Weighting!E9+TUM_db2_default_Mat!J4*Weighting!E10+TUM_db2_default_Mat!K4*Weighting!E11+TUM_db2_default_Mat!L4*Weighting!E12+TUM_db2_default_Mat!M4*Weighting!E13+TUM_db2_default_Mat!N4*Weighting!E14+TUM_db2_default_Mat!O4*Weighting!E15+TUM_db2_default_Mat!P4*Weighting!E16+TUM_db2_default_Mat!Q4*Weighting!E17</f>
        <v>71.136924039459359</v>
      </c>
      <c r="F4" s="6">
        <f ca="1">+TUM_db2_default_Mat!B4*Weighting!F2+TUM_db2_default_Mat!C4*Weighting!F3+TUM_db2_default_Mat!D4*Weighting!F4+TUM_db2_default_Mat!E4*Weighting!F5+TUM_db2_default_Mat!F4*Weighting!F6+TUM_db2_default_Mat!G4*Weighting!F7+TUM_db2_default_Mat!H4*Weighting!F8+TUM_db2_default_Mat!I4*Weighting!F9+TUM_db2_default_Mat!J4*Weighting!F10+TUM_db2_default_Mat!K4*Weighting!F11+TUM_db2_default_Mat!L4*Weighting!F12+TUM_db2_default_Mat!M4*Weighting!F13+TUM_db2_default_Mat!N4*Weighting!F14+TUM_db2_default_Mat!O4*Weighting!F15+TUM_db2_default_Mat!P4*Weighting!F16+TUM_db2_default_Mat!Q4*Weighting!F17</f>
        <v>109.43828081366406</v>
      </c>
      <c r="G4" s="6">
        <f>+TUM_db2_default_Mat!B4*Weighting!G2+TUM_db2_default_Mat!C4*Weighting!G3+TUM_db2_default_Mat!D4*Weighting!G4+TUM_db2_default_Mat!E4*Weighting!G5+TUM_db2_default_Mat!F4*Weighting!G6+TUM_db2_default_Mat!G4*Weighting!G7+TUM_db2_default_Mat!H4*Weighting!G8+TUM_db2_default_Mat!I4*Weighting!G9+TUM_db2_default_Mat!J4*Weighting!G10+TUM_db2_default_Mat!K4*Weighting!G11+TUM_db2_default_Mat!L4*Weighting!G12+TUM_db2_default_Mat!M4*Weighting!G13+TUM_db2_default_Mat!N4*Weighting!G14+TUM_db2_default_Mat!O4*Weighting!G15+TUM_db2_default_Mat!P4*Weighting!G16+TUM_db2_default_Mat!Q4*Weighting!G17</f>
        <v>137.19192993605733</v>
      </c>
      <c r="H4" s="6">
        <f>+TUM_db2_default_Mat!B4*Weighting!H2+TUM_db2_default_Mat!C4*Weighting!H3+TUM_db2_default_Mat!D4*Weighting!H4+TUM_db2_default_Mat!E4*Weighting!H5+TUM_db2_default_Mat!F4*Weighting!H6+TUM_db2_default_Mat!G4*Weighting!H7+TUM_db2_default_Mat!H4*Weighting!H8+TUM_db2_default_Mat!I4*Weighting!H9+TUM_db2_default_Mat!J4*Weighting!H10+TUM_db2_default_Mat!K4*Weighting!H11+TUM_db2_default_Mat!L4*Weighting!H12+TUM_db2_default_Mat!M4*Weighting!H13+TUM_db2_default_Mat!N4*Weighting!H14+TUM_db2_default_Mat!O4*Weighting!H15+TUM_db2_default_Mat!P4*Weighting!H16+TUM_db2_default_Mat!Q4*Weighting!H17</f>
        <v>150.4213860216928</v>
      </c>
      <c r="I4" s="6">
        <f>+TUM_db2_default_Mat!B4*Weighting!I2+TUM_db2_default_Mat!C4*Weighting!I3+TUM_db2_default_Mat!D4*Weighting!I4+TUM_db2_default_Mat!E4*Weighting!I5+TUM_db2_default_Mat!F4*Weighting!I6+TUM_db2_default_Mat!G4*Weighting!I7+TUM_db2_default_Mat!H4*Weighting!I8+TUM_db2_default_Mat!I4*Weighting!I9+TUM_db2_default_Mat!J4*Weighting!I10+TUM_db2_default_Mat!K4*Weighting!I11+TUM_db2_default_Mat!L4*Weighting!I12+TUM_db2_default_Mat!M4*Weighting!I13+TUM_db2_default_Mat!N4*Weighting!I14+TUM_db2_default_Mat!O4*Weighting!I15+TUM_db2_default_Mat!P4*Weighting!I16+TUM_db2_default_Mat!Q4*Weighting!I17</f>
        <v>133.25293155973742</v>
      </c>
      <c r="J4" s="6">
        <f>+TUM_db2_default_Mat!B4*Weighting!J2+TUM_db2_default_Mat!C4*Weighting!J3+TUM_db2_default_Mat!D4*Weighting!J4+TUM_db2_default_Mat!E4*Weighting!J5+TUM_db2_default_Mat!F4*Weighting!J6+TUM_db2_default_Mat!G4*Weighting!J7+TUM_db2_default_Mat!H4*Weighting!J8+TUM_db2_default_Mat!I4*Weighting!J9+TUM_db2_default_Mat!J4*Weighting!J10+TUM_db2_default_Mat!K4*Weighting!J11+TUM_db2_default_Mat!L4*Weighting!J12+TUM_db2_default_Mat!M4*Weighting!J13+TUM_db2_default_Mat!N4*Weighting!J14+TUM_db2_default_Mat!O4*Weighting!J15+TUM_db2_default_Mat!P4*Weighting!J16+TUM_db2_default_Mat!Q4*Weighting!J17</f>
        <v>169.02464804884838</v>
      </c>
      <c r="K4" s="6">
        <f>+TUM_db2_default_Mat!B4*Weighting!K2+TUM_db2_default_Mat!C4*Weighting!K3+TUM_db2_default_Mat!D4*Weighting!K4+TUM_db2_default_Mat!E4*Weighting!K5+TUM_db2_default_Mat!F4*Weighting!K6+TUM_db2_default_Mat!G4*Weighting!K7+TUM_db2_default_Mat!H4*Weighting!K8+TUM_db2_default_Mat!I4*Weighting!K9+TUM_db2_default_Mat!J4*Weighting!K10+TUM_db2_default_Mat!K4*Weighting!K11+TUM_db2_default_Mat!L4*Weighting!K12+TUM_db2_default_Mat!M4*Weighting!K13+TUM_db2_default_Mat!N4*Weighting!K14+TUM_db2_default_Mat!O4*Weighting!K15+TUM_db2_default_Mat!P4*Weighting!K16+TUM_db2_default_Mat!Q4*Weighting!K17</f>
        <v>102.97739911861252</v>
      </c>
      <c r="L4" s="6">
        <f>+TUM_db2_default_Mat!B4*Weighting!L2+TUM_db2_default_Mat!C4*Weighting!L3+TUM_db2_default_Mat!D4*Weighting!L4+TUM_db2_default_Mat!E4*Weighting!L5+TUM_db2_default_Mat!F4*Weighting!L6+TUM_db2_default_Mat!G4*Weighting!L7+TUM_db2_default_Mat!H4*Weighting!L8+TUM_db2_default_Mat!I4*Weighting!L9+TUM_db2_default_Mat!J4*Weighting!L10+TUM_db2_default_Mat!K4*Weighting!L11+TUM_db2_default_Mat!L4*Weighting!L12+TUM_db2_default_Mat!M4*Weighting!L13+TUM_db2_default_Mat!N4*Weighting!L14+TUM_db2_default_Mat!O4*Weighting!L15+TUM_db2_default_Mat!P4*Weighting!L16+TUM_db2_default_Mat!Q4*Weighting!L17</f>
        <v>31.070936935982878</v>
      </c>
      <c r="M4" s="6">
        <f>+TUM_db2_default_Mat!B4*Weighting!M2+TUM_db2_default_Mat!C4*Weighting!M3+TUM_db2_default_Mat!D4*Weighting!M4+TUM_db2_default_Mat!E4*Weighting!M5+TUM_db2_default_Mat!F4*Weighting!M6+TUM_db2_default_Mat!G4*Weighting!M7+TUM_db2_default_Mat!H4*Weighting!M8+TUM_db2_default_Mat!I4*Weighting!M9+TUM_db2_default_Mat!J4*Weighting!M10+TUM_db2_default_Mat!K4*Weighting!M11+TUM_db2_default_Mat!L4*Weighting!M12+TUM_db2_default_Mat!M4*Weighting!M13+TUM_db2_default_Mat!N4*Weighting!M14+TUM_db2_default_Mat!O4*Weighting!M15+TUM_db2_default_Mat!P4*Weighting!M16+TUM_db2_default_Mat!Q4*Weighting!M17</f>
        <v>1.3733253652688808</v>
      </c>
      <c r="N4" s="6">
        <f>+TUM_db2_default_Mat!B4*Weighting!N2+TUM_db2_default_Mat!C4*Weighting!N3+TUM_db2_default_Mat!D4*Weighting!N4+TUM_db2_default_Mat!E4*Weighting!N5+TUM_db2_default_Mat!F4*Weighting!N6+TUM_db2_default_Mat!G4*Weighting!N7+TUM_db2_default_Mat!H4*Weighting!N8+TUM_db2_default_Mat!I4*Weighting!N9+TUM_db2_default_Mat!J4*Weighting!N10+TUM_db2_default_Mat!K4*Weighting!N11+TUM_db2_default_Mat!L4*Weighting!N12+TUM_db2_default_Mat!M4*Weighting!N13+TUM_db2_default_Mat!N4*Weighting!N14+TUM_db2_default_Mat!O4*Weighting!N15+TUM_db2_default_Mat!P4*Weighting!N16+TUM_db2_default_Mat!Q4*Weighting!N17</f>
        <v>397.99560618864984</v>
      </c>
      <c r="O4" s="6">
        <f>+TUM_db2_default_Mat!B4*Weighting!O2+TUM_db2_default_Mat!C4*Weighting!O3+TUM_db2_default_Mat!D4*Weighting!O4+TUM_db2_default_Mat!E4*Weighting!O5+TUM_db2_default_Mat!F4*Weighting!O6+TUM_db2_default_Mat!G4*Weighting!O7+TUM_db2_default_Mat!H4*Weighting!O8+TUM_db2_default_Mat!I4*Weighting!O9+TUM_db2_default_Mat!J4*Weighting!O10+TUM_db2_default_Mat!K4*Weighting!O11+TUM_db2_default_Mat!L4*Weighting!O12+TUM_db2_default_Mat!M4*Weighting!O13+TUM_db2_default_Mat!N4*Weighting!O14+TUM_db2_default_Mat!O4*Weighting!O15+TUM_db2_default_Mat!P4*Weighting!O16+TUM_db2_default_Mat!Q4*Weighting!O17</f>
        <v>-138.02876390822749</v>
      </c>
      <c r="P4" s="6">
        <f>+TUM_db2_default_Mat!B4*Weighting!P2+TUM_db2_default_Mat!C4*Weighting!P3+TUM_db2_default_Mat!D4*Weighting!P4+TUM_db2_default_Mat!E4*Weighting!P5+TUM_db2_default_Mat!F4*Weighting!P6+TUM_db2_default_Mat!G4*Weighting!P7+TUM_db2_default_Mat!H4*Weighting!P8+TUM_db2_default_Mat!I4*Weighting!P9+TUM_db2_default_Mat!J4*Weighting!P10+TUM_db2_default_Mat!K4*Weighting!P11+TUM_db2_default_Mat!L4*Weighting!P12+TUM_db2_default_Mat!M4*Weighting!P13+TUM_db2_default_Mat!N4*Weighting!P14+TUM_db2_default_Mat!O4*Weighting!P15+TUM_db2_default_Mat!P4*Weighting!P16+TUM_db2_default_Mat!Q4*Weighting!P17</f>
        <v>45.430721827486209</v>
      </c>
      <c r="Q4" s="6">
        <f>+TUM_db2_default_Mat!B4*Weighting!Q2+TUM_db2_default_Mat!C4*Weighting!Q3+TUM_db2_default_Mat!D4*Weighting!Q4+TUM_db2_default_Mat!E4*Weighting!Q5+TUM_db2_default_Mat!F4*Weighting!Q6+TUM_db2_default_Mat!G4*Weighting!Q7+TUM_db2_default_Mat!H4*Weighting!Q8+TUM_db2_default_Mat!I4*Weighting!Q9+TUM_db2_default_Mat!J4*Weighting!Q10+TUM_db2_default_Mat!K4*Weighting!Q11+TUM_db2_default_Mat!L4*Weighting!Q12+TUM_db2_default_Mat!M4*Weighting!Q13+TUM_db2_default_Mat!N4*Weighting!Q14+TUM_db2_default_Mat!O4*Weighting!Q15+TUM_db2_default_Mat!P4*Weighting!Q16+TUM_db2_default_Mat!Q4*Weighting!Q17</f>
        <v>3.5323981339614945</v>
      </c>
      <c r="R4" s="6">
        <f>+TUM_db2_default_Mat!B4*Weighting!R2+TUM_db2_default_Mat!C4*Weighting!R3+TUM_db2_default_Mat!D4*Weighting!R4+TUM_db2_default_Mat!E4*Weighting!R5+TUM_db2_default_Mat!F4*Weighting!R6+TUM_db2_default_Mat!G4*Weighting!R7+TUM_db2_default_Mat!H4*Weighting!R8+TUM_db2_default_Mat!I4*Weighting!R9+TUM_db2_default_Mat!J4*Weighting!R10+TUM_db2_default_Mat!K4*Weighting!R11+TUM_db2_default_Mat!L4*Weighting!R12+TUM_db2_default_Mat!M4*Weighting!R13+TUM_db2_default_Mat!N4*Weighting!R14+TUM_db2_default_Mat!O4*Weighting!R15+TUM_db2_default_Mat!P4*Weighting!R16+TUM_db2_default_Mat!Q4*Weighting!R17</f>
        <v>49.383014610240529</v>
      </c>
      <c r="S4" s="6">
        <f>+TUM_db2_default_Mat!B4*Weighting!S2+TUM_db2_default_Mat!C4*Weighting!S3+TUM_db2_default_Mat!D4*Weighting!S4+TUM_db2_default_Mat!E4*Weighting!S5+TUM_db2_default_Mat!F4*Weighting!S6+TUM_db2_default_Mat!G4*Weighting!S7+TUM_db2_default_Mat!H4*Weighting!S8+TUM_db2_default_Mat!I4*Weighting!S9+TUM_db2_default_Mat!J4*Weighting!S10+TUM_db2_default_Mat!K4*Weighting!S11+TUM_db2_default_Mat!L4*Weighting!S12+TUM_db2_default_Mat!M4*Weighting!S13+TUM_db2_default_Mat!N4*Weighting!S14+TUM_db2_default_Mat!O4*Weighting!S15+TUM_db2_default_Mat!P4*Weighting!S16+TUM_db2_default_Mat!Q4*Weighting!S17</f>
        <v>63.062435471882637</v>
      </c>
      <c r="T4" s="6">
        <f>+TUM_db2_default_Mat!B4*Weighting!T2+TUM_db2_default_Mat!C4*Weighting!T3+TUM_db2_default_Mat!D4*Weighting!T4+TUM_db2_default_Mat!E4*Weighting!T5+TUM_db2_default_Mat!F4*Weighting!T6+TUM_db2_default_Mat!G4*Weighting!T7+TUM_db2_default_Mat!H4*Weighting!T8+TUM_db2_default_Mat!I4*Weighting!T9+TUM_db2_default_Mat!J4*Weighting!T10+TUM_db2_default_Mat!K4*Weighting!T11+TUM_db2_default_Mat!L4*Weighting!T12+TUM_db2_default_Mat!M4*Weighting!T13+TUM_db2_default_Mat!N4*Weighting!T14+TUM_db2_default_Mat!O4*Weighting!T15+TUM_db2_default_Mat!P4*Weighting!T16+TUM_db2_default_Mat!Q4*Weighting!T17</f>
        <v>80.302448128476129</v>
      </c>
      <c r="U4" s="6">
        <f>+TUM_db2_default_Mat!B4*Weighting!U2+TUM_db2_default_Mat!C4*Weighting!U3+TUM_db2_default_Mat!D4*Weighting!U4+TUM_db2_default_Mat!E4*Weighting!U5+TUM_db2_default_Mat!F4*Weighting!U6+TUM_db2_default_Mat!G4*Weighting!U7+TUM_db2_default_Mat!H4*Weighting!U8+TUM_db2_default_Mat!I4*Weighting!U9+TUM_db2_default_Mat!J4*Weighting!U10+TUM_db2_default_Mat!K4*Weighting!U11+TUM_db2_default_Mat!L4*Weighting!U12+TUM_db2_default_Mat!M4*Weighting!U13+TUM_db2_default_Mat!N4*Weighting!U14+TUM_db2_default_Mat!O4*Weighting!U15+TUM_db2_default_Mat!P4*Weighting!U16+TUM_db2_default_Mat!Q4*Weighting!U17</f>
        <v>54.197084403479792</v>
      </c>
      <c r="V4" s="6">
        <f>+TUM_db2_default_Mat!B4*Weighting!V2+TUM_db2_default_Mat!C4*Weighting!V3+TUM_db2_default_Mat!D4*Weighting!V4+TUM_db2_default_Mat!E4*Weighting!V5+TUM_db2_default_Mat!F4*Weighting!V6+TUM_db2_default_Mat!G4*Weighting!V7+TUM_db2_default_Mat!H4*Weighting!V8+TUM_db2_default_Mat!I4*Weighting!V9+TUM_db2_default_Mat!J4*Weighting!V10+TUM_db2_default_Mat!K4*Weighting!V11+TUM_db2_default_Mat!L4*Weighting!V12+TUM_db2_default_Mat!M4*Weighting!V13+TUM_db2_default_Mat!N4*Weighting!V14+TUM_db2_default_Mat!O4*Weighting!V15+TUM_db2_default_Mat!P4*Weighting!V16+TUM_db2_default_Mat!Q4*Weighting!V17</f>
        <v>106.19432187546165</v>
      </c>
      <c r="W4" s="6">
        <f>+TUM_db2_default_Mat!B4*Weighting!W2+TUM_db2_default_Mat!C4*Weighting!W3+TUM_db2_default_Mat!D4*Weighting!W4+TUM_db2_default_Mat!E4*Weighting!W5+TUM_db2_default_Mat!F4*Weighting!W6+TUM_db2_default_Mat!G4*Weighting!W7+TUM_db2_default_Mat!H4*Weighting!W8+TUM_db2_default_Mat!I4*Weighting!W9+TUM_db2_default_Mat!J4*Weighting!W10+TUM_db2_default_Mat!K4*Weighting!W11+TUM_db2_default_Mat!L4*Weighting!W12+TUM_db2_default_Mat!M4*Weighting!W13+TUM_db2_default_Mat!N4*Weighting!W14+TUM_db2_default_Mat!O4*Weighting!W15+TUM_db2_default_Mat!P4*Weighting!W16+TUM_db2_default_Mat!Q4*Weighting!W17</f>
        <v>510.54025481184021</v>
      </c>
      <c r="X4" s="6">
        <f>+TUM_db2_default_Mat!B4*Weighting!X2+TUM_db2_default_Mat!C4*Weighting!X3+TUM_db2_default_Mat!D4*Weighting!X4+TUM_db2_default_Mat!E4*Weighting!X5+TUM_db2_default_Mat!F4*Weighting!X6+TUM_db2_default_Mat!G4*Weighting!X7+TUM_db2_default_Mat!H4*Weighting!X8+TUM_db2_default_Mat!I4*Weighting!X9+TUM_db2_default_Mat!J4*Weighting!X10+TUM_db2_default_Mat!K4*Weighting!X11+TUM_db2_default_Mat!L4*Weighting!X12+TUM_db2_default_Mat!M4*Weighting!X13+TUM_db2_default_Mat!N4*Weighting!X14+TUM_db2_default_Mat!O4*Weighting!X15+TUM_db2_default_Mat!P4*Weighting!X16+TUM_db2_default_Mat!Q4*Weighting!X17</f>
        <v>66.320526017253385</v>
      </c>
      <c r="Y4" s="6">
        <f>+TUM_db2_default_Mat!B4*Weighting!Y2+TUM_db2_default_Mat!C4*Weighting!Y3+TUM_db2_default_Mat!D4*Weighting!Y4+TUM_db2_default_Mat!E4*Weighting!Y5+TUM_db2_default_Mat!F4*Weighting!Y6+TUM_db2_default_Mat!G4*Weighting!Y7+TUM_db2_default_Mat!H4*Weighting!Y8+TUM_db2_default_Mat!I4*Weighting!Y9+TUM_db2_default_Mat!J4*Weighting!Y10+TUM_db2_default_Mat!K4*Weighting!Y11+TUM_db2_default_Mat!L4*Weighting!Y12+TUM_db2_default_Mat!M4*Weighting!Y13+TUM_db2_default_Mat!N4*Weighting!Y14+TUM_db2_default_Mat!O4*Weighting!Y15+TUM_db2_default_Mat!P4*Weighting!Y16+TUM_db2_default_Mat!Q4*Weighting!Y17</f>
        <v>811.81517193416767</v>
      </c>
      <c r="Z4" s="6">
        <f>+TUM_db2_default_Mat!B4*Weighting!Z2+TUM_db2_default_Mat!C4*Weighting!Z3+TUM_db2_default_Mat!D4*Weighting!Z4+TUM_db2_default_Mat!E4*Weighting!Z5+TUM_db2_default_Mat!F4*Weighting!Z6+TUM_db2_default_Mat!G4*Weighting!Z7+TUM_db2_default_Mat!H4*Weighting!Z8+TUM_db2_default_Mat!I4*Weighting!Z9+TUM_db2_default_Mat!J4*Weighting!Z10+TUM_db2_default_Mat!K4*Weighting!Z11+TUM_db2_default_Mat!L4*Weighting!Z12+TUM_db2_default_Mat!M4*Weighting!Z13+TUM_db2_default_Mat!N4*Weighting!Z14+TUM_db2_default_Mat!O4*Weighting!Z15+TUM_db2_default_Mat!P4*Weighting!Z16+TUM_db2_default_Mat!Q4*Weighting!Z17</f>
        <v>66.061951738470526</v>
      </c>
      <c r="AA4" s="6">
        <f>+TUM_db2_default_Mat!B4*Weighting!AA2+TUM_db2_default_Mat!C4*Weighting!AA3+TUM_db2_default_Mat!D4*Weighting!AA4+TUM_db2_default_Mat!E4*Weighting!AA5+TUM_db2_default_Mat!F4*Weighting!AA6+TUM_db2_default_Mat!G4*Weighting!AA7+TUM_db2_default_Mat!H4*Weighting!AA8+TUM_db2_default_Mat!I4*Weighting!AA9+TUM_db2_default_Mat!J4*Weighting!AA10+TUM_db2_default_Mat!K4*Weighting!AA11+TUM_db2_default_Mat!L4*Weighting!AA12+TUM_db2_default_Mat!M4*Weighting!AA13+TUM_db2_default_Mat!N4*Weighting!AA14+TUM_db2_default_Mat!O4*Weighting!AA15+TUM_db2_default_Mat!P4*Weighting!AA16+TUM_db2_default_Mat!Q4*Weighting!AA17</f>
        <v>45.819445442522998</v>
      </c>
    </row>
  </sheetData>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2_S1_Treatm!B2*Weighting!B2+TUM_db2_S1_Treatm!C2*Weighting!B3+TUM_db2_S1_Treatm!D2*Weighting!B4+TUM_db2_S1_Treatm!E2*Weighting!B5+TUM_db2_S1_Treatm!F2*Weighting!B6+TUM_db2_S1_Treatm!G2*Weighting!B7+TUM_db2_S1_Treatm!H2*Weighting!B8+TUM_db2_S1_Treatm!I2*Weighting!B9+TUM_db2_S1_Treatm!J2*Weighting!B10+TUM_db2_S1_Treatm!K2*Weighting!B11+TUM_db2_S1_Treatm!L2*Weighting!B12+TUM_db2_S1_Treatm!M2*Weighting!B13+TUM_db2_S1_Treatm!N2*Weighting!B14+TUM_db2_S1_Treatm!O2*Weighting!B15+TUM_db2_S1_Treatm!P2*Weighting!B16+TUM_db2_S1_Treatm!Q2*Weighting!B17</f>
        <v>54.992267636184813</v>
      </c>
      <c r="C2" s="6">
        <f ca="1">+TUM_db2_S1_Treatm!B2*Weighting!C2+TUM_db2_S1_Treatm!C2*Weighting!C3+TUM_db2_S1_Treatm!D2*Weighting!C4+TUM_db2_S1_Treatm!E2*Weighting!C5+TUM_db2_S1_Treatm!F2*Weighting!C6+TUM_db2_S1_Treatm!G2*Weighting!C7+TUM_db2_S1_Treatm!H2*Weighting!C8+TUM_db2_S1_Treatm!I2*Weighting!C9+TUM_db2_S1_Treatm!J2*Weighting!C10+TUM_db2_S1_Treatm!K2*Weighting!C11+TUM_db2_S1_Treatm!L2*Weighting!C12+TUM_db2_S1_Treatm!M2*Weighting!C13+TUM_db2_S1_Treatm!N2*Weighting!C14+TUM_db2_S1_Treatm!O2*Weighting!C15+TUM_db2_S1_Treatm!P2*Weighting!C16+TUM_db2_S1_Treatm!Q2*Weighting!C17</f>
        <v>46.860596065481978</v>
      </c>
      <c r="D2" s="6">
        <f ca="1">+TUM_db2_S1_Treatm!B2*Weighting!D2+TUM_db2_S1_Treatm!C2*Weighting!D3+TUM_db2_S1_Treatm!D2*Weighting!D4+TUM_db2_S1_Treatm!E2*Weighting!D5+TUM_db2_S1_Treatm!F2*Weighting!D6+TUM_db2_S1_Treatm!G2*Weighting!D7+TUM_db2_S1_Treatm!H2*Weighting!D8+TUM_db2_S1_Treatm!I2*Weighting!D9+TUM_db2_S1_Treatm!J2*Weighting!D10+TUM_db2_S1_Treatm!K2*Weighting!D11+TUM_db2_S1_Treatm!L2*Weighting!D12+TUM_db2_S1_Treatm!M2*Weighting!D13+TUM_db2_S1_Treatm!N2*Weighting!D14+TUM_db2_S1_Treatm!O2*Weighting!D15+TUM_db2_S1_Treatm!P2*Weighting!D16+TUM_db2_S1_Treatm!Q2*Weighting!D17</f>
        <v>57.776588901422265</v>
      </c>
      <c r="E2" s="6">
        <f ca="1">+TUM_db2_S1_Treatm!B2*Weighting!E2+TUM_db2_S1_Treatm!C2*Weighting!E3+TUM_db2_S1_Treatm!D2*Weighting!E4+TUM_db2_S1_Treatm!E2*Weighting!E5+TUM_db2_S1_Treatm!F2*Weighting!E6+TUM_db2_S1_Treatm!G2*Weighting!E7+TUM_db2_S1_Treatm!H2*Weighting!E8+TUM_db2_S1_Treatm!I2*Weighting!E9+TUM_db2_S1_Treatm!J2*Weighting!E10+TUM_db2_S1_Treatm!K2*Weighting!E11+TUM_db2_S1_Treatm!L2*Weighting!E12+TUM_db2_S1_Treatm!M2*Weighting!E13+TUM_db2_S1_Treatm!N2*Weighting!E14+TUM_db2_S1_Treatm!O2*Weighting!E15+TUM_db2_S1_Treatm!P2*Weighting!E16+TUM_db2_S1_Treatm!Q2*Weighting!E17</f>
        <v>100.55626315395148</v>
      </c>
      <c r="F2" s="6">
        <f ca="1">+TUM_db2_S1_Treatm!B2*Weighting!F2+TUM_db2_S1_Treatm!C2*Weighting!F3+TUM_db2_S1_Treatm!D2*Weighting!F4+TUM_db2_S1_Treatm!E2*Weighting!F5+TUM_db2_S1_Treatm!F2*Weighting!F6+TUM_db2_S1_Treatm!G2*Weighting!F7+TUM_db2_S1_Treatm!H2*Weighting!F8+TUM_db2_S1_Treatm!I2*Weighting!F9+TUM_db2_S1_Treatm!J2*Weighting!F10+TUM_db2_S1_Treatm!K2*Weighting!F11+TUM_db2_S1_Treatm!L2*Weighting!F12+TUM_db2_S1_Treatm!M2*Weighting!F13+TUM_db2_S1_Treatm!N2*Weighting!F14+TUM_db2_S1_Treatm!O2*Weighting!F15+TUM_db2_S1_Treatm!P2*Weighting!F16+TUM_db2_S1_Treatm!Q2*Weighting!F17</f>
        <v>51.981269394877138</v>
      </c>
      <c r="G2" s="6">
        <f>+TUM_db2_S1_Treatm!B2*Weighting!G2+TUM_db2_S1_Treatm!C2*Weighting!G3+TUM_db2_S1_Treatm!D2*Weighting!G4+TUM_db2_S1_Treatm!E2*Weighting!G5+TUM_db2_S1_Treatm!F2*Weighting!G6+TUM_db2_S1_Treatm!G2*Weighting!G7+TUM_db2_S1_Treatm!H2*Weighting!G8+TUM_db2_S1_Treatm!I2*Weighting!G9+TUM_db2_S1_Treatm!J2*Weighting!G10+TUM_db2_S1_Treatm!K2*Weighting!G11+TUM_db2_S1_Treatm!L2*Weighting!G12+TUM_db2_S1_Treatm!M2*Weighting!G13+TUM_db2_S1_Treatm!N2*Weighting!G14+TUM_db2_S1_Treatm!O2*Weighting!G15+TUM_db2_S1_Treatm!P2*Weighting!G16+TUM_db2_S1_Treatm!Q2*Weighting!G17</f>
        <v>19.734789552702381</v>
      </c>
      <c r="H2" s="6">
        <f>+TUM_db2_S1_Treatm!B2*Weighting!H2+TUM_db2_S1_Treatm!C2*Weighting!H3+TUM_db2_S1_Treatm!D2*Weighting!H4+TUM_db2_S1_Treatm!E2*Weighting!H5+TUM_db2_S1_Treatm!F2*Weighting!H6+TUM_db2_S1_Treatm!G2*Weighting!H7+TUM_db2_S1_Treatm!H2*Weighting!H8+TUM_db2_S1_Treatm!I2*Weighting!H9+TUM_db2_S1_Treatm!J2*Weighting!H10+TUM_db2_S1_Treatm!K2*Weighting!H11+TUM_db2_S1_Treatm!L2*Weighting!H12+TUM_db2_S1_Treatm!M2*Weighting!H13+TUM_db2_S1_Treatm!N2*Weighting!H14+TUM_db2_S1_Treatm!O2*Weighting!H15+TUM_db2_S1_Treatm!P2*Weighting!H16+TUM_db2_S1_Treatm!Q2*Weighting!H17</f>
        <v>17.5117694009679</v>
      </c>
      <c r="I2" s="6">
        <f>+TUM_db2_S1_Treatm!B2*Weighting!I2+TUM_db2_S1_Treatm!C2*Weighting!I3+TUM_db2_S1_Treatm!D2*Weighting!I4+TUM_db2_S1_Treatm!E2*Weighting!I5+TUM_db2_S1_Treatm!F2*Weighting!I6+TUM_db2_S1_Treatm!G2*Weighting!I7+TUM_db2_S1_Treatm!H2*Weighting!I8+TUM_db2_S1_Treatm!I2*Weighting!I9+TUM_db2_S1_Treatm!J2*Weighting!I10+TUM_db2_S1_Treatm!K2*Weighting!I11+TUM_db2_S1_Treatm!L2*Weighting!I12+TUM_db2_S1_Treatm!M2*Weighting!I13+TUM_db2_S1_Treatm!N2*Weighting!I14+TUM_db2_S1_Treatm!O2*Weighting!I15+TUM_db2_S1_Treatm!P2*Weighting!I16+TUM_db2_S1_Treatm!Q2*Weighting!I17</f>
        <v>21.435275912554864</v>
      </c>
      <c r="J2" s="6">
        <f>+TUM_db2_S1_Treatm!B2*Weighting!J2+TUM_db2_S1_Treatm!C2*Weighting!J3+TUM_db2_S1_Treatm!D2*Weighting!J4+TUM_db2_S1_Treatm!E2*Weighting!J5+TUM_db2_S1_Treatm!F2*Weighting!J6+TUM_db2_S1_Treatm!G2*Weighting!J7+TUM_db2_S1_Treatm!H2*Weighting!J8+TUM_db2_S1_Treatm!I2*Weighting!J9+TUM_db2_S1_Treatm!J2*Weighting!J10+TUM_db2_S1_Treatm!K2*Weighting!J11+TUM_db2_S1_Treatm!L2*Weighting!J12+TUM_db2_S1_Treatm!M2*Weighting!J13+TUM_db2_S1_Treatm!N2*Weighting!J14+TUM_db2_S1_Treatm!O2*Weighting!J15+TUM_db2_S1_Treatm!P2*Weighting!J16+TUM_db2_S1_Treatm!Q2*Weighting!J17</f>
        <v>47.36805271289731</v>
      </c>
      <c r="K2" s="6">
        <f>+TUM_db2_S1_Treatm!B2*Weighting!K2+TUM_db2_S1_Treatm!C2*Weighting!K3+TUM_db2_S1_Treatm!D2*Weighting!K4+TUM_db2_S1_Treatm!E2*Weighting!K5+TUM_db2_S1_Treatm!F2*Weighting!K6+TUM_db2_S1_Treatm!G2*Weighting!K7+TUM_db2_S1_Treatm!H2*Weighting!K8+TUM_db2_S1_Treatm!I2*Weighting!K9+TUM_db2_S1_Treatm!J2*Weighting!K10+TUM_db2_S1_Treatm!K2*Weighting!K11+TUM_db2_S1_Treatm!L2*Weighting!K12+TUM_db2_S1_Treatm!M2*Weighting!K13+TUM_db2_S1_Treatm!N2*Weighting!K14+TUM_db2_S1_Treatm!O2*Weighting!K15+TUM_db2_S1_Treatm!P2*Weighting!K16+TUM_db2_S1_Treatm!Q2*Weighting!K17</f>
        <v>18.918667234564701</v>
      </c>
      <c r="L2" s="6">
        <f>+TUM_db2_S1_Treatm!B2*Weighting!L2+TUM_db2_S1_Treatm!C2*Weighting!L3+TUM_db2_S1_Treatm!D2*Weighting!L4+TUM_db2_S1_Treatm!E2*Weighting!L5+TUM_db2_S1_Treatm!F2*Weighting!L6+TUM_db2_S1_Treatm!G2*Weighting!L7+TUM_db2_S1_Treatm!H2*Weighting!L8+TUM_db2_S1_Treatm!I2*Weighting!L9+TUM_db2_S1_Treatm!J2*Weighting!L10+TUM_db2_S1_Treatm!K2*Weighting!L11+TUM_db2_S1_Treatm!L2*Weighting!L12+TUM_db2_S1_Treatm!M2*Weighting!L13+TUM_db2_S1_Treatm!N2*Weighting!L14+TUM_db2_S1_Treatm!O2*Weighting!L15+TUM_db2_S1_Treatm!P2*Weighting!L16+TUM_db2_S1_Treatm!Q2*Weighting!L17</f>
        <v>16.229060893447429</v>
      </c>
      <c r="M2" s="6">
        <f>+TUM_db2_S1_Treatm!B2*Weighting!M2+TUM_db2_S1_Treatm!C2*Weighting!M3+TUM_db2_S1_Treatm!D2*Weighting!M4+TUM_db2_S1_Treatm!E2*Weighting!M5+TUM_db2_S1_Treatm!F2*Weighting!M6+TUM_db2_S1_Treatm!G2*Weighting!M7+TUM_db2_S1_Treatm!H2*Weighting!M8+TUM_db2_S1_Treatm!I2*Weighting!M9+TUM_db2_S1_Treatm!J2*Weighting!M10+TUM_db2_S1_Treatm!K2*Weighting!M11+TUM_db2_S1_Treatm!L2*Weighting!M12+TUM_db2_S1_Treatm!M2*Weighting!M13+TUM_db2_S1_Treatm!N2*Weighting!M14+TUM_db2_S1_Treatm!O2*Weighting!M15+TUM_db2_S1_Treatm!P2*Weighting!M16+TUM_db2_S1_Treatm!Q2*Weighting!M17</f>
        <v>0.54642576188793424</v>
      </c>
      <c r="N2" s="6">
        <f>+TUM_db2_S1_Treatm!B2*Weighting!N2+TUM_db2_S1_Treatm!C2*Weighting!N3+TUM_db2_S1_Treatm!D2*Weighting!N4+TUM_db2_S1_Treatm!E2*Weighting!N5+TUM_db2_S1_Treatm!F2*Weighting!N6+TUM_db2_S1_Treatm!G2*Weighting!N7+TUM_db2_S1_Treatm!H2*Weighting!N8+TUM_db2_S1_Treatm!I2*Weighting!N9+TUM_db2_S1_Treatm!J2*Weighting!N10+TUM_db2_S1_Treatm!K2*Weighting!N11+TUM_db2_S1_Treatm!L2*Weighting!N12+TUM_db2_S1_Treatm!M2*Weighting!N13+TUM_db2_S1_Treatm!N2*Weighting!N14+TUM_db2_S1_Treatm!O2*Weighting!N15+TUM_db2_S1_Treatm!P2*Weighting!N16+TUM_db2_S1_Treatm!Q2*Weighting!N17</f>
        <v>44.693594234949202</v>
      </c>
      <c r="O2" s="6">
        <f>+TUM_db2_S1_Treatm!B2*Weighting!O2+TUM_db2_S1_Treatm!C2*Weighting!O3+TUM_db2_S1_Treatm!D2*Weighting!O4+TUM_db2_S1_Treatm!E2*Weighting!O5+TUM_db2_S1_Treatm!F2*Weighting!O6+TUM_db2_S1_Treatm!G2*Weighting!O7+TUM_db2_S1_Treatm!H2*Weighting!O8+TUM_db2_S1_Treatm!I2*Weighting!O9+TUM_db2_S1_Treatm!J2*Weighting!O10+TUM_db2_S1_Treatm!K2*Weighting!O11+TUM_db2_S1_Treatm!L2*Weighting!O12+TUM_db2_S1_Treatm!M2*Weighting!O13+TUM_db2_S1_Treatm!N2*Weighting!O14+TUM_db2_S1_Treatm!O2*Weighting!O15+TUM_db2_S1_Treatm!P2*Weighting!O16+TUM_db2_S1_Treatm!Q2*Weighting!O17</f>
        <v>18.959885619594697</v>
      </c>
      <c r="P2" s="6">
        <f>+TUM_db2_S1_Treatm!B2*Weighting!P2+TUM_db2_S1_Treatm!C2*Weighting!P3+TUM_db2_S1_Treatm!D2*Weighting!P4+TUM_db2_S1_Treatm!E2*Weighting!P5+TUM_db2_S1_Treatm!F2*Weighting!P6+TUM_db2_S1_Treatm!G2*Weighting!P7+TUM_db2_S1_Treatm!H2*Weighting!P8+TUM_db2_S1_Treatm!I2*Weighting!P9+TUM_db2_S1_Treatm!J2*Weighting!P10+TUM_db2_S1_Treatm!K2*Weighting!P11+TUM_db2_S1_Treatm!L2*Weighting!P12+TUM_db2_S1_Treatm!M2*Weighting!P13+TUM_db2_S1_Treatm!N2*Weighting!P14+TUM_db2_S1_Treatm!O2*Weighting!P15+TUM_db2_S1_Treatm!P2*Weighting!P16+TUM_db2_S1_Treatm!Q2*Weighting!P17</f>
        <v>18.112943290968403</v>
      </c>
      <c r="Q2" s="6">
        <f>+TUM_db2_S1_Treatm!B2*Weighting!Q2+TUM_db2_S1_Treatm!C2*Weighting!Q3+TUM_db2_S1_Treatm!D2*Weighting!Q4+TUM_db2_S1_Treatm!E2*Weighting!Q5+TUM_db2_S1_Treatm!F2*Weighting!Q6+TUM_db2_S1_Treatm!G2*Weighting!Q7+TUM_db2_S1_Treatm!H2*Weighting!Q8+TUM_db2_S1_Treatm!I2*Weighting!Q9+TUM_db2_S1_Treatm!J2*Weighting!Q10+TUM_db2_S1_Treatm!K2*Weighting!Q11+TUM_db2_S1_Treatm!L2*Weighting!Q12+TUM_db2_S1_Treatm!M2*Weighting!Q13+TUM_db2_S1_Treatm!N2*Weighting!Q14+TUM_db2_S1_Treatm!O2*Weighting!Q15+TUM_db2_S1_Treatm!P2*Weighting!Q16+TUM_db2_S1_Treatm!Q2*Weighting!Q17</f>
        <v>1.1104429264785294</v>
      </c>
      <c r="R2" s="6">
        <f>+TUM_db2_S1_Treatm!B2*Weighting!R2+TUM_db2_S1_Treatm!C2*Weighting!R3+TUM_db2_S1_Treatm!D2*Weighting!R4+TUM_db2_S1_Treatm!E2*Weighting!R5+TUM_db2_S1_Treatm!F2*Weighting!R6+TUM_db2_S1_Treatm!G2*Weighting!R7+TUM_db2_S1_Treatm!H2*Weighting!R8+TUM_db2_S1_Treatm!I2*Weighting!R9+TUM_db2_S1_Treatm!J2*Weighting!R10+TUM_db2_S1_Treatm!K2*Weighting!R11+TUM_db2_S1_Treatm!L2*Weighting!R12+TUM_db2_S1_Treatm!M2*Weighting!R13+TUM_db2_S1_Treatm!N2*Weighting!R14+TUM_db2_S1_Treatm!O2*Weighting!R15+TUM_db2_S1_Treatm!P2*Weighting!R16+TUM_db2_S1_Treatm!Q2*Weighting!R17</f>
        <v>119.79091795432203</v>
      </c>
      <c r="S2" s="6">
        <f>+TUM_db2_S1_Treatm!B2*Weighting!S2+TUM_db2_S1_Treatm!C2*Weighting!S3+TUM_db2_S1_Treatm!D2*Weighting!S4+TUM_db2_S1_Treatm!E2*Weighting!S5+TUM_db2_S1_Treatm!F2*Weighting!S6+TUM_db2_S1_Treatm!G2*Weighting!S7+TUM_db2_S1_Treatm!H2*Weighting!S8+TUM_db2_S1_Treatm!I2*Weighting!S9+TUM_db2_S1_Treatm!J2*Weighting!S10+TUM_db2_S1_Treatm!K2*Weighting!S11+TUM_db2_S1_Treatm!L2*Weighting!S12+TUM_db2_S1_Treatm!M2*Weighting!S13+TUM_db2_S1_Treatm!N2*Weighting!S14+TUM_db2_S1_Treatm!O2*Weighting!S15+TUM_db2_S1_Treatm!P2*Weighting!S16+TUM_db2_S1_Treatm!Q2*Weighting!S17</f>
        <v>26.078539954917861</v>
      </c>
      <c r="T2" s="6">
        <f>+TUM_db2_S1_Treatm!B2*Weighting!T2+TUM_db2_S1_Treatm!C2*Weighting!T3+TUM_db2_S1_Treatm!D2*Weighting!T4+TUM_db2_S1_Treatm!E2*Weighting!T5+TUM_db2_S1_Treatm!F2*Weighting!T6+TUM_db2_S1_Treatm!G2*Weighting!T7+TUM_db2_S1_Treatm!H2*Weighting!T8+TUM_db2_S1_Treatm!I2*Weighting!T9+TUM_db2_S1_Treatm!J2*Weighting!T10+TUM_db2_S1_Treatm!K2*Weighting!T11+TUM_db2_S1_Treatm!L2*Weighting!T12+TUM_db2_S1_Treatm!M2*Weighting!T13+TUM_db2_S1_Treatm!N2*Weighting!T14+TUM_db2_S1_Treatm!O2*Weighting!T15+TUM_db2_S1_Treatm!P2*Weighting!T16+TUM_db2_S1_Treatm!Q2*Weighting!T17</f>
        <v>35.779874238656966</v>
      </c>
      <c r="U2" s="6">
        <f>+TUM_db2_S1_Treatm!B2*Weighting!U2+TUM_db2_S1_Treatm!C2*Weighting!U3+TUM_db2_S1_Treatm!D2*Weighting!U4+TUM_db2_S1_Treatm!E2*Weighting!U5+TUM_db2_S1_Treatm!F2*Weighting!U6+TUM_db2_S1_Treatm!G2*Weighting!U7+TUM_db2_S1_Treatm!H2*Weighting!U8+TUM_db2_S1_Treatm!I2*Weighting!U9+TUM_db2_S1_Treatm!J2*Weighting!U10+TUM_db2_S1_Treatm!K2*Weighting!U11+TUM_db2_S1_Treatm!L2*Weighting!U12+TUM_db2_S1_Treatm!M2*Weighting!U13+TUM_db2_S1_Treatm!N2*Weighting!U14+TUM_db2_S1_Treatm!O2*Weighting!U15+TUM_db2_S1_Treatm!P2*Weighting!U16+TUM_db2_S1_Treatm!Q2*Weighting!U17</f>
        <v>0.74682925324123173</v>
      </c>
      <c r="V2" s="6">
        <f>+TUM_db2_S1_Treatm!B2*Weighting!V2+TUM_db2_S1_Treatm!C2*Weighting!V3+TUM_db2_S1_Treatm!D2*Weighting!V4+TUM_db2_S1_Treatm!E2*Weighting!V5+TUM_db2_S1_Treatm!F2*Weighting!V6+TUM_db2_S1_Treatm!G2*Weighting!V7+TUM_db2_S1_Treatm!H2*Weighting!V8+TUM_db2_S1_Treatm!I2*Weighting!V9+TUM_db2_S1_Treatm!J2*Weighting!V10+TUM_db2_S1_Treatm!K2*Weighting!V11+TUM_db2_S1_Treatm!L2*Weighting!V12+TUM_db2_S1_Treatm!M2*Weighting!V13+TUM_db2_S1_Treatm!N2*Weighting!V14+TUM_db2_S1_Treatm!O2*Weighting!V15+TUM_db2_S1_Treatm!P2*Weighting!V16+TUM_db2_S1_Treatm!Q2*Weighting!V17</f>
        <v>5.3745726331498105</v>
      </c>
      <c r="W2" s="6">
        <f>+TUM_db2_S1_Treatm!B2*Weighting!W2+TUM_db2_S1_Treatm!C2*Weighting!W3+TUM_db2_S1_Treatm!D2*Weighting!W4+TUM_db2_S1_Treatm!E2*Weighting!W5+TUM_db2_S1_Treatm!F2*Weighting!W6+TUM_db2_S1_Treatm!G2*Weighting!W7+TUM_db2_S1_Treatm!H2*Weighting!W8+TUM_db2_S1_Treatm!I2*Weighting!W9+TUM_db2_S1_Treatm!J2*Weighting!W10+TUM_db2_S1_Treatm!K2*Weighting!W11+TUM_db2_S1_Treatm!L2*Weighting!W12+TUM_db2_S1_Treatm!M2*Weighting!W13+TUM_db2_S1_Treatm!N2*Weighting!W14+TUM_db2_S1_Treatm!O2*Weighting!W15+TUM_db2_S1_Treatm!P2*Weighting!W16+TUM_db2_S1_Treatm!Q2*Weighting!W17</f>
        <v>7.1840209930325374</v>
      </c>
      <c r="X2" s="6">
        <f>+TUM_db2_S1_Treatm!B2*Weighting!X2+TUM_db2_S1_Treatm!C2*Weighting!X3+TUM_db2_S1_Treatm!D2*Weighting!X4+TUM_db2_S1_Treatm!E2*Weighting!X5+TUM_db2_S1_Treatm!F2*Weighting!X6+TUM_db2_S1_Treatm!G2*Weighting!X7+TUM_db2_S1_Treatm!H2*Weighting!X8+TUM_db2_S1_Treatm!I2*Weighting!X9+TUM_db2_S1_Treatm!J2*Weighting!X10+TUM_db2_S1_Treatm!K2*Weighting!X11+TUM_db2_S1_Treatm!L2*Weighting!X12+TUM_db2_S1_Treatm!M2*Weighting!X13+TUM_db2_S1_Treatm!N2*Weighting!X14+TUM_db2_S1_Treatm!O2*Weighting!X15+TUM_db2_S1_Treatm!P2*Weighting!X16+TUM_db2_S1_Treatm!Q2*Weighting!X17</f>
        <v>1.1265468317616538</v>
      </c>
      <c r="Y2" s="6">
        <f>+TUM_db2_S1_Treatm!B2*Weighting!Y2+TUM_db2_S1_Treatm!C2*Weighting!Y3+TUM_db2_S1_Treatm!D2*Weighting!Y4+TUM_db2_S1_Treatm!E2*Weighting!Y5+TUM_db2_S1_Treatm!F2*Weighting!Y6+TUM_db2_S1_Treatm!G2*Weighting!Y7+TUM_db2_S1_Treatm!H2*Weighting!Y8+TUM_db2_S1_Treatm!I2*Weighting!Y9+TUM_db2_S1_Treatm!J2*Weighting!Y10+TUM_db2_S1_Treatm!K2*Weighting!Y11+TUM_db2_S1_Treatm!L2*Weighting!Y12+TUM_db2_S1_Treatm!M2*Weighting!Y13+TUM_db2_S1_Treatm!N2*Weighting!Y14+TUM_db2_S1_Treatm!O2*Weighting!Y15+TUM_db2_S1_Treatm!P2*Weighting!Y16+TUM_db2_S1_Treatm!Q2*Weighting!Y17</f>
        <v>1.8330441494757426</v>
      </c>
      <c r="Z2" s="6">
        <f>+TUM_db2_S1_Treatm!B2*Weighting!Z2+TUM_db2_S1_Treatm!C2*Weighting!Z3+TUM_db2_S1_Treatm!D2*Weighting!Z4+TUM_db2_S1_Treatm!E2*Weighting!Z5+TUM_db2_S1_Treatm!F2*Weighting!Z6+TUM_db2_S1_Treatm!G2*Weighting!Z7+TUM_db2_S1_Treatm!H2*Weighting!Z8+TUM_db2_S1_Treatm!I2*Weighting!Z9+TUM_db2_S1_Treatm!J2*Weighting!Z10+TUM_db2_S1_Treatm!K2*Weighting!Z11+TUM_db2_S1_Treatm!L2*Weighting!Z12+TUM_db2_S1_Treatm!M2*Weighting!Z13+TUM_db2_S1_Treatm!N2*Weighting!Z14+TUM_db2_S1_Treatm!O2*Weighting!Z15+TUM_db2_S1_Treatm!P2*Weighting!Z16+TUM_db2_S1_Treatm!Q2*Weighting!Z17</f>
        <v>4.1144740826071606</v>
      </c>
      <c r="AA2" s="6">
        <f>+TUM_db2_S1_Treatm!B2*Weighting!AA2+TUM_db2_S1_Treatm!C2*Weighting!AA3+TUM_db2_S1_Treatm!D2*Weighting!AA4+TUM_db2_S1_Treatm!E2*Weighting!AA5+TUM_db2_S1_Treatm!F2*Weighting!AA6+TUM_db2_S1_Treatm!G2*Weighting!AA7+TUM_db2_S1_Treatm!H2*Weighting!AA8+TUM_db2_S1_Treatm!I2*Weighting!AA9+TUM_db2_S1_Treatm!J2*Weighting!AA10+TUM_db2_S1_Treatm!K2*Weighting!AA11+TUM_db2_S1_Treatm!L2*Weighting!AA12+TUM_db2_S1_Treatm!M2*Weighting!AA13+TUM_db2_S1_Treatm!N2*Weighting!AA14+TUM_db2_S1_Treatm!O2*Weighting!AA15+TUM_db2_S1_Treatm!P2*Weighting!AA16+TUM_db2_S1_Treatm!Q2*Weighting!AA17</f>
        <v>14.075460024746919</v>
      </c>
    </row>
    <row r="3" spans="1:27" x14ac:dyDescent="0.35">
      <c r="A3" s="5" t="s">
        <v>2</v>
      </c>
      <c r="B3" s="6">
        <f ca="1">+TUM_db2_S1_Treatm!B3*Weighting!B2+TUM_db2_S1_Treatm!C3*Weighting!B3+TUM_db2_S1_Treatm!D3*Weighting!B4+TUM_db2_S1_Treatm!E3*Weighting!B5+TUM_db2_S1_Treatm!F3*Weighting!B6+TUM_db2_S1_Treatm!G3*Weighting!B7+TUM_db2_S1_Treatm!H3*Weighting!B8+TUM_db2_S1_Treatm!I3*Weighting!B9+TUM_db2_S1_Treatm!J3*Weighting!B10+TUM_db2_S1_Treatm!K3*Weighting!B11+TUM_db2_S1_Treatm!L3*Weighting!B12+TUM_db2_S1_Treatm!M3*Weighting!B13+TUM_db2_S1_Treatm!N3*Weighting!B14+TUM_db2_S1_Treatm!O3*Weighting!B15+TUM_db2_S1_Treatm!P3*Weighting!B16+TUM_db2_S1_Treatm!Q3*Weighting!B17</f>
        <v>32.421781651878021</v>
      </c>
      <c r="C3" s="6">
        <f ca="1">+TUM_db2_S1_Treatm!B3*Weighting!C2+TUM_db2_S1_Treatm!C3*Weighting!C3+TUM_db2_S1_Treatm!D3*Weighting!C4+TUM_db2_S1_Treatm!E3*Weighting!C5+TUM_db2_S1_Treatm!F3*Weighting!C6+TUM_db2_S1_Treatm!G3*Weighting!C7+TUM_db2_S1_Treatm!H3*Weighting!C8+TUM_db2_S1_Treatm!I3*Weighting!C9+TUM_db2_S1_Treatm!J3*Weighting!C10+TUM_db2_S1_Treatm!K3*Weighting!C11+TUM_db2_S1_Treatm!L3*Weighting!C12+TUM_db2_S1_Treatm!M3*Weighting!C13+TUM_db2_S1_Treatm!N3*Weighting!C14+TUM_db2_S1_Treatm!O3*Weighting!C15+TUM_db2_S1_Treatm!P3*Weighting!C16+TUM_db2_S1_Treatm!Q3*Weighting!C17</f>
        <v>28.504507243230741</v>
      </c>
      <c r="D3" s="6">
        <f ca="1">+TUM_db2_S1_Treatm!B3*Weighting!D2+TUM_db2_S1_Treatm!C3*Weighting!D3+TUM_db2_S1_Treatm!D3*Weighting!D4+TUM_db2_S1_Treatm!E3*Weighting!D5+TUM_db2_S1_Treatm!F3*Weighting!D6+TUM_db2_S1_Treatm!G3*Weighting!D7+TUM_db2_S1_Treatm!H3*Weighting!D8+TUM_db2_S1_Treatm!I3*Weighting!D9+TUM_db2_S1_Treatm!J3*Weighting!D10+TUM_db2_S1_Treatm!K3*Weighting!D11+TUM_db2_S1_Treatm!L3*Weighting!D12+TUM_db2_S1_Treatm!M3*Weighting!D13+TUM_db2_S1_Treatm!N3*Weighting!D14+TUM_db2_S1_Treatm!O3*Weighting!D15+TUM_db2_S1_Treatm!P3*Weighting!D16+TUM_db2_S1_Treatm!Q3*Weighting!D17</f>
        <v>35.525137593874931</v>
      </c>
      <c r="E3" s="6">
        <f ca="1">+TUM_db2_S1_Treatm!B3*Weighting!E2+TUM_db2_S1_Treatm!C3*Weighting!E3+TUM_db2_S1_Treatm!D3*Weighting!E4+TUM_db2_S1_Treatm!E3*Weighting!E5+TUM_db2_S1_Treatm!F3*Weighting!E6+TUM_db2_S1_Treatm!G3*Weighting!E7+TUM_db2_S1_Treatm!H3*Weighting!E8+TUM_db2_S1_Treatm!I3*Weighting!E9+TUM_db2_S1_Treatm!J3*Weighting!E10+TUM_db2_S1_Treatm!K3*Weighting!E11+TUM_db2_S1_Treatm!L3*Weighting!E12+TUM_db2_S1_Treatm!M3*Weighting!E13+TUM_db2_S1_Treatm!N3*Weighting!E14+TUM_db2_S1_Treatm!O3*Weighting!E15+TUM_db2_S1_Treatm!P3*Weighting!E16+TUM_db2_S1_Treatm!Q3*Weighting!E17</f>
        <v>89.335304057607189</v>
      </c>
      <c r="F3" s="6">
        <f ca="1">+TUM_db2_S1_Treatm!B3*Weighting!F2+TUM_db2_S1_Treatm!C3*Weighting!F3+TUM_db2_S1_Treatm!D3*Weighting!F4+TUM_db2_S1_Treatm!E3*Weighting!F5+TUM_db2_S1_Treatm!F3*Weighting!F6+TUM_db2_S1_Treatm!G3*Weighting!F7+TUM_db2_S1_Treatm!H3*Weighting!F8+TUM_db2_S1_Treatm!I3*Weighting!F9+TUM_db2_S1_Treatm!J3*Weighting!F10+TUM_db2_S1_Treatm!K3*Weighting!F11+TUM_db2_S1_Treatm!L3*Weighting!F12+TUM_db2_S1_Treatm!M3*Weighting!F13+TUM_db2_S1_Treatm!N3*Weighting!F14+TUM_db2_S1_Treatm!O3*Weighting!F15+TUM_db2_S1_Treatm!P3*Weighting!F16+TUM_db2_S1_Treatm!Q3*Weighting!F17</f>
        <v>30.765122928951229</v>
      </c>
      <c r="G3" s="6">
        <f>+TUM_db2_S1_Treatm!B3*Weighting!G2+TUM_db2_S1_Treatm!C3*Weighting!G3+TUM_db2_S1_Treatm!D3*Weighting!G4+TUM_db2_S1_Treatm!E3*Weighting!G5+TUM_db2_S1_Treatm!F3*Weighting!G6+TUM_db2_S1_Treatm!G3*Weighting!G7+TUM_db2_S1_Treatm!H3*Weighting!G8+TUM_db2_S1_Treatm!I3*Weighting!G9+TUM_db2_S1_Treatm!J3*Weighting!G10+TUM_db2_S1_Treatm!K3*Weighting!G11+TUM_db2_S1_Treatm!L3*Weighting!G12+TUM_db2_S1_Treatm!M3*Weighting!G13+TUM_db2_S1_Treatm!N3*Weighting!G14+TUM_db2_S1_Treatm!O3*Weighting!G15+TUM_db2_S1_Treatm!P3*Weighting!G16+TUM_db2_S1_Treatm!Q3*Weighting!G17</f>
        <v>7.2110020867398017</v>
      </c>
      <c r="H3" s="6">
        <f>+TUM_db2_S1_Treatm!B3*Weighting!H2+TUM_db2_S1_Treatm!C3*Weighting!H3+TUM_db2_S1_Treatm!D3*Weighting!H4+TUM_db2_S1_Treatm!E3*Weighting!H5+TUM_db2_S1_Treatm!F3*Weighting!H6+TUM_db2_S1_Treatm!G3*Weighting!H7+TUM_db2_S1_Treatm!H3*Weighting!H8+TUM_db2_S1_Treatm!I3*Weighting!H9+TUM_db2_S1_Treatm!J3*Weighting!H10+TUM_db2_S1_Treatm!K3*Weighting!H11+TUM_db2_S1_Treatm!L3*Weighting!H12+TUM_db2_S1_Treatm!M3*Weighting!H13+TUM_db2_S1_Treatm!N3*Weighting!H14+TUM_db2_S1_Treatm!O3*Weighting!H15+TUM_db2_S1_Treatm!P3*Weighting!H16+TUM_db2_S1_Treatm!Q3*Weighting!H17</f>
        <v>5.7861505199063652</v>
      </c>
      <c r="I3" s="6">
        <f>+TUM_db2_S1_Treatm!B3*Weighting!I2+TUM_db2_S1_Treatm!C3*Weighting!I3+TUM_db2_S1_Treatm!D3*Weighting!I4+TUM_db2_S1_Treatm!E3*Weighting!I5+TUM_db2_S1_Treatm!F3*Weighting!I6+TUM_db2_S1_Treatm!G3*Weighting!I7+TUM_db2_S1_Treatm!H3*Weighting!I8+TUM_db2_S1_Treatm!I3*Weighting!I9+TUM_db2_S1_Treatm!J3*Weighting!I10+TUM_db2_S1_Treatm!K3*Weighting!I11+TUM_db2_S1_Treatm!L3*Weighting!I12+TUM_db2_S1_Treatm!M3*Weighting!I13+TUM_db2_S1_Treatm!N3*Weighting!I14+TUM_db2_S1_Treatm!O3*Weighting!I15+TUM_db2_S1_Treatm!P3*Weighting!I16+TUM_db2_S1_Treatm!Q3*Weighting!I17</f>
        <v>8.4390042445986371</v>
      </c>
      <c r="J3" s="6">
        <f>+TUM_db2_S1_Treatm!B3*Weighting!J2+TUM_db2_S1_Treatm!C3*Weighting!J3+TUM_db2_S1_Treatm!D3*Weighting!J4+TUM_db2_S1_Treatm!E3*Weighting!J5+TUM_db2_S1_Treatm!F3*Weighting!J6+TUM_db2_S1_Treatm!G3*Weighting!J7+TUM_db2_S1_Treatm!H3*Weighting!J8+TUM_db2_S1_Treatm!I3*Weighting!J9+TUM_db2_S1_Treatm!J3*Weighting!J10+TUM_db2_S1_Treatm!K3*Weighting!J11+TUM_db2_S1_Treatm!L3*Weighting!J12+TUM_db2_S1_Treatm!M3*Weighting!J13+TUM_db2_S1_Treatm!N3*Weighting!J14+TUM_db2_S1_Treatm!O3*Weighting!J15+TUM_db2_S1_Treatm!P3*Weighting!J16+TUM_db2_S1_Treatm!Q3*Weighting!J17</f>
        <v>37.528044379756203</v>
      </c>
      <c r="K3" s="6">
        <f>+TUM_db2_S1_Treatm!B3*Weighting!K2+TUM_db2_S1_Treatm!C3*Weighting!K3+TUM_db2_S1_Treatm!D3*Weighting!K4+TUM_db2_S1_Treatm!E3*Weighting!K5+TUM_db2_S1_Treatm!F3*Weighting!K6+TUM_db2_S1_Treatm!G3*Weighting!K7+TUM_db2_S1_Treatm!H3*Weighting!K8+TUM_db2_S1_Treatm!I3*Weighting!K9+TUM_db2_S1_Treatm!J3*Weighting!K10+TUM_db2_S1_Treatm!K3*Weighting!K11+TUM_db2_S1_Treatm!L3*Weighting!K12+TUM_db2_S1_Treatm!M3*Weighting!K13+TUM_db2_S1_Treatm!N3*Weighting!K14+TUM_db2_S1_Treatm!O3*Weighting!K15+TUM_db2_S1_Treatm!P3*Weighting!K16+TUM_db2_S1_Treatm!Q3*Weighting!K17</f>
        <v>6.5640423448645491</v>
      </c>
      <c r="L3" s="6">
        <f>+TUM_db2_S1_Treatm!B3*Weighting!L2+TUM_db2_S1_Treatm!C3*Weighting!L3+TUM_db2_S1_Treatm!D3*Weighting!L4+TUM_db2_S1_Treatm!E3*Weighting!L5+TUM_db2_S1_Treatm!F3*Weighting!L6+TUM_db2_S1_Treatm!G3*Weighting!L7+TUM_db2_S1_Treatm!H3*Weighting!L8+TUM_db2_S1_Treatm!I3*Weighting!L9+TUM_db2_S1_Treatm!J3*Weighting!L10+TUM_db2_S1_Treatm!K3*Weighting!L11+TUM_db2_S1_Treatm!L3*Weighting!L12+TUM_db2_S1_Treatm!M3*Weighting!L13+TUM_db2_S1_Treatm!N3*Weighting!L14+TUM_db2_S1_Treatm!O3*Weighting!L15+TUM_db2_S1_Treatm!P3*Weighting!L16+TUM_db2_S1_Treatm!Q3*Weighting!L17</f>
        <v>1.3101019977163118</v>
      </c>
      <c r="M3" s="6">
        <f>+TUM_db2_S1_Treatm!B3*Weighting!M2+TUM_db2_S1_Treatm!C3*Weighting!M3+TUM_db2_S1_Treatm!D3*Weighting!M4+TUM_db2_S1_Treatm!E3*Weighting!M5+TUM_db2_S1_Treatm!F3*Weighting!M6+TUM_db2_S1_Treatm!G3*Weighting!M7+TUM_db2_S1_Treatm!H3*Weighting!M8+TUM_db2_S1_Treatm!I3*Weighting!M9+TUM_db2_S1_Treatm!J3*Weighting!M10+TUM_db2_S1_Treatm!K3*Weighting!M11+TUM_db2_S1_Treatm!L3*Weighting!M12+TUM_db2_S1_Treatm!M3*Weighting!M13+TUM_db2_S1_Treatm!N3*Weighting!M14+TUM_db2_S1_Treatm!O3*Weighting!M15+TUM_db2_S1_Treatm!P3*Weighting!M16+TUM_db2_S1_Treatm!Q3*Weighting!M17</f>
        <v>3.3798013458479024E-3</v>
      </c>
      <c r="N3" s="6">
        <f>+TUM_db2_S1_Treatm!B3*Weighting!N2+TUM_db2_S1_Treatm!C3*Weighting!N3+TUM_db2_S1_Treatm!D3*Weighting!N4+TUM_db2_S1_Treatm!E3*Weighting!N5+TUM_db2_S1_Treatm!F3*Weighting!N6+TUM_db2_S1_Treatm!G3*Weighting!N7+TUM_db2_S1_Treatm!H3*Weighting!N8+TUM_db2_S1_Treatm!I3*Weighting!N9+TUM_db2_S1_Treatm!J3*Weighting!N10+TUM_db2_S1_Treatm!K3*Weighting!N11+TUM_db2_S1_Treatm!L3*Weighting!N12+TUM_db2_S1_Treatm!M3*Weighting!N13+TUM_db2_S1_Treatm!N3*Weighting!N14+TUM_db2_S1_Treatm!O3*Weighting!N15+TUM_db2_S1_Treatm!P3*Weighting!N16+TUM_db2_S1_Treatm!Q3*Weighting!N17</f>
        <v>0.67651499708453566</v>
      </c>
      <c r="O3" s="6">
        <f>+TUM_db2_S1_Treatm!B3*Weighting!O2+TUM_db2_S1_Treatm!C3*Weighting!O3+TUM_db2_S1_Treatm!D3*Weighting!O4+TUM_db2_S1_Treatm!E3*Weighting!O5+TUM_db2_S1_Treatm!F3*Weighting!O6+TUM_db2_S1_Treatm!G3*Weighting!O7+TUM_db2_S1_Treatm!H3*Weighting!O8+TUM_db2_S1_Treatm!I3*Weighting!O9+TUM_db2_S1_Treatm!J3*Weighting!O10+TUM_db2_S1_Treatm!K3*Weighting!O11+TUM_db2_S1_Treatm!L3*Weighting!O12+TUM_db2_S1_Treatm!M3*Weighting!O13+TUM_db2_S1_Treatm!N3*Weighting!O14+TUM_db2_S1_Treatm!O3*Weighting!O15+TUM_db2_S1_Treatm!P3*Weighting!O16+TUM_db2_S1_Treatm!Q3*Weighting!O17</f>
        <v>0.224891343480493</v>
      </c>
      <c r="P3" s="6">
        <f>+TUM_db2_S1_Treatm!B3*Weighting!P2+TUM_db2_S1_Treatm!C3*Weighting!P3+TUM_db2_S1_Treatm!D3*Weighting!P4+TUM_db2_S1_Treatm!E3*Weighting!P5+TUM_db2_S1_Treatm!F3*Weighting!P6+TUM_db2_S1_Treatm!G3*Weighting!P7+TUM_db2_S1_Treatm!H3*Weighting!P8+TUM_db2_S1_Treatm!I3*Weighting!P9+TUM_db2_S1_Treatm!J3*Weighting!P10+TUM_db2_S1_Treatm!K3*Weighting!P11+TUM_db2_S1_Treatm!L3*Weighting!P12+TUM_db2_S1_Treatm!M3*Weighting!P13+TUM_db2_S1_Treatm!N3*Weighting!P14+TUM_db2_S1_Treatm!O3*Weighting!P15+TUM_db2_S1_Treatm!P3*Weighting!P16+TUM_db2_S1_Treatm!Q3*Weighting!P17</f>
        <v>0.27062909026698034</v>
      </c>
      <c r="Q3" s="6">
        <f>+TUM_db2_S1_Treatm!B3*Weighting!Q2+TUM_db2_S1_Treatm!C3*Weighting!Q3+TUM_db2_S1_Treatm!D3*Weighting!Q4+TUM_db2_S1_Treatm!E3*Weighting!Q5+TUM_db2_S1_Treatm!F3*Weighting!Q6+TUM_db2_S1_Treatm!G3*Weighting!Q7+TUM_db2_S1_Treatm!H3*Weighting!Q8+TUM_db2_S1_Treatm!I3*Weighting!Q9+TUM_db2_S1_Treatm!J3*Weighting!Q10+TUM_db2_S1_Treatm!K3*Weighting!Q11+TUM_db2_S1_Treatm!L3*Weighting!Q12+TUM_db2_S1_Treatm!M3*Weighting!Q13+TUM_db2_S1_Treatm!N3*Weighting!Q14+TUM_db2_S1_Treatm!O3*Weighting!Q15+TUM_db2_S1_Treatm!P3*Weighting!Q16+TUM_db2_S1_Treatm!Q3*Weighting!Q17</f>
        <v>2.6460666154269948E-2</v>
      </c>
      <c r="R3" s="6">
        <f>+TUM_db2_S1_Treatm!B3*Weighting!R2+TUM_db2_S1_Treatm!C3*Weighting!R3+TUM_db2_S1_Treatm!D3*Weighting!R4+TUM_db2_S1_Treatm!E3*Weighting!R5+TUM_db2_S1_Treatm!F3*Weighting!R6+TUM_db2_S1_Treatm!G3*Weighting!R7+TUM_db2_S1_Treatm!H3*Weighting!R8+TUM_db2_S1_Treatm!I3*Weighting!R9+TUM_db2_S1_Treatm!J3*Weighting!R10+TUM_db2_S1_Treatm!K3*Weighting!R11+TUM_db2_S1_Treatm!L3*Weighting!R12+TUM_db2_S1_Treatm!M3*Weighting!R13+TUM_db2_S1_Treatm!N3*Weighting!R14+TUM_db2_S1_Treatm!O3*Weighting!R15+TUM_db2_S1_Treatm!P3*Weighting!R16+TUM_db2_S1_Treatm!Q3*Weighting!R17</f>
        <v>109.18619973851754</v>
      </c>
      <c r="S3" s="6">
        <f>+TUM_db2_S1_Treatm!B3*Weighting!S2+TUM_db2_S1_Treatm!C3*Weighting!S3+TUM_db2_S1_Treatm!D3*Weighting!S4+TUM_db2_S1_Treatm!E3*Weighting!S5+TUM_db2_S1_Treatm!F3*Weighting!S6+TUM_db2_S1_Treatm!G3*Weighting!S7+TUM_db2_S1_Treatm!H3*Weighting!S8+TUM_db2_S1_Treatm!I3*Weighting!S9+TUM_db2_S1_Treatm!J3*Weighting!S10+TUM_db2_S1_Treatm!K3*Weighting!S11+TUM_db2_S1_Treatm!L3*Weighting!S12+TUM_db2_S1_Treatm!M3*Weighting!S13+TUM_db2_S1_Treatm!N3*Weighting!S14+TUM_db2_S1_Treatm!O3*Weighting!S15+TUM_db2_S1_Treatm!P3*Weighting!S16+TUM_db2_S1_Treatm!Q3*Weighting!S17</f>
        <v>0.6562972720182253</v>
      </c>
      <c r="T3" s="6">
        <f>+TUM_db2_S1_Treatm!B3*Weighting!T2+TUM_db2_S1_Treatm!C3*Weighting!T3+TUM_db2_S1_Treatm!D3*Weighting!T4+TUM_db2_S1_Treatm!E3*Weighting!T5+TUM_db2_S1_Treatm!F3*Weighting!T6+TUM_db2_S1_Treatm!G3*Weighting!T7+TUM_db2_S1_Treatm!H3*Weighting!T8+TUM_db2_S1_Treatm!I3*Weighting!T9+TUM_db2_S1_Treatm!J3*Weighting!T10+TUM_db2_S1_Treatm!K3*Weighting!T11+TUM_db2_S1_Treatm!L3*Weighting!T12+TUM_db2_S1_Treatm!M3*Weighting!T13+TUM_db2_S1_Treatm!N3*Weighting!T14+TUM_db2_S1_Treatm!O3*Weighting!T15+TUM_db2_S1_Treatm!P3*Weighting!T16+TUM_db2_S1_Treatm!Q3*Weighting!T17</f>
        <v>0.86377686894771244</v>
      </c>
      <c r="U3" s="6">
        <f>+TUM_db2_S1_Treatm!B3*Weighting!U2+TUM_db2_S1_Treatm!C3*Weighting!U3+TUM_db2_S1_Treatm!D3*Weighting!U4+TUM_db2_S1_Treatm!E3*Weighting!U5+TUM_db2_S1_Treatm!F3*Weighting!U6+TUM_db2_S1_Treatm!G3*Weighting!U7+TUM_db2_S1_Treatm!H3*Weighting!U8+TUM_db2_S1_Treatm!I3*Weighting!U9+TUM_db2_S1_Treatm!J3*Weighting!U10+TUM_db2_S1_Treatm!K3*Weighting!U11+TUM_db2_S1_Treatm!L3*Weighting!U12+TUM_db2_S1_Treatm!M3*Weighting!U13+TUM_db2_S1_Treatm!N3*Weighting!U14+TUM_db2_S1_Treatm!O3*Weighting!U15+TUM_db2_S1_Treatm!P3*Weighting!U16+TUM_db2_S1_Treatm!Q3*Weighting!U17</f>
        <v>2.1791943210716057E-2</v>
      </c>
      <c r="V3" s="6">
        <f>+TUM_db2_S1_Treatm!B3*Weighting!V2+TUM_db2_S1_Treatm!C3*Weighting!V3+TUM_db2_S1_Treatm!D3*Weighting!V4+TUM_db2_S1_Treatm!E3*Weighting!V5+TUM_db2_S1_Treatm!F3*Weighting!V6+TUM_db2_S1_Treatm!G3*Weighting!V7+TUM_db2_S1_Treatm!H3*Weighting!V8+TUM_db2_S1_Treatm!I3*Weighting!V9+TUM_db2_S1_Treatm!J3*Weighting!V10+TUM_db2_S1_Treatm!K3*Weighting!V11+TUM_db2_S1_Treatm!L3*Weighting!V12+TUM_db2_S1_Treatm!M3*Weighting!V13+TUM_db2_S1_Treatm!N3*Weighting!V14+TUM_db2_S1_Treatm!O3*Weighting!V15+TUM_db2_S1_Treatm!P3*Weighting!V16+TUM_db2_S1_Treatm!Q3*Weighting!V17</f>
        <v>6.8055015140400105E-2</v>
      </c>
      <c r="W3" s="6">
        <f>+TUM_db2_S1_Treatm!B3*Weighting!W2+TUM_db2_S1_Treatm!C3*Weighting!W3+TUM_db2_S1_Treatm!D3*Weighting!W4+TUM_db2_S1_Treatm!E3*Weighting!W5+TUM_db2_S1_Treatm!F3*Weighting!W6+TUM_db2_S1_Treatm!G3*Weighting!W7+TUM_db2_S1_Treatm!H3*Weighting!W8+TUM_db2_S1_Treatm!I3*Weighting!W9+TUM_db2_S1_Treatm!J3*Weighting!W10+TUM_db2_S1_Treatm!K3*Weighting!W11+TUM_db2_S1_Treatm!L3*Weighting!W12+TUM_db2_S1_Treatm!M3*Weighting!W13+TUM_db2_S1_Treatm!N3*Weighting!W14+TUM_db2_S1_Treatm!O3*Weighting!W15+TUM_db2_S1_Treatm!P3*Weighting!W16+TUM_db2_S1_Treatm!Q3*Weighting!W17</f>
        <v>0.19639975583896946</v>
      </c>
      <c r="X3" s="6">
        <f>+TUM_db2_S1_Treatm!B3*Weighting!X2+TUM_db2_S1_Treatm!C3*Weighting!X3+TUM_db2_S1_Treatm!D3*Weighting!X4+TUM_db2_S1_Treatm!E3*Weighting!X5+TUM_db2_S1_Treatm!F3*Weighting!X6+TUM_db2_S1_Treatm!G3*Weighting!X7+TUM_db2_S1_Treatm!H3*Weighting!X8+TUM_db2_S1_Treatm!I3*Weighting!X9+TUM_db2_S1_Treatm!J3*Weighting!X10+TUM_db2_S1_Treatm!K3*Weighting!X11+TUM_db2_S1_Treatm!L3*Weighting!X12+TUM_db2_S1_Treatm!M3*Weighting!X13+TUM_db2_S1_Treatm!N3*Weighting!X14+TUM_db2_S1_Treatm!O3*Weighting!X15+TUM_db2_S1_Treatm!P3*Weighting!X16+TUM_db2_S1_Treatm!Q3*Weighting!X17</f>
        <v>8.7701539320184912E-3</v>
      </c>
      <c r="Y3" s="6">
        <f>+TUM_db2_S1_Treatm!B3*Weighting!Y2+TUM_db2_S1_Treatm!C3*Weighting!Y3+TUM_db2_S1_Treatm!D3*Weighting!Y4+TUM_db2_S1_Treatm!E3*Weighting!Y5+TUM_db2_S1_Treatm!F3*Weighting!Y6+TUM_db2_S1_Treatm!G3*Weighting!Y7+TUM_db2_S1_Treatm!H3*Weighting!Y8+TUM_db2_S1_Treatm!I3*Weighting!Y9+TUM_db2_S1_Treatm!J3*Weighting!Y10+TUM_db2_S1_Treatm!K3*Weighting!Y11+TUM_db2_S1_Treatm!L3*Weighting!Y12+TUM_db2_S1_Treatm!M3*Weighting!Y13+TUM_db2_S1_Treatm!N3*Weighting!Y14+TUM_db2_S1_Treatm!O3*Weighting!Y15+TUM_db2_S1_Treatm!P3*Weighting!Y16+TUM_db2_S1_Treatm!Q3*Weighting!Y17</f>
        <v>1.0059262729294411</v>
      </c>
      <c r="Z3" s="6">
        <f>+TUM_db2_S1_Treatm!B3*Weighting!Z2+TUM_db2_S1_Treatm!C3*Weighting!Z3+TUM_db2_S1_Treatm!D3*Weighting!Z4+TUM_db2_S1_Treatm!E3*Weighting!Z5+TUM_db2_S1_Treatm!F3*Weighting!Z6+TUM_db2_S1_Treatm!G3*Weighting!Z7+TUM_db2_S1_Treatm!H3*Weighting!Z8+TUM_db2_S1_Treatm!I3*Weighting!Z9+TUM_db2_S1_Treatm!J3*Weighting!Z10+TUM_db2_S1_Treatm!K3*Weighting!Z11+TUM_db2_S1_Treatm!L3*Weighting!Z12+TUM_db2_S1_Treatm!M3*Weighting!Z13+TUM_db2_S1_Treatm!N3*Weighting!Z14+TUM_db2_S1_Treatm!O3*Weighting!Z15+TUM_db2_S1_Treatm!P3*Weighting!Z16+TUM_db2_S1_Treatm!Q3*Weighting!Z17</f>
        <v>0.15705968360720265</v>
      </c>
      <c r="AA3" s="6">
        <f>+TUM_db2_S1_Treatm!B3*Weighting!AA2+TUM_db2_S1_Treatm!C3*Weighting!AA3+TUM_db2_S1_Treatm!D3*Weighting!AA4+TUM_db2_S1_Treatm!E3*Weighting!AA5+TUM_db2_S1_Treatm!F3*Weighting!AA6+TUM_db2_S1_Treatm!G3*Weighting!AA7+TUM_db2_S1_Treatm!H3*Weighting!AA8+TUM_db2_S1_Treatm!I3*Weighting!AA9+TUM_db2_S1_Treatm!J3*Weighting!AA10+TUM_db2_S1_Treatm!K3*Weighting!AA11+TUM_db2_S1_Treatm!L3*Weighting!AA12+TUM_db2_S1_Treatm!M3*Weighting!AA13+TUM_db2_S1_Treatm!N3*Weighting!AA14+TUM_db2_S1_Treatm!O3*Weighting!AA15+TUM_db2_S1_Treatm!P3*Weighting!AA16+TUM_db2_S1_Treatm!Q3*Weighting!AA17</f>
        <v>0.69977878764616497</v>
      </c>
    </row>
    <row r="4" spans="1:27" x14ac:dyDescent="0.35">
      <c r="A4" s="5" t="s">
        <v>3</v>
      </c>
      <c r="B4" s="6">
        <f ca="1">+TUM_db2_S1_Treatm!B4*Weighting!B2+TUM_db2_S1_Treatm!C4*Weighting!B3+TUM_db2_S1_Treatm!D4*Weighting!B4+TUM_db2_S1_Treatm!E4*Weighting!B5+TUM_db2_S1_Treatm!F4*Weighting!B6+TUM_db2_S1_Treatm!G4*Weighting!B7+TUM_db2_S1_Treatm!H4*Weighting!B8+TUM_db2_S1_Treatm!I4*Weighting!B9+TUM_db2_S1_Treatm!J4*Weighting!B10+TUM_db2_S1_Treatm!K4*Weighting!B11+TUM_db2_S1_Treatm!L4*Weighting!B12+TUM_db2_S1_Treatm!M4*Weighting!B13+TUM_db2_S1_Treatm!N4*Weighting!B14+TUM_db2_S1_Treatm!O4*Weighting!B15+TUM_db2_S1_Treatm!P4*Weighting!B16+TUM_db2_S1_Treatm!Q4*Weighting!B17</f>
        <v>22.570485984306796</v>
      </c>
      <c r="C4" s="6">
        <f ca="1">+TUM_db2_S1_Treatm!B4*Weighting!C2+TUM_db2_S1_Treatm!C4*Weighting!C3+TUM_db2_S1_Treatm!D4*Weighting!C4+TUM_db2_S1_Treatm!E4*Weighting!C5+TUM_db2_S1_Treatm!F4*Weighting!C6+TUM_db2_S1_Treatm!G4*Weighting!C7+TUM_db2_S1_Treatm!H4*Weighting!C8+TUM_db2_S1_Treatm!I4*Weighting!C9+TUM_db2_S1_Treatm!J4*Weighting!C10+TUM_db2_S1_Treatm!K4*Weighting!C11+TUM_db2_S1_Treatm!L4*Weighting!C12+TUM_db2_S1_Treatm!M4*Weighting!C13+TUM_db2_S1_Treatm!N4*Weighting!C14+TUM_db2_S1_Treatm!O4*Weighting!C15+TUM_db2_S1_Treatm!P4*Weighting!C16+TUM_db2_S1_Treatm!Q4*Weighting!C17</f>
        <v>18.356088822251238</v>
      </c>
      <c r="D4" s="6">
        <f ca="1">+TUM_db2_S1_Treatm!B4*Weighting!D2+TUM_db2_S1_Treatm!C4*Weighting!D3+TUM_db2_S1_Treatm!D4*Weighting!D4+TUM_db2_S1_Treatm!E4*Weighting!D5+TUM_db2_S1_Treatm!F4*Weighting!D6+TUM_db2_S1_Treatm!G4*Weighting!D7+TUM_db2_S1_Treatm!H4*Weighting!D8+TUM_db2_S1_Treatm!I4*Weighting!D9+TUM_db2_S1_Treatm!J4*Weighting!D10+TUM_db2_S1_Treatm!K4*Weighting!D11+TUM_db2_S1_Treatm!L4*Weighting!D12+TUM_db2_S1_Treatm!M4*Weighting!D13+TUM_db2_S1_Treatm!N4*Weighting!D14+TUM_db2_S1_Treatm!O4*Weighting!D15+TUM_db2_S1_Treatm!P4*Weighting!D16+TUM_db2_S1_Treatm!Q4*Weighting!D17</f>
        <v>22.251451307547356</v>
      </c>
      <c r="E4" s="6">
        <f ca="1">+TUM_db2_S1_Treatm!B4*Weighting!E2+TUM_db2_S1_Treatm!C4*Weighting!E3+TUM_db2_S1_Treatm!D4*Weighting!E4+TUM_db2_S1_Treatm!E4*Weighting!E5+TUM_db2_S1_Treatm!F4*Weighting!E6+TUM_db2_S1_Treatm!G4*Weighting!E7+TUM_db2_S1_Treatm!H4*Weighting!E8+TUM_db2_S1_Treatm!I4*Weighting!E9+TUM_db2_S1_Treatm!J4*Weighting!E10+TUM_db2_S1_Treatm!K4*Weighting!E11+TUM_db2_S1_Treatm!L4*Weighting!E12+TUM_db2_S1_Treatm!M4*Weighting!E13+TUM_db2_S1_Treatm!N4*Weighting!E14+TUM_db2_S1_Treatm!O4*Weighting!E15+TUM_db2_S1_Treatm!P4*Weighting!E16+TUM_db2_S1_Treatm!Q4*Weighting!E17</f>
        <v>11.220959096344297</v>
      </c>
      <c r="F4" s="6">
        <f ca="1">+TUM_db2_S1_Treatm!B4*Weighting!F2+TUM_db2_S1_Treatm!C4*Weighting!F3+TUM_db2_S1_Treatm!D4*Weighting!F4+TUM_db2_S1_Treatm!E4*Weighting!F5+TUM_db2_S1_Treatm!F4*Weighting!F6+TUM_db2_S1_Treatm!G4*Weighting!F7+TUM_db2_S1_Treatm!H4*Weighting!F8+TUM_db2_S1_Treatm!I4*Weighting!F9+TUM_db2_S1_Treatm!J4*Weighting!F10+TUM_db2_S1_Treatm!K4*Weighting!F11+TUM_db2_S1_Treatm!L4*Weighting!F12+TUM_db2_S1_Treatm!M4*Weighting!F13+TUM_db2_S1_Treatm!N4*Weighting!F14+TUM_db2_S1_Treatm!O4*Weighting!F15+TUM_db2_S1_Treatm!P4*Weighting!F16+TUM_db2_S1_Treatm!Q4*Weighting!F17</f>
        <v>21.216146465925913</v>
      </c>
      <c r="G4" s="6">
        <f>+TUM_db2_S1_Treatm!B4*Weighting!G2+TUM_db2_S1_Treatm!C4*Weighting!G3+TUM_db2_S1_Treatm!D4*Weighting!G4+TUM_db2_S1_Treatm!E4*Weighting!G5+TUM_db2_S1_Treatm!F4*Weighting!G6+TUM_db2_S1_Treatm!G4*Weighting!G7+TUM_db2_S1_Treatm!H4*Weighting!G8+TUM_db2_S1_Treatm!I4*Weighting!G9+TUM_db2_S1_Treatm!J4*Weighting!G10+TUM_db2_S1_Treatm!K4*Weighting!G11+TUM_db2_S1_Treatm!L4*Weighting!G12+TUM_db2_S1_Treatm!M4*Weighting!G13+TUM_db2_S1_Treatm!N4*Weighting!G14+TUM_db2_S1_Treatm!O4*Weighting!G15+TUM_db2_S1_Treatm!P4*Weighting!G16+TUM_db2_S1_Treatm!Q4*Weighting!G17</f>
        <v>12.523787465962583</v>
      </c>
      <c r="H4" s="6">
        <f>+TUM_db2_S1_Treatm!B4*Weighting!H2+TUM_db2_S1_Treatm!C4*Weighting!H3+TUM_db2_S1_Treatm!D4*Weighting!H4+TUM_db2_S1_Treatm!E4*Weighting!H5+TUM_db2_S1_Treatm!F4*Weighting!H6+TUM_db2_S1_Treatm!G4*Weighting!H7+TUM_db2_S1_Treatm!H4*Weighting!H8+TUM_db2_S1_Treatm!I4*Weighting!H9+TUM_db2_S1_Treatm!J4*Weighting!H10+TUM_db2_S1_Treatm!K4*Weighting!H11+TUM_db2_S1_Treatm!L4*Weighting!H12+TUM_db2_S1_Treatm!M4*Weighting!H13+TUM_db2_S1_Treatm!N4*Weighting!H14+TUM_db2_S1_Treatm!O4*Weighting!H15+TUM_db2_S1_Treatm!P4*Weighting!H16+TUM_db2_S1_Treatm!Q4*Weighting!H17</f>
        <v>11.725618881061537</v>
      </c>
      <c r="I4" s="6">
        <f>+TUM_db2_S1_Treatm!B4*Weighting!I2+TUM_db2_S1_Treatm!C4*Weighting!I3+TUM_db2_S1_Treatm!D4*Weighting!I4+TUM_db2_S1_Treatm!E4*Weighting!I5+TUM_db2_S1_Treatm!F4*Weighting!I6+TUM_db2_S1_Treatm!G4*Weighting!I7+TUM_db2_S1_Treatm!H4*Weighting!I8+TUM_db2_S1_Treatm!I4*Weighting!I9+TUM_db2_S1_Treatm!J4*Weighting!I10+TUM_db2_S1_Treatm!K4*Weighting!I11+TUM_db2_S1_Treatm!L4*Weighting!I12+TUM_db2_S1_Treatm!M4*Weighting!I13+TUM_db2_S1_Treatm!N4*Weighting!I14+TUM_db2_S1_Treatm!O4*Weighting!I15+TUM_db2_S1_Treatm!P4*Weighting!I16+TUM_db2_S1_Treatm!Q4*Weighting!I17</f>
        <v>12.996271667956229</v>
      </c>
      <c r="J4" s="6">
        <f>+TUM_db2_S1_Treatm!B4*Weighting!J2+TUM_db2_S1_Treatm!C4*Weighting!J3+TUM_db2_S1_Treatm!D4*Weighting!J4+TUM_db2_S1_Treatm!E4*Weighting!J5+TUM_db2_S1_Treatm!F4*Weighting!J6+TUM_db2_S1_Treatm!G4*Weighting!J7+TUM_db2_S1_Treatm!H4*Weighting!J8+TUM_db2_S1_Treatm!I4*Weighting!J9+TUM_db2_S1_Treatm!J4*Weighting!J10+TUM_db2_S1_Treatm!K4*Weighting!J11+TUM_db2_S1_Treatm!L4*Weighting!J12+TUM_db2_S1_Treatm!M4*Weighting!J13+TUM_db2_S1_Treatm!N4*Weighting!J14+TUM_db2_S1_Treatm!O4*Weighting!J15+TUM_db2_S1_Treatm!P4*Weighting!J16+TUM_db2_S1_Treatm!Q4*Weighting!J17</f>
        <v>9.840008333141105</v>
      </c>
      <c r="K4" s="6">
        <f>+TUM_db2_S1_Treatm!B4*Weighting!K2+TUM_db2_S1_Treatm!C4*Weighting!K3+TUM_db2_S1_Treatm!D4*Weighting!K4+TUM_db2_S1_Treatm!E4*Weighting!K5+TUM_db2_S1_Treatm!F4*Weighting!K6+TUM_db2_S1_Treatm!G4*Weighting!K7+TUM_db2_S1_Treatm!H4*Weighting!K8+TUM_db2_S1_Treatm!I4*Weighting!K9+TUM_db2_S1_Treatm!J4*Weighting!K10+TUM_db2_S1_Treatm!K4*Weighting!K11+TUM_db2_S1_Treatm!L4*Weighting!K12+TUM_db2_S1_Treatm!M4*Weighting!K13+TUM_db2_S1_Treatm!N4*Weighting!K14+TUM_db2_S1_Treatm!O4*Weighting!K15+TUM_db2_S1_Treatm!P4*Weighting!K16+TUM_db2_S1_Treatm!Q4*Weighting!K17</f>
        <v>12.354624889700155</v>
      </c>
      <c r="L4" s="6">
        <f>+TUM_db2_S1_Treatm!B4*Weighting!L2+TUM_db2_S1_Treatm!C4*Weighting!L3+TUM_db2_S1_Treatm!D4*Weighting!L4+TUM_db2_S1_Treatm!E4*Weighting!L5+TUM_db2_S1_Treatm!F4*Weighting!L6+TUM_db2_S1_Treatm!G4*Weighting!L7+TUM_db2_S1_Treatm!H4*Weighting!L8+TUM_db2_S1_Treatm!I4*Weighting!L9+TUM_db2_S1_Treatm!J4*Weighting!L10+TUM_db2_S1_Treatm!K4*Weighting!L11+TUM_db2_S1_Treatm!L4*Weighting!L12+TUM_db2_S1_Treatm!M4*Weighting!L13+TUM_db2_S1_Treatm!N4*Weighting!L14+TUM_db2_S1_Treatm!O4*Weighting!L15+TUM_db2_S1_Treatm!P4*Weighting!L16+TUM_db2_S1_Treatm!Q4*Weighting!L17</f>
        <v>14.918958895731116</v>
      </c>
      <c r="M4" s="6">
        <f>+TUM_db2_S1_Treatm!B4*Weighting!M2+TUM_db2_S1_Treatm!C4*Weighting!M3+TUM_db2_S1_Treatm!D4*Weighting!M4+TUM_db2_S1_Treatm!E4*Weighting!M5+TUM_db2_S1_Treatm!F4*Weighting!M6+TUM_db2_S1_Treatm!G4*Weighting!M7+TUM_db2_S1_Treatm!H4*Weighting!M8+TUM_db2_S1_Treatm!I4*Weighting!M9+TUM_db2_S1_Treatm!J4*Weighting!M10+TUM_db2_S1_Treatm!K4*Weighting!M11+TUM_db2_S1_Treatm!L4*Weighting!M12+TUM_db2_S1_Treatm!M4*Weighting!M13+TUM_db2_S1_Treatm!N4*Weighting!M14+TUM_db2_S1_Treatm!O4*Weighting!M15+TUM_db2_S1_Treatm!P4*Weighting!M16+TUM_db2_S1_Treatm!Q4*Weighting!M17</f>
        <v>0.54304596054208643</v>
      </c>
      <c r="N4" s="6">
        <f>+TUM_db2_S1_Treatm!B4*Weighting!N2+TUM_db2_S1_Treatm!C4*Weighting!N3+TUM_db2_S1_Treatm!D4*Weighting!N4+TUM_db2_S1_Treatm!E4*Weighting!N5+TUM_db2_S1_Treatm!F4*Weighting!N6+TUM_db2_S1_Treatm!G4*Weighting!N7+TUM_db2_S1_Treatm!H4*Weighting!N8+TUM_db2_S1_Treatm!I4*Weighting!N9+TUM_db2_S1_Treatm!J4*Weighting!N10+TUM_db2_S1_Treatm!K4*Weighting!N11+TUM_db2_S1_Treatm!L4*Weighting!N12+TUM_db2_S1_Treatm!M4*Weighting!N13+TUM_db2_S1_Treatm!N4*Weighting!N14+TUM_db2_S1_Treatm!O4*Weighting!N15+TUM_db2_S1_Treatm!P4*Weighting!N16+TUM_db2_S1_Treatm!Q4*Weighting!N17</f>
        <v>44.017079237864664</v>
      </c>
      <c r="O4" s="6">
        <f>+TUM_db2_S1_Treatm!B4*Weighting!O2+TUM_db2_S1_Treatm!C4*Weighting!O3+TUM_db2_S1_Treatm!D4*Weighting!O4+TUM_db2_S1_Treatm!E4*Weighting!O5+TUM_db2_S1_Treatm!F4*Weighting!O6+TUM_db2_S1_Treatm!G4*Weighting!O7+TUM_db2_S1_Treatm!H4*Weighting!O8+TUM_db2_S1_Treatm!I4*Weighting!O9+TUM_db2_S1_Treatm!J4*Weighting!O10+TUM_db2_S1_Treatm!K4*Weighting!O11+TUM_db2_S1_Treatm!L4*Weighting!O12+TUM_db2_S1_Treatm!M4*Weighting!O13+TUM_db2_S1_Treatm!N4*Weighting!O14+TUM_db2_S1_Treatm!O4*Weighting!O15+TUM_db2_S1_Treatm!P4*Weighting!O16+TUM_db2_S1_Treatm!Q4*Weighting!O17</f>
        <v>18.734994276114204</v>
      </c>
      <c r="P4" s="6">
        <f>+TUM_db2_S1_Treatm!B4*Weighting!P2+TUM_db2_S1_Treatm!C4*Weighting!P3+TUM_db2_S1_Treatm!D4*Weighting!P4+TUM_db2_S1_Treatm!E4*Weighting!P5+TUM_db2_S1_Treatm!F4*Weighting!P6+TUM_db2_S1_Treatm!G4*Weighting!P7+TUM_db2_S1_Treatm!H4*Weighting!P8+TUM_db2_S1_Treatm!I4*Weighting!P9+TUM_db2_S1_Treatm!J4*Weighting!P10+TUM_db2_S1_Treatm!K4*Weighting!P11+TUM_db2_S1_Treatm!L4*Weighting!P12+TUM_db2_S1_Treatm!M4*Weighting!P13+TUM_db2_S1_Treatm!N4*Weighting!P14+TUM_db2_S1_Treatm!O4*Weighting!P15+TUM_db2_S1_Treatm!P4*Weighting!P16+TUM_db2_S1_Treatm!Q4*Weighting!P17</f>
        <v>17.842314200701423</v>
      </c>
      <c r="Q4" s="6">
        <f>+TUM_db2_S1_Treatm!B4*Weighting!Q2+TUM_db2_S1_Treatm!C4*Weighting!Q3+TUM_db2_S1_Treatm!D4*Weighting!Q4+TUM_db2_S1_Treatm!E4*Weighting!Q5+TUM_db2_S1_Treatm!F4*Weighting!Q6+TUM_db2_S1_Treatm!G4*Weighting!Q7+TUM_db2_S1_Treatm!H4*Weighting!Q8+TUM_db2_S1_Treatm!I4*Weighting!Q9+TUM_db2_S1_Treatm!J4*Weighting!Q10+TUM_db2_S1_Treatm!K4*Weighting!Q11+TUM_db2_S1_Treatm!L4*Weighting!Q12+TUM_db2_S1_Treatm!M4*Weighting!Q13+TUM_db2_S1_Treatm!N4*Weighting!Q14+TUM_db2_S1_Treatm!O4*Weighting!Q15+TUM_db2_S1_Treatm!P4*Weighting!Q16+TUM_db2_S1_Treatm!Q4*Weighting!Q17</f>
        <v>1.0839822603242595</v>
      </c>
      <c r="R4" s="6">
        <f>+TUM_db2_S1_Treatm!B4*Weighting!R2+TUM_db2_S1_Treatm!C4*Weighting!R3+TUM_db2_S1_Treatm!D4*Weighting!R4+TUM_db2_S1_Treatm!E4*Weighting!R5+TUM_db2_S1_Treatm!F4*Weighting!R6+TUM_db2_S1_Treatm!G4*Weighting!R7+TUM_db2_S1_Treatm!H4*Weighting!R8+TUM_db2_S1_Treatm!I4*Weighting!R9+TUM_db2_S1_Treatm!J4*Weighting!R10+TUM_db2_S1_Treatm!K4*Weighting!R11+TUM_db2_S1_Treatm!L4*Weighting!R12+TUM_db2_S1_Treatm!M4*Weighting!R13+TUM_db2_S1_Treatm!N4*Weighting!R14+TUM_db2_S1_Treatm!O4*Weighting!R15+TUM_db2_S1_Treatm!P4*Weighting!R16+TUM_db2_S1_Treatm!Q4*Weighting!R17</f>
        <v>10.604718215804489</v>
      </c>
      <c r="S4" s="6">
        <f>+TUM_db2_S1_Treatm!B4*Weighting!S2+TUM_db2_S1_Treatm!C4*Weighting!S3+TUM_db2_S1_Treatm!D4*Weighting!S4+TUM_db2_S1_Treatm!E4*Weighting!S5+TUM_db2_S1_Treatm!F4*Weighting!S6+TUM_db2_S1_Treatm!G4*Weighting!S7+TUM_db2_S1_Treatm!H4*Weighting!S8+TUM_db2_S1_Treatm!I4*Weighting!S9+TUM_db2_S1_Treatm!J4*Weighting!S10+TUM_db2_S1_Treatm!K4*Weighting!S11+TUM_db2_S1_Treatm!L4*Weighting!S12+TUM_db2_S1_Treatm!M4*Weighting!S13+TUM_db2_S1_Treatm!N4*Weighting!S14+TUM_db2_S1_Treatm!O4*Weighting!S15+TUM_db2_S1_Treatm!P4*Weighting!S16+TUM_db2_S1_Treatm!Q4*Weighting!S17</f>
        <v>25.42224268289964</v>
      </c>
      <c r="T4" s="6">
        <f>+TUM_db2_S1_Treatm!B4*Weighting!T2+TUM_db2_S1_Treatm!C4*Weighting!T3+TUM_db2_S1_Treatm!D4*Weighting!T4+TUM_db2_S1_Treatm!E4*Weighting!T5+TUM_db2_S1_Treatm!F4*Weighting!T6+TUM_db2_S1_Treatm!G4*Weighting!T7+TUM_db2_S1_Treatm!H4*Weighting!T8+TUM_db2_S1_Treatm!I4*Weighting!T9+TUM_db2_S1_Treatm!J4*Weighting!T10+TUM_db2_S1_Treatm!K4*Weighting!T11+TUM_db2_S1_Treatm!L4*Weighting!T12+TUM_db2_S1_Treatm!M4*Weighting!T13+TUM_db2_S1_Treatm!N4*Weighting!T14+TUM_db2_S1_Treatm!O4*Weighting!T15+TUM_db2_S1_Treatm!P4*Weighting!T16+TUM_db2_S1_Treatm!Q4*Weighting!T17</f>
        <v>34.916097369709256</v>
      </c>
      <c r="U4" s="6">
        <f>+TUM_db2_S1_Treatm!B4*Weighting!U2+TUM_db2_S1_Treatm!C4*Weighting!U3+TUM_db2_S1_Treatm!D4*Weighting!U4+TUM_db2_S1_Treatm!E4*Weighting!U5+TUM_db2_S1_Treatm!F4*Weighting!U6+TUM_db2_S1_Treatm!G4*Weighting!U7+TUM_db2_S1_Treatm!H4*Weighting!U8+TUM_db2_S1_Treatm!I4*Weighting!U9+TUM_db2_S1_Treatm!J4*Weighting!U10+TUM_db2_S1_Treatm!K4*Weighting!U11+TUM_db2_S1_Treatm!L4*Weighting!U12+TUM_db2_S1_Treatm!M4*Weighting!U13+TUM_db2_S1_Treatm!N4*Weighting!U14+TUM_db2_S1_Treatm!O4*Weighting!U15+TUM_db2_S1_Treatm!P4*Weighting!U16+TUM_db2_S1_Treatm!Q4*Weighting!U17</f>
        <v>0.72503731003051575</v>
      </c>
      <c r="V4" s="6">
        <f>+TUM_db2_S1_Treatm!B4*Weighting!V2+TUM_db2_S1_Treatm!C4*Weighting!V3+TUM_db2_S1_Treatm!D4*Weighting!V4+TUM_db2_S1_Treatm!E4*Weighting!V5+TUM_db2_S1_Treatm!F4*Weighting!V6+TUM_db2_S1_Treatm!G4*Weighting!V7+TUM_db2_S1_Treatm!H4*Weighting!V8+TUM_db2_S1_Treatm!I4*Weighting!V9+TUM_db2_S1_Treatm!J4*Weighting!V10+TUM_db2_S1_Treatm!K4*Weighting!V11+TUM_db2_S1_Treatm!L4*Weighting!V12+TUM_db2_S1_Treatm!M4*Weighting!V13+TUM_db2_S1_Treatm!N4*Weighting!V14+TUM_db2_S1_Treatm!O4*Weighting!V15+TUM_db2_S1_Treatm!P4*Weighting!V16+TUM_db2_S1_Treatm!Q4*Weighting!V17</f>
        <v>5.3065176180094102</v>
      </c>
      <c r="W4" s="6">
        <f>+TUM_db2_S1_Treatm!B4*Weighting!W2+TUM_db2_S1_Treatm!C4*Weighting!W3+TUM_db2_S1_Treatm!D4*Weighting!W4+TUM_db2_S1_Treatm!E4*Weighting!W5+TUM_db2_S1_Treatm!F4*Weighting!W6+TUM_db2_S1_Treatm!G4*Weighting!W7+TUM_db2_S1_Treatm!H4*Weighting!W8+TUM_db2_S1_Treatm!I4*Weighting!W9+TUM_db2_S1_Treatm!J4*Weighting!W10+TUM_db2_S1_Treatm!K4*Weighting!W11+TUM_db2_S1_Treatm!L4*Weighting!W12+TUM_db2_S1_Treatm!M4*Weighting!W13+TUM_db2_S1_Treatm!N4*Weighting!W14+TUM_db2_S1_Treatm!O4*Weighting!W15+TUM_db2_S1_Treatm!P4*Weighting!W16+TUM_db2_S1_Treatm!Q4*Weighting!W17</f>
        <v>6.9876212371935686</v>
      </c>
      <c r="X4" s="6">
        <f>+TUM_db2_S1_Treatm!B4*Weighting!X2+TUM_db2_S1_Treatm!C4*Weighting!X3+TUM_db2_S1_Treatm!D4*Weighting!X4+TUM_db2_S1_Treatm!E4*Weighting!X5+TUM_db2_S1_Treatm!F4*Weighting!X6+TUM_db2_S1_Treatm!G4*Weighting!X7+TUM_db2_S1_Treatm!H4*Weighting!X8+TUM_db2_S1_Treatm!I4*Weighting!X9+TUM_db2_S1_Treatm!J4*Weighting!X10+TUM_db2_S1_Treatm!K4*Weighting!X11+TUM_db2_S1_Treatm!L4*Weighting!X12+TUM_db2_S1_Treatm!M4*Weighting!X13+TUM_db2_S1_Treatm!N4*Weighting!X14+TUM_db2_S1_Treatm!O4*Weighting!X15+TUM_db2_S1_Treatm!P4*Weighting!X16+TUM_db2_S1_Treatm!Q4*Weighting!X17</f>
        <v>1.1177766778296354</v>
      </c>
      <c r="Y4" s="6">
        <f>+TUM_db2_S1_Treatm!B4*Weighting!Y2+TUM_db2_S1_Treatm!C4*Weighting!Y3+TUM_db2_S1_Treatm!D4*Weighting!Y4+TUM_db2_S1_Treatm!E4*Weighting!Y5+TUM_db2_S1_Treatm!F4*Weighting!Y6+TUM_db2_S1_Treatm!G4*Weighting!Y7+TUM_db2_S1_Treatm!H4*Weighting!Y8+TUM_db2_S1_Treatm!I4*Weighting!Y9+TUM_db2_S1_Treatm!J4*Weighting!Y10+TUM_db2_S1_Treatm!K4*Weighting!Y11+TUM_db2_S1_Treatm!L4*Weighting!Y12+TUM_db2_S1_Treatm!M4*Weighting!Y13+TUM_db2_S1_Treatm!N4*Weighting!Y14+TUM_db2_S1_Treatm!O4*Weighting!Y15+TUM_db2_S1_Treatm!P4*Weighting!Y16+TUM_db2_S1_Treatm!Q4*Weighting!Y17</f>
        <v>0.82711787654630153</v>
      </c>
      <c r="Z4" s="6">
        <f>+TUM_db2_S1_Treatm!B4*Weighting!Z2+TUM_db2_S1_Treatm!C4*Weighting!Z3+TUM_db2_S1_Treatm!D4*Weighting!Z4+TUM_db2_S1_Treatm!E4*Weighting!Z5+TUM_db2_S1_Treatm!F4*Weighting!Z6+TUM_db2_S1_Treatm!G4*Weighting!Z7+TUM_db2_S1_Treatm!H4*Weighting!Z8+TUM_db2_S1_Treatm!I4*Weighting!Z9+TUM_db2_S1_Treatm!J4*Weighting!Z10+TUM_db2_S1_Treatm!K4*Weighting!Z11+TUM_db2_S1_Treatm!L4*Weighting!Z12+TUM_db2_S1_Treatm!M4*Weighting!Z13+TUM_db2_S1_Treatm!N4*Weighting!Z14+TUM_db2_S1_Treatm!O4*Weighting!Z15+TUM_db2_S1_Treatm!P4*Weighting!Z16+TUM_db2_S1_Treatm!Q4*Weighting!Z17</f>
        <v>3.9574143989999584</v>
      </c>
      <c r="AA4" s="6">
        <f>+TUM_db2_S1_Treatm!B4*Weighting!AA2+TUM_db2_S1_Treatm!C4*Weighting!AA3+TUM_db2_S1_Treatm!D4*Weighting!AA4+TUM_db2_S1_Treatm!E4*Weighting!AA5+TUM_db2_S1_Treatm!F4*Weighting!AA6+TUM_db2_S1_Treatm!G4*Weighting!AA7+TUM_db2_S1_Treatm!H4*Weighting!AA8+TUM_db2_S1_Treatm!I4*Weighting!AA9+TUM_db2_S1_Treatm!J4*Weighting!AA10+TUM_db2_S1_Treatm!K4*Weighting!AA11+TUM_db2_S1_Treatm!L4*Weighting!AA12+TUM_db2_S1_Treatm!M4*Weighting!AA13+TUM_db2_S1_Treatm!N4*Weighting!AA14+TUM_db2_S1_Treatm!O4*Weighting!AA15+TUM_db2_S1_Treatm!P4*Weighting!AA16+TUM_db2_S1_Treatm!Q4*Weighting!AA17</f>
        <v>13.375681237100755</v>
      </c>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2_S1_Util!B2*Weighting!B2+TUM_db2_S1_Util!C2*Weighting!B3+TUM_db2_S1_Util!D2*Weighting!B4+TUM_db2_S1_Util!E2*Weighting!B5+TUM_db2_S1_Util!F2*Weighting!B6+TUM_db2_S1_Util!G2*Weighting!B7+TUM_db2_S1_Util!H2*Weighting!B8+TUM_db2_S1_Util!I2*Weighting!B9+TUM_db2_S1_Util!J2*Weighting!B10+TUM_db2_S1_Util!K2*Weighting!B11+TUM_db2_S1_Util!L2*Weighting!B12+TUM_db2_S1_Util!M2*Weighting!B13+TUM_db2_S1_Util!N2*Weighting!B14+TUM_db2_S1_Util!O2*Weighting!B15+TUM_db2_S1_Util!P2*Weighting!B16+TUM_db2_S1_Util!Q2*Weighting!B17</f>
        <v>-3.0251397935783189</v>
      </c>
      <c r="C2" s="6">
        <f ca="1">+TUM_db2_S1_Util!B2*Weighting!C2+TUM_db2_S1_Util!C2*Weighting!C3+TUM_db2_S1_Util!D2*Weighting!C4+TUM_db2_S1_Util!E2*Weighting!C5+TUM_db2_S1_Util!F2*Weighting!C6+TUM_db2_S1_Util!G2*Weighting!C7+TUM_db2_S1_Util!H2*Weighting!C8+TUM_db2_S1_Util!I2*Weighting!C9+TUM_db2_S1_Util!J2*Weighting!C10+TUM_db2_S1_Util!K2*Weighting!C11+TUM_db2_S1_Util!L2*Weighting!C12+TUM_db2_S1_Util!M2*Weighting!C13+TUM_db2_S1_Util!N2*Weighting!C14+TUM_db2_S1_Util!O2*Weighting!C15+TUM_db2_S1_Util!P2*Weighting!C16+TUM_db2_S1_Util!Q2*Weighting!C17</f>
        <v>-2.658371854550452</v>
      </c>
      <c r="D2" s="6">
        <f ca="1">+TUM_db2_S1_Util!B2*Weighting!D2+TUM_db2_S1_Util!C2*Weighting!D3+TUM_db2_S1_Util!D2*Weighting!D4+TUM_db2_S1_Util!E2*Weighting!D5+TUM_db2_S1_Util!F2*Weighting!D6+TUM_db2_S1_Util!G2*Weighting!D7+TUM_db2_S1_Util!H2*Weighting!D8+TUM_db2_S1_Util!I2*Weighting!D9+TUM_db2_S1_Util!J2*Weighting!D10+TUM_db2_S1_Util!K2*Weighting!D11+TUM_db2_S1_Util!L2*Weighting!D12+TUM_db2_S1_Util!M2*Weighting!D13+TUM_db2_S1_Util!N2*Weighting!D14+TUM_db2_S1_Util!O2*Weighting!D15+TUM_db2_S1_Util!P2*Weighting!D16+TUM_db2_S1_Util!Q2*Weighting!D17</f>
        <v>-2.9500110952537009</v>
      </c>
      <c r="E2" s="6">
        <f ca="1">+TUM_db2_S1_Util!B2*Weighting!E2+TUM_db2_S1_Util!C2*Weighting!E3+TUM_db2_S1_Util!D2*Weighting!E4+TUM_db2_S1_Util!E2*Weighting!E5+TUM_db2_S1_Util!F2*Weighting!E6+TUM_db2_S1_Util!G2*Weighting!E7+TUM_db2_S1_Util!H2*Weighting!E8+TUM_db2_S1_Util!I2*Weighting!E9+TUM_db2_S1_Util!J2*Weighting!E10+TUM_db2_S1_Util!K2*Weighting!E11+TUM_db2_S1_Util!L2*Weighting!E12+TUM_db2_S1_Util!M2*Weighting!E13+TUM_db2_S1_Util!N2*Weighting!E14+TUM_db2_S1_Util!O2*Weighting!E15+TUM_db2_S1_Util!P2*Weighting!E16+TUM_db2_S1_Util!Q2*Weighting!E17</f>
        <v>-1.2104479784493574</v>
      </c>
      <c r="F2" s="6">
        <f ca="1">+TUM_db2_S1_Util!B2*Weighting!F2+TUM_db2_S1_Util!C2*Weighting!F3+TUM_db2_S1_Util!D2*Weighting!F4+TUM_db2_S1_Util!E2*Weighting!F5+TUM_db2_S1_Util!F2*Weighting!F6+TUM_db2_S1_Util!G2*Weighting!F7+TUM_db2_S1_Util!H2*Weighting!F8+TUM_db2_S1_Util!I2*Weighting!F9+TUM_db2_S1_Util!J2*Weighting!F10+TUM_db2_S1_Util!K2*Weighting!F11+TUM_db2_S1_Util!L2*Weighting!F12+TUM_db2_S1_Util!M2*Weighting!F13+TUM_db2_S1_Util!N2*Weighting!F14+TUM_db2_S1_Util!O2*Weighting!F15+TUM_db2_S1_Util!P2*Weighting!F16+TUM_db2_S1_Util!Q2*Weighting!F17</f>
        <v>-2.9453162285858339</v>
      </c>
      <c r="G2" s="6">
        <f>+TUM_db2_S1_Util!B2*Weighting!G2+TUM_db2_S1_Util!C2*Weighting!G3+TUM_db2_S1_Util!D2*Weighting!G4+TUM_db2_S1_Util!E2*Weighting!G5+TUM_db2_S1_Util!F2*Weighting!G6+TUM_db2_S1_Util!G2*Weighting!G7+TUM_db2_S1_Util!H2*Weighting!G8+TUM_db2_S1_Util!I2*Weighting!G9+TUM_db2_S1_Util!J2*Weighting!G10+TUM_db2_S1_Util!K2*Weighting!G11+TUM_db2_S1_Util!L2*Weighting!G12+TUM_db2_S1_Util!M2*Weighting!G13+TUM_db2_S1_Util!N2*Weighting!G14+TUM_db2_S1_Util!O2*Weighting!G15+TUM_db2_S1_Util!P2*Weighting!G16+TUM_db2_S1_Util!Q2*Weighting!G17</f>
        <v>-1.9849778902433817</v>
      </c>
      <c r="H2" s="6">
        <f>+TUM_db2_S1_Util!B2*Weighting!H2+TUM_db2_S1_Util!C2*Weighting!H3+TUM_db2_S1_Util!D2*Weighting!H4+TUM_db2_S1_Util!E2*Weighting!H5+TUM_db2_S1_Util!F2*Weighting!H6+TUM_db2_S1_Util!G2*Weighting!H7+TUM_db2_S1_Util!H2*Weighting!H8+TUM_db2_S1_Util!I2*Weighting!H9+TUM_db2_S1_Util!J2*Weighting!H10+TUM_db2_S1_Util!K2*Weighting!H11+TUM_db2_S1_Util!L2*Weighting!H12+TUM_db2_S1_Util!M2*Weighting!H13+TUM_db2_S1_Util!N2*Weighting!H14+TUM_db2_S1_Util!O2*Weighting!H15+TUM_db2_S1_Util!P2*Weighting!H16+TUM_db2_S1_Util!Q2*Weighting!H17</f>
        <v>-2.0194257913190423</v>
      </c>
      <c r="I2" s="6">
        <f>+TUM_db2_S1_Util!B2*Weighting!I2+TUM_db2_S1_Util!C2*Weighting!I3+TUM_db2_S1_Util!D2*Weighting!I4+TUM_db2_S1_Util!E2*Weighting!I5+TUM_db2_S1_Util!F2*Weighting!I6+TUM_db2_S1_Util!G2*Weighting!I7+TUM_db2_S1_Util!H2*Weighting!I8+TUM_db2_S1_Util!I2*Weighting!I9+TUM_db2_S1_Util!J2*Weighting!I10+TUM_db2_S1_Util!K2*Weighting!I11+TUM_db2_S1_Util!L2*Weighting!I12+TUM_db2_S1_Util!M2*Weighting!I13+TUM_db2_S1_Util!N2*Weighting!I14+TUM_db2_S1_Util!O2*Weighting!I15+TUM_db2_S1_Util!P2*Weighting!I16+TUM_db2_S1_Util!Q2*Weighting!I17</f>
        <v>-2.0327171574991563</v>
      </c>
      <c r="J2" s="6">
        <f>+TUM_db2_S1_Util!B2*Weighting!J2+TUM_db2_S1_Util!C2*Weighting!J3+TUM_db2_S1_Util!D2*Weighting!J4+TUM_db2_S1_Util!E2*Weighting!J5+TUM_db2_S1_Util!F2*Weighting!J6+TUM_db2_S1_Util!G2*Weighting!J7+TUM_db2_S1_Util!H2*Weighting!J8+TUM_db2_S1_Util!I2*Weighting!J9+TUM_db2_S1_Util!J2*Weighting!J10+TUM_db2_S1_Util!K2*Weighting!J11+TUM_db2_S1_Util!L2*Weighting!J12+TUM_db2_S1_Util!M2*Weighting!J13+TUM_db2_S1_Util!N2*Weighting!J14+TUM_db2_S1_Util!O2*Weighting!J15+TUM_db2_S1_Util!P2*Weighting!J16+TUM_db2_S1_Util!Q2*Weighting!J17</f>
        <v>-1.5632858053785541</v>
      </c>
      <c r="K2" s="6">
        <f>+TUM_db2_S1_Util!B2*Weighting!K2+TUM_db2_S1_Util!C2*Weighting!K3+TUM_db2_S1_Util!D2*Weighting!K4+TUM_db2_S1_Util!E2*Weighting!K5+TUM_db2_S1_Util!F2*Weighting!K6+TUM_db2_S1_Util!G2*Weighting!K7+TUM_db2_S1_Util!H2*Weighting!K8+TUM_db2_S1_Util!I2*Weighting!K9+TUM_db2_S1_Util!J2*Weighting!K10+TUM_db2_S1_Util!K2*Weighting!K11+TUM_db2_S1_Util!L2*Weighting!K12+TUM_db2_S1_Util!M2*Weighting!K13+TUM_db2_S1_Util!N2*Weighting!K14+TUM_db2_S1_Util!O2*Weighting!K15+TUM_db2_S1_Util!P2*Weighting!K16+TUM_db2_S1_Util!Q2*Weighting!K17</f>
        <v>-2.0281752244131077</v>
      </c>
      <c r="L2" s="6">
        <f>+TUM_db2_S1_Util!B2*Weighting!L2+TUM_db2_S1_Util!C2*Weighting!L3+TUM_db2_S1_Util!D2*Weighting!L4+TUM_db2_S1_Util!E2*Weighting!L5+TUM_db2_S1_Util!F2*Weighting!L6+TUM_db2_S1_Util!G2*Weighting!L7+TUM_db2_S1_Util!H2*Weighting!L8+TUM_db2_S1_Util!I2*Weighting!L9+TUM_db2_S1_Util!J2*Weighting!L10+TUM_db2_S1_Util!K2*Weighting!L11+TUM_db2_S1_Util!L2*Weighting!L12+TUM_db2_S1_Util!M2*Weighting!L13+TUM_db2_S1_Util!N2*Weighting!L14+TUM_db2_S1_Util!O2*Weighting!L15+TUM_db2_S1_Util!P2*Weighting!L16+TUM_db2_S1_Util!Q2*Weighting!L17</f>
        <v>-3.1303464983418734</v>
      </c>
      <c r="M2" s="6">
        <f>+TUM_db2_S1_Util!B2*Weighting!M2+TUM_db2_S1_Util!C2*Weighting!M3+TUM_db2_S1_Util!D2*Weighting!M4+TUM_db2_S1_Util!E2*Weighting!M5+TUM_db2_S1_Util!F2*Weighting!M6+TUM_db2_S1_Util!G2*Weighting!M7+TUM_db2_S1_Util!H2*Weighting!M8+TUM_db2_S1_Util!I2*Weighting!M9+TUM_db2_S1_Util!J2*Weighting!M10+TUM_db2_S1_Util!K2*Weighting!M11+TUM_db2_S1_Util!L2*Weighting!M12+TUM_db2_S1_Util!M2*Weighting!M13+TUM_db2_S1_Util!N2*Weighting!M14+TUM_db2_S1_Util!O2*Weighting!M15+TUM_db2_S1_Util!P2*Weighting!M16+TUM_db2_S1_Util!Q2*Weighting!M17</f>
        <v>-5.8678122792962299E-2</v>
      </c>
      <c r="N2" s="6">
        <f>+TUM_db2_S1_Util!B2*Weighting!N2+TUM_db2_S1_Util!C2*Weighting!N3+TUM_db2_S1_Util!D2*Weighting!N4+TUM_db2_S1_Util!E2*Weighting!N5+TUM_db2_S1_Util!F2*Weighting!N6+TUM_db2_S1_Util!G2*Weighting!N7+TUM_db2_S1_Util!H2*Weighting!N8+TUM_db2_S1_Util!I2*Weighting!N9+TUM_db2_S1_Util!J2*Weighting!N10+TUM_db2_S1_Util!K2*Weighting!N11+TUM_db2_S1_Util!L2*Weighting!N12+TUM_db2_S1_Util!M2*Weighting!N13+TUM_db2_S1_Util!N2*Weighting!N14+TUM_db2_S1_Util!O2*Weighting!N15+TUM_db2_S1_Util!P2*Weighting!N16+TUM_db2_S1_Util!Q2*Weighting!N17</f>
        <v>-5.7108495885153596</v>
      </c>
      <c r="O2" s="6">
        <f>+TUM_db2_S1_Util!B2*Weighting!O2+TUM_db2_S1_Util!C2*Weighting!O3+TUM_db2_S1_Util!D2*Weighting!O4+TUM_db2_S1_Util!E2*Weighting!O5+TUM_db2_S1_Util!F2*Weighting!O6+TUM_db2_S1_Util!G2*Weighting!O7+TUM_db2_S1_Util!H2*Weighting!O8+TUM_db2_S1_Util!I2*Weighting!O9+TUM_db2_S1_Util!J2*Weighting!O10+TUM_db2_S1_Util!K2*Weighting!O11+TUM_db2_S1_Util!L2*Weighting!O12+TUM_db2_S1_Util!M2*Weighting!O13+TUM_db2_S1_Util!N2*Weighting!O14+TUM_db2_S1_Util!O2*Weighting!O15+TUM_db2_S1_Util!P2*Weighting!O16+TUM_db2_S1_Util!Q2*Weighting!O17</f>
        <v>-5.2470406729322754</v>
      </c>
      <c r="P2" s="6">
        <f>+TUM_db2_S1_Util!B2*Weighting!P2+TUM_db2_S1_Util!C2*Weighting!P3+TUM_db2_S1_Util!D2*Weighting!P4+TUM_db2_S1_Util!E2*Weighting!P5+TUM_db2_S1_Util!F2*Weighting!P6+TUM_db2_S1_Util!G2*Weighting!P7+TUM_db2_S1_Util!H2*Weighting!P8+TUM_db2_S1_Util!I2*Weighting!P9+TUM_db2_S1_Util!J2*Weighting!P10+TUM_db2_S1_Util!K2*Weighting!P11+TUM_db2_S1_Util!L2*Weighting!P12+TUM_db2_S1_Util!M2*Weighting!P13+TUM_db2_S1_Util!N2*Weighting!P14+TUM_db2_S1_Util!O2*Weighting!P15+TUM_db2_S1_Util!P2*Weighting!P16+TUM_db2_S1_Util!Q2*Weighting!P17</f>
        <v>-3.6230195957753408</v>
      </c>
      <c r="Q2" s="6">
        <f>+TUM_db2_S1_Util!B2*Weighting!Q2+TUM_db2_S1_Util!C2*Weighting!Q3+TUM_db2_S1_Util!D2*Weighting!Q4+TUM_db2_S1_Util!E2*Weighting!Q5+TUM_db2_S1_Util!F2*Weighting!Q6+TUM_db2_S1_Util!G2*Weighting!Q7+TUM_db2_S1_Util!H2*Weighting!Q8+TUM_db2_S1_Util!I2*Weighting!Q9+TUM_db2_S1_Util!J2*Weighting!Q10+TUM_db2_S1_Util!K2*Weighting!Q11+TUM_db2_S1_Util!L2*Weighting!Q12+TUM_db2_S1_Util!M2*Weighting!Q13+TUM_db2_S1_Util!N2*Weighting!Q14+TUM_db2_S1_Util!O2*Weighting!Q15+TUM_db2_S1_Util!P2*Weighting!Q16+TUM_db2_S1_Util!Q2*Weighting!Q17</f>
        <v>-0.19586334756910542</v>
      </c>
      <c r="R2" s="6">
        <f>+TUM_db2_S1_Util!B2*Weighting!R2+TUM_db2_S1_Util!C2*Weighting!R3+TUM_db2_S1_Util!D2*Weighting!R4+TUM_db2_S1_Util!E2*Weighting!R5+TUM_db2_S1_Util!F2*Weighting!R6+TUM_db2_S1_Util!G2*Weighting!R7+TUM_db2_S1_Util!H2*Weighting!R8+TUM_db2_S1_Util!I2*Weighting!R9+TUM_db2_S1_Util!J2*Weighting!R10+TUM_db2_S1_Util!K2*Weighting!R11+TUM_db2_S1_Util!L2*Weighting!R12+TUM_db2_S1_Util!M2*Weighting!R13+TUM_db2_S1_Util!N2*Weighting!R14+TUM_db2_S1_Util!O2*Weighting!R15+TUM_db2_S1_Util!P2*Weighting!R16+TUM_db2_S1_Util!Q2*Weighting!R17</f>
        <v>-0.88166022147433687</v>
      </c>
      <c r="S2" s="6">
        <f>+TUM_db2_S1_Util!B2*Weighting!S2+TUM_db2_S1_Util!C2*Weighting!S3+TUM_db2_S1_Util!D2*Weighting!S4+TUM_db2_S1_Util!E2*Weighting!S5+TUM_db2_S1_Util!F2*Weighting!S6+TUM_db2_S1_Util!G2*Weighting!S7+TUM_db2_S1_Util!H2*Weighting!S8+TUM_db2_S1_Util!I2*Weighting!S9+TUM_db2_S1_Util!J2*Weighting!S10+TUM_db2_S1_Util!K2*Weighting!S11+TUM_db2_S1_Util!L2*Weighting!S12+TUM_db2_S1_Util!M2*Weighting!S13+TUM_db2_S1_Util!N2*Weighting!S14+TUM_db2_S1_Util!O2*Weighting!S15+TUM_db2_S1_Util!P2*Weighting!S16+TUM_db2_S1_Util!Q2*Weighting!S17</f>
        <v>-3.0677522891564428</v>
      </c>
      <c r="T2" s="6">
        <f>+TUM_db2_S1_Util!B2*Weighting!T2+TUM_db2_S1_Util!C2*Weighting!T3+TUM_db2_S1_Util!D2*Weighting!T4+TUM_db2_S1_Util!E2*Weighting!T5+TUM_db2_S1_Util!F2*Weighting!T6+TUM_db2_S1_Util!G2*Weighting!T7+TUM_db2_S1_Util!H2*Weighting!T8+TUM_db2_S1_Util!I2*Weighting!T9+TUM_db2_S1_Util!J2*Weighting!T10+TUM_db2_S1_Util!K2*Weighting!T11+TUM_db2_S1_Util!L2*Weighting!T12+TUM_db2_S1_Util!M2*Weighting!T13+TUM_db2_S1_Util!N2*Weighting!T14+TUM_db2_S1_Util!O2*Weighting!T15+TUM_db2_S1_Util!P2*Weighting!T16+TUM_db2_S1_Util!Q2*Weighting!T17</f>
        <v>-4.0923012316977205</v>
      </c>
      <c r="U2" s="6">
        <f>+TUM_db2_S1_Util!B2*Weighting!U2+TUM_db2_S1_Util!C2*Weighting!U3+TUM_db2_S1_Util!D2*Weighting!U4+TUM_db2_S1_Util!E2*Weighting!U5+TUM_db2_S1_Util!F2*Weighting!U6+TUM_db2_S1_Util!G2*Weighting!U7+TUM_db2_S1_Util!H2*Weighting!U8+TUM_db2_S1_Util!I2*Weighting!U9+TUM_db2_S1_Util!J2*Weighting!U10+TUM_db2_S1_Util!K2*Weighting!U11+TUM_db2_S1_Util!L2*Weighting!U12+TUM_db2_S1_Util!M2*Weighting!U13+TUM_db2_S1_Util!N2*Weighting!U14+TUM_db2_S1_Util!O2*Weighting!U15+TUM_db2_S1_Util!P2*Weighting!U16+TUM_db2_S1_Util!Q2*Weighting!U17</f>
        <v>-9.8170331968308058E-2</v>
      </c>
      <c r="V2" s="6">
        <f>+TUM_db2_S1_Util!B2*Weighting!V2+TUM_db2_S1_Util!C2*Weighting!V3+TUM_db2_S1_Util!D2*Weighting!V4+TUM_db2_S1_Util!E2*Weighting!V5+TUM_db2_S1_Util!F2*Weighting!V6+TUM_db2_S1_Util!G2*Weighting!V7+TUM_db2_S1_Util!H2*Weighting!V8+TUM_db2_S1_Util!I2*Weighting!V9+TUM_db2_S1_Util!J2*Weighting!V10+TUM_db2_S1_Util!K2*Weighting!V11+TUM_db2_S1_Util!L2*Weighting!V12+TUM_db2_S1_Util!M2*Weighting!V13+TUM_db2_S1_Util!N2*Weighting!V14+TUM_db2_S1_Util!O2*Weighting!V15+TUM_db2_S1_Util!P2*Weighting!V16+TUM_db2_S1_Util!Q2*Weighting!V17</f>
        <v>-0.45600981662865392</v>
      </c>
      <c r="W2" s="6">
        <f>+TUM_db2_S1_Util!B2*Weighting!W2+TUM_db2_S1_Util!C2*Weighting!W3+TUM_db2_S1_Util!D2*Weighting!W4+TUM_db2_S1_Util!E2*Weighting!W5+TUM_db2_S1_Util!F2*Weighting!W6+TUM_db2_S1_Util!G2*Weighting!W7+TUM_db2_S1_Util!H2*Weighting!W8+TUM_db2_S1_Util!I2*Weighting!W9+TUM_db2_S1_Util!J2*Weighting!W10+TUM_db2_S1_Util!K2*Weighting!W11+TUM_db2_S1_Util!L2*Weighting!W12+TUM_db2_S1_Util!M2*Weighting!W13+TUM_db2_S1_Util!N2*Weighting!W14+TUM_db2_S1_Util!O2*Weighting!W15+TUM_db2_S1_Util!P2*Weighting!W16+TUM_db2_S1_Util!Q2*Weighting!W17</f>
        <v>-1.5618734525759883</v>
      </c>
      <c r="X2" s="6">
        <f>+TUM_db2_S1_Util!B2*Weighting!X2+TUM_db2_S1_Util!C2*Weighting!X3+TUM_db2_S1_Util!D2*Weighting!X4+TUM_db2_S1_Util!E2*Weighting!X5+TUM_db2_S1_Util!F2*Weighting!X6+TUM_db2_S1_Util!G2*Weighting!X7+TUM_db2_S1_Util!H2*Weighting!X8+TUM_db2_S1_Util!I2*Weighting!X9+TUM_db2_S1_Util!J2*Weighting!X10+TUM_db2_S1_Util!K2*Weighting!X11+TUM_db2_S1_Util!L2*Weighting!X12+TUM_db2_S1_Util!M2*Weighting!X13+TUM_db2_S1_Util!N2*Weighting!X14+TUM_db2_S1_Util!O2*Weighting!X15+TUM_db2_S1_Util!P2*Weighting!X16+TUM_db2_S1_Util!Q2*Weighting!X17</f>
        <v>-0.18406857156953177</v>
      </c>
      <c r="Y2" s="6">
        <f>+TUM_db2_S1_Util!B2*Weighting!Y2+TUM_db2_S1_Util!C2*Weighting!Y3+TUM_db2_S1_Util!D2*Weighting!Y4+TUM_db2_S1_Util!E2*Weighting!Y5+TUM_db2_S1_Util!F2*Weighting!Y6+TUM_db2_S1_Util!G2*Weighting!Y7+TUM_db2_S1_Util!H2*Weighting!Y8+TUM_db2_S1_Util!I2*Weighting!Y9+TUM_db2_S1_Util!J2*Weighting!Y10+TUM_db2_S1_Util!K2*Weighting!Y11+TUM_db2_S1_Util!L2*Weighting!Y12+TUM_db2_S1_Util!M2*Weighting!Y13+TUM_db2_S1_Util!N2*Weighting!Y14+TUM_db2_S1_Util!O2*Weighting!Y15+TUM_db2_S1_Util!P2*Weighting!Y16+TUM_db2_S1_Util!Q2*Weighting!Y17</f>
        <v>-0.12022264365178889</v>
      </c>
      <c r="Z2" s="6">
        <f>+TUM_db2_S1_Util!B2*Weighting!Z2+TUM_db2_S1_Util!C2*Weighting!Z3+TUM_db2_S1_Util!D2*Weighting!Z4+TUM_db2_S1_Util!E2*Weighting!Z5+TUM_db2_S1_Util!F2*Weighting!Z6+TUM_db2_S1_Util!G2*Weighting!Z7+TUM_db2_S1_Util!H2*Weighting!Z8+TUM_db2_S1_Util!I2*Weighting!Z9+TUM_db2_S1_Util!J2*Weighting!Z10+TUM_db2_S1_Util!K2*Weighting!Z11+TUM_db2_S1_Util!L2*Weighting!Z12+TUM_db2_S1_Util!M2*Weighting!Z13+TUM_db2_S1_Util!N2*Weighting!Z14+TUM_db2_S1_Util!O2*Weighting!Z15+TUM_db2_S1_Util!P2*Weighting!Z16+TUM_db2_S1_Util!Q2*Weighting!Z17</f>
        <v>-1.499674408059213</v>
      </c>
      <c r="AA2" s="6">
        <f>+TUM_db2_S1_Util!B2*Weighting!AA2+TUM_db2_S1_Util!C2*Weighting!AA3+TUM_db2_S1_Util!D2*Weighting!AA4+TUM_db2_S1_Util!E2*Weighting!AA5+TUM_db2_S1_Util!F2*Weighting!AA6+TUM_db2_S1_Util!G2*Weighting!AA7+TUM_db2_S1_Util!H2*Weighting!AA8+TUM_db2_S1_Util!I2*Weighting!AA9+TUM_db2_S1_Util!J2*Weighting!AA10+TUM_db2_S1_Util!K2*Weighting!AA11+TUM_db2_S1_Util!L2*Weighting!AA12+TUM_db2_S1_Util!M2*Weighting!AA13+TUM_db2_S1_Util!N2*Weighting!AA14+TUM_db2_S1_Util!O2*Weighting!AA15+TUM_db2_S1_Util!P2*Weighting!AA16+TUM_db2_S1_Util!Q2*Weighting!AA17</f>
        <v>-1.8321154511852045</v>
      </c>
    </row>
    <row r="3" spans="1:27" x14ac:dyDescent="0.35">
      <c r="A3" s="5" t="s">
        <v>2</v>
      </c>
      <c r="B3" s="6">
        <f ca="1">+TUM_db2_S1_Util!B3*Weighting!B2+TUM_db2_S1_Util!C3*Weighting!B3+TUM_db2_S1_Util!D3*Weighting!B4+TUM_db2_S1_Util!E3*Weighting!B5+TUM_db2_S1_Util!F3*Weighting!B6+TUM_db2_S1_Util!G3*Weighting!B7+TUM_db2_S1_Util!H3*Weighting!B8+TUM_db2_S1_Util!I3*Weighting!B9+TUM_db2_S1_Util!J3*Weighting!B10+TUM_db2_S1_Util!K3*Weighting!B11+TUM_db2_S1_Util!L3*Weighting!B12+TUM_db2_S1_Util!M3*Weighting!B13+TUM_db2_S1_Util!N3*Weighting!B14+TUM_db2_S1_Util!O3*Weighting!B15+TUM_db2_S1_Util!P3*Weighting!B16+TUM_db2_S1_Util!Q3*Weighting!B17</f>
        <v>-0.11902547648368997</v>
      </c>
      <c r="C3" s="6">
        <f ca="1">+TUM_db2_S1_Util!B3*Weighting!C2+TUM_db2_S1_Util!C3*Weighting!C3+TUM_db2_S1_Util!D3*Weighting!C4+TUM_db2_S1_Util!E3*Weighting!C5+TUM_db2_S1_Util!F3*Weighting!C6+TUM_db2_S1_Util!G3*Weighting!C7+TUM_db2_S1_Util!H3*Weighting!C8+TUM_db2_S1_Util!I3*Weighting!C9+TUM_db2_S1_Util!J3*Weighting!C10+TUM_db2_S1_Util!K3*Weighting!C11+TUM_db2_S1_Util!L3*Weighting!C12+TUM_db2_S1_Util!M3*Weighting!C13+TUM_db2_S1_Util!N3*Weighting!C14+TUM_db2_S1_Util!O3*Weighting!C15+TUM_db2_S1_Util!P3*Weighting!C16+TUM_db2_S1_Util!Q3*Weighting!C17</f>
        <v>-8.4947358616508026E-2</v>
      </c>
      <c r="D3" s="6">
        <f ca="1">+TUM_db2_S1_Util!B3*Weighting!D2+TUM_db2_S1_Util!C3*Weighting!D3+TUM_db2_S1_Util!D3*Weighting!D4+TUM_db2_S1_Util!E3*Weighting!D5+TUM_db2_S1_Util!F3*Weighting!D6+TUM_db2_S1_Util!G3*Weighting!D7+TUM_db2_S1_Util!H3*Weighting!D8+TUM_db2_S1_Util!I3*Weighting!D9+TUM_db2_S1_Util!J3*Weighting!D10+TUM_db2_S1_Util!K3*Weighting!D11+TUM_db2_S1_Util!L3*Weighting!D12+TUM_db2_S1_Util!M3*Weighting!D13+TUM_db2_S1_Util!N3*Weighting!D14+TUM_db2_S1_Util!O3*Weighting!D15+TUM_db2_S1_Util!P3*Weighting!D16+TUM_db2_S1_Util!Q3*Weighting!D17</f>
        <v>-0.11442050593176933</v>
      </c>
      <c r="E3" s="6">
        <f ca="1">+TUM_db2_S1_Util!B3*Weighting!E2+TUM_db2_S1_Util!C3*Weighting!E3+TUM_db2_S1_Util!D3*Weighting!E4+TUM_db2_S1_Util!E3*Weighting!E5+TUM_db2_S1_Util!F3*Weighting!E6+TUM_db2_S1_Util!G3*Weighting!E7+TUM_db2_S1_Util!H3*Weighting!E8+TUM_db2_S1_Util!I3*Weighting!E9+TUM_db2_S1_Util!J3*Weighting!E10+TUM_db2_S1_Util!K3*Weighting!E11+TUM_db2_S1_Util!L3*Weighting!E12+TUM_db2_S1_Util!M3*Weighting!E13+TUM_db2_S1_Util!N3*Weighting!E14+TUM_db2_S1_Util!O3*Weighting!E15+TUM_db2_S1_Util!P3*Weighting!E16+TUM_db2_S1_Util!Q3*Weighting!E17</f>
        <v>-5.8627441968190135E-2</v>
      </c>
      <c r="F3" s="6">
        <f ca="1">+TUM_db2_S1_Util!B3*Weighting!F2+TUM_db2_S1_Util!C3*Weighting!F3+TUM_db2_S1_Util!D3*Weighting!F4+TUM_db2_S1_Util!E3*Weighting!F5+TUM_db2_S1_Util!F3*Weighting!F6+TUM_db2_S1_Util!G3*Weighting!F7+TUM_db2_S1_Util!H3*Weighting!F8+TUM_db2_S1_Util!I3*Weighting!F9+TUM_db2_S1_Util!J3*Weighting!F10+TUM_db2_S1_Util!K3*Weighting!F11+TUM_db2_S1_Util!L3*Weighting!F12+TUM_db2_S1_Util!M3*Weighting!F13+TUM_db2_S1_Util!N3*Weighting!F14+TUM_db2_S1_Util!O3*Weighting!F15+TUM_db2_S1_Util!P3*Weighting!F16+TUM_db2_S1_Util!Q3*Weighting!F17</f>
        <v>-0.10480930039557154</v>
      </c>
      <c r="G3" s="6">
        <f>+TUM_db2_S1_Util!B3*Weighting!G2+TUM_db2_S1_Util!C3*Weighting!G3+TUM_db2_S1_Util!D3*Weighting!G4+TUM_db2_S1_Util!E3*Weighting!G5+TUM_db2_S1_Util!F3*Weighting!G6+TUM_db2_S1_Util!G3*Weighting!G7+TUM_db2_S1_Util!H3*Weighting!G8+TUM_db2_S1_Util!I3*Weighting!G9+TUM_db2_S1_Util!J3*Weighting!G10+TUM_db2_S1_Util!K3*Weighting!G11+TUM_db2_S1_Util!L3*Weighting!G12+TUM_db2_S1_Util!M3*Weighting!G13+TUM_db2_S1_Util!N3*Weighting!G14+TUM_db2_S1_Util!O3*Weighting!G15+TUM_db2_S1_Util!P3*Weighting!G16+TUM_db2_S1_Util!Q3*Weighting!G17</f>
        <v>-8.9209318226803586E-2</v>
      </c>
      <c r="H3" s="6">
        <f>+TUM_db2_S1_Util!B3*Weighting!H2+TUM_db2_S1_Util!C3*Weighting!H3+TUM_db2_S1_Util!D3*Weighting!H4+TUM_db2_S1_Util!E3*Weighting!H5+TUM_db2_S1_Util!F3*Weighting!H6+TUM_db2_S1_Util!G3*Weighting!H7+TUM_db2_S1_Util!H3*Weighting!H8+TUM_db2_S1_Util!I3*Weighting!H9+TUM_db2_S1_Util!J3*Weighting!H10+TUM_db2_S1_Util!K3*Weighting!H11+TUM_db2_S1_Util!L3*Weighting!H12+TUM_db2_S1_Util!M3*Weighting!H13+TUM_db2_S1_Util!N3*Weighting!H14+TUM_db2_S1_Util!O3*Weighting!H15+TUM_db2_S1_Util!P3*Weighting!H16+TUM_db2_S1_Util!Q3*Weighting!H17</f>
        <v>-7.9027832421416436E-2</v>
      </c>
      <c r="I3" s="6">
        <f>+TUM_db2_S1_Util!B3*Weighting!I2+TUM_db2_S1_Util!C3*Weighting!I3+TUM_db2_S1_Util!D3*Weighting!I4+TUM_db2_S1_Util!E3*Weighting!I5+TUM_db2_S1_Util!F3*Weighting!I6+TUM_db2_S1_Util!G3*Weighting!I7+TUM_db2_S1_Util!H3*Weighting!I8+TUM_db2_S1_Util!I3*Weighting!I9+TUM_db2_S1_Util!J3*Weighting!I10+TUM_db2_S1_Util!K3*Weighting!I11+TUM_db2_S1_Util!L3*Weighting!I12+TUM_db2_S1_Util!M3*Weighting!I13+TUM_db2_S1_Util!N3*Weighting!I14+TUM_db2_S1_Util!O3*Weighting!I15+TUM_db2_S1_Util!P3*Weighting!I16+TUM_db2_S1_Util!Q3*Weighting!I17</f>
        <v>-8.7888594248256527E-2</v>
      </c>
      <c r="J3" s="6">
        <f>+TUM_db2_S1_Util!B3*Weighting!J2+TUM_db2_S1_Util!C3*Weighting!J3+TUM_db2_S1_Util!D3*Weighting!J4+TUM_db2_S1_Util!E3*Weighting!J5+TUM_db2_S1_Util!F3*Weighting!J6+TUM_db2_S1_Util!G3*Weighting!J7+TUM_db2_S1_Util!H3*Weighting!J8+TUM_db2_S1_Util!I3*Weighting!J9+TUM_db2_S1_Util!J3*Weighting!J10+TUM_db2_S1_Util!K3*Weighting!J11+TUM_db2_S1_Util!L3*Weighting!J12+TUM_db2_S1_Util!M3*Weighting!J13+TUM_db2_S1_Util!N3*Weighting!J14+TUM_db2_S1_Util!O3*Weighting!J15+TUM_db2_S1_Util!P3*Weighting!J16+TUM_db2_S1_Util!Q3*Weighting!J17</f>
        <v>-0.10550207059018284</v>
      </c>
      <c r="K3" s="6">
        <f>+TUM_db2_S1_Util!B3*Weighting!K2+TUM_db2_S1_Util!C3*Weighting!K3+TUM_db2_S1_Util!D3*Weighting!K4+TUM_db2_S1_Util!E3*Weighting!K5+TUM_db2_S1_Util!F3*Weighting!K6+TUM_db2_S1_Util!G3*Weighting!K7+TUM_db2_S1_Util!H3*Weighting!K8+TUM_db2_S1_Util!I3*Weighting!K9+TUM_db2_S1_Util!J3*Weighting!K10+TUM_db2_S1_Util!K3*Weighting!K11+TUM_db2_S1_Util!L3*Weighting!K12+TUM_db2_S1_Util!M3*Weighting!K13+TUM_db2_S1_Util!N3*Weighting!K14+TUM_db2_S1_Util!O3*Weighting!K15+TUM_db2_S1_Util!P3*Weighting!K16+TUM_db2_S1_Util!Q3*Weighting!K17</f>
        <v>-7.8547233415785192E-2</v>
      </c>
      <c r="L3" s="6">
        <f>+TUM_db2_S1_Util!B3*Weighting!L2+TUM_db2_S1_Util!C3*Weighting!L3+TUM_db2_S1_Util!D3*Weighting!L4+TUM_db2_S1_Util!E3*Weighting!L5+TUM_db2_S1_Util!F3*Weighting!L6+TUM_db2_S1_Util!G3*Weighting!L7+TUM_db2_S1_Util!H3*Weighting!L8+TUM_db2_S1_Util!I3*Weighting!L9+TUM_db2_S1_Util!J3*Weighting!L10+TUM_db2_S1_Util!K3*Weighting!L11+TUM_db2_S1_Util!L3*Weighting!L12+TUM_db2_S1_Util!M3*Weighting!L13+TUM_db2_S1_Util!N3*Weighting!L14+TUM_db2_S1_Util!O3*Weighting!L15+TUM_db2_S1_Util!P3*Weighting!L16+TUM_db2_S1_Util!Q3*Weighting!L17</f>
        <v>-3.7054730808405593E-2</v>
      </c>
      <c r="M3" s="6">
        <f>+TUM_db2_S1_Util!B3*Weighting!M2+TUM_db2_S1_Util!C3*Weighting!M3+TUM_db2_S1_Util!D3*Weighting!M4+TUM_db2_S1_Util!E3*Weighting!M5+TUM_db2_S1_Util!F3*Weighting!M6+TUM_db2_S1_Util!G3*Weighting!M7+TUM_db2_S1_Util!H3*Weighting!M8+TUM_db2_S1_Util!I3*Weighting!M9+TUM_db2_S1_Util!J3*Weighting!M10+TUM_db2_S1_Util!K3*Weighting!M11+TUM_db2_S1_Util!L3*Weighting!M12+TUM_db2_S1_Util!M3*Weighting!M13+TUM_db2_S1_Util!N3*Weighting!M14+TUM_db2_S1_Util!O3*Weighting!M15+TUM_db2_S1_Util!P3*Weighting!M16+TUM_db2_S1_Util!Q3*Weighting!M17</f>
        <v>-3.0682429533940231E-3</v>
      </c>
      <c r="N3" s="6">
        <f>+TUM_db2_S1_Util!B3*Weighting!N2+TUM_db2_S1_Util!C3*Weighting!N3+TUM_db2_S1_Util!D3*Weighting!N4+TUM_db2_S1_Util!E3*Weighting!N5+TUM_db2_S1_Util!F3*Weighting!N6+TUM_db2_S1_Util!G3*Weighting!N7+TUM_db2_S1_Util!H3*Weighting!N8+TUM_db2_S1_Util!I3*Weighting!N9+TUM_db2_S1_Util!J3*Weighting!N10+TUM_db2_S1_Util!K3*Weighting!N11+TUM_db2_S1_Util!L3*Weighting!N12+TUM_db2_S1_Util!M3*Weighting!N13+TUM_db2_S1_Util!N3*Weighting!N14+TUM_db2_S1_Util!O3*Weighting!N15+TUM_db2_S1_Util!P3*Weighting!N16+TUM_db2_S1_Util!Q3*Weighting!N17</f>
        <v>-0.30264468563207941</v>
      </c>
      <c r="O3" s="6">
        <f>+TUM_db2_S1_Util!B3*Weighting!O2+TUM_db2_S1_Util!C3*Weighting!O3+TUM_db2_S1_Util!D3*Weighting!O4+TUM_db2_S1_Util!E3*Weighting!O5+TUM_db2_S1_Util!F3*Weighting!O6+TUM_db2_S1_Util!G3*Weighting!O7+TUM_db2_S1_Util!H3*Weighting!O8+TUM_db2_S1_Util!I3*Weighting!O9+TUM_db2_S1_Util!J3*Weighting!O10+TUM_db2_S1_Util!K3*Weighting!O11+TUM_db2_S1_Util!L3*Weighting!O12+TUM_db2_S1_Util!M3*Weighting!O13+TUM_db2_S1_Util!N3*Weighting!O14+TUM_db2_S1_Util!O3*Weighting!O15+TUM_db2_S1_Util!P3*Weighting!O16+TUM_db2_S1_Util!Q3*Weighting!O17</f>
        <v>-0.2772847294528839</v>
      </c>
      <c r="P3" s="6">
        <f>+TUM_db2_S1_Util!B3*Weighting!P2+TUM_db2_S1_Util!C3*Weighting!P3+TUM_db2_S1_Util!D3*Weighting!P4+TUM_db2_S1_Util!E3*Weighting!P5+TUM_db2_S1_Util!F3*Weighting!P6+TUM_db2_S1_Util!G3*Weighting!P7+TUM_db2_S1_Util!H3*Weighting!P8+TUM_db2_S1_Util!I3*Weighting!P9+TUM_db2_S1_Util!J3*Weighting!P10+TUM_db2_S1_Util!K3*Weighting!P11+TUM_db2_S1_Util!L3*Weighting!P12+TUM_db2_S1_Util!M3*Weighting!P13+TUM_db2_S1_Util!N3*Weighting!P14+TUM_db2_S1_Util!O3*Weighting!P15+TUM_db2_S1_Util!P3*Weighting!P16+TUM_db2_S1_Util!Q3*Weighting!P17</f>
        <v>-0.10953747358844804</v>
      </c>
      <c r="Q3" s="6">
        <f>+TUM_db2_S1_Util!B3*Weighting!Q2+TUM_db2_S1_Util!C3*Weighting!Q3+TUM_db2_S1_Util!D3*Weighting!Q4+TUM_db2_S1_Util!E3*Weighting!Q5+TUM_db2_S1_Util!F3*Weighting!Q6+TUM_db2_S1_Util!G3*Weighting!Q7+TUM_db2_S1_Util!H3*Weighting!Q8+TUM_db2_S1_Util!I3*Weighting!Q9+TUM_db2_S1_Util!J3*Weighting!Q10+TUM_db2_S1_Util!K3*Weighting!Q11+TUM_db2_S1_Util!L3*Weighting!Q12+TUM_db2_S1_Util!M3*Weighting!Q13+TUM_db2_S1_Util!N3*Weighting!Q14+TUM_db2_S1_Util!O3*Weighting!Q15+TUM_db2_S1_Util!P3*Weighting!Q16+TUM_db2_S1_Util!Q3*Weighting!Q17</f>
        <v>-7.0367674203020347E-3</v>
      </c>
      <c r="R3" s="6">
        <f>+TUM_db2_S1_Util!B3*Weighting!R2+TUM_db2_S1_Util!C3*Weighting!R3+TUM_db2_S1_Util!D3*Weighting!R4+TUM_db2_S1_Util!E3*Weighting!R5+TUM_db2_S1_Util!F3*Weighting!R6+TUM_db2_S1_Util!G3*Weighting!R7+TUM_db2_S1_Util!H3*Weighting!R8+TUM_db2_S1_Util!I3*Weighting!R9+TUM_db2_S1_Util!J3*Weighting!R10+TUM_db2_S1_Util!K3*Weighting!R11+TUM_db2_S1_Util!L3*Weighting!R12+TUM_db2_S1_Util!M3*Weighting!R13+TUM_db2_S1_Util!N3*Weighting!R14+TUM_db2_S1_Util!O3*Weighting!R15+TUM_db2_S1_Util!P3*Weighting!R16+TUM_db2_S1_Util!Q3*Weighting!R17</f>
        <v>-4.6830106785284563E-2</v>
      </c>
      <c r="S3" s="6">
        <f>+TUM_db2_S1_Util!B3*Weighting!S2+TUM_db2_S1_Util!C3*Weighting!S3+TUM_db2_S1_Util!D3*Weighting!S4+TUM_db2_S1_Util!E3*Weighting!S5+TUM_db2_S1_Util!F3*Weighting!S6+TUM_db2_S1_Util!G3*Weighting!S7+TUM_db2_S1_Util!H3*Weighting!S8+TUM_db2_S1_Util!I3*Weighting!S9+TUM_db2_S1_Util!J3*Weighting!S10+TUM_db2_S1_Util!K3*Weighting!S11+TUM_db2_S1_Util!L3*Weighting!S12+TUM_db2_S1_Util!M3*Weighting!S13+TUM_db2_S1_Util!N3*Weighting!S14+TUM_db2_S1_Util!O3*Weighting!S15+TUM_db2_S1_Util!P3*Weighting!S16+TUM_db2_S1_Util!Q3*Weighting!S17</f>
        <v>-3.1170678035373472E-2</v>
      </c>
      <c r="T3" s="6">
        <f>+TUM_db2_S1_Util!B3*Weighting!T2+TUM_db2_S1_Util!C3*Weighting!T3+TUM_db2_S1_Util!D3*Weighting!T4+TUM_db2_S1_Util!E3*Weighting!T5+TUM_db2_S1_Util!F3*Weighting!T6+TUM_db2_S1_Util!G3*Weighting!T7+TUM_db2_S1_Util!H3*Weighting!T8+TUM_db2_S1_Util!I3*Weighting!T9+TUM_db2_S1_Util!J3*Weighting!T10+TUM_db2_S1_Util!K3*Weighting!T11+TUM_db2_S1_Util!L3*Weighting!T12+TUM_db2_S1_Util!M3*Weighting!T13+TUM_db2_S1_Util!N3*Weighting!T14+TUM_db2_S1_Util!O3*Weighting!T15+TUM_db2_S1_Util!P3*Weighting!T16+TUM_db2_S1_Util!Q3*Weighting!T17</f>
        <v>-3.4278503417184122E-2</v>
      </c>
      <c r="U3" s="6">
        <f>+TUM_db2_S1_Util!B3*Weighting!U2+TUM_db2_S1_Util!C3*Weighting!U3+TUM_db2_S1_Util!D3*Weighting!U4+TUM_db2_S1_Util!E3*Weighting!U5+TUM_db2_S1_Util!F3*Weighting!U6+TUM_db2_S1_Util!G3*Weighting!U7+TUM_db2_S1_Util!H3*Weighting!U8+TUM_db2_S1_Util!I3*Weighting!U9+TUM_db2_S1_Util!J3*Weighting!U10+TUM_db2_S1_Util!K3*Weighting!U11+TUM_db2_S1_Util!L3*Weighting!U12+TUM_db2_S1_Util!M3*Weighting!U13+TUM_db2_S1_Util!N3*Weighting!U14+TUM_db2_S1_Util!O3*Weighting!U15+TUM_db2_S1_Util!P3*Weighting!U16+TUM_db2_S1_Util!Q3*Weighting!U17</f>
        <v>-5.1052164926057488E-3</v>
      </c>
      <c r="V3" s="6">
        <f>+TUM_db2_S1_Util!B3*Weighting!V2+TUM_db2_S1_Util!C3*Weighting!V3+TUM_db2_S1_Util!D3*Weighting!V4+TUM_db2_S1_Util!E3*Weighting!V5+TUM_db2_S1_Util!F3*Weighting!V6+TUM_db2_S1_Util!G3*Weighting!V7+TUM_db2_S1_Util!H3*Weighting!V8+TUM_db2_S1_Util!I3*Weighting!V9+TUM_db2_S1_Util!J3*Weighting!V10+TUM_db2_S1_Util!K3*Weighting!V11+TUM_db2_S1_Util!L3*Weighting!V12+TUM_db2_S1_Util!M3*Weighting!V13+TUM_db2_S1_Util!N3*Weighting!V14+TUM_db2_S1_Util!O3*Weighting!V15+TUM_db2_S1_Util!P3*Weighting!V16+TUM_db2_S1_Util!Q3*Weighting!V17</f>
        <v>-1.9216789889605231E-2</v>
      </c>
      <c r="W3" s="6">
        <f>+TUM_db2_S1_Util!B3*Weighting!W2+TUM_db2_S1_Util!C3*Weighting!W3+TUM_db2_S1_Util!D3*Weighting!W4+TUM_db2_S1_Util!E3*Weighting!W5+TUM_db2_S1_Util!F3*Weighting!W6+TUM_db2_S1_Util!G3*Weighting!W7+TUM_db2_S1_Util!H3*Weighting!W8+TUM_db2_S1_Util!I3*Weighting!W9+TUM_db2_S1_Util!J3*Weighting!W10+TUM_db2_S1_Util!K3*Weighting!W11+TUM_db2_S1_Util!L3*Weighting!W12+TUM_db2_S1_Util!M3*Weighting!W13+TUM_db2_S1_Util!N3*Weighting!W14+TUM_db2_S1_Util!O3*Weighting!W15+TUM_db2_S1_Util!P3*Weighting!W16+TUM_db2_S1_Util!Q3*Weighting!W17</f>
        <v>-0.31487304815546957</v>
      </c>
      <c r="X3" s="6">
        <f>+TUM_db2_S1_Util!B3*Weighting!X2+TUM_db2_S1_Util!C3*Weighting!X3+TUM_db2_S1_Util!D3*Weighting!X4+TUM_db2_S1_Util!E3*Weighting!X5+TUM_db2_S1_Util!F3*Weighting!X6+TUM_db2_S1_Util!G3*Weighting!X7+TUM_db2_S1_Util!H3*Weighting!X8+TUM_db2_S1_Util!I3*Weighting!X9+TUM_db2_S1_Util!J3*Weighting!X10+TUM_db2_S1_Util!K3*Weighting!X11+TUM_db2_S1_Util!L3*Weighting!X12+TUM_db2_S1_Util!M3*Weighting!X13+TUM_db2_S1_Util!N3*Weighting!X14+TUM_db2_S1_Util!O3*Weighting!X15+TUM_db2_S1_Util!P3*Weighting!X16+TUM_db2_S1_Util!Q3*Weighting!X17</f>
        <v>-1.0673470219437686E-2</v>
      </c>
      <c r="Y3" s="6">
        <f>+TUM_db2_S1_Util!B3*Weighting!Y2+TUM_db2_S1_Util!C3*Weighting!Y3+TUM_db2_S1_Util!D3*Weighting!Y4+TUM_db2_S1_Util!E3*Weighting!Y5+TUM_db2_S1_Util!F3*Weighting!Y6+TUM_db2_S1_Util!G3*Weighting!Y7+TUM_db2_S1_Util!H3*Weighting!Y8+TUM_db2_S1_Util!I3*Weighting!Y9+TUM_db2_S1_Util!J3*Weighting!Y10+TUM_db2_S1_Util!K3*Weighting!Y11+TUM_db2_S1_Util!L3*Weighting!Y12+TUM_db2_S1_Util!M3*Weighting!Y13+TUM_db2_S1_Util!N3*Weighting!Y14+TUM_db2_S1_Util!O3*Weighting!Y15+TUM_db2_S1_Util!P3*Weighting!Y16+TUM_db2_S1_Util!Q3*Weighting!Y17</f>
        <v>-4.7608510538450543E-3</v>
      </c>
      <c r="Z3" s="6">
        <f>+TUM_db2_S1_Util!B3*Weighting!Z2+TUM_db2_S1_Util!C3*Weighting!Z3+TUM_db2_S1_Util!D3*Weighting!Z4+TUM_db2_S1_Util!E3*Weighting!Z5+TUM_db2_S1_Util!F3*Weighting!Z6+TUM_db2_S1_Util!G3*Weighting!Z7+TUM_db2_S1_Util!H3*Weighting!Z8+TUM_db2_S1_Util!I3*Weighting!Z9+TUM_db2_S1_Util!J3*Weighting!Z10+TUM_db2_S1_Util!K3*Weighting!Z11+TUM_db2_S1_Util!L3*Weighting!Z12+TUM_db2_S1_Util!M3*Weighting!Z13+TUM_db2_S1_Util!N3*Weighting!Z14+TUM_db2_S1_Util!O3*Weighting!Z15+TUM_db2_S1_Util!P3*Weighting!Z16+TUM_db2_S1_Util!Q3*Weighting!Z17</f>
        <v>-0.13919925108120565</v>
      </c>
      <c r="AA3" s="6">
        <f>+TUM_db2_S1_Util!B3*Weighting!AA2+TUM_db2_S1_Util!C3*Weighting!AA3+TUM_db2_S1_Util!D3*Weighting!AA4+TUM_db2_S1_Util!E3*Weighting!AA5+TUM_db2_S1_Util!F3*Weighting!AA6+TUM_db2_S1_Util!G3*Weighting!AA7+TUM_db2_S1_Util!H3*Weighting!AA8+TUM_db2_S1_Util!I3*Weighting!AA9+TUM_db2_S1_Util!J3*Weighting!AA10+TUM_db2_S1_Util!K3*Weighting!AA11+TUM_db2_S1_Util!L3*Weighting!AA12+TUM_db2_S1_Util!M3*Weighting!AA13+TUM_db2_S1_Util!N3*Weighting!AA14+TUM_db2_S1_Util!O3*Weighting!AA15+TUM_db2_S1_Util!P3*Weighting!AA16+TUM_db2_S1_Util!Q3*Weighting!AA17</f>
        <v>-8.4614546643333288E-2</v>
      </c>
    </row>
    <row r="4" spans="1:27" x14ac:dyDescent="0.35">
      <c r="A4" s="5" t="s">
        <v>3</v>
      </c>
      <c r="B4" s="6">
        <f ca="1">+TUM_db2_S1_Util!B4*Weighting!B2+TUM_db2_S1_Util!C4*Weighting!B3+TUM_db2_S1_Util!D4*Weighting!B4+TUM_db2_S1_Util!E4*Weighting!B5+TUM_db2_S1_Util!F4*Weighting!B6+TUM_db2_S1_Util!G4*Weighting!B7+TUM_db2_S1_Util!H4*Weighting!B8+TUM_db2_S1_Util!I4*Weighting!B9+TUM_db2_S1_Util!J4*Weighting!B10+TUM_db2_S1_Util!K4*Weighting!B11+TUM_db2_S1_Util!L4*Weighting!B12+TUM_db2_S1_Util!M4*Weighting!B13+TUM_db2_S1_Util!N4*Weighting!B14+TUM_db2_S1_Util!O4*Weighting!B15+TUM_db2_S1_Util!P4*Weighting!B16+TUM_db2_S1_Util!Q4*Weighting!B17</f>
        <v>-2.9061143170946293</v>
      </c>
      <c r="C4" s="6">
        <f ca="1">+TUM_db2_S1_Util!B4*Weighting!C2+TUM_db2_S1_Util!C4*Weighting!C3+TUM_db2_S1_Util!D4*Weighting!C4+TUM_db2_S1_Util!E4*Weighting!C5+TUM_db2_S1_Util!F4*Weighting!C6+TUM_db2_S1_Util!G4*Weighting!C7+TUM_db2_S1_Util!H4*Weighting!C8+TUM_db2_S1_Util!I4*Weighting!C9+TUM_db2_S1_Util!J4*Weighting!C10+TUM_db2_S1_Util!K4*Weighting!C11+TUM_db2_S1_Util!L4*Weighting!C12+TUM_db2_S1_Util!M4*Weighting!C13+TUM_db2_S1_Util!N4*Weighting!C14+TUM_db2_S1_Util!O4*Weighting!C15+TUM_db2_S1_Util!P4*Weighting!C16+TUM_db2_S1_Util!Q4*Weighting!C17</f>
        <v>-2.5734244959339434</v>
      </c>
      <c r="D4" s="6">
        <f ca="1">+TUM_db2_S1_Util!B4*Weighting!D2+TUM_db2_S1_Util!C4*Weighting!D3+TUM_db2_S1_Util!D4*Weighting!D4+TUM_db2_S1_Util!E4*Weighting!D5+TUM_db2_S1_Util!F4*Weighting!D6+TUM_db2_S1_Util!G4*Weighting!D7+TUM_db2_S1_Util!H4*Weighting!D8+TUM_db2_S1_Util!I4*Weighting!D9+TUM_db2_S1_Util!J4*Weighting!D10+TUM_db2_S1_Util!K4*Weighting!D11+TUM_db2_S1_Util!L4*Weighting!D12+TUM_db2_S1_Util!M4*Weighting!D13+TUM_db2_S1_Util!N4*Weighting!D14+TUM_db2_S1_Util!O4*Weighting!D15+TUM_db2_S1_Util!P4*Weighting!D16+TUM_db2_S1_Util!Q4*Weighting!D17</f>
        <v>-2.8355905893219324</v>
      </c>
      <c r="E4" s="6">
        <f ca="1">+TUM_db2_S1_Util!B4*Weighting!E2+TUM_db2_S1_Util!C4*Weighting!E3+TUM_db2_S1_Util!D4*Weighting!E4+TUM_db2_S1_Util!E4*Weighting!E5+TUM_db2_S1_Util!F4*Weighting!E6+TUM_db2_S1_Util!G4*Weighting!E7+TUM_db2_S1_Util!H4*Weighting!E8+TUM_db2_S1_Util!I4*Weighting!E9+TUM_db2_S1_Util!J4*Weighting!E10+TUM_db2_S1_Util!K4*Weighting!E11+TUM_db2_S1_Util!L4*Weighting!E12+TUM_db2_S1_Util!M4*Weighting!E13+TUM_db2_S1_Util!N4*Weighting!E14+TUM_db2_S1_Util!O4*Weighting!E15+TUM_db2_S1_Util!P4*Weighting!E16+TUM_db2_S1_Util!Q4*Weighting!E17</f>
        <v>-1.1518205364811669</v>
      </c>
      <c r="F4" s="6">
        <f ca="1">+TUM_db2_S1_Util!B4*Weighting!F2+TUM_db2_S1_Util!C4*Weighting!F3+TUM_db2_S1_Util!D4*Weighting!F4+TUM_db2_S1_Util!E4*Weighting!F5+TUM_db2_S1_Util!F4*Weighting!F6+TUM_db2_S1_Util!G4*Weighting!F7+TUM_db2_S1_Util!H4*Weighting!F8+TUM_db2_S1_Util!I4*Weighting!F9+TUM_db2_S1_Util!J4*Weighting!F10+TUM_db2_S1_Util!K4*Weighting!F11+TUM_db2_S1_Util!L4*Weighting!F12+TUM_db2_S1_Util!M4*Weighting!F13+TUM_db2_S1_Util!N4*Weighting!F14+TUM_db2_S1_Util!O4*Weighting!F15+TUM_db2_S1_Util!P4*Weighting!F16+TUM_db2_S1_Util!Q4*Weighting!F17</f>
        <v>-2.840506928190262</v>
      </c>
      <c r="G4" s="6">
        <f>+TUM_db2_S1_Util!B4*Weighting!G2+TUM_db2_S1_Util!C4*Weighting!G3+TUM_db2_S1_Util!D4*Weighting!G4+TUM_db2_S1_Util!E4*Weighting!G5+TUM_db2_S1_Util!F4*Weighting!G6+TUM_db2_S1_Util!G4*Weighting!G7+TUM_db2_S1_Util!H4*Weighting!G8+TUM_db2_S1_Util!I4*Weighting!G9+TUM_db2_S1_Util!J4*Weighting!G10+TUM_db2_S1_Util!K4*Weighting!G11+TUM_db2_S1_Util!L4*Weighting!G12+TUM_db2_S1_Util!M4*Weighting!G13+TUM_db2_S1_Util!N4*Weighting!G14+TUM_db2_S1_Util!O4*Weighting!G15+TUM_db2_S1_Util!P4*Weighting!G16+TUM_db2_S1_Util!Q4*Weighting!G17</f>
        <v>-1.895768572016578</v>
      </c>
      <c r="H4" s="6">
        <f>+TUM_db2_S1_Util!B4*Weighting!H2+TUM_db2_S1_Util!C4*Weighting!H3+TUM_db2_S1_Util!D4*Weighting!H4+TUM_db2_S1_Util!E4*Weighting!H5+TUM_db2_S1_Util!F4*Weighting!H6+TUM_db2_S1_Util!G4*Weighting!H7+TUM_db2_S1_Util!H4*Weighting!H8+TUM_db2_S1_Util!I4*Weighting!H9+TUM_db2_S1_Util!J4*Weighting!H10+TUM_db2_S1_Util!K4*Weighting!H11+TUM_db2_S1_Util!L4*Weighting!H12+TUM_db2_S1_Util!M4*Weighting!H13+TUM_db2_S1_Util!N4*Weighting!H14+TUM_db2_S1_Util!O4*Weighting!H15+TUM_db2_S1_Util!P4*Weighting!H16+TUM_db2_S1_Util!Q4*Weighting!H17</f>
        <v>-1.9403979588976257</v>
      </c>
      <c r="I4" s="6">
        <f>+TUM_db2_S1_Util!B4*Weighting!I2+TUM_db2_S1_Util!C4*Weighting!I3+TUM_db2_S1_Util!D4*Weighting!I4+TUM_db2_S1_Util!E4*Weighting!I5+TUM_db2_S1_Util!F4*Weighting!I6+TUM_db2_S1_Util!G4*Weighting!I7+TUM_db2_S1_Util!H4*Weighting!I8+TUM_db2_S1_Util!I4*Weighting!I9+TUM_db2_S1_Util!J4*Weighting!I10+TUM_db2_S1_Util!K4*Weighting!I11+TUM_db2_S1_Util!L4*Weighting!I12+TUM_db2_S1_Util!M4*Weighting!I13+TUM_db2_S1_Util!N4*Weighting!I14+TUM_db2_S1_Util!O4*Weighting!I15+TUM_db2_S1_Util!P4*Weighting!I16+TUM_db2_S1_Util!Q4*Weighting!I17</f>
        <v>-1.9448285632508997</v>
      </c>
      <c r="J4" s="6">
        <f>+TUM_db2_S1_Util!B4*Weighting!J2+TUM_db2_S1_Util!C4*Weighting!J3+TUM_db2_S1_Util!D4*Weighting!J4+TUM_db2_S1_Util!E4*Weighting!J5+TUM_db2_S1_Util!F4*Weighting!J6+TUM_db2_S1_Util!G4*Weighting!J7+TUM_db2_S1_Util!H4*Weighting!J8+TUM_db2_S1_Util!I4*Weighting!J9+TUM_db2_S1_Util!J4*Weighting!J10+TUM_db2_S1_Util!K4*Weighting!J11+TUM_db2_S1_Util!L4*Weighting!J12+TUM_db2_S1_Util!M4*Weighting!J13+TUM_db2_S1_Util!N4*Weighting!J14+TUM_db2_S1_Util!O4*Weighting!J15+TUM_db2_S1_Util!P4*Weighting!J16+TUM_db2_S1_Util!Q4*Weighting!J17</f>
        <v>-1.4577837347883709</v>
      </c>
      <c r="K4" s="6">
        <f>+TUM_db2_S1_Util!B4*Weighting!K2+TUM_db2_S1_Util!C4*Weighting!K3+TUM_db2_S1_Util!D4*Weighting!K4+TUM_db2_S1_Util!E4*Weighting!K5+TUM_db2_S1_Util!F4*Weighting!K6+TUM_db2_S1_Util!G4*Weighting!K7+TUM_db2_S1_Util!H4*Weighting!K8+TUM_db2_S1_Util!I4*Weighting!K9+TUM_db2_S1_Util!J4*Weighting!K10+TUM_db2_S1_Util!K4*Weighting!K11+TUM_db2_S1_Util!L4*Weighting!K12+TUM_db2_S1_Util!M4*Weighting!K13+TUM_db2_S1_Util!N4*Weighting!K14+TUM_db2_S1_Util!O4*Weighting!K15+TUM_db2_S1_Util!P4*Weighting!K16+TUM_db2_S1_Util!Q4*Weighting!K17</f>
        <v>-1.9496279909973224</v>
      </c>
      <c r="L4" s="6">
        <f>+TUM_db2_S1_Util!B4*Weighting!L2+TUM_db2_S1_Util!C4*Weighting!L3+TUM_db2_S1_Util!D4*Weighting!L4+TUM_db2_S1_Util!E4*Weighting!L5+TUM_db2_S1_Util!F4*Weighting!L6+TUM_db2_S1_Util!G4*Weighting!L7+TUM_db2_S1_Util!H4*Weighting!L8+TUM_db2_S1_Util!I4*Weighting!L9+TUM_db2_S1_Util!J4*Weighting!L10+TUM_db2_S1_Util!K4*Weighting!L11+TUM_db2_S1_Util!L4*Weighting!L12+TUM_db2_S1_Util!M4*Weighting!L13+TUM_db2_S1_Util!N4*Weighting!L14+TUM_db2_S1_Util!O4*Weighting!L15+TUM_db2_S1_Util!P4*Weighting!L16+TUM_db2_S1_Util!Q4*Weighting!L17</f>
        <v>-3.0932917675334672</v>
      </c>
      <c r="M4" s="6">
        <f>+TUM_db2_S1_Util!B4*Weighting!M2+TUM_db2_S1_Util!C4*Weighting!M3+TUM_db2_S1_Util!D4*Weighting!M4+TUM_db2_S1_Util!E4*Weighting!M5+TUM_db2_S1_Util!F4*Weighting!M6+TUM_db2_S1_Util!G4*Weighting!M7+TUM_db2_S1_Util!H4*Weighting!M8+TUM_db2_S1_Util!I4*Weighting!M9+TUM_db2_S1_Util!J4*Weighting!M10+TUM_db2_S1_Util!K4*Weighting!M11+TUM_db2_S1_Util!L4*Weighting!M12+TUM_db2_S1_Util!M4*Weighting!M13+TUM_db2_S1_Util!N4*Weighting!M14+TUM_db2_S1_Util!O4*Weighting!M15+TUM_db2_S1_Util!P4*Weighting!M16+TUM_db2_S1_Util!Q4*Weighting!M17</f>
        <v>-5.5609879839568277E-2</v>
      </c>
      <c r="N4" s="6">
        <f>+TUM_db2_S1_Util!B4*Weighting!N2+TUM_db2_S1_Util!C4*Weighting!N3+TUM_db2_S1_Util!D4*Weighting!N4+TUM_db2_S1_Util!E4*Weighting!N5+TUM_db2_S1_Util!F4*Weighting!N6+TUM_db2_S1_Util!G4*Weighting!N7+TUM_db2_S1_Util!H4*Weighting!N8+TUM_db2_S1_Util!I4*Weighting!N9+TUM_db2_S1_Util!J4*Weighting!N10+TUM_db2_S1_Util!K4*Weighting!N11+TUM_db2_S1_Util!L4*Weighting!N12+TUM_db2_S1_Util!M4*Weighting!N13+TUM_db2_S1_Util!N4*Weighting!N14+TUM_db2_S1_Util!O4*Weighting!N15+TUM_db2_S1_Util!P4*Weighting!N16+TUM_db2_S1_Util!Q4*Weighting!N17</f>
        <v>-5.4082049028832806</v>
      </c>
      <c r="O4" s="6">
        <f>+TUM_db2_S1_Util!B4*Weighting!O2+TUM_db2_S1_Util!C4*Weighting!O3+TUM_db2_S1_Util!D4*Weighting!O4+TUM_db2_S1_Util!E4*Weighting!O5+TUM_db2_S1_Util!F4*Weighting!O6+TUM_db2_S1_Util!G4*Weighting!O7+TUM_db2_S1_Util!H4*Weighting!O8+TUM_db2_S1_Util!I4*Weighting!O9+TUM_db2_S1_Util!J4*Weighting!O10+TUM_db2_S1_Util!K4*Weighting!O11+TUM_db2_S1_Util!L4*Weighting!O12+TUM_db2_S1_Util!M4*Weighting!O13+TUM_db2_S1_Util!N4*Weighting!O14+TUM_db2_S1_Util!O4*Weighting!O15+TUM_db2_S1_Util!P4*Weighting!O16+TUM_db2_S1_Util!Q4*Weighting!O17</f>
        <v>-4.9697559434793916</v>
      </c>
      <c r="P4" s="6">
        <f>+TUM_db2_S1_Util!B4*Weighting!P2+TUM_db2_S1_Util!C4*Weighting!P3+TUM_db2_S1_Util!D4*Weighting!P4+TUM_db2_S1_Util!E4*Weighting!P5+TUM_db2_S1_Util!F4*Weighting!P6+TUM_db2_S1_Util!G4*Weighting!P7+TUM_db2_S1_Util!H4*Weighting!P8+TUM_db2_S1_Util!I4*Weighting!P9+TUM_db2_S1_Util!J4*Weighting!P10+TUM_db2_S1_Util!K4*Weighting!P11+TUM_db2_S1_Util!L4*Weighting!P12+TUM_db2_S1_Util!M4*Weighting!P13+TUM_db2_S1_Util!N4*Weighting!P14+TUM_db2_S1_Util!O4*Weighting!P15+TUM_db2_S1_Util!P4*Weighting!P16+TUM_db2_S1_Util!Q4*Weighting!P17</f>
        <v>-3.5134821221868928</v>
      </c>
      <c r="Q4" s="6">
        <f>+TUM_db2_S1_Util!B4*Weighting!Q2+TUM_db2_S1_Util!C4*Weighting!Q3+TUM_db2_S1_Util!D4*Weighting!Q4+TUM_db2_S1_Util!E4*Weighting!Q5+TUM_db2_S1_Util!F4*Weighting!Q6+TUM_db2_S1_Util!G4*Weighting!Q7+TUM_db2_S1_Util!H4*Weighting!Q8+TUM_db2_S1_Util!I4*Weighting!Q9+TUM_db2_S1_Util!J4*Weighting!Q10+TUM_db2_S1_Util!K4*Weighting!Q11+TUM_db2_S1_Util!L4*Weighting!Q12+TUM_db2_S1_Util!M4*Weighting!Q13+TUM_db2_S1_Util!N4*Weighting!Q14+TUM_db2_S1_Util!O4*Weighting!Q15+TUM_db2_S1_Util!P4*Weighting!Q16+TUM_db2_S1_Util!Q4*Weighting!Q17</f>
        <v>-0.18882658014880338</v>
      </c>
      <c r="R4" s="6">
        <f>+TUM_db2_S1_Util!B4*Weighting!R2+TUM_db2_S1_Util!C4*Weighting!R3+TUM_db2_S1_Util!D4*Weighting!R4+TUM_db2_S1_Util!E4*Weighting!R5+TUM_db2_S1_Util!F4*Weighting!R6+TUM_db2_S1_Util!G4*Weighting!R7+TUM_db2_S1_Util!H4*Weighting!R8+TUM_db2_S1_Util!I4*Weighting!R9+TUM_db2_S1_Util!J4*Weighting!R10+TUM_db2_S1_Util!K4*Weighting!R11+TUM_db2_S1_Util!L4*Weighting!R12+TUM_db2_S1_Util!M4*Weighting!R13+TUM_db2_S1_Util!N4*Weighting!R14+TUM_db2_S1_Util!O4*Weighting!R15+TUM_db2_S1_Util!P4*Weighting!R16+TUM_db2_S1_Util!Q4*Weighting!R17</f>
        <v>-0.83483011468905222</v>
      </c>
      <c r="S4" s="6">
        <f>+TUM_db2_S1_Util!B4*Weighting!S2+TUM_db2_S1_Util!C4*Weighting!S3+TUM_db2_S1_Util!D4*Weighting!S4+TUM_db2_S1_Util!E4*Weighting!S5+TUM_db2_S1_Util!F4*Weighting!S6+TUM_db2_S1_Util!G4*Weighting!S7+TUM_db2_S1_Util!H4*Weighting!S8+TUM_db2_S1_Util!I4*Weighting!S9+TUM_db2_S1_Util!J4*Weighting!S10+TUM_db2_S1_Util!K4*Weighting!S11+TUM_db2_S1_Util!L4*Weighting!S12+TUM_db2_S1_Util!M4*Weighting!S13+TUM_db2_S1_Util!N4*Weighting!S14+TUM_db2_S1_Util!O4*Weighting!S15+TUM_db2_S1_Util!P4*Weighting!S16+TUM_db2_S1_Util!Q4*Weighting!S17</f>
        <v>-3.0365816111210693</v>
      </c>
      <c r="T4" s="6">
        <f>+TUM_db2_S1_Util!B4*Weighting!T2+TUM_db2_S1_Util!C4*Weighting!T3+TUM_db2_S1_Util!D4*Weighting!T4+TUM_db2_S1_Util!E4*Weighting!T5+TUM_db2_S1_Util!F4*Weighting!T6+TUM_db2_S1_Util!G4*Weighting!T7+TUM_db2_S1_Util!H4*Weighting!T8+TUM_db2_S1_Util!I4*Weighting!T9+TUM_db2_S1_Util!J4*Weighting!T10+TUM_db2_S1_Util!K4*Weighting!T11+TUM_db2_S1_Util!L4*Weighting!T12+TUM_db2_S1_Util!M4*Weighting!T13+TUM_db2_S1_Util!N4*Weighting!T14+TUM_db2_S1_Util!O4*Weighting!T15+TUM_db2_S1_Util!P4*Weighting!T16+TUM_db2_S1_Util!Q4*Weighting!T17</f>
        <v>-4.0580227282805357</v>
      </c>
      <c r="U4" s="6">
        <f>+TUM_db2_S1_Util!B4*Weighting!U2+TUM_db2_S1_Util!C4*Weighting!U3+TUM_db2_S1_Util!D4*Weighting!U4+TUM_db2_S1_Util!E4*Weighting!U5+TUM_db2_S1_Util!F4*Weighting!U6+TUM_db2_S1_Util!G4*Weighting!U7+TUM_db2_S1_Util!H4*Weighting!U8+TUM_db2_S1_Util!I4*Weighting!U9+TUM_db2_S1_Util!J4*Weighting!U10+TUM_db2_S1_Util!K4*Weighting!U11+TUM_db2_S1_Util!L4*Weighting!U12+TUM_db2_S1_Util!M4*Weighting!U13+TUM_db2_S1_Util!N4*Weighting!U14+TUM_db2_S1_Util!O4*Weighting!U15+TUM_db2_S1_Util!P4*Weighting!U16+TUM_db2_S1_Util!Q4*Weighting!U17</f>
        <v>-9.3065115475702301E-2</v>
      </c>
      <c r="V4" s="6">
        <f>+TUM_db2_S1_Util!B4*Weighting!V2+TUM_db2_S1_Util!C4*Weighting!V3+TUM_db2_S1_Util!D4*Weighting!V4+TUM_db2_S1_Util!E4*Weighting!V5+TUM_db2_S1_Util!F4*Weighting!V6+TUM_db2_S1_Util!G4*Weighting!V7+TUM_db2_S1_Util!H4*Weighting!V8+TUM_db2_S1_Util!I4*Weighting!V9+TUM_db2_S1_Util!J4*Weighting!V10+TUM_db2_S1_Util!K4*Weighting!V11+TUM_db2_S1_Util!L4*Weighting!V12+TUM_db2_S1_Util!M4*Weighting!V13+TUM_db2_S1_Util!N4*Weighting!V14+TUM_db2_S1_Util!O4*Weighting!V15+TUM_db2_S1_Util!P4*Weighting!V16+TUM_db2_S1_Util!Q4*Weighting!V17</f>
        <v>-0.43679302673904868</v>
      </c>
      <c r="W4" s="6">
        <f>+TUM_db2_S1_Util!B4*Weighting!W2+TUM_db2_S1_Util!C4*Weighting!W3+TUM_db2_S1_Util!D4*Weighting!W4+TUM_db2_S1_Util!E4*Weighting!W5+TUM_db2_S1_Util!F4*Weighting!W6+TUM_db2_S1_Util!G4*Weighting!W7+TUM_db2_S1_Util!H4*Weighting!W8+TUM_db2_S1_Util!I4*Weighting!W9+TUM_db2_S1_Util!J4*Weighting!W10+TUM_db2_S1_Util!K4*Weighting!W11+TUM_db2_S1_Util!L4*Weighting!W12+TUM_db2_S1_Util!M4*Weighting!W13+TUM_db2_S1_Util!N4*Weighting!W14+TUM_db2_S1_Util!O4*Weighting!W15+TUM_db2_S1_Util!P4*Weighting!W16+TUM_db2_S1_Util!Q4*Weighting!W17</f>
        <v>-1.2470004044205187</v>
      </c>
      <c r="X4" s="6">
        <f>+TUM_db2_S1_Util!B4*Weighting!X2+TUM_db2_S1_Util!C4*Weighting!X3+TUM_db2_S1_Util!D4*Weighting!X4+TUM_db2_S1_Util!E4*Weighting!X5+TUM_db2_S1_Util!F4*Weighting!X6+TUM_db2_S1_Util!G4*Weighting!X7+TUM_db2_S1_Util!H4*Weighting!X8+TUM_db2_S1_Util!I4*Weighting!X9+TUM_db2_S1_Util!J4*Weighting!X10+TUM_db2_S1_Util!K4*Weighting!X11+TUM_db2_S1_Util!L4*Weighting!X12+TUM_db2_S1_Util!M4*Weighting!X13+TUM_db2_S1_Util!N4*Weighting!X14+TUM_db2_S1_Util!O4*Weighting!X15+TUM_db2_S1_Util!P4*Weighting!X16+TUM_db2_S1_Util!Q4*Weighting!X17</f>
        <v>-0.17339510135009406</v>
      </c>
      <c r="Y4" s="6">
        <f>+TUM_db2_S1_Util!B4*Weighting!Y2+TUM_db2_S1_Util!C4*Weighting!Y3+TUM_db2_S1_Util!D4*Weighting!Y4+TUM_db2_S1_Util!E4*Weighting!Y5+TUM_db2_S1_Util!F4*Weighting!Y6+TUM_db2_S1_Util!G4*Weighting!Y7+TUM_db2_S1_Util!H4*Weighting!Y8+TUM_db2_S1_Util!I4*Weighting!Y9+TUM_db2_S1_Util!J4*Weighting!Y10+TUM_db2_S1_Util!K4*Weighting!Y11+TUM_db2_S1_Util!L4*Weighting!Y12+TUM_db2_S1_Util!M4*Weighting!Y13+TUM_db2_S1_Util!N4*Weighting!Y14+TUM_db2_S1_Util!O4*Weighting!Y15+TUM_db2_S1_Util!P4*Weighting!Y16+TUM_db2_S1_Util!Q4*Weighting!Y17</f>
        <v>-0.11546179259794383</v>
      </c>
      <c r="Z4" s="6">
        <f>+TUM_db2_S1_Util!B4*Weighting!Z2+TUM_db2_S1_Util!C4*Weighting!Z3+TUM_db2_S1_Util!D4*Weighting!Z4+TUM_db2_S1_Util!E4*Weighting!Z5+TUM_db2_S1_Util!F4*Weighting!Z6+TUM_db2_S1_Util!G4*Weighting!Z7+TUM_db2_S1_Util!H4*Weighting!Z8+TUM_db2_S1_Util!I4*Weighting!Z9+TUM_db2_S1_Util!J4*Weighting!Z10+TUM_db2_S1_Util!K4*Weighting!Z11+TUM_db2_S1_Util!L4*Weighting!Z12+TUM_db2_S1_Util!M4*Weighting!Z13+TUM_db2_S1_Util!N4*Weighting!Z14+TUM_db2_S1_Util!O4*Weighting!Z15+TUM_db2_S1_Util!P4*Weighting!Z16+TUM_db2_S1_Util!Q4*Weighting!Z17</f>
        <v>-1.3604751569780074</v>
      </c>
      <c r="AA4" s="6">
        <f>+TUM_db2_S1_Util!B4*Weighting!AA2+TUM_db2_S1_Util!C4*Weighting!AA3+TUM_db2_S1_Util!D4*Weighting!AA4+TUM_db2_S1_Util!E4*Weighting!AA5+TUM_db2_S1_Util!F4*Weighting!AA6+TUM_db2_S1_Util!G4*Weighting!AA7+TUM_db2_S1_Util!H4*Weighting!AA8+TUM_db2_S1_Util!I4*Weighting!AA9+TUM_db2_S1_Util!J4*Weighting!AA10+TUM_db2_S1_Util!K4*Weighting!AA11+TUM_db2_S1_Util!L4*Weighting!AA12+TUM_db2_S1_Util!M4*Weighting!AA13+TUM_db2_S1_Util!N4*Weighting!AA14+TUM_db2_S1_Util!O4*Weighting!AA15+TUM_db2_S1_Util!P4*Weighting!AA16+TUM_db2_S1_Util!Q4*Weighting!AA17</f>
        <v>-1.747500904541871</v>
      </c>
    </row>
  </sheetData>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2_S1_Mat!B2*Weighting!B2+TUM_db2_S1_Mat!C2*Weighting!B3+TUM_db2_S1_Mat!D2*Weighting!B4+TUM_db2_S1_Mat!E2*Weighting!B5+TUM_db2_S1_Mat!F2*Weighting!B6+TUM_db2_S1_Mat!G2*Weighting!B7+TUM_db2_S1_Mat!H2*Weighting!B8+TUM_db2_S1_Mat!I2*Weighting!B9+TUM_db2_S1_Mat!J2*Weighting!B10+TUM_db2_S1_Mat!K2*Weighting!B11+TUM_db2_S1_Mat!L2*Weighting!B12+TUM_db2_S1_Mat!M2*Weighting!B13+TUM_db2_S1_Mat!N2*Weighting!B14+TUM_db2_S1_Mat!O2*Weighting!B15+TUM_db2_S1_Mat!P2*Weighting!B16+TUM_db2_S1_Mat!Q2*Weighting!B17</f>
        <v>168.62261245290071</v>
      </c>
      <c r="C2" s="6">
        <f ca="1">+TUM_db2_S1_Mat!B2*Weighting!C2+TUM_db2_S1_Mat!C2*Weighting!C3+TUM_db2_S1_Mat!D2*Weighting!C4+TUM_db2_S1_Mat!E2*Weighting!C5+TUM_db2_S1_Mat!F2*Weighting!C6+TUM_db2_S1_Mat!G2*Weighting!C7+TUM_db2_S1_Mat!H2*Weighting!C8+TUM_db2_S1_Mat!I2*Weighting!C9+TUM_db2_S1_Mat!J2*Weighting!C10+TUM_db2_S1_Mat!K2*Weighting!C11+TUM_db2_S1_Mat!L2*Weighting!C12+TUM_db2_S1_Mat!M2*Weighting!C13+TUM_db2_S1_Mat!N2*Weighting!C14+TUM_db2_S1_Mat!O2*Weighting!C15+TUM_db2_S1_Mat!P2*Weighting!C16+TUM_db2_S1_Mat!Q2*Weighting!C17</f>
        <v>124.46865066465909</v>
      </c>
      <c r="D2" s="6">
        <f ca="1">+TUM_db2_S1_Mat!B2*Weighting!D2+TUM_db2_S1_Mat!C2*Weighting!D3+TUM_db2_S1_Mat!D2*Weighting!D4+TUM_db2_S1_Mat!E2*Weighting!D5+TUM_db2_S1_Mat!F2*Weighting!D6+TUM_db2_S1_Mat!G2*Weighting!D7+TUM_db2_S1_Mat!H2*Weighting!D8+TUM_db2_S1_Mat!I2*Weighting!D9+TUM_db2_S1_Mat!J2*Weighting!D10+TUM_db2_S1_Mat!K2*Weighting!D11+TUM_db2_S1_Mat!L2*Weighting!D12+TUM_db2_S1_Mat!M2*Weighting!D13+TUM_db2_S1_Mat!N2*Weighting!D14+TUM_db2_S1_Mat!O2*Weighting!D15+TUM_db2_S1_Mat!P2*Weighting!D16+TUM_db2_S1_Mat!Q2*Weighting!D17</f>
        <v>163.67290665954209</v>
      </c>
      <c r="E2" s="6">
        <f ca="1">+TUM_db2_S1_Mat!B2*Weighting!E2+TUM_db2_S1_Mat!C2*Weighting!E3+TUM_db2_S1_Mat!D2*Weighting!E4+TUM_db2_S1_Mat!E2*Weighting!E5+TUM_db2_S1_Mat!F2*Weighting!E6+TUM_db2_S1_Mat!G2*Weighting!E7+TUM_db2_S1_Mat!H2*Weighting!E8+TUM_db2_S1_Mat!I2*Weighting!E9+TUM_db2_S1_Mat!J2*Weighting!E10+TUM_db2_S1_Mat!K2*Weighting!E11+TUM_db2_S1_Mat!L2*Weighting!E12+TUM_db2_S1_Mat!M2*Weighting!E13+TUM_db2_S1_Mat!N2*Weighting!E14+TUM_db2_S1_Mat!O2*Weighting!E15+TUM_db2_S1_Mat!P2*Weighting!E16+TUM_db2_S1_Mat!Q2*Weighting!E17</f>
        <v>93.079392044612021</v>
      </c>
      <c r="F2" s="6">
        <f ca="1">+TUM_db2_S1_Mat!B2*Weighting!F2+TUM_db2_S1_Mat!C2*Weighting!F3+TUM_db2_S1_Mat!D2*Weighting!F4+TUM_db2_S1_Mat!E2*Weighting!F5+TUM_db2_S1_Mat!F2*Weighting!F6+TUM_db2_S1_Mat!G2*Weighting!F7+TUM_db2_S1_Mat!H2*Weighting!F8+TUM_db2_S1_Mat!I2*Weighting!F9+TUM_db2_S1_Mat!J2*Weighting!F10+TUM_db2_S1_Mat!K2*Weighting!F11+TUM_db2_S1_Mat!L2*Weighting!F12+TUM_db2_S1_Mat!M2*Weighting!F13+TUM_db2_S1_Mat!N2*Weighting!F14+TUM_db2_S1_Mat!O2*Weighting!F15+TUM_db2_S1_Mat!P2*Weighting!F16+TUM_db2_S1_Mat!Q2*Weighting!F17</f>
        <v>141.69618558963961</v>
      </c>
      <c r="G2" s="6">
        <f>+TUM_db2_S1_Mat!B2*Weighting!G2+TUM_db2_S1_Mat!C2*Weighting!G3+TUM_db2_S1_Mat!D2*Weighting!G4+TUM_db2_S1_Mat!E2*Weighting!G5+TUM_db2_S1_Mat!F2*Weighting!G6+TUM_db2_S1_Mat!G2*Weighting!G7+TUM_db2_S1_Mat!H2*Weighting!G8+TUM_db2_S1_Mat!I2*Weighting!G9+TUM_db2_S1_Mat!J2*Weighting!G10+TUM_db2_S1_Mat!K2*Weighting!G11+TUM_db2_S1_Mat!L2*Weighting!G12+TUM_db2_S1_Mat!M2*Weighting!G13+TUM_db2_S1_Mat!N2*Weighting!G14+TUM_db2_S1_Mat!O2*Weighting!G15+TUM_db2_S1_Mat!P2*Weighting!G16+TUM_db2_S1_Mat!Q2*Weighting!G17</f>
        <v>177.52383181337174</v>
      </c>
      <c r="H2" s="6">
        <f>+TUM_db2_S1_Mat!B2*Weighting!H2+TUM_db2_S1_Mat!C2*Weighting!H3+TUM_db2_S1_Mat!D2*Weighting!H4+TUM_db2_S1_Mat!E2*Weighting!H5+TUM_db2_S1_Mat!F2*Weighting!H6+TUM_db2_S1_Mat!G2*Weighting!H7+TUM_db2_S1_Mat!H2*Weighting!H8+TUM_db2_S1_Mat!I2*Weighting!H9+TUM_db2_S1_Mat!J2*Weighting!H10+TUM_db2_S1_Mat!K2*Weighting!H11+TUM_db2_S1_Mat!L2*Weighting!H12+TUM_db2_S1_Mat!M2*Weighting!H13+TUM_db2_S1_Mat!N2*Weighting!H14+TUM_db2_S1_Mat!O2*Weighting!H15+TUM_db2_S1_Mat!P2*Weighting!H16+TUM_db2_S1_Mat!Q2*Weighting!H17</f>
        <v>193.17296656306138</v>
      </c>
      <c r="I2" s="6">
        <f>+TUM_db2_S1_Mat!B2*Weighting!I2+TUM_db2_S1_Mat!C2*Weighting!I3+TUM_db2_S1_Mat!D2*Weighting!I4+TUM_db2_S1_Mat!E2*Weighting!I5+TUM_db2_S1_Mat!F2*Weighting!I6+TUM_db2_S1_Mat!G2*Weighting!I7+TUM_db2_S1_Mat!H2*Weighting!I8+TUM_db2_S1_Mat!I2*Weighting!I9+TUM_db2_S1_Mat!J2*Weighting!I10+TUM_db2_S1_Mat!K2*Weighting!I11+TUM_db2_S1_Mat!L2*Weighting!I12+TUM_db2_S1_Mat!M2*Weighting!I13+TUM_db2_S1_Mat!N2*Weighting!I14+TUM_db2_S1_Mat!O2*Weighting!I15+TUM_db2_S1_Mat!P2*Weighting!I16+TUM_db2_S1_Mat!Q2*Weighting!I17</f>
        <v>172.28571237413774</v>
      </c>
      <c r="J2" s="6">
        <f>+TUM_db2_S1_Mat!B2*Weighting!J2+TUM_db2_S1_Mat!C2*Weighting!J3+TUM_db2_S1_Mat!D2*Weighting!J4+TUM_db2_S1_Mat!E2*Weighting!J5+TUM_db2_S1_Mat!F2*Weighting!J6+TUM_db2_S1_Mat!G2*Weighting!J7+TUM_db2_S1_Mat!H2*Weighting!J8+TUM_db2_S1_Mat!I2*Weighting!J9+TUM_db2_S1_Mat!J2*Weighting!J10+TUM_db2_S1_Mat!K2*Weighting!J11+TUM_db2_S1_Mat!L2*Weighting!J12+TUM_db2_S1_Mat!M2*Weighting!J13+TUM_db2_S1_Mat!N2*Weighting!J14+TUM_db2_S1_Mat!O2*Weighting!J15+TUM_db2_S1_Mat!P2*Weighting!J16+TUM_db2_S1_Mat!Q2*Weighting!J17</f>
        <v>225.74468693652483</v>
      </c>
      <c r="K2" s="6">
        <f>+TUM_db2_S1_Mat!B2*Weighting!K2+TUM_db2_S1_Mat!C2*Weighting!K3+TUM_db2_S1_Mat!D2*Weighting!K4+TUM_db2_S1_Mat!E2*Weighting!K5+TUM_db2_S1_Mat!F2*Weighting!K6+TUM_db2_S1_Mat!G2*Weighting!K7+TUM_db2_S1_Mat!H2*Weighting!K8+TUM_db2_S1_Mat!I2*Weighting!K9+TUM_db2_S1_Mat!J2*Weighting!K10+TUM_db2_S1_Mat!K2*Weighting!K11+TUM_db2_S1_Mat!L2*Weighting!K12+TUM_db2_S1_Mat!M2*Weighting!K13+TUM_db2_S1_Mat!N2*Weighting!K14+TUM_db2_S1_Mat!O2*Weighting!K15+TUM_db2_S1_Mat!P2*Weighting!K16+TUM_db2_S1_Mat!Q2*Weighting!K17</f>
        <v>133.08871237074405</v>
      </c>
      <c r="L2" s="6">
        <f>+TUM_db2_S1_Mat!B2*Weighting!L2+TUM_db2_S1_Mat!C2*Weighting!L3+TUM_db2_S1_Mat!D2*Weighting!L4+TUM_db2_S1_Mat!E2*Weighting!L5+TUM_db2_S1_Mat!F2*Weighting!L6+TUM_db2_S1_Mat!G2*Weighting!L7+TUM_db2_S1_Mat!H2*Weighting!L8+TUM_db2_S1_Mat!I2*Weighting!L9+TUM_db2_S1_Mat!J2*Weighting!L10+TUM_db2_S1_Mat!K2*Weighting!L11+TUM_db2_S1_Mat!L2*Weighting!L12+TUM_db2_S1_Mat!M2*Weighting!L13+TUM_db2_S1_Mat!N2*Weighting!L14+TUM_db2_S1_Mat!O2*Weighting!L15+TUM_db2_S1_Mat!P2*Weighting!L16+TUM_db2_S1_Mat!Q2*Weighting!L17</f>
        <v>39.016472157869948</v>
      </c>
      <c r="M2" s="6">
        <f>+TUM_db2_S1_Mat!B2*Weighting!M2+TUM_db2_S1_Mat!C2*Weighting!M3+TUM_db2_S1_Mat!D2*Weighting!M4+TUM_db2_S1_Mat!E2*Weighting!M5+TUM_db2_S1_Mat!F2*Weighting!M6+TUM_db2_S1_Mat!G2*Weighting!M7+TUM_db2_S1_Mat!H2*Weighting!M8+TUM_db2_S1_Mat!I2*Weighting!M9+TUM_db2_S1_Mat!J2*Weighting!M10+TUM_db2_S1_Mat!K2*Weighting!M11+TUM_db2_S1_Mat!L2*Weighting!M12+TUM_db2_S1_Mat!M2*Weighting!M13+TUM_db2_S1_Mat!N2*Weighting!M14+TUM_db2_S1_Mat!O2*Weighting!M15+TUM_db2_S1_Mat!P2*Weighting!M16+TUM_db2_S1_Mat!Q2*Weighting!M17</f>
        <v>1.7445342798920731</v>
      </c>
      <c r="N2" s="6">
        <f>+TUM_db2_S1_Mat!B2*Weighting!N2+TUM_db2_S1_Mat!C2*Weighting!N3+TUM_db2_S1_Mat!D2*Weighting!N4+TUM_db2_S1_Mat!E2*Weighting!N5+TUM_db2_S1_Mat!F2*Weighting!N6+TUM_db2_S1_Mat!G2*Weighting!N7+TUM_db2_S1_Mat!H2*Weighting!N8+TUM_db2_S1_Mat!I2*Weighting!N9+TUM_db2_S1_Mat!J2*Weighting!N10+TUM_db2_S1_Mat!K2*Weighting!N11+TUM_db2_S1_Mat!L2*Weighting!N12+TUM_db2_S1_Mat!M2*Weighting!N13+TUM_db2_S1_Mat!N2*Weighting!N14+TUM_db2_S1_Mat!O2*Weighting!N15+TUM_db2_S1_Mat!P2*Weighting!N16+TUM_db2_S1_Mat!Q2*Weighting!N17</f>
        <v>514.8574334172198</v>
      </c>
      <c r="O2" s="6">
        <f>+TUM_db2_S1_Mat!B2*Weighting!O2+TUM_db2_S1_Mat!C2*Weighting!O3+TUM_db2_S1_Mat!D2*Weighting!O4+TUM_db2_S1_Mat!E2*Weighting!O5+TUM_db2_S1_Mat!F2*Weighting!O6+TUM_db2_S1_Mat!G2*Weighting!O7+TUM_db2_S1_Mat!H2*Weighting!O8+TUM_db2_S1_Mat!I2*Weighting!O9+TUM_db2_S1_Mat!J2*Weighting!O10+TUM_db2_S1_Mat!K2*Weighting!O11+TUM_db2_S1_Mat!L2*Weighting!O12+TUM_db2_S1_Mat!M2*Weighting!O13+TUM_db2_S1_Mat!N2*Weighting!O14+TUM_db2_S1_Mat!O2*Weighting!O15+TUM_db2_S1_Mat!P2*Weighting!O16+TUM_db2_S1_Mat!Q2*Weighting!O17</f>
        <v>-150.32247550793463</v>
      </c>
      <c r="P2" s="6">
        <f>+TUM_db2_S1_Mat!B2*Weighting!P2+TUM_db2_S1_Mat!C2*Weighting!P3+TUM_db2_S1_Mat!D2*Weighting!P4+TUM_db2_S1_Mat!E2*Weighting!P5+TUM_db2_S1_Mat!F2*Weighting!P6+TUM_db2_S1_Mat!G2*Weighting!P7+TUM_db2_S1_Mat!H2*Weighting!P8+TUM_db2_S1_Mat!I2*Weighting!P9+TUM_db2_S1_Mat!J2*Weighting!P10+TUM_db2_S1_Mat!K2*Weighting!P11+TUM_db2_S1_Mat!L2*Weighting!P12+TUM_db2_S1_Mat!M2*Weighting!P13+TUM_db2_S1_Mat!N2*Weighting!P14+TUM_db2_S1_Mat!O2*Weighting!P15+TUM_db2_S1_Mat!P2*Weighting!P16+TUM_db2_S1_Mat!Q2*Weighting!P17</f>
        <v>56.533076865078677</v>
      </c>
      <c r="Q2" s="6">
        <f>+TUM_db2_S1_Mat!B2*Weighting!Q2+TUM_db2_S1_Mat!C2*Weighting!Q3+TUM_db2_S1_Mat!D2*Weighting!Q4+TUM_db2_S1_Mat!E2*Weighting!Q5+TUM_db2_S1_Mat!F2*Weighting!Q6+TUM_db2_S1_Mat!G2*Weighting!Q7+TUM_db2_S1_Mat!H2*Weighting!Q8+TUM_db2_S1_Mat!I2*Weighting!Q9+TUM_db2_S1_Mat!J2*Weighting!Q10+TUM_db2_S1_Mat!K2*Weighting!Q11+TUM_db2_S1_Mat!L2*Weighting!Q12+TUM_db2_S1_Mat!M2*Weighting!Q13+TUM_db2_S1_Mat!N2*Weighting!Q14+TUM_db2_S1_Mat!O2*Weighting!Q15+TUM_db2_S1_Mat!P2*Weighting!Q16+TUM_db2_S1_Mat!Q2*Weighting!Q17</f>
        <v>4.4743025132015655</v>
      </c>
      <c r="R2" s="6">
        <f>+TUM_db2_S1_Mat!B2*Weighting!R2+TUM_db2_S1_Mat!C2*Weighting!R3+TUM_db2_S1_Mat!D2*Weighting!R4+TUM_db2_S1_Mat!E2*Weighting!R5+TUM_db2_S1_Mat!F2*Weighting!R6+TUM_db2_S1_Mat!G2*Weighting!R7+TUM_db2_S1_Mat!H2*Weighting!R8+TUM_db2_S1_Mat!I2*Weighting!R9+TUM_db2_S1_Mat!J2*Weighting!R10+TUM_db2_S1_Mat!K2*Weighting!R11+TUM_db2_S1_Mat!L2*Weighting!R12+TUM_db2_S1_Mat!M2*Weighting!R13+TUM_db2_S1_Mat!N2*Weighting!R14+TUM_db2_S1_Mat!O2*Weighting!R15+TUM_db2_S1_Mat!P2*Weighting!R16+TUM_db2_S1_Mat!Q2*Weighting!R17</f>
        <v>63.460933819888744</v>
      </c>
      <c r="S2" s="6">
        <f>+TUM_db2_S1_Mat!B2*Weighting!S2+TUM_db2_S1_Mat!C2*Weighting!S3+TUM_db2_S1_Mat!D2*Weighting!S4+TUM_db2_S1_Mat!E2*Weighting!S5+TUM_db2_S1_Mat!F2*Weighting!S6+TUM_db2_S1_Mat!G2*Weighting!S7+TUM_db2_S1_Mat!H2*Weighting!S8+TUM_db2_S1_Mat!I2*Weighting!S9+TUM_db2_S1_Mat!J2*Weighting!S10+TUM_db2_S1_Mat!K2*Weighting!S11+TUM_db2_S1_Mat!L2*Weighting!S12+TUM_db2_S1_Mat!M2*Weighting!S13+TUM_db2_S1_Mat!N2*Weighting!S14+TUM_db2_S1_Mat!O2*Weighting!S15+TUM_db2_S1_Mat!P2*Weighting!S16+TUM_db2_S1_Mat!Q2*Weighting!S17</f>
        <v>78.231536377588284</v>
      </c>
      <c r="T2" s="6">
        <f>+TUM_db2_S1_Mat!B2*Weighting!T2+TUM_db2_S1_Mat!C2*Weighting!T3+TUM_db2_S1_Mat!D2*Weighting!T4+TUM_db2_S1_Mat!E2*Weighting!T5+TUM_db2_S1_Mat!F2*Weighting!T6+TUM_db2_S1_Mat!G2*Weighting!T7+TUM_db2_S1_Mat!H2*Weighting!T8+TUM_db2_S1_Mat!I2*Weighting!T9+TUM_db2_S1_Mat!J2*Weighting!T10+TUM_db2_S1_Mat!K2*Weighting!T11+TUM_db2_S1_Mat!L2*Weighting!T12+TUM_db2_S1_Mat!M2*Weighting!T13+TUM_db2_S1_Mat!N2*Weighting!T14+TUM_db2_S1_Mat!O2*Weighting!T15+TUM_db2_S1_Mat!P2*Weighting!T16+TUM_db2_S1_Mat!Q2*Weighting!T17</f>
        <v>99.304083878161677</v>
      </c>
      <c r="U2" s="6">
        <f>+TUM_db2_S1_Mat!B2*Weighting!U2+TUM_db2_S1_Mat!C2*Weighting!U3+TUM_db2_S1_Mat!D2*Weighting!U4+TUM_db2_S1_Mat!E2*Weighting!U5+TUM_db2_S1_Mat!F2*Weighting!U6+TUM_db2_S1_Mat!G2*Weighting!U7+TUM_db2_S1_Mat!H2*Weighting!U8+TUM_db2_S1_Mat!I2*Weighting!U9+TUM_db2_S1_Mat!J2*Weighting!U10+TUM_db2_S1_Mat!K2*Weighting!U11+TUM_db2_S1_Mat!L2*Weighting!U12+TUM_db2_S1_Mat!M2*Weighting!U13+TUM_db2_S1_Mat!N2*Weighting!U14+TUM_db2_S1_Mat!O2*Weighting!U15+TUM_db2_S1_Mat!P2*Weighting!U16+TUM_db2_S1_Mat!Q2*Weighting!U17</f>
        <v>68.072146417017024</v>
      </c>
      <c r="V2" s="6">
        <f>+TUM_db2_S1_Mat!B2*Weighting!V2+TUM_db2_S1_Mat!C2*Weighting!V3+TUM_db2_S1_Mat!D2*Weighting!V4+TUM_db2_S1_Mat!E2*Weighting!V5+TUM_db2_S1_Mat!F2*Weighting!V6+TUM_db2_S1_Mat!G2*Weighting!V7+TUM_db2_S1_Mat!H2*Weighting!V8+TUM_db2_S1_Mat!I2*Weighting!V9+TUM_db2_S1_Mat!J2*Weighting!V10+TUM_db2_S1_Mat!K2*Weighting!V11+TUM_db2_S1_Mat!L2*Weighting!V12+TUM_db2_S1_Mat!M2*Weighting!V13+TUM_db2_S1_Mat!N2*Weighting!V14+TUM_db2_S1_Mat!O2*Weighting!V15+TUM_db2_S1_Mat!P2*Weighting!V16+TUM_db2_S1_Mat!Q2*Weighting!V17</f>
        <v>131.38916260344217</v>
      </c>
      <c r="W2" s="6">
        <f>+TUM_db2_S1_Mat!B2*Weighting!W2+TUM_db2_S1_Mat!C2*Weighting!W3+TUM_db2_S1_Mat!D2*Weighting!W4+TUM_db2_S1_Mat!E2*Weighting!W5+TUM_db2_S1_Mat!F2*Weighting!W6+TUM_db2_S1_Mat!G2*Weighting!W7+TUM_db2_S1_Mat!H2*Weighting!W8+TUM_db2_S1_Mat!I2*Weighting!W9+TUM_db2_S1_Mat!J2*Weighting!W10+TUM_db2_S1_Mat!K2*Weighting!W11+TUM_db2_S1_Mat!L2*Weighting!W12+TUM_db2_S1_Mat!M2*Weighting!W13+TUM_db2_S1_Mat!N2*Weighting!W14+TUM_db2_S1_Mat!O2*Weighting!W15+TUM_db2_S1_Mat!P2*Weighting!W16+TUM_db2_S1_Mat!Q2*Weighting!W17</f>
        <v>693.35025080314972</v>
      </c>
      <c r="X2" s="6">
        <f>+TUM_db2_S1_Mat!B2*Weighting!X2+TUM_db2_S1_Mat!C2*Weighting!X3+TUM_db2_S1_Mat!D2*Weighting!X4+TUM_db2_S1_Mat!E2*Weighting!X5+TUM_db2_S1_Mat!F2*Weighting!X6+TUM_db2_S1_Mat!G2*Weighting!X7+TUM_db2_S1_Mat!H2*Weighting!X8+TUM_db2_S1_Mat!I2*Weighting!X9+TUM_db2_S1_Mat!J2*Weighting!X10+TUM_db2_S1_Mat!K2*Weighting!X11+TUM_db2_S1_Mat!L2*Weighting!X12+TUM_db2_S1_Mat!M2*Weighting!X13+TUM_db2_S1_Mat!N2*Weighting!X14+TUM_db2_S1_Mat!O2*Weighting!X15+TUM_db2_S1_Mat!P2*Weighting!X16+TUM_db2_S1_Mat!Q2*Weighting!X17</f>
        <v>86.334681259217064</v>
      </c>
      <c r="Y2" s="6">
        <f>+TUM_db2_S1_Mat!B2*Weighting!Y2+TUM_db2_S1_Mat!C2*Weighting!Y3+TUM_db2_S1_Mat!D2*Weighting!Y4+TUM_db2_S1_Mat!E2*Weighting!Y5+TUM_db2_S1_Mat!F2*Weighting!Y6+TUM_db2_S1_Mat!G2*Weighting!Y7+TUM_db2_S1_Mat!H2*Weighting!Y8+TUM_db2_S1_Mat!I2*Weighting!Y9+TUM_db2_S1_Mat!J2*Weighting!Y10+TUM_db2_S1_Mat!K2*Weighting!Y11+TUM_db2_S1_Mat!L2*Weighting!Y12+TUM_db2_S1_Mat!M2*Weighting!Y13+TUM_db2_S1_Mat!N2*Weighting!Y14+TUM_db2_S1_Mat!O2*Weighting!Y15+TUM_db2_S1_Mat!P2*Weighting!Y16+TUM_db2_S1_Mat!Q2*Weighting!Y17</f>
        <v>1011.6408723401031</v>
      </c>
      <c r="Z2" s="6">
        <f>+TUM_db2_S1_Mat!B2*Weighting!Z2+TUM_db2_S1_Mat!C2*Weighting!Z3+TUM_db2_S1_Mat!D2*Weighting!Z4+TUM_db2_S1_Mat!E2*Weighting!Z5+TUM_db2_S1_Mat!F2*Weighting!Z6+TUM_db2_S1_Mat!G2*Weighting!Z7+TUM_db2_S1_Mat!H2*Weighting!Z8+TUM_db2_S1_Mat!I2*Weighting!Z9+TUM_db2_S1_Mat!J2*Weighting!Z10+TUM_db2_S1_Mat!K2*Weighting!Z11+TUM_db2_S1_Mat!L2*Weighting!Z12+TUM_db2_S1_Mat!M2*Weighting!Z13+TUM_db2_S1_Mat!N2*Weighting!Z14+TUM_db2_S1_Mat!O2*Weighting!Z15+TUM_db2_S1_Mat!P2*Weighting!Z16+TUM_db2_S1_Mat!Q2*Weighting!Z17</f>
        <v>83.935965552206227</v>
      </c>
      <c r="AA2" s="6">
        <f>+TUM_db2_S1_Mat!B2*Weighting!AA2+TUM_db2_S1_Mat!C2*Weighting!AA3+TUM_db2_S1_Mat!D2*Weighting!AA4+TUM_db2_S1_Mat!E2*Weighting!AA5+TUM_db2_S1_Mat!F2*Weighting!AA6+TUM_db2_S1_Mat!G2*Weighting!AA7+TUM_db2_S1_Mat!H2*Weighting!AA8+TUM_db2_S1_Mat!I2*Weighting!AA9+TUM_db2_S1_Mat!J2*Weighting!AA10+TUM_db2_S1_Mat!K2*Weighting!AA11+TUM_db2_S1_Mat!L2*Weighting!AA12+TUM_db2_S1_Mat!M2*Weighting!AA13+TUM_db2_S1_Mat!N2*Weighting!AA14+TUM_db2_S1_Mat!O2*Weighting!AA15+TUM_db2_S1_Mat!P2*Weighting!AA16+TUM_db2_S1_Mat!Q2*Weighting!AA17</f>
        <v>58.358332237846497</v>
      </c>
    </row>
    <row r="3" spans="1:27" x14ac:dyDescent="0.35">
      <c r="A3" s="5" t="s">
        <v>2</v>
      </c>
      <c r="B3" s="6">
        <f ca="1">+TUM_db2_S1_Mat!B3*Weighting!B2+TUM_db2_S1_Mat!C3*Weighting!B3+TUM_db2_S1_Mat!D3*Weighting!B4+TUM_db2_S1_Mat!E3*Weighting!B5+TUM_db2_S1_Mat!F3*Weighting!B6+TUM_db2_S1_Mat!G3*Weighting!B7+TUM_db2_S1_Mat!H3*Weighting!B8+TUM_db2_S1_Mat!I3*Weighting!B9+TUM_db2_S1_Mat!J3*Weighting!B10+TUM_db2_S1_Mat!K3*Weighting!B11+TUM_db2_S1_Mat!L3*Weighting!B12+TUM_db2_S1_Mat!M3*Weighting!B13+TUM_db2_S1_Mat!N3*Weighting!B14+TUM_db2_S1_Mat!O3*Weighting!B15+TUM_db2_S1_Mat!P3*Weighting!B16+TUM_db2_S1_Mat!Q3*Weighting!B17</f>
        <v>36.701183904895117</v>
      </c>
      <c r="C3" s="6">
        <f ca="1">+TUM_db2_S1_Mat!B3*Weighting!C2+TUM_db2_S1_Mat!C3*Weighting!C3+TUM_db2_S1_Mat!D3*Weighting!C4+TUM_db2_S1_Mat!E3*Weighting!C5+TUM_db2_S1_Mat!F3*Weighting!C6+TUM_db2_S1_Mat!G3*Weighting!C7+TUM_db2_S1_Mat!H3*Weighting!C8+TUM_db2_S1_Mat!I3*Weighting!C9+TUM_db2_S1_Mat!J3*Weighting!C10+TUM_db2_S1_Mat!K3*Weighting!C11+TUM_db2_S1_Mat!L3*Weighting!C12+TUM_db2_S1_Mat!M3*Weighting!C13+TUM_db2_S1_Mat!N3*Weighting!C14+TUM_db2_S1_Mat!O3*Weighting!C15+TUM_db2_S1_Mat!P3*Weighting!C16+TUM_db2_S1_Mat!Q3*Weighting!C17</f>
        <v>26.794742623002779</v>
      </c>
      <c r="D3" s="6">
        <f ca="1">+TUM_db2_S1_Mat!B3*Weighting!D2+TUM_db2_S1_Mat!C3*Weighting!D3+TUM_db2_S1_Mat!D3*Weighting!D4+TUM_db2_S1_Mat!E3*Weighting!D5+TUM_db2_S1_Mat!F3*Weighting!D6+TUM_db2_S1_Mat!G3*Weighting!D7+TUM_db2_S1_Mat!H3*Weighting!D8+TUM_db2_S1_Mat!I3*Weighting!D9+TUM_db2_S1_Mat!J3*Weighting!D10+TUM_db2_S1_Mat!K3*Weighting!D11+TUM_db2_S1_Mat!L3*Weighting!D12+TUM_db2_S1_Mat!M3*Weighting!D13+TUM_db2_S1_Mat!N3*Weighting!D14+TUM_db2_S1_Mat!O3*Weighting!D15+TUM_db2_S1_Mat!P3*Weighting!D16+TUM_db2_S1_Mat!Q3*Weighting!D17</f>
        <v>35.50994449652439</v>
      </c>
      <c r="E3" s="6">
        <f ca="1">+TUM_db2_S1_Mat!B3*Weighting!E2+TUM_db2_S1_Mat!C3*Weighting!E3+TUM_db2_S1_Mat!D3*Weighting!E4+TUM_db2_S1_Mat!E3*Weighting!E5+TUM_db2_S1_Mat!F3*Weighting!E6+TUM_db2_S1_Mat!G3*Weighting!E7+TUM_db2_S1_Mat!H3*Weighting!E8+TUM_db2_S1_Mat!I3*Weighting!E9+TUM_db2_S1_Mat!J3*Weighting!E10+TUM_db2_S1_Mat!K3*Weighting!E11+TUM_db2_S1_Mat!L3*Weighting!E12+TUM_db2_S1_Mat!M3*Weighting!E13+TUM_db2_S1_Mat!N3*Weighting!E14+TUM_db2_S1_Mat!O3*Weighting!E15+TUM_db2_S1_Mat!P3*Weighting!E16+TUM_db2_S1_Mat!Q3*Weighting!E17</f>
        <v>20.556389006723407</v>
      </c>
      <c r="F3" s="6">
        <f ca="1">+TUM_db2_S1_Mat!B3*Weighting!F2+TUM_db2_S1_Mat!C3*Weighting!F3+TUM_db2_S1_Mat!D3*Weighting!F4+TUM_db2_S1_Mat!E3*Weighting!F5+TUM_db2_S1_Mat!F3*Weighting!F6+TUM_db2_S1_Mat!G3*Weighting!F7+TUM_db2_S1_Mat!H3*Weighting!F8+TUM_db2_S1_Mat!I3*Weighting!F9+TUM_db2_S1_Mat!J3*Weighting!F10+TUM_db2_S1_Mat!K3*Weighting!F11+TUM_db2_S1_Mat!L3*Weighting!F12+TUM_db2_S1_Mat!M3*Weighting!F13+TUM_db2_S1_Mat!N3*Weighting!F14+TUM_db2_S1_Mat!O3*Weighting!F15+TUM_db2_S1_Mat!P3*Weighting!F16+TUM_db2_S1_Mat!Q3*Weighting!F17</f>
        <v>30.625126585122391</v>
      </c>
      <c r="G3" s="6">
        <f>+TUM_db2_S1_Mat!B3*Weighting!G2+TUM_db2_S1_Mat!C3*Weighting!G3+TUM_db2_S1_Mat!D3*Weighting!G4+TUM_db2_S1_Mat!E3*Weighting!G5+TUM_db2_S1_Mat!F3*Weighting!G6+TUM_db2_S1_Mat!G3*Weighting!G7+TUM_db2_S1_Mat!H3*Weighting!G8+TUM_db2_S1_Mat!I3*Weighting!G9+TUM_db2_S1_Mat!J3*Weighting!G10+TUM_db2_S1_Mat!K3*Weighting!G11+TUM_db2_S1_Mat!L3*Weighting!G12+TUM_db2_S1_Mat!M3*Weighting!G13+TUM_db2_S1_Mat!N3*Weighting!G14+TUM_db2_S1_Mat!O3*Weighting!G15+TUM_db2_S1_Mat!P3*Weighting!G16+TUM_db2_S1_Mat!Q3*Weighting!G17</f>
        <v>38.320595412881062</v>
      </c>
      <c r="H3" s="6">
        <f>+TUM_db2_S1_Mat!B3*Weighting!H2+TUM_db2_S1_Mat!C3*Weighting!H3+TUM_db2_S1_Mat!D3*Weighting!H4+TUM_db2_S1_Mat!E3*Weighting!H5+TUM_db2_S1_Mat!F3*Weighting!H6+TUM_db2_S1_Mat!G3*Weighting!H7+TUM_db2_S1_Mat!H3*Weighting!H8+TUM_db2_S1_Mat!I3*Weighting!H9+TUM_db2_S1_Mat!J3*Weighting!H10+TUM_db2_S1_Mat!K3*Weighting!H11+TUM_db2_S1_Mat!L3*Weighting!H12+TUM_db2_S1_Mat!M3*Weighting!H13+TUM_db2_S1_Mat!N3*Weighting!H14+TUM_db2_S1_Mat!O3*Weighting!H15+TUM_db2_S1_Mat!P3*Weighting!H16+TUM_db2_S1_Mat!Q3*Weighting!H17</f>
        <v>41.03616919605345</v>
      </c>
      <c r="I3" s="6">
        <f>+TUM_db2_S1_Mat!B3*Weighting!I2+TUM_db2_S1_Mat!C3*Weighting!I3+TUM_db2_S1_Mat!D3*Weighting!I4+TUM_db2_S1_Mat!E3*Weighting!I5+TUM_db2_S1_Mat!F3*Weighting!I6+TUM_db2_S1_Mat!G3*Weighting!I7+TUM_db2_S1_Mat!H3*Weighting!I8+TUM_db2_S1_Mat!I3*Weighting!I9+TUM_db2_S1_Mat!J3*Weighting!I10+TUM_db2_S1_Mat!K3*Weighting!I11+TUM_db2_S1_Mat!L3*Weighting!I12+TUM_db2_S1_Mat!M3*Weighting!I13+TUM_db2_S1_Mat!N3*Weighting!I14+TUM_db2_S1_Mat!O3*Weighting!I15+TUM_db2_S1_Mat!P3*Weighting!I16+TUM_db2_S1_Mat!Q3*Weighting!I17</f>
        <v>37.126264839578347</v>
      </c>
      <c r="J3" s="6">
        <f>+TUM_db2_S1_Mat!B3*Weighting!J2+TUM_db2_S1_Mat!C3*Weighting!J3+TUM_db2_S1_Mat!D3*Weighting!J4+TUM_db2_S1_Mat!E3*Weighting!J5+TUM_db2_S1_Mat!F3*Weighting!J6+TUM_db2_S1_Mat!G3*Weighting!J7+TUM_db2_S1_Mat!H3*Weighting!J8+TUM_db2_S1_Mat!I3*Weighting!J9+TUM_db2_S1_Mat!J3*Weighting!J10+TUM_db2_S1_Mat!K3*Weighting!J11+TUM_db2_S1_Mat!L3*Weighting!J12+TUM_db2_S1_Mat!M3*Weighting!J13+TUM_db2_S1_Mat!N3*Weighting!J14+TUM_db2_S1_Mat!O3*Weighting!J15+TUM_db2_S1_Mat!P3*Weighting!J16+TUM_db2_S1_Mat!Q3*Weighting!J17</f>
        <v>51.898746595855016</v>
      </c>
      <c r="K3" s="6">
        <f>+TUM_db2_S1_Mat!B3*Weighting!K2+TUM_db2_S1_Mat!C3*Weighting!K3+TUM_db2_S1_Mat!D3*Weighting!K4+TUM_db2_S1_Mat!E3*Weighting!K5+TUM_db2_S1_Mat!F3*Weighting!K6+TUM_db2_S1_Mat!G3*Weighting!K7+TUM_db2_S1_Mat!H3*Weighting!K8+TUM_db2_S1_Mat!I3*Weighting!K9+TUM_db2_S1_Mat!J3*Weighting!K10+TUM_db2_S1_Mat!K3*Weighting!K11+TUM_db2_S1_Mat!L3*Weighting!K12+TUM_db2_S1_Mat!M3*Weighting!K13+TUM_db2_S1_Mat!N3*Weighting!K14+TUM_db2_S1_Mat!O3*Weighting!K15+TUM_db2_S1_Mat!P3*Weighting!K16+TUM_db2_S1_Mat!Q3*Weighting!K17</f>
        <v>28.655658761305407</v>
      </c>
      <c r="L3" s="6">
        <f>+TUM_db2_S1_Mat!B3*Weighting!L2+TUM_db2_S1_Mat!C3*Weighting!L3+TUM_db2_S1_Mat!D3*Weighting!L4+TUM_db2_S1_Mat!E3*Weighting!L5+TUM_db2_S1_Mat!F3*Weighting!L6+TUM_db2_S1_Mat!G3*Weighting!L7+TUM_db2_S1_Mat!H3*Weighting!L8+TUM_db2_S1_Mat!I3*Weighting!L9+TUM_db2_S1_Mat!J3*Weighting!L10+TUM_db2_S1_Mat!K3*Weighting!L11+TUM_db2_S1_Mat!L3*Weighting!L12+TUM_db2_S1_Mat!M3*Weighting!L13+TUM_db2_S1_Mat!N3*Weighting!L14+TUM_db2_S1_Mat!O3*Weighting!L15+TUM_db2_S1_Mat!P3*Weighting!L16+TUM_db2_S1_Mat!Q3*Weighting!L17</f>
        <v>7.8862682259232919</v>
      </c>
      <c r="M3" s="6">
        <f>+TUM_db2_S1_Mat!B3*Weighting!M2+TUM_db2_S1_Mat!C3*Weighting!M3+TUM_db2_S1_Mat!D3*Weighting!M4+TUM_db2_S1_Mat!E3*Weighting!M5+TUM_db2_S1_Mat!F3*Weighting!M6+TUM_db2_S1_Mat!G3*Weighting!M7+TUM_db2_S1_Mat!H3*Weighting!M8+TUM_db2_S1_Mat!I3*Weighting!M9+TUM_db2_S1_Mat!J3*Weighting!M10+TUM_db2_S1_Mat!K3*Weighting!M11+TUM_db2_S1_Mat!L3*Weighting!M12+TUM_db2_S1_Mat!M3*Weighting!M13+TUM_db2_S1_Mat!N3*Weighting!M14+TUM_db2_S1_Mat!O3*Weighting!M15+TUM_db2_S1_Mat!P3*Weighting!M16+TUM_db2_S1_Mat!Q3*Weighting!M17</f>
        <v>0.36191639018786803</v>
      </c>
      <c r="N3" s="6">
        <f>+TUM_db2_S1_Mat!B3*Weighting!N2+TUM_db2_S1_Mat!C3*Weighting!N3+TUM_db2_S1_Mat!D3*Weighting!N4+TUM_db2_S1_Mat!E3*Weighting!N5+TUM_db2_S1_Mat!F3*Weighting!N6+TUM_db2_S1_Mat!G3*Weighting!N7+TUM_db2_S1_Mat!H3*Weighting!N8+TUM_db2_S1_Mat!I3*Weighting!N9+TUM_db2_S1_Mat!J3*Weighting!N10+TUM_db2_S1_Mat!K3*Weighting!N11+TUM_db2_S1_Mat!L3*Weighting!N12+TUM_db2_S1_Mat!M3*Weighting!N13+TUM_db2_S1_Mat!N3*Weighting!N14+TUM_db2_S1_Mat!O3*Weighting!N15+TUM_db2_S1_Mat!P3*Weighting!N16+TUM_db2_S1_Mat!Q3*Weighting!N17</f>
        <v>111.07418533476744</v>
      </c>
      <c r="O3" s="6">
        <f>+TUM_db2_S1_Mat!B3*Weighting!O2+TUM_db2_S1_Mat!C3*Weighting!O3+TUM_db2_S1_Mat!D3*Weighting!O4+TUM_db2_S1_Mat!E3*Weighting!O5+TUM_db2_S1_Mat!F3*Weighting!O6+TUM_db2_S1_Mat!G3*Weighting!O7+TUM_db2_S1_Mat!H3*Weighting!O8+TUM_db2_S1_Mat!I3*Weighting!O9+TUM_db2_S1_Mat!J3*Weighting!O10+TUM_db2_S1_Mat!K3*Weighting!O11+TUM_db2_S1_Mat!L3*Weighting!O12+TUM_db2_S1_Mat!M3*Weighting!O13+TUM_db2_S1_Mat!N3*Weighting!O14+TUM_db2_S1_Mat!O3*Weighting!O15+TUM_db2_S1_Mat!P3*Weighting!O16+TUM_db2_S1_Mat!Q3*Weighting!O17</f>
        <v>-19.698204725490388</v>
      </c>
      <c r="P3" s="6">
        <f>+TUM_db2_S1_Mat!B3*Weighting!P2+TUM_db2_S1_Mat!C3*Weighting!P3+TUM_db2_S1_Mat!D3*Weighting!P4+TUM_db2_S1_Mat!E3*Weighting!P5+TUM_db2_S1_Mat!F3*Weighting!P6+TUM_db2_S1_Mat!G3*Weighting!P7+TUM_db2_S1_Mat!H3*Weighting!P8+TUM_db2_S1_Mat!I3*Weighting!P9+TUM_db2_S1_Mat!J3*Weighting!P10+TUM_db2_S1_Mat!K3*Weighting!P11+TUM_db2_S1_Mat!L3*Weighting!P12+TUM_db2_S1_Mat!M3*Weighting!P13+TUM_db2_S1_Mat!N3*Weighting!P14+TUM_db2_S1_Mat!O3*Weighting!P15+TUM_db2_S1_Mat!P3*Weighting!P16+TUM_db2_S1_Mat!Q3*Weighting!P17</f>
        <v>11.187463510685502</v>
      </c>
      <c r="Q3" s="6">
        <f>+TUM_db2_S1_Mat!B3*Weighting!Q2+TUM_db2_S1_Mat!C3*Weighting!Q3+TUM_db2_S1_Mat!D3*Weighting!Q4+TUM_db2_S1_Mat!E3*Weighting!Q5+TUM_db2_S1_Mat!F3*Weighting!Q6+TUM_db2_S1_Mat!G3*Weighting!Q7+TUM_db2_S1_Mat!H3*Weighting!Q8+TUM_db2_S1_Mat!I3*Weighting!Q9+TUM_db2_S1_Mat!J3*Weighting!Q10+TUM_db2_S1_Mat!K3*Weighting!Q11+TUM_db2_S1_Mat!L3*Weighting!Q12+TUM_db2_S1_Mat!M3*Weighting!Q13+TUM_db2_S1_Mat!N3*Weighting!Q14+TUM_db2_S1_Mat!O3*Weighting!Q15+TUM_db2_S1_Mat!P3*Weighting!Q16+TUM_db2_S1_Mat!Q3*Weighting!Q17</f>
        <v>0.92230276399017241</v>
      </c>
      <c r="R3" s="6">
        <f>+TUM_db2_S1_Mat!B3*Weighting!R2+TUM_db2_S1_Mat!C3*Weighting!R3+TUM_db2_S1_Mat!D3*Weighting!R4+TUM_db2_S1_Mat!E3*Weighting!R5+TUM_db2_S1_Mat!F3*Weighting!R6+TUM_db2_S1_Mat!G3*Weighting!R7+TUM_db2_S1_Mat!H3*Weighting!R8+TUM_db2_S1_Mat!I3*Weighting!R9+TUM_db2_S1_Mat!J3*Weighting!R10+TUM_db2_S1_Mat!K3*Weighting!R11+TUM_db2_S1_Mat!L3*Weighting!R12+TUM_db2_S1_Mat!M3*Weighting!R13+TUM_db2_S1_Mat!N3*Weighting!R14+TUM_db2_S1_Mat!O3*Weighting!R15+TUM_db2_S1_Mat!P3*Weighting!R16+TUM_db2_S1_Mat!Q3*Weighting!R17</f>
        <v>13.500530690618856</v>
      </c>
      <c r="S3" s="6">
        <f>+TUM_db2_S1_Mat!B3*Weighting!S2+TUM_db2_S1_Mat!C3*Weighting!S3+TUM_db2_S1_Mat!D3*Weighting!S4+TUM_db2_S1_Mat!E3*Weighting!S5+TUM_db2_S1_Mat!F3*Weighting!S6+TUM_db2_S1_Mat!G3*Weighting!S7+TUM_db2_S1_Mat!H3*Weighting!S8+TUM_db2_S1_Mat!I3*Weighting!S9+TUM_db2_S1_Mat!J3*Weighting!S10+TUM_db2_S1_Mat!K3*Weighting!S11+TUM_db2_S1_Mat!L3*Weighting!S12+TUM_db2_S1_Mat!M3*Weighting!S13+TUM_db2_S1_Mat!N3*Weighting!S14+TUM_db2_S1_Mat!O3*Weighting!S15+TUM_db2_S1_Mat!P3*Weighting!S16+TUM_db2_S1_Mat!Q3*Weighting!S17</f>
        <v>15.367936893127316</v>
      </c>
      <c r="T3" s="6">
        <f>+TUM_db2_S1_Mat!B3*Weighting!T2+TUM_db2_S1_Mat!C3*Weighting!T3+TUM_db2_S1_Mat!D3*Weighting!T4+TUM_db2_S1_Mat!E3*Weighting!T5+TUM_db2_S1_Mat!F3*Weighting!T6+TUM_db2_S1_Mat!G3*Weighting!T7+TUM_db2_S1_Mat!H3*Weighting!T8+TUM_db2_S1_Mat!I3*Weighting!T9+TUM_db2_S1_Mat!J3*Weighting!T10+TUM_db2_S1_Mat!K3*Weighting!T11+TUM_db2_S1_Mat!L3*Weighting!T12+TUM_db2_S1_Mat!M3*Weighting!T13+TUM_db2_S1_Mat!N3*Weighting!T14+TUM_db2_S1_Mat!O3*Weighting!T15+TUM_db2_S1_Mat!P3*Weighting!T16+TUM_db2_S1_Mat!Q3*Weighting!T17</f>
        <v>19.359627843830047</v>
      </c>
      <c r="U3" s="6">
        <f>+TUM_db2_S1_Mat!B3*Weighting!U2+TUM_db2_S1_Mat!C3*Weighting!U3+TUM_db2_S1_Mat!D3*Weighting!U4+TUM_db2_S1_Mat!E3*Weighting!U5+TUM_db2_S1_Mat!F3*Weighting!U6+TUM_db2_S1_Mat!G3*Weighting!U7+TUM_db2_S1_Mat!H3*Weighting!U8+TUM_db2_S1_Mat!I3*Weighting!U9+TUM_db2_S1_Mat!J3*Weighting!U10+TUM_db2_S1_Mat!K3*Weighting!U11+TUM_db2_S1_Mat!L3*Weighting!U12+TUM_db2_S1_Mat!M3*Weighting!U13+TUM_db2_S1_Mat!N3*Weighting!U14+TUM_db2_S1_Mat!O3*Weighting!U15+TUM_db2_S1_Mat!P3*Weighting!U16+TUM_db2_S1_Mat!Q3*Weighting!U17</f>
        <v>13.766465042648145</v>
      </c>
      <c r="V3" s="6">
        <f>+TUM_db2_S1_Mat!B3*Weighting!V2+TUM_db2_S1_Mat!C3*Weighting!V3+TUM_db2_S1_Mat!D3*Weighting!V4+TUM_db2_S1_Mat!E3*Weighting!V5+TUM_db2_S1_Mat!F3*Weighting!V6+TUM_db2_S1_Mat!G3*Weighting!V7+TUM_db2_S1_Mat!H3*Weighting!V8+TUM_db2_S1_Mat!I3*Weighting!V9+TUM_db2_S1_Mat!J3*Weighting!V10+TUM_db2_S1_Mat!K3*Weighting!V11+TUM_db2_S1_Mat!L3*Weighting!V12+TUM_db2_S1_Mat!M3*Weighting!V13+TUM_db2_S1_Mat!N3*Weighting!V14+TUM_db2_S1_Mat!O3*Weighting!V15+TUM_db2_S1_Mat!P3*Weighting!V16+TUM_db2_S1_Mat!Q3*Weighting!V17</f>
        <v>25.646087308275483</v>
      </c>
      <c r="W3" s="6">
        <f>+TUM_db2_S1_Mat!B3*Weighting!W2+TUM_db2_S1_Mat!C3*Weighting!W3+TUM_db2_S1_Mat!D3*Weighting!W4+TUM_db2_S1_Mat!E3*Weighting!W5+TUM_db2_S1_Mat!F3*Weighting!W6+TUM_db2_S1_Mat!G3*Weighting!W7+TUM_db2_S1_Mat!H3*Weighting!W8+TUM_db2_S1_Mat!I3*Weighting!W9+TUM_db2_S1_Mat!J3*Weighting!W10+TUM_db2_S1_Mat!K3*Weighting!W11+TUM_db2_S1_Mat!L3*Weighting!W12+TUM_db2_S1_Mat!M3*Weighting!W13+TUM_db2_S1_Mat!N3*Weighting!W14+TUM_db2_S1_Mat!O3*Weighting!W15+TUM_db2_S1_Mat!P3*Weighting!W16+TUM_db2_S1_Mat!Q3*Weighting!W17</f>
        <v>164.41835189519304</v>
      </c>
      <c r="X3" s="6">
        <f>+TUM_db2_S1_Mat!B3*Weighting!X2+TUM_db2_S1_Mat!C3*Weighting!X3+TUM_db2_S1_Mat!D3*Weighting!X4+TUM_db2_S1_Mat!E3*Weighting!X5+TUM_db2_S1_Mat!F3*Weighting!X6+TUM_db2_S1_Mat!G3*Weighting!X7+TUM_db2_S1_Mat!H3*Weighting!X8+TUM_db2_S1_Mat!I3*Weighting!X9+TUM_db2_S1_Mat!J3*Weighting!X10+TUM_db2_S1_Mat!K3*Weighting!X11+TUM_db2_S1_Mat!L3*Weighting!X12+TUM_db2_S1_Mat!M3*Weighting!X13+TUM_db2_S1_Mat!N3*Weighting!X14+TUM_db2_S1_Mat!O3*Weighting!X15+TUM_db2_S1_Mat!P3*Weighting!X16+TUM_db2_S1_Mat!Q3*Weighting!X17</f>
        <v>18.869480662746902</v>
      </c>
      <c r="Y3" s="6">
        <f>+TUM_db2_S1_Mat!B3*Weighting!Y2+TUM_db2_S1_Mat!C3*Weighting!Y3+TUM_db2_S1_Mat!D3*Weighting!Y4+TUM_db2_S1_Mat!E3*Weighting!Y5+TUM_db2_S1_Mat!F3*Weighting!Y6+TUM_db2_S1_Mat!G3*Weighting!Y7+TUM_db2_S1_Mat!H3*Weighting!Y8+TUM_db2_S1_Mat!I3*Weighting!Y9+TUM_db2_S1_Mat!J3*Weighting!Y10+TUM_db2_S1_Mat!K3*Weighting!Y11+TUM_db2_S1_Mat!L3*Weighting!Y12+TUM_db2_S1_Mat!M3*Weighting!Y13+TUM_db2_S1_Mat!N3*Weighting!Y14+TUM_db2_S1_Mat!O3*Weighting!Y15+TUM_db2_S1_Mat!P3*Weighting!Y16+TUM_db2_S1_Mat!Q3*Weighting!Y17</f>
        <v>200.86839793180425</v>
      </c>
      <c r="Z3" s="6">
        <f>+TUM_db2_S1_Mat!B3*Weighting!Z2+TUM_db2_S1_Mat!C3*Weighting!Z3+TUM_db2_S1_Mat!D3*Weighting!Z4+TUM_db2_S1_Mat!E3*Weighting!Z5+TUM_db2_S1_Mat!F3*Weighting!Z6+TUM_db2_S1_Mat!G3*Weighting!Z7+TUM_db2_S1_Mat!H3*Weighting!Z8+TUM_db2_S1_Mat!I3*Weighting!Z9+TUM_db2_S1_Mat!J3*Weighting!Z10+TUM_db2_S1_Mat!K3*Weighting!Z11+TUM_db2_S1_Mat!L3*Weighting!Z12+TUM_db2_S1_Mat!M3*Weighting!Z13+TUM_db2_S1_Mat!N3*Weighting!Z14+TUM_db2_S1_Mat!O3*Weighting!Z15+TUM_db2_S1_Mat!P3*Weighting!Z16+TUM_db2_S1_Mat!Q3*Weighting!Z17</f>
        <v>17.421171854029691</v>
      </c>
      <c r="AA3" s="6">
        <f>+TUM_db2_S1_Mat!B3*Weighting!AA2+TUM_db2_S1_Mat!C3*Weighting!AA3+TUM_db2_S1_Mat!D3*Weighting!AA4+TUM_db2_S1_Mat!E3*Weighting!AA5+TUM_db2_S1_Mat!F3*Weighting!AA6+TUM_db2_S1_Mat!G3*Weighting!AA7+TUM_db2_S1_Mat!H3*Weighting!AA8+TUM_db2_S1_Mat!I3*Weighting!AA9+TUM_db2_S1_Mat!J3*Weighting!AA10+TUM_db2_S1_Mat!K3*Weighting!AA11+TUM_db2_S1_Mat!L3*Weighting!AA12+TUM_db2_S1_Mat!M3*Weighting!AA13+TUM_db2_S1_Mat!N3*Weighting!AA14+TUM_db2_S1_Mat!O3*Weighting!AA15+TUM_db2_S1_Mat!P3*Weighting!AA16+TUM_db2_S1_Mat!Q3*Weighting!AA17</f>
        <v>12.177544983759255</v>
      </c>
    </row>
    <row r="4" spans="1:27" x14ac:dyDescent="0.35">
      <c r="A4" s="5" t="s">
        <v>3</v>
      </c>
      <c r="B4" s="6">
        <f ca="1">+TUM_db2_S1_Mat!B4*Weighting!B2+TUM_db2_S1_Mat!C4*Weighting!B3+TUM_db2_S1_Mat!D4*Weighting!B4+TUM_db2_S1_Mat!E4*Weighting!B5+TUM_db2_S1_Mat!F4*Weighting!B6+TUM_db2_S1_Mat!G4*Weighting!B7+TUM_db2_S1_Mat!H4*Weighting!B8+TUM_db2_S1_Mat!I4*Weighting!B9+TUM_db2_S1_Mat!J4*Weighting!B10+TUM_db2_S1_Mat!K4*Weighting!B11+TUM_db2_S1_Mat!L4*Weighting!B12+TUM_db2_S1_Mat!M4*Weighting!B13+TUM_db2_S1_Mat!N4*Weighting!B14+TUM_db2_S1_Mat!O4*Weighting!B15+TUM_db2_S1_Mat!P4*Weighting!B16+TUM_db2_S1_Mat!Q4*Weighting!B17</f>
        <v>129.79524182349493</v>
      </c>
      <c r="C4" s="6">
        <f ca="1">+TUM_db2_S1_Mat!B4*Weighting!C2+TUM_db2_S1_Mat!C4*Weighting!C3+TUM_db2_S1_Mat!D4*Weighting!C4+TUM_db2_S1_Mat!E4*Weighting!C5+TUM_db2_S1_Mat!F4*Weighting!C6+TUM_db2_S1_Mat!G4*Weighting!C7+TUM_db2_S1_Mat!H4*Weighting!C8+TUM_db2_S1_Mat!I4*Weighting!C9+TUM_db2_S1_Mat!J4*Weighting!C10+TUM_db2_S1_Mat!K4*Weighting!C11+TUM_db2_S1_Mat!L4*Weighting!C12+TUM_db2_S1_Mat!M4*Weighting!C13+TUM_db2_S1_Mat!N4*Weighting!C14+TUM_db2_S1_Mat!O4*Weighting!C15+TUM_db2_S1_Mat!P4*Weighting!C16+TUM_db2_S1_Mat!Q4*Weighting!C17</f>
        <v>96.316041977319912</v>
      </c>
      <c r="D4" s="6">
        <f ca="1">+TUM_db2_S1_Mat!B4*Weighting!D2+TUM_db2_S1_Mat!C4*Weighting!D3+TUM_db2_S1_Mat!D4*Weighting!D4+TUM_db2_S1_Mat!E4*Weighting!D5+TUM_db2_S1_Mat!F4*Weighting!D6+TUM_db2_S1_Mat!G4*Weighting!D7+TUM_db2_S1_Mat!H4*Weighting!D8+TUM_db2_S1_Mat!I4*Weighting!D9+TUM_db2_S1_Mat!J4*Weighting!D10+TUM_db2_S1_Mat!K4*Weighting!D11+TUM_db2_S1_Mat!L4*Weighting!D12+TUM_db2_S1_Mat!M4*Weighting!D13+TUM_db2_S1_Mat!N4*Weighting!D14+TUM_db2_S1_Mat!O4*Weighting!D15+TUM_db2_S1_Mat!P4*Weighting!D16+TUM_db2_S1_Mat!Q4*Weighting!D17</f>
        <v>126.18055990257771</v>
      </c>
      <c r="E4" s="6">
        <f ca="1">+TUM_db2_S1_Mat!B4*Weighting!E2+TUM_db2_S1_Mat!C4*Weighting!E3+TUM_db2_S1_Mat!D4*Weighting!E4+TUM_db2_S1_Mat!E4*Weighting!E5+TUM_db2_S1_Mat!F4*Weighting!E6+TUM_db2_S1_Mat!G4*Weighting!E7+TUM_db2_S1_Mat!H4*Weighting!E8+TUM_db2_S1_Mat!I4*Weighting!E9+TUM_db2_S1_Mat!J4*Weighting!E10+TUM_db2_S1_Mat!K4*Weighting!E11+TUM_db2_S1_Mat!L4*Weighting!E12+TUM_db2_S1_Mat!M4*Weighting!E13+TUM_db2_S1_Mat!N4*Weighting!E14+TUM_db2_S1_Mat!O4*Weighting!E15+TUM_db2_S1_Mat!P4*Weighting!E16+TUM_db2_S1_Mat!Q4*Weighting!E17</f>
        <v>71.136924039459359</v>
      </c>
      <c r="F4" s="6">
        <f ca="1">+TUM_db2_S1_Mat!B4*Weighting!F2+TUM_db2_S1_Mat!C4*Weighting!F3+TUM_db2_S1_Mat!D4*Weighting!F4+TUM_db2_S1_Mat!E4*Weighting!F5+TUM_db2_S1_Mat!F4*Weighting!F6+TUM_db2_S1_Mat!G4*Weighting!F7+TUM_db2_S1_Mat!H4*Weighting!F8+TUM_db2_S1_Mat!I4*Weighting!F9+TUM_db2_S1_Mat!J4*Weighting!F10+TUM_db2_S1_Mat!K4*Weighting!F11+TUM_db2_S1_Mat!L4*Weighting!F12+TUM_db2_S1_Mat!M4*Weighting!F13+TUM_db2_S1_Mat!N4*Weighting!F14+TUM_db2_S1_Mat!O4*Weighting!F15+TUM_db2_S1_Mat!P4*Weighting!F16+TUM_db2_S1_Mat!Q4*Weighting!F17</f>
        <v>109.43828081366406</v>
      </c>
      <c r="G4" s="6">
        <f>+TUM_db2_S1_Mat!B4*Weighting!G2+TUM_db2_S1_Mat!C4*Weighting!G3+TUM_db2_S1_Mat!D4*Weighting!G4+TUM_db2_S1_Mat!E4*Weighting!G5+TUM_db2_S1_Mat!F4*Weighting!G6+TUM_db2_S1_Mat!G4*Weighting!G7+TUM_db2_S1_Mat!H4*Weighting!G8+TUM_db2_S1_Mat!I4*Weighting!G9+TUM_db2_S1_Mat!J4*Weighting!G10+TUM_db2_S1_Mat!K4*Weighting!G11+TUM_db2_S1_Mat!L4*Weighting!G12+TUM_db2_S1_Mat!M4*Weighting!G13+TUM_db2_S1_Mat!N4*Weighting!G14+TUM_db2_S1_Mat!O4*Weighting!G15+TUM_db2_S1_Mat!P4*Weighting!G16+TUM_db2_S1_Mat!Q4*Weighting!G17</f>
        <v>137.19192993605733</v>
      </c>
      <c r="H4" s="6">
        <f>+TUM_db2_S1_Mat!B4*Weighting!H2+TUM_db2_S1_Mat!C4*Weighting!H3+TUM_db2_S1_Mat!D4*Weighting!H4+TUM_db2_S1_Mat!E4*Weighting!H5+TUM_db2_S1_Mat!F4*Weighting!H6+TUM_db2_S1_Mat!G4*Weighting!H7+TUM_db2_S1_Mat!H4*Weighting!H8+TUM_db2_S1_Mat!I4*Weighting!H9+TUM_db2_S1_Mat!J4*Weighting!H10+TUM_db2_S1_Mat!K4*Weighting!H11+TUM_db2_S1_Mat!L4*Weighting!H12+TUM_db2_S1_Mat!M4*Weighting!H13+TUM_db2_S1_Mat!N4*Weighting!H14+TUM_db2_S1_Mat!O4*Weighting!H15+TUM_db2_S1_Mat!P4*Weighting!H16+TUM_db2_S1_Mat!Q4*Weighting!H17</f>
        <v>150.4213860216928</v>
      </c>
      <c r="I4" s="6">
        <f>+TUM_db2_S1_Mat!B4*Weighting!I2+TUM_db2_S1_Mat!C4*Weighting!I3+TUM_db2_S1_Mat!D4*Weighting!I4+TUM_db2_S1_Mat!E4*Weighting!I5+TUM_db2_S1_Mat!F4*Weighting!I6+TUM_db2_S1_Mat!G4*Weighting!I7+TUM_db2_S1_Mat!H4*Weighting!I8+TUM_db2_S1_Mat!I4*Weighting!I9+TUM_db2_S1_Mat!J4*Weighting!I10+TUM_db2_S1_Mat!K4*Weighting!I11+TUM_db2_S1_Mat!L4*Weighting!I12+TUM_db2_S1_Mat!M4*Weighting!I13+TUM_db2_S1_Mat!N4*Weighting!I14+TUM_db2_S1_Mat!O4*Weighting!I15+TUM_db2_S1_Mat!P4*Weighting!I16+TUM_db2_S1_Mat!Q4*Weighting!I17</f>
        <v>133.25293155973742</v>
      </c>
      <c r="J4" s="6">
        <f>+TUM_db2_S1_Mat!B4*Weighting!J2+TUM_db2_S1_Mat!C4*Weighting!J3+TUM_db2_S1_Mat!D4*Weighting!J4+TUM_db2_S1_Mat!E4*Weighting!J5+TUM_db2_S1_Mat!F4*Weighting!J6+TUM_db2_S1_Mat!G4*Weighting!J7+TUM_db2_S1_Mat!H4*Weighting!J8+TUM_db2_S1_Mat!I4*Weighting!J9+TUM_db2_S1_Mat!J4*Weighting!J10+TUM_db2_S1_Mat!K4*Weighting!J11+TUM_db2_S1_Mat!L4*Weighting!J12+TUM_db2_S1_Mat!M4*Weighting!J13+TUM_db2_S1_Mat!N4*Weighting!J14+TUM_db2_S1_Mat!O4*Weighting!J15+TUM_db2_S1_Mat!P4*Weighting!J16+TUM_db2_S1_Mat!Q4*Weighting!J17</f>
        <v>169.02464804884838</v>
      </c>
      <c r="K4" s="6">
        <f>+TUM_db2_S1_Mat!B4*Weighting!K2+TUM_db2_S1_Mat!C4*Weighting!K3+TUM_db2_S1_Mat!D4*Weighting!K4+TUM_db2_S1_Mat!E4*Weighting!K5+TUM_db2_S1_Mat!F4*Weighting!K6+TUM_db2_S1_Mat!G4*Weighting!K7+TUM_db2_S1_Mat!H4*Weighting!K8+TUM_db2_S1_Mat!I4*Weighting!K9+TUM_db2_S1_Mat!J4*Weighting!K10+TUM_db2_S1_Mat!K4*Weighting!K11+TUM_db2_S1_Mat!L4*Weighting!K12+TUM_db2_S1_Mat!M4*Weighting!K13+TUM_db2_S1_Mat!N4*Weighting!K14+TUM_db2_S1_Mat!O4*Weighting!K15+TUM_db2_S1_Mat!P4*Weighting!K16+TUM_db2_S1_Mat!Q4*Weighting!K17</f>
        <v>102.97739911861252</v>
      </c>
      <c r="L4" s="6">
        <f>+TUM_db2_S1_Mat!B4*Weighting!L2+TUM_db2_S1_Mat!C4*Weighting!L3+TUM_db2_S1_Mat!D4*Weighting!L4+TUM_db2_S1_Mat!E4*Weighting!L5+TUM_db2_S1_Mat!F4*Weighting!L6+TUM_db2_S1_Mat!G4*Weighting!L7+TUM_db2_S1_Mat!H4*Weighting!L8+TUM_db2_S1_Mat!I4*Weighting!L9+TUM_db2_S1_Mat!J4*Weighting!L10+TUM_db2_S1_Mat!K4*Weighting!L11+TUM_db2_S1_Mat!L4*Weighting!L12+TUM_db2_S1_Mat!M4*Weighting!L13+TUM_db2_S1_Mat!N4*Weighting!L14+TUM_db2_S1_Mat!O4*Weighting!L15+TUM_db2_S1_Mat!P4*Weighting!L16+TUM_db2_S1_Mat!Q4*Weighting!L17</f>
        <v>31.070936935982878</v>
      </c>
      <c r="M4" s="6">
        <f>+TUM_db2_S1_Mat!B4*Weighting!M2+TUM_db2_S1_Mat!C4*Weighting!M3+TUM_db2_S1_Mat!D4*Weighting!M4+TUM_db2_S1_Mat!E4*Weighting!M5+TUM_db2_S1_Mat!F4*Weighting!M6+TUM_db2_S1_Mat!G4*Weighting!M7+TUM_db2_S1_Mat!H4*Weighting!M8+TUM_db2_S1_Mat!I4*Weighting!M9+TUM_db2_S1_Mat!J4*Weighting!M10+TUM_db2_S1_Mat!K4*Weighting!M11+TUM_db2_S1_Mat!L4*Weighting!M12+TUM_db2_S1_Mat!M4*Weighting!M13+TUM_db2_S1_Mat!N4*Weighting!M14+TUM_db2_S1_Mat!O4*Weighting!M15+TUM_db2_S1_Mat!P4*Weighting!M16+TUM_db2_S1_Mat!Q4*Weighting!M17</f>
        <v>1.3733253652688808</v>
      </c>
      <c r="N4" s="6">
        <f>+TUM_db2_S1_Mat!B4*Weighting!N2+TUM_db2_S1_Mat!C4*Weighting!N3+TUM_db2_S1_Mat!D4*Weighting!N4+TUM_db2_S1_Mat!E4*Weighting!N5+TUM_db2_S1_Mat!F4*Weighting!N6+TUM_db2_S1_Mat!G4*Weighting!N7+TUM_db2_S1_Mat!H4*Weighting!N8+TUM_db2_S1_Mat!I4*Weighting!N9+TUM_db2_S1_Mat!J4*Weighting!N10+TUM_db2_S1_Mat!K4*Weighting!N11+TUM_db2_S1_Mat!L4*Weighting!N12+TUM_db2_S1_Mat!M4*Weighting!N13+TUM_db2_S1_Mat!N4*Weighting!N14+TUM_db2_S1_Mat!O4*Weighting!N15+TUM_db2_S1_Mat!P4*Weighting!N16+TUM_db2_S1_Mat!Q4*Weighting!N17</f>
        <v>397.99560618864984</v>
      </c>
      <c r="O4" s="6">
        <f>+TUM_db2_S1_Mat!B4*Weighting!O2+TUM_db2_S1_Mat!C4*Weighting!O3+TUM_db2_S1_Mat!D4*Weighting!O4+TUM_db2_S1_Mat!E4*Weighting!O5+TUM_db2_S1_Mat!F4*Weighting!O6+TUM_db2_S1_Mat!G4*Weighting!O7+TUM_db2_S1_Mat!H4*Weighting!O8+TUM_db2_S1_Mat!I4*Weighting!O9+TUM_db2_S1_Mat!J4*Weighting!O10+TUM_db2_S1_Mat!K4*Weighting!O11+TUM_db2_S1_Mat!L4*Weighting!O12+TUM_db2_S1_Mat!M4*Weighting!O13+TUM_db2_S1_Mat!N4*Weighting!O14+TUM_db2_S1_Mat!O4*Weighting!O15+TUM_db2_S1_Mat!P4*Weighting!O16+TUM_db2_S1_Mat!Q4*Weighting!O17</f>
        <v>-138.02876390822749</v>
      </c>
      <c r="P4" s="6">
        <f>+TUM_db2_S1_Mat!B4*Weighting!P2+TUM_db2_S1_Mat!C4*Weighting!P3+TUM_db2_S1_Mat!D4*Weighting!P4+TUM_db2_S1_Mat!E4*Weighting!P5+TUM_db2_S1_Mat!F4*Weighting!P6+TUM_db2_S1_Mat!G4*Weighting!P7+TUM_db2_S1_Mat!H4*Weighting!P8+TUM_db2_S1_Mat!I4*Weighting!P9+TUM_db2_S1_Mat!J4*Weighting!P10+TUM_db2_S1_Mat!K4*Weighting!P11+TUM_db2_S1_Mat!L4*Weighting!P12+TUM_db2_S1_Mat!M4*Weighting!P13+TUM_db2_S1_Mat!N4*Weighting!P14+TUM_db2_S1_Mat!O4*Weighting!P15+TUM_db2_S1_Mat!P4*Weighting!P16+TUM_db2_S1_Mat!Q4*Weighting!P17</f>
        <v>45.430721827486209</v>
      </c>
      <c r="Q4" s="6">
        <f>+TUM_db2_S1_Mat!B4*Weighting!Q2+TUM_db2_S1_Mat!C4*Weighting!Q3+TUM_db2_S1_Mat!D4*Weighting!Q4+TUM_db2_S1_Mat!E4*Weighting!Q5+TUM_db2_S1_Mat!F4*Weighting!Q6+TUM_db2_S1_Mat!G4*Weighting!Q7+TUM_db2_S1_Mat!H4*Weighting!Q8+TUM_db2_S1_Mat!I4*Weighting!Q9+TUM_db2_S1_Mat!J4*Weighting!Q10+TUM_db2_S1_Mat!K4*Weighting!Q11+TUM_db2_S1_Mat!L4*Weighting!Q12+TUM_db2_S1_Mat!M4*Weighting!Q13+TUM_db2_S1_Mat!N4*Weighting!Q14+TUM_db2_S1_Mat!O4*Weighting!Q15+TUM_db2_S1_Mat!P4*Weighting!Q16+TUM_db2_S1_Mat!Q4*Weighting!Q17</f>
        <v>3.5323981339614945</v>
      </c>
      <c r="R4" s="6">
        <f>+TUM_db2_S1_Mat!B4*Weighting!R2+TUM_db2_S1_Mat!C4*Weighting!R3+TUM_db2_S1_Mat!D4*Weighting!R4+TUM_db2_S1_Mat!E4*Weighting!R5+TUM_db2_S1_Mat!F4*Weighting!R6+TUM_db2_S1_Mat!G4*Weighting!R7+TUM_db2_S1_Mat!H4*Weighting!R8+TUM_db2_S1_Mat!I4*Weighting!R9+TUM_db2_S1_Mat!J4*Weighting!R10+TUM_db2_S1_Mat!K4*Weighting!R11+TUM_db2_S1_Mat!L4*Weighting!R12+TUM_db2_S1_Mat!M4*Weighting!R13+TUM_db2_S1_Mat!N4*Weighting!R14+TUM_db2_S1_Mat!O4*Weighting!R15+TUM_db2_S1_Mat!P4*Weighting!R16+TUM_db2_S1_Mat!Q4*Weighting!R17</f>
        <v>49.383014610240529</v>
      </c>
      <c r="S4" s="6">
        <f>+TUM_db2_S1_Mat!B4*Weighting!S2+TUM_db2_S1_Mat!C4*Weighting!S3+TUM_db2_S1_Mat!D4*Weighting!S4+TUM_db2_S1_Mat!E4*Weighting!S5+TUM_db2_S1_Mat!F4*Weighting!S6+TUM_db2_S1_Mat!G4*Weighting!S7+TUM_db2_S1_Mat!H4*Weighting!S8+TUM_db2_S1_Mat!I4*Weighting!S9+TUM_db2_S1_Mat!J4*Weighting!S10+TUM_db2_S1_Mat!K4*Weighting!S11+TUM_db2_S1_Mat!L4*Weighting!S12+TUM_db2_S1_Mat!M4*Weighting!S13+TUM_db2_S1_Mat!N4*Weighting!S14+TUM_db2_S1_Mat!O4*Weighting!S15+TUM_db2_S1_Mat!P4*Weighting!S16+TUM_db2_S1_Mat!Q4*Weighting!S17</f>
        <v>63.062435471882637</v>
      </c>
      <c r="T4" s="6">
        <f>+TUM_db2_S1_Mat!B4*Weighting!T2+TUM_db2_S1_Mat!C4*Weighting!T3+TUM_db2_S1_Mat!D4*Weighting!T4+TUM_db2_S1_Mat!E4*Weighting!T5+TUM_db2_S1_Mat!F4*Weighting!T6+TUM_db2_S1_Mat!G4*Weighting!T7+TUM_db2_S1_Mat!H4*Weighting!T8+TUM_db2_S1_Mat!I4*Weighting!T9+TUM_db2_S1_Mat!J4*Weighting!T10+TUM_db2_S1_Mat!K4*Weighting!T11+TUM_db2_S1_Mat!L4*Weighting!T12+TUM_db2_S1_Mat!M4*Weighting!T13+TUM_db2_S1_Mat!N4*Weighting!T14+TUM_db2_S1_Mat!O4*Weighting!T15+TUM_db2_S1_Mat!P4*Weighting!T16+TUM_db2_S1_Mat!Q4*Weighting!T17</f>
        <v>80.302448128476129</v>
      </c>
      <c r="U4" s="6">
        <f>+TUM_db2_S1_Mat!B4*Weighting!U2+TUM_db2_S1_Mat!C4*Weighting!U3+TUM_db2_S1_Mat!D4*Weighting!U4+TUM_db2_S1_Mat!E4*Weighting!U5+TUM_db2_S1_Mat!F4*Weighting!U6+TUM_db2_S1_Mat!G4*Weighting!U7+TUM_db2_S1_Mat!H4*Weighting!U8+TUM_db2_S1_Mat!I4*Weighting!U9+TUM_db2_S1_Mat!J4*Weighting!U10+TUM_db2_S1_Mat!K4*Weighting!U11+TUM_db2_S1_Mat!L4*Weighting!U12+TUM_db2_S1_Mat!M4*Weighting!U13+TUM_db2_S1_Mat!N4*Weighting!U14+TUM_db2_S1_Mat!O4*Weighting!U15+TUM_db2_S1_Mat!P4*Weighting!U16+TUM_db2_S1_Mat!Q4*Weighting!U17</f>
        <v>54.197084403479792</v>
      </c>
      <c r="V4" s="6">
        <f>+TUM_db2_S1_Mat!B4*Weighting!V2+TUM_db2_S1_Mat!C4*Weighting!V3+TUM_db2_S1_Mat!D4*Weighting!V4+TUM_db2_S1_Mat!E4*Weighting!V5+TUM_db2_S1_Mat!F4*Weighting!V6+TUM_db2_S1_Mat!G4*Weighting!V7+TUM_db2_S1_Mat!H4*Weighting!V8+TUM_db2_S1_Mat!I4*Weighting!V9+TUM_db2_S1_Mat!J4*Weighting!V10+TUM_db2_S1_Mat!K4*Weighting!V11+TUM_db2_S1_Mat!L4*Weighting!V12+TUM_db2_S1_Mat!M4*Weighting!V13+TUM_db2_S1_Mat!N4*Weighting!V14+TUM_db2_S1_Mat!O4*Weighting!V15+TUM_db2_S1_Mat!P4*Weighting!V16+TUM_db2_S1_Mat!Q4*Weighting!V17</f>
        <v>106.19432187546165</v>
      </c>
      <c r="W4" s="6">
        <f>+TUM_db2_S1_Mat!B4*Weighting!W2+TUM_db2_S1_Mat!C4*Weighting!W3+TUM_db2_S1_Mat!D4*Weighting!W4+TUM_db2_S1_Mat!E4*Weighting!W5+TUM_db2_S1_Mat!F4*Weighting!W6+TUM_db2_S1_Mat!G4*Weighting!W7+TUM_db2_S1_Mat!H4*Weighting!W8+TUM_db2_S1_Mat!I4*Weighting!W9+TUM_db2_S1_Mat!J4*Weighting!W10+TUM_db2_S1_Mat!K4*Weighting!W11+TUM_db2_S1_Mat!L4*Weighting!W12+TUM_db2_S1_Mat!M4*Weighting!W13+TUM_db2_S1_Mat!N4*Weighting!W14+TUM_db2_S1_Mat!O4*Weighting!W15+TUM_db2_S1_Mat!P4*Weighting!W16+TUM_db2_S1_Mat!Q4*Weighting!W17</f>
        <v>510.54025481184021</v>
      </c>
      <c r="X4" s="6">
        <f>+TUM_db2_S1_Mat!B4*Weighting!X2+TUM_db2_S1_Mat!C4*Weighting!X3+TUM_db2_S1_Mat!D4*Weighting!X4+TUM_db2_S1_Mat!E4*Weighting!X5+TUM_db2_S1_Mat!F4*Weighting!X6+TUM_db2_S1_Mat!G4*Weighting!X7+TUM_db2_S1_Mat!H4*Weighting!X8+TUM_db2_S1_Mat!I4*Weighting!X9+TUM_db2_S1_Mat!J4*Weighting!X10+TUM_db2_S1_Mat!K4*Weighting!X11+TUM_db2_S1_Mat!L4*Weighting!X12+TUM_db2_S1_Mat!M4*Weighting!X13+TUM_db2_S1_Mat!N4*Weighting!X14+TUM_db2_S1_Mat!O4*Weighting!X15+TUM_db2_S1_Mat!P4*Weighting!X16+TUM_db2_S1_Mat!Q4*Weighting!X17</f>
        <v>66.320526017253385</v>
      </c>
      <c r="Y4" s="6">
        <f>+TUM_db2_S1_Mat!B4*Weighting!Y2+TUM_db2_S1_Mat!C4*Weighting!Y3+TUM_db2_S1_Mat!D4*Weighting!Y4+TUM_db2_S1_Mat!E4*Weighting!Y5+TUM_db2_S1_Mat!F4*Weighting!Y6+TUM_db2_S1_Mat!G4*Weighting!Y7+TUM_db2_S1_Mat!H4*Weighting!Y8+TUM_db2_S1_Mat!I4*Weighting!Y9+TUM_db2_S1_Mat!J4*Weighting!Y10+TUM_db2_S1_Mat!K4*Weighting!Y11+TUM_db2_S1_Mat!L4*Weighting!Y12+TUM_db2_S1_Mat!M4*Weighting!Y13+TUM_db2_S1_Mat!N4*Weighting!Y14+TUM_db2_S1_Mat!O4*Weighting!Y15+TUM_db2_S1_Mat!P4*Weighting!Y16+TUM_db2_S1_Mat!Q4*Weighting!Y17</f>
        <v>811.81517193416767</v>
      </c>
      <c r="Z4" s="6">
        <f>+TUM_db2_S1_Mat!B4*Weighting!Z2+TUM_db2_S1_Mat!C4*Weighting!Z3+TUM_db2_S1_Mat!D4*Weighting!Z4+TUM_db2_S1_Mat!E4*Weighting!Z5+TUM_db2_S1_Mat!F4*Weighting!Z6+TUM_db2_S1_Mat!G4*Weighting!Z7+TUM_db2_S1_Mat!H4*Weighting!Z8+TUM_db2_S1_Mat!I4*Weighting!Z9+TUM_db2_S1_Mat!J4*Weighting!Z10+TUM_db2_S1_Mat!K4*Weighting!Z11+TUM_db2_S1_Mat!L4*Weighting!Z12+TUM_db2_S1_Mat!M4*Weighting!Z13+TUM_db2_S1_Mat!N4*Weighting!Z14+TUM_db2_S1_Mat!O4*Weighting!Z15+TUM_db2_S1_Mat!P4*Weighting!Z16+TUM_db2_S1_Mat!Q4*Weighting!Z17</f>
        <v>66.061951738470526</v>
      </c>
      <c r="AA4" s="6">
        <f>+TUM_db2_S1_Mat!B4*Weighting!AA2+TUM_db2_S1_Mat!C4*Weighting!AA3+TUM_db2_S1_Mat!D4*Weighting!AA4+TUM_db2_S1_Mat!E4*Weighting!AA5+TUM_db2_S1_Mat!F4*Weighting!AA6+TUM_db2_S1_Mat!G4*Weighting!AA7+TUM_db2_S1_Mat!H4*Weighting!AA8+TUM_db2_S1_Mat!I4*Weighting!AA9+TUM_db2_S1_Mat!J4*Weighting!AA10+TUM_db2_S1_Mat!K4*Weighting!AA11+TUM_db2_S1_Mat!L4*Weighting!AA12+TUM_db2_S1_Mat!M4*Weighting!AA13+TUM_db2_S1_Mat!N4*Weighting!AA14+TUM_db2_S1_Mat!O4*Weighting!AA15+TUM_db2_S1_Mat!P4*Weighting!AA16+TUM_db2_S1_Mat!Q4*Weighting!AA17</f>
        <v>45.819445442522998</v>
      </c>
    </row>
  </sheetData>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2_S2_Treatm!B2*Weighting!B2+TUM_db2_S2_Treatm!C2*Weighting!B3+TUM_db2_S2_Treatm!D2*Weighting!B4+TUM_db2_S2_Treatm!E2*Weighting!B5+TUM_db2_S2_Treatm!F2*Weighting!B6+TUM_db2_S2_Treatm!G2*Weighting!B7+TUM_db2_S2_Treatm!H2*Weighting!B8+TUM_db2_S2_Treatm!I2*Weighting!B9+TUM_db2_S2_Treatm!J2*Weighting!B10+TUM_db2_S2_Treatm!K2*Weighting!B11+TUM_db2_S2_Treatm!L2*Weighting!B12+TUM_db2_S2_Treatm!M2*Weighting!B13+TUM_db2_S2_Treatm!N2*Weighting!B14+TUM_db2_S2_Treatm!O2*Weighting!B15+TUM_db2_S2_Treatm!P2*Weighting!B16+TUM_db2_S2_Treatm!Q2*Weighting!B17</f>
        <v>32.243551406152555</v>
      </c>
      <c r="C2" s="6">
        <f ca="1">+TUM_db2_S2_Treatm!B2*Weighting!C2+TUM_db2_S2_Treatm!C2*Weighting!C3+TUM_db2_S2_Treatm!D2*Weighting!C4+TUM_db2_S2_Treatm!E2*Weighting!C5+TUM_db2_S2_Treatm!F2*Weighting!C6+TUM_db2_S2_Treatm!G2*Weighting!C7+TUM_db2_S2_Treatm!H2*Weighting!C8+TUM_db2_S2_Treatm!I2*Weighting!C9+TUM_db2_S2_Treatm!J2*Weighting!C10+TUM_db2_S2_Treatm!K2*Weighting!C11+TUM_db2_S2_Treatm!L2*Weighting!C12+TUM_db2_S2_Treatm!M2*Weighting!C13+TUM_db2_S2_Treatm!N2*Weighting!C14+TUM_db2_S2_Treatm!O2*Weighting!C15+TUM_db2_S2_Treatm!P2*Weighting!C16+TUM_db2_S2_Treatm!Q2*Weighting!C17</f>
        <v>26.222984031787473</v>
      </c>
      <c r="D2" s="6">
        <f ca="1">+TUM_db2_S2_Treatm!B2*Weighting!D2+TUM_db2_S2_Treatm!C2*Weighting!D3+TUM_db2_S2_Treatm!D2*Weighting!D4+TUM_db2_S2_Treatm!E2*Weighting!D5+TUM_db2_S2_Treatm!F2*Weighting!D6+TUM_db2_S2_Treatm!G2*Weighting!D7+TUM_db2_S2_Treatm!H2*Weighting!D8+TUM_db2_S2_Treatm!I2*Weighting!D9+TUM_db2_S2_Treatm!J2*Weighting!D10+TUM_db2_S2_Treatm!K2*Weighting!D11+TUM_db2_S2_Treatm!L2*Weighting!D12+TUM_db2_S2_Treatm!M2*Weighting!D13+TUM_db2_S2_Treatm!N2*Weighting!D14+TUM_db2_S2_Treatm!O2*Weighting!D15+TUM_db2_S2_Treatm!P2*Weighting!D16+TUM_db2_S2_Treatm!Q2*Weighting!D17</f>
        <v>31.787787582210509</v>
      </c>
      <c r="E2" s="6">
        <f ca="1">+TUM_db2_S2_Treatm!B2*Weighting!E2+TUM_db2_S2_Treatm!C2*Weighting!E3+TUM_db2_S2_Treatm!D2*Weighting!E4+TUM_db2_S2_Treatm!E2*Weighting!E5+TUM_db2_S2_Treatm!F2*Weighting!E6+TUM_db2_S2_Treatm!G2*Weighting!E7+TUM_db2_S2_Treatm!H2*Weighting!E8+TUM_db2_S2_Treatm!I2*Weighting!E9+TUM_db2_S2_Treatm!J2*Weighting!E10+TUM_db2_S2_Treatm!K2*Weighting!E11+TUM_db2_S2_Treatm!L2*Weighting!E12+TUM_db2_S2_Treatm!M2*Weighting!E13+TUM_db2_S2_Treatm!N2*Weighting!E14+TUM_db2_S2_Treatm!O2*Weighting!E15+TUM_db2_S2_Treatm!P2*Weighting!E16+TUM_db2_S2_Treatm!Q2*Weighting!E17</f>
        <v>16.029941566206134</v>
      </c>
      <c r="F2" s="6">
        <f ca="1">+TUM_db2_S2_Treatm!B2*Weighting!F2+TUM_db2_S2_Treatm!C2*Weighting!F3+TUM_db2_S2_Treatm!D2*Weighting!F4+TUM_db2_S2_Treatm!E2*Weighting!F5+TUM_db2_S2_Treatm!F2*Weighting!F6+TUM_db2_S2_Treatm!G2*Weighting!F7+TUM_db2_S2_Treatm!H2*Weighting!F8+TUM_db2_S2_Treatm!I2*Weighting!F9+TUM_db2_S2_Treatm!J2*Weighting!F10+TUM_db2_S2_Treatm!K2*Weighting!F11+TUM_db2_S2_Treatm!L2*Weighting!F12+TUM_db2_S2_Treatm!M2*Weighting!F13+TUM_db2_S2_Treatm!N2*Weighting!F14+TUM_db2_S2_Treatm!O2*Weighting!F15+TUM_db2_S2_Treatm!P2*Weighting!F16+TUM_db2_S2_Treatm!Q2*Weighting!F17</f>
        <v>30.308780665608452</v>
      </c>
      <c r="G2" s="6">
        <f>+TUM_db2_S2_Treatm!B2*Weighting!G2+TUM_db2_S2_Treatm!C2*Weighting!G3+TUM_db2_S2_Treatm!D2*Weighting!G4+TUM_db2_S2_Treatm!E2*Weighting!G5+TUM_db2_S2_Treatm!F2*Weighting!G6+TUM_db2_S2_Treatm!G2*Weighting!G7+TUM_db2_S2_Treatm!H2*Weighting!G8+TUM_db2_S2_Treatm!I2*Weighting!G9+TUM_db2_S2_Treatm!J2*Weighting!G10+TUM_db2_S2_Treatm!K2*Weighting!G11+TUM_db2_S2_Treatm!L2*Weighting!G12+TUM_db2_S2_Treatm!M2*Weighting!G13+TUM_db2_S2_Treatm!N2*Weighting!G14+TUM_db2_S2_Treatm!O2*Weighting!G15+TUM_db2_S2_Treatm!P2*Weighting!G16+TUM_db2_S2_Treatm!Q2*Weighting!G17</f>
        <v>17.891124951375115</v>
      </c>
      <c r="H2" s="6">
        <f>+TUM_db2_S2_Treatm!B2*Weighting!H2+TUM_db2_S2_Treatm!C2*Weighting!H3+TUM_db2_S2_Treatm!D2*Weighting!H4+TUM_db2_S2_Treatm!E2*Weighting!H5+TUM_db2_S2_Treatm!F2*Weighting!H6+TUM_db2_S2_Treatm!G2*Weighting!H7+TUM_db2_S2_Treatm!H2*Weighting!H8+TUM_db2_S2_Treatm!I2*Weighting!H9+TUM_db2_S2_Treatm!J2*Weighting!H10+TUM_db2_S2_Treatm!K2*Weighting!H11+TUM_db2_S2_Treatm!L2*Weighting!H12+TUM_db2_S2_Treatm!M2*Weighting!H13+TUM_db2_S2_Treatm!N2*Weighting!H14+TUM_db2_S2_Treatm!O2*Weighting!H15+TUM_db2_S2_Treatm!P2*Weighting!H16+TUM_db2_S2_Treatm!Q2*Weighting!H17</f>
        <v>16.750884115802197</v>
      </c>
      <c r="I2" s="6">
        <f>+TUM_db2_S2_Treatm!B2*Weighting!I2+TUM_db2_S2_Treatm!C2*Weighting!I3+TUM_db2_S2_Treatm!D2*Weighting!I4+TUM_db2_S2_Treatm!E2*Weighting!I5+TUM_db2_S2_Treatm!F2*Weighting!I6+TUM_db2_S2_Treatm!G2*Weighting!I7+TUM_db2_S2_Treatm!H2*Weighting!I8+TUM_db2_S2_Treatm!I2*Weighting!I9+TUM_db2_S2_Treatm!J2*Weighting!I10+TUM_db2_S2_Treatm!K2*Weighting!I11+TUM_db2_S2_Treatm!L2*Weighting!I12+TUM_db2_S2_Treatm!M2*Weighting!I13+TUM_db2_S2_Treatm!N2*Weighting!I14+TUM_db2_S2_Treatm!O2*Weighting!I15+TUM_db2_S2_Treatm!P2*Weighting!I16+TUM_db2_S2_Treatm!Q2*Weighting!I17</f>
        <v>18.566102382794611</v>
      </c>
      <c r="J2" s="6">
        <f>+TUM_db2_S2_Treatm!B2*Weighting!J2+TUM_db2_S2_Treatm!C2*Weighting!J3+TUM_db2_S2_Treatm!D2*Weighting!J4+TUM_db2_S2_Treatm!E2*Weighting!J5+TUM_db2_S2_Treatm!F2*Weighting!J6+TUM_db2_S2_Treatm!G2*Weighting!J7+TUM_db2_S2_Treatm!H2*Weighting!J8+TUM_db2_S2_Treatm!I2*Weighting!J9+TUM_db2_S2_Treatm!J2*Weighting!J10+TUM_db2_S2_Treatm!K2*Weighting!J11+TUM_db2_S2_Treatm!L2*Weighting!J12+TUM_db2_S2_Treatm!M2*Weighting!J13+TUM_db2_S2_Treatm!N2*Weighting!J14+TUM_db2_S2_Treatm!O2*Weighting!J15+TUM_db2_S2_Treatm!P2*Weighting!J16+TUM_db2_S2_Treatm!Q2*Weighting!J17</f>
        <v>14.057154761630148</v>
      </c>
      <c r="K2" s="6">
        <f>+TUM_db2_S2_Treatm!B2*Weighting!K2+TUM_db2_S2_Treatm!C2*Weighting!K3+TUM_db2_S2_Treatm!D2*Weighting!K4+TUM_db2_S2_Treatm!E2*Weighting!K5+TUM_db2_S2_Treatm!F2*Weighting!K6+TUM_db2_S2_Treatm!G2*Weighting!K7+TUM_db2_S2_Treatm!H2*Weighting!K8+TUM_db2_S2_Treatm!I2*Weighting!K9+TUM_db2_S2_Treatm!J2*Weighting!K10+TUM_db2_S2_Treatm!K2*Weighting!K11+TUM_db2_S2_Treatm!L2*Weighting!K12+TUM_db2_S2_Treatm!M2*Weighting!K13+TUM_db2_S2_Treatm!N2*Weighting!K14+TUM_db2_S2_Treatm!O2*Weighting!K15+TUM_db2_S2_Treatm!P2*Weighting!K16+TUM_db2_S2_Treatm!Q2*Weighting!K17</f>
        <v>17.64946412814308</v>
      </c>
      <c r="L2" s="6">
        <f>+TUM_db2_S2_Treatm!B2*Weighting!L2+TUM_db2_S2_Treatm!C2*Weighting!L3+TUM_db2_S2_Treatm!D2*Weighting!L4+TUM_db2_S2_Treatm!E2*Weighting!L5+TUM_db2_S2_Treatm!F2*Weighting!L6+TUM_db2_S2_Treatm!G2*Weighting!L7+TUM_db2_S2_Treatm!H2*Weighting!L8+TUM_db2_S2_Treatm!I2*Weighting!L9+TUM_db2_S2_Treatm!J2*Weighting!L10+TUM_db2_S2_Treatm!K2*Weighting!L11+TUM_db2_S2_Treatm!L2*Weighting!L12+TUM_db2_S2_Treatm!M2*Weighting!L13+TUM_db2_S2_Treatm!N2*Weighting!L14+TUM_db2_S2_Treatm!O2*Weighting!L15+TUM_db2_S2_Treatm!P2*Weighting!L16+TUM_db2_S2_Treatm!Q2*Weighting!L17</f>
        <v>21.312798422473026</v>
      </c>
      <c r="M2" s="6">
        <f>+TUM_db2_S2_Treatm!B2*Weighting!M2+TUM_db2_S2_Treatm!C2*Weighting!M3+TUM_db2_S2_Treatm!D2*Weighting!M4+TUM_db2_S2_Treatm!E2*Weighting!M5+TUM_db2_S2_Treatm!F2*Weighting!M6+TUM_db2_S2_Treatm!G2*Weighting!M7+TUM_db2_S2_Treatm!H2*Weighting!M8+TUM_db2_S2_Treatm!I2*Weighting!M9+TUM_db2_S2_Treatm!J2*Weighting!M10+TUM_db2_S2_Treatm!K2*Weighting!M11+TUM_db2_S2_Treatm!L2*Weighting!M12+TUM_db2_S2_Treatm!M2*Weighting!M13+TUM_db2_S2_Treatm!N2*Weighting!M14+TUM_db2_S2_Treatm!O2*Weighting!M15+TUM_db2_S2_Treatm!P2*Weighting!M16+TUM_db2_S2_Treatm!Q2*Weighting!M17</f>
        <v>0.77577994363155212</v>
      </c>
      <c r="N2" s="6">
        <f>+TUM_db2_S2_Treatm!B2*Weighting!N2+TUM_db2_S2_Treatm!C2*Weighting!N3+TUM_db2_S2_Treatm!D2*Weighting!N4+TUM_db2_S2_Treatm!E2*Weighting!N5+TUM_db2_S2_Treatm!F2*Weighting!N6+TUM_db2_S2_Treatm!G2*Weighting!N7+TUM_db2_S2_Treatm!H2*Weighting!N8+TUM_db2_S2_Treatm!I2*Weighting!N9+TUM_db2_S2_Treatm!J2*Weighting!N10+TUM_db2_S2_Treatm!K2*Weighting!N11+TUM_db2_S2_Treatm!L2*Weighting!N12+TUM_db2_S2_Treatm!M2*Weighting!N13+TUM_db2_S2_Treatm!N2*Weighting!N14+TUM_db2_S2_Treatm!O2*Weighting!N15+TUM_db2_S2_Treatm!P2*Weighting!N16+TUM_db2_S2_Treatm!Q2*Weighting!N17</f>
        <v>62.881541768378092</v>
      </c>
      <c r="O2" s="6">
        <f>+TUM_db2_S2_Treatm!B2*Weighting!O2+TUM_db2_S2_Treatm!C2*Weighting!O3+TUM_db2_S2_Treatm!D2*Weighting!O4+TUM_db2_S2_Treatm!E2*Weighting!O5+TUM_db2_S2_Treatm!F2*Weighting!O6+TUM_db2_S2_Treatm!G2*Weighting!O7+TUM_db2_S2_Treatm!H2*Weighting!O8+TUM_db2_S2_Treatm!I2*Weighting!O9+TUM_db2_S2_Treatm!J2*Weighting!O10+TUM_db2_S2_Treatm!K2*Weighting!O11+TUM_db2_S2_Treatm!L2*Weighting!O12+TUM_db2_S2_Treatm!M2*Weighting!O13+TUM_db2_S2_Treatm!N2*Weighting!O14+TUM_db2_S2_Treatm!O2*Weighting!O15+TUM_db2_S2_Treatm!P2*Weighting!O16+TUM_db2_S2_Treatm!Q2*Weighting!O17</f>
        <v>26.764277537306008</v>
      </c>
      <c r="P2" s="6">
        <f>+TUM_db2_S2_Treatm!B2*Weighting!P2+TUM_db2_S2_Treatm!C2*Weighting!P3+TUM_db2_S2_Treatm!D2*Weighting!P4+TUM_db2_S2_Treatm!E2*Weighting!P5+TUM_db2_S2_Treatm!F2*Weighting!P6+TUM_db2_S2_Treatm!G2*Weighting!P7+TUM_db2_S2_Treatm!H2*Weighting!P8+TUM_db2_S2_Treatm!I2*Weighting!P9+TUM_db2_S2_Treatm!J2*Weighting!P10+TUM_db2_S2_Treatm!K2*Weighting!P11+TUM_db2_S2_Treatm!L2*Weighting!P12+TUM_db2_S2_Treatm!M2*Weighting!P13+TUM_db2_S2_Treatm!N2*Weighting!P14+TUM_db2_S2_Treatm!O2*Weighting!P15+TUM_db2_S2_Treatm!P2*Weighting!P16+TUM_db2_S2_Treatm!Q2*Weighting!P17</f>
        <v>25.489020286716318</v>
      </c>
      <c r="Q2" s="6">
        <f>+TUM_db2_S2_Treatm!B2*Weighting!Q2+TUM_db2_S2_Treatm!C2*Weighting!Q3+TUM_db2_S2_Treatm!D2*Weighting!Q4+TUM_db2_S2_Treatm!E2*Weighting!Q5+TUM_db2_S2_Treatm!F2*Weighting!Q6+TUM_db2_S2_Treatm!G2*Weighting!Q7+TUM_db2_S2_Treatm!H2*Weighting!Q8+TUM_db2_S2_Treatm!I2*Weighting!Q9+TUM_db2_S2_Treatm!J2*Weighting!Q10+TUM_db2_S2_Treatm!K2*Weighting!Q11+TUM_db2_S2_Treatm!L2*Weighting!Q12+TUM_db2_S2_Treatm!M2*Weighting!Q13+TUM_db2_S2_Treatm!N2*Weighting!Q14+TUM_db2_S2_Treatm!O2*Weighting!Q15+TUM_db2_S2_Treatm!P2*Weighting!Q16+TUM_db2_S2_Treatm!Q2*Weighting!Q17</f>
        <v>1.5485460861775135</v>
      </c>
      <c r="R2" s="6">
        <f>+TUM_db2_S2_Treatm!B2*Weighting!R2+TUM_db2_S2_Treatm!C2*Weighting!R3+TUM_db2_S2_Treatm!D2*Weighting!R4+TUM_db2_S2_Treatm!E2*Weighting!R5+TUM_db2_S2_Treatm!F2*Weighting!R6+TUM_db2_S2_Treatm!G2*Weighting!R7+TUM_db2_S2_Treatm!H2*Weighting!R8+TUM_db2_S2_Treatm!I2*Weighting!R9+TUM_db2_S2_Treatm!J2*Weighting!R10+TUM_db2_S2_Treatm!K2*Weighting!R11+TUM_db2_S2_Treatm!L2*Weighting!R12+TUM_db2_S2_Treatm!M2*Weighting!R13+TUM_db2_S2_Treatm!N2*Weighting!R14+TUM_db2_S2_Treatm!O2*Weighting!R15+TUM_db2_S2_Treatm!P2*Weighting!R16+TUM_db2_S2_Treatm!Q2*Weighting!R17</f>
        <v>15.149597451149271</v>
      </c>
      <c r="S2" s="6">
        <f>+TUM_db2_S2_Treatm!B2*Weighting!S2+TUM_db2_S2_Treatm!C2*Weighting!S3+TUM_db2_S2_Treatm!D2*Weighting!S4+TUM_db2_S2_Treatm!E2*Weighting!S5+TUM_db2_S2_Treatm!F2*Weighting!S6+TUM_db2_S2_Treatm!G2*Weighting!S7+TUM_db2_S2_Treatm!H2*Weighting!S8+TUM_db2_S2_Treatm!I2*Weighting!S9+TUM_db2_S2_Treatm!J2*Weighting!S10+TUM_db2_S2_Treatm!K2*Weighting!S11+TUM_db2_S2_Treatm!L2*Weighting!S12+TUM_db2_S2_Treatm!M2*Weighting!S13+TUM_db2_S2_Treatm!N2*Weighting!S14+TUM_db2_S2_Treatm!O2*Weighting!S15+TUM_db2_S2_Treatm!P2*Weighting!S16+TUM_db2_S2_Treatm!Q2*Weighting!S17</f>
        <v>36.317489546999489</v>
      </c>
      <c r="T2" s="6">
        <f>+TUM_db2_S2_Treatm!B2*Weighting!T2+TUM_db2_S2_Treatm!C2*Weighting!T3+TUM_db2_S2_Treatm!D2*Weighting!T4+TUM_db2_S2_Treatm!E2*Weighting!T5+TUM_db2_S2_Treatm!F2*Weighting!T6+TUM_db2_S2_Treatm!G2*Weighting!T7+TUM_db2_S2_Treatm!H2*Weighting!T8+TUM_db2_S2_Treatm!I2*Weighting!T9+TUM_db2_S2_Treatm!J2*Weighting!T10+TUM_db2_S2_Treatm!K2*Weighting!T11+TUM_db2_S2_Treatm!L2*Weighting!T12+TUM_db2_S2_Treatm!M2*Weighting!T13+TUM_db2_S2_Treatm!N2*Weighting!T14+TUM_db2_S2_Treatm!O2*Weighting!T15+TUM_db2_S2_Treatm!P2*Weighting!T16+TUM_db2_S2_Treatm!Q2*Weighting!T17</f>
        <v>49.880139099584646</v>
      </c>
      <c r="U2" s="6">
        <f>+TUM_db2_S2_Treatm!B2*Weighting!U2+TUM_db2_S2_Treatm!C2*Weighting!U3+TUM_db2_S2_Treatm!D2*Weighting!U4+TUM_db2_S2_Treatm!E2*Weighting!U5+TUM_db2_S2_Treatm!F2*Weighting!U6+TUM_db2_S2_Treatm!G2*Weighting!U7+TUM_db2_S2_Treatm!H2*Weighting!U8+TUM_db2_S2_Treatm!I2*Weighting!U9+TUM_db2_S2_Treatm!J2*Weighting!U10+TUM_db2_S2_Treatm!K2*Weighting!U11+TUM_db2_S2_Treatm!L2*Weighting!U12+TUM_db2_S2_Treatm!M2*Weighting!U13+TUM_db2_S2_Treatm!N2*Weighting!U14+TUM_db2_S2_Treatm!O2*Weighting!U15+TUM_db2_S2_Treatm!P2*Weighting!U16+TUM_db2_S2_Treatm!Q2*Weighting!U17</f>
        <v>1.0357675857578796</v>
      </c>
      <c r="V2" s="6">
        <f>+TUM_db2_S2_Treatm!B2*Weighting!V2+TUM_db2_S2_Treatm!C2*Weighting!V3+TUM_db2_S2_Treatm!D2*Weighting!V4+TUM_db2_S2_Treatm!E2*Weighting!V5+TUM_db2_S2_Treatm!F2*Weighting!V6+TUM_db2_S2_Treatm!G2*Weighting!V7+TUM_db2_S2_Treatm!H2*Weighting!V8+TUM_db2_S2_Treatm!I2*Weighting!V9+TUM_db2_S2_Treatm!J2*Weighting!V10+TUM_db2_S2_Treatm!K2*Weighting!V11+TUM_db2_S2_Treatm!L2*Weighting!V12+TUM_db2_S2_Treatm!M2*Weighting!V13+TUM_db2_S2_Treatm!N2*Weighting!V14+TUM_db2_S2_Treatm!O2*Weighting!V15+TUM_db2_S2_Treatm!P2*Weighting!V16+TUM_db2_S2_Treatm!Q2*Weighting!V17</f>
        <v>7.580739454299156</v>
      </c>
      <c r="W2" s="6">
        <f>+TUM_db2_S2_Treatm!B2*Weighting!W2+TUM_db2_S2_Treatm!C2*Weighting!W3+TUM_db2_S2_Treatm!D2*Weighting!W4+TUM_db2_S2_Treatm!E2*Weighting!W5+TUM_db2_S2_Treatm!F2*Weighting!W6+TUM_db2_S2_Treatm!G2*Weighting!W7+TUM_db2_S2_Treatm!H2*Weighting!W8+TUM_db2_S2_Treatm!I2*Weighting!W9+TUM_db2_S2_Treatm!J2*Weighting!W10+TUM_db2_S2_Treatm!K2*Weighting!W11+TUM_db2_S2_Treatm!L2*Weighting!W12+TUM_db2_S2_Treatm!M2*Weighting!W13+TUM_db2_S2_Treatm!N2*Weighting!W14+TUM_db2_S2_Treatm!O2*Weighting!W15+TUM_db2_S2_Treatm!P2*Weighting!W16+TUM_db2_S2_Treatm!Q2*Weighting!W17</f>
        <v>9.982316053133669</v>
      </c>
      <c r="X2" s="6">
        <f>+TUM_db2_S2_Treatm!B2*Weighting!X2+TUM_db2_S2_Treatm!C2*Weighting!X3+TUM_db2_S2_Treatm!D2*Weighting!X4+TUM_db2_S2_Treatm!E2*Weighting!X5+TUM_db2_S2_Treatm!F2*Weighting!X6+TUM_db2_S2_Treatm!G2*Weighting!X7+TUM_db2_S2_Treatm!H2*Weighting!X8+TUM_db2_S2_Treatm!I2*Weighting!X9+TUM_db2_S2_Treatm!J2*Weighting!X10+TUM_db2_S2_Treatm!K2*Weighting!X11+TUM_db2_S2_Treatm!L2*Weighting!X12+TUM_db2_S2_Treatm!M2*Weighting!X13+TUM_db2_S2_Treatm!N2*Weighting!X14+TUM_db2_S2_Treatm!O2*Weighting!X15+TUM_db2_S2_Treatm!P2*Weighting!X16+TUM_db2_S2_Treatm!Q2*Weighting!X17</f>
        <v>1.5968238254709077</v>
      </c>
      <c r="Y2" s="6">
        <f>+TUM_db2_S2_Treatm!B2*Weighting!Y2+TUM_db2_S2_Treatm!C2*Weighting!Y3+TUM_db2_S2_Treatm!D2*Weighting!Y4+TUM_db2_S2_Treatm!E2*Weighting!Y5+TUM_db2_S2_Treatm!F2*Weighting!Y6+TUM_db2_S2_Treatm!G2*Weighting!Y7+TUM_db2_S2_Treatm!H2*Weighting!Y8+TUM_db2_S2_Treatm!I2*Weighting!Y9+TUM_db2_S2_Treatm!J2*Weighting!Y10+TUM_db2_S2_Treatm!K2*Weighting!Y11+TUM_db2_S2_Treatm!L2*Weighting!Y12+TUM_db2_S2_Treatm!M2*Weighting!Y13+TUM_db2_S2_Treatm!N2*Weighting!Y14+TUM_db2_S2_Treatm!O2*Weighting!Y15+TUM_db2_S2_Treatm!P2*Weighting!Y16+TUM_db2_S2_Treatm!Q2*Weighting!Y17</f>
        <v>1.1815969664947163</v>
      </c>
      <c r="Z2" s="6">
        <f>+TUM_db2_S2_Treatm!B2*Weighting!Z2+TUM_db2_S2_Treatm!C2*Weighting!Z3+TUM_db2_S2_Treatm!D2*Weighting!Z4+TUM_db2_S2_Treatm!E2*Weighting!Z5+TUM_db2_S2_Treatm!F2*Weighting!Z6+TUM_db2_S2_Treatm!G2*Weighting!Z7+TUM_db2_S2_Treatm!H2*Weighting!Z8+TUM_db2_S2_Treatm!I2*Weighting!Z9+TUM_db2_S2_Treatm!J2*Weighting!Z10+TUM_db2_S2_Treatm!K2*Weighting!Z11+TUM_db2_S2_Treatm!L2*Weighting!Z12+TUM_db2_S2_Treatm!M2*Weighting!Z13+TUM_db2_S2_Treatm!N2*Weighting!Z14+TUM_db2_S2_Treatm!O2*Weighting!Z15+TUM_db2_S2_Treatm!P2*Weighting!Z16+TUM_db2_S2_Treatm!Q2*Weighting!Z17</f>
        <v>5.6534491414285117</v>
      </c>
      <c r="AA2" s="6">
        <f>+TUM_db2_S2_Treatm!B2*Weighting!AA2+TUM_db2_S2_Treatm!C2*Weighting!AA3+TUM_db2_S2_Treatm!D2*Weighting!AA4+TUM_db2_S2_Treatm!E2*Weighting!AA5+TUM_db2_S2_Treatm!F2*Weighting!AA6+TUM_db2_S2_Treatm!G2*Weighting!AA7+TUM_db2_S2_Treatm!H2*Weighting!AA8+TUM_db2_S2_Treatm!I2*Weighting!AA9+TUM_db2_S2_Treatm!J2*Weighting!AA10+TUM_db2_S2_Treatm!K2*Weighting!AA11+TUM_db2_S2_Treatm!L2*Weighting!AA12+TUM_db2_S2_Treatm!M2*Weighting!AA13+TUM_db2_S2_Treatm!N2*Weighting!AA14+TUM_db2_S2_Treatm!O2*Weighting!AA15+TUM_db2_S2_Treatm!P2*Weighting!AA16+TUM_db2_S2_Treatm!Q2*Weighting!AA17</f>
        <v>19.10811605300108</v>
      </c>
    </row>
    <row r="3" spans="1:27" x14ac:dyDescent="0.35">
      <c r="A3" s="5" t="s">
        <v>2</v>
      </c>
      <c r="B3" s="6">
        <f ca="1">+TUM_db2_S2_Treatm!B3*Weighting!B2+TUM_db2_S2_Treatm!C3*Weighting!B3+TUM_db2_S2_Treatm!D3*Weighting!B4+TUM_db2_S2_Treatm!E3*Weighting!B5+TUM_db2_S2_Treatm!F3*Weighting!B6+TUM_db2_S2_Treatm!G3*Weighting!B7+TUM_db2_S2_Treatm!H3*Weighting!B8+TUM_db2_S2_Treatm!I3*Weighting!B9+TUM_db2_S2_Treatm!J3*Weighting!B10+TUM_db2_S2_Treatm!K3*Weighting!B11+TUM_db2_S2_Treatm!L3*Weighting!B12+TUM_db2_S2_Treatm!M3*Weighting!B13+TUM_db2_S2_Treatm!N3*Weighting!B14+TUM_db2_S2_Treatm!O3*Weighting!B15+TUM_db2_S2_Treatm!P3*Weighting!B16+TUM_db2_S2_Treatm!Q3*Weighting!B17</f>
        <v>0</v>
      </c>
      <c r="C3" s="6">
        <f ca="1">+TUM_db2_S2_Treatm!B3*Weighting!C2+TUM_db2_S2_Treatm!C3*Weighting!C3+TUM_db2_S2_Treatm!D3*Weighting!C4+TUM_db2_S2_Treatm!E3*Weighting!C5+TUM_db2_S2_Treatm!F3*Weighting!C6+TUM_db2_S2_Treatm!G3*Weighting!C7+TUM_db2_S2_Treatm!H3*Weighting!C8+TUM_db2_S2_Treatm!I3*Weighting!C9+TUM_db2_S2_Treatm!J3*Weighting!C10+TUM_db2_S2_Treatm!K3*Weighting!C11+TUM_db2_S2_Treatm!L3*Weighting!C12+TUM_db2_S2_Treatm!M3*Weighting!C13+TUM_db2_S2_Treatm!N3*Weighting!C14+TUM_db2_S2_Treatm!O3*Weighting!C15+TUM_db2_S2_Treatm!P3*Weighting!C16+TUM_db2_S2_Treatm!Q3*Weighting!C17</f>
        <v>0</v>
      </c>
      <c r="D3" s="6">
        <f ca="1">+TUM_db2_S2_Treatm!B3*Weighting!D2+TUM_db2_S2_Treatm!C3*Weighting!D3+TUM_db2_S2_Treatm!D3*Weighting!D4+TUM_db2_S2_Treatm!E3*Weighting!D5+TUM_db2_S2_Treatm!F3*Weighting!D6+TUM_db2_S2_Treatm!G3*Weighting!D7+TUM_db2_S2_Treatm!H3*Weighting!D8+TUM_db2_S2_Treatm!I3*Weighting!D9+TUM_db2_S2_Treatm!J3*Weighting!D10+TUM_db2_S2_Treatm!K3*Weighting!D11+TUM_db2_S2_Treatm!L3*Weighting!D12+TUM_db2_S2_Treatm!M3*Weighting!D13+TUM_db2_S2_Treatm!N3*Weighting!D14+TUM_db2_S2_Treatm!O3*Weighting!D15+TUM_db2_S2_Treatm!P3*Weighting!D16+TUM_db2_S2_Treatm!Q3*Weighting!D17</f>
        <v>0</v>
      </c>
      <c r="E3" s="6">
        <f ca="1">+TUM_db2_S2_Treatm!B3*Weighting!E2+TUM_db2_S2_Treatm!C3*Weighting!E3+TUM_db2_S2_Treatm!D3*Weighting!E4+TUM_db2_S2_Treatm!E3*Weighting!E5+TUM_db2_S2_Treatm!F3*Weighting!E6+TUM_db2_S2_Treatm!G3*Weighting!E7+TUM_db2_S2_Treatm!H3*Weighting!E8+TUM_db2_S2_Treatm!I3*Weighting!E9+TUM_db2_S2_Treatm!J3*Weighting!E10+TUM_db2_S2_Treatm!K3*Weighting!E11+TUM_db2_S2_Treatm!L3*Weighting!E12+TUM_db2_S2_Treatm!M3*Weighting!E13+TUM_db2_S2_Treatm!N3*Weighting!E14+TUM_db2_S2_Treatm!O3*Weighting!E15+TUM_db2_S2_Treatm!P3*Weighting!E16+TUM_db2_S2_Treatm!Q3*Weighting!E17</f>
        <v>0</v>
      </c>
      <c r="F3" s="6">
        <f ca="1">+TUM_db2_S2_Treatm!B3*Weighting!F2+TUM_db2_S2_Treatm!C3*Weighting!F3+TUM_db2_S2_Treatm!D3*Weighting!F4+TUM_db2_S2_Treatm!E3*Weighting!F5+TUM_db2_S2_Treatm!F3*Weighting!F6+TUM_db2_S2_Treatm!G3*Weighting!F7+TUM_db2_S2_Treatm!H3*Weighting!F8+TUM_db2_S2_Treatm!I3*Weighting!F9+TUM_db2_S2_Treatm!J3*Weighting!F10+TUM_db2_S2_Treatm!K3*Weighting!F11+TUM_db2_S2_Treatm!L3*Weighting!F12+TUM_db2_S2_Treatm!M3*Weighting!F13+TUM_db2_S2_Treatm!N3*Weighting!F14+TUM_db2_S2_Treatm!O3*Weighting!F15+TUM_db2_S2_Treatm!P3*Weighting!F16+TUM_db2_S2_Treatm!Q3*Weighting!F17</f>
        <v>0</v>
      </c>
      <c r="G3" s="6">
        <f>+TUM_db2_S2_Treatm!B3*Weighting!G2+TUM_db2_S2_Treatm!C3*Weighting!G3+TUM_db2_S2_Treatm!D3*Weighting!G4+TUM_db2_S2_Treatm!E3*Weighting!G5+TUM_db2_S2_Treatm!F3*Weighting!G6+TUM_db2_S2_Treatm!G3*Weighting!G7+TUM_db2_S2_Treatm!H3*Weighting!G8+TUM_db2_S2_Treatm!I3*Weighting!G9+TUM_db2_S2_Treatm!J3*Weighting!G10+TUM_db2_S2_Treatm!K3*Weighting!G11+TUM_db2_S2_Treatm!L3*Weighting!G12+TUM_db2_S2_Treatm!M3*Weighting!G13+TUM_db2_S2_Treatm!N3*Weighting!G14+TUM_db2_S2_Treatm!O3*Weighting!G15+TUM_db2_S2_Treatm!P3*Weighting!G16+TUM_db2_S2_Treatm!Q3*Weighting!G17</f>
        <v>0</v>
      </c>
      <c r="H3" s="6">
        <f>+TUM_db2_S2_Treatm!B3*Weighting!H2+TUM_db2_S2_Treatm!C3*Weighting!H3+TUM_db2_S2_Treatm!D3*Weighting!H4+TUM_db2_S2_Treatm!E3*Weighting!H5+TUM_db2_S2_Treatm!F3*Weighting!H6+TUM_db2_S2_Treatm!G3*Weighting!H7+TUM_db2_S2_Treatm!H3*Weighting!H8+TUM_db2_S2_Treatm!I3*Weighting!H9+TUM_db2_S2_Treatm!J3*Weighting!H10+TUM_db2_S2_Treatm!K3*Weighting!H11+TUM_db2_S2_Treatm!L3*Weighting!H12+TUM_db2_S2_Treatm!M3*Weighting!H13+TUM_db2_S2_Treatm!N3*Weighting!H14+TUM_db2_S2_Treatm!O3*Weighting!H15+TUM_db2_S2_Treatm!P3*Weighting!H16+TUM_db2_S2_Treatm!Q3*Weighting!H17</f>
        <v>0</v>
      </c>
      <c r="I3" s="6">
        <f>+TUM_db2_S2_Treatm!B3*Weighting!I2+TUM_db2_S2_Treatm!C3*Weighting!I3+TUM_db2_S2_Treatm!D3*Weighting!I4+TUM_db2_S2_Treatm!E3*Weighting!I5+TUM_db2_S2_Treatm!F3*Weighting!I6+TUM_db2_S2_Treatm!G3*Weighting!I7+TUM_db2_S2_Treatm!H3*Weighting!I8+TUM_db2_S2_Treatm!I3*Weighting!I9+TUM_db2_S2_Treatm!J3*Weighting!I10+TUM_db2_S2_Treatm!K3*Weighting!I11+TUM_db2_S2_Treatm!L3*Weighting!I12+TUM_db2_S2_Treatm!M3*Weighting!I13+TUM_db2_S2_Treatm!N3*Weighting!I14+TUM_db2_S2_Treatm!O3*Weighting!I15+TUM_db2_S2_Treatm!P3*Weighting!I16+TUM_db2_S2_Treatm!Q3*Weighting!I17</f>
        <v>0</v>
      </c>
      <c r="J3" s="6">
        <f>+TUM_db2_S2_Treatm!B3*Weighting!J2+TUM_db2_S2_Treatm!C3*Weighting!J3+TUM_db2_S2_Treatm!D3*Weighting!J4+TUM_db2_S2_Treatm!E3*Weighting!J5+TUM_db2_S2_Treatm!F3*Weighting!J6+TUM_db2_S2_Treatm!G3*Weighting!J7+TUM_db2_S2_Treatm!H3*Weighting!J8+TUM_db2_S2_Treatm!I3*Weighting!J9+TUM_db2_S2_Treatm!J3*Weighting!J10+TUM_db2_S2_Treatm!K3*Weighting!J11+TUM_db2_S2_Treatm!L3*Weighting!J12+TUM_db2_S2_Treatm!M3*Weighting!J13+TUM_db2_S2_Treatm!N3*Weighting!J14+TUM_db2_S2_Treatm!O3*Weighting!J15+TUM_db2_S2_Treatm!P3*Weighting!J16+TUM_db2_S2_Treatm!Q3*Weighting!J17</f>
        <v>0</v>
      </c>
      <c r="K3" s="6">
        <f>+TUM_db2_S2_Treatm!B3*Weighting!K2+TUM_db2_S2_Treatm!C3*Weighting!K3+TUM_db2_S2_Treatm!D3*Weighting!K4+TUM_db2_S2_Treatm!E3*Weighting!K5+TUM_db2_S2_Treatm!F3*Weighting!K6+TUM_db2_S2_Treatm!G3*Weighting!K7+TUM_db2_S2_Treatm!H3*Weighting!K8+TUM_db2_S2_Treatm!I3*Weighting!K9+TUM_db2_S2_Treatm!J3*Weighting!K10+TUM_db2_S2_Treatm!K3*Weighting!K11+TUM_db2_S2_Treatm!L3*Weighting!K12+TUM_db2_S2_Treatm!M3*Weighting!K13+TUM_db2_S2_Treatm!N3*Weighting!K14+TUM_db2_S2_Treatm!O3*Weighting!K15+TUM_db2_S2_Treatm!P3*Weighting!K16+TUM_db2_S2_Treatm!Q3*Weighting!K17</f>
        <v>0</v>
      </c>
      <c r="L3" s="6">
        <f>+TUM_db2_S2_Treatm!B3*Weighting!L2+TUM_db2_S2_Treatm!C3*Weighting!L3+TUM_db2_S2_Treatm!D3*Weighting!L4+TUM_db2_S2_Treatm!E3*Weighting!L5+TUM_db2_S2_Treatm!F3*Weighting!L6+TUM_db2_S2_Treatm!G3*Weighting!L7+TUM_db2_S2_Treatm!H3*Weighting!L8+TUM_db2_S2_Treatm!I3*Weighting!L9+TUM_db2_S2_Treatm!J3*Weighting!L10+TUM_db2_S2_Treatm!K3*Weighting!L11+TUM_db2_S2_Treatm!L3*Weighting!L12+TUM_db2_S2_Treatm!M3*Weighting!L13+TUM_db2_S2_Treatm!N3*Weighting!L14+TUM_db2_S2_Treatm!O3*Weighting!L15+TUM_db2_S2_Treatm!P3*Weighting!L16+TUM_db2_S2_Treatm!Q3*Weighting!L17</f>
        <v>0</v>
      </c>
      <c r="M3" s="6">
        <f>+TUM_db2_S2_Treatm!B3*Weighting!M2+TUM_db2_S2_Treatm!C3*Weighting!M3+TUM_db2_S2_Treatm!D3*Weighting!M4+TUM_db2_S2_Treatm!E3*Weighting!M5+TUM_db2_S2_Treatm!F3*Weighting!M6+TUM_db2_S2_Treatm!G3*Weighting!M7+TUM_db2_S2_Treatm!H3*Weighting!M8+TUM_db2_S2_Treatm!I3*Weighting!M9+TUM_db2_S2_Treatm!J3*Weighting!M10+TUM_db2_S2_Treatm!K3*Weighting!M11+TUM_db2_S2_Treatm!L3*Weighting!M12+TUM_db2_S2_Treatm!M3*Weighting!M13+TUM_db2_S2_Treatm!N3*Weighting!M14+TUM_db2_S2_Treatm!O3*Weighting!M15+TUM_db2_S2_Treatm!P3*Weighting!M16+TUM_db2_S2_Treatm!Q3*Weighting!M17</f>
        <v>0</v>
      </c>
      <c r="N3" s="6">
        <f>+TUM_db2_S2_Treatm!B3*Weighting!N2+TUM_db2_S2_Treatm!C3*Weighting!N3+TUM_db2_S2_Treatm!D3*Weighting!N4+TUM_db2_S2_Treatm!E3*Weighting!N5+TUM_db2_S2_Treatm!F3*Weighting!N6+TUM_db2_S2_Treatm!G3*Weighting!N7+TUM_db2_S2_Treatm!H3*Weighting!N8+TUM_db2_S2_Treatm!I3*Weighting!N9+TUM_db2_S2_Treatm!J3*Weighting!N10+TUM_db2_S2_Treatm!K3*Weighting!N11+TUM_db2_S2_Treatm!L3*Weighting!N12+TUM_db2_S2_Treatm!M3*Weighting!N13+TUM_db2_S2_Treatm!N3*Weighting!N14+TUM_db2_S2_Treatm!O3*Weighting!N15+TUM_db2_S2_Treatm!P3*Weighting!N16+TUM_db2_S2_Treatm!Q3*Weighting!N17</f>
        <v>0</v>
      </c>
      <c r="O3" s="6">
        <f>+TUM_db2_S2_Treatm!B3*Weighting!O2+TUM_db2_S2_Treatm!C3*Weighting!O3+TUM_db2_S2_Treatm!D3*Weighting!O4+TUM_db2_S2_Treatm!E3*Weighting!O5+TUM_db2_S2_Treatm!F3*Weighting!O6+TUM_db2_S2_Treatm!G3*Weighting!O7+TUM_db2_S2_Treatm!H3*Weighting!O8+TUM_db2_S2_Treatm!I3*Weighting!O9+TUM_db2_S2_Treatm!J3*Weighting!O10+TUM_db2_S2_Treatm!K3*Weighting!O11+TUM_db2_S2_Treatm!L3*Weighting!O12+TUM_db2_S2_Treatm!M3*Weighting!O13+TUM_db2_S2_Treatm!N3*Weighting!O14+TUM_db2_S2_Treatm!O3*Weighting!O15+TUM_db2_S2_Treatm!P3*Weighting!O16+TUM_db2_S2_Treatm!Q3*Weighting!O17</f>
        <v>0</v>
      </c>
      <c r="P3" s="6">
        <f>+TUM_db2_S2_Treatm!B3*Weighting!P2+TUM_db2_S2_Treatm!C3*Weighting!P3+TUM_db2_S2_Treatm!D3*Weighting!P4+TUM_db2_S2_Treatm!E3*Weighting!P5+TUM_db2_S2_Treatm!F3*Weighting!P6+TUM_db2_S2_Treatm!G3*Weighting!P7+TUM_db2_S2_Treatm!H3*Weighting!P8+TUM_db2_S2_Treatm!I3*Weighting!P9+TUM_db2_S2_Treatm!J3*Weighting!P10+TUM_db2_S2_Treatm!K3*Weighting!P11+TUM_db2_S2_Treatm!L3*Weighting!P12+TUM_db2_S2_Treatm!M3*Weighting!P13+TUM_db2_S2_Treatm!N3*Weighting!P14+TUM_db2_S2_Treatm!O3*Weighting!P15+TUM_db2_S2_Treatm!P3*Weighting!P16+TUM_db2_S2_Treatm!Q3*Weighting!P17</f>
        <v>0</v>
      </c>
      <c r="Q3" s="6">
        <f>+TUM_db2_S2_Treatm!B3*Weighting!Q2+TUM_db2_S2_Treatm!C3*Weighting!Q3+TUM_db2_S2_Treatm!D3*Weighting!Q4+TUM_db2_S2_Treatm!E3*Weighting!Q5+TUM_db2_S2_Treatm!F3*Weighting!Q6+TUM_db2_S2_Treatm!G3*Weighting!Q7+TUM_db2_S2_Treatm!H3*Weighting!Q8+TUM_db2_S2_Treatm!I3*Weighting!Q9+TUM_db2_S2_Treatm!J3*Weighting!Q10+TUM_db2_S2_Treatm!K3*Weighting!Q11+TUM_db2_S2_Treatm!L3*Weighting!Q12+TUM_db2_S2_Treatm!M3*Weighting!Q13+TUM_db2_S2_Treatm!N3*Weighting!Q14+TUM_db2_S2_Treatm!O3*Weighting!Q15+TUM_db2_S2_Treatm!P3*Weighting!Q16+TUM_db2_S2_Treatm!Q3*Weighting!Q17</f>
        <v>0</v>
      </c>
      <c r="R3" s="6">
        <f>+TUM_db2_S2_Treatm!B3*Weighting!R2+TUM_db2_S2_Treatm!C3*Weighting!R3+TUM_db2_S2_Treatm!D3*Weighting!R4+TUM_db2_S2_Treatm!E3*Weighting!R5+TUM_db2_S2_Treatm!F3*Weighting!R6+TUM_db2_S2_Treatm!G3*Weighting!R7+TUM_db2_S2_Treatm!H3*Weighting!R8+TUM_db2_S2_Treatm!I3*Weighting!R9+TUM_db2_S2_Treatm!J3*Weighting!R10+TUM_db2_S2_Treatm!K3*Weighting!R11+TUM_db2_S2_Treatm!L3*Weighting!R12+TUM_db2_S2_Treatm!M3*Weighting!R13+TUM_db2_S2_Treatm!N3*Weighting!R14+TUM_db2_S2_Treatm!O3*Weighting!R15+TUM_db2_S2_Treatm!P3*Weighting!R16+TUM_db2_S2_Treatm!Q3*Weighting!R17</f>
        <v>0</v>
      </c>
      <c r="S3" s="6">
        <f>+TUM_db2_S2_Treatm!B3*Weighting!S2+TUM_db2_S2_Treatm!C3*Weighting!S3+TUM_db2_S2_Treatm!D3*Weighting!S4+TUM_db2_S2_Treatm!E3*Weighting!S5+TUM_db2_S2_Treatm!F3*Weighting!S6+TUM_db2_S2_Treatm!G3*Weighting!S7+TUM_db2_S2_Treatm!H3*Weighting!S8+TUM_db2_S2_Treatm!I3*Weighting!S9+TUM_db2_S2_Treatm!J3*Weighting!S10+TUM_db2_S2_Treatm!K3*Weighting!S11+TUM_db2_S2_Treatm!L3*Weighting!S12+TUM_db2_S2_Treatm!M3*Weighting!S13+TUM_db2_S2_Treatm!N3*Weighting!S14+TUM_db2_S2_Treatm!O3*Weighting!S15+TUM_db2_S2_Treatm!P3*Weighting!S16+TUM_db2_S2_Treatm!Q3*Weighting!S17</f>
        <v>0</v>
      </c>
      <c r="T3" s="6">
        <f>+TUM_db2_S2_Treatm!B3*Weighting!T2+TUM_db2_S2_Treatm!C3*Weighting!T3+TUM_db2_S2_Treatm!D3*Weighting!T4+TUM_db2_S2_Treatm!E3*Weighting!T5+TUM_db2_S2_Treatm!F3*Weighting!T6+TUM_db2_S2_Treatm!G3*Weighting!T7+TUM_db2_S2_Treatm!H3*Weighting!T8+TUM_db2_S2_Treatm!I3*Weighting!T9+TUM_db2_S2_Treatm!J3*Weighting!T10+TUM_db2_S2_Treatm!K3*Weighting!T11+TUM_db2_S2_Treatm!L3*Weighting!T12+TUM_db2_S2_Treatm!M3*Weighting!T13+TUM_db2_S2_Treatm!N3*Weighting!T14+TUM_db2_S2_Treatm!O3*Weighting!T15+TUM_db2_S2_Treatm!P3*Weighting!T16+TUM_db2_S2_Treatm!Q3*Weighting!T17</f>
        <v>0</v>
      </c>
      <c r="U3" s="6">
        <f>+TUM_db2_S2_Treatm!B3*Weighting!U2+TUM_db2_S2_Treatm!C3*Weighting!U3+TUM_db2_S2_Treatm!D3*Weighting!U4+TUM_db2_S2_Treatm!E3*Weighting!U5+TUM_db2_S2_Treatm!F3*Weighting!U6+TUM_db2_S2_Treatm!G3*Weighting!U7+TUM_db2_S2_Treatm!H3*Weighting!U8+TUM_db2_S2_Treatm!I3*Weighting!U9+TUM_db2_S2_Treatm!J3*Weighting!U10+TUM_db2_S2_Treatm!K3*Weighting!U11+TUM_db2_S2_Treatm!L3*Weighting!U12+TUM_db2_S2_Treatm!M3*Weighting!U13+TUM_db2_S2_Treatm!N3*Weighting!U14+TUM_db2_S2_Treatm!O3*Weighting!U15+TUM_db2_S2_Treatm!P3*Weighting!U16+TUM_db2_S2_Treatm!Q3*Weighting!U17</f>
        <v>0</v>
      </c>
      <c r="V3" s="6">
        <f>+TUM_db2_S2_Treatm!B3*Weighting!V2+TUM_db2_S2_Treatm!C3*Weighting!V3+TUM_db2_S2_Treatm!D3*Weighting!V4+TUM_db2_S2_Treatm!E3*Weighting!V5+TUM_db2_S2_Treatm!F3*Weighting!V6+TUM_db2_S2_Treatm!G3*Weighting!V7+TUM_db2_S2_Treatm!H3*Weighting!V8+TUM_db2_S2_Treatm!I3*Weighting!V9+TUM_db2_S2_Treatm!J3*Weighting!V10+TUM_db2_S2_Treatm!K3*Weighting!V11+TUM_db2_S2_Treatm!L3*Weighting!V12+TUM_db2_S2_Treatm!M3*Weighting!V13+TUM_db2_S2_Treatm!N3*Weighting!V14+TUM_db2_S2_Treatm!O3*Weighting!V15+TUM_db2_S2_Treatm!P3*Weighting!V16+TUM_db2_S2_Treatm!Q3*Weighting!V17</f>
        <v>0</v>
      </c>
      <c r="W3" s="6">
        <f>+TUM_db2_S2_Treatm!B3*Weighting!W2+TUM_db2_S2_Treatm!C3*Weighting!W3+TUM_db2_S2_Treatm!D3*Weighting!W4+TUM_db2_S2_Treatm!E3*Weighting!W5+TUM_db2_S2_Treatm!F3*Weighting!W6+TUM_db2_S2_Treatm!G3*Weighting!W7+TUM_db2_S2_Treatm!H3*Weighting!W8+TUM_db2_S2_Treatm!I3*Weighting!W9+TUM_db2_S2_Treatm!J3*Weighting!W10+TUM_db2_S2_Treatm!K3*Weighting!W11+TUM_db2_S2_Treatm!L3*Weighting!W12+TUM_db2_S2_Treatm!M3*Weighting!W13+TUM_db2_S2_Treatm!N3*Weighting!W14+TUM_db2_S2_Treatm!O3*Weighting!W15+TUM_db2_S2_Treatm!P3*Weighting!W16+TUM_db2_S2_Treatm!Q3*Weighting!W17</f>
        <v>0</v>
      </c>
      <c r="X3" s="6">
        <f>+TUM_db2_S2_Treatm!B3*Weighting!X2+TUM_db2_S2_Treatm!C3*Weighting!X3+TUM_db2_S2_Treatm!D3*Weighting!X4+TUM_db2_S2_Treatm!E3*Weighting!X5+TUM_db2_S2_Treatm!F3*Weighting!X6+TUM_db2_S2_Treatm!G3*Weighting!X7+TUM_db2_S2_Treatm!H3*Weighting!X8+TUM_db2_S2_Treatm!I3*Weighting!X9+TUM_db2_S2_Treatm!J3*Weighting!X10+TUM_db2_S2_Treatm!K3*Weighting!X11+TUM_db2_S2_Treatm!L3*Weighting!X12+TUM_db2_S2_Treatm!M3*Weighting!X13+TUM_db2_S2_Treatm!N3*Weighting!X14+TUM_db2_S2_Treatm!O3*Weighting!X15+TUM_db2_S2_Treatm!P3*Weighting!X16+TUM_db2_S2_Treatm!Q3*Weighting!X17</f>
        <v>0</v>
      </c>
      <c r="Y3" s="6">
        <f>+TUM_db2_S2_Treatm!B3*Weighting!Y2+TUM_db2_S2_Treatm!C3*Weighting!Y3+TUM_db2_S2_Treatm!D3*Weighting!Y4+TUM_db2_S2_Treatm!E3*Weighting!Y5+TUM_db2_S2_Treatm!F3*Weighting!Y6+TUM_db2_S2_Treatm!G3*Weighting!Y7+TUM_db2_S2_Treatm!H3*Weighting!Y8+TUM_db2_S2_Treatm!I3*Weighting!Y9+TUM_db2_S2_Treatm!J3*Weighting!Y10+TUM_db2_S2_Treatm!K3*Weighting!Y11+TUM_db2_S2_Treatm!L3*Weighting!Y12+TUM_db2_S2_Treatm!M3*Weighting!Y13+TUM_db2_S2_Treatm!N3*Weighting!Y14+TUM_db2_S2_Treatm!O3*Weighting!Y15+TUM_db2_S2_Treatm!P3*Weighting!Y16+TUM_db2_S2_Treatm!Q3*Weighting!Y17</f>
        <v>0</v>
      </c>
      <c r="Z3" s="6">
        <f>+TUM_db2_S2_Treatm!B3*Weighting!Z2+TUM_db2_S2_Treatm!C3*Weighting!Z3+TUM_db2_S2_Treatm!D3*Weighting!Z4+TUM_db2_S2_Treatm!E3*Weighting!Z5+TUM_db2_S2_Treatm!F3*Weighting!Z6+TUM_db2_S2_Treatm!G3*Weighting!Z7+TUM_db2_S2_Treatm!H3*Weighting!Z8+TUM_db2_S2_Treatm!I3*Weighting!Z9+TUM_db2_S2_Treatm!J3*Weighting!Z10+TUM_db2_S2_Treatm!K3*Weighting!Z11+TUM_db2_S2_Treatm!L3*Weighting!Z12+TUM_db2_S2_Treatm!M3*Weighting!Z13+TUM_db2_S2_Treatm!N3*Weighting!Z14+TUM_db2_S2_Treatm!O3*Weighting!Z15+TUM_db2_S2_Treatm!P3*Weighting!Z16+TUM_db2_S2_Treatm!Q3*Weighting!Z17</f>
        <v>0</v>
      </c>
      <c r="AA3" s="6">
        <f>+TUM_db2_S2_Treatm!B3*Weighting!AA2+TUM_db2_S2_Treatm!C3*Weighting!AA3+TUM_db2_S2_Treatm!D3*Weighting!AA4+TUM_db2_S2_Treatm!E3*Weighting!AA5+TUM_db2_S2_Treatm!F3*Weighting!AA6+TUM_db2_S2_Treatm!G3*Weighting!AA7+TUM_db2_S2_Treatm!H3*Weighting!AA8+TUM_db2_S2_Treatm!I3*Weighting!AA9+TUM_db2_S2_Treatm!J3*Weighting!AA10+TUM_db2_S2_Treatm!K3*Weighting!AA11+TUM_db2_S2_Treatm!L3*Weighting!AA12+TUM_db2_S2_Treatm!M3*Weighting!AA13+TUM_db2_S2_Treatm!N3*Weighting!AA14+TUM_db2_S2_Treatm!O3*Weighting!AA15+TUM_db2_S2_Treatm!P3*Weighting!AA16+TUM_db2_S2_Treatm!Q3*Weighting!AA17</f>
        <v>0</v>
      </c>
    </row>
    <row r="4" spans="1:27" x14ac:dyDescent="0.35">
      <c r="A4" s="5" t="s">
        <v>3</v>
      </c>
      <c r="B4" s="6">
        <f ca="1">+TUM_db2_S2_Treatm!B4*Weighting!B2+TUM_db2_S2_Treatm!C4*Weighting!B3+TUM_db2_S2_Treatm!D4*Weighting!B4+TUM_db2_S2_Treatm!E4*Weighting!B5+TUM_db2_S2_Treatm!F4*Weighting!B6+TUM_db2_S2_Treatm!G4*Weighting!B7+TUM_db2_S2_Treatm!H4*Weighting!B8+TUM_db2_S2_Treatm!I4*Weighting!B9+TUM_db2_S2_Treatm!J4*Weighting!B10+TUM_db2_S2_Treatm!K4*Weighting!B11+TUM_db2_S2_Treatm!L4*Weighting!B12+TUM_db2_S2_Treatm!M4*Weighting!B13+TUM_db2_S2_Treatm!N4*Weighting!B14+TUM_db2_S2_Treatm!O4*Weighting!B15+TUM_db2_S2_Treatm!P4*Weighting!B16+TUM_db2_S2_Treatm!Q4*Weighting!B17</f>
        <v>32.243551406152555</v>
      </c>
      <c r="C4" s="6">
        <f ca="1">+TUM_db2_S2_Treatm!B4*Weighting!C2+TUM_db2_S2_Treatm!C4*Weighting!C3+TUM_db2_S2_Treatm!D4*Weighting!C4+TUM_db2_S2_Treatm!E4*Weighting!C5+TUM_db2_S2_Treatm!F4*Weighting!C6+TUM_db2_S2_Treatm!G4*Weighting!C7+TUM_db2_S2_Treatm!H4*Weighting!C8+TUM_db2_S2_Treatm!I4*Weighting!C9+TUM_db2_S2_Treatm!J4*Weighting!C10+TUM_db2_S2_Treatm!K4*Weighting!C11+TUM_db2_S2_Treatm!L4*Weighting!C12+TUM_db2_S2_Treatm!M4*Weighting!C13+TUM_db2_S2_Treatm!N4*Weighting!C14+TUM_db2_S2_Treatm!O4*Weighting!C15+TUM_db2_S2_Treatm!P4*Weighting!C16+TUM_db2_S2_Treatm!Q4*Weighting!C17</f>
        <v>26.222984031787473</v>
      </c>
      <c r="D4" s="6">
        <f ca="1">+TUM_db2_S2_Treatm!B4*Weighting!D2+TUM_db2_S2_Treatm!C4*Weighting!D3+TUM_db2_S2_Treatm!D4*Weighting!D4+TUM_db2_S2_Treatm!E4*Weighting!D5+TUM_db2_S2_Treatm!F4*Weighting!D6+TUM_db2_S2_Treatm!G4*Weighting!D7+TUM_db2_S2_Treatm!H4*Weighting!D8+TUM_db2_S2_Treatm!I4*Weighting!D9+TUM_db2_S2_Treatm!J4*Weighting!D10+TUM_db2_S2_Treatm!K4*Weighting!D11+TUM_db2_S2_Treatm!L4*Weighting!D12+TUM_db2_S2_Treatm!M4*Weighting!D13+TUM_db2_S2_Treatm!N4*Weighting!D14+TUM_db2_S2_Treatm!O4*Weighting!D15+TUM_db2_S2_Treatm!P4*Weighting!D16+TUM_db2_S2_Treatm!Q4*Weighting!D17</f>
        <v>31.787787582210509</v>
      </c>
      <c r="E4" s="6">
        <f ca="1">+TUM_db2_S2_Treatm!B4*Weighting!E2+TUM_db2_S2_Treatm!C4*Weighting!E3+TUM_db2_S2_Treatm!D4*Weighting!E4+TUM_db2_S2_Treatm!E4*Weighting!E5+TUM_db2_S2_Treatm!F4*Weighting!E6+TUM_db2_S2_Treatm!G4*Weighting!E7+TUM_db2_S2_Treatm!H4*Weighting!E8+TUM_db2_S2_Treatm!I4*Weighting!E9+TUM_db2_S2_Treatm!J4*Weighting!E10+TUM_db2_S2_Treatm!K4*Weighting!E11+TUM_db2_S2_Treatm!L4*Weighting!E12+TUM_db2_S2_Treatm!M4*Weighting!E13+TUM_db2_S2_Treatm!N4*Weighting!E14+TUM_db2_S2_Treatm!O4*Weighting!E15+TUM_db2_S2_Treatm!P4*Weighting!E16+TUM_db2_S2_Treatm!Q4*Weighting!E17</f>
        <v>16.029941566206134</v>
      </c>
      <c r="F4" s="6">
        <f ca="1">+TUM_db2_S2_Treatm!B4*Weighting!F2+TUM_db2_S2_Treatm!C4*Weighting!F3+TUM_db2_S2_Treatm!D4*Weighting!F4+TUM_db2_S2_Treatm!E4*Weighting!F5+TUM_db2_S2_Treatm!F4*Weighting!F6+TUM_db2_S2_Treatm!G4*Weighting!F7+TUM_db2_S2_Treatm!H4*Weighting!F8+TUM_db2_S2_Treatm!I4*Weighting!F9+TUM_db2_S2_Treatm!J4*Weighting!F10+TUM_db2_S2_Treatm!K4*Weighting!F11+TUM_db2_S2_Treatm!L4*Weighting!F12+TUM_db2_S2_Treatm!M4*Weighting!F13+TUM_db2_S2_Treatm!N4*Weighting!F14+TUM_db2_S2_Treatm!O4*Weighting!F15+TUM_db2_S2_Treatm!P4*Weighting!F16+TUM_db2_S2_Treatm!Q4*Weighting!F17</f>
        <v>30.308780665608452</v>
      </c>
      <c r="G4" s="6">
        <f>+TUM_db2_S2_Treatm!B4*Weighting!G2+TUM_db2_S2_Treatm!C4*Weighting!G3+TUM_db2_S2_Treatm!D4*Weighting!G4+TUM_db2_S2_Treatm!E4*Weighting!G5+TUM_db2_S2_Treatm!F4*Weighting!G6+TUM_db2_S2_Treatm!G4*Weighting!G7+TUM_db2_S2_Treatm!H4*Weighting!G8+TUM_db2_S2_Treatm!I4*Weighting!G9+TUM_db2_S2_Treatm!J4*Weighting!G10+TUM_db2_S2_Treatm!K4*Weighting!G11+TUM_db2_S2_Treatm!L4*Weighting!G12+TUM_db2_S2_Treatm!M4*Weighting!G13+TUM_db2_S2_Treatm!N4*Weighting!G14+TUM_db2_S2_Treatm!O4*Weighting!G15+TUM_db2_S2_Treatm!P4*Weighting!G16+TUM_db2_S2_Treatm!Q4*Weighting!G17</f>
        <v>17.891124951375115</v>
      </c>
      <c r="H4" s="6">
        <f>+TUM_db2_S2_Treatm!B4*Weighting!H2+TUM_db2_S2_Treatm!C4*Weighting!H3+TUM_db2_S2_Treatm!D4*Weighting!H4+TUM_db2_S2_Treatm!E4*Weighting!H5+TUM_db2_S2_Treatm!F4*Weighting!H6+TUM_db2_S2_Treatm!G4*Weighting!H7+TUM_db2_S2_Treatm!H4*Weighting!H8+TUM_db2_S2_Treatm!I4*Weighting!H9+TUM_db2_S2_Treatm!J4*Weighting!H10+TUM_db2_S2_Treatm!K4*Weighting!H11+TUM_db2_S2_Treatm!L4*Weighting!H12+TUM_db2_S2_Treatm!M4*Weighting!H13+TUM_db2_S2_Treatm!N4*Weighting!H14+TUM_db2_S2_Treatm!O4*Weighting!H15+TUM_db2_S2_Treatm!P4*Weighting!H16+TUM_db2_S2_Treatm!Q4*Weighting!H17</f>
        <v>16.750884115802197</v>
      </c>
      <c r="I4" s="6">
        <f>+TUM_db2_S2_Treatm!B4*Weighting!I2+TUM_db2_S2_Treatm!C4*Weighting!I3+TUM_db2_S2_Treatm!D4*Weighting!I4+TUM_db2_S2_Treatm!E4*Weighting!I5+TUM_db2_S2_Treatm!F4*Weighting!I6+TUM_db2_S2_Treatm!G4*Weighting!I7+TUM_db2_S2_Treatm!H4*Weighting!I8+TUM_db2_S2_Treatm!I4*Weighting!I9+TUM_db2_S2_Treatm!J4*Weighting!I10+TUM_db2_S2_Treatm!K4*Weighting!I11+TUM_db2_S2_Treatm!L4*Weighting!I12+TUM_db2_S2_Treatm!M4*Weighting!I13+TUM_db2_S2_Treatm!N4*Weighting!I14+TUM_db2_S2_Treatm!O4*Weighting!I15+TUM_db2_S2_Treatm!P4*Weighting!I16+TUM_db2_S2_Treatm!Q4*Weighting!I17</f>
        <v>18.566102382794611</v>
      </c>
      <c r="J4" s="6">
        <f>+TUM_db2_S2_Treatm!B4*Weighting!J2+TUM_db2_S2_Treatm!C4*Weighting!J3+TUM_db2_S2_Treatm!D4*Weighting!J4+TUM_db2_S2_Treatm!E4*Weighting!J5+TUM_db2_S2_Treatm!F4*Weighting!J6+TUM_db2_S2_Treatm!G4*Weighting!J7+TUM_db2_S2_Treatm!H4*Weighting!J8+TUM_db2_S2_Treatm!I4*Weighting!J9+TUM_db2_S2_Treatm!J4*Weighting!J10+TUM_db2_S2_Treatm!K4*Weighting!J11+TUM_db2_S2_Treatm!L4*Weighting!J12+TUM_db2_S2_Treatm!M4*Weighting!J13+TUM_db2_S2_Treatm!N4*Weighting!J14+TUM_db2_S2_Treatm!O4*Weighting!J15+TUM_db2_S2_Treatm!P4*Weighting!J16+TUM_db2_S2_Treatm!Q4*Weighting!J17</f>
        <v>14.057154761630148</v>
      </c>
      <c r="K4" s="6">
        <f>+TUM_db2_S2_Treatm!B4*Weighting!K2+TUM_db2_S2_Treatm!C4*Weighting!K3+TUM_db2_S2_Treatm!D4*Weighting!K4+TUM_db2_S2_Treatm!E4*Weighting!K5+TUM_db2_S2_Treatm!F4*Weighting!K6+TUM_db2_S2_Treatm!G4*Weighting!K7+TUM_db2_S2_Treatm!H4*Weighting!K8+TUM_db2_S2_Treatm!I4*Weighting!K9+TUM_db2_S2_Treatm!J4*Weighting!K10+TUM_db2_S2_Treatm!K4*Weighting!K11+TUM_db2_S2_Treatm!L4*Weighting!K12+TUM_db2_S2_Treatm!M4*Weighting!K13+TUM_db2_S2_Treatm!N4*Weighting!K14+TUM_db2_S2_Treatm!O4*Weighting!K15+TUM_db2_S2_Treatm!P4*Weighting!K16+TUM_db2_S2_Treatm!Q4*Weighting!K17</f>
        <v>17.64946412814308</v>
      </c>
      <c r="L4" s="6">
        <f>+TUM_db2_S2_Treatm!B4*Weighting!L2+TUM_db2_S2_Treatm!C4*Weighting!L3+TUM_db2_S2_Treatm!D4*Weighting!L4+TUM_db2_S2_Treatm!E4*Weighting!L5+TUM_db2_S2_Treatm!F4*Weighting!L6+TUM_db2_S2_Treatm!G4*Weighting!L7+TUM_db2_S2_Treatm!H4*Weighting!L8+TUM_db2_S2_Treatm!I4*Weighting!L9+TUM_db2_S2_Treatm!J4*Weighting!L10+TUM_db2_S2_Treatm!K4*Weighting!L11+TUM_db2_S2_Treatm!L4*Weighting!L12+TUM_db2_S2_Treatm!M4*Weighting!L13+TUM_db2_S2_Treatm!N4*Weighting!L14+TUM_db2_S2_Treatm!O4*Weighting!L15+TUM_db2_S2_Treatm!P4*Weighting!L16+TUM_db2_S2_Treatm!Q4*Weighting!L17</f>
        <v>21.312798422473026</v>
      </c>
      <c r="M4" s="6">
        <f>+TUM_db2_S2_Treatm!B4*Weighting!M2+TUM_db2_S2_Treatm!C4*Weighting!M3+TUM_db2_S2_Treatm!D4*Weighting!M4+TUM_db2_S2_Treatm!E4*Weighting!M5+TUM_db2_S2_Treatm!F4*Weighting!M6+TUM_db2_S2_Treatm!G4*Weighting!M7+TUM_db2_S2_Treatm!H4*Weighting!M8+TUM_db2_S2_Treatm!I4*Weighting!M9+TUM_db2_S2_Treatm!J4*Weighting!M10+TUM_db2_S2_Treatm!K4*Weighting!M11+TUM_db2_S2_Treatm!L4*Weighting!M12+TUM_db2_S2_Treatm!M4*Weighting!M13+TUM_db2_S2_Treatm!N4*Weighting!M14+TUM_db2_S2_Treatm!O4*Weighting!M15+TUM_db2_S2_Treatm!P4*Weighting!M16+TUM_db2_S2_Treatm!Q4*Weighting!M17</f>
        <v>0.77577994363155212</v>
      </c>
      <c r="N4" s="6">
        <f>+TUM_db2_S2_Treatm!B4*Weighting!N2+TUM_db2_S2_Treatm!C4*Weighting!N3+TUM_db2_S2_Treatm!D4*Weighting!N4+TUM_db2_S2_Treatm!E4*Weighting!N5+TUM_db2_S2_Treatm!F4*Weighting!N6+TUM_db2_S2_Treatm!G4*Weighting!N7+TUM_db2_S2_Treatm!H4*Weighting!N8+TUM_db2_S2_Treatm!I4*Weighting!N9+TUM_db2_S2_Treatm!J4*Weighting!N10+TUM_db2_S2_Treatm!K4*Weighting!N11+TUM_db2_S2_Treatm!L4*Weighting!N12+TUM_db2_S2_Treatm!M4*Weighting!N13+TUM_db2_S2_Treatm!N4*Weighting!N14+TUM_db2_S2_Treatm!O4*Weighting!N15+TUM_db2_S2_Treatm!P4*Weighting!N16+TUM_db2_S2_Treatm!Q4*Weighting!N17</f>
        <v>62.881541768378092</v>
      </c>
      <c r="O4" s="6">
        <f>+TUM_db2_S2_Treatm!B4*Weighting!O2+TUM_db2_S2_Treatm!C4*Weighting!O3+TUM_db2_S2_Treatm!D4*Weighting!O4+TUM_db2_S2_Treatm!E4*Weighting!O5+TUM_db2_S2_Treatm!F4*Weighting!O6+TUM_db2_S2_Treatm!G4*Weighting!O7+TUM_db2_S2_Treatm!H4*Weighting!O8+TUM_db2_S2_Treatm!I4*Weighting!O9+TUM_db2_S2_Treatm!J4*Weighting!O10+TUM_db2_S2_Treatm!K4*Weighting!O11+TUM_db2_S2_Treatm!L4*Weighting!O12+TUM_db2_S2_Treatm!M4*Weighting!O13+TUM_db2_S2_Treatm!N4*Weighting!O14+TUM_db2_S2_Treatm!O4*Weighting!O15+TUM_db2_S2_Treatm!P4*Weighting!O16+TUM_db2_S2_Treatm!Q4*Weighting!O17</f>
        <v>26.764277537306008</v>
      </c>
      <c r="P4" s="6">
        <f>+TUM_db2_S2_Treatm!B4*Weighting!P2+TUM_db2_S2_Treatm!C4*Weighting!P3+TUM_db2_S2_Treatm!D4*Weighting!P4+TUM_db2_S2_Treatm!E4*Weighting!P5+TUM_db2_S2_Treatm!F4*Weighting!P6+TUM_db2_S2_Treatm!G4*Weighting!P7+TUM_db2_S2_Treatm!H4*Weighting!P8+TUM_db2_S2_Treatm!I4*Weighting!P9+TUM_db2_S2_Treatm!J4*Weighting!P10+TUM_db2_S2_Treatm!K4*Weighting!P11+TUM_db2_S2_Treatm!L4*Weighting!P12+TUM_db2_S2_Treatm!M4*Weighting!P13+TUM_db2_S2_Treatm!N4*Weighting!P14+TUM_db2_S2_Treatm!O4*Weighting!P15+TUM_db2_S2_Treatm!P4*Weighting!P16+TUM_db2_S2_Treatm!Q4*Weighting!P17</f>
        <v>25.489020286716318</v>
      </c>
      <c r="Q4" s="6">
        <f>+TUM_db2_S2_Treatm!B4*Weighting!Q2+TUM_db2_S2_Treatm!C4*Weighting!Q3+TUM_db2_S2_Treatm!D4*Weighting!Q4+TUM_db2_S2_Treatm!E4*Weighting!Q5+TUM_db2_S2_Treatm!F4*Weighting!Q6+TUM_db2_S2_Treatm!G4*Weighting!Q7+TUM_db2_S2_Treatm!H4*Weighting!Q8+TUM_db2_S2_Treatm!I4*Weighting!Q9+TUM_db2_S2_Treatm!J4*Weighting!Q10+TUM_db2_S2_Treatm!K4*Weighting!Q11+TUM_db2_S2_Treatm!L4*Weighting!Q12+TUM_db2_S2_Treatm!M4*Weighting!Q13+TUM_db2_S2_Treatm!N4*Weighting!Q14+TUM_db2_S2_Treatm!O4*Weighting!Q15+TUM_db2_S2_Treatm!P4*Weighting!Q16+TUM_db2_S2_Treatm!Q4*Weighting!Q17</f>
        <v>1.5485460861775135</v>
      </c>
      <c r="R4" s="6">
        <f>+TUM_db2_S2_Treatm!B4*Weighting!R2+TUM_db2_S2_Treatm!C4*Weighting!R3+TUM_db2_S2_Treatm!D4*Weighting!R4+TUM_db2_S2_Treatm!E4*Weighting!R5+TUM_db2_S2_Treatm!F4*Weighting!R6+TUM_db2_S2_Treatm!G4*Weighting!R7+TUM_db2_S2_Treatm!H4*Weighting!R8+TUM_db2_S2_Treatm!I4*Weighting!R9+TUM_db2_S2_Treatm!J4*Weighting!R10+TUM_db2_S2_Treatm!K4*Weighting!R11+TUM_db2_S2_Treatm!L4*Weighting!R12+TUM_db2_S2_Treatm!M4*Weighting!R13+TUM_db2_S2_Treatm!N4*Weighting!R14+TUM_db2_S2_Treatm!O4*Weighting!R15+TUM_db2_S2_Treatm!P4*Weighting!R16+TUM_db2_S2_Treatm!Q4*Weighting!R17</f>
        <v>15.149597451149271</v>
      </c>
      <c r="S4" s="6">
        <f>+TUM_db2_S2_Treatm!B4*Weighting!S2+TUM_db2_S2_Treatm!C4*Weighting!S3+TUM_db2_S2_Treatm!D4*Weighting!S4+TUM_db2_S2_Treatm!E4*Weighting!S5+TUM_db2_S2_Treatm!F4*Weighting!S6+TUM_db2_S2_Treatm!G4*Weighting!S7+TUM_db2_S2_Treatm!H4*Weighting!S8+TUM_db2_S2_Treatm!I4*Weighting!S9+TUM_db2_S2_Treatm!J4*Weighting!S10+TUM_db2_S2_Treatm!K4*Weighting!S11+TUM_db2_S2_Treatm!L4*Weighting!S12+TUM_db2_S2_Treatm!M4*Weighting!S13+TUM_db2_S2_Treatm!N4*Weighting!S14+TUM_db2_S2_Treatm!O4*Weighting!S15+TUM_db2_S2_Treatm!P4*Weighting!S16+TUM_db2_S2_Treatm!Q4*Weighting!S17</f>
        <v>36.317489546999489</v>
      </c>
      <c r="T4" s="6">
        <f>+TUM_db2_S2_Treatm!B4*Weighting!T2+TUM_db2_S2_Treatm!C4*Weighting!T3+TUM_db2_S2_Treatm!D4*Weighting!T4+TUM_db2_S2_Treatm!E4*Weighting!T5+TUM_db2_S2_Treatm!F4*Weighting!T6+TUM_db2_S2_Treatm!G4*Weighting!T7+TUM_db2_S2_Treatm!H4*Weighting!T8+TUM_db2_S2_Treatm!I4*Weighting!T9+TUM_db2_S2_Treatm!J4*Weighting!T10+TUM_db2_S2_Treatm!K4*Weighting!T11+TUM_db2_S2_Treatm!L4*Weighting!T12+TUM_db2_S2_Treatm!M4*Weighting!T13+TUM_db2_S2_Treatm!N4*Weighting!T14+TUM_db2_S2_Treatm!O4*Weighting!T15+TUM_db2_S2_Treatm!P4*Weighting!T16+TUM_db2_S2_Treatm!Q4*Weighting!T17</f>
        <v>49.880139099584646</v>
      </c>
      <c r="U4" s="6">
        <f>+TUM_db2_S2_Treatm!B4*Weighting!U2+TUM_db2_S2_Treatm!C4*Weighting!U3+TUM_db2_S2_Treatm!D4*Weighting!U4+TUM_db2_S2_Treatm!E4*Weighting!U5+TUM_db2_S2_Treatm!F4*Weighting!U6+TUM_db2_S2_Treatm!G4*Weighting!U7+TUM_db2_S2_Treatm!H4*Weighting!U8+TUM_db2_S2_Treatm!I4*Weighting!U9+TUM_db2_S2_Treatm!J4*Weighting!U10+TUM_db2_S2_Treatm!K4*Weighting!U11+TUM_db2_S2_Treatm!L4*Weighting!U12+TUM_db2_S2_Treatm!M4*Weighting!U13+TUM_db2_S2_Treatm!N4*Weighting!U14+TUM_db2_S2_Treatm!O4*Weighting!U15+TUM_db2_S2_Treatm!P4*Weighting!U16+TUM_db2_S2_Treatm!Q4*Weighting!U17</f>
        <v>1.0357675857578796</v>
      </c>
      <c r="V4" s="6">
        <f>+TUM_db2_S2_Treatm!B4*Weighting!V2+TUM_db2_S2_Treatm!C4*Weighting!V3+TUM_db2_S2_Treatm!D4*Weighting!V4+TUM_db2_S2_Treatm!E4*Weighting!V5+TUM_db2_S2_Treatm!F4*Weighting!V6+TUM_db2_S2_Treatm!G4*Weighting!V7+TUM_db2_S2_Treatm!H4*Weighting!V8+TUM_db2_S2_Treatm!I4*Weighting!V9+TUM_db2_S2_Treatm!J4*Weighting!V10+TUM_db2_S2_Treatm!K4*Weighting!V11+TUM_db2_S2_Treatm!L4*Weighting!V12+TUM_db2_S2_Treatm!M4*Weighting!V13+TUM_db2_S2_Treatm!N4*Weighting!V14+TUM_db2_S2_Treatm!O4*Weighting!V15+TUM_db2_S2_Treatm!P4*Weighting!V16+TUM_db2_S2_Treatm!Q4*Weighting!V17</f>
        <v>7.580739454299156</v>
      </c>
      <c r="W4" s="6">
        <f>+TUM_db2_S2_Treatm!B4*Weighting!W2+TUM_db2_S2_Treatm!C4*Weighting!W3+TUM_db2_S2_Treatm!D4*Weighting!W4+TUM_db2_S2_Treatm!E4*Weighting!W5+TUM_db2_S2_Treatm!F4*Weighting!W6+TUM_db2_S2_Treatm!G4*Weighting!W7+TUM_db2_S2_Treatm!H4*Weighting!W8+TUM_db2_S2_Treatm!I4*Weighting!W9+TUM_db2_S2_Treatm!J4*Weighting!W10+TUM_db2_S2_Treatm!K4*Weighting!W11+TUM_db2_S2_Treatm!L4*Weighting!W12+TUM_db2_S2_Treatm!M4*Weighting!W13+TUM_db2_S2_Treatm!N4*Weighting!W14+TUM_db2_S2_Treatm!O4*Weighting!W15+TUM_db2_S2_Treatm!P4*Weighting!W16+TUM_db2_S2_Treatm!Q4*Weighting!W17</f>
        <v>9.982316053133669</v>
      </c>
      <c r="X4" s="6">
        <f>+TUM_db2_S2_Treatm!B4*Weighting!X2+TUM_db2_S2_Treatm!C4*Weighting!X3+TUM_db2_S2_Treatm!D4*Weighting!X4+TUM_db2_S2_Treatm!E4*Weighting!X5+TUM_db2_S2_Treatm!F4*Weighting!X6+TUM_db2_S2_Treatm!G4*Weighting!X7+TUM_db2_S2_Treatm!H4*Weighting!X8+TUM_db2_S2_Treatm!I4*Weighting!X9+TUM_db2_S2_Treatm!J4*Weighting!X10+TUM_db2_S2_Treatm!K4*Weighting!X11+TUM_db2_S2_Treatm!L4*Weighting!X12+TUM_db2_S2_Treatm!M4*Weighting!X13+TUM_db2_S2_Treatm!N4*Weighting!X14+TUM_db2_S2_Treatm!O4*Weighting!X15+TUM_db2_S2_Treatm!P4*Weighting!X16+TUM_db2_S2_Treatm!Q4*Weighting!X17</f>
        <v>1.5968238254709077</v>
      </c>
      <c r="Y4" s="6">
        <f>+TUM_db2_S2_Treatm!B4*Weighting!Y2+TUM_db2_S2_Treatm!C4*Weighting!Y3+TUM_db2_S2_Treatm!D4*Weighting!Y4+TUM_db2_S2_Treatm!E4*Weighting!Y5+TUM_db2_S2_Treatm!F4*Weighting!Y6+TUM_db2_S2_Treatm!G4*Weighting!Y7+TUM_db2_S2_Treatm!H4*Weighting!Y8+TUM_db2_S2_Treatm!I4*Weighting!Y9+TUM_db2_S2_Treatm!J4*Weighting!Y10+TUM_db2_S2_Treatm!K4*Weighting!Y11+TUM_db2_S2_Treatm!L4*Weighting!Y12+TUM_db2_S2_Treatm!M4*Weighting!Y13+TUM_db2_S2_Treatm!N4*Weighting!Y14+TUM_db2_S2_Treatm!O4*Weighting!Y15+TUM_db2_S2_Treatm!P4*Weighting!Y16+TUM_db2_S2_Treatm!Q4*Weighting!Y17</f>
        <v>1.1815969664947163</v>
      </c>
      <c r="Z4" s="6">
        <f>+TUM_db2_S2_Treatm!B4*Weighting!Z2+TUM_db2_S2_Treatm!C4*Weighting!Z3+TUM_db2_S2_Treatm!D4*Weighting!Z4+TUM_db2_S2_Treatm!E4*Weighting!Z5+TUM_db2_S2_Treatm!F4*Weighting!Z6+TUM_db2_S2_Treatm!G4*Weighting!Z7+TUM_db2_S2_Treatm!H4*Weighting!Z8+TUM_db2_S2_Treatm!I4*Weighting!Z9+TUM_db2_S2_Treatm!J4*Weighting!Z10+TUM_db2_S2_Treatm!K4*Weighting!Z11+TUM_db2_S2_Treatm!L4*Weighting!Z12+TUM_db2_S2_Treatm!M4*Weighting!Z13+TUM_db2_S2_Treatm!N4*Weighting!Z14+TUM_db2_S2_Treatm!O4*Weighting!Z15+TUM_db2_S2_Treatm!P4*Weighting!Z16+TUM_db2_S2_Treatm!Q4*Weighting!Z17</f>
        <v>5.6534491414285117</v>
      </c>
      <c r="AA4" s="6">
        <f>+TUM_db2_S2_Treatm!B4*Weighting!AA2+TUM_db2_S2_Treatm!C4*Weighting!AA3+TUM_db2_S2_Treatm!D4*Weighting!AA4+TUM_db2_S2_Treatm!E4*Weighting!AA5+TUM_db2_S2_Treatm!F4*Weighting!AA6+TUM_db2_S2_Treatm!G4*Weighting!AA7+TUM_db2_S2_Treatm!H4*Weighting!AA8+TUM_db2_S2_Treatm!I4*Weighting!AA9+TUM_db2_S2_Treatm!J4*Weighting!AA10+TUM_db2_S2_Treatm!K4*Weighting!AA11+TUM_db2_S2_Treatm!L4*Weighting!AA12+TUM_db2_S2_Treatm!M4*Weighting!AA13+TUM_db2_S2_Treatm!N4*Weighting!AA14+TUM_db2_S2_Treatm!O4*Weighting!AA15+TUM_db2_S2_Treatm!P4*Weighting!AA16+TUM_db2_S2_Treatm!Q4*Weighting!AA17</f>
        <v>19.10811605300108</v>
      </c>
    </row>
  </sheetData>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2_S2_Util!B2*Weighting!B2+TUM_db2_S2_Util!C2*Weighting!B3+TUM_db2_S2_Util!D2*Weighting!B4+TUM_db2_S2_Util!E2*Weighting!B5+TUM_db2_S2_Util!F2*Weighting!B6+TUM_db2_S2_Util!G2*Weighting!B7+TUM_db2_S2_Util!H2*Weighting!B8+TUM_db2_S2_Util!I2*Weighting!B9+TUM_db2_S2_Util!J2*Weighting!B10+TUM_db2_S2_Util!K2*Weighting!B11+TUM_db2_S2_Util!L2*Weighting!B12+TUM_db2_S2_Util!M2*Weighting!B13+TUM_db2_S2_Util!N2*Weighting!B14+TUM_db2_S2_Util!O2*Weighting!B15+TUM_db2_S2_Util!P2*Weighting!B16+TUM_db2_S2_Util!Q2*Weighting!B17</f>
        <v>-4.1515918815637569</v>
      </c>
      <c r="C2" s="6">
        <f ca="1">+TUM_db2_S2_Util!B2*Weighting!C2+TUM_db2_S2_Util!C2*Weighting!C3+TUM_db2_S2_Util!D2*Weighting!C4+TUM_db2_S2_Util!E2*Weighting!C5+TUM_db2_S2_Util!F2*Weighting!C6+TUM_db2_S2_Util!G2*Weighting!C7+TUM_db2_S2_Util!H2*Weighting!C8+TUM_db2_S2_Util!I2*Weighting!C9+TUM_db2_S2_Util!J2*Weighting!C10+TUM_db2_S2_Util!K2*Weighting!C11+TUM_db2_S2_Util!L2*Weighting!C12+TUM_db2_S2_Util!M2*Weighting!C13+TUM_db2_S2_Util!N2*Weighting!C14+TUM_db2_S2_Util!O2*Weighting!C15+TUM_db2_S2_Util!P2*Weighting!C16+TUM_db2_S2_Util!Q2*Weighting!C17</f>
        <v>-3.6763207084770615</v>
      </c>
      <c r="D2" s="6">
        <f ca="1">+TUM_db2_S2_Util!B2*Weighting!D2+TUM_db2_S2_Util!C2*Weighting!D3+TUM_db2_S2_Util!D2*Weighting!D4+TUM_db2_S2_Util!E2*Weighting!D5+TUM_db2_S2_Util!F2*Weighting!D6+TUM_db2_S2_Util!G2*Weighting!D7+TUM_db2_S2_Util!H2*Weighting!D8+TUM_db2_S2_Util!I2*Weighting!D9+TUM_db2_S2_Util!J2*Weighting!D10+TUM_db2_S2_Util!K2*Weighting!D11+TUM_db2_S2_Util!L2*Weighting!D12+TUM_db2_S2_Util!M2*Weighting!D13+TUM_db2_S2_Util!N2*Weighting!D14+TUM_db2_S2_Util!O2*Weighting!D15+TUM_db2_S2_Util!P2*Weighting!D16+TUM_db2_S2_Util!Q2*Weighting!D17</f>
        <v>-4.0508436990313319</v>
      </c>
      <c r="E2" s="6">
        <f ca="1">+TUM_db2_S2_Util!B2*Weighting!E2+TUM_db2_S2_Util!C2*Weighting!E3+TUM_db2_S2_Util!D2*Weighting!E4+TUM_db2_S2_Util!E2*Weighting!E5+TUM_db2_S2_Util!F2*Weighting!E6+TUM_db2_S2_Util!G2*Weighting!E7+TUM_db2_S2_Util!H2*Weighting!E8+TUM_db2_S2_Util!I2*Weighting!E9+TUM_db2_S2_Util!J2*Weighting!E10+TUM_db2_S2_Util!K2*Weighting!E11+TUM_db2_S2_Util!L2*Weighting!E12+TUM_db2_S2_Util!M2*Weighting!E13+TUM_db2_S2_Util!N2*Weighting!E14+TUM_db2_S2_Util!O2*Weighting!E15+TUM_db2_S2_Util!P2*Weighting!E16+TUM_db2_S2_Util!Q2*Weighting!E17</f>
        <v>-1.6454579092588097</v>
      </c>
      <c r="F2" s="6">
        <f ca="1">+TUM_db2_S2_Util!B2*Weighting!F2+TUM_db2_S2_Util!C2*Weighting!F3+TUM_db2_S2_Util!D2*Weighting!F4+TUM_db2_S2_Util!E2*Weighting!F5+TUM_db2_S2_Util!F2*Weighting!F6+TUM_db2_S2_Util!G2*Weighting!F7+TUM_db2_S2_Util!H2*Weighting!F8+TUM_db2_S2_Util!I2*Weighting!F9+TUM_db2_S2_Util!J2*Weighting!F10+TUM_db2_S2_Util!K2*Weighting!F11+TUM_db2_S2_Util!L2*Weighting!F12+TUM_db2_S2_Util!M2*Weighting!F13+TUM_db2_S2_Util!N2*Weighting!F14+TUM_db2_S2_Util!O2*Weighting!F15+TUM_db2_S2_Util!P2*Weighting!F16+TUM_db2_S2_Util!Q2*Weighting!F17</f>
        <v>-4.0578670402718044</v>
      </c>
      <c r="G2" s="6">
        <f>+TUM_db2_S2_Util!B2*Weighting!G2+TUM_db2_S2_Util!C2*Weighting!G3+TUM_db2_S2_Util!D2*Weighting!G4+TUM_db2_S2_Util!E2*Weighting!G5+TUM_db2_S2_Util!F2*Weighting!G6+TUM_db2_S2_Util!G2*Weighting!G7+TUM_db2_S2_Util!H2*Weighting!G8+TUM_db2_S2_Util!I2*Weighting!G9+TUM_db2_S2_Util!J2*Weighting!G10+TUM_db2_S2_Util!K2*Weighting!G11+TUM_db2_S2_Util!L2*Weighting!G12+TUM_db2_S2_Util!M2*Weighting!G13+TUM_db2_S2_Util!N2*Weighting!G14+TUM_db2_S2_Util!O2*Weighting!G15+TUM_db2_S2_Util!P2*Weighting!G16+TUM_db2_S2_Util!Q2*Weighting!G17</f>
        <v>-2.7082408171665393</v>
      </c>
      <c r="H2" s="6">
        <f>+TUM_db2_S2_Util!B2*Weighting!H2+TUM_db2_S2_Util!C2*Weighting!H3+TUM_db2_S2_Util!D2*Weighting!H4+TUM_db2_S2_Util!E2*Weighting!H5+TUM_db2_S2_Util!F2*Weighting!H6+TUM_db2_S2_Util!G2*Weighting!H7+TUM_db2_S2_Util!H2*Weighting!H8+TUM_db2_S2_Util!I2*Weighting!H9+TUM_db2_S2_Util!J2*Weighting!H10+TUM_db2_S2_Util!K2*Weighting!H11+TUM_db2_S2_Util!L2*Weighting!H12+TUM_db2_S2_Util!M2*Weighting!H13+TUM_db2_S2_Util!N2*Weighting!H14+TUM_db2_S2_Util!O2*Weighting!H15+TUM_db2_S2_Util!P2*Weighting!H16+TUM_db2_S2_Util!Q2*Weighting!H17</f>
        <v>-2.7719970841394654</v>
      </c>
      <c r="I2" s="6">
        <f>+TUM_db2_S2_Util!B2*Weighting!I2+TUM_db2_S2_Util!C2*Weighting!I3+TUM_db2_S2_Util!D2*Weighting!I4+TUM_db2_S2_Util!E2*Weighting!I5+TUM_db2_S2_Util!F2*Weighting!I6+TUM_db2_S2_Util!G2*Weighting!I7+TUM_db2_S2_Util!H2*Weighting!I8+TUM_db2_S2_Util!I2*Weighting!I9+TUM_db2_S2_Util!J2*Weighting!I10+TUM_db2_S2_Util!K2*Weighting!I11+TUM_db2_S2_Util!L2*Weighting!I12+TUM_db2_S2_Util!M2*Weighting!I13+TUM_db2_S2_Util!N2*Weighting!I14+TUM_db2_S2_Util!O2*Weighting!I15+TUM_db2_S2_Util!P2*Weighting!I16+TUM_db2_S2_Util!Q2*Weighting!I17</f>
        <v>-2.7783265189298572</v>
      </c>
      <c r="J2" s="6">
        <f>+TUM_db2_S2_Util!B2*Weighting!J2+TUM_db2_S2_Util!C2*Weighting!J3+TUM_db2_S2_Util!D2*Weighting!J4+TUM_db2_S2_Util!E2*Weighting!J5+TUM_db2_S2_Util!F2*Weighting!J6+TUM_db2_S2_Util!G2*Weighting!J7+TUM_db2_S2_Util!H2*Weighting!J8+TUM_db2_S2_Util!I2*Weighting!J9+TUM_db2_S2_Util!J2*Weighting!J10+TUM_db2_S2_Util!K2*Weighting!J11+TUM_db2_S2_Util!L2*Weighting!J12+TUM_db2_S2_Util!M2*Weighting!J13+TUM_db2_S2_Util!N2*Weighting!J14+TUM_db2_S2_Util!O2*Weighting!J15+TUM_db2_S2_Util!P2*Weighting!J16+TUM_db2_S2_Util!Q2*Weighting!J17</f>
        <v>-2.0825481925548157</v>
      </c>
      <c r="K2" s="6">
        <f>+TUM_db2_S2_Util!B2*Weighting!K2+TUM_db2_S2_Util!C2*Weighting!K3+TUM_db2_S2_Util!D2*Weighting!K4+TUM_db2_S2_Util!E2*Weighting!K5+TUM_db2_S2_Util!F2*Weighting!K6+TUM_db2_S2_Util!G2*Weighting!K7+TUM_db2_S2_Util!H2*Weighting!K8+TUM_db2_S2_Util!I2*Weighting!K9+TUM_db2_S2_Util!J2*Weighting!K10+TUM_db2_S2_Util!K2*Weighting!K11+TUM_db2_S2_Util!L2*Weighting!K12+TUM_db2_S2_Util!M2*Weighting!K13+TUM_db2_S2_Util!N2*Weighting!K14+TUM_db2_S2_Util!O2*Weighting!K15+TUM_db2_S2_Util!P2*Weighting!K16+TUM_db2_S2_Util!Q2*Weighting!K17</f>
        <v>-2.78518284428189</v>
      </c>
      <c r="L2" s="6">
        <f>+TUM_db2_S2_Util!B2*Weighting!L2+TUM_db2_S2_Util!C2*Weighting!L3+TUM_db2_S2_Util!D2*Weighting!L4+TUM_db2_S2_Util!E2*Weighting!L5+TUM_db2_S2_Util!F2*Weighting!L6+TUM_db2_S2_Util!G2*Weighting!L7+TUM_db2_S2_Util!H2*Weighting!L8+TUM_db2_S2_Util!I2*Weighting!L9+TUM_db2_S2_Util!J2*Weighting!L10+TUM_db2_S2_Util!K2*Weighting!L11+TUM_db2_S2_Util!L2*Weighting!L12+TUM_db2_S2_Util!M2*Weighting!L13+TUM_db2_S2_Util!N2*Weighting!L14+TUM_db2_S2_Util!O2*Weighting!L15+TUM_db2_S2_Util!P2*Weighting!L16+TUM_db2_S2_Util!Q2*Weighting!L17</f>
        <v>-4.4189882393335251</v>
      </c>
      <c r="M2" s="6">
        <f>+TUM_db2_S2_Util!B2*Weighting!M2+TUM_db2_S2_Util!C2*Weighting!M3+TUM_db2_S2_Util!D2*Weighting!M4+TUM_db2_S2_Util!E2*Weighting!M5+TUM_db2_S2_Util!F2*Weighting!M6+TUM_db2_S2_Util!G2*Weighting!M7+TUM_db2_S2_Util!H2*Weighting!M8+TUM_db2_S2_Util!I2*Weighting!M9+TUM_db2_S2_Util!J2*Weighting!M10+TUM_db2_S2_Util!K2*Weighting!M11+TUM_db2_S2_Util!L2*Weighting!M12+TUM_db2_S2_Util!M2*Weighting!M13+TUM_db2_S2_Util!N2*Weighting!M14+TUM_db2_S2_Util!O2*Weighting!M15+TUM_db2_S2_Util!P2*Weighting!M16+TUM_db2_S2_Util!Q2*Weighting!M17</f>
        <v>-7.9442685485097544E-2</v>
      </c>
      <c r="N2" s="6">
        <f>+TUM_db2_S2_Util!B2*Weighting!N2+TUM_db2_S2_Util!C2*Weighting!N3+TUM_db2_S2_Util!D2*Weighting!N4+TUM_db2_S2_Util!E2*Weighting!N5+TUM_db2_S2_Util!F2*Weighting!N6+TUM_db2_S2_Util!G2*Weighting!N7+TUM_db2_S2_Util!H2*Weighting!N8+TUM_db2_S2_Util!I2*Weighting!N9+TUM_db2_S2_Util!J2*Weighting!N10+TUM_db2_S2_Util!K2*Weighting!N11+TUM_db2_S2_Util!L2*Weighting!N12+TUM_db2_S2_Util!M2*Weighting!N13+TUM_db2_S2_Util!N2*Weighting!N14+TUM_db2_S2_Util!O2*Weighting!N15+TUM_db2_S2_Util!P2*Weighting!N16+TUM_db2_S2_Util!Q2*Weighting!N17</f>
        <v>-7.7260070041189719</v>
      </c>
      <c r="O2" s="6">
        <f>+TUM_db2_S2_Util!B2*Weighting!O2+TUM_db2_S2_Util!C2*Weighting!O3+TUM_db2_S2_Util!D2*Weighting!O4+TUM_db2_S2_Util!E2*Weighting!O5+TUM_db2_S2_Util!F2*Weighting!O6+TUM_db2_S2_Util!G2*Weighting!O7+TUM_db2_S2_Util!H2*Weighting!O8+TUM_db2_S2_Util!I2*Weighting!O9+TUM_db2_S2_Util!J2*Weighting!O10+TUM_db2_S2_Util!K2*Weighting!O11+TUM_db2_S2_Util!L2*Weighting!O12+TUM_db2_S2_Util!M2*Weighting!O13+TUM_db2_S2_Util!N2*Weighting!O14+TUM_db2_S2_Util!O2*Weighting!O15+TUM_db2_S2_Util!P2*Weighting!O16+TUM_db2_S2_Util!Q2*Weighting!O17</f>
        <v>-7.0996513478277032</v>
      </c>
      <c r="P2" s="6">
        <f>+TUM_db2_S2_Util!B2*Weighting!P2+TUM_db2_S2_Util!C2*Weighting!P3+TUM_db2_S2_Util!D2*Weighting!P4+TUM_db2_S2_Util!E2*Weighting!P5+TUM_db2_S2_Util!F2*Weighting!P6+TUM_db2_S2_Util!G2*Weighting!P7+TUM_db2_S2_Util!H2*Weighting!P8+TUM_db2_S2_Util!I2*Weighting!P9+TUM_db2_S2_Util!J2*Weighting!P10+TUM_db2_S2_Util!K2*Weighting!P11+TUM_db2_S2_Util!L2*Weighting!P12+TUM_db2_S2_Util!M2*Weighting!P13+TUM_db2_S2_Util!N2*Weighting!P14+TUM_db2_S2_Util!O2*Weighting!P15+TUM_db2_S2_Util!P2*Weighting!P16+TUM_db2_S2_Util!Q2*Weighting!P17</f>
        <v>-5.0192601745527039</v>
      </c>
      <c r="Q2" s="6">
        <f>+TUM_db2_S2_Util!B2*Weighting!Q2+TUM_db2_S2_Util!C2*Weighting!Q3+TUM_db2_S2_Util!D2*Weighting!Q4+TUM_db2_S2_Util!E2*Weighting!Q5+TUM_db2_S2_Util!F2*Weighting!Q6+TUM_db2_S2_Util!G2*Weighting!Q7+TUM_db2_S2_Util!H2*Weighting!Q8+TUM_db2_S2_Util!I2*Weighting!Q9+TUM_db2_S2_Util!J2*Weighting!Q10+TUM_db2_S2_Util!K2*Weighting!Q11+TUM_db2_S2_Util!L2*Weighting!Q12+TUM_db2_S2_Util!M2*Weighting!Q13+TUM_db2_S2_Util!N2*Weighting!Q14+TUM_db2_S2_Util!O2*Weighting!Q15+TUM_db2_S2_Util!P2*Weighting!Q16+TUM_db2_S2_Util!Q2*Weighting!Q17</f>
        <v>-0.2697522573554334</v>
      </c>
      <c r="R2" s="6">
        <f>+TUM_db2_S2_Util!B2*Weighting!R2+TUM_db2_S2_Util!C2*Weighting!R3+TUM_db2_S2_Util!D2*Weighting!R4+TUM_db2_S2_Util!E2*Weighting!R5+TUM_db2_S2_Util!F2*Weighting!R6+TUM_db2_S2_Util!G2*Weighting!R7+TUM_db2_S2_Util!H2*Weighting!R8+TUM_db2_S2_Util!I2*Weighting!R9+TUM_db2_S2_Util!J2*Weighting!R10+TUM_db2_S2_Util!K2*Weighting!R11+TUM_db2_S2_Util!L2*Weighting!R12+TUM_db2_S2_Util!M2*Weighting!R13+TUM_db2_S2_Util!N2*Weighting!R14+TUM_db2_S2_Util!O2*Weighting!R15+TUM_db2_S2_Util!P2*Weighting!R16+TUM_db2_S2_Util!Q2*Weighting!R17</f>
        <v>-1.1926144495557889</v>
      </c>
      <c r="S2" s="6">
        <f>+TUM_db2_S2_Util!B2*Weighting!S2+TUM_db2_S2_Util!C2*Weighting!S3+TUM_db2_S2_Util!D2*Weighting!S4+TUM_db2_S2_Util!E2*Weighting!S5+TUM_db2_S2_Util!F2*Weighting!S6+TUM_db2_S2_Util!G2*Weighting!S7+TUM_db2_S2_Util!H2*Weighting!S8+TUM_db2_S2_Util!I2*Weighting!S9+TUM_db2_S2_Util!J2*Weighting!S10+TUM_db2_S2_Util!K2*Weighting!S11+TUM_db2_S2_Util!L2*Weighting!S12+TUM_db2_S2_Util!M2*Weighting!S13+TUM_db2_S2_Util!N2*Weighting!S14+TUM_db2_S2_Util!O2*Weighting!S15+TUM_db2_S2_Util!P2*Weighting!S16+TUM_db2_S2_Util!Q2*Weighting!S17</f>
        <v>-4.3379737301729566</v>
      </c>
      <c r="T2" s="6">
        <f>+TUM_db2_S2_Util!B2*Weighting!T2+TUM_db2_S2_Util!C2*Weighting!T3+TUM_db2_S2_Util!D2*Weighting!T4+TUM_db2_S2_Util!E2*Weighting!T5+TUM_db2_S2_Util!F2*Weighting!T6+TUM_db2_S2_Util!G2*Weighting!T7+TUM_db2_S2_Util!H2*Weighting!T8+TUM_db2_S2_Util!I2*Weighting!T9+TUM_db2_S2_Util!J2*Weighting!T10+TUM_db2_S2_Util!K2*Weighting!T11+TUM_db2_S2_Util!L2*Weighting!T12+TUM_db2_S2_Util!M2*Weighting!T13+TUM_db2_S2_Util!N2*Weighting!T14+TUM_db2_S2_Util!O2*Weighting!T15+TUM_db2_S2_Util!P2*Weighting!T16+TUM_db2_S2_Util!Q2*Weighting!T17</f>
        <v>-5.7971753261150516</v>
      </c>
      <c r="U2" s="6">
        <f>+TUM_db2_S2_Util!B2*Weighting!U2+TUM_db2_S2_Util!C2*Weighting!U3+TUM_db2_S2_Util!D2*Weighting!U4+TUM_db2_S2_Util!E2*Weighting!U5+TUM_db2_S2_Util!F2*Weighting!U6+TUM_db2_S2_Util!G2*Weighting!U7+TUM_db2_S2_Util!H2*Weighting!U8+TUM_db2_S2_Util!I2*Weighting!U9+TUM_db2_S2_Util!J2*Weighting!U10+TUM_db2_S2_Util!K2*Weighting!U11+TUM_db2_S2_Util!L2*Weighting!U12+TUM_db2_S2_Util!M2*Weighting!U13+TUM_db2_S2_Util!N2*Weighting!U14+TUM_db2_S2_Util!O2*Weighting!U15+TUM_db2_S2_Util!P2*Weighting!U16+TUM_db2_S2_Util!Q2*Weighting!U17</f>
        <v>-0.132950164965289</v>
      </c>
      <c r="V2" s="6">
        <f>+TUM_db2_S2_Util!B2*Weighting!V2+TUM_db2_S2_Util!C2*Weighting!V3+TUM_db2_S2_Util!D2*Weighting!V4+TUM_db2_S2_Util!E2*Weighting!V5+TUM_db2_S2_Util!F2*Weighting!V6+TUM_db2_S2_Util!G2*Weighting!V7+TUM_db2_S2_Util!H2*Weighting!V8+TUM_db2_S2_Util!I2*Weighting!V9+TUM_db2_S2_Util!J2*Weighting!V10+TUM_db2_S2_Util!K2*Weighting!V11+TUM_db2_S2_Util!L2*Weighting!V12+TUM_db2_S2_Util!M2*Weighting!V13+TUM_db2_S2_Util!N2*Weighting!V14+TUM_db2_S2_Util!O2*Weighting!V15+TUM_db2_S2_Util!P2*Weighting!V16+TUM_db2_S2_Util!Q2*Weighting!V17</f>
        <v>-0.62399003819864107</v>
      </c>
      <c r="W2" s="6">
        <f>+TUM_db2_S2_Util!B2*Weighting!W2+TUM_db2_S2_Util!C2*Weighting!W3+TUM_db2_S2_Util!D2*Weighting!W4+TUM_db2_S2_Util!E2*Weighting!W5+TUM_db2_S2_Util!F2*Weighting!W6+TUM_db2_S2_Util!G2*Weighting!W7+TUM_db2_S2_Util!H2*Weighting!W8+TUM_db2_S2_Util!I2*Weighting!W9+TUM_db2_S2_Util!J2*Weighting!W10+TUM_db2_S2_Util!K2*Weighting!W11+TUM_db2_S2_Util!L2*Weighting!W12+TUM_db2_S2_Util!M2*Weighting!W13+TUM_db2_S2_Util!N2*Weighting!W14+TUM_db2_S2_Util!O2*Weighting!W15+TUM_db2_S2_Util!P2*Weighting!W16+TUM_db2_S2_Util!Q2*Weighting!W17</f>
        <v>-1.7814291491721699</v>
      </c>
      <c r="X2" s="6">
        <f>+TUM_db2_S2_Util!B2*Weighting!X2+TUM_db2_S2_Util!C2*Weighting!X3+TUM_db2_S2_Util!D2*Weighting!X4+TUM_db2_S2_Util!E2*Weighting!X5+TUM_db2_S2_Util!F2*Weighting!X6+TUM_db2_S2_Util!G2*Weighting!X7+TUM_db2_S2_Util!H2*Weighting!X8+TUM_db2_S2_Util!I2*Weighting!X9+TUM_db2_S2_Util!J2*Weighting!X10+TUM_db2_S2_Util!K2*Weighting!X11+TUM_db2_S2_Util!L2*Weighting!X12+TUM_db2_S2_Util!M2*Weighting!X13+TUM_db2_S2_Util!N2*Weighting!X14+TUM_db2_S2_Util!O2*Weighting!X15+TUM_db2_S2_Util!P2*Weighting!X16+TUM_db2_S2_Util!Q2*Weighting!X17</f>
        <v>-0.24770728764299155</v>
      </c>
      <c r="Y2" s="6">
        <f>+TUM_db2_S2_Util!B2*Weighting!Y2+TUM_db2_S2_Util!C2*Weighting!Y3+TUM_db2_S2_Util!D2*Weighting!Y4+TUM_db2_S2_Util!E2*Weighting!Y5+TUM_db2_S2_Util!F2*Weighting!Y6+TUM_db2_S2_Util!G2*Weighting!Y7+TUM_db2_S2_Util!H2*Weighting!Y8+TUM_db2_S2_Util!I2*Weighting!Y9+TUM_db2_S2_Util!J2*Weighting!Y10+TUM_db2_S2_Util!K2*Weighting!Y11+TUM_db2_S2_Util!L2*Weighting!Y12+TUM_db2_S2_Util!M2*Weighting!Y13+TUM_db2_S2_Util!N2*Weighting!Y14+TUM_db2_S2_Util!O2*Weighting!Y15+TUM_db2_S2_Util!P2*Weighting!Y16+TUM_db2_S2_Util!Q2*Weighting!Y17</f>
        <v>-0.16494541799706261</v>
      </c>
      <c r="Z2" s="6">
        <f>+TUM_db2_S2_Util!B2*Weighting!Z2+TUM_db2_S2_Util!C2*Weighting!Z3+TUM_db2_S2_Util!D2*Weighting!Z4+TUM_db2_S2_Util!E2*Weighting!Z5+TUM_db2_S2_Util!F2*Weighting!Z6+TUM_db2_S2_Util!G2*Weighting!Z7+TUM_db2_S2_Util!H2*Weighting!Z8+TUM_db2_S2_Util!I2*Weighting!Z9+TUM_db2_S2_Util!J2*Weighting!Z10+TUM_db2_S2_Util!K2*Weighting!Z11+TUM_db2_S2_Util!L2*Weighting!Z12+TUM_db2_S2_Util!M2*Weighting!Z13+TUM_db2_S2_Util!N2*Weighting!Z14+TUM_db2_S2_Util!O2*Weighting!Z15+TUM_db2_S2_Util!P2*Weighting!Z16+TUM_db2_S2_Util!Q2*Weighting!Z17</f>
        <v>-1.9435359385400104</v>
      </c>
      <c r="AA2" s="6">
        <f>+TUM_db2_S2_Util!B2*Weighting!AA2+TUM_db2_S2_Util!C2*Weighting!AA3+TUM_db2_S2_Util!D2*Weighting!AA4+TUM_db2_S2_Util!E2*Weighting!AA5+TUM_db2_S2_Util!F2*Weighting!AA6+TUM_db2_S2_Util!G2*Weighting!AA7+TUM_db2_S2_Util!H2*Weighting!AA8+TUM_db2_S2_Util!I2*Weighting!AA9+TUM_db2_S2_Util!J2*Weighting!AA10+TUM_db2_S2_Util!K2*Weighting!AA11+TUM_db2_S2_Util!L2*Weighting!AA12+TUM_db2_S2_Util!M2*Weighting!AA13+TUM_db2_S2_Util!N2*Weighting!AA14+TUM_db2_S2_Util!O2*Weighting!AA15+TUM_db2_S2_Util!P2*Weighting!AA16+TUM_db2_S2_Util!Q2*Weighting!AA17</f>
        <v>-2.4964298636312443</v>
      </c>
    </row>
    <row r="3" spans="1:27" x14ac:dyDescent="0.35">
      <c r="A3" s="5" t="s">
        <v>2</v>
      </c>
      <c r="B3" s="6">
        <f ca="1">+TUM_db2_S2_Util!B3*Weighting!B2+TUM_db2_S2_Util!C3*Weighting!B3+TUM_db2_S2_Util!D3*Weighting!B4+TUM_db2_S2_Util!E3*Weighting!B5+TUM_db2_S2_Util!F3*Weighting!B6+TUM_db2_S2_Util!G3*Weighting!B7+TUM_db2_S2_Util!H3*Weighting!B8+TUM_db2_S2_Util!I3*Weighting!B9+TUM_db2_S2_Util!J3*Weighting!B10+TUM_db2_S2_Util!K3*Weighting!B11+TUM_db2_S2_Util!L3*Weighting!B12+TUM_db2_S2_Util!M3*Weighting!B13+TUM_db2_S2_Util!N3*Weighting!B14+TUM_db2_S2_Util!O3*Weighting!B15+TUM_db2_S2_Util!P3*Weighting!B16+TUM_db2_S2_Util!Q3*Weighting!B17</f>
        <v>0</v>
      </c>
      <c r="C3" s="6">
        <f ca="1">+TUM_db2_S2_Util!B3*Weighting!C2+TUM_db2_S2_Util!C3*Weighting!C3+TUM_db2_S2_Util!D3*Weighting!C4+TUM_db2_S2_Util!E3*Weighting!C5+TUM_db2_S2_Util!F3*Weighting!C6+TUM_db2_S2_Util!G3*Weighting!C7+TUM_db2_S2_Util!H3*Weighting!C8+TUM_db2_S2_Util!I3*Weighting!C9+TUM_db2_S2_Util!J3*Weighting!C10+TUM_db2_S2_Util!K3*Weighting!C11+TUM_db2_S2_Util!L3*Weighting!C12+TUM_db2_S2_Util!M3*Weighting!C13+TUM_db2_S2_Util!N3*Weighting!C14+TUM_db2_S2_Util!O3*Weighting!C15+TUM_db2_S2_Util!P3*Weighting!C16+TUM_db2_S2_Util!Q3*Weighting!C17</f>
        <v>0</v>
      </c>
      <c r="D3" s="6">
        <f ca="1">+TUM_db2_S2_Util!B3*Weighting!D2+TUM_db2_S2_Util!C3*Weighting!D3+TUM_db2_S2_Util!D3*Weighting!D4+TUM_db2_S2_Util!E3*Weighting!D5+TUM_db2_S2_Util!F3*Weighting!D6+TUM_db2_S2_Util!G3*Weighting!D7+TUM_db2_S2_Util!H3*Weighting!D8+TUM_db2_S2_Util!I3*Weighting!D9+TUM_db2_S2_Util!J3*Weighting!D10+TUM_db2_S2_Util!K3*Weighting!D11+TUM_db2_S2_Util!L3*Weighting!D12+TUM_db2_S2_Util!M3*Weighting!D13+TUM_db2_S2_Util!N3*Weighting!D14+TUM_db2_S2_Util!O3*Weighting!D15+TUM_db2_S2_Util!P3*Weighting!D16+TUM_db2_S2_Util!Q3*Weighting!D17</f>
        <v>0</v>
      </c>
      <c r="E3" s="6">
        <f ca="1">+TUM_db2_S2_Util!B3*Weighting!E2+TUM_db2_S2_Util!C3*Weighting!E3+TUM_db2_S2_Util!D3*Weighting!E4+TUM_db2_S2_Util!E3*Weighting!E5+TUM_db2_S2_Util!F3*Weighting!E6+TUM_db2_S2_Util!G3*Weighting!E7+TUM_db2_S2_Util!H3*Weighting!E8+TUM_db2_S2_Util!I3*Weighting!E9+TUM_db2_S2_Util!J3*Weighting!E10+TUM_db2_S2_Util!K3*Weighting!E11+TUM_db2_S2_Util!L3*Weighting!E12+TUM_db2_S2_Util!M3*Weighting!E13+TUM_db2_S2_Util!N3*Weighting!E14+TUM_db2_S2_Util!O3*Weighting!E15+TUM_db2_S2_Util!P3*Weighting!E16+TUM_db2_S2_Util!Q3*Weighting!E17</f>
        <v>0</v>
      </c>
      <c r="F3" s="6">
        <f ca="1">+TUM_db2_S2_Util!B3*Weighting!F2+TUM_db2_S2_Util!C3*Weighting!F3+TUM_db2_S2_Util!D3*Weighting!F4+TUM_db2_S2_Util!E3*Weighting!F5+TUM_db2_S2_Util!F3*Weighting!F6+TUM_db2_S2_Util!G3*Weighting!F7+TUM_db2_S2_Util!H3*Weighting!F8+TUM_db2_S2_Util!I3*Weighting!F9+TUM_db2_S2_Util!J3*Weighting!F10+TUM_db2_S2_Util!K3*Weighting!F11+TUM_db2_S2_Util!L3*Weighting!F12+TUM_db2_S2_Util!M3*Weighting!F13+TUM_db2_S2_Util!N3*Weighting!F14+TUM_db2_S2_Util!O3*Weighting!F15+TUM_db2_S2_Util!P3*Weighting!F16+TUM_db2_S2_Util!Q3*Weighting!F17</f>
        <v>0</v>
      </c>
      <c r="G3" s="6">
        <f>+TUM_db2_S2_Util!B3*Weighting!G2+TUM_db2_S2_Util!C3*Weighting!G3+TUM_db2_S2_Util!D3*Weighting!G4+TUM_db2_S2_Util!E3*Weighting!G5+TUM_db2_S2_Util!F3*Weighting!G6+TUM_db2_S2_Util!G3*Weighting!G7+TUM_db2_S2_Util!H3*Weighting!G8+TUM_db2_S2_Util!I3*Weighting!G9+TUM_db2_S2_Util!J3*Weighting!G10+TUM_db2_S2_Util!K3*Weighting!G11+TUM_db2_S2_Util!L3*Weighting!G12+TUM_db2_S2_Util!M3*Weighting!G13+TUM_db2_S2_Util!N3*Weighting!G14+TUM_db2_S2_Util!O3*Weighting!G15+TUM_db2_S2_Util!P3*Weighting!G16+TUM_db2_S2_Util!Q3*Weighting!G17</f>
        <v>0</v>
      </c>
      <c r="H3" s="6">
        <f>+TUM_db2_S2_Util!B3*Weighting!H2+TUM_db2_S2_Util!C3*Weighting!H3+TUM_db2_S2_Util!D3*Weighting!H4+TUM_db2_S2_Util!E3*Weighting!H5+TUM_db2_S2_Util!F3*Weighting!H6+TUM_db2_S2_Util!G3*Weighting!H7+TUM_db2_S2_Util!H3*Weighting!H8+TUM_db2_S2_Util!I3*Weighting!H9+TUM_db2_S2_Util!J3*Weighting!H10+TUM_db2_S2_Util!K3*Weighting!H11+TUM_db2_S2_Util!L3*Weighting!H12+TUM_db2_S2_Util!M3*Weighting!H13+TUM_db2_S2_Util!N3*Weighting!H14+TUM_db2_S2_Util!O3*Weighting!H15+TUM_db2_S2_Util!P3*Weighting!H16+TUM_db2_S2_Util!Q3*Weighting!H17</f>
        <v>0</v>
      </c>
      <c r="I3" s="6">
        <f>+TUM_db2_S2_Util!B3*Weighting!I2+TUM_db2_S2_Util!C3*Weighting!I3+TUM_db2_S2_Util!D3*Weighting!I4+TUM_db2_S2_Util!E3*Weighting!I5+TUM_db2_S2_Util!F3*Weighting!I6+TUM_db2_S2_Util!G3*Weighting!I7+TUM_db2_S2_Util!H3*Weighting!I8+TUM_db2_S2_Util!I3*Weighting!I9+TUM_db2_S2_Util!J3*Weighting!I10+TUM_db2_S2_Util!K3*Weighting!I11+TUM_db2_S2_Util!L3*Weighting!I12+TUM_db2_S2_Util!M3*Weighting!I13+TUM_db2_S2_Util!N3*Weighting!I14+TUM_db2_S2_Util!O3*Weighting!I15+TUM_db2_S2_Util!P3*Weighting!I16+TUM_db2_S2_Util!Q3*Weighting!I17</f>
        <v>0</v>
      </c>
      <c r="J3" s="6">
        <f>+TUM_db2_S2_Util!B3*Weighting!J2+TUM_db2_S2_Util!C3*Weighting!J3+TUM_db2_S2_Util!D3*Weighting!J4+TUM_db2_S2_Util!E3*Weighting!J5+TUM_db2_S2_Util!F3*Weighting!J6+TUM_db2_S2_Util!G3*Weighting!J7+TUM_db2_S2_Util!H3*Weighting!J8+TUM_db2_S2_Util!I3*Weighting!J9+TUM_db2_S2_Util!J3*Weighting!J10+TUM_db2_S2_Util!K3*Weighting!J11+TUM_db2_S2_Util!L3*Weighting!J12+TUM_db2_S2_Util!M3*Weighting!J13+TUM_db2_S2_Util!N3*Weighting!J14+TUM_db2_S2_Util!O3*Weighting!J15+TUM_db2_S2_Util!P3*Weighting!J16+TUM_db2_S2_Util!Q3*Weighting!J17</f>
        <v>0</v>
      </c>
      <c r="K3" s="6">
        <f>+TUM_db2_S2_Util!B3*Weighting!K2+TUM_db2_S2_Util!C3*Weighting!K3+TUM_db2_S2_Util!D3*Weighting!K4+TUM_db2_S2_Util!E3*Weighting!K5+TUM_db2_S2_Util!F3*Weighting!K6+TUM_db2_S2_Util!G3*Weighting!K7+TUM_db2_S2_Util!H3*Weighting!K8+TUM_db2_S2_Util!I3*Weighting!K9+TUM_db2_S2_Util!J3*Weighting!K10+TUM_db2_S2_Util!K3*Weighting!K11+TUM_db2_S2_Util!L3*Weighting!K12+TUM_db2_S2_Util!M3*Weighting!K13+TUM_db2_S2_Util!N3*Weighting!K14+TUM_db2_S2_Util!O3*Weighting!K15+TUM_db2_S2_Util!P3*Weighting!K16+TUM_db2_S2_Util!Q3*Weighting!K17</f>
        <v>0</v>
      </c>
      <c r="L3" s="6">
        <f>+TUM_db2_S2_Util!B3*Weighting!L2+TUM_db2_S2_Util!C3*Weighting!L3+TUM_db2_S2_Util!D3*Weighting!L4+TUM_db2_S2_Util!E3*Weighting!L5+TUM_db2_S2_Util!F3*Weighting!L6+TUM_db2_S2_Util!G3*Weighting!L7+TUM_db2_S2_Util!H3*Weighting!L8+TUM_db2_S2_Util!I3*Weighting!L9+TUM_db2_S2_Util!J3*Weighting!L10+TUM_db2_S2_Util!K3*Weighting!L11+TUM_db2_S2_Util!L3*Weighting!L12+TUM_db2_S2_Util!M3*Weighting!L13+TUM_db2_S2_Util!N3*Weighting!L14+TUM_db2_S2_Util!O3*Weighting!L15+TUM_db2_S2_Util!P3*Weighting!L16+TUM_db2_S2_Util!Q3*Weighting!L17</f>
        <v>0</v>
      </c>
      <c r="M3" s="6">
        <f>+TUM_db2_S2_Util!B3*Weighting!M2+TUM_db2_S2_Util!C3*Weighting!M3+TUM_db2_S2_Util!D3*Weighting!M4+TUM_db2_S2_Util!E3*Weighting!M5+TUM_db2_S2_Util!F3*Weighting!M6+TUM_db2_S2_Util!G3*Weighting!M7+TUM_db2_S2_Util!H3*Weighting!M8+TUM_db2_S2_Util!I3*Weighting!M9+TUM_db2_S2_Util!J3*Weighting!M10+TUM_db2_S2_Util!K3*Weighting!M11+TUM_db2_S2_Util!L3*Weighting!M12+TUM_db2_S2_Util!M3*Weighting!M13+TUM_db2_S2_Util!N3*Weighting!M14+TUM_db2_S2_Util!O3*Weighting!M15+TUM_db2_S2_Util!P3*Weighting!M16+TUM_db2_S2_Util!Q3*Weighting!M17</f>
        <v>0</v>
      </c>
      <c r="N3" s="6">
        <f>+TUM_db2_S2_Util!B3*Weighting!N2+TUM_db2_S2_Util!C3*Weighting!N3+TUM_db2_S2_Util!D3*Weighting!N4+TUM_db2_S2_Util!E3*Weighting!N5+TUM_db2_S2_Util!F3*Weighting!N6+TUM_db2_S2_Util!G3*Weighting!N7+TUM_db2_S2_Util!H3*Weighting!N8+TUM_db2_S2_Util!I3*Weighting!N9+TUM_db2_S2_Util!J3*Weighting!N10+TUM_db2_S2_Util!K3*Weighting!N11+TUM_db2_S2_Util!L3*Weighting!N12+TUM_db2_S2_Util!M3*Weighting!N13+TUM_db2_S2_Util!N3*Weighting!N14+TUM_db2_S2_Util!O3*Weighting!N15+TUM_db2_S2_Util!P3*Weighting!N16+TUM_db2_S2_Util!Q3*Weighting!N17</f>
        <v>0</v>
      </c>
      <c r="O3" s="6">
        <f>+TUM_db2_S2_Util!B3*Weighting!O2+TUM_db2_S2_Util!C3*Weighting!O3+TUM_db2_S2_Util!D3*Weighting!O4+TUM_db2_S2_Util!E3*Weighting!O5+TUM_db2_S2_Util!F3*Weighting!O6+TUM_db2_S2_Util!G3*Weighting!O7+TUM_db2_S2_Util!H3*Weighting!O8+TUM_db2_S2_Util!I3*Weighting!O9+TUM_db2_S2_Util!J3*Weighting!O10+TUM_db2_S2_Util!K3*Weighting!O11+TUM_db2_S2_Util!L3*Weighting!O12+TUM_db2_S2_Util!M3*Weighting!O13+TUM_db2_S2_Util!N3*Weighting!O14+TUM_db2_S2_Util!O3*Weighting!O15+TUM_db2_S2_Util!P3*Weighting!O16+TUM_db2_S2_Util!Q3*Weighting!O17</f>
        <v>0</v>
      </c>
      <c r="P3" s="6">
        <f>+TUM_db2_S2_Util!B3*Weighting!P2+TUM_db2_S2_Util!C3*Weighting!P3+TUM_db2_S2_Util!D3*Weighting!P4+TUM_db2_S2_Util!E3*Weighting!P5+TUM_db2_S2_Util!F3*Weighting!P6+TUM_db2_S2_Util!G3*Weighting!P7+TUM_db2_S2_Util!H3*Weighting!P8+TUM_db2_S2_Util!I3*Weighting!P9+TUM_db2_S2_Util!J3*Weighting!P10+TUM_db2_S2_Util!K3*Weighting!P11+TUM_db2_S2_Util!L3*Weighting!P12+TUM_db2_S2_Util!M3*Weighting!P13+TUM_db2_S2_Util!N3*Weighting!P14+TUM_db2_S2_Util!O3*Weighting!P15+TUM_db2_S2_Util!P3*Weighting!P16+TUM_db2_S2_Util!Q3*Weighting!P17</f>
        <v>0</v>
      </c>
      <c r="Q3" s="6">
        <f>+TUM_db2_S2_Util!B3*Weighting!Q2+TUM_db2_S2_Util!C3*Weighting!Q3+TUM_db2_S2_Util!D3*Weighting!Q4+TUM_db2_S2_Util!E3*Weighting!Q5+TUM_db2_S2_Util!F3*Weighting!Q6+TUM_db2_S2_Util!G3*Weighting!Q7+TUM_db2_S2_Util!H3*Weighting!Q8+TUM_db2_S2_Util!I3*Weighting!Q9+TUM_db2_S2_Util!J3*Weighting!Q10+TUM_db2_S2_Util!K3*Weighting!Q11+TUM_db2_S2_Util!L3*Weighting!Q12+TUM_db2_S2_Util!M3*Weighting!Q13+TUM_db2_S2_Util!N3*Weighting!Q14+TUM_db2_S2_Util!O3*Weighting!Q15+TUM_db2_S2_Util!P3*Weighting!Q16+TUM_db2_S2_Util!Q3*Weighting!Q17</f>
        <v>0</v>
      </c>
      <c r="R3" s="6">
        <f>+TUM_db2_S2_Util!B3*Weighting!R2+TUM_db2_S2_Util!C3*Weighting!R3+TUM_db2_S2_Util!D3*Weighting!R4+TUM_db2_S2_Util!E3*Weighting!R5+TUM_db2_S2_Util!F3*Weighting!R6+TUM_db2_S2_Util!G3*Weighting!R7+TUM_db2_S2_Util!H3*Weighting!R8+TUM_db2_S2_Util!I3*Weighting!R9+TUM_db2_S2_Util!J3*Weighting!R10+TUM_db2_S2_Util!K3*Weighting!R11+TUM_db2_S2_Util!L3*Weighting!R12+TUM_db2_S2_Util!M3*Weighting!R13+TUM_db2_S2_Util!N3*Weighting!R14+TUM_db2_S2_Util!O3*Weighting!R15+TUM_db2_S2_Util!P3*Weighting!R16+TUM_db2_S2_Util!Q3*Weighting!R17</f>
        <v>0</v>
      </c>
      <c r="S3" s="6">
        <f>+TUM_db2_S2_Util!B3*Weighting!S2+TUM_db2_S2_Util!C3*Weighting!S3+TUM_db2_S2_Util!D3*Weighting!S4+TUM_db2_S2_Util!E3*Weighting!S5+TUM_db2_S2_Util!F3*Weighting!S6+TUM_db2_S2_Util!G3*Weighting!S7+TUM_db2_S2_Util!H3*Weighting!S8+TUM_db2_S2_Util!I3*Weighting!S9+TUM_db2_S2_Util!J3*Weighting!S10+TUM_db2_S2_Util!K3*Weighting!S11+TUM_db2_S2_Util!L3*Weighting!S12+TUM_db2_S2_Util!M3*Weighting!S13+TUM_db2_S2_Util!N3*Weighting!S14+TUM_db2_S2_Util!O3*Weighting!S15+TUM_db2_S2_Util!P3*Weighting!S16+TUM_db2_S2_Util!Q3*Weighting!S17</f>
        <v>0</v>
      </c>
      <c r="T3" s="6">
        <f>+TUM_db2_S2_Util!B3*Weighting!T2+TUM_db2_S2_Util!C3*Weighting!T3+TUM_db2_S2_Util!D3*Weighting!T4+TUM_db2_S2_Util!E3*Weighting!T5+TUM_db2_S2_Util!F3*Weighting!T6+TUM_db2_S2_Util!G3*Weighting!T7+TUM_db2_S2_Util!H3*Weighting!T8+TUM_db2_S2_Util!I3*Weighting!T9+TUM_db2_S2_Util!J3*Weighting!T10+TUM_db2_S2_Util!K3*Weighting!T11+TUM_db2_S2_Util!L3*Weighting!T12+TUM_db2_S2_Util!M3*Weighting!T13+TUM_db2_S2_Util!N3*Weighting!T14+TUM_db2_S2_Util!O3*Weighting!T15+TUM_db2_S2_Util!P3*Weighting!T16+TUM_db2_S2_Util!Q3*Weighting!T17</f>
        <v>0</v>
      </c>
      <c r="U3" s="6">
        <f>+TUM_db2_S2_Util!B3*Weighting!U2+TUM_db2_S2_Util!C3*Weighting!U3+TUM_db2_S2_Util!D3*Weighting!U4+TUM_db2_S2_Util!E3*Weighting!U5+TUM_db2_S2_Util!F3*Weighting!U6+TUM_db2_S2_Util!G3*Weighting!U7+TUM_db2_S2_Util!H3*Weighting!U8+TUM_db2_S2_Util!I3*Weighting!U9+TUM_db2_S2_Util!J3*Weighting!U10+TUM_db2_S2_Util!K3*Weighting!U11+TUM_db2_S2_Util!L3*Weighting!U12+TUM_db2_S2_Util!M3*Weighting!U13+TUM_db2_S2_Util!N3*Weighting!U14+TUM_db2_S2_Util!O3*Weighting!U15+TUM_db2_S2_Util!P3*Weighting!U16+TUM_db2_S2_Util!Q3*Weighting!U17</f>
        <v>0</v>
      </c>
      <c r="V3" s="6">
        <f>+TUM_db2_S2_Util!B3*Weighting!V2+TUM_db2_S2_Util!C3*Weighting!V3+TUM_db2_S2_Util!D3*Weighting!V4+TUM_db2_S2_Util!E3*Weighting!V5+TUM_db2_S2_Util!F3*Weighting!V6+TUM_db2_S2_Util!G3*Weighting!V7+TUM_db2_S2_Util!H3*Weighting!V8+TUM_db2_S2_Util!I3*Weighting!V9+TUM_db2_S2_Util!J3*Weighting!V10+TUM_db2_S2_Util!K3*Weighting!V11+TUM_db2_S2_Util!L3*Weighting!V12+TUM_db2_S2_Util!M3*Weighting!V13+TUM_db2_S2_Util!N3*Weighting!V14+TUM_db2_S2_Util!O3*Weighting!V15+TUM_db2_S2_Util!P3*Weighting!V16+TUM_db2_S2_Util!Q3*Weighting!V17</f>
        <v>0</v>
      </c>
      <c r="W3" s="6">
        <f>+TUM_db2_S2_Util!B3*Weighting!W2+TUM_db2_S2_Util!C3*Weighting!W3+TUM_db2_S2_Util!D3*Weighting!W4+TUM_db2_S2_Util!E3*Weighting!W5+TUM_db2_S2_Util!F3*Weighting!W6+TUM_db2_S2_Util!G3*Weighting!W7+TUM_db2_S2_Util!H3*Weighting!W8+TUM_db2_S2_Util!I3*Weighting!W9+TUM_db2_S2_Util!J3*Weighting!W10+TUM_db2_S2_Util!K3*Weighting!W11+TUM_db2_S2_Util!L3*Weighting!W12+TUM_db2_S2_Util!M3*Weighting!W13+TUM_db2_S2_Util!N3*Weighting!W14+TUM_db2_S2_Util!O3*Weighting!W15+TUM_db2_S2_Util!P3*Weighting!W16+TUM_db2_S2_Util!Q3*Weighting!W17</f>
        <v>0</v>
      </c>
      <c r="X3" s="6">
        <f>+TUM_db2_S2_Util!B3*Weighting!X2+TUM_db2_S2_Util!C3*Weighting!X3+TUM_db2_S2_Util!D3*Weighting!X4+TUM_db2_S2_Util!E3*Weighting!X5+TUM_db2_S2_Util!F3*Weighting!X6+TUM_db2_S2_Util!G3*Weighting!X7+TUM_db2_S2_Util!H3*Weighting!X8+TUM_db2_S2_Util!I3*Weighting!X9+TUM_db2_S2_Util!J3*Weighting!X10+TUM_db2_S2_Util!K3*Weighting!X11+TUM_db2_S2_Util!L3*Weighting!X12+TUM_db2_S2_Util!M3*Weighting!X13+TUM_db2_S2_Util!N3*Weighting!X14+TUM_db2_S2_Util!O3*Weighting!X15+TUM_db2_S2_Util!P3*Weighting!X16+TUM_db2_S2_Util!Q3*Weighting!X17</f>
        <v>0</v>
      </c>
      <c r="Y3" s="6">
        <f>+TUM_db2_S2_Util!B3*Weighting!Y2+TUM_db2_S2_Util!C3*Weighting!Y3+TUM_db2_S2_Util!D3*Weighting!Y4+TUM_db2_S2_Util!E3*Weighting!Y5+TUM_db2_S2_Util!F3*Weighting!Y6+TUM_db2_S2_Util!G3*Weighting!Y7+TUM_db2_S2_Util!H3*Weighting!Y8+TUM_db2_S2_Util!I3*Weighting!Y9+TUM_db2_S2_Util!J3*Weighting!Y10+TUM_db2_S2_Util!K3*Weighting!Y11+TUM_db2_S2_Util!L3*Weighting!Y12+TUM_db2_S2_Util!M3*Weighting!Y13+TUM_db2_S2_Util!N3*Weighting!Y14+TUM_db2_S2_Util!O3*Weighting!Y15+TUM_db2_S2_Util!P3*Weighting!Y16+TUM_db2_S2_Util!Q3*Weighting!Y17</f>
        <v>0</v>
      </c>
      <c r="Z3" s="6">
        <f>+TUM_db2_S2_Util!B3*Weighting!Z2+TUM_db2_S2_Util!C3*Weighting!Z3+TUM_db2_S2_Util!D3*Weighting!Z4+TUM_db2_S2_Util!E3*Weighting!Z5+TUM_db2_S2_Util!F3*Weighting!Z6+TUM_db2_S2_Util!G3*Weighting!Z7+TUM_db2_S2_Util!H3*Weighting!Z8+TUM_db2_S2_Util!I3*Weighting!Z9+TUM_db2_S2_Util!J3*Weighting!Z10+TUM_db2_S2_Util!K3*Weighting!Z11+TUM_db2_S2_Util!L3*Weighting!Z12+TUM_db2_S2_Util!M3*Weighting!Z13+TUM_db2_S2_Util!N3*Weighting!Z14+TUM_db2_S2_Util!O3*Weighting!Z15+TUM_db2_S2_Util!P3*Weighting!Z16+TUM_db2_S2_Util!Q3*Weighting!Z17</f>
        <v>0</v>
      </c>
      <c r="AA3" s="6">
        <f>+TUM_db2_S2_Util!B3*Weighting!AA2+TUM_db2_S2_Util!C3*Weighting!AA3+TUM_db2_S2_Util!D3*Weighting!AA4+TUM_db2_S2_Util!E3*Weighting!AA5+TUM_db2_S2_Util!F3*Weighting!AA6+TUM_db2_S2_Util!G3*Weighting!AA7+TUM_db2_S2_Util!H3*Weighting!AA8+TUM_db2_S2_Util!I3*Weighting!AA9+TUM_db2_S2_Util!J3*Weighting!AA10+TUM_db2_S2_Util!K3*Weighting!AA11+TUM_db2_S2_Util!L3*Weighting!AA12+TUM_db2_S2_Util!M3*Weighting!AA13+TUM_db2_S2_Util!N3*Weighting!AA14+TUM_db2_S2_Util!O3*Weighting!AA15+TUM_db2_S2_Util!P3*Weighting!AA16+TUM_db2_S2_Util!Q3*Weighting!AA17</f>
        <v>0</v>
      </c>
    </row>
    <row r="4" spans="1:27" x14ac:dyDescent="0.35">
      <c r="A4" s="5" t="s">
        <v>3</v>
      </c>
      <c r="B4" s="6">
        <f ca="1">+TUM_db2_S2_Util!B4*Weighting!B2+TUM_db2_S2_Util!C4*Weighting!B3+TUM_db2_S2_Util!D4*Weighting!B4+TUM_db2_S2_Util!E4*Weighting!B5+TUM_db2_S2_Util!F4*Weighting!B6+TUM_db2_S2_Util!G4*Weighting!B7+TUM_db2_S2_Util!H4*Weighting!B8+TUM_db2_S2_Util!I4*Weighting!B9+TUM_db2_S2_Util!J4*Weighting!B10+TUM_db2_S2_Util!K4*Weighting!B11+TUM_db2_S2_Util!L4*Weighting!B12+TUM_db2_S2_Util!M4*Weighting!B13+TUM_db2_S2_Util!N4*Weighting!B14+TUM_db2_S2_Util!O4*Weighting!B15+TUM_db2_S2_Util!P4*Weighting!B16+TUM_db2_S2_Util!Q4*Weighting!B17</f>
        <v>-4.1515918815637569</v>
      </c>
      <c r="C4" s="6">
        <f ca="1">+TUM_db2_S2_Util!B4*Weighting!C2+TUM_db2_S2_Util!C4*Weighting!C3+TUM_db2_S2_Util!D4*Weighting!C4+TUM_db2_S2_Util!E4*Weighting!C5+TUM_db2_S2_Util!F4*Weighting!C6+TUM_db2_S2_Util!G4*Weighting!C7+TUM_db2_S2_Util!H4*Weighting!C8+TUM_db2_S2_Util!I4*Weighting!C9+TUM_db2_S2_Util!J4*Weighting!C10+TUM_db2_S2_Util!K4*Weighting!C11+TUM_db2_S2_Util!L4*Weighting!C12+TUM_db2_S2_Util!M4*Weighting!C13+TUM_db2_S2_Util!N4*Weighting!C14+TUM_db2_S2_Util!O4*Weighting!C15+TUM_db2_S2_Util!P4*Weighting!C16+TUM_db2_S2_Util!Q4*Weighting!C17</f>
        <v>-3.6763207084770615</v>
      </c>
      <c r="D4" s="6">
        <f ca="1">+TUM_db2_S2_Util!B4*Weighting!D2+TUM_db2_S2_Util!C4*Weighting!D3+TUM_db2_S2_Util!D4*Weighting!D4+TUM_db2_S2_Util!E4*Weighting!D5+TUM_db2_S2_Util!F4*Weighting!D6+TUM_db2_S2_Util!G4*Weighting!D7+TUM_db2_S2_Util!H4*Weighting!D8+TUM_db2_S2_Util!I4*Weighting!D9+TUM_db2_S2_Util!J4*Weighting!D10+TUM_db2_S2_Util!K4*Weighting!D11+TUM_db2_S2_Util!L4*Weighting!D12+TUM_db2_S2_Util!M4*Weighting!D13+TUM_db2_S2_Util!N4*Weighting!D14+TUM_db2_S2_Util!O4*Weighting!D15+TUM_db2_S2_Util!P4*Weighting!D16+TUM_db2_S2_Util!Q4*Weighting!D17</f>
        <v>-4.0508436990313319</v>
      </c>
      <c r="E4" s="6">
        <f ca="1">+TUM_db2_S2_Util!B4*Weighting!E2+TUM_db2_S2_Util!C4*Weighting!E3+TUM_db2_S2_Util!D4*Weighting!E4+TUM_db2_S2_Util!E4*Weighting!E5+TUM_db2_S2_Util!F4*Weighting!E6+TUM_db2_S2_Util!G4*Weighting!E7+TUM_db2_S2_Util!H4*Weighting!E8+TUM_db2_S2_Util!I4*Weighting!E9+TUM_db2_S2_Util!J4*Weighting!E10+TUM_db2_S2_Util!K4*Weighting!E11+TUM_db2_S2_Util!L4*Weighting!E12+TUM_db2_S2_Util!M4*Weighting!E13+TUM_db2_S2_Util!N4*Weighting!E14+TUM_db2_S2_Util!O4*Weighting!E15+TUM_db2_S2_Util!P4*Weighting!E16+TUM_db2_S2_Util!Q4*Weighting!E17</f>
        <v>-1.6454579092588097</v>
      </c>
      <c r="F4" s="6">
        <f ca="1">+TUM_db2_S2_Util!B4*Weighting!F2+TUM_db2_S2_Util!C4*Weighting!F3+TUM_db2_S2_Util!D4*Weighting!F4+TUM_db2_S2_Util!E4*Weighting!F5+TUM_db2_S2_Util!F4*Weighting!F6+TUM_db2_S2_Util!G4*Weighting!F7+TUM_db2_S2_Util!H4*Weighting!F8+TUM_db2_S2_Util!I4*Weighting!F9+TUM_db2_S2_Util!J4*Weighting!F10+TUM_db2_S2_Util!K4*Weighting!F11+TUM_db2_S2_Util!L4*Weighting!F12+TUM_db2_S2_Util!M4*Weighting!F13+TUM_db2_S2_Util!N4*Weighting!F14+TUM_db2_S2_Util!O4*Weighting!F15+TUM_db2_S2_Util!P4*Weighting!F16+TUM_db2_S2_Util!Q4*Weighting!F17</f>
        <v>-4.0578670402718044</v>
      </c>
      <c r="G4" s="6">
        <f>+TUM_db2_S2_Util!B4*Weighting!G2+TUM_db2_S2_Util!C4*Weighting!G3+TUM_db2_S2_Util!D4*Weighting!G4+TUM_db2_S2_Util!E4*Weighting!G5+TUM_db2_S2_Util!F4*Weighting!G6+TUM_db2_S2_Util!G4*Weighting!G7+TUM_db2_S2_Util!H4*Weighting!G8+TUM_db2_S2_Util!I4*Weighting!G9+TUM_db2_S2_Util!J4*Weighting!G10+TUM_db2_S2_Util!K4*Weighting!G11+TUM_db2_S2_Util!L4*Weighting!G12+TUM_db2_S2_Util!M4*Weighting!G13+TUM_db2_S2_Util!N4*Weighting!G14+TUM_db2_S2_Util!O4*Weighting!G15+TUM_db2_S2_Util!P4*Weighting!G16+TUM_db2_S2_Util!Q4*Weighting!G17</f>
        <v>-2.7082408171665393</v>
      </c>
      <c r="H4" s="6">
        <f>+TUM_db2_S2_Util!B4*Weighting!H2+TUM_db2_S2_Util!C4*Weighting!H3+TUM_db2_S2_Util!D4*Weighting!H4+TUM_db2_S2_Util!E4*Weighting!H5+TUM_db2_S2_Util!F4*Weighting!H6+TUM_db2_S2_Util!G4*Weighting!H7+TUM_db2_S2_Util!H4*Weighting!H8+TUM_db2_S2_Util!I4*Weighting!H9+TUM_db2_S2_Util!J4*Weighting!H10+TUM_db2_S2_Util!K4*Weighting!H11+TUM_db2_S2_Util!L4*Weighting!H12+TUM_db2_S2_Util!M4*Weighting!H13+TUM_db2_S2_Util!N4*Weighting!H14+TUM_db2_S2_Util!O4*Weighting!H15+TUM_db2_S2_Util!P4*Weighting!H16+TUM_db2_S2_Util!Q4*Weighting!H17</f>
        <v>-2.7719970841394654</v>
      </c>
      <c r="I4" s="6">
        <f>+TUM_db2_S2_Util!B4*Weighting!I2+TUM_db2_S2_Util!C4*Weighting!I3+TUM_db2_S2_Util!D4*Weighting!I4+TUM_db2_S2_Util!E4*Weighting!I5+TUM_db2_S2_Util!F4*Weighting!I6+TUM_db2_S2_Util!G4*Weighting!I7+TUM_db2_S2_Util!H4*Weighting!I8+TUM_db2_S2_Util!I4*Weighting!I9+TUM_db2_S2_Util!J4*Weighting!I10+TUM_db2_S2_Util!K4*Weighting!I11+TUM_db2_S2_Util!L4*Weighting!I12+TUM_db2_S2_Util!M4*Weighting!I13+TUM_db2_S2_Util!N4*Weighting!I14+TUM_db2_S2_Util!O4*Weighting!I15+TUM_db2_S2_Util!P4*Weighting!I16+TUM_db2_S2_Util!Q4*Weighting!I17</f>
        <v>-2.7783265189298572</v>
      </c>
      <c r="J4" s="6">
        <f>+TUM_db2_S2_Util!B4*Weighting!J2+TUM_db2_S2_Util!C4*Weighting!J3+TUM_db2_S2_Util!D4*Weighting!J4+TUM_db2_S2_Util!E4*Weighting!J5+TUM_db2_S2_Util!F4*Weighting!J6+TUM_db2_S2_Util!G4*Weighting!J7+TUM_db2_S2_Util!H4*Weighting!J8+TUM_db2_S2_Util!I4*Weighting!J9+TUM_db2_S2_Util!J4*Weighting!J10+TUM_db2_S2_Util!K4*Weighting!J11+TUM_db2_S2_Util!L4*Weighting!J12+TUM_db2_S2_Util!M4*Weighting!J13+TUM_db2_S2_Util!N4*Weighting!J14+TUM_db2_S2_Util!O4*Weighting!J15+TUM_db2_S2_Util!P4*Weighting!J16+TUM_db2_S2_Util!Q4*Weighting!J17</f>
        <v>-2.0825481925548157</v>
      </c>
      <c r="K4" s="6">
        <f>+TUM_db2_S2_Util!B4*Weighting!K2+TUM_db2_S2_Util!C4*Weighting!K3+TUM_db2_S2_Util!D4*Weighting!K4+TUM_db2_S2_Util!E4*Weighting!K5+TUM_db2_S2_Util!F4*Weighting!K6+TUM_db2_S2_Util!G4*Weighting!K7+TUM_db2_S2_Util!H4*Weighting!K8+TUM_db2_S2_Util!I4*Weighting!K9+TUM_db2_S2_Util!J4*Weighting!K10+TUM_db2_S2_Util!K4*Weighting!K11+TUM_db2_S2_Util!L4*Weighting!K12+TUM_db2_S2_Util!M4*Weighting!K13+TUM_db2_S2_Util!N4*Weighting!K14+TUM_db2_S2_Util!O4*Weighting!K15+TUM_db2_S2_Util!P4*Weighting!K16+TUM_db2_S2_Util!Q4*Weighting!K17</f>
        <v>-2.78518284428189</v>
      </c>
      <c r="L4" s="6">
        <f>+TUM_db2_S2_Util!B4*Weighting!L2+TUM_db2_S2_Util!C4*Weighting!L3+TUM_db2_S2_Util!D4*Weighting!L4+TUM_db2_S2_Util!E4*Weighting!L5+TUM_db2_S2_Util!F4*Weighting!L6+TUM_db2_S2_Util!G4*Weighting!L7+TUM_db2_S2_Util!H4*Weighting!L8+TUM_db2_S2_Util!I4*Weighting!L9+TUM_db2_S2_Util!J4*Weighting!L10+TUM_db2_S2_Util!K4*Weighting!L11+TUM_db2_S2_Util!L4*Weighting!L12+TUM_db2_S2_Util!M4*Weighting!L13+TUM_db2_S2_Util!N4*Weighting!L14+TUM_db2_S2_Util!O4*Weighting!L15+TUM_db2_S2_Util!P4*Weighting!L16+TUM_db2_S2_Util!Q4*Weighting!L17</f>
        <v>-4.4189882393335251</v>
      </c>
      <c r="M4" s="6">
        <f>+TUM_db2_S2_Util!B4*Weighting!M2+TUM_db2_S2_Util!C4*Weighting!M3+TUM_db2_S2_Util!D4*Weighting!M4+TUM_db2_S2_Util!E4*Weighting!M5+TUM_db2_S2_Util!F4*Weighting!M6+TUM_db2_S2_Util!G4*Weighting!M7+TUM_db2_S2_Util!H4*Weighting!M8+TUM_db2_S2_Util!I4*Weighting!M9+TUM_db2_S2_Util!J4*Weighting!M10+TUM_db2_S2_Util!K4*Weighting!M11+TUM_db2_S2_Util!L4*Weighting!M12+TUM_db2_S2_Util!M4*Weighting!M13+TUM_db2_S2_Util!N4*Weighting!M14+TUM_db2_S2_Util!O4*Weighting!M15+TUM_db2_S2_Util!P4*Weighting!M16+TUM_db2_S2_Util!Q4*Weighting!M17</f>
        <v>-7.9442685485097544E-2</v>
      </c>
      <c r="N4" s="6">
        <f>+TUM_db2_S2_Util!B4*Weighting!N2+TUM_db2_S2_Util!C4*Weighting!N3+TUM_db2_S2_Util!D4*Weighting!N4+TUM_db2_S2_Util!E4*Weighting!N5+TUM_db2_S2_Util!F4*Weighting!N6+TUM_db2_S2_Util!G4*Weighting!N7+TUM_db2_S2_Util!H4*Weighting!N8+TUM_db2_S2_Util!I4*Weighting!N9+TUM_db2_S2_Util!J4*Weighting!N10+TUM_db2_S2_Util!K4*Weighting!N11+TUM_db2_S2_Util!L4*Weighting!N12+TUM_db2_S2_Util!M4*Weighting!N13+TUM_db2_S2_Util!N4*Weighting!N14+TUM_db2_S2_Util!O4*Weighting!N15+TUM_db2_S2_Util!P4*Weighting!N16+TUM_db2_S2_Util!Q4*Weighting!N17</f>
        <v>-7.7260070041189719</v>
      </c>
      <c r="O4" s="6">
        <f>+TUM_db2_S2_Util!B4*Weighting!O2+TUM_db2_S2_Util!C4*Weighting!O3+TUM_db2_S2_Util!D4*Weighting!O4+TUM_db2_S2_Util!E4*Weighting!O5+TUM_db2_S2_Util!F4*Weighting!O6+TUM_db2_S2_Util!G4*Weighting!O7+TUM_db2_S2_Util!H4*Weighting!O8+TUM_db2_S2_Util!I4*Weighting!O9+TUM_db2_S2_Util!J4*Weighting!O10+TUM_db2_S2_Util!K4*Weighting!O11+TUM_db2_S2_Util!L4*Weighting!O12+TUM_db2_S2_Util!M4*Weighting!O13+TUM_db2_S2_Util!N4*Weighting!O14+TUM_db2_S2_Util!O4*Weighting!O15+TUM_db2_S2_Util!P4*Weighting!O16+TUM_db2_S2_Util!Q4*Weighting!O17</f>
        <v>-7.0996513478277032</v>
      </c>
      <c r="P4" s="6">
        <f>+TUM_db2_S2_Util!B4*Weighting!P2+TUM_db2_S2_Util!C4*Weighting!P3+TUM_db2_S2_Util!D4*Weighting!P4+TUM_db2_S2_Util!E4*Weighting!P5+TUM_db2_S2_Util!F4*Weighting!P6+TUM_db2_S2_Util!G4*Weighting!P7+TUM_db2_S2_Util!H4*Weighting!P8+TUM_db2_S2_Util!I4*Weighting!P9+TUM_db2_S2_Util!J4*Weighting!P10+TUM_db2_S2_Util!K4*Weighting!P11+TUM_db2_S2_Util!L4*Weighting!P12+TUM_db2_S2_Util!M4*Weighting!P13+TUM_db2_S2_Util!N4*Weighting!P14+TUM_db2_S2_Util!O4*Weighting!P15+TUM_db2_S2_Util!P4*Weighting!P16+TUM_db2_S2_Util!Q4*Weighting!P17</f>
        <v>-5.0192601745527039</v>
      </c>
      <c r="Q4" s="6">
        <f>+TUM_db2_S2_Util!B4*Weighting!Q2+TUM_db2_S2_Util!C4*Weighting!Q3+TUM_db2_S2_Util!D4*Weighting!Q4+TUM_db2_S2_Util!E4*Weighting!Q5+TUM_db2_S2_Util!F4*Weighting!Q6+TUM_db2_S2_Util!G4*Weighting!Q7+TUM_db2_S2_Util!H4*Weighting!Q8+TUM_db2_S2_Util!I4*Weighting!Q9+TUM_db2_S2_Util!J4*Weighting!Q10+TUM_db2_S2_Util!K4*Weighting!Q11+TUM_db2_S2_Util!L4*Weighting!Q12+TUM_db2_S2_Util!M4*Weighting!Q13+TUM_db2_S2_Util!N4*Weighting!Q14+TUM_db2_S2_Util!O4*Weighting!Q15+TUM_db2_S2_Util!P4*Weighting!Q16+TUM_db2_S2_Util!Q4*Weighting!Q17</f>
        <v>-0.2697522573554334</v>
      </c>
      <c r="R4" s="6">
        <f>+TUM_db2_S2_Util!B4*Weighting!R2+TUM_db2_S2_Util!C4*Weighting!R3+TUM_db2_S2_Util!D4*Weighting!R4+TUM_db2_S2_Util!E4*Weighting!R5+TUM_db2_S2_Util!F4*Weighting!R6+TUM_db2_S2_Util!G4*Weighting!R7+TUM_db2_S2_Util!H4*Weighting!R8+TUM_db2_S2_Util!I4*Weighting!R9+TUM_db2_S2_Util!J4*Weighting!R10+TUM_db2_S2_Util!K4*Weighting!R11+TUM_db2_S2_Util!L4*Weighting!R12+TUM_db2_S2_Util!M4*Weighting!R13+TUM_db2_S2_Util!N4*Weighting!R14+TUM_db2_S2_Util!O4*Weighting!R15+TUM_db2_S2_Util!P4*Weighting!R16+TUM_db2_S2_Util!Q4*Weighting!R17</f>
        <v>-1.1926144495557889</v>
      </c>
      <c r="S4" s="6">
        <f>+TUM_db2_S2_Util!B4*Weighting!S2+TUM_db2_S2_Util!C4*Weighting!S3+TUM_db2_S2_Util!D4*Weighting!S4+TUM_db2_S2_Util!E4*Weighting!S5+TUM_db2_S2_Util!F4*Weighting!S6+TUM_db2_S2_Util!G4*Weighting!S7+TUM_db2_S2_Util!H4*Weighting!S8+TUM_db2_S2_Util!I4*Weighting!S9+TUM_db2_S2_Util!J4*Weighting!S10+TUM_db2_S2_Util!K4*Weighting!S11+TUM_db2_S2_Util!L4*Weighting!S12+TUM_db2_S2_Util!M4*Weighting!S13+TUM_db2_S2_Util!N4*Weighting!S14+TUM_db2_S2_Util!O4*Weighting!S15+TUM_db2_S2_Util!P4*Weighting!S16+TUM_db2_S2_Util!Q4*Weighting!S17</f>
        <v>-4.3379737301729566</v>
      </c>
      <c r="T4" s="6">
        <f>+TUM_db2_S2_Util!B4*Weighting!T2+TUM_db2_S2_Util!C4*Weighting!T3+TUM_db2_S2_Util!D4*Weighting!T4+TUM_db2_S2_Util!E4*Weighting!T5+TUM_db2_S2_Util!F4*Weighting!T6+TUM_db2_S2_Util!G4*Weighting!T7+TUM_db2_S2_Util!H4*Weighting!T8+TUM_db2_S2_Util!I4*Weighting!T9+TUM_db2_S2_Util!J4*Weighting!T10+TUM_db2_S2_Util!K4*Weighting!T11+TUM_db2_S2_Util!L4*Weighting!T12+TUM_db2_S2_Util!M4*Weighting!T13+TUM_db2_S2_Util!N4*Weighting!T14+TUM_db2_S2_Util!O4*Weighting!T15+TUM_db2_S2_Util!P4*Weighting!T16+TUM_db2_S2_Util!Q4*Weighting!T17</f>
        <v>-5.7971753261150516</v>
      </c>
      <c r="U4" s="6">
        <f>+TUM_db2_S2_Util!B4*Weighting!U2+TUM_db2_S2_Util!C4*Weighting!U3+TUM_db2_S2_Util!D4*Weighting!U4+TUM_db2_S2_Util!E4*Weighting!U5+TUM_db2_S2_Util!F4*Weighting!U6+TUM_db2_S2_Util!G4*Weighting!U7+TUM_db2_S2_Util!H4*Weighting!U8+TUM_db2_S2_Util!I4*Weighting!U9+TUM_db2_S2_Util!J4*Weighting!U10+TUM_db2_S2_Util!K4*Weighting!U11+TUM_db2_S2_Util!L4*Weighting!U12+TUM_db2_S2_Util!M4*Weighting!U13+TUM_db2_S2_Util!N4*Weighting!U14+TUM_db2_S2_Util!O4*Weighting!U15+TUM_db2_S2_Util!P4*Weighting!U16+TUM_db2_S2_Util!Q4*Weighting!U17</f>
        <v>-0.132950164965289</v>
      </c>
      <c r="V4" s="6">
        <f>+TUM_db2_S2_Util!B4*Weighting!V2+TUM_db2_S2_Util!C4*Weighting!V3+TUM_db2_S2_Util!D4*Weighting!V4+TUM_db2_S2_Util!E4*Weighting!V5+TUM_db2_S2_Util!F4*Weighting!V6+TUM_db2_S2_Util!G4*Weighting!V7+TUM_db2_S2_Util!H4*Weighting!V8+TUM_db2_S2_Util!I4*Weighting!V9+TUM_db2_S2_Util!J4*Weighting!V10+TUM_db2_S2_Util!K4*Weighting!V11+TUM_db2_S2_Util!L4*Weighting!V12+TUM_db2_S2_Util!M4*Weighting!V13+TUM_db2_S2_Util!N4*Weighting!V14+TUM_db2_S2_Util!O4*Weighting!V15+TUM_db2_S2_Util!P4*Weighting!V16+TUM_db2_S2_Util!Q4*Weighting!V17</f>
        <v>-0.62399003819864107</v>
      </c>
      <c r="W4" s="6">
        <f>+TUM_db2_S2_Util!B4*Weighting!W2+TUM_db2_S2_Util!C4*Weighting!W3+TUM_db2_S2_Util!D4*Weighting!W4+TUM_db2_S2_Util!E4*Weighting!W5+TUM_db2_S2_Util!F4*Weighting!W6+TUM_db2_S2_Util!G4*Weighting!W7+TUM_db2_S2_Util!H4*Weighting!W8+TUM_db2_S2_Util!I4*Weighting!W9+TUM_db2_S2_Util!J4*Weighting!W10+TUM_db2_S2_Util!K4*Weighting!W11+TUM_db2_S2_Util!L4*Weighting!W12+TUM_db2_S2_Util!M4*Weighting!W13+TUM_db2_S2_Util!N4*Weighting!W14+TUM_db2_S2_Util!O4*Weighting!W15+TUM_db2_S2_Util!P4*Weighting!W16+TUM_db2_S2_Util!Q4*Weighting!W17</f>
        <v>-1.7814291491721699</v>
      </c>
      <c r="X4" s="6">
        <f>+TUM_db2_S2_Util!B4*Weighting!X2+TUM_db2_S2_Util!C4*Weighting!X3+TUM_db2_S2_Util!D4*Weighting!X4+TUM_db2_S2_Util!E4*Weighting!X5+TUM_db2_S2_Util!F4*Weighting!X6+TUM_db2_S2_Util!G4*Weighting!X7+TUM_db2_S2_Util!H4*Weighting!X8+TUM_db2_S2_Util!I4*Weighting!X9+TUM_db2_S2_Util!J4*Weighting!X10+TUM_db2_S2_Util!K4*Weighting!X11+TUM_db2_S2_Util!L4*Weighting!X12+TUM_db2_S2_Util!M4*Weighting!X13+TUM_db2_S2_Util!N4*Weighting!X14+TUM_db2_S2_Util!O4*Weighting!X15+TUM_db2_S2_Util!P4*Weighting!X16+TUM_db2_S2_Util!Q4*Weighting!X17</f>
        <v>-0.24770728764299155</v>
      </c>
      <c r="Y4" s="6">
        <f>+TUM_db2_S2_Util!B4*Weighting!Y2+TUM_db2_S2_Util!C4*Weighting!Y3+TUM_db2_S2_Util!D4*Weighting!Y4+TUM_db2_S2_Util!E4*Weighting!Y5+TUM_db2_S2_Util!F4*Weighting!Y6+TUM_db2_S2_Util!G4*Weighting!Y7+TUM_db2_S2_Util!H4*Weighting!Y8+TUM_db2_S2_Util!I4*Weighting!Y9+TUM_db2_S2_Util!J4*Weighting!Y10+TUM_db2_S2_Util!K4*Weighting!Y11+TUM_db2_S2_Util!L4*Weighting!Y12+TUM_db2_S2_Util!M4*Weighting!Y13+TUM_db2_S2_Util!N4*Weighting!Y14+TUM_db2_S2_Util!O4*Weighting!Y15+TUM_db2_S2_Util!P4*Weighting!Y16+TUM_db2_S2_Util!Q4*Weighting!Y17</f>
        <v>-0.16494541799706261</v>
      </c>
      <c r="Z4" s="6">
        <f>+TUM_db2_S2_Util!B4*Weighting!Z2+TUM_db2_S2_Util!C4*Weighting!Z3+TUM_db2_S2_Util!D4*Weighting!Z4+TUM_db2_S2_Util!E4*Weighting!Z5+TUM_db2_S2_Util!F4*Weighting!Z6+TUM_db2_S2_Util!G4*Weighting!Z7+TUM_db2_S2_Util!H4*Weighting!Z8+TUM_db2_S2_Util!I4*Weighting!Z9+TUM_db2_S2_Util!J4*Weighting!Z10+TUM_db2_S2_Util!K4*Weighting!Z11+TUM_db2_S2_Util!L4*Weighting!Z12+TUM_db2_S2_Util!M4*Weighting!Z13+TUM_db2_S2_Util!N4*Weighting!Z14+TUM_db2_S2_Util!O4*Weighting!Z15+TUM_db2_S2_Util!P4*Weighting!Z16+TUM_db2_S2_Util!Q4*Weighting!Z17</f>
        <v>-1.9435359385400104</v>
      </c>
      <c r="AA4" s="6">
        <f>+TUM_db2_S2_Util!B4*Weighting!AA2+TUM_db2_S2_Util!C4*Weighting!AA3+TUM_db2_S2_Util!D4*Weighting!AA4+TUM_db2_S2_Util!E4*Weighting!AA5+TUM_db2_S2_Util!F4*Weighting!AA6+TUM_db2_S2_Util!G4*Weighting!AA7+TUM_db2_S2_Util!H4*Weighting!AA8+TUM_db2_S2_Util!I4*Weighting!AA9+TUM_db2_S2_Util!J4*Weighting!AA10+TUM_db2_S2_Util!K4*Weighting!AA11+TUM_db2_S2_Util!L4*Weighting!AA12+TUM_db2_S2_Util!M4*Weighting!AA13+TUM_db2_S2_Util!N4*Weighting!AA14+TUM_db2_S2_Util!O4*Weighting!AA15+TUM_db2_S2_Util!P4*Weighting!AA16+TUM_db2_S2_Util!Q4*Weighting!AA17</f>
        <v>-2.4964298636312443</v>
      </c>
    </row>
  </sheetData>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2_S2_Mat!B2*Weighting!B2+TUM_db2_S2_Mat!C2*Weighting!B3+TUM_db2_S2_Mat!D2*Weighting!B4+TUM_db2_S2_Mat!E2*Weighting!B5+TUM_db2_S2_Mat!F2*Weighting!B6+TUM_db2_S2_Mat!G2*Weighting!B7+TUM_db2_S2_Mat!H2*Weighting!B8+TUM_db2_S2_Mat!I2*Weighting!B9+TUM_db2_S2_Mat!J2*Weighting!B10+TUM_db2_S2_Mat!K2*Weighting!B11+TUM_db2_S2_Mat!L2*Weighting!B12+TUM_db2_S2_Mat!M2*Weighting!B13+TUM_db2_S2_Mat!N2*Weighting!B14+TUM_db2_S2_Mat!O2*Weighting!B15+TUM_db2_S2_Mat!P2*Weighting!B16+TUM_db2_S2_Mat!Q2*Weighting!B17</f>
        <v>162.24405227936862</v>
      </c>
      <c r="C2" s="6">
        <f ca="1">+TUM_db2_S2_Mat!B2*Weighting!C2+TUM_db2_S2_Mat!C2*Weighting!C3+TUM_db2_S2_Mat!D2*Weighting!C4+TUM_db2_S2_Mat!E2*Weighting!C5+TUM_db2_S2_Mat!F2*Weighting!C6+TUM_db2_S2_Mat!G2*Weighting!C7+TUM_db2_S2_Mat!H2*Weighting!C8+TUM_db2_S2_Mat!I2*Weighting!C9+TUM_db2_S2_Mat!J2*Weighting!C10+TUM_db2_S2_Mat!K2*Weighting!C11+TUM_db2_S2_Mat!L2*Weighting!C12+TUM_db2_S2_Mat!M2*Weighting!C13+TUM_db2_S2_Mat!N2*Weighting!C14+TUM_db2_S2_Mat!O2*Weighting!C15+TUM_db2_S2_Mat!P2*Weighting!C16+TUM_db2_S2_Mat!Q2*Weighting!C17</f>
        <v>120.3950524716499</v>
      </c>
      <c r="D2" s="6">
        <f ca="1">+TUM_db2_S2_Mat!B2*Weighting!D2+TUM_db2_S2_Mat!C2*Weighting!D3+TUM_db2_S2_Mat!D2*Weighting!D4+TUM_db2_S2_Mat!E2*Weighting!D5+TUM_db2_S2_Mat!F2*Weighting!D6+TUM_db2_S2_Mat!G2*Weighting!D7+TUM_db2_S2_Mat!H2*Weighting!D8+TUM_db2_S2_Mat!I2*Weighting!D9+TUM_db2_S2_Mat!J2*Weighting!D10+TUM_db2_S2_Mat!K2*Weighting!D11+TUM_db2_S2_Mat!L2*Weighting!D12+TUM_db2_S2_Mat!M2*Weighting!D13+TUM_db2_S2_Mat!N2*Weighting!D14+TUM_db2_S2_Mat!O2*Weighting!D15+TUM_db2_S2_Mat!P2*Weighting!D16+TUM_db2_S2_Mat!Q2*Weighting!D17</f>
        <v>157.72569987822212</v>
      </c>
      <c r="E2" s="6">
        <f ca="1">+TUM_db2_S2_Mat!B2*Weighting!E2+TUM_db2_S2_Mat!C2*Weighting!E3+TUM_db2_S2_Mat!D2*Weighting!E4+TUM_db2_S2_Mat!E2*Weighting!E5+TUM_db2_S2_Mat!F2*Weighting!E6+TUM_db2_S2_Mat!G2*Weighting!E7+TUM_db2_S2_Mat!H2*Weighting!E8+TUM_db2_S2_Mat!I2*Weighting!E9+TUM_db2_S2_Mat!J2*Weighting!E10+TUM_db2_S2_Mat!K2*Weighting!E11+TUM_db2_S2_Mat!L2*Weighting!E12+TUM_db2_S2_Mat!M2*Weighting!E13+TUM_db2_S2_Mat!N2*Weighting!E14+TUM_db2_S2_Mat!O2*Weighting!E15+TUM_db2_S2_Mat!P2*Weighting!E16+TUM_db2_S2_Mat!Q2*Weighting!E17</f>
        <v>88.921155049324184</v>
      </c>
      <c r="F2" s="6">
        <f ca="1">+TUM_db2_S2_Mat!B2*Weighting!F2+TUM_db2_S2_Mat!C2*Weighting!F3+TUM_db2_S2_Mat!D2*Weighting!F4+TUM_db2_S2_Mat!E2*Weighting!F5+TUM_db2_S2_Mat!F2*Weighting!F6+TUM_db2_S2_Mat!G2*Weighting!F7+TUM_db2_S2_Mat!H2*Weighting!F8+TUM_db2_S2_Mat!I2*Weighting!F9+TUM_db2_S2_Mat!J2*Weighting!F10+TUM_db2_S2_Mat!K2*Weighting!F11+TUM_db2_S2_Mat!L2*Weighting!F12+TUM_db2_S2_Mat!M2*Weighting!F13+TUM_db2_S2_Mat!N2*Weighting!F14+TUM_db2_S2_Mat!O2*Weighting!F15+TUM_db2_S2_Mat!P2*Weighting!F16+TUM_db2_S2_Mat!Q2*Weighting!F17</f>
        <v>136.79785101708009</v>
      </c>
      <c r="G2" s="6">
        <f>+TUM_db2_S2_Mat!B2*Weighting!G2+TUM_db2_S2_Mat!C2*Weighting!G3+TUM_db2_S2_Mat!D2*Weighting!G4+TUM_db2_S2_Mat!E2*Weighting!G5+TUM_db2_S2_Mat!F2*Weighting!G6+TUM_db2_S2_Mat!G2*Weighting!G7+TUM_db2_S2_Mat!H2*Weighting!G8+TUM_db2_S2_Mat!I2*Weighting!G9+TUM_db2_S2_Mat!J2*Weighting!G10+TUM_db2_S2_Mat!K2*Weighting!G11+TUM_db2_S2_Mat!L2*Weighting!G12+TUM_db2_S2_Mat!M2*Weighting!G13+TUM_db2_S2_Mat!N2*Weighting!G14+TUM_db2_S2_Mat!O2*Weighting!G15+TUM_db2_S2_Mat!P2*Weighting!G16+TUM_db2_S2_Mat!Q2*Weighting!G17</f>
        <v>171.48991242007165</v>
      </c>
      <c r="H2" s="6">
        <f>+TUM_db2_S2_Mat!B2*Weighting!H2+TUM_db2_S2_Mat!C2*Weighting!H3+TUM_db2_S2_Mat!D2*Weighting!H4+TUM_db2_S2_Mat!E2*Weighting!H5+TUM_db2_S2_Mat!F2*Weighting!H6+TUM_db2_S2_Mat!G2*Weighting!H7+TUM_db2_S2_Mat!H2*Weighting!H8+TUM_db2_S2_Mat!I2*Weighting!H9+TUM_db2_S2_Mat!J2*Weighting!H10+TUM_db2_S2_Mat!K2*Weighting!H11+TUM_db2_S2_Mat!L2*Weighting!H12+TUM_db2_S2_Mat!M2*Weighting!H13+TUM_db2_S2_Mat!N2*Weighting!H14+TUM_db2_S2_Mat!O2*Weighting!H15+TUM_db2_S2_Mat!P2*Weighting!H16+TUM_db2_S2_Mat!Q2*Weighting!H17</f>
        <v>188.02673252711597</v>
      </c>
      <c r="I2" s="6">
        <f>+TUM_db2_S2_Mat!B2*Weighting!I2+TUM_db2_S2_Mat!C2*Weighting!I3+TUM_db2_S2_Mat!D2*Weighting!I4+TUM_db2_S2_Mat!E2*Weighting!I5+TUM_db2_S2_Mat!F2*Weighting!I6+TUM_db2_S2_Mat!G2*Weighting!I7+TUM_db2_S2_Mat!H2*Weighting!I8+TUM_db2_S2_Mat!I2*Weighting!I9+TUM_db2_S2_Mat!J2*Weighting!I10+TUM_db2_S2_Mat!K2*Weighting!I11+TUM_db2_S2_Mat!L2*Weighting!I12+TUM_db2_S2_Mat!M2*Weighting!I13+TUM_db2_S2_Mat!N2*Weighting!I14+TUM_db2_S2_Mat!O2*Weighting!I15+TUM_db2_S2_Mat!P2*Weighting!I16+TUM_db2_S2_Mat!Q2*Weighting!I17</f>
        <v>166.56616444967173</v>
      </c>
      <c r="J2" s="6">
        <f>+TUM_db2_S2_Mat!B2*Weighting!J2+TUM_db2_S2_Mat!C2*Weighting!J3+TUM_db2_S2_Mat!D2*Weighting!J4+TUM_db2_S2_Mat!E2*Weighting!J5+TUM_db2_S2_Mat!F2*Weighting!J6+TUM_db2_S2_Mat!G2*Weighting!J7+TUM_db2_S2_Mat!H2*Weighting!J8+TUM_db2_S2_Mat!I2*Weighting!J9+TUM_db2_S2_Mat!J2*Weighting!J10+TUM_db2_S2_Mat!K2*Weighting!J11+TUM_db2_S2_Mat!L2*Weighting!J12+TUM_db2_S2_Mat!M2*Weighting!J13+TUM_db2_S2_Mat!N2*Weighting!J14+TUM_db2_S2_Mat!O2*Weighting!J15+TUM_db2_S2_Mat!P2*Weighting!J16+TUM_db2_S2_Mat!Q2*Weighting!J17</f>
        <v>211.28081006106046</v>
      </c>
      <c r="K2" s="6">
        <f>+TUM_db2_S2_Mat!B2*Weighting!K2+TUM_db2_S2_Mat!C2*Weighting!K3+TUM_db2_S2_Mat!D2*Weighting!K4+TUM_db2_S2_Mat!E2*Weighting!K5+TUM_db2_S2_Mat!F2*Weighting!K6+TUM_db2_S2_Mat!G2*Weighting!K7+TUM_db2_S2_Mat!H2*Weighting!K8+TUM_db2_S2_Mat!I2*Weighting!K9+TUM_db2_S2_Mat!J2*Weighting!K10+TUM_db2_S2_Mat!K2*Weighting!K11+TUM_db2_S2_Mat!L2*Weighting!K12+TUM_db2_S2_Mat!M2*Weighting!K13+TUM_db2_S2_Mat!N2*Weighting!K14+TUM_db2_S2_Mat!O2*Weighting!K15+TUM_db2_S2_Mat!P2*Weighting!K16+TUM_db2_S2_Mat!Q2*Weighting!K17</f>
        <v>128.72174889826564</v>
      </c>
      <c r="L2" s="6">
        <f>+TUM_db2_S2_Mat!B2*Weighting!L2+TUM_db2_S2_Mat!C2*Weighting!L3+TUM_db2_S2_Mat!D2*Weighting!L4+TUM_db2_S2_Mat!E2*Weighting!L5+TUM_db2_S2_Mat!F2*Weighting!L6+TUM_db2_S2_Mat!G2*Weighting!L7+TUM_db2_S2_Mat!H2*Weighting!L8+TUM_db2_S2_Mat!I2*Weighting!L9+TUM_db2_S2_Mat!J2*Weighting!L10+TUM_db2_S2_Mat!K2*Weighting!L11+TUM_db2_S2_Mat!L2*Weighting!L12+TUM_db2_S2_Mat!M2*Weighting!L13+TUM_db2_S2_Mat!N2*Weighting!L14+TUM_db2_S2_Mat!O2*Weighting!L15+TUM_db2_S2_Mat!P2*Weighting!L16+TUM_db2_S2_Mat!Q2*Weighting!L17</f>
        <v>38.838671169978596</v>
      </c>
      <c r="M2" s="6">
        <f>+TUM_db2_S2_Mat!B2*Weighting!M2+TUM_db2_S2_Mat!C2*Weighting!M3+TUM_db2_S2_Mat!D2*Weighting!M4+TUM_db2_S2_Mat!E2*Weighting!M5+TUM_db2_S2_Mat!F2*Weighting!M6+TUM_db2_S2_Mat!G2*Weighting!M7+TUM_db2_S2_Mat!H2*Weighting!M8+TUM_db2_S2_Mat!I2*Weighting!M9+TUM_db2_S2_Mat!J2*Weighting!M10+TUM_db2_S2_Mat!K2*Weighting!M11+TUM_db2_S2_Mat!L2*Weighting!M12+TUM_db2_S2_Mat!M2*Weighting!M13+TUM_db2_S2_Mat!N2*Weighting!M14+TUM_db2_S2_Mat!O2*Weighting!M15+TUM_db2_S2_Mat!P2*Weighting!M16+TUM_db2_S2_Mat!Q2*Weighting!M17</f>
        <v>1.7166567065861011</v>
      </c>
      <c r="N2" s="6">
        <f>+TUM_db2_S2_Mat!B2*Weighting!N2+TUM_db2_S2_Mat!C2*Weighting!N3+TUM_db2_S2_Mat!D2*Weighting!N4+TUM_db2_S2_Mat!E2*Weighting!N5+TUM_db2_S2_Mat!F2*Weighting!N6+TUM_db2_S2_Mat!G2*Weighting!N7+TUM_db2_S2_Mat!H2*Weighting!N8+TUM_db2_S2_Mat!I2*Weighting!N9+TUM_db2_S2_Mat!J2*Weighting!N10+TUM_db2_S2_Mat!K2*Weighting!N11+TUM_db2_S2_Mat!L2*Weighting!N12+TUM_db2_S2_Mat!M2*Weighting!N13+TUM_db2_S2_Mat!N2*Weighting!N14+TUM_db2_S2_Mat!O2*Weighting!N15+TUM_db2_S2_Mat!P2*Weighting!N16+TUM_db2_S2_Mat!Q2*Weighting!N17</f>
        <v>497.49450773581231</v>
      </c>
      <c r="O2" s="6">
        <f>+TUM_db2_S2_Mat!B2*Weighting!O2+TUM_db2_S2_Mat!C2*Weighting!O3+TUM_db2_S2_Mat!D2*Weighting!O4+TUM_db2_S2_Mat!E2*Weighting!O5+TUM_db2_S2_Mat!F2*Weighting!O6+TUM_db2_S2_Mat!G2*Weighting!O7+TUM_db2_S2_Mat!H2*Weighting!O8+TUM_db2_S2_Mat!I2*Weighting!O9+TUM_db2_S2_Mat!J2*Weighting!O10+TUM_db2_S2_Mat!K2*Weighting!O11+TUM_db2_S2_Mat!L2*Weighting!O12+TUM_db2_S2_Mat!M2*Weighting!O13+TUM_db2_S2_Mat!N2*Weighting!O14+TUM_db2_S2_Mat!O2*Weighting!O15+TUM_db2_S2_Mat!P2*Weighting!O16+TUM_db2_S2_Mat!Q2*Weighting!O17</f>
        <v>-172.53595488528435</v>
      </c>
      <c r="P2" s="6">
        <f>+TUM_db2_S2_Mat!B2*Weighting!P2+TUM_db2_S2_Mat!C2*Weighting!P3+TUM_db2_S2_Mat!D2*Weighting!P4+TUM_db2_S2_Mat!E2*Weighting!P5+TUM_db2_S2_Mat!F2*Weighting!P6+TUM_db2_S2_Mat!G2*Weighting!P7+TUM_db2_S2_Mat!H2*Weighting!P8+TUM_db2_S2_Mat!I2*Weighting!P9+TUM_db2_S2_Mat!J2*Weighting!P10+TUM_db2_S2_Mat!K2*Weighting!P11+TUM_db2_S2_Mat!L2*Weighting!P12+TUM_db2_S2_Mat!M2*Weighting!P13+TUM_db2_S2_Mat!N2*Weighting!P14+TUM_db2_S2_Mat!O2*Weighting!P15+TUM_db2_S2_Mat!P2*Weighting!P16+TUM_db2_S2_Mat!Q2*Weighting!P17</f>
        <v>56.788402284357758</v>
      </c>
      <c r="Q2" s="6">
        <f>+TUM_db2_S2_Mat!B2*Weighting!Q2+TUM_db2_S2_Mat!C2*Weighting!Q3+TUM_db2_S2_Mat!D2*Weighting!Q4+TUM_db2_S2_Mat!E2*Weighting!Q5+TUM_db2_S2_Mat!F2*Weighting!Q6+TUM_db2_S2_Mat!G2*Weighting!Q7+TUM_db2_S2_Mat!H2*Weighting!Q8+TUM_db2_S2_Mat!I2*Weighting!Q9+TUM_db2_S2_Mat!J2*Weighting!Q10+TUM_db2_S2_Mat!K2*Weighting!Q11+TUM_db2_S2_Mat!L2*Weighting!Q12+TUM_db2_S2_Mat!M2*Weighting!Q13+TUM_db2_S2_Mat!N2*Weighting!Q14+TUM_db2_S2_Mat!O2*Weighting!Q15+TUM_db2_S2_Mat!P2*Weighting!Q16+TUM_db2_S2_Mat!Q2*Weighting!Q17</f>
        <v>4.4154976674518682</v>
      </c>
      <c r="R2" s="6">
        <f>+TUM_db2_S2_Mat!B2*Weighting!R2+TUM_db2_S2_Mat!C2*Weighting!R3+TUM_db2_S2_Mat!D2*Weighting!R4+TUM_db2_S2_Mat!E2*Weighting!R5+TUM_db2_S2_Mat!F2*Weighting!R6+TUM_db2_S2_Mat!G2*Weighting!R7+TUM_db2_S2_Mat!H2*Weighting!R8+TUM_db2_S2_Mat!I2*Weighting!R9+TUM_db2_S2_Mat!J2*Weighting!R10+TUM_db2_S2_Mat!K2*Weighting!R11+TUM_db2_S2_Mat!L2*Weighting!R12+TUM_db2_S2_Mat!M2*Weighting!R13+TUM_db2_S2_Mat!N2*Weighting!R14+TUM_db2_S2_Mat!O2*Weighting!R15+TUM_db2_S2_Mat!P2*Weighting!R16+TUM_db2_S2_Mat!Q2*Weighting!R17</f>
        <v>61.728768262800656</v>
      </c>
      <c r="S2" s="6">
        <f>+TUM_db2_S2_Mat!B2*Weighting!S2+TUM_db2_S2_Mat!C2*Weighting!S3+TUM_db2_S2_Mat!D2*Weighting!S4+TUM_db2_S2_Mat!E2*Weighting!S5+TUM_db2_S2_Mat!F2*Weighting!S6+TUM_db2_S2_Mat!G2*Weighting!S7+TUM_db2_S2_Mat!H2*Weighting!S8+TUM_db2_S2_Mat!I2*Weighting!S9+TUM_db2_S2_Mat!J2*Weighting!S10+TUM_db2_S2_Mat!K2*Weighting!S11+TUM_db2_S2_Mat!L2*Weighting!S12+TUM_db2_S2_Mat!M2*Weighting!S13+TUM_db2_S2_Mat!N2*Weighting!S14+TUM_db2_S2_Mat!O2*Weighting!S15+TUM_db2_S2_Mat!P2*Weighting!S16+TUM_db2_S2_Mat!Q2*Weighting!S17</f>
        <v>78.828044339853292</v>
      </c>
      <c r="T2" s="6">
        <f>+TUM_db2_S2_Mat!B2*Weighting!T2+TUM_db2_S2_Mat!C2*Weighting!T3+TUM_db2_S2_Mat!D2*Weighting!T4+TUM_db2_S2_Mat!E2*Weighting!T5+TUM_db2_S2_Mat!F2*Weighting!T6+TUM_db2_S2_Mat!G2*Weighting!T7+TUM_db2_S2_Mat!H2*Weighting!T8+TUM_db2_S2_Mat!I2*Weighting!T9+TUM_db2_S2_Mat!J2*Weighting!T10+TUM_db2_S2_Mat!K2*Weighting!T11+TUM_db2_S2_Mat!L2*Weighting!T12+TUM_db2_S2_Mat!M2*Weighting!T13+TUM_db2_S2_Mat!N2*Weighting!T14+TUM_db2_S2_Mat!O2*Weighting!T15+TUM_db2_S2_Mat!P2*Weighting!T16+TUM_db2_S2_Mat!Q2*Weighting!T17</f>
        <v>100.37806016059515</v>
      </c>
      <c r="U2" s="6">
        <f>+TUM_db2_S2_Mat!B2*Weighting!U2+TUM_db2_S2_Mat!C2*Weighting!U3+TUM_db2_S2_Mat!D2*Weighting!U4+TUM_db2_S2_Mat!E2*Weighting!U5+TUM_db2_S2_Mat!F2*Weighting!U6+TUM_db2_S2_Mat!G2*Weighting!U7+TUM_db2_S2_Mat!H2*Weighting!U8+TUM_db2_S2_Mat!I2*Weighting!U9+TUM_db2_S2_Mat!J2*Weighting!U10+TUM_db2_S2_Mat!K2*Weighting!U11+TUM_db2_S2_Mat!L2*Weighting!U12+TUM_db2_S2_Mat!M2*Weighting!U13+TUM_db2_S2_Mat!N2*Weighting!U14+TUM_db2_S2_Mat!O2*Weighting!U15+TUM_db2_S2_Mat!P2*Weighting!U16+TUM_db2_S2_Mat!Q2*Weighting!U17</f>
        <v>67.746355504349737</v>
      </c>
      <c r="V2" s="6">
        <f>+TUM_db2_S2_Mat!B2*Weighting!V2+TUM_db2_S2_Mat!C2*Weighting!V3+TUM_db2_S2_Mat!D2*Weighting!V4+TUM_db2_S2_Mat!E2*Weighting!V5+TUM_db2_S2_Mat!F2*Weighting!V6+TUM_db2_S2_Mat!G2*Weighting!V7+TUM_db2_S2_Mat!H2*Weighting!V8+TUM_db2_S2_Mat!I2*Weighting!V9+TUM_db2_S2_Mat!J2*Weighting!V10+TUM_db2_S2_Mat!K2*Weighting!V11+TUM_db2_S2_Mat!L2*Weighting!V12+TUM_db2_S2_Mat!M2*Weighting!V13+TUM_db2_S2_Mat!N2*Weighting!V14+TUM_db2_S2_Mat!O2*Weighting!V15+TUM_db2_S2_Mat!P2*Weighting!V16+TUM_db2_S2_Mat!Q2*Weighting!V17</f>
        <v>132.74290234432706</v>
      </c>
      <c r="W2" s="6">
        <f>+TUM_db2_S2_Mat!B2*Weighting!W2+TUM_db2_S2_Mat!C2*Weighting!W3+TUM_db2_S2_Mat!D2*Weighting!W4+TUM_db2_S2_Mat!E2*Weighting!W5+TUM_db2_S2_Mat!F2*Weighting!W6+TUM_db2_S2_Mat!G2*Weighting!W7+TUM_db2_S2_Mat!H2*Weighting!W8+TUM_db2_S2_Mat!I2*Weighting!W9+TUM_db2_S2_Mat!J2*Weighting!W10+TUM_db2_S2_Mat!K2*Weighting!W11+TUM_db2_S2_Mat!L2*Weighting!W12+TUM_db2_S2_Mat!M2*Weighting!W13+TUM_db2_S2_Mat!N2*Weighting!W14+TUM_db2_S2_Mat!O2*Weighting!W15+TUM_db2_S2_Mat!P2*Weighting!W16+TUM_db2_S2_Mat!Q2*Weighting!W17</f>
        <v>638.17531851480021</v>
      </c>
      <c r="X2" s="6">
        <f>+TUM_db2_S2_Mat!B2*Weighting!X2+TUM_db2_S2_Mat!C2*Weighting!X3+TUM_db2_S2_Mat!D2*Weighting!X4+TUM_db2_S2_Mat!E2*Weighting!X5+TUM_db2_S2_Mat!F2*Weighting!X6+TUM_db2_S2_Mat!G2*Weighting!X7+TUM_db2_S2_Mat!H2*Weighting!X8+TUM_db2_S2_Mat!I2*Weighting!X9+TUM_db2_S2_Mat!J2*Weighting!X10+TUM_db2_S2_Mat!K2*Weighting!X11+TUM_db2_S2_Mat!L2*Weighting!X12+TUM_db2_S2_Mat!M2*Weighting!X13+TUM_db2_S2_Mat!N2*Weighting!X14+TUM_db2_S2_Mat!O2*Weighting!X15+TUM_db2_S2_Mat!P2*Weighting!X16+TUM_db2_S2_Mat!Q2*Weighting!X17</f>
        <v>82.900657521566728</v>
      </c>
      <c r="Y2" s="6">
        <f>+TUM_db2_S2_Mat!B2*Weighting!Y2+TUM_db2_S2_Mat!C2*Weighting!Y3+TUM_db2_S2_Mat!D2*Weighting!Y4+TUM_db2_S2_Mat!E2*Weighting!Y5+TUM_db2_S2_Mat!F2*Weighting!Y6+TUM_db2_S2_Mat!G2*Weighting!Y7+TUM_db2_S2_Mat!H2*Weighting!Y8+TUM_db2_S2_Mat!I2*Weighting!Y9+TUM_db2_S2_Mat!J2*Weighting!Y10+TUM_db2_S2_Mat!K2*Weighting!Y11+TUM_db2_S2_Mat!L2*Weighting!Y12+TUM_db2_S2_Mat!M2*Weighting!Y13+TUM_db2_S2_Mat!N2*Weighting!Y14+TUM_db2_S2_Mat!O2*Weighting!Y15+TUM_db2_S2_Mat!P2*Weighting!Y16+TUM_db2_S2_Mat!Q2*Weighting!Y17</f>
        <v>1014.7689649177095</v>
      </c>
      <c r="Z2" s="6">
        <f>+TUM_db2_S2_Mat!B2*Weighting!Z2+TUM_db2_S2_Mat!C2*Weighting!Z3+TUM_db2_S2_Mat!D2*Weighting!Z4+TUM_db2_S2_Mat!E2*Weighting!Z5+TUM_db2_S2_Mat!F2*Weighting!Z6+TUM_db2_S2_Mat!G2*Weighting!Z7+TUM_db2_S2_Mat!H2*Weighting!Z8+TUM_db2_S2_Mat!I2*Weighting!Z9+TUM_db2_S2_Mat!J2*Weighting!Z10+TUM_db2_S2_Mat!K2*Weighting!Z11+TUM_db2_S2_Mat!L2*Weighting!Z12+TUM_db2_S2_Mat!M2*Weighting!Z13+TUM_db2_S2_Mat!N2*Weighting!Z14+TUM_db2_S2_Mat!O2*Weighting!Z15+TUM_db2_S2_Mat!P2*Weighting!Z16+TUM_db2_S2_Mat!Q2*Weighting!Z17</f>
        <v>82.577439673088165</v>
      </c>
      <c r="AA2" s="6">
        <f>+TUM_db2_S2_Mat!B2*Weighting!AA2+TUM_db2_S2_Mat!C2*Weighting!AA3+TUM_db2_S2_Mat!D2*Weighting!AA4+TUM_db2_S2_Mat!E2*Weighting!AA5+TUM_db2_S2_Mat!F2*Weighting!AA6+TUM_db2_S2_Mat!G2*Weighting!AA7+TUM_db2_S2_Mat!H2*Weighting!AA8+TUM_db2_S2_Mat!I2*Weighting!AA9+TUM_db2_S2_Mat!J2*Weighting!AA10+TUM_db2_S2_Mat!K2*Weighting!AA11+TUM_db2_S2_Mat!L2*Weighting!AA12+TUM_db2_S2_Mat!M2*Weighting!AA13+TUM_db2_S2_Mat!N2*Weighting!AA14+TUM_db2_S2_Mat!O2*Weighting!AA15+TUM_db2_S2_Mat!P2*Weighting!AA16+TUM_db2_S2_Mat!Q2*Weighting!AA17</f>
        <v>57.274306803153749</v>
      </c>
    </row>
    <row r="3" spans="1:27" x14ac:dyDescent="0.35">
      <c r="A3" s="5" t="s">
        <v>2</v>
      </c>
      <c r="B3" s="6">
        <f ca="1">+TUM_db2_S2_Mat!B3*Weighting!B2+TUM_db2_S2_Mat!C3*Weighting!B3+TUM_db2_S2_Mat!D3*Weighting!B4+TUM_db2_S2_Mat!E3*Weighting!B5+TUM_db2_S2_Mat!F3*Weighting!B6+TUM_db2_S2_Mat!G3*Weighting!B7+TUM_db2_S2_Mat!H3*Weighting!B8+TUM_db2_S2_Mat!I3*Weighting!B9+TUM_db2_S2_Mat!J3*Weighting!B10+TUM_db2_S2_Mat!K3*Weighting!B11+TUM_db2_S2_Mat!L3*Weighting!B12+TUM_db2_S2_Mat!M3*Weighting!B13+TUM_db2_S2_Mat!N3*Weighting!B14+TUM_db2_S2_Mat!O3*Weighting!B15+TUM_db2_S2_Mat!P3*Weighting!B16+TUM_db2_S2_Mat!Q3*Weighting!B17</f>
        <v>36.701183904895117</v>
      </c>
      <c r="C3" s="6">
        <f ca="1">+TUM_db2_S2_Mat!B3*Weighting!C2+TUM_db2_S2_Mat!C3*Weighting!C3+TUM_db2_S2_Mat!D3*Weighting!C4+TUM_db2_S2_Mat!E3*Weighting!C5+TUM_db2_S2_Mat!F3*Weighting!C6+TUM_db2_S2_Mat!G3*Weighting!C7+TUM_db2_S2_Mat!H3*Weighting!C8+TUM_db2_S2_Mat!I3*Weighting!C9+TUM_db2_S2_Mat!J3*Weighting!C10+TUM_db2_S2_Mat!K3*Weighting!C11+TUM_db2_S2_Mat!L3*Weighting!C12+TUM_db2_S2_Mat!M3*Weighting!C13+TUM_db2_S2_Mat!N3*Weighting!C14+TUM_db2_S2_Mat!O3*Weighting!C15+TUM_db2_S2_Mat!P3*Weighting!C16+TUM_db2_S2_Mat!Q3*Weighting!C17</f>
        <v>26.794742623002779</v>
      </c>
      <c r="D3" s="6">
        <f ca="1">+TUM_db2_S2_Mat!B3*Weighting!D2+TUM_db2_S2_Mat!C3*Weighting!D3+TUM_db2_S2_Mat!D3*Weighting!D4+TUM_db2_S2_Mat!E3*Weighting!D5+TUM_db2_S2_Mat!F3*Weighting!D6+TUM_db2_S2_Mat!G3*Weighting!D7+TUM_db2_S2_Mat!H3*Weighting!D8+TUM_db2_S2_Mat!I3*Weighting!D9+TUM_db2_S2_Mat!J3*Weighting!D10+TUM_db2_S2_Mat!K3*Weighting!D11+TUM_db2_S2_Mat!L3*Weighting!D12+TUM_db2_S2_Mat!M3*Weighting!D13+TUM_db2_S2_Mat!N3*Weighting!D14+TUM_db2_S2_Mat!O3*Weighting!D15+TUM_db2_S2_Mat!P3*Weighting!D16+TUM_db2_S2_Mat!Q3*Weighting!D17</f>
        <v>35.50994449652439</v>
      </c>
      <c r="E3" s="6">
        <f ca="1">+TUM_db2_S2_Mat!B3*Weighting!E2+TUM_db2_S2_Mat!C3*Weighting!E3+TUM_db2_S2_Mat!D3*Weighting!E4+TUM_db2_S2_Mat!E3*Weighting!E5+TUM_db2_S2_Mat!F3*Weighting!E6+TUM_db2_S2_Mat!G3*Weighting!E7+TUM_db2_S2_Mat!H3*Weighting!E8+TUM_db2_S2_Mat!I3*Weighting!E9+TUM_db2_S2_Mat!J3*Weighting!E10+TUM_db2_S2_Mat!K3*Weighting!E11+TUM_db2_S2_Mat!L3*Weighting!E12+TUM_db2_S2_Mat!M3*Weighting!E13+TUM_db2_S2_Mat!N3*Weighting!E14+TUM_db2_S2_Mat!O3*Weighting!E15+TUM_db2_S2_Mat!P3*Weighting!E16+TUM_db2_S2_Mat!Q3*Weighting!E17</f>
        <v>20.556389006723407</v>
      </c>
      <c r="F3" s="6">
        <f ca="1">+TUM_db2_S2_Mat!B3*Weighting!F2+TUM_db2_S2_Mat!C3*Weighting!F3+TUM_db2_S2_Mat!D3*Weighting!F4+TUM_db2_S2_Mat!E3*Weighting!F5+TUM_db2_S2_Mat!F3*Weighting!F6+TUM_db2_S2_Mat!G3*Weighting!F7+TUM_db2_S2_Mat!H3*Weighting!F8+TUM_db2_S2_Mat!I3*Weighting!F9+TUM_db2_S2_Mat!J3*Weighting!F10+TUM_db2_S2_Mat!K3*Weighting!F11+TUM_db2_S2_Mat!L3*Weighting!F12+TUM_db2_S2_Mat!M3*Weighting!F13+TUM_db2_S2_Mat!N3*Weighting!F14+TUM_db2_S2_Mat!O3*Weighting!F15+TUM_db2_S2_Mat!P3*Weighting!F16+TUM_db2_S2_Mat!Q3*Weighting!F17</f>
        <v>30.625126585122391</v>
      </c>
      <c r="G3" s="6">
        <f>+TUM_db2_S2_Mat!B3*Weighting!G2+TUM_db2_S2_Mat!C3*Weighting!G3+TUM_db2_S2_Mat!D3*Weighting!G4+TUM_db2_S2_Mat!E3*Weighting!G5+TUM_db2_S2_Mat!F3*Weighting!G6+TUM_db2_S2_Mat!G3*Weighting!G7+TUM_db2_S2_Mat!H3*Weighting!G8+TUM_db2_S2_Mat!I3*Weighting!G9+TUM_db2_S2_Mat!J3*Weighting!G10+TUM_db2_S2_Mat!K3*Weighting!G11+TUM_db2_S2_Mat!L3*Weighting!G12+TUM_db2_S2_Mat!M3*Weighting!G13+TUM_db2_S2_Mat!N3*Weighting!G14+TUM_db2_S2_Mat!O3*Weighting!G15+TUM_db2_S2_Mat!P3*Weighting!G16+TUM_db2_S2_Mat!Q3*Weighting!G17</f>
        <v>38.320595412881062</v>
      </c>
      <c r="H3" s="6">
        <f>+TUM_db2_S2_Mat!B3*Weighting!H2+TUM_db2_S2_Mat!C3*Weighting!H3+TUM_db2_S2_Mat!D3*Weighting!H4+TUM_db2_S2_Mat!E3*Weighting!H5+TUM_db2_S2_Mat!F3*Weighting!H6+TUM_db2_S2_Mat!G3*Weighting!H7+TUM_db2_S2_Mat!H3*Weighting!H8+TUM_db2_S2_Mat!I3*Weighting!H9+TUM_db2_S2_Mat!J3*Weighting!H10+TUM_db2_S2_Mat!K3*Weighting!H11+TUM_db2_S2_Mat!L3*Weighting!H12+TUM_db2_S2_Mat!M3*Weighting!H13+TUM_db2_S2_Mat!N3*Weighting!H14+TUM_db2_S2_Mat!O3*Weighting!H15+TUM_db2_S2_Mat!P3*Weighting!H16+TUM_db2_S2_Mat!Q3*Weighting!H17</f>
        <v>41.03616919605345</v>
      </c>
      <c r="I3" s="6">
        <f>+TUM_db2_S2_Mat!B3*Weighting!I2+TUM_db2_S2_Mat!C3*Weighting!I3+TUM_db2_S2_Mat!D3*Weighting!I4+TUM_db2_S2_Mat!E3*Weighting!I5+TUM_db2_S2_Mat!F3*Weighting!I6+TUM_db2_S2_Mat!G3*Weighting!I7+TUM_db2_S2_Mat!H3*Weighting!I8+TUM_db2_S2_Mat!I3*Weighting!I9+TUM_db2_S2_Mat!J3*Weighting!I10+TUM_db2_S2_Mat!K3*Weighting!I11+TUM_db2_S2_Mat!L3*Weighting!I12+TUM_db2_S2_Mat!M3*Weighting!I13+TUM_db2_S2_Mat!N3*Weighting!I14+TUM_db2_S2_Mat!O3*Weighting!I15+TUM_db2_S2_Mat!P3*Weighting!I16+TUM_db2_S2_Mat!Q3*Weighting!I17</f>
        <v>37.126264839578347</v>
      </c>
      <c r="J3" s="6">
        <f>+TUM_db2_S2_Mat!B3*Weighting!J2+TUM_db2_S2_Mat!C3*Weighting!J3+TUM_db2_S2_Mat!D3*Weighting!J4+TUM_db2_S2_Mat!E3*Weighting!J5+TUM_db2_S2_Mat!F3*Weighting!J6+TUM_db2_S2_Mat!G3*Weighting!J7+TUM_db2_S2_Mat!H3*Weighting!J8+TUM_db2_S2_Mat!I3*Weighting!J9+TUM_db2_S2_Mat!J3*Weighting!J10+TUM_db2_S2_Mat!K3*Weighting!J11+TUM_db2_S2_Mat!L3*Weighting!J12+TUM_db2_S2_Mat!M3*Weighting!J13+TUM_db2_S2_Mat!N3*Weighting!J14+TUM_db2_S2_Mat!O3*Weighting!J15+TUM_db2_S2_Mat!P3*Weighting!J16+TUM_db2_S2_Mat!Q3*Weighting!J17</f>
        <v>51.898746595855016</v>
      </c>
      <c r="K3" s="6">
        <f>+TUM_db2_S2_Mat!B3*Weighting!K2+TUM_db2_S2_Mat!C3*Weighting!K3+TUM_db2_S2_Mat!D3*Weighting!K4+TUM_db2_S2_Mat!E3*Weighting!K5+TUM_db2_S2_Mat!F3*Weighting!K6+TUM_db2_S2_Mat!G3*Weighting!K7+TUM_db2_S2_Mat!H3*Weighting!K8+TUM_db2_S2_Mat!I3*Weighting!K9+TUM_db2_S2_Mat!J3*Weighting!K10+TUM_db2_S2_Mat!K3*Weighting!K11+TUM_db2_S2_Mat!L3*Weighting!K12+TUM_db2_S2_Mat!M3*Weighting!K13+TUM_db2_S2_Mat!N3*Weighting!K14+TUM_db2_S2_Mat!O3*Weighting!K15+TUM_db2_S2_Mat!P3*Weighting!K16+TUM_db2_S2_Mat!Q3*Weighting!K17</f>
        <v>28.655658761305407</v>
      </c>
      <c r="L3" s="6">
        <f>+TUM_db2_S2_Mat!B3*Weighting!L2+TUM_db2_S2_Mat!C3*Weighting!L3+TUM_db2_S2_Mat!D3*Weighting!L4+TUM_db2_S2_Mat!E3*Weighting!L5+TUM_db2_S2_Mat!F3*Weighting!L6+TUM_db2_S2_Mat!G3*Weighting!L7+TUM_db2_S2_Mat!H3*Weighting!L8+TUM_db2_S2_Mat!I3*Weighting!L9+TUM_db2_S2_Mat!J3*Weighting!L10+TUM_db2_S2_Mat!K3*Weighting!L11+TUM_db2_S2_Mat!L3*Weighting!L12+TUM_db2_S2_Mat!M3*Weighting!L13+TUM_db2_S2_Mat!N3*Weighting!L14+TUM_db2_S2_Mat!O3*Weighting!L15+TUM_db2_S2_Mat!P3*Weighting!L16+TUM_db2_S2_Mat!Q3*Weighting!L17</f>
        <v>7.8862682259232919</v>
      </c>
      <c r="M3" s="6">
        <f>+TUM_db2_S2_Mat!B3*Weighting!M2+TUM_db2_S2_Mat!C3*Weighting!M3+TUM_db2_S2_Mat!D3*Weighting!M4+TUM_db2_S2_Mat!E3*Weighting!M5+TUM_db2_S2_Mat!F3*Weighting!M6+TUM_db2_S2_Mat!G3*Weighting!M7+TUM_db2_S2_Mat!H3*Weighting!M8+TUM_db2_S2_Mat!I3*Weighting!M9+TUM_db2_S2_Mat!J3*Weighting!M10+TUM_db2_S2_Mat!K3*Weighting!M11+TUM_db2_S2_Mat!L3*Weighting!M12+TUM_db2_S2_Mat!M3*Weighting!M13+TUM_db2_S2_Mat!N3*Weighting!M14+TUM_db2_S2_Mat!O3*Weighting!M15+TUM_db2_S2_Mat!P3*Weighting!M16+TUM_db2_S2_Mat!Q3*Weighting!M17</f>
        <v>0.36191639018786803</v>
      </c>
      <c r="N3" s="6">
        <f>+TUM_db2_S2_Mat!B3*Weighting!N2+TUM_db2_S2_Mat!C3*Weighting!N3+TUM_db2_S2_Mat!D3*Weighting!N4+TUM_db2_S2_Mat!E3*Weighting!N5+TUM_db2_S2_Mat!F3*Weighting!N6+TUM_db2_S2_Mat!G3*Weighting!N7+TUM_db2_S2_Mat!H3*Weighting!N8+TUM_db2_S2_Mat!I3*Weighting!N9+TUM_db2_S2_Mat!J3*Weighting!N10+TUM_db2_S2_Mat!K3*Weighting!N11+TUM_db2_S2_Mat!L3*Weighting!N12+TUM_db2_S2_Mat!M3*Weighting!N13+TUM_db2_S2_Mat!N3*Weighting!N14+TUM_db2_S2_Mat!O3*Weighting!N15+TUM_db2_S2_Mat!P3*Weighting!N16+TUM_db2_S2_Mat!Q3*Weighting!N17</f>
        <v>111.07418533476744</v>
      </c>
      <c r="O3" s="6">
        <f>+TUM_db2_S2_Mat!B3*Weighting!O2+TUM_db2_S2_Mat!C3*Weighting!O3+TUM_db2_S2_Mat!D3*Weighting!O4+TUM_db2_S2_Mat!E3*Weighting!O5+TUM_db2_S2_Mat!F3*Weighting!O6+TUM_db2_S2_Mat!G3*Weighting!O7+TUM_db2_S2_Mat!H3*Weighting!O8+TUM_db2_S2_Mat!I3*Weighting!O9+TUM_db2_S2_Mat!J3*Weighting!O10+TUM_db2_S2_Mat!K3*Weighting!O11+TUM_db2_S2_Mat!L3*Weighting!O12+TUM_db2_S2_Mat!M3*Weighting!O13+TUM_db2_S2_Mat!N3*Weighting!O14+TUM_db2_S2_Mat!O3*Weighting!O15+TUM_db2_S2_Mat!P3*Weighting!O16+TUM_db2_S2_Mat!Q3*Weighting!O17</f>
        <v>-19.698204725490388</v>
      </c>
      <c r="P3" s="6">
        <f>+TUM_db2_S2_Mat!B3*Weighting!P2+TUM_db2_S2_Mat!C3*Weighting!P3+TUM_db2_S2_Mat!D3*Weighting!P4+TUM_db2_S2_Mat!E3*Weighting!P5+TUM_db2_S2_Mat!F3*Weighting!P6+TUM_db2_S2_Mat!G3*Weighting!P7+TUM_db2_S2_Mat!H3*Weighting!P8+TUM_db2_S2_Mat!I3*Weighting!P9+TUM_db2_S2_Mat!J3*Weighting!P10+TUM_db2_S2_Mat!K3*Weighting!P11+TUM_db2_S2_Mat!L3*Weighting!P12+TUM_db2_S2_Mat!M3*Weighting!P13+TUM_db2_S2_Mat!N3*Weighting!P14+TUM_db2_S2_Mat!O3*Weighting!P15+TUM_db2_S2_Mat!P3*Weighting!P16+TUM_db2_S2_Mat!Q3*Weighting!P17</f>
        <v>11.187463510685502</v>
      </c>
      <c r="Q3" s="6">
        <f>+TUM_db2_S2_Mat!B3*Weighting!Q2+TUM_db2_S2_Mat!C3*Weighting!Q3+TUM_db2_S2_Mat!D3*Weighting!Q4+TUM_db2_S2_Mat!E3*Weighting!Q5+TUM_db2_S2_Mat!F3*Weighting!Q6+TUM_db2_S2_Mat!G3*Weighting!Q7+TUM_db2_S2_Mat!H3*Weighting!Q8+TUM_db2_S2_Mat!I3*Weighting!Q9+TUM_db2_S2_Mat!J3*Weighting!Q10+TUM_db2_S2_Mat!K3*Weighting!Q11+TUM_db2_S2_Mat!L3*Weighting!Q12+TUM_db2_S2_Mat!M3*Weighting!Q13+TUM_db2_S2_Mat!N3*Weighting!Q14+TUM_db2_S2_Mat!O3*Weighting!Q15+TUM_db2_S2_Mat!P3*Weighting!Q16+TUM_db2_S2_Mat!Q3*Weighting!Q17</f>
        <v>0.92230276399017241</v>
      </c>
      <c r="R3" s="6">
        <f>+TUM_db2_S2_Mat!B3*Weighting!R2+TUM_db2_S2_Mat!C3*Weighting!R3+TUM_db2_S2_Mat!D3*Weighting!R4+TUM_db2_S2_Mat!E3*Weighting!R5+TUM_db2_S2_Mat!F3*Weighting!R6+TUM_db2_S2_Mat!G3*Weighting!R7+TUM_db2_S2_Mat!H3*Weighting!R8+TUM_db2_S2_Mat!I3*Weighting!R9+TUM_db2_S2_Mat!J3*Weighting!R10+TUM_db2_S2_Mat!K3*Weighting!R11+TUM_db2_S2_Mat!L3*Weighting!R12+TUM_db2_S2_Mat!M3*Weighting!R13+TUM_db2_S2_Mat!N3*Weighting!R14+TUM_db2_S2_Mat!O3*Weighting!R15+TUM_db2_S2_Mat!P3*Weighting!R16+TUM_db2_S2_Mat!Q3*Weighting!R17</f>
        <v>13.500530690618856</v>
      </c>
      <c r="S3" s="6">
        <f>+TUM_db2_S2_Mat!B3*Weighting!S2+TUM_db2_S2_Mat!C3*Weighting!S3+TUM_db2_S2_Mat!D3*Weighting!S4+TUM_db2_S2_Mat!E3*Weighting!S5+TUM_db2_S2_Mat!F3*Weighting!S6+TUM_db2_S2_Mat!G3*Weighting!S7+TUM_db2_S2_Mat!H3*Weighting!S8+TUM_db2_S2_Mat!I3*Weighting!S9+TUM_db2_S2_Mat!J3*Weighting!S10+TUM_db2_S2_Mat!K3*Weighting!S11+TUM_db2_S2_Mat!L3*Weighting!S12+TUM_db2_S2_Mat!M3*Weighting!S13+TUM_db2_S2_Mat!N3*Weighting!S14+TUM_db2_S2_Mat!O3*Weighting!S15+TUM_db2_S2_Mat!P3*Weighting!S16+TUM_db2_S2_Mat!Q3*Weighting!S17</f>
        <v>15.367936893127316</v>
      </c>
      <c r="T3" s="6">
        <f>+TUM_db2_S2_Mat!B3*Weighting!T2+TUM_db2_S2_Mat!C3*Weighting!T3+TUM_db2_S2_Mat!D3*Weighting!T4+TUM_db2_S2_Mat!E3*Weighting!T5+TUM_db2_S2_Mat!F3*Weighting!T6+TUM_db2_S2_Mat!G3*Weighting!T7+TUM_db2_S2_Mat!H3*Weighting!T8+TUM_db2_S2_Mat!I3*Weighting!T9+TUM_db2_S2_Mat!J3*Weighting!T10+TUM_db2_S2_Mat!K3*Weighting!T11+TUM_db2_S2_Mat!L3*Weighting!T12+TUM_db2_S2_Mat!M3*Weighting!T13+TUM_db2_S2_Mat!N3*Weighting!T14+TUM_db2_S2_Mat!O3*Weighting!T15+TUM_db2_S2_Mat!P3*Weighting!T16+TUM_db2_S2_Mat!Q3*Weighting!T17</f>
        <v>19.359627843830047</v>
      </c>
      <c r="U3" s="6">
        <f>+TUM_db2_S2_Mat!B3*Weighting!U2+TUM_db2_S2_Mat!C3*Weighting!U3+TUM_db2_S2_Mat!D3*Weighting!U4+TUM_db2_S2_Mat!E3*Weighting!U5+TUM_db2_S2_Mat!F3*Weighting!U6+TUM_db2_S2_Mat!G3*Weighting!U7+TUM_db2_S2_Mat!H3*Weighting!U8+TUM_db2_S2_Mat!I3*Weighting!U9+TUM_db2_S2_Mat!J3*Weighting!U10+TUM_db2_S2_Mat!K3*Weighting!U11+TUM_db2_S2_Mat!L3*Weighting!U12+TUM_db2_S2_Mat!M3*Weighting!U13+TUM_db2_S2_Mat!N3*Weighting!U14+TUM_db2_S2_Mat!O3*Weighting!U15+TUM_db2_S2_Mat!P3*Weighting!U16+TUM_db2_S2_Mat!Q3*Weighting!U17</f>
        <v>13.766465042648145</v>
      </c>
      <c r="V3" s="6">
        <f>+TUM_db2_S2_Mat!B3*Weighting!V2+TUM_db2_S2_Mat!C3*Weighting!V3+TUM_db2_S2_Mat!D3*Weighting!V4+TUM_db2_S2_Mat!E3*Weighting!V5+TUM_db2_S2_Mat!F3*Weighting!V6+TUM_db2_S2_Mat!G3*Weighting!V7+TUM_db2_S2_Mat!H3*Weighting!V8+TUM_db2_S2_Mat!I3*Weighting!V9+TUM_db2_S2_Mat!J3*Weighting!V10+TUM_db2_S2_Mat!K3*Weighting!V11+TUM_db2_S2_Mat!L3*Weighting!V12+TUM_db2_S2_Mat!M3*Weighting!V13+TUM_db2_S2_Mat!N3*Weighting!V14+TUM_db2_S2_Mat!O3*Weighting!V15+TUM_db2_S2_Mat!P3*Weighting!V16+TUM_db2_S2_Mat!Q3*Weighting!V17</f>
        <v>25.646087308275483</v>
      </c>
      <c r="W3" s="6">
        <f>+TUM_db2_S2_Mat!B3*Weighting!W2+TUM_db2_S2_Mat!C3*Weighting!W3+TUM_db2_S2_Mat!D3*Weighting!W4+TUM_db2_S2_Mat!E3*Weighting!W5+TUM_db2_S2_Mat!F3*Weighting!W6+TUM_db2_S2_Mat!G3*Weighting!W7+TUM_db2_S2_Mat!H3*Weighting!W8+TUM_db2_S2_Mat!I3*Weighting!W9+TUM_db2_S2_Mat!J3*Weighting!W10+TUM_db2_S2_Mat!K3*Weighting!W11+TUM_db2_S2_Mat!L3*Weighting!W12+TUM_db2_S2_Mat!M3*Weighting!W13+TUM_db2_S2_Mat!N3*Weighting!W14+TUM_db2_S2_Mat!O3*Weighting!W15+TUM_db2_S2_Mat!P3*Weighting!W16+TUM_db2_S2_Mat!Q3*Weighting!W17</f>
        <v>164.41835189519304</v>
      </c>
      <c r="X3" s="6">
        <f>+TUM_db2_S2_Mat!B3*Weighting!X2+TUM_db2_S2_Mat!C3*Weighting!X3+TUM_db2_S2_Mat!D3*Weighting!X4+TUM_db2_S2_Mat!E3*Weighting!X5+TUM_db2_S2_Mat!F3*Weighting!X6+TUM_db2_S2_Mat!G3*Weighting!X7+TUM_db2_S2_Mat!H3*Weighting!X8+TUM_db2_S2_Mat!I3*Weighting!X9+TUM_db2_S2_Mat!J3*Weighting!X10+TUM_db2_S2_Mat!K3*Weighting!X11+TUM_db2_S2_Mat!L3*Weighting!X12+TUM_db2_S2_Mat!M3*Weighting!X13+TUM_db2_S2_Mat!N3*Weighting!X14+TUM_db2_S2_Mat!O3*Weighting!X15+TUM_db2_S2_Mat!P3*Weighting!X16+TUM_db2_S2_Mat!Q3*Weighting!X17</f>
        <v>18.869480662746902</v>
      </c>
      <c r="Y3" s="6">
        <f>+TUM_db2_S2_Mat!B3*Weighting!Y2+TUM_db2_S2_Mat!C3*Weighting!Y3+TUM_db2_S2_Mat!D3*Weighting!Y4+TUM_db2_S2_Mat!E3*Weighting!Y5+TUM_db2_S2_Mat!F3*Weighting!Y6+TUM_db2_S2_Mat!G3*Weighting!Y7+TUM_db2_S2_Mat!H3*Weighting!Y8+TUM_db2_S2_Mat!I3*Weighting!Y9+TUM_db2_S2_Mat!J3*Weighting!Y10+TUM_db2_S2_Mat!K3*Weighting!Y11+TUM_db2_S2_Mat!L3*Weighting!Y12+TUM_db2_S2_Mat!M3*Weighting!Y13+TUM_db2_S2_Mat!N3*Weighting!Y14+TUM_db2_S2_Mat!O3*Weighting!Y15+TUM_db2_S2_Mat!P3*Weighting!Y16+TUM_db2_S2_Mat!Q3*Weighting!Y17</f>
        <v>200.86839793180425</v>
      </c>
      <c r="Z3" s="6">
        <f>+TUM_db2_S2_Mat!B3*Weighting!Z2+TUM_db2_S2_Mat!C3*Weighting!Z3+TUM_db2_S2_Mat!D3*Weighting!Z4+TUM_db2_S2_Mat!E3*Weighting!Z5+TUM_db2_S2_Mat!F3*Weighting!Z6+TUM_db2_S2_Mat!G3*Weighting!Z7+TUM_db2_S2_Mat!H3*Weighting!Z8+TUM_db2_S2_Mat!I3*Weighting!Z9+TUM_db2_S2_Mat!J3*Weighting!Z10+TUM_db2_S2_Mat!K3*Weighting!Z11+TUM_db2_S2_Mat!L3*Weighting!Z12+TUM_db2_S2_Mat!M3*Weighting!Z13+TUM_db2_S2_Mat!N3*Weighting!Z14+TUM_db2_S2_Mat!O3*Weighting!Z15+TUM_db2_S2_Mat!P3*Weighting!Z16+TUM_db2_S2_Mat!Q3*Weighting!Z17</f>
        <v>17.421171854029691</v>
      </c>
      <c r="AA3" s="6">
        <f>+TUM_db2_S2_Mat!B3*Weighting!AA2+TUM_db2_S2_Mat!C3*Weighting!AA3+TUM_db2_S2_Mat!D3*Weighting!AA4+TUM_db2_S2_Mat!E3*Weighting!AA5+TUM_db2_S2_Mat!F3*Weighting!AA6+TUM_db2_S2_Mat!G3*Weighting!AA7+TUM_db2_S2_Mat!H3*Weighting!AA8+TUM_db2_S2_Mat!I3*Weighting!AA9+TUM_db2_S2_Mat!J3*Weighting!AA10+TUM_db2_S2_Mat!K3*Weighting!AA11+TUM_db2_S2_Mat!L3*Weighting!AA12+TUM_db2_S2_Mat!M3*Weighting!AA13+TUM_db2_S2_Mat!N3*Weighting!AA14+TUM_db2_S2_Mat!O3*Weighting!AA15+TUM_db2_S2_Mat!P3*Weighting!AA16+TUM_db2_S2_Mat!Q3*Weighting!AA17</f>
        <v>12.177544983759255</v>
      </c>
    </row>
    <row r="4" spans="1:27" x14ac:dyDescent="0.35">
      <c r="A4" s="5" t="s">
        <v>3</v>
      </c>
      <c r="B4" s="6">
        <f ca="1">+TUM_db2_S2_Mat!B4*Weighting!B2+TUM_db2_S2_Mat!C4*Weighting!B3+TUM_db2_S2_Mat!D4*Weighting!B4+TUM_db2_S2_Mat!E4*Weighting!B5+TUM_db2_S2_Mat!F4*Weighting!B6+TUM_db2_S2_Mat!G4*Weighting!B7+TUM_db2_S2_Mat!H4*Weighting!B8+TUM_db2_S2_Mat!I4*Weighting!B9+TUM_db2_S2_Mat!J4*Weighting!B10+TUM_db2_S2_Mat!K4*Weighting!B11+TUM_db2_S2_Mat!L4*Weighting!B12+TUM_db2_S2_Mat!M4*Weighting!B13+TUM_db2_S2_Mat!N4*Weighting!B14+TUM_db2_S2_Mat!O4*Weighting!B15+TUM_db2_S2_Mat!P4*Weighting!B16+TUM_db2_S2_Mat!Q4*Weighting!B17</f>
        <v>129.79524182349493</v>
      </c>
      <c r="C4" s="6">
        <f ca="1">+TUM_db2_S2_Mat!B4*Weighting!C2+TUM_db2_S2_Mat!C4*Weighting!C3+TUM_db2_S2_Mat!D4*Weighting!C4+TUM_db2_S2_Mat!E4*Weighting!C5+TUM_db2_S2_Mat!F4*Weighting!C6+TUM_db2_S2_Mat!G4*Weighting!C7+TUM_db2_S2_Mat!H4*Weighting!C8+TUM_db2_S2_Mat!I4*Weighting!C9+TUM_db2_S2_Mat!J4*Weighting!C10+TUM_db2_S2_Mat!K4*Weighting!C11+TUM_db2_S2_Mat!L4*Weighting!C12+TUM_db2_S2_Mat!M4*Weighting!C13+TUM_db2_S2_Mat!N4*Weighting!C14+TUM_db2_S2_Mat!O4*Weighting!C15+TUM_db2_S2_Mat!P4*Weighting!C16+TUM_db2_S2_Mat!Q4*Weighting!C17</f>
        <v>96.316041977319912</v>
      </c>
      <c r="D4" s="6">
        <f ca="1">+TUM_db2_S2_Mat!B4*Weighting!D2+TUM_db2_S2_Mat!C4*Weighting!D3+TUM_db2_S2_Mat!D4*Weighting!D4+TUM_db2_S2_Mat!E4*Weighting!D5+TUM_db2_S2_Mat!F4*Weighting!D6+TUM_db2_S2_Mat!G4*Weighting!D7+TUM_db2_S2_Mat!H4*Weighting!D8+TUM_db2_S2_Mat!I4*Weighting!D9+TUM_db2_S2_Mat!J4*Weighting!D10+TUM_db2_S2_Mat!K4*Weighting!D11+TUM_db2_S2_Mat!L4*Weighting!D12+TUM_db2_S2_Mat!M4*Weighting!D13+TUM_db2_S2_Mat!N4*Weighting!D14+TUM_db2_S2_Mat!O4*Weighting!D15+TUM_db2_S2_Mat!P4*Weighting!D16+TUM_db2_S2_Mat!Q4*Weighting!D17</f>
        <v>126.18055990257771</v>
      </c>
      <c r="E4" s="6">
        <f ca="1">+TUM_db2_S2_Mat!B4*Weighting!E2+TUM_db2_S2_Mat!C4*Weighting!E3+TUM_db2_S2_Mat!D4*Weighting!E4+TUM_db2_S2_Mat!E4*Weighting!E5+TUM_db2_S2_Mat!F4*Weighting!E6+TUM_db2_S2_Mat!G4*Weighting!E7+TUM_db2_S2_Mat!H4*Weighting!E8+TUM_db2_S2_Mat!I4*Weighting!E9+TUM_db2_S2_Mat!J4*Weighting!E10+TUM_db2_S2_Mat!K4*Weighting!E11+TUM_db2_S2_Mat!L4*Weighting!E12+TUM_db2_S2_Mat!M4*Weighting!E13+TUM_db2_S2_Mat!N4*Weighting!E14+TUM_db2_S2_Mat!O4*Weighting!E15+TUM_db2_S2_Mat!P4*Weighting!E16+TUM_db2_S2_Mat!Q4*Weighting!E17</f>
        <v>71.136924039459359</v>
      </c>
      <c r="F4" s="6">
        <f ca="1">+TUM_db2_S2_Mat!B4*Weighting!F2+TUM_db2_S2_Mat!C4*Weighting!F3+TUM_db2_S2_Mat!D4*Weighting!F4+TUM_db2_S2_Mat!E4*Weighting!F5+TUM_db2_S2_Mat!F4*Weighting!F6+TUM_db2_S2_Mat!G4*Weighting!F7+TUM_db2_S2_Mat!H4*Weighting!F8+TUM_db2_S2_Mat!I4*Weighting!F9+TUM_db2_S2_Mat!J4*Weighting!F10+TUM_db2_S2_Mat!K4*Weighting!F11+TUM_db2_S2_Mat!L4*Weighting!F12+TUM_db2_S2_Mat!M4*Weighting!F13+TUM_db2_S2_Mat!N4*Weighting!F14+TUM_db2_S2_Mat!O4*Weighting!F15+TUM_db2_S2_Mat!P4*Weighting!F16+TUM_db2_S2_Mat!Q4*Weighting!F17</f>
        <v>109.43828081366406</v>
      </c>
      <c r="G4" s="6">
        <f>+TUM_db2_S2_Mat!B4*Weighting!G2+TUM_db2_S2_Mat!C4*Weighting!G3+TUM_db2_S2_Mat!D4*Weighting!G4+TUM_db2_S2_Mat!E4*Weighting!G5+TUM_db2_S2_Mat!F4*Weighting!G6+TUM_db2_S2_Mat!G4*Weighting!G7+TUM_db2_S2_Mat!H4*Weighting!G8+TUM_db2_S2_Mat!I4*Weighting!G9+TUM_db2_S2_Mat!J4*Weighting!G10+TUM_db2_S2_Mat!K4*Weighting!G11+TUM_db2_S2_Mat!L4*Weighting!G12+TUM_db2_S2_Mat!M4*Weighting!G13+TUM_db2_S2_Mat!N4*Weighting!G14+TUM_db2_S2_Mat!O4*Weighting!G15+TUM_db2_S2_Mat!P4*Weighting!G16+TUM_db2_S2_Mat!Q4*Weighting!G17</f>
        <v>137.19192993605733</v>
      </c>
      <c r="H4" s="6">
        <f>+TUM_db2_S2_Mat!B4*Weighting!H2+TUM_db2_S2_Mat!C4*Weighting!H3+TUM_db2_S2_Mat!D4*Weighting!H4+TUM_db2_S2_Mat!E4*Weighting!H5+TUM_db2_S2_Mat!F4*Weighting!H6+TUM_db2_S2_Mat!G4*Weighting!H7+TUM_db2_S2_Mat!H4*Weighting!H8+TUM_db2_S2_Mat!I4*Weighting!H9+TUM_db2_S2_Mat!J4*Weighting!H10+TUM_db2_S2_Mat!K4*Weighting!H11+TUM_db2_S2_Mat!L4*Weighting!H12+TUM_db2_S2_Mat!M4*Weighting!H13+TUM_db2_S2_Mat!N4*Weighting!H14+TUM_db2_S2_Mat!O4*Weighting!H15+TUM_db2_S2_Mat!P4*Weighting!H16+TUM_db2_S2_Mat!Q4*Weighting!H17</f>
        <v>150.4213860216928</v>
      </c>
      <c r="I4" s="6">
        <f>+TUM_db2_S2_Mat!B4*Weighting!I2+TUM_db2_S2_Mat!C4*Weighting!I3+TUM_db2_S2_Mat!D4*Weighting!I4+TUM_db2_S2_Mat!E4*Weighting!I5+TUM_db2_S2_Mat!F4*Weighting!I6+TUM_db2_S2_Mat!G4*Weighting!I7+TUM_db2_S2_Mat!H4*Weighting!I8+TUM_db2_S2_Mat!I4*Weighting!I9+TUM_db2_S2_Mat!J4*Weighting!I10+TUM_db2_S2_Mat!K4*Weighting!I11+TUM_db2_S2_Mat!L4*Weighting!I12+TUM_db2_S2_Mat!M4*Weighting!I13+TUM_db2_S2_Mat!N4*Weighting!I14+TUM_db2_S2_Mat!O4*Weighting!I15+TUM_db2_S2_Mat!P4*Weighting!I16+TUM_db2_S2_Mat!Q4*Weighting!I17</f>
        <v>133.25293155973742</v>
      </c>
      <c r="J4" s="6">
        <f>+TUM_db2_S2_Mat!B4*Weighting!J2+TUM_db2_S2_Mat!C4*Weighting!J3+TUM_db2_S2_Mat!D4*Weighting!J4+TUM_db2_S2_Mat!E4*Weighting!J5+TUM_db2_S2_Mat!F4*Weighting!J6+TUM_db2_S2_Mat!G4*Weighting!J7+TUM_db2_S2_Mat!H4*Weighting!J8+TUM_db2_S2_Mat!I4*Weighting!J9+TUM_db2_S2_Mat!J4*Weighting!J10+TUM_db2_S2_Mat!K4*Weighting!J11+TUM_db2_S2_Mat!L4*Weighting!J12+TUM_db2_S2_Mat!M4*Weighting!J13+TUM_db2_S2_Mat!N4*Weighting!J14+TUM_db2_S2_Mat!O4*Weighting!J15+TUM_db2_S2_Mat!P4*Weighting!J16+TUM_db2_S2_Mat!Q4*Weighting!J17</f>
        <v>169.02464804884838</v>
      </c>
      <c r="K4" s="6">
        <f>+TUM_db2_S2_Mat!B4*Weighting!K2+TUM_db2_S2_Mat!C4*Weighting!K3+TUM_db2_S2_Mat!D4*Weighting!K4+TUM_db2_S2_Mat!E4*Weighting!K5+TUM_db2_S2_Mat!F4*Weighting!K6+TUM_db2_S2_Mat!G4*Weighting!K7+TUM_db2_S2_Mat!H4*Weighting!K8+TUM_db2_S2_Mat!I4*Weighting!K9+TUM_db2_S2_Mat!J4*Weighting!K10+TUM_db2_S2_Mat!K4*Weighting!K11+TUM_db2_S2_Mat!L4*Weighting!K12+TUM_db2_S2_Mat!M4*Weighting!K13+TUM_db2_S2_Mat!N4*Weighting!K14+TUM_db2_S2_Mat!O4*Weighting!K15+TUM_db2_S2_Mat!P4*Weighting!K16+TUM_db2_S2_Mat!Q4*Weighting!K17</f>
        <v>102.97739911861252</v>
      </c>
      <c r="L4" s="6">
        <f>+TUM_db2_S2_Mat!B4*Weighting!L2+TUM_db2_S2_Mat!C4*Weighting!L3+TUM_db2_S2_Mat!D4*Weighting!L4+TUM_db2_S2_Mat!E4*Weighting!L5+TUM_db2_S2_Mat!F4*Weighting!L6+TUM_db2_S2_Mat!G4*Weighting!L7+TUM_db2_S2_Mat!H4*Weighting!L8+TUM_db2_S2_Mat!I4*Weighting!L9+TUM_db2_S2_Mat!J4*Weighting!L10+TUM_db2_S2_Mat!K4*Weighting!L11+TUM_db2_S2_Mat!L4*Weighting!L12+TUM_db2_S2_Mat!M4*Weighting!L13+TUM_db2_S2_Mat!N4*Weighting!L14+TUM_db2_S2_Mat!O4*Weighting!L15+TUM_db2_S2_Mat!P4*Weighting!L16+TUM_db2_S2_Mat!Q4*Weighting!L17</f>
        <v>31.070936935982878</v>
      </c>
      <c r="M4" s="6">
        <f>+TUM_db2_S2_Mat!B4*Weighting!M2+TUM_db2_S2_Mat!C4*Weighting!M3+TUM_db2_S2_Mat!D4*Weighting!M4+TUM_db2_S2_Mat!E4*Weighting!M5+TUM_db2_S2_Mat!F4*Weighting!M6+TUM_db2_S2_Mat!G4*Weighting!M7+TUM_db2_S2_Mat!H4*Weighting!M8+TUM_db2_S2_Mat!I4*Weighting!M9+TUM_db2_S2_Mat!J4*Weighting!M10+TUM_db2_S2_Mat!K4*Weighting!M11+TUM_db2_S2_Mat!L4*Weighting!M12+TUM_db2_S2_Mat!M4*Weighting!M13+TUM_db2_S2_Mat!N4*Weighting!M14+TUM_db2_S2_Mat!O4*Weighting!M15+TUM_db2_S2_Mat!P4*Weighting!M16+TUM_db2_S2_Mat!Q4*Weighting!M17</f>
        <v>1.3733253652688808</v>
      </c>
      <c r="N4" s="6">
        <f>+TUM_db2_S2_Mat!B4*Weighting!N2+TUM_db2_S2_Mat!C4*Weighting!N3+TUM_db2_S2_Mat!D4*Weighting!N4+TUM_db2_S2_Mat!E4*Weighting!N5+TUM_db2_S2_Mat!F4*Weighting!N6+TUM_db2_S2_Mat!G4*Weighting!N7+TUM_db2_S2_Mat!H4*Weighting!N8+TUM_db2_S2_Mat!I4*Weighting!N9+TUM_db2_S2_Mat!J4*Weighting!N10+TUM_db2_S2_Mat!K4*Weighting!N11+TUM_db2_S2_Mat!L4*Weighting!N12+TUM_db2_S2_Mat!M4*Weighting!N13+TUM_db2_S2_Mat!N4*Weighting!N14+TUM_db2_S2_Mat!O4*Weighting!N15+TUM_db2_S2_Mat!P4*Weighting!N16+TUM_db2_S2_Mat!Q4*Weighting!N17</f>
        <v>397.99560618864984</v>
      </c>
      <c r="O4" s="6">
        <f>+TUM_db2_S2_Mat!B4*Weighting!O2+TUM_db2_S2_Mat!C4*Weighting!O3+TUM_db2_S2_Mat!D4*Weighting!O4+TUM_db2_S2_Mat!E4*Weighting!O5+TUM_db2_S2_Mat!F4*Weighting!O6+TUM_db2_S2_Mat!G4*Weighting!O7+TUM_db2_S2_Mat!H4*Weighting!O8+TUM_db2_S2_Mat!I4*Weighting!O9+TUM_db2_S2_Mat!J4*Weighting!O10+TUM_db2_S2_Mat!K4*Weighting!O11+TUM_db2_S2_Mat!L4*Weighting!O12+TUM_db2_S2_Mat!M4*Weighting!O13+TUM_db2_S2_Mat!N4*Weighting!O14+TUM_db2_S2_Mat!O4*Weighting!O15+TUM_db2_S2_Mat!P4*Weighting!O16+TUM_db2_S2_Mat!Q4*Weighting!O17</f>
        <v>-138.02876390822749</v>
      </c>
      <c r="P4" s="6">
        <f>+TUM_db2_S2_Mat!B4*Weighting!P2+TUM_db2_S2_Mat!C4*Weighting!P3+TUM_db2_S2_Mat!D4*Weighting!P4+TUM_db2_S2_Mat!E4*Weighting!P5+TUM_db2_S2_Mat!F4*Weighting!P6+TUM_db2_S2_Mat!G4*Weighting!P7+TUM_db2_S2_Mat!H4*Weighting!P8+TUM_db2_S2_Mat!I4*Weighting!P9+TUM_db2_S2_Mat!J4*Weighting!P10+TUM_db2_S2_Mat!K4*Weighting!P11+TUM_db2_S2_Mat!L4*Weighting!P12+TUM_db2_S2_Mat!M4*Weighting!P13+TUM_db2_S2_Mat!N4*Weighting!P14+TUM_db2_S2_Mat!O4*Weighting!P15+TUM_db2_S2_Mat!P4*Weighting!P16+TUM_db2_S2_Mat!Q4*Weighting!P17</f>
        <v>45.430721827486209</v>
      </c>
      <c r="Q4" s="6">
        <f>+TUM_db2_S2_Mat!B4*Weighting!Q2+TUM_db2_S2_Mat!C4*Weighting!Q3+TUM_db2_S2_Mat!D4*Weighting!Q4+TUM_db2_S2_Mat!E4*Weighting!Q5+TUM_db2_S2_Mat!F4*Weighting!Q6+TUM_db2_S2_Mat!G4*Weighting!Q7+TUM_db2_S2_Mat!H4*Weighting!Q8+TUM_db2_S2_Mat!I4*Weighting!Q9+TUM_db2_S2_Mat!J4*Weighting!Q10+TUM_db2_S2_Mat!K4*Weighting!Q11+TUM_db2_S2_Mat!L4*Weighting!Q12+TUM_db2_S2_Mat!M4*Weighting!Q13+TUM_db2_S2_Mat!N4*Weighting!Q14+TUM_db2_S2_Mat!O4*Weighting!Q15+TUM_db2_S2_Mat!P4*Weighting!Q16+TUM_db2_S2_Mat!Q4*Weighting!Q17</f>
        <v>3.5323981339614945</v>
      </c>
      <c r="R4" s="6">
        <f>+TUM_db2_S2_Mat!B4*Weighting!R2+TUM_db2_S2_Mat!C4*Weighting!R3+TUM_db2_S2_Mat!D4*Weighting!R4+TUM_db2_S2_Mat!E4*Weighting!R5+TUM_db2_S2_Mat!F4*Weighting!R6+TUM_db2_S2_Mat!G4*Weighting!R7+TUM_db2_S2_Mat!H4*Weighting!R8+TUM_db2_S2_Mat!I4*Weighting!R9+TUM_db2_S2_Mat!J4*Weighting!R10+TUM_db2_S2_Mat!K4*Weighting!R11+TUM_db2_S2_Mat!L4*Weighting!R12+TUM_db2_S2_Mat!M4*Weighting!R13+TUM_db2_S2_Mat!N4*Weighting!R14+TUM_db2_S2_Mat!O4*Weighting!R15+TUM_db2_S2_Mat!P4*Weighting!R16+TUM_db2_S2_Mat!Q4*Weighting!R17</f>
        <v>49.383014610240529</v>
      </c>
      <c r="S4" s="6">
        <f>+TUM_db2_S2_Mat!B4*Weighting!S2+TUM_db2_S2_Mat!C4*Weighting!S3+TUM_db2_S2_Mat!D4*Weighting!S4+TUM_db2_S2_Mat!E4*Weighting!S5+TUM_db2_S2_Mat!F4*Weighting!S6+TUM_db2_S2_Mat!G4*Weighting!S7+TUM_db2_S2_Mat!H4*Weighting!S8+TUM_db2_S2_Mat!I4*Weighting!S9+TUM_db2_S2_Mat!J4*Weighting!S10+TUM_db2_S2_Mat!K4*Weighting!S11+TUM_db2_S2_Mat!L4*Weighting!S12+TUM_db2_S2_Mat!M4*Weighting!S13+TUM_db2_S2_Mat!N4*Weighting!S14+TUM_db2_S2_Mat!O4*Weighting!S15+TUM_db2_S2_Mat!P4*Weighting!S16+TUM_db2_S2_Mat!Q4*Weighting!S17</f>
        <v>63.062435471882637</v>
      </c>
      <c r="T4" s="6">
        <f>+TUM_db2_S2_Mat!B4*Weighting!T2+TUM_db2_S2_Mat!C4*Weighting!T3+TUM_db2_S2_Mat!D4*Weighting!T4+TUM_db2_S2_Mat!E4*Weighting!T5+TUM_db2_S2_Mat!F4*Weighting!T6+TUM_db2_S2_Mat!G4*Weighting!T7+TUM_db2_S2_Mat!H4*Weighting!T8+TUM_db2_S2_Mat!I4*Weighting!T9+TUM_db2_S2_Mat!J4*Weighting!T10+TUM_db2_S2_Mat!K4*Weighting!T11+TUM_db2_S2_Mat!L4*Weighting!T12+TUM_db2_S2_Mat!M4*Weighting!T13+TUM_db2_S2_Mat!N4*Weighting!T14+TUM_db2_S2_Mat!O4*Weighting!T15+TUM_db2_S2_Mat!P4*Weighting!T16+TUM_db2_S2_Mat!Q4*Weighting!T17</f>
        <v>80.302448128476129</v>
      </c>
      <c r="U4" s="6">
        <f>+TUM_db2_S2_Mat!B4*Weighting!U2+TUM_db2_S2_Mat!C4*Weighting!U3+TUM_db2_S2_Mat!D4*Weighting!U4+TUM_db2_S2_Mat!E4*Weighting!U5+TUM_db2_S2_Mat!F4*Weighting!U6+TUM_db2_S2_Mat!G4*Weighting!U7+TUM_db2_S2_Mat!H4*Weighting!U8+TUM_db2_S2_Mat!I4*Weighting!U9+TUM_db2_S2_Mat!J4*Weighting!U10+TUM_db2_S2_Mat!K4*Weighting!U11+TUM_db2_S2_Mat!L4*Weighting!U12+TUM_db2_S2_Mat!M4*Weighting!U13+TUM_db2_S2_Mat!N4*Weighting!U14+TUM_db2_S2_Mat!O4*Weighting!U15+TUM_db2_S2_Mat!P4*Weighting!U16+TUM_db2_S2_Mat!Q4*Weighting!U17</f>
        <v>54.197084403479792</v>
      </c>
      <c r="V4" s="6">
        <f>+TUM_db2_S2_Mat!B4*Weighting!V2+TUM_db2_S2_Mat!C4*Weighting!V3+TUM_db2_S2_Mat!D4*Weighting!V4+TUM_db2_S2_Mat!E4*Weighting!V5+TUM_db2_S2_Mat!F4*Weighting!V6+TUM_db2_S2_Mat!G4*Weighting!V7+TUM_db2_S2_Mat!H4*Weighting!V8+TUM_db2_S2_Mat!I4*Weighting!V9+TUM_db2_S2_Mat!J4*Weighting!V10+TUM_db2_S2_Mat!K4*Weighting!V11+TUM_db2_S2_Mat!L4*Weighting!V12+TUM_db2_S2_Mat!M4*Weighting!V13+TUM_db2_S2_Mat!N4*Weighting!V14+TUM_db2_S2_Mat!O4*Weighting!V15+TUM_db2_S2_Mat!P4*Weighting!V16+TUM_db2_S2_Mat!Q4*Weighting!V17</f>
        <v>106.19432187546165</v>
      </c>
      <c r="W4" s="6">
        <f>+TUM_db2_S2_Mat!B4*Weighting!W2+TUM_db2_S2_Mat!C4*Weighting!W3+TUM_db2_S2_Mat!D4*Weighting!W4+TUM_db2_S2_Mat!E4*Weighting!W5+TUM_db2_S2_Mat!F4*Weighting!W6+TUM_db2_S2_Mat!G4*Weighting!W7+TUM_db2_S2_Mat!H4*Weighting!W8+TUM_db2_S2_Mat!I4*Weighting!W9+TUM_db2_S2_Mat!J4*Weighting!W10+TUM_db2_S2_Mat!K4*Weighting!W11+TUM_db2_S2_Mat!L4*Weighting!W12+TUM_db2_S2_Mat!M4*Weighting!W13+TUM_db2_S2_Mat!N4*Weighting!W14+TUM_db2_S2_Mat!O4*Weighting!W15+TUM_db2_S2_Mat!P4*Weighting!W16+TUM_db2_S2_Mat!Q4*Weighting!W17</f>
        <v>510.54025481184021</v>
      </c>
      <c r="X4" s="6">
        <f>+TUM_db2_S2_Mat!B4*Weighting!X2+TUM_db2_S2_Mat!C4*Weighting!X3+TUM_db2_S2_Mat!D4*Weighting!X4+TUM_db2_S2_Mat!E4*Weighting!X5+TUM_db2_S2_Mat!F4*Weighting!X6+TUM_db2_S2_Mat!G4*Weighting!X7+TUM_db2_S2_Mat!H4*Weighting!X8+TUM_db2_S2_Mat!I4*Weighting!X9+TUM_db2_S2_Mat!J4*Weighting!X10+TUM_db2_S2_Mat!K4*Weighting!X11+TUM_db2_S2_Mat!L4*Weighting!X12+TUM_db2_S2_Mat!M4*Weighting!X13+TUM_db2_S2_Mat!N4*Weighting!X14+TUM_db2_S2_Mat!O4*Weighting!X15+TUM_db2_S2_Mat!P4*Weighting!X16+TUM_db2_S2_Mat!Q4*Weighting!X17</f>
        <v>66.320526017253385</v>
      </c>
      <c r="Y4" s="6">
        <f>+TUM_db2_S2_Mat!B4*Weighting!Y2+TUM_db2_S2_Mat!C4*Weighting!Y3+TUM_db2_S2_Mat!D4*Weighting!Y4+TUM_db2_S2_Mat!E4*Weighting!Y5+TUM_db2_S2_Mat!F4*Weighting!Y6+TUM_db2_S2_Mat!G4*Weighting!Y7+TUM_db2_S2_Mat!H4*Weighting!Y8+TUM_db2_S2_Mat!I4*Weighting!Y9+TUM_db2_S2_Mat!J4*Weighting!Y10+TUM_db2_S2_Mat!K4*Weighting!Y11+TUM_db2_S2_Mat!L4*Weighting!Y12+TUM_db2_S2_Mat!M4*Weighting!Y13+TUM_db2_S2_Mat!N4*Weighting!Y14+TUM_db2_S2_Mat!O4*Weighting!Y15+TUM_db2_S2_Mat!P4*Weighting!Y16+TUM_db2_S2_Mat!Q4*Weighting!Y17</f>
        <v>811.81517193416767</v>
      </c>
      <c r="Z4" s="6">
        <f>+TUM_db2_S2_Mat!B4*Weighting!Z2+TUM_db2_S2_Mat!C4*Weighting!Z3+TUM_db2_S2_Mat!D4*Weighting!Z4+TUM_db2_S2_Mat!E4*Weighting!Z5+TUM_db2_S2_Mat!F4*Weighting!Z6+TUM_db2_S2_Mat!G4*Weighting!Z7+TUM_db2_S2_Mat!H4*Weighting!Z8+TUM_db2_S2_Mat!I4*Weighting!Z9+TUM_db2_S2_Mat!J4*Weighting!Z10+TUM_db2_S2_Mat!K4*Weighting!Z11+TUM_db2_S2_Mat!L4*Weighting!Z12+TUM_db2_S2_Mat!M4*Weighting!Z13+TUM_db2_S2_Mat!N4*Weighting!Z14+TUM_db2_S2_Mat!O4*Weighting!Z15+TUM_db2_S2_Mat!P4*Weighting!Z16+TUM_db2_S2_Mat!Q4*Weighting!Z17</f>
        <v>66.061951738470526</v>
      </c>
      <c r="AA4" s="6">
        <f>+TUM_db2_S2_Mat!B4*Weighting!AA2+TUM_db2_S2_Mat!C4*Weighting!AA3+TUM_db2_S2_Mat!D4*Weighting!AA4+TUM_db2_S2_Mat!E4*Weighting!AA5+TUM_db2_S2_Mat!F4*Weighting!AA6+TUM_db2_S2_Mat!G4*Weighting!AA7+TUM_db2_S2_Mat!H4*Weighting!AA8+TUM_db2_S2_Mat!I4*Weighting!AA9+TUM_db2_S2_Mat!J4*Weighting!AA10+TUM_db2_S2_Mat!K4*Weighting!AA11+TUM_db2_S2_Mat!L4*Weighting!AA12+TUM_db2_S2_Mat!M4*Weighting!AA13+TUM_db2_S2_Mat!N4*Weighting!AA14+TUM_db2_S2_Mat!O4*Weighting!AA15+TUM_db2_S2_Mat!P4*Weighting!AA16+TUM_db2_S2_Mat!Q4*Weighting!AA17</f>
        <v>45.819445442522998</v>
      </c>
    </row>
  </sheetData>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2_S3_Treatm!B2*Weighting!B2+TUM_db2_S3_Treatm!C2*Weighting!B3+TUM_db2_S3_Treatm!D2*Weighting!B4+TUM_db2_S3_Treatm!E2*Weighting!B5+TUM_db2_S3_Treatm!F2*Weighting!B6+TUM_db2_S3_Treatm!G2*Weighting!B7+TUM_db2_S3_Treatm!H2*Weighting!B8+TUM_db2_S3_Treatm!I2*Weighting!B9+TUM_db2_S3_Treatm!J2*Weighting!B10+TUM_db2_S3_Treatm!K2*Weighting!B11+TUM_db2_S3_Treatm!L2*Weighting!B12+TUM_db2_S3_Treatm!M2*Weighting!B13+TUM_db2_S3_Treatm!N2*Weighting!B14+TUM_db2_S3_Treatm!O2*Weighting!B15+TUM_db2_S3_Treatm!P2*Weighting!B16+TUM_db2_S3_Treatm!Q2*Weighting!B17</f>
        <v>39.804846176469241</v>
      </c>
      <c r="C2" s="6">
        <f ca="1">+TUM_db2_S3_Treatm!B2*Weighting!C2+TUM_db2_S3_Treatm!C2*Weighting!C3+TUM_db2_S3_Treatm!D2*Weighting!C4+TUM_db2_S3_Treatm!E2*Weighting!C5+TUM_db2_S3_Treatm!F2*Weighting!C6+TUM_db2_S3_Treatm!G2*Weighting!C7+TUM_db2_S3_Treatm!H2*Weighting!C8+TUM_db2_S3_Treatm!I2*Weighting!C9+TUM_db2_S3_Treatm!J2*Weighting!C10+TUM_db2_S3_Treatm!K2*Weighting!C11+TUM_db2_S3_Treatm!L2*Weighting!C12+TUM_db2_S3_Treatm!M2*Weighting!C13+TUM_db2_S3_Treatm!N2*Weighting!C14+TUM_db2_S3_Treatm!O2*Weighting!C15+TUM_db2_S3_Treatm!P2*Weighting!C16+TUM_db2_S3_Treatm!Q2*Weighting!C17</f>
        <v>34.752797587114877</v>
      </c>
      <c r="D2" s="6">
        <f ca="1">+TUM_db2_S3_Treatm!B2*Weighting!D2+TUM_db2_S3_Treatm!C2*Weighting!D3+TUM_db2_S3_Treatm!D2*Weighting!D4+TUM_db2_S3_Treatm!E2*Weighting!D5+TUM_db2_S3_Treatm!F2*Weighting!D6+TUM_db2_S3_Treatm!G2*Weighting!D7+TUM_db2_S3_Treatm!H2*Weighting!D8+TUM_db2_S3_Treatm!I2*Weighting!D9+TUM_db2_S3_Treatm!J2*Weighting!D10+TUM_db2_S3_Treatm!K2*Weighting!D11+TUM_db2_S3_Treatm!L2*Weighting!D12+TUM_db2_S3_Treatm!M2*Weighting!D13+TUM_db2_S3_Treatm!N2*Weighting!D14+TUM_db2_S3_Treatm!O2*Weighting!D15+TUM_db2_S3_Treatm!P2*Weighting!D16+TUM_db2_S3_Treatm!Q2*Weighting!D17</f>
        <v>41.612120457115495</v>
      </c>
      <c r="E2" s="6">
        <f ca="1">+TUM_db2_S3_Treatm!B2*Weighting!E2+TUM_db2_S3_Treatm!C2*Weighting!E3+TUM_db2_S3_Treatm!D2*Weighting!E4+TUM_db2_S3_Treatm!E2*Weighting!E5+TUM_db2_S3_Treatm!F2*Weighting!E6+TUM_db2_S3_Treatm!G2*Weighting!E7+TUM_db2_S3_Treatm!H2*Weighting!E8+TUM_db2_S3_Treatm!I2*Weighting!E9+TUM_db2_S3_Treatm!J2*Weighting!E10+TUM_db2_S3_Treatm!K2*Weighting!E11+TUM_db2_S3_Treatm!L2*Weighting!E12+TUM_db2_S3_Treatm!M2*Weighting!E13+TUM_db2_S3_Treatm!N2*Weighting!E14+TUM_db2_S3_Treatm!O2*Weighting!E15+TUM_db2_S3_Treatm!P2*Weighting!E16+TUM_db2_S3_Treatm!Q2*Weighting!E17</f>
        <v>72.798907841934636</v>
      </c>
      <c r="F2" s="6">
        <f ca="1">+TUM_db2_S3_Treatm!B2*Weighting!F2+TUM_db2_S3_Treatm!C2*Weighting!F3+TUM_db2_S3_Treatm!D2*Weighting!F4+TUM_db2_S3_Treatm!E2*Weighting!F5+TUM_db2_S3_Treatm!F2*Weighting!F6+TUM_db2_S3_Treatm!G2*Weighting!F7+TUM_db2_S3_Treatm!H2*Weighting!F8+TUM_db2_S3_Treatm!I2*Weighting!F9+TUM_db2_S3_Treatm!J2*Weighting!F10+TUM_db2_S3_Treatm!K2*Weighting!F11+TUM_db2_S3_Treatm!L2*Weighting!F12+TUM_db2_S3_Treatm!M2*Weighting!F13+TUM_db2_S3_Treatm!N2*Weighting!F14+TUM_db2_S3_Treatm!O2*Weighting!F15+TUM_db2_S3_Treatm!P2*Weighting!F16+TUM_db2_S3_Treatm!Q2*Weighting!F17</f>
        <v>37.748148018335698</v>
      </c>
      <c r="G2" s="6">
        <f>+TUM_db2_S3_Treatm!B2*Weighting!G2+TUM_db2_S3_Treatm!C2*Weighting!G3+TUM_db2_S3_Treatm!D2*Weighting!G4+TUM_db2_S3_Treatm!E2*Weighting!G5+TUM_db2_S3_Treatm!F2*Weighting!G6+TUM_db2_S3_Treatm!G2*Weighting!G7+TUM_db2_S3_Treatm!H2*Weighting!G8+TUM_db2_S3_Treatm!I2*Weighting!G9+TUM_db2_S3_Treatm!J2*Weighting!G10+TUM_db2_S3_Treatm!K2*Weighting!G11+TUM_db2_S3_Treatm!L2*Weighting!G12+TUM_db2_S3_Treatm!M2*Weighting!G13+TUM_db2_S3_Treatm!N2*Weighting!G14+TUM_db2_S3_Treatm!O2*Weighting!G15+TUM_db2_S3_Treatm!P2*Weighting!G16+TUM_db2_S3_Treatm!Q2*Weighting!G17</f>
        <v>15.229231549885185</v>
      </c>
      <c r="H2" s="6">
        <f>+TUM_db2_S3_Treatm!B2*Weighting!H2+TUM_db2_S3_Treatm!C2*Weighting!H3+TUM_db2_S3_Treatm!D2*Weighting!H4+TUM_db2_S3_Treatm!E2*Weighting!H5+TUM_db2_S3_Treatm!F2*Weighting!H6+TUM_db2_S3_Treatm!G2*Weighting!H7+TUM_db2_S3_Treatm!H2*Weighting!H8+TUM_db2_S3_Treatm!I2*Weighting!H9+TUM_db2_S3_Treatm!J2*Weighting!H10+TUM_db2_S3_Treatm!K2*Weighting!H11+TUM_db2_S3_Treatm!L2*Weighting!H12+TUM_db2_S3_Treatm!M2*Weighting!H13+TUM_db2_S3_Treatm!N2*Weighting!H14+TUM_db2_S3_Treatm!O2*Weighting!H15+TUM_db2_S3_Treatm!P2*Weighting!H16+TUM_db2_S3_Treatm!Q2*Weighting!H17</f>
        <v>14.853156999490189</v>
      </c>
      <c r="I2" s="6">
        <f>+TUM_db2_S3_Treatm!B2*Weighting!I2+TUM_db2_S3_Treatm!C2*Weighting!I3+TUM_db2_S3_Treatm!D2*Weighting!I4+TUM_db2_S3_Treatm!E2*Weighting!I5+TUM_db2_S3_Treatm!F2*Weighting!I6+TUM_db2_S3_Treatm!G2*Weighting!I7+TUM_db2_S3_Treatm!H2*Weighting!I8+TUM_db2_S3_Treatm!I2*Weighting!I9+TUM_db2_S3_Treatm!J2*Weighting!I10+TUM_db2_S3_Treatm!K2*Weighting!I11+TUM_db2_S3_Treatm!L2*Weighting!I12+TUM_db2_S3_Treatm!M2*Weighting!I13+TUM_db2_S3_Treatm!N2*Weighting!I14+TUM_db2_S3_Treatm!O2*Weighting!I15+TUM_db2_S3_Treatm!P2*Weighting!I16+TUM_db2_S3_Treatm!Q2*Weighting!I17</f>
        <v>16.310295117949988</v>
      </c>
      <c r="J2" s="6">
        <f>+TUM_db2_S3_Treatm!B2*Weighting!J2+TUM_db2_S3_Treatm!C2*Weighting!J3+TUM_db2_S3_Treatm!D2*Weighting!J4+TUM_db2_S3_Treatm!E2*Weighting!J5+TUM_db2_S3_Treatm!F2*Weighting!J6+TUM_db2_S3_Treatm!G2*Weighting!J7+TUM_db2_S3_Treatm!H2*Weighting!J8+TUM_db2_S3_Treatm!I2*Weighting!J9+TUM_db2_S3_Treatm!J2*Weighting!J10+TUM_db2_S3_Treatm!K2*Weighting!J11+TUM_db2_S3_Treatm!L2*Weighting!J12+TUM_db2_S3_Treatm!M2*Weighting!J13+TUM_db2_S3_Treatm!N2*Weighting!J14+TUM_db2_S3_Treatm!O2*Weighting!J15+TUM_db2_S3_Treatm!P2*Weighting!J16+TUM_db2_S3_Treatm!Q2*Weighting!J17</f>
        <v>36.851177878507279</v>
      </c>
      <c r="K2" s="6">
        <f>+TUM_db2_S3_Treatm!B2*Weighting!K2+TUM_db2_S3_Treatm!C2*Weighting!K3+TUM_db2_S3_Treatm!D2*Weighting!K4+TUM_db2_S3_Treatm!E2*Weighting!K5+TUM_db2_S3_Treatm!F2*Weighting!K6+TUM_db2_S3_Treatm!G2*Weighting!K7+TUM_db2_S3_Treatm!H2*Weighting!K8+TUM_db2_S3_Treatm!I2*Weighting!K9+TUM_db2_S3_Treatm!J2*Weighting!K10+TUM_db2_S3_Treatm!K2*Weighting!K11+TUM_db2_S3_Treatm!L2*Weighting!K12+TUM_db2_S3_Treatm!M2*Weighting!K13+TUM_db2_S3_Treatm!N2*Weighting!K14+TUM_db2_S3_Treatm!O2*Weighting!K15+TUM_db2_S3_Treatm!P2*Weighting!K16+TUM_db2_S3_Treatm!Q2*Weighting!K17</f>
        <v>14.960637495265596</v>
      </c>
      <c r="L2" s="6">
        <f>+TUM_db2_S3_Treatm!B2*Weighting!L2+TUM_db2_S3_Treatm!C2*Weighting!L3+TUM_db2_S3_Treatm!D2*Weighting!L4+TUM_db2_S3_Treatm!E2*Weighting!L5+TUM_db2_S3_Treatm!F2*Weighting!L6+TUM_db2_S3_Treatm!G2*Weighting!L7+TUM_db2_S3_Treatm!H2*Weighting!L8+TUM_db2_S3_Treatm!I2*Weighting!L9+TUM_db2_S3_Treatm!J2*Weighting!L10+TUM_db2_S3_Treatm!K2*Weighting!L11+TUM_db2_S3_Treatm!L2*Weighting!L12+TUM_db2_S3_Treatm!M2*Weighting!L13+TUM_db2_S3_Treatm!N2*Weighting!L14+TUM_db2_S3_Treatm!O2*Weighting!L15+TUM_db2_S3_Treatm!P2*Weighting!L16+TUM_db2_S3_Treatm!Q2*Weighting!L17</f>
        <v>22.169581837670343</v>
      </c>
      <c r="M2" s="6">
        <f>+TUM_db2_S3_Treatm!B2*Weighting!M2+TUM_db2_S3_Treatm!C2*Weighting!M3+TUM_db2_S3_Treatm!D2*Weighting!M4+TUM_db2_S3_Treatm!E2*Weighting!M5+TUM_db2_S3_Treatm!F2*Weighting!M6+TUM_db2_S3_Treatm!G2*Weighting!M7+TUM_db2_S3_Treatm!H2*Weighting!M8+TUM_db2_S3_Treatm!I2*Weighting!M9+TUM_db2_S3_Treatm!J2*Weighting!M10+TUM_db2_S3_Treatm!K2*Weighting!M11+TUM_db2_S3_Treatm!L2*Weighting!M12+TUM_db2_S3_Treatm!M2*Weighting!M13+TUM_db2_S3_Treatm!N2*Weighting!M14+TUM_db2_S3_Treatm!O2*Weighting!M15+TUM_db2_S3_Treatm!P2*Weighting!M16+TUM_db2_S3_Treatm!Q2*Weighting!M17</f>
        <v>0.65496278195919289</v>
      </c>
      <c r="N2" s="6">
        <f>+TUM_db2_S3_Treatm!B2*Weighting!N2+TUM_db2_S3_Treatm!C2*Weighting!N3+TUM_db2_S3_Treatm!D2*Weighting!N4+TUM_db2_S3_Treatm!E2*Weighting!N5+TUM_db2_S3_Treatm!F2*Weighting!N6+TUM_db2_S3_Treatm!G2*Weighting!N7+TUM_db2_S3_Treatm!H2*Weighting!N8+TUM_db2_S3_Treatm!I2*Weighting!N9+TUM_db2_S3_Treatm!J2*Weighting!N10+TUM_db2_S3_Treatm!K2*Weighting!N11+TUM_db2_S3_Treatm!L2*Weighting!N12+TUM_db2_S3_Treatm!M2*Weighting!N13+TUM_db2_S3_Treatm!N2*Weighting!N14+TUM_db2_S3_Treatm!O2*Weighting!N15+TUM_db2_S3_Treatm!P2*Weighting!N16+TUM_db2_S3_Treatm!Q2*Weighting!N17</f>
        <v>41.784546915023483</v>
      </c>
      <c r="O2" s="6">
        <f>+TUM_db2_S3_Treatm!B2*Weighting!O2+TUM_db2_S3_Treatm!C2*Weighting!O3+TUM_db2_S3_Treatm!D2*Weighting!O4+TUM_db2_S3_Treatm!E2*Weighting!O5+TUM_db2_S3_Treatm!F2*Weighting!O6+TUM_db2_S3_Treatm!G2*Weighting!O7+TUM_db2_S3_Treatm!H2*Weighting!O8+TUM_db2_S3_Treatm!I2*Weighting!O9+TUM_db2_S3_Treatm!J2*Weighting!O10+TUM_db2_S3_Treatm!K2*Weighting!O11+TUM_db2_S3_Treatm!L2*Weighting!O12+TUM_db2_S3_Treatm!M2*Weighting!O13+TUM_db2_S3_Treatm!N2*Weighting!O14+TUM_db2_S3_Treatm!O2*Weighting!O15+TUM_db2_S3_Treatm!P2*Weighting!O16+TUM_db2_S3_Treatm!Q2*Weighting!O17</f>
        <v>25.782283373755941</v>
      </c>
      <c r="P2" s="6">
        <f>+TUM_db2_S3_Treatm!B2*Weighting!P2+TUM_db2_S3_Treatm!C2*Weighting!P3+TUM_db2_S3_Treatm!D2*Weighting!P4+TUM_db2_S3_Treatm!E2*Weighting!P5+TUM_db2_S3_Treatm!F2*Weighting!P6+TUM_db2_S3_Treatm!G2*Weighting!P7+TUM_db2_S3_Treatm!H2*Weighting!P8+TUM_db2_S3_Treatm!I2*Weighting!P9+TUM_db2_S3_Treatm!J2*Weighting!P10+TUM_db2_S3_Treatm!K2*Weighting!P11+TUM_db2_S3_Treatm!L2*Weighting!P12+TUM_db2_S3_Treatm!M2*Weighting!P13+TUM_db2_S3_Treatm!N2*Weighting!P14+TUM_db2_S3_Treatm!O2*Weighting!P15+TUM_db2_S3_Treatm!P2*Weighting!P16+TUM_db2_S3_Treatm!Q2*Weighting!P17</f>
        <v>14.642300419561115</v>
      </c>
      <c r="Q2" s="6">
        <f>+TUM_db2_S3_Treatm!B2*Weighting!Q2+TUM_db2_S3_Treatm!C2*Weighting!Q3+TUM_db2_S3_Treatm!D2*Weighting!Q4+TUM_db2_S3_Treatm!E2*Weighting!Q5+TUM_db2_S3_Treatm!F2*Weighting!Q6+TUM_db2_S3_Treatm!G2*Weighting!Q7+TUM_db2_S3_Treatm!H2*Weighting!Q8+TUM_db2_S3_Treatm!I2*Weighting!Q9+TUM_db2_S3_Treatm!J2*Weighting!Q10+TUM_db2_S3_Treatm!K2*Weighting!Q11+TUM_db2_S3_Treatm!L2*Weighting!Q12+TUM_db2_S3_Treatm!M2*Weighting!Q13+TUM_db2_S3_Treatm!N2*Weighting!Q14+TUM_db2_S3_Treatm!O2*Weighting!Q15+TUM_db2_S3_Treatm!P2*Weighting!Q16+TUM_db2_S3_Treatm!Q2*Weighting!Q17</f>
        <v>1.1998421254913909</v>
      </c>
      <c r="R2" s="6">
        <f>+TUM_db2_S3_Treatm!B2*Weighting!R2+TUM_db2_S3_Treatm!C2*Weighting!R3+TUM_db2_S3_Treatm!D2*Weighting!R4+TUM_db2_S3_Treatm!E2*Weighting!R5+TUM_db2_S3_Treatm!F2*Weighting!R6+TUM_db2_S3_Treatm!G2*Weighting!R7+TUM_db2_S3_Treatm!H2*Weighting!R8+TUM_db2_S3_Treatm!I2*Weighting!R9+TUM_db2_S3_Treatm!J2*Weighting!R10+TUM_db2_S3_Treatm!K2*Weighting!R11+TUM_db2_S3_Treatm!L2*Weighting!R12+TUM_db2_S3_Treatm!M2*Weighting!R13+TUM_db2_S3_Treatm!N2*Weighting!R14+TUM_db2_S3_Treatm!O2*Weighting!R15+TUM_db2_S3_Treatm!P2*Weighting!R16+TUM_db2_S3_Treatm!Q2*Weighting!R17</f>
        <v>85.48372899530996</v>
      </c>
      <c r="S2" s="6">
        <f>+TUM_db2_S3_Treatm!B2*Weighting!S2+TUM_db2_S3_Treatm!C2*Weighting!S3+TUM_db2_S3_Treatm!D2*Weighting!S4+TUM_db2_S3_Treatm!E2*Weighting!S5+TUM_db2_S3_Treatm!F2*Weighting!S6+TUM_db2_S3_Treatm!G2*Weighting!S7+TUM_db2_S3_Treatm!H2*Weighting!S8+TUM_db2_S3_Treatm!I2*Weighting!S9+TUM_db2_S3_Treatm!J2*Weighting!S10+TUM_db2_S3_Treatm!K2*Weighting!S11+TUM_db2_S3_Treatm!L2*Weighting!S12+TUM_db2_S3_Treatm!M2*Weighting!S13+TUM_db2_S3_Treatm!N2*Weighting!S14+TUM_db2_S3_Treatm!O2*Weighting!S15+TUM_db2_S3_Treatm!P2*Weighting!S16+TUM_db2_S3_Treatm!Q2*Weighting!S17</f>
        <v>6.934039616024072</v>
      </c>
      <c r="T2" s="6">
        <f>+TUM_db2_S3_Treatm!B2*Weighting!T2+TUM_db2_S3_Treatm!C2*Weighting!T3+TUM_db2_S3_Treatm!D2*Weighting!T4+TUM_db2_S3_Treatm!E2*Weighting!T5+TUM_db2_S3_Treatm!F2*Weighting!T6+TUM_db2_S3_Treatm!G2*Weighting!T7+TUM_db2_S3_Treatm!H2*Weighting!T8+TUM_db2_S3_Treatm!I2*Weighting!T9+TUM_db2_S3_Treatm!J2*Weighting!T10+TUM_db2_S3_Treatm!K2*Weighting!T11+TUM_db2_S3_Treatm!L2*Weighting!T12+TUM_db2_S3_Treatm!M2*Weighting!T13+TUM_db2_S3_Treatm!N2*Weighting!T14+TUM_db2_S3_Treatm!O2*Weighting!T15+TUM_db2_S3_Treatm!P2*Weighting!T16+TUM_db2_S3_Treatm!Q2*Weighting!T17</f>
        <v>8.78800396727428</v>
      </c>
      <c r="U2" s="6">
        <f>+TUM_db2_S3_Treatm!B2*Weighting!U2+TUM_db2_S3_Treatm!C2*Weighting!U3+TUM_db2_S3_Treatm!D2*Weighting!U4+TUM_db2_S3_Treatm!E2*Weighting!U5+TUM_db2_S3_Treatm!F2*Weighting!U6+TUM_db2_S3_Treatm!G2*Weighting!U7+TUM_db2_S3_Treatm!H2*Weighting!U8+TUM_db2_S3_Treatm!I2*Weighting!U9+TUM_db2_S3_Treatm!J2*Weighting!U10+TUM_db2_S3_Treatm!K2*Weighting!U11+TUM_db2_S3_Treatm!L2*Weighting!U12+TUM_db2_S3_Treatm!M2*Weighting!U13+TUM_db2_S3_Treatm!N2*Weighting!U14+TUM_db2_S3_Treatm!O2*Weighting!U15+TUM_db2_S3_Treatm!P2*Weighting!U16+TUM_db2_S3_Treatm!Q2*Weighting!U17</f>
        <v>0.85414525759764637</v>
      </c>
      <c r="V2" s="6">
        <f>+TUM_db2_S3_Treatm!B2*Weighting!V2+TUM_db2_S3_Treatm!C2*Weighting!V3+TUM_db2_S3_Treatm!D2*Weighting!V4+TUM_db2_S3_Treatm!E2*Weighting!V5+TUM_db2_S3_Treatm!F2*Weighting!V6+TUM_db2_S3_Treatm!G2*Weighting!V7+TUM_db2_S3_Treatm!H2*Weighting!V8+TUM_db2_S3_Treatm!I2*Weighting!V9+TUM_db2_S3_Treatm!J2*Weighting!V10+TUM_db2_S3_Treatm!K2*Weighting!V11+TUM_db2_S3_Treatm!L2*Weighting!V12+TUM_db2_S3_Treatm!M2*Weighting!V13+TUM_db2_S3_Treatm!N2*Weighting!V14+TUM_db2_S3_Treatm!O2*Weighting!V15+TUM_db2_S3_Treatm!P2*Weighting!V16+TUM_db2_S3_Treatm!Q2*Weighting!V17</f>
        <v>4.9197035954539308</v>
      </c>
      <c r="W2" s="6">
        <f>+TUM_db2_S3_Treatm!B2*Weighting!W2+TUM_db2_S3_Treatm!C2*Weighting!W3+TUM_db2_S3_Treatm!D2*Weighting!W4+TUM_db2_S3_Treatm!E2*Weighting!W5+TUM_db2_S3_Treatm!F2*Weighting!W6+TUM_db2_S3_Treatm!G2*Weighting!W7+TUM_db2_S3_Treatm!H2*Weighting!W8+TUM_db2_S3_Treatm!I2*Weighting!W9+TUM_db2_S3_Treatm!J2*Weighting!W10+TUM_db2_S3_Treatm!K2*Weighting!W11+TUM_db2_S3_Treatm!L2*Weighting!W12+TUM_db2_S3_Treatm!M2*Weighting!W13+TUM_db2_S3_Treatm!N2*Weighting!W14+TUM_db2_S3_Treatm!O2*Weighting!W15+TUM_db2_S3_Treatm!P2*Weighting!W16+TUM_db2_S3_Treatm!Q2*Weighting!W17</f>
        <v>7.675553916971503</v>
      </c>
      <c r="X2" s="6">
        <f>+TUM_db2_S3_Treatm!B2*Weighting!X2+TUM_db2_S3_Treatm!C2*Weighting!X3+TUM_db2_S3_Treatm!D2*Weighting!X4+TUM_db2_S3_Treatm!E2*Weighting!X5+TUM_db2_S3_Treatm!F2*Weighting!X6+TUM_db2_S3_Treatm!G2*Weighting!X7+TUM_db2_S3_Treatm!H2*Weighting!X8+TUM_db2_S3_Treatm!I2*Weighting!X9+TUM_db2_S3_Treatm!J2*Weighting!X10+TUM_db2_S3_Treatm!K2*Weighting!X11+TUM_db2_S3_Treatm!L2*Weighting!X12+TUM_db2_S3_Treatm!M2*Weighting!X13+TUM_db2_S3_Treatm!N2*Weighting!X14+TUM_db2_S3_Treatm!O2*Weighting!X15+TUM_db2_S3_Treatm!P2*Weighting!X16+TUM_db2_S3_Treatm!Q2*Weighting!X17</f>
        <v>1.2062866245725938</v>
      </c>
      <c r="Y2" s="6">
        <f>+TUM_db2_S3_Treatm!B2*Weighting!Y2+TUM_db2_S3_Treatm!C2*Weighting!Y3+TUM_db2_S3_Treatm!D2*Weighting!Y4+TUM_db2_S3_Treatm!E2*Weighting!Y5+TUM_db2_S3_Treatm!F2*Weighting!Y6+TUM_db2_S3_Treatm!G2*Weighting!Y7+TUM_db2_S3_Treatm!H2*Weighting!Y8+TUM_db2_S3_Treatm!I2*Weighting!Y9+TUM_db2_S3_Treatm!J2*Weighting!Y10+TUM_db2_S3_Treatm!K2*Weighting!Y11+TUM_db2_S3_Treatm!L2*Weighting!Y12+TUM_db2_S3_Treatm!M2*Weighting!Y13+TUM_db2_S3_Treatm!N2*Weighting!Y14+TUM_db2_S3_Treatm!O2*Weighting!Y15+TUM_db2_S3_Treatm!P2*Weighting!Y16+TUM_db2_S3_Treatm!Q2*Weighting!Y17</f>
        <v>1.1460176159079394</v>
      </c>
      <c r="Z2" s="6">
        <f>+TUM_db2_S3_Treatm!B2*Weighting!Z2+TUM_db2_S3_Treatm!C2*Weighting!Z3+TUM_db2_S3_Treatm!D2*Weighting!Z4+TUM_db2_S3_Treatm!E2*Weighting!Z5+TUM_db2_S3_Treatm!F2*Weighting!Z6+TUM_db2_S3_Treatm!G2*Weighting!Z7+TUM_db2_S3_Treatm!H2*Weighting!Z8+TUM_db2_S3_Treatm!I2*Weighting!Z9+TUM_db2_S3_Treatm!J2*Weighting!Z10+TUM_db2_S3_Treatm!K2*Weighting!Z11+TUM_db2_S3_Treatm!L2*Weighting!Z12+TUM_db2_S3_Treatm!M2*Weighting!Z13+TUM_db2_S3_Treatm!N2*Weighting!Z14+TUM_db2_S3_Treatm!O2*Weighting!Z15+TUM_db2_S3_Treatm!P2*Weighting!Z16+TUM_db2_S3_Treatm!Q2*Weighting!Z17</f>
        <v>4.5177883224964068</v>
      </c>
      <c r="AA2" s="6">
        <f>+TUM_db2_S3_Treatm!B2*Weighting!AA2+TUM_db2_S3_Treatm!C2*Weighting!AA3+TUM_db2_S3_Treatm!D2*Weighting!AA4+TUM_db2_S3_Treatm!E2*Weighting!AA5+TUM_db2_S3_Treatm!F2*Weighting!AA6+TUM_db2_S3_Treatm!G2*Weighting!AA7+TUM_db2_S3_Treatm!H2*Weighting!AA8+TUM_db2_S3_Treatm!I2*Weighting!AA9+TUM_db2_S3_Treatm!J2*Weighting!AA10+TUM_db2_S3_Treatm!K2*Weighting!AA11+TUM_db2_S3_Treatm!L2*Weighting!AA12+TUM_db2_S3_Treatm!M2*Weighting!AA13+TUM_db2_S3_Treatm!N2*Weighting!AA14+TUM_db2_S3_Treatm!O2*Weighting!AA15+TUM_db2_S3_Treatm!P2*Weighting!AA16+TUM_db2_S3_Treatm!Q2*Weighting!AA17</f>
        <v>15.908919433093164</v>
      </c>
    </row>
    <row r="3" spans="1:27" x14ac:dyDescent="0.35">
      <c r="A3" s="5" t="s">
        <v>2</v>
      </c>
      <c r="B3" s="6">
        <f ca="1">+TUM_db2_S3_Treatm!B3*Weighting!B2+TUM_db2_S3_Treatm!C3*Weighting!B3+TUM_db2_S3_Treatm!D3*Weighting!B4+TUM_db2_S3_Treatm!E3*Weighting!B5+TUM_db2_S3_Treatm!F3*Weighting!B6+TUM_db2_S3_Treatm!G3*Weighting!B7+TUM_db2_S3_Treatm!H3*Weighting!B8+TUM_db2_S3_Treatm!I3*Weighting!B9+TUM_db2_S3_Treatm!J3*Weighting!B10+TUM_db2_S3_Treatm!K3*Weighting!B11+TUM_db2_S3_Treatm!L3*Weighting!B12+TUM_db2_S3_Treatm!M3*Weighting!B13+TUM_db2_S3_Treatm!N3*Weighting!B14+TUM_db2_S3_Treatm!O3*Weighting!B15+TUM_db2_S3_Treatm!P3*Weighting!B16+TUM_db2_S3_Treatm!Q3*Weighting!B17</f>
        <v>21.614521101252016</v>
      </c>
      <c r="C3" s="6">
        <f ca="1">+TUM_db2_S3_Treatm!B3*Weighting!C2+TUM_db2_S3_Treatm!C3*Weighting!C3+TUM_db2_S3_Treatm!D3*Weighting!C4+TUM_db2_S3_Treatm!E3*Weighting!C5+TUM_db2_S3_Treatm!F3*Weighting!C6+TUM_db2_S3_Treatm!G3*Weighting!C7+TUM_db2_S3_Treatm!H3*Weighting!C8+TUM_db2_S3_Treatm!I3*Weighting!C9+TUM_db2_S3_Treatm!J3*Weighting!C10+TUM_db2_S3_Treatm!K3*Weighting!C11+TUM_db2_S3_Treatm!L3*Weighting!C12+TUM_db2_S3_Treatm!M3*Weighting!C13+TUM_db2_S3_Treatm!N3*Weighting!C14+TUM_db2_S3_Treatm!O3*Weighting!C15+TUM_db2_S3_Treatm!P3*Weighting!C16+TUM_db2_S3_Treatm!Q3*Weighting!C17</f>
        <v>19.003004828820497</v>
      </c>
      <c r="D3" s="6">
        <f ca="1">+TUM_db2_S3_Treatm!B3*Weighting!D2+TUM_db2_S3_Treatm!C3*Weighting!D3+TUM_db2_S3_Treatm!D3*Weighting!D4+TUM_db2_S3_Treatm!E3*Weighting!D5+TUM_db2_S3_Treatm!F3*Weighting!D6+TUM_db2_S3_Treatm!G3*Weighting!D7+TUM_db2_S3_Treatm!H3*Weighting!D8+TUM_db2_S3_Treatm!I3*Weighting!D9+TUM_db2_S3_Treatm!J3*Weighting!D10+TUM_db2_S3_Treatm!K3*Weighting!D11+TUM_db2_S3_Treatm!L3*Weighting!D12+TUM_db2_S3_Treatm!M3*Weighting!D13+TUM_db2_S3_Treatm!N3*Weighting!D14+TUM_db2_S3_Treatm!O3*Weighting!D15+TUM_db2_S3_Treatm!P3*Weighting!D16+TUM_db2_S3_Treatm!Q3*Weighting!D17</f>
        <v>23.683425062583286</v>
      </c>
      <c r="E3" s="6">
        <f ca="1">+TUM_db2_S3_Treatm!B3*Weighting!E2+TUM_db2_S3_Treatm!C3*Weighting!E3+TUM_db2_S3_Treatm!D3*Weighting!E4+TUM_db2_S3_Treatm!E3*Weighting!E5+TUM_db2_S3_Treatm!F3*Weighting!E6+TUM_db2_S3_Treatm!G3*Weighting!E7+TUM_db2_S3_Treatm!H3*Weighting!E8+TUM_db2_S3_Treatm!I3*Weighting!E9+TUM_db2_S3_Treatm!J3*Weighting!E10+TUM_db2_S3_Treatm!K3*Weighting!E11+TUM_db2_S3_Treatm!L3*Weighting!E12+TUM_db2_S3_Treatm!M3*Weighting!E13+TUM_db2_S3_Treatm!N3*Weighting!E14+TUM_db2_S3_Treatm!O3*Weighting!E15+TUM_db2_S3_Treatm!P3*Weighting!E16+TUM_db2_S3_Treatm!Q3*Weighting!E17</f>
        <v>59.556869371738131</v>
      </c>
      <c r="F3" s="6">
        <f ca="1">+TUM_db2_S3_Treatm!B3*Weighting!F2+TUM_db2_S3_Treatm!C3*Weighting!F3+TUM_db2_S3_Treatm!D3*Weighting!F4+TUM_db2_S3_Treatm!E3*Weighting!F5+TUM_db2_S3_Treatm!F3*Weighting!F6+TUM_db2_S3_Treatm!G3*Weighting!F7+TUM_db2_S3_Treatm!H3*Weighting!F8+TUM_db2_S3_Treatm!I3*Weighting!F9+TUM_db2_S3_Treatm!J3*Weighting!F10+TUM_db2_S3_Treatm!K3*Weighting!F11+TUM_db2_S3_Treatm!L3*Weighting!F12+TUM_db2_S3_Treatm!M3*Weighting!F13+TUM_db2_S3_Treatm!N3*Weighting!F14+TUM_db2_S3_Treatm!O3*Weighting!F15+TUM_db2_S3_Treatm!P3*Weighting!F16+TUM_db2_S3_Treatm!Q3*Weighting!F17</f>
        <v>20.510081952634156</v>
      </c>
      <c r="G3" s="6">
        <f>+TUM_db2_S3_Treatm!B3*Weighting!G2+TUM_db2_S3_Treatm!C3*Weighting!G3+TUM_db2_S3_Treatm!D3*Weighting!G4+TUM_db2_S3_Treatm!E3*Weighting!G5+TUM_db2_S3_Treatm!F3*Weighting!G6+TUM_db2_S3_Treatm!G3*Weighting!G7+TUM_db2_S3_Treatm!H3*Weighting!G8+TUM_db2_S3_Treatm!I3*Weighting!G9+TUM_db2_S3_Treatm!J3*Weighting!G10+TUM_db2_S3_Treatm!K3*Weighting!G11+TUM_db2_S3_Treatm!L3*Weighting!G12+TUM_db2_S3_Treatm!M3*Weighting!G13+TUM_db2_S3_Treatm!N3*Weighting!G14+TUM_db2_S3_Treatm!O3*Weighting!G15+TUM_db2_S3_Treatm!P3*Weighting!G16+TUM_db2_S3_Treatm!Q3*Weighting!G17</f>
        <v>4.8073347244932023</v>
      </c>
      <c r="H3" s="6">
        <f>+TUM_db2_S3_Treatm!B3*Weighting!H2+TUM_db2_S3_Treatm!C3*Weighting!H3+TUM_db2_S3_Treatm!D3*Weighting!H4+TUM_db2_S3_Treatm!E3*Weighting!H5+TUM_db2_S3_Treatm!F3*Weighting!H6+TUM_db2_S3_Treatm!G3*Weighting!H7+TUM_db2_S3_Treatm!H3*Weighting!H8+TUM_db2_S3_Treatm!I3*Weighting!H9+TUM_db2_S3_Treatm!J3*Weighting!H10+TUM_db2_S3_Treatm!K3*Weighting!H11+TUM_db2_S3_Treatm!L3*Weighting!H12+TUM_db2_S3_Treatm!M3*Weighting!H13+TUM_db2_S3_Treatm!N3*Weighting!H14+TUM_db2_S3_Treatm!O3*Weighting!H15+TUM_db2_S3_Treatm!P3*Weighting!H16+TUM_db2_S3_Treatm!Q3*Weighting!H17</f>
        <v>3.8574336799375759</v>
      </c>
      <c r="I3" s="6">
        <f>+TUM_db2_S3_Treatm!B3*Weighting!I2+TUM_db2_S3_Treatm!C3*Weighting!I3+TUM_db2_S3_Treatm!D3*Weighting!I4+TUM_db2_S3_Treatm!E3*Weighting!I5+TUM_db2_S3_Treatm!F3*Weighting!I6+TUM_db2_S3_Treatm!G3*Weighting!I7+TUM_db2_S3_Treatm!H3*Weighting!I8+TUM_db2_S3_Treatm!I3*Weighting!I9+TUM_db2_S3_Treatm!J3*Weighting!I10+TUM_db2_S3_Treatm!K3*Weighting!I11+TUM_db2_S3_Treatm!L3*Weighting!I12+TUM_db2_S3_Treatm!M3*Weighting!I13+TUM_db2_S3_Treatm!N3*Weighting!I14+TUM_db2_S3_Treatm!O3*Weighting!I15+TUM_db2_S3_Treatm!P3*Weighting!I16+TUM_db2_S3_Treatm!Q3*Weighting!I17</f>
        <v>5.6260028297324265</v>
      </c>
      <c r="J3" s="6">
        <f>+TUM_db2_S3_Treatm!B3*Weighting!J2+TUM_db2_S3_Treatm!C3*Weighting!J3+TUM_db2_S3_Treatm!D3*Weighting!J4+TUM_db2_S3_Treatm!E3*Weighting!J5+TUM_db2_S3_Treatm!F3*Weighting!J6+TUM_db2_S3_Treatm!G3*Weighting!J7+TUM_db2_S3_Treatm!H3*Weighting!J8+TUM_db2_S3_Treatm!I3*Weighting!J9+TUM_db2_S3_Treatm!J3*Weighting!J10+TUM_db2_S3_Treatm!K3*Weighting!J11+TUM_db2_S3_Treatm!L3*Weighting!J12+TUM_db2_S3_Treatm!M3*Weighting!J13+TUM_db2_S3_Treatm!N3*Weighting!J14+TUM_db2_S3_Treatm!O3*Weighting!J15+TUM_db2_S3_Treatm!P3*Weighting!J16+TUM_db2_S3_Treatm!Q3*Weighting!J17</f>
        <v>25.018696253170809</v>
      </c>
      <c r="K3" s="6">
        <f>+TUM_db2_S3_Treatm!B3*Weighting!K2+TUM_db2_S3_Treatm!C3*Weighting!K3+TUM_db2_S3_Treatm!D3*Weighting!K4+TUM_db2_S3_Treatm!E3*Weighting!K5+TUM_db2_S3_Treatm!F3*Weighting!K6+TUM_db2_S3_Treatm!G3*Weighting!K7+TUM_db2_S3_Treatm!H3*Weighting!K8+TUM_db2_S3_Treatm!I3*Weighting!K9+TUM_db2_S3_Treatm!J3*Weighting!K10+TUM_db2_S3_Treatm!K3*Weighting!K11+TUM_db2_S3_Treatm!L3*Weighting!K12+TUM_db2_S3_Treatm!M3*Weighting!K13+TUM_db2_S3_Treatm!N3*Weighting!K14+TUM_db2_S3_Treatm!O3*Weighting!K15+TUM_db2_S3_Treatm!P3*Weighting!K16+TUM_db2_S3_Treatm!Q3*Weighting!K17</f>
        <v>4.3760282299097</v>
      </c>
      <c r="L3" s="6">
        <f>+TUM_db2_S3_Treatm!B3*Weighting!L2+TUM_db2_S3_Treatm!C3*Weighting!L3+TUM_db2_S3_Treatm!D3*Weighting!L4+TUM_db2_S3_Treatm!E3*Weighting!L5+TUM_db2_S3_Treatm!F3*Weighting!L6+TUM_db2_S3_Treatm!G3*Weighting!L7+TUM_db2_S3_Treatm!H3*Weighting!L8+TUM_db2_S3_Treatm!I3*Weighting!L9+TUM_db2_S3_Treatm!J3*Weighting!L10+TUM_db2_S3_Treatm!K3*Weighting!L11+TUM_db2_S3_Treatm!L3*Weighting!L12+TUM_db2_S3_Treatm!M3*Weighting!L13+TUM_db2_S3_Treatm!N3*Weighting!L14+TUM_db2_S3_Treatm!O3*Weighting!L15+TUM_db2_S3_Treatm!P3*Weighting!L16+TUM_db2_S3_Treatm!Q3*Weighting!L17</f>
        <v>0.87340133181087454</v>
      </c>
      <c r="M3" s="6">
        <f>+TUM_db2_S3_Treatm!B3*Weighting!M2+TUM_db2_S3_Treatm!C3*Weighting!M3+TUM_db2_S3_Treatm!D3*Weighting!M4+TUM_db2_S3_Treatm!E3*Weighting!M5+TUM_db2_S3_Treatm!F3*Weighting!M6+TUM_db2_S3_Treatm!G3*Weighting!M7+TUM_db2_S3_Treatm!H3*Weighting!M8+TUM_db2_S3_Treatm!I3*Weighting!M9+TUM_db2_S3_Treatm!J3*Weighting!M10+TUM_db2_S3_Treatm!K3*Weighting!M11+TUM_db2_S3_Treatm!L3*Weighting!M12+TUM_db2_S3_Treatm!M3*Weighting!M13+TUM_db2_S3_Treatm!N3*Weighting!M14+TUM_db2_S3_Treatm!O3*Weighting!M15+TUM_db2_S3_Treatm!P3*Weighting!M16+TUM_db2_S3_Treatm!Q3*Weighting!M17</f>
        <v>2.2532008972319354E-3</v>
      </c>
      <c r="N3" s="6">
        <f>+TUM_db2_S3_Treatm!B3*Weighting!N2+TUM_db2_S3_Treatm!C3*Weighting!N3+TUM_db2_S3_Treatm!D3*Weighting!N4+TUM_db2_S3_Treatm!E3*Weighting!N5+TUM_db2_S3_Treatm!F3*Weighting!N6+TUM_db2_S3_Treatm!G3*Weighting!N7+TUM_db2_S3_Treatm!H3*Weighting!N8+TUM_db2_S3_Treatm!I3*Weighting!N9+TUM_db2_S3_Treatm!J3*Weighting!N10+TUM_db2_S3_Treatm!K3*Weighting!N11+TUM_db2_S3_Treatm!L3*Weighting!N12+TUM_db2_S3_Treatm!M3*Weighting!N13+TUM_db2_S3_Treatm!N3*Weighting!N14+TUM_db2_S3_Treatm!O3*Weighting!N15+TUM_db2_S3_Treatm!P3*Weighting!N16+TUM_db2_S3_Treatm!Q3*Weighting!N17</f>
        <v>0.45100999805635716</v>
      </c>
      <c r="O3" s="6">
        <f>+TUM_db2_S3_Treatm!B3*Weighting!O2+TUM_db2_S3_Treatm!C3*Weighting!O3+TUM_db2_S3_Treatm!D3*Weighting!O4+TUM_db2_S3_Treatm!E3*Weighting!O5+TUM_db2_S3_Treatm!F3*Weighting!O6+TUM_db2_S3_Treatm!G3*Weighting!O7+TUM_db2_S3_Treatm!H3*Weighting!O8+TUM_db2_S3_Treatm!I3*Weighting!O9+TUM_db2_S3_Treatm!J3*Weighting!O10+TUM_db2_S3_Treatm!K3*Weighting!O11+TUM_db2_S3_Treatm!L3*Weighting!O12+TUM_db2_S3_Treatm!M3*Weighting!O13+TUM_db2_S3_Treatm!N3*Weighting!O14+TUM_db2_S3_Treatm!O3*Weighting!O15+TUM_db2_S3_Treatm!P3*Weighting!O16+TUM_db2_S3_Treatm!Q3*Weighting!O17</f>
        <v>0.14992756232032867</v>
      </c>
      <c r="P3" s="6">
        <f>+TUM_db2_S3_Treatm!B3*Weighting!P2+TUM_db2_S3_Treatm!C3*Weighting!P3+TUM_db2_S3_Treatm!D3*Weighting!P4+TUM_db2_S3_Treatm!E3*Weighting!P5+TUM_db2_S3_Treatm!F3*Weighting!P6+TUM_db2_S3_Treatm!G3*Weighting!P7+TUM_db2_S3_Treatm!H3*Weighting!P8+TUM_db2_S3_Treatm!I3*Weighting!P9+TUM_db2_S3_Treatm!J3*Weighting!P10+TUM_db2_S3_Treatm!K3*Weighting!P11+TUM_db2_S3_Treatm!L3*Weighting!P12+TUM_db2_S3_Treatm!M3*Weighting!P13+TUM_db2_S3_Treatm!N3*Weighting!P14+TUM_db2_S3_Treatm!O3*Weighting!P15+TUM_db2_S3_Treatm!P3*Weighting!P16+TUM_db2_S3_Treatm!Q3*Weighting!P17</f>
        <v>0.18041939351132025</v>
      </c>
      <c r="Q3" s="6">
        <f>+TUM_db2_S3_Treatm!B3*Weighting!Q2+TUM_db2_S3_Treatm!C3*Weighting!Q3+TUM_db2_S3_Treatm!D3*Weighting!Q4+TUM_db2_S3_Treatm!E3*Weighting!Q5+TUM_db2_S3_Treatm!F3*Weighting!Q6+TUM_db2_S3_Treatm!G3*Weighting!Q7+TUM_db2_S3_Treatm!H3*Weighting!Q8+TUM_db2_S3_Treatm!I3*Weighting!Q9+TUM_db2_S3_Treatm!J3*Weighting!Q10+TUM_db2_S3_Treatm!K3*Weighting!Q11+TUM_db2_S3_Treatm!L3*Weighting!Q12+TUM_db2_S3_Treatm!M3*Weighting!Q13+TUM_db2_S3_Treatm!N3*Weighting!Q14+TUM_db2_S3_Treatm!O3*Weighting!Q15+TUM_db2_S3_Treatm!P3*Weighting!Q16+TUM_db2_S3_Treatm!Q3*Weighting!Q17</f>
        <v>1.7640444102846632E-2</v>
      </c>
      <c r="R3" s="6">
        <f>+TUM_db2_S3_Treatm!B3*Weighting!R2+TUM_db2_S3_Treatm!C3*Weighting!R3+TUM_db2_S3_Treatm!D3*Weighting!R4+TUM_db2_S3_Treatm!E3*Weighting!R5+TUM_db2_S3_Treatm!F3*Weighting!R6+TUM_db2_S3_Treatm!G3*Weighting!R7+TUM_db2_S3_Treatm!H3*Weighting!R8+TUM_db2_S3_Treatm!I3*Weighting!R9+TUM_db2_S3_Treatm!J3*Weighting!R10+TUM_db2_S3_Treatm!K3*Weighting!R11+TUM_db2_S3_Treatm!L3*Weighting!R12+TUM_db2_S3_Treatm!M3*Weighting!R13+TUM_db2_S3_Treatm!N3*Weighting!R14+TUM_db2_S3_Treatm!O3*Weighting!R15+TUM_db2_S3_Treatm!P3*Weighting!R16+TUM_db2_S3_Treatm!Q3*Weighting!R17</f>
        <v>72.790799825678363</v>
      </c>
      <c r="S3" s="6">
        <f>+TUM_db2_S3_Treatm!B3*Weighting!S2+TUM_db2_S3_Treatm!C3*Weighting!S3+TUM_db2_S3_Treatm!D3*Weighting!S4+TUM_db2_S3_Treatm!E3*Weighting!S5+TUM_db2_S3_Treatm!F3*Weighting!S6+TUM_db2_S3_Treatm!G3*Weighting!S7+TUM_db2_S3_Treatm!H3*Weighting!S8+TUM_db2_S3_Treatm!I3*Weighting!S9+TUM_db2_S3_Treatm!J3*Weighting!S10+TUM_db2_S3_Treatm!K3*Weighting!S11+TUM_db2_S3_Treatm!L3*Weighting!S12+TUM_db2_S3_Treatm!M3*Weighting!S13+TUM_db2_S3_Treatm!N3*Weighting!S14+TUM_db2_S3_Treatm!O3*Weighting!S15+TUM_db2_S3_Treatm!P3*Weighting!S16+TUM_db2_S3_Treatm!Q3*Weighting!S17</f>
        <v>0.4375315146788169</v>
      </c>
      <c r="T3" s="6">
        <f>+TUM_db2_S3_Treatm!B3*Weighting!T2+TUM_db2_S3_Treatm!C3*Weighting!T3+TUM_db2_S3_Treatm!D3*Weighting!T4+TUM_db2_S3_Treatm!E3*Weighting!T5+TUM_db2_S3_Treatm!F3*Weighting!T6+TUM_db2_S3_Treatm!G3*Weighting!T7+TUM_db2_S3_Treatm!H3*Weighting!T8+TUM_db2_S3_Treatm!I3*Weighting!T9+TUM_db2_S3_Treatm!J3*Weighting!T10+TUM_db2_S3_Treatm!K3*Weighting!T11+TUM_db2_S3_Treatm!L3*Weighting!T12+TUM_db2_S3_Treatm!M3*Weighting!T13+TUM_db2_S3_Treatm!N3*Weighting!T14+TUM_db2_S3_Treatm!O3*Weighting!T15+TUM_db2_S3_Treatm!P3*Weighting!T16+TUM_db2_S3_Treatm!Q3*Weighting!T17</f>
        <v>0.57585124596514159</v>
      </c>
      <c r="U3" s="6">
        <f>+TUM_db2_S3_Treatm!B3*Weighting!U2+TUM_db2_S3_Treatm!C3*Weighting!U3+TUM_db2_S3_Treatm!D3*Weighting!U4+TUM_db2_S3_Treatm!E3*Weighting!U5+TUM_db2_S3_Treatm!F3*Weighting!U6+TUM_db2_S3_Treatm!G3*Weighting!U7+TUM_db2_S3_Treatm!H3*Weighting!U8+TUM_db2_S3_Treatm!I3*Weighting!U9+TUM_db2_S3_Treatm!J3*Weighting!U10+TUM_db2_S3_Treatm!K3*Weighting!U11+TUM_db2_S3_Treatm!L3*Weighting!U12+TUM_db2_S3_Treatm!M3*Weighting!U13+TUM_db2_S3_Treatm!N3*Weighting!U14+TUM_db2_S3_Treatm!O3*Weighting!U15+TUM_db2_S3_Treatm!P3*Weighting!U16+TUM_db2_S3_Treatm!Q3*Weighting!U17</f>
        <v>1.4527962140477373E-2</v>
      </c>
      <c r="V3" s="6">
        <f>+TUM_db2_S3_Treatm!B3*Weighting!V2+TUM_db2_S3_Treatm!C3*Weighting!V3+TUM_db2_S3_Treatm!D3*Weighting!V4+TUM_db2_S3_Treatm!E3*Weighting!V5+TUM_db2_S3_Treatm!F3*Weighting!V6+TUM_db2_S3_Treatm!G3*Weighting!V7+TUM_db2_S3_Treatm!H3*Weighting!V8+TUM_db2_S3_Treatm!I3*Weighting!V9+TUM_db2_S3_Treatm!J3*Weighting!V10+TUM_db2_S3_Treatm!K3*Weighting!V11+TUM_db2_S3_Treatm!L3*Weighting!V12+TUM_db2_S3_Treatm!M3*Weighting!V13+TUM_db2_S3_Treatm!N3*Weighting!V14+TUM_db2_S3_Treatm!O3*Weighting!V15+TUM_db2_S3_Treatm!P3*Weighting!V16+TUM_db2_S3_Treatm!Q3*Weighting!V17</f>
        <v>4.5370010093600074E-2</v>
      </c>
      <c r="W3" s="6">
        <f>+TUM_db2_S3_Treatm!B3*Weighting!W2+TUM_db2_S3_Treatm!C3*Weighting!W3+TUM_db2_S3_Treatm!D3*Weighting!W4+TUM_db2_S3_Treatm!E3*Weighting!W5+TUM_db2_S3_Treatm!F3*Weighting!W6+TUM_db2_S3_Treatm!G3*Weighting!W7+TUM_db2_S3_Treatm!H3*Weighting!W8+TUM_db2_S3_Treatm!I3*Weighting!W9+TUM_db2_S3_Treatm!J3*Weighting!W10+TUM_db2_S3_Treatm!K3*Weighting!W11+TUM_db2_S3_Treatm!L3*Weighting!W12+TUM_db2_S3_Treatm!M3*Weighting!W13+TUM_db2_S3_Treatm!N3*Weighting!W14+TUM_db2_S3_Treatm!O3*Weighting!W15+TUM_db2_S3_Treatm!P3*Weighting!W16+TUM_db2_S3_Treatm!Q3*Weighting!W17</f>
        <v>0.13093317055931303</v>
      </c>
      <c r="X3" s="6">
        <f>+TUM_db2_S3_Treatm!B3*Weighting!X2+TUM_db2_S3_Treatm!C3*Weighting!X3+TUM_db2_S3_Treatm!D3*Weighting!X4+TUM_db2_S3_Treatm!E3*Weighting!X5+TUM_db2_S3_Treatm!F3*Weighting!X6+TUM_db2_S3_Treatm!G3*Weighting!X7+TUM_db2_S3_Treatm!H3*Weighting!X8+TUM_db2_S3_Treatm!I3*Weighting!X9+TUM_db2_S3_Treatm!J3*Weighting!X10+TUM_db2_S3_Treatm!K3*Weighting!X11+TUM_db2_S3_Treatm!L3*Weighting!X12+TUM_db2_S3_Treatm!M3*Weighting!X13+TUM_db2_S3_Treatm!N3*Weighting!X14+TUM_db2_S3_Treatm!O3*Weighting!X15+TUM_db2_S3_Treatm!P3*Weighting!X16+TUM_db2_S3_Treatm!Q3*Weighting!X17</f>
        <v>5.8467692880123292E-3</v>
      </c>
      <c r="Y3" s="6">
        <f>+TUM_db2_S3_Treatm!B3*Weighting!Y2+TUM_db2_S3_Treatm!C3*Weighting!Y3+TUM_db2_S3_Treatm!D3*Weighting!Y4+TUM_db2_S3_Treatm!E3*Weighting!Y5+TUM_db2_S3_Treatm!F3*Weighting!Y6+TUM_db2_S3_Treatm!G3*Weighting!Y7+TUM_db2_S3_Treatm!H3*Weighting!Y8+TUM_db2_S3_Treatm!I3*Weighting!Y9+TUM_db2_S3_Treatm!J3*Weighting!Y10+TUM_db2_S3_Treatm!K3*Weighting!Y11+TUM_db2_S3_Treatm!L3*Weighting!Y12+TUM_db2_S3_Treatm!M3*Weighting!Y13+TUM_db2_S3_Treatm!N3*Weighting!Y14+TUM_db2_S3_Treatm!O3*Weighting!Y15+TUM_db2_S3_Treatm!P3*Weighting!Y16+TUM_db2_S3_Treatm!Q3*Weighting!Y17</f>
        <v>0.6706175152862941</v>
      </c>
      <c r="Z3" s="6">
        <f>+TUM_db2_S3_Treatm!B3*Weighting!Z2+TUM_db2_S3_Treatm!C3*Weighting!Z3+TUM_db2_S3_Treatm!D3*Weighting!Z4+TUM_db2_S3_Treatm!E3*Weighting!Z5+TUM_db2_S3_Treatm!F3*Weighting!Z6+TUM_db2_S3_Treatm!G3*Weighting!Z7+TUM_db2_S3_Treatm!H3*Weighting!Z8+TUM_db2_S3_Treatm!I3*Weighting!Z9+TUM_db2_S3_Treatm!J3*Weighting!Z10+TUM_db2_S3_Treatm!K3*Weighting!Z11+TUM_db2_S3_Treatm!L3*Weighting!Z12+TUM_db2_S3_Treatm!M3*Weighting!Z13+TUM_db2_S3_Treatm!N3*Weighting!Z14+TUM_db2_S3_Treatm!O3*Weighting!Z15+TUM_db2_S3_Treatm!P3*Weighting!Z16+TUM_db2_S3_Treatm!Q3*Weighting!Z17</f>
        <v>0.10470645573813513</v>
      </c>
      <c r="AA3" s="6">
        <f>+TUM_db2_S3_Treatm!B3*Weighting!AA2+TUM_db2_S3_Treatm!C3*Weighting!AA3+TUM_db2_S3_Treatm!D3*Weighting!AA4+TUM_db2_S3_Treatm!E3*Weighting!AA5+TUM_db2_S3_Treatm!F3*Weighting!AA6+TUM_db2_S3_Treatm!G3*Weighting!AA7+TUM_db2_S3_Treatm!H3*Weighting!AA8+TUM_db2_S3_Treatm!I3*Weighting!AA9+TUM_db2_S3_Treatm!J3*Weighting!AA10+TUM_db2_S3_Treatm!K3*Weighting!AA11+TUM_db2_S3_Treatm!L3*Weighting!AA12+TUM_db2_S3_Treatm!M3*Weighting!AA13+TUM_db2_S3_Treatm!N3*Weighting!AA14+TUM_db2_S3_Treatm!O3*Weighting!AA15+TUM_db2_S3_Treatm!P3*Weighting!AA16+TUM_db2_S3_Treatm!Q3*Weighting!AA17</f>
        <v>0.46651919176411005</v>
      </c>
    </row>
    <row r="4" spans="1:27" x14ac:dyDescent="0.35">
      <c r="A4" s="5" t="s">
        <v>3</v>
      </c>
      <c r="B4" s="6">
        <f ca="1">+TUM_db2_S3_Treatm!B4*Weighting!B2+TUM_db2_S3_Treatm!C4*Weighting!B3+TUM_db2_S3_Treatm!D4*Weighting!B4+TUM_db2_S3_Treatm!E4*Weighting!B5+TUM_db2_S3_Treatm!F4*Weighting!B6+TUM_db2_S3_Treatm!G4*Weighting!B7+TUM_db2_S3_Treatm!H4*Weighting!B8+TUM_db2_S3_Treatm!I4*Weighting!B9+TUM_db2_S3_Treatm!J4*Weighting!B10+TUM_db2_S3_Treatm!K4*Weighting!B11+TUM_db2_S3_Treatm!L4*Weighting!B12+TUM_db2_S3_Treatm!M4*Weighting!B13+TUM_db2_S3_Treatm!N4*Weighting!B14+TUM_db2_S3_Treatm!O4*Weighting!B15+TUM_db2_S3_Treatm!P4*Weighting!B16+TUM_db2_S3_Treatm!Q4*Weighting!B17</f>
        <v>18.190325075217224</v>
      </c>
      <c r="C4" s="6">
        <f ca="1">+TUM_db2_S3_Treatm!B4*Weighting!C2+TUM_db2_S3_Treatm!C4*Weighting!C3+TUM_db2_S3_Treatm!D4*Weighting!C4+TUM_db2_S3_Treatm!E4*Weighting!C5+TUM_db2_S3_Treatm!F4*Weighting!C6+TUM_db2_S3_Treatm!G4*Weighting!C7+TUM_db2_S3_Treatm!H4*Weighting!C8+TUM_db2_S3_Treatm!I4*Weighting!C9+TUM_db2_S3_Treatm!J4*Weighting!C10+TUM_db2_S3_Treatm!K4*Weighting!C11+TUM_db2_S3_Treatm!L4*Weighting!C12+TUM_db2_S3_Treatm!M4*Weighting!C13+TUM_db2_S3_Treatm!N4*Weighting!C14+TUM_db2_S3_Treatm!O4*Weighting!C15+TUM_db2_S3_Treatm!P4*Weighting!C16+TUM_db2_S3_Treatm!Q4*Weighting!C17</f>
        <v>15.749792758294367</v>
      </c>
      <c r="D4" s="6">
        <f ca="1">+TUM_db2_S3_Treatm!B4*Weighting!D2+TUM_db2_S3_Treatm!C4*Weighting!D3+TUM_db2_S3_Treatm!D4*Weighting!D4+TUM_db2_S3_Treatm!E4*Weighting!D5+TUM_db2_S3_Treatm!F4*Weighting!D6+TUM_db2_S3_Treatm!G4*Weighting!D7+TUM_db2_S3_Treatm!H4*Weighting!D8+TUM_db2_S3_Treatm!I4*Weighting!D9+TUM_db2_S3_Treatm!J4*Weighting!D10+TUM_db2_S3_Treatm!K4*Weighting!D11+TUM_db2_S3_Treatm!L4*Weighting!D12+TUM_db2_S3_Treatm!M4*Weighting!D13+TUM_db2_S3_Treatm!N4*Weighting!D14+TUM_db2_S3_Treatm!O4*Weighting!D15+TUM_db2_S3_Treatm!P4*Weighting!D16+TUM_db2_S3_Treatm!Q4*Weighting!D17</f>
        <v>17.928695394532205</v>
      </c>
      <c r="E4" s="6">
        <f ca="1">+TUM_db2_S3_Treatm!B4*Weighting!E2+TUM_db2_S3_Treatm!C4*Weighting!E3+TUM_db2_S3_Treatm!D4*Weighting!E4+TUM_db2_S3_Treatm!E4*Weighting!E5+TUM_db2_S3_Treatm!F4*Weighting!E6+TUM_db2_S3_Treatm!G4*Weighting!E7+TUM_db2_S3_Treatm!H4*Weighting!E8+TUM_db2_S3_Treatm!I4*Weighting!E9+TUM_db2_S3_Treatm!J4*Weighting!E10+TUM_db2_S3_Treatm!K4*Weighting!E11+TUM_db2_S3_Treatm!L4*Weighting!E12+TUM_db2_S3_Treatm!M4*Weighting!E13+TUM_db2_S3_Treatm!N4*Weighting!E14+TUM_db2_S3_Treatm!O4*Weighting!E15+TUM_db2_S3_Treatm!P4*Weighting!E16+TUM_db2_S3_Treatm!Q4*Weighting!E17</f>
        <v>13.242038470196491</v>
      </c>
      <c r="F4" s="6">
        <f ca="1">+TUM_db2_S3_Treatm!B4*Weighting!F2+TUM_db2_S3_Treatm!C4*Weighting!F3+TUM_db2_S3_Treatm!D4*Weighting!F4+TUM_db2_S3_Treatm!E4*Weighting!F5+TUM_db2_S3_Treatm!F4*Weighting!F6+TUM_db2_S3_Treatm!G4*Weighting!F7+TUM_db2_S3_Treatm!H4*Weighting!F8+TUM_db2_S3_Treatm!I4*Weighting!F9+TUM_db2_S3_Treatm!J4*Weighting!F10+TUM_db2_S3_Treatm!K4*Weighting!F11+TUM_db2_S3_Treatm!L4*Weighting!F12+TUM_db2_S3_Treatm!M4*Weighting!F13+TUM_db2_S3_Treatm!N4*Weighting!F14+TUM_db2_S3_Treatm!O4*Weighting!F15+TUM_db2_S3_Treatm!P4*Weighting!F16+TUM_db2_S3_Treatm!Q4*Weighting!F17</f>
        <v>17.238066065701542</v>
      </c>
      <c r="G4" s="6">
        <f>+TUM_db2_S3_Treatm!B4*Weighting!G2+TUM_db2_S3_Treatm!C4*Weighting!G3+TUM_db2_S3_Treatm!D4*Weighting!G4+TUM_db2_S3_Treatm!E4*Weighting!G5+TUM_db2_S3_Treatm!F4*Weighting!G6+TUM_db2_S3_Treatm!G4*Weighting!G7+TUM_db2_S3_Treatm!H4*Weighting!G8+TUM_db2_S3_Treatm!I4*Weighting!G9+TUM_db2_S3_Treatm!J4*Weighting!G10+TUM_db2_S3_Treatm!K4*Weighting!G11+TUM_db2_S3_Treatm!L4*Weighting!G12+TUM_db2_S3_Treatm!M4*Weighting!G13+TUM_db2_S3_Treatm!N4*Weighting!G14+TUM_db2_S3_Treatm!O4*Weighting!G15+TUM_db2_S3_Treatm!P4*Weighting!G16+TUM_db2_S3_Treatm!Q4*Weighting!G17</f>
        <v>10.421896825391979</v>
      </c>
      <c r="H4" s="6">
        <f>+TUM_db2_S3_Treatm!B4*Weighting!H2+TUM_db2_S3_Treatm!C4*Weighting!H3+TUM_db2_S3_Treatm!D4*Weighting!H4+TUM_db2_S3_Treatm!E4*Weighting!H5+TUM_db2_S3_Treatm!F4*Weighting!H6+TUM_db2_S3_Treatm!G4*Weighting!H7+TUM_db2_S3_Treatm!H4*Weighting!H8+TUM_db2_S3_Treatm!I4*Weighting!H9+TUM_db2_S3_Treatm!J4*Weighting!H10+TUM_db2_S3_Treatm!K4*Weighting!H11+TUM_db2_S3_Treatm!L4*Weighting!H12+TUM_db2_S3_Treatm!M4*Weighting!H13+TUM_db2_S3_Treatm!N4*Weighting!H14+TUM_db2_S3_Treatm!O4*Weighting!H15+TUM_db2_S3_Treatm!P4*Weighting!H16+TUM_db2_S3_Treatm!Q4*Weighting!H17</f>
        <v>10.995723319552608</v>
      </c>
      <c r="I4" s="6">
        <f>+TUM_db2_S3_Treatm!B4*Weighting!I2+TUM_db2_S3_Treatm!C4*Weighting!I3+TUM_db2_S3_Treatm!D4*Weighting!I4+TUM_db2_S3_Treatm!E4*Weighting!I5+TUM_db2_S3_Treatm!F4*Weighting!I6+TUM_db2_S3_Treatm!G4*Weighting!I7+TUM_db2_S3_Treatm!H4*Weighting!I8+TUM_db2_S3_Treatm!I4*Weighting!I9+TUM_db2_S3_Treatm!J4*Weighting!I10+TUM_db2_S3_Treatm!K4*Weighting!I11+TUM_db2_S3_Treatm!L4*Weighting!I12+TUM_db2_S3_Treatm!M4*Weighting!I13+TUM_db2_S3_Treatm!N4*Weighting!I14+TUM_db2_S3_Treatm!O4*Weighting!I15+TUM_db2_S3_Treatm!P4*Weighting!I16+TUM_db2_S3_Treatm!Q4*Weighting!I17</f>
        <v>10.684292288217561</v>
      </c>
      <c r="J4" s="6">
        <f>+TUM_db2_S3_Treatm!B4*Weighting!J2+TUM_db2_S3_Treatm!C4*Weighting!J3+TUM_db2_S3_Treatm!D4*Weighting!J4+TUM_db2_S3_Treatm!E4*Weighting!J5+TUM_db2_S3_Treatm!F4*Weighting!J6+TUM_db2_S3_Treatm!G4*Weighting!J7+TUM_db2_S3_Treatm!H4*Weighting!J8+TUM_db2_S3_Treatm!I4*Weighting!J9+TUM_db2_S3_Treatm!J4*Weighting!J10+TUM_db2_S3_Treatm!K4*Weighting!J11+TUM_db2_S3_Treatm!L4*Weighting!J12+TUM_db2_S3_Treatm!M4*Weighting!J13+TUM_db2_S3_Treatm!N4*Weighting!J14+TUM_db2_S3_Treatm!O4*Weighting!J15+TUM_db2_S3_Treatm!P4*Weighting!J16+TUM_db2_S3_Treatm!Q4*Weighting!J17</f>
        <v>11.832481625336476</v>
      </c>
      <c r="K4" s="6">
        <f>+TUM_db2_S3_Treatm!B4*Weighting!K2+TUM_db2_S3_Treatm!C4*Weighting!K3+TUM_db2_S3_Treatm!D4*Weighting!K4+TUM_db2_S3_Treatm!E4*Weighting!K5+TUM_db2_S3_Treatm!F4*Weighting!K6+TUM_db2_S3_Treatm!G4*Weighting!K7+TUM_db2_S3_Treatm!H4*Weighting!K8+TUM_db2_S3_Treatm!I4*Weighting!K9+TUM_db2_S3_Treatm!J4*Weighting!K10+TUM_db2_S3_Treatm!K4*Weighting!K11+TUM_db2_S3_Treatm!L4*Weighting!K12+TUM_db2_S3_Treatm!M4*Weighting!K13+TUM_db2_S3_Treatm!N4*Weighting!K14+TUM_db2_S3_Treatm!O4*Weighting!K15+TUM_db2_S3_Treatm!P4*Weighting!K16+TUM_db2_S3_Treatm!Q4*Weighting!K17</f>
        <v>10.584609265355896</v>
      </c>
      <c r="L4" s="6">
        <f>+TUM_db2_S3_Treatm!B4*Weighting!L2+TUM_db2_S3_Treatm!C4*Weighting!L3+TUM_db2_S3_Treatm!D4*Weighting!L4+TUM_db2_S3_Treatm!E4*Weighting!L5+TUM_db2_S3_Treatm!F4*Weighting!L6+TUM_db2_S3_Treatm!G4*Weighting!L7+TUM_db2_S3_Treatm!H4*Weighting!L8+TUM_db2_S3_Treatm!I4*Weighting!L9+TUM_db2_S3_Treatm!J4*Weighting!L10+TUM_db2_S3_Treatm!K4*Weighting!L11+TUM_db2_S3_Treatm!L4*Weighting!L12+TUM_db2_S3_Treatm!M4*Weighting!L13+TUM_db2_S3_Treatm!N4*Weighting!L14+TUM_db2_S3_Treatm!O4*Weighting!L15+TUM_db2_S3_Treatm!P4*Weighting!L16+TUM_db2_S3_Treatm!Q4*Weighting!L17</f>
        <v>21.296180505859464</v>
      </c>
      <c r="M4" s="6">
        <f>+TUM_db2_S3_Treatm!B4*Weighting!M2+TUM_db2_S3_Treatm!C4*Weighting!M3+TUM_db2_S3_Treatm!D4*Weighting!M4+TUM_db2_S3_Treatm!E4*Weighting!M5+TUM_db2_S3_Treatm!F4*Weighting!M6+TUM_db2_S3_Treatm!G4*Weighting!M7+TUM_db2_S3_Treatm!H4*Weighting!M8+TUM_db2_S3_Treatm!I4*Weighting!M9+TUM_db2_S3_Treatm!J4*Weighting!M10+TUM_db2_S3_Treatm!K4*Weighting!M11+TUM_db2_S3_Treatm!L4*Weighting!M12+TUM_db2_S3_Treatm!M4*Weighting!M13+TUM_db2_S3_Treatm!N4*Weighting!M14+TUM_db2_S3_Treatm!O4*Weighting!M15+TUM_db2_S3_Treatm!P4*Weighting!M16+TUM_db2_S3_Treatm!Q4*Weighting!M17</f>
        <v>0.65270958106196098</v>
      </c>
      <c r="N4" s="6">
        <f>+TUM_db2_S3_Treatm!B4*Weighting!N2+TUM_db2_S3_Treatm!C4*Weighting!N3+TUM_db2_S3_Treatm!D4*Weighting!N4+TUM_db2_S3_Treatm!E4*Weighting!N5+TUM_db2_S3_Treatm!F4*Weighting!N6+TUM_db2_S3_Treatm!G4*Weighting!N7+TUM_db2_S3_Treatm!H4*Weighting!N8+TUM_db2_S3_Treatm!I4*Weighting!N9+TUM_db2_S3_Treatm!J4*Weighting!N10+TUM_db2_S3_Treatm!K4*Weighting!N11+TUM_db2_S3_Treatm!L4*Weighting!N12+TUM_db2_S3_Treatm!M4*Weighting!N13+TUM_db2_S3_Treatm!N4*Weighting!N14+TUM_db2_S3_Treatm!O4*Weighting!N15+TUM_db2_S3_Treatm!P4*Weighting!N16+TUM_db2_S3_Treatm!Q4*Weighting!N17</f>
        <v>41.33353691696712</v>
      </c>
      <c r="O4" s="6">
        <f>+TUM_db2_S3_Treatm!B4*Weighting!O2+TUM_db2_S3_Treatm!C4*Weighting!O3+TUM_db2_S3_Treatm!D4*Weighting!O4+TUM_db2_S3_Treatm!E4*Weighting!O5+TUM_db2_S3_Treatm!F4*Weighting!O6+TUM_db2_S3_Treatm!G4*Weighting!O7+TUM_db2_S3_Treatm!H4*Weighting!O8+TUM_db2_S3_Treatm!I4*Weighting!O9+TUM_db2_S3_Treatm!J4*Weighting!O10+TUM_db2_S3_Treatm!K4*Weighting!O11+TUM_db2_S3_Treatm!L4*Weighting!O12+TUM_db2_S3_Treatm!M4*Weighting!O13+TUM_db2_S3_Treatm!N4*Weighting!O14+TUM_db2_S3_Treatm!O4*Weighting!O15+TUM_db2_S3_Treatm!P4*Weighting!O16+TUM_db2_S3_Treatm!Q4*Weighting!O17</f>
        <v>25.632355811435612</v>
      </c>
      <c r="P4" s="6">
        <f>+TUM_db2_S3_Treatm!B4*Weighting!P2+TUM_db2_S3_Treatm!C4*Weighting!P3+TUM_db2_S3_Treatm!D4*Weighting!P4+TUM_db2_S3_Treatm!E4*Weighting!P5+TUM_db2_S3_Treatm!F4*Weighting!P6+TUM_db2_S3_Treatm!G4*Weighting!P7+TUM_db2_S3_Treatm!H4*Weighting!P8+TUM_db2_S3_Treatm!I4*Weighting!P9+TUM_db2_S3_Treatm!J4*Weighting!P10+TUM_db2_S3_Treatm!K4*Weighting!P11+TUM_db2_S3_Treatm!L4*Weighting!P12+TUM_db2_S3_Treatm!M4*Weighting!P13+TUM_db2_S3_Treatm!N4*Weighting!P14+TUM_db2_S3_Treatm!O4*Weighting!P15+TUM_db2_S3_Treatm!P4*Weighting!P16+TUM_db2_S3_Treatm!Q4*Weighting!P17</f>
        <v>14.461881026049795</v>
      </c>
      <c r="Q4" s="6">
        <f>+TUM_db2_S3_Treatm!B4*Weighting!Q2+TUM_db2_S3_Treatm!C4*Weighting!Q3+TUM_db2_S3_Treatm!D4*Weighting!Q4+TUM_db2_S3_Treatm!E4*Weighting!Q5+TUM_db2_S3_Treatm!F4*Weighting!Q6+TUM_db2_S3_Treatm!G4*Weighting!Q7+TUM_db2_S3_Treatm!H4*Weighting!Q8+TUM_db2_S3_Treatm!I4*Weighting!Q9+TUM_db2_S3_Treatm!J4*Weighting!Q10+TUM_db2_S3_Treatm!K4*Weighting!Q11+TUM_db2_S3_Treatm!L4*Weighting!Q12+TUM_db2_S3_Treatm!M4*Weighting!Q13+TUM_db2_S3_Treatm!N4*Weighting!Q14+TUM_db2_S3_Treatm!O4*Weighting!Q15+TUM_db2_S3_Treatm!P4*Weighting!Q16+TUM_db2_S3_Treatm!Q4*Weighting!Q17</f>
        <v>1.1822016813885443</v>
      </c>
      <c r="R4" s="6">
        <f>+TUM_db2_S3_Treatm!B4*Weighting!R2+TUM_db2_S3_Treatm!C4*Weighting!R3+TUM_db2_S3_Treatm!D4*Weighting!R4+TUM_db2_S3_Treatm!E4*Weighting!R5+TUM_db2_S3_Treatm!F4*Weighting!R6+TUM_db2_S3_Treatm!G4*Weighting!R7+TUM_db2_S3_Treatm!H4*Weighting!R8+TUM_db2_S3_Treatm!I4*Weighting!R9+TUM_db2_S3_Treatm!J4*Weighting!R10+TUM_db2_S3_Treatm!K4*Weighting!R11+TUM_db2_S3_Treatm!L4*Weighting!R12+TUM_db2_S3_Treatm!M4*Weighting!R13+TUM_db2_S3_Treatm!N4*Weighting!R14+TUM_db2_S3_Treatm!O4*Weighting!R15+TUM_db2_S3_Treatm!P4*Weighting!R16+TUM_db2_S3_Treatm!Q4*Weighting!R17</f>
        <v>12.692929169631588</v>
      </c>
      <c r="S4" s="6">
        <f>+TUM_db2_S3_Treatm!B4*Weighting!S2+TUM_db2_S3_Treatm!C4*Weighting!S3+TUM_db2_S3_Treatm!D4*Weighting!S4+TUM_db2_S3_Treatm!E4*Weighting!S5+TUM_db2_S3_Treatm!F4*Weighting!S6+TUM_db2_S3_Treatm!G4*Weighting!S7+TUM_db2_S3_Treatm!H4*Weighting!S8+TUM_db2_S3_Treatm!I4*Weighting!S9+TUM_db2_S3_Treatm!J4*Weighting!S10+TUM_db2_S3_Treatm!K4*Weighting!S11+TUM_db2_S3_Treatm!L4*Weighting!S12+TUM_db2_S3_Treatm!M4*Weighting!S13+TUM_db2_S3_Treatm!N4*Weighting!S14+TUM_db2_S3_Treatm!O4*Weighting!S15+TUM_db2_S3_Treatm!P4*Weighting!S16+TUM_db2_S3_Treatm!Q4*Weighting!S17</f>
        <v>6.4965081013452552</v>
      </c>
      <c r="T4" s="6">
        <f>+TUM_db2_S3_Treatm!B4*Weighting!T2+TUM_db2_S3_Treatm!C4*Weighting!T3+TUM_db2_S3_Treatm!D4*Weighting!T4+TUM_db2_S3_Treatm!E4*Weighting!T5+TUM_db2_S3_Treatm!F4*Weighting!T6+TUM_db2_S3_Treatm!G4*Weighting!T7+TUM_db2_S3_Treatm!H4*Weighting!T8+TUM_db2_S3_Treatm!I4*Weighting!T9+TUM_db2_S3_Treatm!J4*Weighting!T10+TUM_db2_S3_Treatm!K4*Weighting!T11+TUM_db2_S3_Treatm!L4*Weighting!T12+TUM_db2_S3_Treatm!M4*Weighting!T13+TUM_db2_S3_Treatm!N4*Weighting!T14+TUM_db2_S3_Treatm!O4*Weighting!T15+TUM_db2_S3_Treatm!P4*Weighting!T16+TUM_db2_S3_Treatm!Q4*Weighting!T17</f>
        <v>8.2121527213091383</v>
      </c>
      <c r="U4" s="6">
        <f>+TUM_db2_S3_Treatm!B4*Weighting!U2+TUM_db2_S3_Treatm!C4*Weighting!U3+TUM_db2_S3_Treatm!D4*Weighting!U4+TUM_db2_S3_Treatm!E4*Weighting!U5+TUM_db2_S3_Treatm!F4*Weighting!U6+TUM_db2_S3_Treatm!G4*Weighting!U7+TUM_db2_S3_Treatm!H4*Weighting!U8+TUM_db2_S3_Treatm!I4*Weighting!U9+TUM_db2_S3_Treatm!J4*Weighting!U10+TUM_db2_S3_Treatm!K4*Weighting!U11+TUM_db2_S3_Treatm!L4*Weighting!U12+TUM_db2_S3_Treatm!M4*Weighting!U13+TUM_db2_S3_Treatm!N4*Weighting!U14+TUM_db2_S3_Treatm!O4*Weighting!U15+TUM_db2_S3_Treatm!P4*Weighting!U16+TUM_db2_S3_Treatm!Q4*Weighting!U17</f>
        <v>0.8396172954571689</v>
      </c>
      <c r="V4" s="6">
        <f>+TUM_db2_S3_Treatm!B4*Weighting!V2+TUM_db2_S3_Treatm!C4*Weighting!V3+TUM_db2_S3_Treatm!D4*Weighting!V4+TUM_db2_S3_Treatm!E4*Weighting!V5+TUM_db2_S3_Treatm!F4*Weighting!V6+TUM_db2_S3_Treatm!G4*Weighting!V7+TUM_db2_S3_Treatm!H4*Weighting!V8+TUM_db2_S3_Treatm!I4*Weighting!V9+TUM_db2_S3_Treatm!J4*Weighting!V10+TUM_db2_S3_Treatm!K4*Weighting!V11+TUM_db2_S3_Treatm!L4*Weighting!V12+TUM_db2_S3_Treatm!M4*Weighting!V13+TUM_db2_S3_Treatm!N4*Weighting!V14+TUM_db2_S3_Treatm!O4*Weighting!V15+TUM_db2_S3_Treatm!P4*Weighting!V16+TUM_db2_S3_Treatm!Q4*Weighting!V17</f>
        <v>4.8743335853603309</v>
      </c>
      <c r="W4" s="6">
        <f>+TUM_db2_S3_Treatm!B4*Weighting!W2+TUM_db2_S3_Treatm!C4*Weighting!W3+TUM_db2_S3_Treatm!D4*Weighting!W4+TUM_db2_S3_Treatm!E4*Weighting!W5+TUM_db2_S3_Treatm!F4*Weighting!W6+TUM_db2_S3_Treatm!G4*Weighting!W7+TUM_db2_S3_Treatm!H4*Weighting!W8+TUM_db2_S3_Treatm!I4*Weighting!W9+TUM_db2_S3_Treatm!J4*Weighting!W10+TUM_db2_S3_Treatm!K4*Weighting!W11+TUM_db2_S3_Treatm!L4*Weighting!W12+TUM_db2_S3_Treatm!M4*Weighting!W13+TUM_db2_S3_Treatm!N4*Weighting!W14+TUM_db2_S3_Treatm!O4*Weighting!W15+TUM_db2_S3_Treatm!P4*Weighting!W16+TUM_db2_S3_Treatm!Q4*Weighting!W17</f>
        <v>7.5446207464121908</v>
      </c>
      <c r="X4" s="6">
        <f>+TUM_db2_S3_Treatm!B4*Weighting!X2+TUM_db2_S3_Treatm!C4*Weighting!X3+TUM_db2_S3_Treatm!D4*Weighting!X4+TUM_db2_S3_Treatm!E4*Weighting!X5+TUM_db2_S3_Treatm!F4*Weighting!X6+TUM_db2_S3_Treatm!G4*Weighting!X7+TUM_db2_S3_Treatm!H4*Weighting!X8+TUM_db2_S3_Treatm!I4*Weighting!X9+TUM_db2_S3_Treatm!J4*Weighting!X10+TUM_db2_S3_Treatm!K4*Weighting!X11+TUM_db2_S3_Treatm!L4*Weighting!X12+TUM_db2_S3_Treatm!M4*Weighting!X13+TUM_db2_S3_Treatm!N4*Weighting!X14+TUM_db2_S3_Treatm!O4*Weighting!X15+TUM_db2_S3_Treatm!P4*Weighting!X16+TUM_db2_S3_Treatm!Q4*Weighting!X17</f>
        <v>1.2004398552845816</v>
      </c>
      <c r="Y4" s="6">
        <f>+TUM_db2_S3_Treatm!B4*Weighting!Y2+TUM_db2_S3_Treatm!C4*Weighting!Y3+TUM_db2_S3_Treatm!D4*Weighting!Y4+TUM_db2_S3_Treatm!E4*Weighting!Y5+TUM_db2_S3_Treatm!F4*Weighting!Y6+TUM_db2_S3_Treatm!G4*Weighting!Y7+TUM_db2_S3_Treatm!H4*Weighting!Y8+TUM_db2_S3_Treatm!I4*Weighting!Y9+TUM_db2_S3_Treatm!J4*Weighting!Y10+TUM_db2_S3_Treatm!K4*Weighting!Y11+TUM_db2_S3_Treatm!L4*Weighting!Y12+TUM_db2_S3_Treatm!M4*Weighting!Y13+TUM_db2_S3_Treatm!N4*Weighting!Y14+TUM_db2_S3_Treatm!O4*Weighting!Y15+TUM_db2_S3_Treatm!P4*Weighting!Y16+TUM_db2_S3_Treatm!Q4*Weighting!Y17</f>
        <v>0.47540010062164539</v>
      </c>
      <c r="Z4" s="6">
        <f>+TUM_db2_S3_Treatm!B4*Weighting!Z2+TUM_db2_S3_Treatm!C4*Weighting!Z3+TUM_db2_S3_Treatm!D4*Weighting!Z4+TUM_db2_S3_Treatm!E4*Weighting!Z5+TUM_db2_S3_Treatm!F4*Weighting!Z6+TUM_db2_S3_Treatm!G4*Weighting!Z7+TUM_db2_S3_Treatm!H4*Weighting!Z8+TUM_db2_S3_Treatm!I4*Weighting!Z9+TUM_db2_S3_Treatm!J4*Weighting!Z10+TUM_db2_S3_Treatm!K4*Weighting!Z11+TUM_db2_S3_Treatm!L4*Weighting!Z12+TUM_db2_S3_Treatm!M4*Weighting!Z13+TUM_db2_S3_Treatm!N4*Weighting!Z14+TUM_db2_S3_Treatm!O4*Weighting!Z15+TUM_db2_S3_Treatm!P4*Weighting!Z16+TUM_db2_S3_Treatm!Q4*Weighting!Z17</f>
        <v>4.4130818667582723</v>
      </c>
      <c r="AA4" s="6">
        <f>+TUM_db2_S3_Treatm!B4*Weighting!AA2+TUM_db2_S3_Treatm!C4*Weighting!AA3+TUM_db2_S3_Treatm!D4*Weighting!AA4+TUM_db2_S3_Treatm!E4*Weighting!AA5+TUM_db2_S3_Treatm!F4*Weighting!AA6+TUM_db2_S3_Treatm!G4*Weighting!AA7+TUM_db2_S3_Treatm!H4*Weighting!AA8+TUM_db2_S3_Treatm!I4*Weighting!AA9+TUM_db2_S3_Treatm!J4*Weighting!AA10+TUM_db2_S3_Treatm!K4*Weighting!AA11+TUM_db2_S3_Treatm!L4*Weighting!AA12+TUM_db2_S3_Treatm!M4*Weighting!AA13+TUM_db2_S3_Treatm!N4*Weighting!AA14+TUM_db2_S3_Treatm!O4*Weighting!AA15+TUM_db2_S3_Treatm!P4*Weighting!AA16+TUM_db2_S3_Treatm!Q4*Weighting!AA17</f>
        <v>15.442400241329052</v>
      </c>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2_S3_Util!B2*Weighting!B2+TUM_db2_S3_Util!C2*Weighting!B3+TUM_db2_S3_Util!D2*Weighting!B4+TUM_db2_S3_Util!E2*Weighting!B5+TUM_db2_S3_Util!F2*Weighting!B6+TUM_db2_S3_Util!G2*Weighting!B7+TUM_db2_S3_Util!H2*Weighting!B8+TUM_db2_S3_Util!I2*Weighting!B9+TUM_db2_S3_Util!J2*Weighting!B10+TUM_db2_S3_Util!K2*Weighting!B11+TUM_db2_S3_Util!L2*Weighting!B12+TUM_db2_S3_Util!M2*Weighting!B13+TUM_db2_S3_Util!N2*Weighting!B14+TUM_db2_S3_Util!O2*Weighting!B15+TUM_db2_S3_Util!P2*Weighting!B16+TUM_db2_S3_Util!Q2*Weighting!B17</f>
        <v>-6.3138099802137244</v>
      </c>
      <c r="C2" s="6">
        <f ca="1">+TUM_db2_S3_Util!B2*Weighting!C2+TUM_db2_S3_Util!C2*Weighting!C3+TUM_db2_S3_Util!D2*Weighting!C4+TUM_db2_S3_Util!E2*Weighting!C5+TUM_db2_S3_Util!F2*Weighting!C6+TUM_db2_S3_Util!G2*Weighting!C7+TUM_db2_S3_Util!H2*Weighting!C8+TUM_db2_S3_Util!I2*Weighting!C9+TUM_db2_S3_Util!J2*Weighting!C10+TUM_db2_S3_Util!K2*Weighting!C11+TUM_db2_S3_Util!L2*Weighting!C12+TUM_db2_S3_Util!M2*Weighting!C13+TUM_db2_S3_Util!N2*Weighting!C14+TUM_db2_S3_Util!O2*Weighting!C15+TUM_db2_S3_Util!P2*Weighting!C16+TUM_db2_S3_Util!Q2*Weighting!C17</f>
        <v>-5.6474966192891358</v>
      </c>
      <c r="D2" s="6">
        <f ca="1">+TUM_db2_S3_Util!B2*Weighting!D2+TUM_db2_S3_Util!C2*Weighting!D3+TUM_db2_S3_Util!D2*Weighting!D4+TUM_db2_S3_Util!E2*Weighting!D5+TUM_db2_S3_Util!F2*Weighting!D6+TUM_db2_S3_Util!G2*Weighting!D7+TUM_db2_S3_Util!H2*Weighting!D8+TUM_db2_S3_Util!I2*Weighting!D9+TUM_db2_S3_Util!J2*Weighting!D10+TUM_db2_S3_Util!K2*Weighting!D11+TUM_db2_S3_Util!L2*Weighting!D12+TUM_db2_S3_Util!M2*Weighting!D13+TUM_db2_S3_Util!N2*Weighting!D14+TUM_db2_S3_Util!O2*Weighting!D15+TUM_db2_S3_Util!P2*Weighting!D16+TUM_db2_S3_Util!Q2*Weighting!D17</f>
        <v>-6.1653313782576245</v>
      </c>
      <c r="E2" s="6">
        <f ca="1">+TUM_db2_S3_Util!B2*Weighting!E2+TUM_db2_S3_Util!C2*Weighting!E3+TUM_db2_S3_Util!D2*Weighting!E4+TUM_db2_S3_Util!E2*Weighting!E5+TUM_db2_S3_Util!F2*Weighting!E6+TUM_db2_S3_Util!G2*Weighting!E7+TUM_db2_S3_Util!H2*Weighting!E8+TUM_db2_S3_Util!I2*Weighting!E9+TUM_db2_S3_Util!J2*Weighting!E10+TUM_db2_S3_Util!K2*Weighting!E11+TUM_db2_S3_Util!L2*Weighting!E12+TUM_db2_S3_Util!M2*Weighting!E13+TUM_db2_S3_Util!N2*Weighting!E14+TUM_db2_S3_Util!O2*Weighting!E15+TUM_db2_S3_Util!P2*Weighting!E16+TUM_db2_S3_Util!Q2*Weighting!E17</f>
        <v>-2.4708092436638567</v>
      </c>
      <c r="F2" s="6">
        <f ca="1">+TUM_db2_S3_Util!B2*Weighting!F2+TUM_db2_S3_Util!C2*Weighting!F3+TUM_db2_S3_Util!D2*Weighting!F4+TUM_db2_S3_Util!E2*Weighting!F5+TUM_db2_S3_Util!F2*Weighting!F6+TUM_db2_S3_Util!G2*Weighting!F7+TUM_db2_S3_Util!H2*Weighting!F8+TUM_db2_S3_Util!I2*Weighting!F9+TUM_db2_S3_Util!J2*Weighting!F10+TUM_db2_S3_Util!K2*Weighting!F11+TUM_db2_S3_Util!L2*Weighting!F12+TUM_db2_S3_Util!M2*Weighting!F13+TUM_db2_S3_Util!N2*Weighting!F14+TUM_db2_S3_Util!O2*Weighting!F15+TUM_db2_S3_Util!P2*Weighting!F16+TUM_db2_S3_Util!Q2*Weighting!F17</f>
        <v>-6.2031139585804489</v>
      </c>
      <c r="G2" s="6">
        <f>+TUM_db2_S3_Util!B2*Weighting!G2+TUM_db2_S3_Util!C2*Weighting!G3+TUM_db2_S3_Util!D2*Weighting!G4+TUM_db2_S3_Util!E2*Weighting!G5+TUM_db2_S3_Util!F2*Weighting!G6+TUM_db2_S3_Util!G2*Weighting!G7+TUM_db2_S3_Util!H2*Weighting!G8+TUM_db2_S3_Util!I2*Weighting!G9+TUM_db2_S3_Util!J2*Weighting!G10+TUM_db2_S3_Util!K2*Weighting!G11+TUM_db2_S3_Util!L2*Weighting!G12+TUM_db2_S3_Util!M2*Weighting!G13+TUM_db2_S3_Util!N2*Weighting!G14+TUM_db2_S3_Util!O2*Weighting!G15+TUM_db2_S3_Util!P2*Weighting!G16+TUM_db2_S3_Util!Q2*Weighting!G17</f>
        <v>-4.0867976666495771</v>
      </c>
      <c r="H2" s="6">
        <f>+TUM_db2_S3_Util!B2*Weighting!H2+TUM_db2_S3_Util!C2*Weighting!H3+TUM_db2_S3_Util!D2*Weighting!H4+TUM_db2_S3_Util!E2*Weighting!H5+TUM_db2_S3_Util!F2*Weighting!H6+TUM_db2_S3_Util!G2*Weighting!H7+TUM_db2_S3_Util!H2*Weighting!H8+TUM_db2_S3_Util!I2*Weighting!H9+TUM_db2_S3_Util!J2*Weighting!H10+TUM_db2_S3_Util!K2*Weighting!H11+TUM_db2_S3_Util!L2*Weighting!H12+TUM_db2_S3_Util!M2*Weighting!H13+TUM_db2_S3_Util!N2*Weighting!H14+TUM_db2_S3_Util!O2*Weighting!H15+TUM_db2_S3_Util!P2*Weighting!H16+TUM_db2_S3_Util!Q2*Weighting!H17</f>
        <v>-4.2169279879354242</v>
      </c>
      <c r="I2" s="6">
        <f>+TUM_db2_S3_Util!B2*Weighting!I2+TUM_db2_S3_Util!C2*Weighting!I3+TUM_db2_S3_Util!D2*Weighting!I4+TUM_db2_S3_Util!E2*Weighting!I5+TUM_db2_S3_Util!F2*Weighting!I6+TUM_db2_S3_Util!G2*Weighting!I7+TUM_db2_S3_Util!H2*Weighting!I8+TUM_db2_S3_Util!I2*Weighting!I9+TUM_db2_S3_Util!J2*Weighting!I10+TUM_db2_S3_Util!K2*Weighting!I11+TUM_db2_S3_Util!L2*Weighting!I12+TUM_db2_S3_Util!M2*Weighting!I13+TUM_db2_S3_Util!N2*Weighting!I14+TUM_db2_S3_Util!O2*Weighting!I15+TUM_db2_S3_Util!P2*Weighting!I16+TUM_db2_S3_Util!Q2*Weighting!I17</f>
        <v>-4.2025825033163962</v>
      </c>
      <c r="J2" s="6">
        <f>+TUM_db2_S3_Util!B2*Weighting!J2+TUM_db2_S3_Util!C2*Weighting!J3+TUM_db2_S3_Util!D2*Weighting!J4+TUM_db2_S3_Util!E2*Weighting!J5+TUM_db2_S3_Util!F2*Weighting!J6+TUM_db2_S3_Util!G2*Weighting!J7+TUM_db2_S3_Util!H2*Weighting!J8+TUM_db2_S3_Util!I2*Weighting!J9+TUM_db2_S3_Util!J2*Weighting!J10+TUM_db2_S3_Util!K2*Weighting!J11+TUM_db2_S3_Util!L2*Weighting!J12+TUM_db2_S3_Util!M2*Weighting!J13+TUM_db2_S3_Util!N2*Weighting!J14+TUM_db2_S3_Util!O2*Weighting!J15+TUM_db2_S3_Util!P2*Weighting!J16+TUM_db2_S3_Util!Q2*Weighting!J17</f>
        <v>-3.0406904369338674</v>
      </c>
      <c r="K2" s="6">
        <f>+TUM_db2_S3_Util!B2*Weighting!K2+TUM_db2_S3_Util!C2*Weighting!K3+TUM_db2_S3_Util!D2*Weighting!K4+TUM_db2_S3_Util!E2*Weighting!K5+TUM_db2_S3_Util!F2*Weighting!K6+TUM_db2_S3_Util!G2*Weighting!K7+TUM_db2_S3_Util!H2*Weighting!K8+TUM_db2_S3_Util!I2*Weighting!K9+TUM_db2_S3_Util!J2*Weighting!K10+TUM_db2_S3_Util!K2*Weighting!K11+TUM_db2_S3_Util!L2*Weighting!K12+TUM_db2_S3_Util!M2*Weighting!K13+TUM_db2_S3_Util!N2*Weighting!K14+TUM_db2_S3_Util!O2*Weighting!K15+TUM_db2_S3_Util!P2*Weighting!K16+TUM_db2_S3_Util!Q2*Weighting!K17</f>
        <v>-4.2393525728455206</v>
      </c>
      <c r="L2" s="6">
        <f>+TUM_db2_S3_Util!B2*Weighting!L2+TUM_db2_S3_Util!C2*Weighting!L3+TUM_db2_S3_Util!D2*Weighting!L4+TUM_db2_S3_Util!E2*Weighting!L5+TUM_db2_S3_Util!F2*Weighting!L6+TUM_db2_S3_Util!G2*Weighting!L7+TUM_db2_S3_Util!H2*Weighting!L8+TUM_db2_S3_Util!I2*Weighting!L9+TUM_db2_S3_Util!J2*Weighting!L10+TUM_db2_S3_Util!K2*Weighting!L11+TUM_db2_S3_Util!L2*Weighting!L12+TUM_db2_S3_Util!M2*Weighting!L13+TUM_db2_S3_Util!N2*Weighting!L14+TUM_db2_S3_Util!O2*Weighting!L15+TUM_db2_S3_Util!P2*Weighting!L16+TUM_db2_S3_Util!Q2*Weighting!L17</f>
        <v>-6.9680395454628057</v>
      </c>
      <c r="M2" s="6">
        <f>+TUM_db2_S3_Util!B2*Weighting!M2+TUM_db2_S3_Util!C2*Weighting!M3+TUM_db2_S3_Util!D2*Weighting!M4+TUM_db2_S3_Util!E2*Weighting!M5+TUM_db2_S3_Util!F2*Weighting!M6+TUM_db2_S3_Util!G2*Weighting!M7+TUM_db2_S3_Util!H2*Weighting!M8+TUM_db2_S3_Util!I2*Weighting!M9+TUM_db2_S3_Util!J2*Weighting!M10+TUM_db2_S3_Util!K2*Weighting!M11+TUM_db2_S3_Util!L2*Weighting!M12+TUM_db2_S3_Util!M2*Weighting!M13+TUM_db2_S3_Util!N2*Weighting!M14+TUM_db2_S3_Util!O2*Weighting!M15+TUM_db2_S3_Util!P2*Weighting!M16+TUM_db2_S3_Util!Q2*Weighting!M17</f>
        <v>-0.11863410195249637</v>
      </c>
      <c r="N2" s="6">
        <f>+TUM_db2_S3_Util!B2*Weighting!N2+TUM_db2_S3_Util!C2*Weighting!N3+TUM_db2_S3_Util!D2*Weighting!N4+TUM_db2_S3_Util!E2*Weighting!N5+TUM_db2_S3_Util!F2*Weighting!N6+TUM_db2_S3_Util!G2*Weighting!N7+TUM_db2_S3_Util!H2*Weighting!N8+TUM_db2_S3_Util!I2*Weighting!N9+TUM_db2_S3_Util!J2*Weighting!N10+TUM_db2_S3_Util!K2*Weighting!N11+TUM_db2_S3_Util!L2*Weighting!N12+TUM_db2_S3_Util!M2*Weighting!N13+TUM_db2_S3_Util!N2*Weighting!N14+TUM_db2_S3_Util!O2*Weighting!N15+TUM_db2_S3_Util!P2*Weighting!N16+TUM_db2_S3_Util!Q2*Weighting!N17</f>
        <v>-11.525735408177946</v>
      </c>
      <c r="O2" s="6">
        <f>+TUM_db2_S3_Util!B2*Weighting!O2+TUM_db2_S3_Util!C2*Weighting!O3+TUM_db2_S3_Util!D2*Weighting!O4+TUM_db2_S3_Util!E2*Weighting!O5+TUM_db2_S3_Util!F2*Weighting!O6+TUM_db2_S3_Util!G2*Weighting!O7+TUM_db2_S3_Util!H2*Weighting!O8+TUM_db2_S3_Util!I2*Weighting!O9+TUM_db2_S3_Util!J2*Weighting!O10+TUM_db2_S3_Util!K2*Weighting!O11+TUM_db2_S3_Util!L2*Weighting!O12+TUM_db2_S3_Util!M2*Weighting!O13+TUM_db2_S3_Util!N2*Weighting!O14+TUM_db2_S3_Util!O2*Weighting!O15+TUM_db2_S3_Util!P2*Weighting!O16+TUM_db2_S3_Util!Q2*Weighting!O17</f>
        <v>-10.59360814184493</v>
      </c>
      <c r="P2" s="6">
        <f>+TUM_db2_S3_Util!B2*Weighting!P2+TUM_db2_S3_Util!C2*Weighting!P3+TUM_db2_S3_Util!D2*Weighting!P4+TUM_db2_S3_Util!E2*Weighting!P5+TUM_db2_S3_Util!F2*Weighting!P6+TUM_db2_S3_Util!G2*Weighting!P7+TUM_db2_S3_Util!H2*Weighting!P8+TUM_db2_S3_Util!I2*Weighting!P9+TUM_db2_S3_Util!J2*Weighting!P10+TUM_db2_S3_Util!K2*Weighting!P11+TUM_db2_S3_Util!L2*Weighting!P12+TUM_db2_S3_Util!M2*Weighting!P13+TUM_db2_S3_Util!N2*Weighting!P14+TUM_db2_S3_Util!O2*Weighting!P15+TUM_db2_S3_Util!P2*Weighting!P16+TUM_db2_S3_Util!Q2*Weighting!P17</f>
        <v>-7.7282842093733741</v>
      </c>
      <c r="Q2" s="6">
        <f>+TUM_db2_S3_Util!B2*Weighting!Q2+TUM_db2_S3_Util!C2*Weighting!Q3+TUM_db2_S3_Util!D2*Weighting!Q4+TUM_db2_S3_Util!E2*Weighting!Q5+TUM_db2_S3_Util!F2*Weighting!Q6+TUM_db2_S3_Util!G2*Weighting!Q7+TUM_db2_S3_Util!H2*Weighting!Q8+TUM_db2_S3_Util!I2*Weighting!Q9+TUM_db2_S3_Util!J2*Weighting!Q10+TUM_db2_S3_Util!K2*Weighting!Q11+TUM_db2_S3_Util!L2*Weighting!Q12+TUM_db2_S3_Util!M2*Weighting!Q13+TUM_db2_S3_Util!N2*Weighting!Q14+TUM_db2_S3_Util!O2*Weighting!Q15+TUM_db2_S3_Util!P2*Weighting!Q16+TUM_db2_S3_Util!Q2*Weighting!Q17</f>
        <v>-0.41216873032214496</v>
      </c>
      <c r="R2" s="6">
        <f>+TUM_db2_S3_Util!B2*Weighting!R2+TUM_db2_S3_Util!C2*Weighting!R3+TUM_db2_S3_Util!D2*Weighting!R4+TUM_db2_S3_Util!E2*Weighting!R5+TUM_db2_S3_Util!F2*Weighting!R6+TUM_db2_S3_Util!G2*Weighting!R7+TUM_db2_S3_Util!H2*Weighting!R8+TUM_db2_S3_Util!I2*Weighting!R9+TUM_db2_S3_Util!J2*Weighting!R10+TUM_db2_S3_Util!K2*Weighting!R11+TUM_db2_S3_Util!L2*Weighting!R12+TUM_db2_S3_Util!M2*Weighting!R13+TUM_db2_S3_Util!N2*Weighting!R14+TUM_db2_S3_Util!O2*Weighting!R15+TUM_db2_S3_Util!P2*Weighting!R16+TUM_db2_S3_Util!Q2*Weighting!R17</f>
        <v>-1.778842824358476</v>
      </c>
      <c r="S2" s="6">
        <f>+TUM_db2_S3_Util!B2*Weighting!S2+TUM_db2_S3_Util!C2*Weighting!S3+TUM_db2_S3_Util!D2*Weighting!S4+TUM_db2_S3_Util!E2*Weighting!S5+TUM_db2_S3_Util!F2*Weighting!S6+TUM_db2_S3_Util!G2*Weighting!S7+TUM_db2_S3_Util!H2*Weighting!S8+TUM_db2_S3_Util!I2*Weighting!S9+TUM_db2_S3_Util!J2*Weighting!S10+TUM_db2_S3_Util!K2*Weighting!S11+TUM_db2_S3_Util!L2*Weighting!S12+TUM_db2_S3_Util!M2*Weighting!S13+TUM_db2_S3_Util!N2*Weighting!S14+TUM_db2_S3_Util!O2*Weighting!S15+TUM_db2_S3_Util!P2*Weighting!S16+TUM_db2_S3_Util!Q2*Weighting!S17</f>
        <v>-6.8546675241790309</v>
      </c>
      <c r="T2" s="6">
        <f>+TUM_db2_S3_Util!B2*Weighting!T2+TUM_db2_S3_Util!C2*Weighting!T3+TUM_db2_S3_Util!D2*Weighting!T4+TUM_db2_S3_Util!E2*Weighting!T5+TUM_db2_S3_Util!F2*Weighting!T6+TUM_db2_S3_Util!G2*Weighting!T7+TUM_db2_S3_Util!H2*Weighting!T8+TUM_db2_S3_Util!I2*Weighting!T9+TUM_db2_S3_Util!J2*Weighting!T10+TUM_db2_S3_Util!K2*Weighting!T11+TUM_db2_S3_Util!L2*Weighting!T12+TUM_db2_S3_Util!M2*Weighting!T13+TUM_db2_S3_Util!N2*Weighting!T14+TUM_db2_S3_Util!O2*Weighting!T15+TUM_db2_S3_Util!P2*Weighting!T16+TUM_db2_S3_Util!Q2*Weighting!T17</f>
        <v>-9.1808065599651911</v>
      </c>
      <c r="U2" s="6">
        <f>+TUM_db2_S3_Util!B2*Weighting!U2+TUM_db2_S3_Util!C2*Weighting!U3+TUM_db2_S3_Util!D2*Weighting!U4+TUM_db2_S3_Util!E2*Weighting!U5+TUM_db2_S3_Util!F2*Weighting!U6+TUM_db2_S3_Util!G2*Weighting!U7+TUM_db2_S3_Util!H2*Weighting!U8+TUM_db2_S3_Util!I2*Weighting!U9+TUM_db2_S3_Util!J2*Weighting!U10+TUM_db2_S3_Util!K2*Weighting!U11+TUM_db2_S3_Util!L2*Weighting!U12+TUM_db2_S3_Util!M2*Weighting!U13+TUM_db2_S3_Util!N2*Weighting!U14+TUM_db2_S3_Util!O2*Weighting!U15+TUM_db2_S3_Util!P2*Weighting!U16+TUM_db2_S3_Util!Q2*Weighting!U17</f>
        <v>-0.19862014220297988</v>
      </c>
      <c r="V2" s="6">
        <f>+TUM_db2_S3_Util!B2*Weighting!V2+TUM_db2_S3_Util!C2*Weighting!V3+TUM_db2_S3_Util!D2*Weighting!V4+TUM_db2_S3_Util!E2*Weighting!V5+TUM_db2_S3_Util!F2*Weighting!V6+TUM_db2_S3_Util!G2*Weighting!V7+TUM_db2_S3_Util!H2*Weighting!V8+TUM_db2_S3_Util!I2*Weighting!V9+TUM_db2_S3_Util!J2*Weighting!V10+TUM_db2_S3_Util!K2*Weighting!V11+TUM_db2_S3_Util!L2*Weighting!V12+TUM_db2_S3_Util!M2*Weighting!V13+TUM_db2_S3_Util!N2*Weighting!V14+TUM_db2_S3_Util!O2*Weighting!V15+TUM_db2_S3_Util!P2*Weighting!V16+TUM_db2_S3_Util!Q2*Weighting!V17</f>
        <v>-0.94530911761320169</v>
      </c>
      <c r="W2" s="6">
        <f>+TUM_db2_S3_Util!B2*Weighting!W2+TUM_db2_S3_Util!C2*Weighting!W3+TUM_db2_S3_Util!D2*Weighting!W4+TUM_db2_S3_Util!E2*Weighting!W5+TUM_db2_S3_Util!F2*Weighting!W6+TUM_db2_S3_Util!G2*Weighting!W7+TUM_db2_S3_Util!H2*Weighting!W8+TUM_db2_S3_Util!I2*Weighting!W9+TUM_db2_S3_Util!J2*Weighting!W10+TUM_db2_S3_Util!K2*Weighting!W11+TUM_db2_S3_Util!L2*Weighting!W12+TUM_db2_S3_Util!M2*Weighting!W13+TUM_db2_S3_Util!N2*Weighting!W14+TUM_db2_S3_Util!O2*Weighting!W15+TUM_db2_S3_Util!P2*Weighting!W16+TUM_db2_S3_Util!Q2*Weighting!W17</f>
        <v>-1.9806372675794126</v>
      </c>
      <c r="X2" s="6">
        <f>+TUM_db2_S3_Util!B2*Weighting!X2+TUM_db2_S3_Util!C2*Weighting!X3+TUM_db2_S3_Util!D2*Weighting!X4+TUM_db2_S3_Util!E2*Weighting!X5+TUM_db2_S3_Util!F2*Weighting!X6+TUM_db2_S3_Util!G2*Weighting!X7+TUM_db2_S3_Util!H2*Weighting!X8+TUM_db2_S3_Util!I2*Weighting!X9+TUM_db2_S3_Util!J2*Weighting!X10+TUM_db2_S3_Util!K2*Weighting!X11+TUM_db2_S3_Util!L2*Weighting!X12+TUM_db2_S3_Util!M2*Weighting!X13+TUM_db2_S3_Util!N2*Weighting!X14+TUM_db2_S3_Util!O2*Weighting!X15+TUM_db2_S3_Util!P2*Weighting!X16+TUM_db2_S3_Util!Q2*Weighting!X17</f>
        <v>-0.36685255200367278</v>
      </c>
      <c r="Y2" s="6">
        <f>+TUM_db2_S3_Util!B2*Weighting!Y2+TUM_db2_S3_Util!C2*Weighting!Y3+TUM_db2_S3_Util!D2*Weighting!Y4+TUM_db2_S3_Util!E2*Weighting!Y5+TUM_db2_S3_Util!F2*Weighting!Y6+TUM_db2_S3_Util!G2*Weighting!Y7+TUM_db2_S3_Util!H2*Weighting!Y8+TUM_db2_S3_Util!I2*Weighting!Y9+TUM_db2_S3_Util!J2*Weighting!Y10+TUM_db2_S3_Util!K2*Weighting!Y11+TUM_db2_S3_Util!L2*Weighting!Y12+TUM_db2_S3_Util!M2*Weighting!Y13+TUM_db2_S3_Util!N2*Weighting!Y14+TUM_db2_S3_Util!O2*Weighting!Y15+TUM_db2_S3_Util!P2*Weighting!Y16+TUM_db2_S3_Util!Q2*Weighting!Y17</f>
        <v>-0.25076365159896619</v>
      </c>
      <c r="Z2" s="6">
        <f>+TUM_db2_S3_Util!B2*Weighting!Z2+TUM_db2_S3_Util!C2*Weighting!Z3+TUM_db2_S3_Util!D2*Weighting!Z4+TUM_db2_S3_Util!E2*Weighting!Z5+TUM_db2_S3_Util!F2*Weighting!Z6+TUM_db2_S3_Util!G2*Weighting!Z7+TUM_db2_S3_Util!H2*Weighting!Z8+TUM_db2_S3_Util!I2*Weighting!Z9+TUM_db2_S3_Util!J2*Weighting!Z10+TUM_db2_S3_Util!K2*Weighting!Z11+TUM_db2_S3_Util!L2*Weighting!Z12+TUM_db2_S3_Util!M2*Weighting!Z13+TUM_db2_S3_Util!N2*Weighting!Z14+TUM_db2_S3_Util!O2*Weighting!Z15+TUM_db2_S3_Util!P2*Weighting!Z16+TUM_db2_S3_Util!Q2*Weighting!Z17</f>
        <v>-2.7252024272492581</v>
      </c>
      <c r="AA2" s="6">
        <f>+TUM_db2_S3_Util!B2*Weighting!AA2+TUM_db2_S3_Util!C2*Weighting!AA3+TUM_db2_S3_Util!D2*Weighting!AA4+TUM_db2_S3_Util!E2*Weighting!AA5+TUM_db2_S3_Util!F2*Weighting!AA6+TUM_db2_S3_Util!G2*Weighting!AA7+TUM_db2_S3_Util!H2*Weighting!AA8+TUM_db2_S3_Util!I2*Weighting!AA9+TUM_db2_S3_Util!J2*Weighting!AA10+TUM_db2_S3_Util!K2*Weighting!AA11+TUM_db2_S3_Util!L2*Weighting!AA12+TUM_db2_S3_Util!M2*Weighting!AA13+TUM_db2_S3_Util!N2*Weighting!AA14+TUM_db2_S3_Util!O2*Weighting!AA15+TUM_db2_S3_Util!P2*Weighting!AA16+TUM_db2_S3_Util!Q2*Weighting!AA17</f>
        <v>-3.7605904625093562</v>
      </c>
    </row>
    <row r="3" spans="1:27" x14ac:dyDescent="0.35">
      <c r="A3" s="5" t="s">
        <v>2</v>
      </c>
      <c r="B3" s="6">
        <f ca="1">+TUM_db2_S3_Util!B3*Weighting!B2+TUM_db2_S3_Util!C3*Weighting!B3+TUM_db2_S3_Util!D3*Weighting!B4+TUM_db2_S3_Util!E3*Weighting!B5+TUM_db2_S3_Util!F3*Weighting!B6+TUM_db2_S3_Util!G3*Weighting!B7+TUM_db2_S3_Util!H3*Weighting!B8+TUM_db2_S3_Util!I3*Weighting!B9+TUM_db2_S3_Util!J3*Weighting!B10+TUM_db2_S3_Util!K3*Weighting!B11+TUM_db2_S3_Util!L3*Weighting!B12+TUM_db2_S3_Util!M3*Weighting!B13+TUM_db2_S3_Util!N3*Weighting!B14+TUM_db2_S3_Util!O3*Weighting!B15+TUM_db2_S3_Util!P3*Weighting!B16+TUM_db2_S3_Util!Q3*Weighting!B17</f>
        <v>-7.9350317655793354E-2</v>
      </c>
      <c r="C3" s="6">
        <f ca="1">+TUM_db2_S3_Util!B3*Weighting!C2+TUM_db2_S3_Util!C3*Weighting!C3+TUM_db2_S3_Util!D3*Weighting!C4+TUM_db2_S3_Util!E3*Weighting!C5+TUM_db2_S3_Util!F3*Weighting!C6+TUM_db2_S3_Util!G3*Weighting!C7+TUM_db2_S3_Util!H3*Weighting!C8+TUM_db2_S3_Util!I3*Weighting!C9+TUM_db2_S3_Util!J3*Weighting!C10+TUM_db2_S3_Util!K3*Weighting!C11+TUM_db2_S3_Util!L3*Weighting!C12+TUM_db2_S3_Util!M3*Weighting!C13+TUM_db2_S3_Util!N3*Weighting!C14+TUM_db2_S3_Util!O3*Weighting!C15+TUM_db2_S3_Util!P3*Weighting!C16+TUM_db2_S3_Util!Q3*Weighting!C17</f>
        <v>-5.6631572411005353E-2</v>
      </c>
      <c r="D3" s="6">
        <f ca="1">+TUM_db2_S3_Util!B3*Weighting!D2+TUM_db2_S3_Util!C3*Weighting!D3+TUM_db2_S3_Util!D3*Weighting!D4+TUM_db2_S3_Util!E3*Weighting!D5+TUM_db2_S3_Util!F3*Weighting!D6+TUM_db2_S3_Util!G3*Weighting!D7+TUM_db2_S3_Util!H3*Weighting!D8+TUM_db2_S3_Util!I3*Weighting!D9+TUM_db2_S3_Util!J3*Weighting!D10+TUM_db2_S3_Util!K3*Weighting!D11+TUM_db2_S3_Util!L3*Weighting!D12+TUM_db2_S3_Util!M3*Weighting!D13+TUM_db2_S3_Util!N3*Weighting!D14+TUM_db2_S3_Util!O3*Weighting!D15+TUM_db2_S3_Util!P3*Weighting!D16+TUM_db2_S3_Util!Q3*Weighting!D17</f>
        <v>-7.6280337287846264E-2</v>
      </c>
      <c r="E3" s="6">
        <f ca="1">+TUM_db2_S3_Util!B3*Weighting!E2+TUM_db2_S3_Util!C3*Weighting!E3+TUM_db2_S3_Util!D3*Weighting!E4+TUM_db2_S3_Util!E3*Weighting!E5+TUM_db2_S3_Util!F3*Weighting!E6+TUM_db2_S3_Util!G3*Weighting!E7+TUM_db2_S3_Util!H3*Weighting!E8+TUM_db2_S3_Util!I3*Weighting!E9+TUM_db2_S3_Util!J3*Weighting!E10+TUM_db2_S3_Util!K3*Weighting!E11+TUM_db2_S3_Util!L3*Weighting!E12+TUM_db2_S3_Util!M3*Weighting!E13+TUM_db2_S3_Util!N3*Weighting!E14+TUM_db2_S3_Util!O3*Weighting!E15+TUM_db2_S3_Util!P3*Weighting!E16+TUM_db2_S3_Util!Q3*Weighting!E17</f>
        <v>-3.9084961312126756E-2</v>
      </c>
      <c r="F3" s="6">
        <f ca="1">+TUM_db2_S3_Util!B3*Weighting!F2+TUM_db2_S3_Util!C3*Weighting!F3+TUM_db2_S3_Util!D3*Weighting!F4+TUM_db2_S3_Util!E3*Weighting!F5+TUM_db2_S3_Util!F3*Weighting!F6+TUM_db2_S3_Util!G3*Weighting!F7+TUM_db2_S3_Util!H3*Weighting!F8+TUM_db2_S3_Util!I3*Weighting!F9+TUM_db2_S3_Util!J3*Weighting!F10+TUM_db2_S3_Util!K3*Weighting!F11+TUM_db2_S3_Util!L3*Weighting!F12+TUM_db2_S3_Util!M3*Weighting!F13+TUM_db2_S3_Util!N3*Weighting!F14+TUM_db2_S3_Util!O3*Weighting!F15+TUM_db2_S3_Util!P3*Weighting!F16+TUM_db2_S3_Util!Q3*Weighting!F17</f>
        <v>-6.9872866930381028E-2</v>
      </c>
      <c r="G3" s="6">
        <f>+TUM_db2_S3_Util!B3*Weighting!G2+TUM_db2_S3_Util!C3*Weighting!G3+TUM_db2_S3_Util!D3*Weighting!G4+TUM_db2_S3_Util!E3*Weighting!G5+TUM_db2_S3_Util!F3*Weighting!G6+TUM_db2_S3_Util!G3*Weighting!G7+TUM_db2_S3_Util!H3*Weighting!G8+TUM_db2_S3_Util!I3*Weighting!G9+TUM_db2_S3_Util!J3*Weighting!G10+TUM_db2_S3_Util!K3*Weighting!G11+TUM_db2_S3_Util!L3*Weighting!G12+TUM_db2_S3_Util!M3*Weighting!G13+TUM_db2_S3_Util!N3*Weighting!G14+TUM_db2_S3_Util!O3*Weighting!G15+TUM_db2_S3_Util!P3*Weighting!G16+TUM_db2_S3_Util!Q3*Weighting!G17</f>
        <v>-5.9472878817869071E-2</v>
      </c>
      <c r="H3" s="6">
        <f>+TUM_db2_S3_Util!B3*Weighting!H2+TUM_db2_S3_Util!C3*Weighting!H3+TUM_db2_S3_Util!D3*Weighting!H4+TUM_db2_S3_Util!E3*Weighting!H5+TUM_db2_S3_Util!F3*Weighting!H6+TUM_db2_S3_Util!G3*Weighting!H7+TUM_db2_S3_Util!H3*Weighting!H8+TUM_db2_S3_Util!I3*Weighting!H9+TUM_db2_S3_Util!J3*Weighting!H10+TUM_db2_S3_Util!K3*Weighting!H11+TUM_db2_S3_Util!L3*Weighting!H12+TUM_db2_S3_Util!M3*Weighting!H13+TUM_db2_S3_Util!N3*Weighting!H14+TUM_db2_S3_Util!O3*Weighting!H15+TUM_db2_S3_Util!P3*Weighting!H16+TUM_db2_S3_Util!Q3*Weighting!H17</f>
        <v>-5.268522161427764E-2</v>
      </c>
      <c r="I3" s="6">
        <f>+TUM_db2_S3_Util!B3*Weighting!I2+TUM_db2_S3_Util!C3*Weighting!I3+TUM_db2_S3_Util!D3*Weighting!I4+TUM_db2_S3_Util!E3*Weighting!I5+TUM_db2_S3_Util!F3*Weighting!I6+TUM_db2_S3_Util!G3*Weighting!I7+TUM_db2_S3_Util!H3*Weighting!I8+TUM_db2_S3_Util!I3*Weighting!I9+TUM_db2_S3_Util!J3*Weighting!I10+TUM_db2_S3_Util!K3*Weighting!I11+TUM_db2_S3_Util!L3*Weighting!I12+TUM_db2_S3_Util!M3*Weighting!I13+TUM_db2_S3_Util!N3*Weighting!I14+TUM_db2_S3_Util!O3*Weighting!I15+TUM_db2_S3_Util!P3*Weighting!I16+TUM_db2_S3_Util!Q3*Weighting!I17</f>
        <v>-5.8592396165504344E-2</v>
      </c>
      <c r="J3" s="6">
        <f>+TUM_db2_S3_Util!B3*Weighting!J2+TUM_db2_S3_Util!C3*Weighting!J3+TUM_db2_S3_Util!D3*Weighting!J4+TUM_db2_S3_Util!E3*Weighting!J5+TUM_db2_S3_Util!F3*Weighting!J6+TUM_db2_S3_Util!G3*Weighting!J7+TUM_db2_S3_Util!H3*Weighting!J8+TUM_db2_S3_Util!I3*Weighting!J9+TUM_db2_S3_Util!J3*Weighting!J10+TUM_db2_S3_Util!K3*Weighting!J11+TUM_db2_S3_Util!L3*Weighting!J12+TUM_db2_S3_Util!M3*Weighting!J13+TUM_db2_S3_Util!N3*Weighting!J14+TUM_db2_S3_Util!O3*Weighting!J15+TUM_db2_S3_Util!P3*Weighting!J16+TUM_db2_S3_Util!Q3*Weighting!J17</f>
        <v>-7.0334713726788567E-2</v>
      </c>
      <c r="K3" s="6">
        <f>+TUM_db2_S3_Util!B3*Weighting!K2+TUM_db2_S3_Util!C3*Weighting!K3+TUM_db2_S3_Util!D3*Weighting!K4+TUM_db2_S3_Util!E3*Weighting!K5+TUM_db2_S3_Util!F3*Weighting!K6+TUM_db2_S3_Util!G3*Weighting!K7+TUM_db2_S3_Util!H3*Weighting!K8+TUM_db2_S3_Util!I3*Weighting!K9+TUM_db2_S3_Util!J3*Weighting!K10+TUM_db2_S3_Util!K3*Weighting!K11+TUM_db2_S3_Util!L3*Weighting!K12+TUM_db2_S3_Util!M3*Weighting!K13+TUM_db2_S3_Util!N3*Weighting!K14+TUM_db2_S3_Util!O3*Weighting!K15+TUM_db2_S3_Util!P3*Weighting!K16+TUM_db2_S3_Util!Q3*Weighting!K17</f>
        <v>-5.2364822277190137E-2</v>
      </c>
      <c r="L3" s="6">
        <f>+TUM_db2_S3_Util!B3*Weighting!L2+TUM_db2_S3_Util!C3*Weighting!L3+TUM_db2_S3_Util!D3*Weighting!L4+TUM_db2_S3_Util!E3*Weighting!L5+TUM_db2_S3_Util!F3*Weighting!L6+TUM_db2_S3_Util!G3*Weighting!L7+TUM_db2_S3_Util!H3*Weighting!L8+TUM_db2_S3_Util!I3*Weighting!L9+TUM_db2_S3_Util!J3*Weighting!L10+TUM_db2_S3_Util!K3*Weighting!L11+TUM_db2_S3_Util!L3*Weighting!L12+TUM_db2_S3_Util!M3*Weighting!L13+TUM_db2_S3_Util!N3*Weighting!L14+TUM_db2_S3_Util!O3*Weighting!L15+TUM_db2_S3_Util!P3*Weighting!L16+TUM_db2_S3_Util!Q3*Weighting!L17</f>
        <v>-2.47031538722704E-2</v>
      </c>
      <c r="M3" s="6">
        <f>+TUM_db2_S3_Util!B3*Weighting!M2+TUM_db2_S3_Util!C3*Weighting!M3+TUM_db2_S3_Util!D3*Weighting!M4+TUM_db2_S3_Util!E3*Weighting!M5+TUM_db2_S3_Util!F3*Weighting!M6+TUM_db2_S3_Util!G3*Weighting!M7+TUM_db2_S3_Util!H3*Weighting!M8+TUM_db2_S3_Util!I3*Weighting!M9+TUM_db2_S3_Util!J3*Weighting!M10+TUM_db2_S3_Util!K3*Weighting!M11+TUM_db2_S3_Util!L3*Weighting!M12+TUM_db2_S3_Util!M3*Weighting!M13+TUM_db2_S3_Util!N3*Weighting!M14+TUM_db2_S3_Util!O3*Weighting!M15+TUM_db2_S3_Util!P3*Weighting!M16+TUM_db2_S3_Util!Q3*Weighting!M17</f>
        <v>-2.0454953022626824E-3</v>
      </c>
      <c r="N3" s="6">
        <f>+TUM_db2_S3_Util!B3*Weighting!N2+TUM_db2_S3_Util!C3*Weighting!N3+TUM_db2_S3_Util!D3*Weighting!N4+TUM_db2_S3_Util!E3*Weighting!N5+TUM_db2_S3_Util!F3*Weighting!N6+TUM_db2_S3_Util!G3*Weighting!N7+TUM_db2_S3_Util!H3*Weighting!N8+TUM_db2_S3_Util!I3*Weighting!N9+TUM_db2_S3_Util!J3*Weighting!N10+TUM_db2_S3_Util!K3*Weighting!N11+TUM_db2_S3_Util!L3*Weighting!N12+TUM_db2_S3_Util!M3*Weighting!N13+TUM_db2_S3_Util!N3*Weighting!N14+TUM_db2_S3_Util!O3*Weighting!N15+TUM_db2_S3_Util!P3*Weighting!N16+TUM_db2_S3_Util!Q3*Weighting!N17</f>
        <v>-0.20176312375471961</v>
      </c>
      <c r="O3" s="6">
        <f>+TUM_db2_S3_Util!B3*Weighting!O2+TUM_db2_S3_Util!C3*Weighting!O3+TUM_db2_S3_Util!D3*Weighting!O4+TUM_db2_S3_Util!E3*Weighting!O5+TUM_db2_S3_Util!F3*Weighting!O6+TUM_db2_S3_Util!G3*Weighting!O7+TUM_db2_S3_Util!H3*Weighting!O8+TUM_db2_S3_Util!I3*Weighting!O9+TUM_db2_S3_Util!J3*Weighting!O10+TUM_db2_S3_Util!K3*Weighting!O11+TUM_db2_S3_Util!L3*Weighting!O12+TUM_db2_S3_Util!M3*Weighting!O13+TUM_db2_S3_Util!N3*Weighting!O14+TUM_db2_S3_Util!O3*Weighting!O15+TUM_db2_S3_Util!P3*Weighting!O16+TUM_db2_S3_Util!Q3*Weighting!O17</f>
        <v>-0.18485648630192258</v>
      </c>
      <c r="P3" s="6">
        <f>+TUM_db2_S3_Util!B3*Weighting!P2+TUM_db2_S3_Util!C3*Weighting!P3+TUM_db2_S3_Util!D3*Weighting!P4+TUM_db2_S3_Util!E3*Weighting!P5+TUM_db2_S3_Util!F3*Weighting!P6+TUM_db2_S3_Util!G3*Weighting!P7+TUM_db2_S3_Util!H3*Weighting!P8+TUM_db2_S3_Util!I3*Weighting!P9+TUM_db2_S3_Util!J3*Weighting!P10+TUM_db2_S3_Util!K3*Weighting!P11+TUM_db2_S3_Util!L3*Weighting!P12+TUM_db2_S3_Util!M3*Weighting!P13+TUM_db2_S3_Util!N3*Weighting!P14+TUM_db2_S3_Util!O3*Weighting!P15+TUM_db2_S3_Util!P3*Weighting!P16+TUM_db2_S3_Util!Q3*Weighting!P17</f>
        <v>-7.302498239229871E-2</v>
      </c>
      <c r="Q3" s="6">
        <f>+TUM_db2_S3_Util!B3*Weighting!Q2+TUM_db2_S3_Util!C3*Weighting!Q3+TUM_db2_S3_Util!D3*Weighting!Q4+TUM_db2_S3_Util!E3*Weighting!Q5+TUM_db2_S3_Util!F3*Weighting!Q6+TUM_db2_S3_Util!G3*Weighting!Q7+TUM_db2_S3_Util!H3*Weighting!Q8+TUM_db2_S3_Util!I3*Weighting!Q9+TUM_db2_S3_Util!J3*Weighting!Q10+TUM_db2_S3_Util!K3*Weighting!Q11+TUM_db2_S3_Util!L3*Weighting!Q12+TUM_db2_S3_Util!M3*Weighting!Q13+TUM_db2_S3_Util!N3*Weighting!Q14+TUM_db2_S3_Util!O3*Weighting!Q15+TUM_db2_S3_Util!P3*Weighting!Q16+TUM_db2_S3_Util!Q3*Weighting!Q17</f>
        <v>-4.6911782802013576E-3</v>
      </c>
      <c r="R3" s="6">
        <f>+TUM_db2_S3_Util!B3*Weighting!R2+TUM_db2_S3_Util!C3*Weighting!R3+TUM_db2_S3_Util!D3*Weighting!R4+TUM_db2_S3_Util!E3*Weighting!R5+TUM_db2_S3_Util!F3*Weighting!R6+TUM_db2_S3_Util!G3*Weighting!R7+TUM_db2_S3_Util!H3*Weighting!R8+TUM_db2_S3_Util!I3*Weighting!R9+TUM_db2_S3_Util!J3*Weighting!R10+TUM_db2_S3_Util!K3*Weighting!R11+TUM_db2_S3_Util!L3*Weighting!R12+TUM_db2_S3_Util!M3*Weighting!R13+TUM_db2_S3_Util!N3*Weighting!R14+TUM_db2_S3_Util!O3*Weighting!R15+TUM_db2_S3_Util!P3*Weighting!R16+TUM_db2_S3_Util!Q3*Weighting!R17</f>
        <v>-3.1220071190189717E-2</v>
      </c>
      <c r="S3" s="6">
        <f>+TUM_db2_S3_Util!B3*Weighting!S2+TUM_db2_S3_Util!C3*Weighting!S3+TUM_db2_S3_Util!D3*Weighting!S4+TUM_db2_S3_Util!E3*Weighting!S5+TUM_db2_S3_Util!F3*Weighting!S6+TUM_db2_S3_Util!G3*Weighting!S7+TUM_db2_S3_Util!H3*Weighting!S8+TUM_db2_S3_Util!I3*Weighting!S9+TUM_db2_S3_Util!J3*Weighting!S10+TUM_db2_S3_Util!K3*Weighting!S11+TUM_db2_S3_Util!L3*Weighting!S12+TUM_db2_S3_Util!M3*Weighting!S13+TUM_db2_S3_Util!N3*Weighting!S14+TUM_db2_S3_Util!O3*Weighting!S15+TUM_db2_S3_Util!P3*Weighting!S16+TUM_db2_S3_Util!Q3*Weighting!S17</f>
        <v>-2.0780452023582318E-2</v>
      </c>
      <c r="T3" s="6">
        <f>+TUM_db2_S3_Util!B3*Weighting!T2+TUM_db2_S3_Util!C3*Weighting!T3+TUM_db2_S3_Util!D3*Weighting!T4+TUM_db2_S3_Util!E3*Weighting!T5+TUM_db2_S3_Util!F3*Weighting!T6+TUM_db2_S3_Util!G3*Weighting!T7+TUM_db2_S3_Util!H3*Weighting!T8+TUM_db2_S3_Util!I3*Weighting!T9+TUM_db2_S3_Util!J3*Weighting!T10+TUM_db2_S3_Util!K3*Weighting!T11+TUM_db2_S3_Util!L3*Weighting!T12+TUM_db2_S3_Util!M3*Weighting!T13+TUM_db2_S3_Util!N3*Weighting!T14+TUM_db2_S3_Util!O3*Weighting!T15+TUM_db2_S3_Util!P3*Weighting!T16+TUM_db2_S3_Util!Q3*Weighting!T17</f>
        <v>-2.2852335611456085E-2</v>
      </c>
      <c r="U3" s="6">
        <f>+TUM_db2_S3_Util!B3*Weighting!U2+TUM_db2_S3_Util!C3*Weighting!U3+TUM_db2_S3_Util!D3*Weighting!U4+TUM_db2_S3_Util!E3*Weighting!U5+TUM_db2_S3_Util!F3*Weighting!U6+TUM_db2_S3_Util!G3*Weighting!U7+TUM_db2_S3_Util!H3*Weighting!U8+TUM_db2_S3_Util!I3*Weighting!U9+TUM_db2_S3_Util!J3*Weighting!U10+TUM_db2_S3_Util!K3*Weighting!U11+TUM_db2_S3_Util!L3*Weighting!U12+TUM_db2_S3_Util!M3*Weighting!U13+TUM_db2_S3_Util!N3*Weighting!U14+TUM_db2_S3_Util!O3*Weighting!U15+TUM_db2_S3_Util!P3*Weighting!U16+TUM_db2_S3_Util!Q3*Weighting!U17</f>
        <v>-3.4034776617371666E-3</v>
      </c>
      <c r="V3" s="6">
        <f>+TUM_db2_S3_Util!B3*Weighting!V2+TUM_db2_S3_Util!C3*Weighting!V3+TUM_db2_S3_Util!D3*Weighting!V4+TUM_db2_S3_Util!E3*Weighting!V5+TUM_db2_S3_Util!F3*Weighting!V6+TUM_db2_S3_Util!G3*Weighting!V7+TUM_db2_S3_Util!H3*Weighting!V8+TUM_db2_S3_Util!I3*Weighting!V9+TUM_db2_S3_Util!J3*Weighting!V10+TUM_db2_S3_Util!K3*Weighting!V11+TUM_db2_S3_Util!L3*Weighting!V12+TUM_db2_S3_Util!M3*Weighting!V13+TUM_db2_S3_Util!N3*Weighting!V14+TUM_db2_S3_Util!O3*Weighting!V15+TUM_db2_S3_Util!P3*Weighting!V16+TUM_db2_S3_Util!Q3*Weighting!V17</f>
        <v>-1.2811193259736824E-2</v>
      </c>
      <c r="W3" s="6">
        <f>+TUM_db2_S3_Util!B3*Weighting!W2+TUM_db2_S3_Util!C3*Weighting!W3+TUM_db2_S3_Util!D3*Weighting!W4+TUM_db2_S3_Util!E3*Weighting!W5+TUM_db2_S3_Util!F3*Weighting!W6+TUM_db2_S3_Util!G3*Weighting!W7+TUM_db2_S3_Util!H3*Weighting!W8+TUM_db2_S3_Util!I3*Weighting!W9+TUM_db2_S3_Util!J3*Weighting!W10+TUM_db2_S3_Util!K3*Weighting!W11+TUM_db2_S3_Util!L3*Weighting!W12+TUM_db2_S3_Util!M3*Weighting!W13+TUM_db2_S3_Util!N3*Weighting!W14+TUM_db2_S3_Util!O3*Weighting!W15+TUM_db2_S3_Util!P3*Weighting!W16+TUM_db2_S3_Util!Q3*Weighting!W17</f>
        <v>-0.20991536543697975</v>
      </c>
      <c r="X3" s="6">
        <f>+TUM_db2_S3_Util!B3*Weighting!X2+TUM_db2_S3_Util!C3*Weighting!X3+TUM_db2_S3_Util!D3*Weighting!X4+TUM_db2_S3_Util!E3*Weighting!X5+TUM_db2_S3_Util!F3*Weighting!X6+TUM_db2_S3_Util!G3*Weighting!X7+TUM_db2_S3_Util!H3*Weighting!X8+TUM_db2_S3_Util!I3*Weighting!X9+TUM_db2_S3_Util!J3*Weighting!X10+TUM_db2_S3_Util!K3*Weighting!X11+TUM_db2_S3_Util!L3*Weighting!X12+TUM_db2_S3_Util!M3*Weighting!X13+TUM_db2_S3_Util!N3*Weighting!X14+TUM_db2_S3_Util!O3*Weighting!X15+TUM_db2_S3_Util!P3*Weighting!X16+TUM_db2_S3_Util!Q3*Weighting!X17</f>
        <v>-7.115646812958459E-3</v>
      </c>
      <c r="Y3" s="6">
        <f>+TUM_db2_S3_Util!B3*Weighting!Y2+TUM_db2_S3_Util!C3*Weighting!Y3+TUM_db2_S3_Util!D3*Weighting!Y4+TUM_db2_S3_Util!E3*Weighting!Y5+TUM_db2_S3_Util!F3*Weighting!Y6+TUM_db2_S3_Util!G3*Weighting!Y7+TUM_db2_S3_Util!H3*Weighting!Y8+TUM_db2_S3_Util!I3*Weighting!Y9+TUM_db2_S3_Util!J3*Weighting!Y10+TUM_db2_S3_Util!K3*Weighting!Y11+TUM_db2_S3_Util!L3*Weighting!Y12+TUM_db2_S3_Util!M3*Weighting!Y13+TUM_db2_S3_Util!N3*Weighting!Y14+TUM_db2_S3_Util!O3*Weighting!Y15+TUM_db2_S3_Util!P3*Weighting!Y16+TUM_db2_S3_Util!Q3*Weighting!Y17</f>
        <v>-3.1739007025633702E-3</v>
      </c>
      <c r="Z3" s="6">
        <f>+TUM_db2_S3_Util!B3*Weighting!Z2+TUM_db2_S3_Util!C3*Weighting!Z3+TUM_db2_S3_Util!D3*Weighting!Z4+TUM_db2_S3_Util!E3*Weighting!Z5+TUM_db2_S3_Util!F3*Weighting!Z6+TUM_db2_S3_Util!G3*Weighting!Z7+TUM_db2_S3_Util!H3*Weighting!Z8+TUM_db2_S3_Util!I3*Weighting!Z9+TUM_db2_S3_Util!J3*Weighting!Z10+TUM_db2_S3_Util!K3*Weighting!Z11+TUM_db2_S3_Util!L3*Weighting!Z12+TUM_db2_S3_Util!M3*Weighting!Z13+TUM_db2_S3_Util!N3*Weighting!Z14+TUM_db2_S3_Util!O3*Weighting!Z15+TUM_db2_S3_Util!P3*Weighting!Z16+TUM_db2_S3_Util!Q3*Weighting!Z17</f>
        <v>-9.2799500720803785E-2</v>
      </c>
      <c r="AA3" s="6">
        <f>+TUM_db2_S3_Util!B3*Weighting!AA2+TUM_db2_S3_Util!C3*Weighting!AA3+TUM_db2_S3_Util!D3*Weighting!AA4+TUM_db2_S3_Util!E3*Weighting!AA5+TUM_db2_S3_Util!F3*Weighting!AA6+TUM_db2_S3_Util!G3*Weighting!AA7+TUM_db2_S3_Util!H3*Weighting!AA8+TUM_db2_S3_Util!I3*Weighting!AA9+TUM_db2_S3_Util!J3*Weighting!AA10+TUM_db2_S3_Util!K3*Weighting!AA11+TUM_db2_S3_Util!L3*Weighting!AA12+TUM_db2_S3_Util!M3*Weighting!AA13+TUM_db2_S3_Util!N3*Weighting!AA14+TUM_db2_S3_Util!O3*Weighting!AA15+TUM_db2_S3_Util!P3*Weighting!AA16+TUM_db2_S3_Util!Q3*Weighting!AA17</f>
        <v>-5.6409697762222204E-2</v>
      </c>
    </row>
    <row r="4" spans="1:27" x14ac:dyDescent="0.35">
      <c r="A4" s="5" t="s">
        <v>3</v>
      </c>
      <c r="B4" s="6">
        <f ca="1">+TUM_db2_S3_Util!B4*Weighting!B2+TUM_db2_S3_Util!C4*Weighting!B3+TUM_db2_S3_Util!D4*Weighting!B4+TUM_db2_S3_Util!E4*Weighting!B5+TUM_db2_S3_Util!F4*Weighting!B6+TUM_db2_S3_Util!G4*Weighting!B7+TUM_db2_S3_Util!H4*Weighting!B8+TUM_db2_S3_Util!I4*Weighting!B9+TUM_db2_S3_Util!J4*Weighting!B10+TUM_db2_S3_Util!K4*Weighting!B11+TUM_db2_S3_Util!L4*Weighting!B12+TUM_db2_S3_Util!M4*Weighting!B13+TUM_db2_S3_Util!N4*Weighting!B14+TUM_db2_S3_Util!O4*Weighting!B15+TUM_db2_S3_Util!P4*Weighting!B16+TUM_db2_S3_Util!Q4*Weighting!B17</f>
        <v>-6.2344596625579305</v>
      </c>
      <c r="C4" s="6">
        <f ca="1">+TUM_db2_S3_Util!B4*Weighting!C2+TUM_db2_S3_Util!C4*Weighting!C3+TUM_db2_S3_Util!D4*Weighting!C4+TUM_db2_S3_Util!E4*Weighting!C5+TUM_db2_S3_Util!F4*Weighting!C6+TUM_db2_S3_Util!G4*Weighting!C7+TUM_db2_S3_Util!H4*Weighting!C8+TUM_db2_S3_Util!I4*Weighting!C9+TUM_db2_S3_Util!J4*Weighting!C10+TUM_db2_S3_Util!K4*Weighting!C11+TUM_db2_S3_Util!L4*Weighting!C12+TUM_db2_S3_Util!M4*Weighting!C13+TUM_db2_S3_Util!N4*Weighting!C14+TUM_db2_S3_Util!O4*Weighting!C15+TUM_db2_S3_Util!P4*Weighting!C16+TUM_db2_S3_Util!Q4*Weighting!C17</f>
        <v>-5.5908650468781298</v>
      </c>
      <c r="D4" s="6">
        <f ca="1">+TUM_db2_S3_Util!B4*Weighting!D2+TUM_db2_S3_Util!C4*Weighting!D3+TUM_db2_S3_Util!D4*Weighting!D4+TUM_db2_S3_Util!E4*Weighting!D5+TUM_db2_S3_Util!F4*Weighting!D6+TUM_db2_S3_Util!G4*Weighting!D7+TUM_db2_S3_Util!H4*Weighting!D8+TUM_db2_S3_Util!I4*Weighting!D9+TUM_db2_S3_Util!J4*Weighting!D10+TUM_db2_S3_Util!K4*Weighting!D11+TUM_db2_S3_Util!L4*Weighting!D12+TUM_db2_S3_Util!M4*Weighting!D13+TUM_db2_S3_Util!N4*Weighting!D14+TUM_db2_S3_Util!O4*Weighting!D15+TUM_db2_S3_Util!P4*Weighting!D16+TUM_db2_S3_Util!Q4*Weighting!D17</f>
        <v>-6.0890510409697773</v>
      </c>
      <c r="E4" s="6">
        <f ca="1">+TUM_db2_S3_Util!B4*Weighting!E2+TUM_db2_S3_Util!C4*Weighting!E3+TUM_db2_S3_Util!D4*Weighting!E4+TUM_db2_S3_Util!E4*Weighting!E5+TUM_db2_S3_Util!F4*Weighting!E6+TUM_db2_S3_Util!G4*Weighting!E7+TUM_db2_S3_Util!H4*Weighting!E8+TUM_db2_S3_Util!I4*Weighting!E9+TUM_db2_S3_Util!J4*Weighting!E10+TUM_db2_S3_Util!K4*Weighting!E11+TUM_db2_S3_Util!L4*Weighting!E12+TUM_db2_S3_Util!M4*Weighting!E13+TUM_db2_S3_Util!N4*Weighting!E14+TUM_db2_S3_Util!O4*Weighting!E15+TUM_db2_S3_Util!P4*Weighting!E16+TUM_db2_S3_Util!Q4*Weighting!E17</f>
        <v>-2.4317242823517295</v>
      </c>
      <c r="F4" s="6">
        <f ca="1">+TUM_db2_S3_Util!B4*Weighting!F2+TUM_db2_S3_Util!C4*Weighting!F3+TUM_db2_S3_Util!D4*Weighting!F4+TUM_db2_S3_Util!E4*Weighting!F5+TUM_db2_S3_Util!F4*Weighting!F6+TUM_db2_S3_Util!G4*Weighting!F7+TUM_db2_S3_Util!H4*Weighting!F8+TUM_db2_S3_Util!I4*Weighting!F9+TUM_db2_S3_Util!J4*Weighting!F10+TUM_db2_S3_Util!K4*Weighting!F11+TUM_db2_S3_Util!L4*Weighting!F12+TUM_db2_S3_Util!M4*Weighting!F13+TUM_db2_S3_Util!N4*Weighting!F14+TUM_db2_S3_Util!O4*Weighting!F15+TUM_db2_S3_Util!P4*Weighting!F16+TUM_db2_S3_Util!Q4*Weighting!F17</f>
        <v>-6.1332410916500697</v>
      </c>
      <c r="G4" s="6">
        <f>+TUM_db2_S3_Util!B4*Weighting!G2+TUM_db2_S3_Util!C4*Weighting!G3+TUM_db2_S3_Util!D4*Weighting!G4+TUM_db2_S3_Util!E4*Weighting!G5+TUM_db2_S3_Util!F4*Weighting!G6+TUM_db2_S3_Util!G4*Weighting!G7+TUM_db2_S3_Util!H4*Weighting!G8+TUM_db2_S3_Util!I4*Weighting!G9+TUM_db2_S3_Util!J4*Weighting!G10+TUM_db2_S3_Util!K4*Weighting!G11+TUM_db2_S3_Util!L4*Weighting!G12+TUM_db2_S3_Util!M4*Weighting!G13+TUM_db2_S3_Util!N4*Weighting!G14+TUM_db2_S3_Util!O4*Weighting!G15+TUM_db2_S3_Util!P4*Weighting!G16+TUM_db2_S3_Util!Q4*Weighting!G17</f>
        <v>-4.0273247878317093</v>
      </c>
      <c r="H4" s="6">
        <f>+TUM_db2_S3_Util!B4*Weighting!H2+TUM_db2_S3_Util!C4*Weighting!H3+TUM_db2_S3_Util!D4*Weighting!H4+TUM_db2_S3_Util!E4*Weighting!H5+TUM_db2_S3_Util!F4*Weighting!H6+TUM_db2_S3_Util!G4*Weighting!H7+TUM_db2_S3_Util!H4*Weighting!H8+TUM_db2_S3_Util!I4*Weighting!H9+TUM_db2_S3_Util!J4*Weighting!H10+TUM_db2_S3_Util!K4*Weighting!H11+TUM_db2_S3_Util!L4*Weighting!H12+TUM_db2_S3_Util!M4*Weighting!H13+TUM_db2_S3_Util!N4*Weighting!H14+TUM_db2_S3_Util!O4*Weighting!H15+TUM_db2_S3_Util!P4*Weighting!H16+TUM_db2_S3_Util!Q4*Weighting!H17</f>
        <v>-4.1642427663211459</v>
      </c>
      <c r="I4" s="6">
        <f>+TUM_db2_S3_Util!B4*Weighting!I2+TUM_db2_S3_Util!C4*Weighting!I3+TUM_db2_S3_Util!D4*Weighting!I4+TUM_db2_S3_Util!E4*Weighting!I5+TUM_db2_S3_Util!F4*Weighting!I6+TUM_db2_S3_Util!G4*Weighting!I7+TUM_db2_S3_Util!H4*Weighting!I8+TUM_db2_S3_Util!I4*Weighting!I9+TUM_db2_S3_Util!J4*Weighting!I10+TUM_db2_S3_Util!K4*Weighting!I11+TUM_db2_S3_Util!L4*Weighting!I12+TUM_db2_S3_Util!M4*Weighting!I13+TUM_db2_S3_Util!N4*Weighting!I14+TUM_db2_S3_Util!O4*Weighting!I15+TUM_db2_S3_Util!P4*Weighting!I16+TUM_db2_S3_Util!Q4*Weighting!I17</f>
        <v>-4.1439901071508922</v>
      </c>
      <c r="J4" s="6">
        <f>+TUM_db2_S3_Util!B4*Weighting!J2+TUM_db2_S3_Util!C4*Weighting!J3+TUM_db2_S3_Util!D4*Weighting!J4+TUM_db2_S3_Util!E4*Weighting!J5+TUM_db2_S3_Util!F4*Weighting!J6+TUM_db2_S3_Util!G4*Weighting!J7+TUM_db2_S3_Util!H4*Weighting!J8+TUM_db2_S3_Util!I4*Weighting!J9+TUM_db2_S3_Util!J4*Weighting!J10+TUM_db2_S3_Util!K4*Weighting!J11+TUM_db2_S3_Util!L4*Weighting!J12+TUM_db2_S3_Util!M4*Weighting!J13+TUM_db2_S3_Util!N4*Weighting!J14+TUM_db2_S3_Util!O4*Weighting!J15+TUM_db2_S3_Util!P4*Weighting!J16+TUM_db2_S3_Util!Q4*Weighting!J17</f>
        <v>-2.9703557232070787</v>
      </c>
      <c r="K4" s="6">
        <f>+TUM_db2_S3_Util!B4*Weighting!K2+TUM_db2_S3_Util!C4*Weighting!K3+TUM_db2_S3_Util!D4*Weighting!K4+TUM_db2_S3_Util!E4*Weighting!K5+TUM_db2_S3_Util!F4*Weighting!K6+TUM_db2_S3_Util!G4*Weighting!K7+TUM_db2_S3_Util!H4*Weighting!K8+TUM_db2_S3_Util!I4*Weighting!K9+TUM_db2_S3_Util!J4*Weighting!K10+TUM_db2_S3_Util!K4*Weighting!K11+TUM_db2_S3_Util!L4*Weighting!K12+TUM_db2_S3_Util!M4*Weighting!K13+TUM_db2_S3_Util!N4*Weighting!K14+TUM_db2_S3_Util!O4*Weighting!K15+TUM_db2_S3_Util!P4*Weighting!K16+TUM_db2_S3_Util!Q4*Weighting!K17</f>
        <v>-4.1869877505683313</v>
      </c>
      <c r="L4" s="6">
        <f>+TUM_db2_S3_Util!B4*Weighting!L2+TUM_db2_S3_Util!C4*Weighting!L3+TUM_db2_S3_Util!D4*Weighting!L4+TUM_db2_S3_Util!E4*Weighting!L5+TUM_db2_S3_Util!F4*Weighting!L6+TUM_db2_S3_Util!G4*Weighting!L7+TUM_db2_S3_Util!H4*Weighting!L8+TUM_db2_S3_Util!I4*Weighting!L9+TUM_db2_S3_Util!J4*Weighting!L10+TUM_db2_S3_Util!K4*Weighting!L11+TUM_db2_S3_Util!L4*Weighting!L12+TUM_db2_S3_Util!M4*Weighting!L13+TUM_db2_S3_Util!N4*Weighting!L14+TUM_db2_S3_Util!O4*Weighting!L15+TUM_db2_S3_Util!P4*Weighting!L16+TUM_db2_S3_Util!Q4*Weighting!L17</f>
        <v>-6.9433363915905355</v>
      </c>
      <c r="M4" s="6">
        <f>+TUM_db2_S3_Util!B4*Weighting!M2+TUM_db2_S3_Util!C4*Weighting!M3+TUM_db2_S3_Util!D4*Weighting!M4+TUM_db2_S3_Util!E4*Weighting!M5+TUM_db2_S3_Util!F4*Weighting!M6+TUM_db2_S3_Util!G4*Weighting!M7+TUM_db2_S3_Util!H4*Weighting!M8+TUM_db2_S3_Util!I4*Weighting!M9+TUM_db2_S3_Util!J4*Weighting!M10+TUM_db2_S3_Util!K4*Weighting!M11+TUM_db2_S3_Util!L4*Weighting!M12+TUM_db2_S3_Util!M4*Weighting!M13+TUM_db2_S3_Util!N4*Weighting!M14+TUM_db2_S3_Util!O4*Weighting!M15+TUM_db2_S3_Util!P4*Weighting!M16+TUM_db2_S3_Util!Q4*Weighting!M17</f>
        <v>-0.11658860665023368</v>
      </c>
      <c r="N4" s="6">
        <f>+TUM_db2_S3_Util!B4*Weighting!N2+TUM_db2_S3_Util!C4*Weighting!N3+TUM_db2_S3_Util!D4*Weighting!N4+TUM_db2_S3_Util!E4*Weighting!N5+TUM_db2_S3_Util!F4*Weighting!N6+TUM_db2_S3_Util!G4*Weighting!N7+TUM_db2_S3_Util!H4*Weighting!N8+TUM_db2_S3_Util!I4*Weighting!N9+TUM_db2_S3_Util!J4*Weighting!N10+TUM_db2_S3_Util!K4*Weighting!N11+TUM_db2_S3_Util!L4*Weighting!N12+TUM_db2_S3_Util!M4*Weighting!N13+TUM_db2_S3_Util!N4*Weighting!N14+TUM_db2_S3_Util!O4*Weighting!N15+TUM_db2_S3_Util!P4*Weighting!N16+TUM_db2_S3_Util!Q4*Weighting!N17</f>
        <v>-11.323972284423226</v>
      </c>
      <c r="O4" s="6">
        <f>+TUM_db2_S3_Util!B4*Weighting!O2+TUM_db2_S3_Util!C4*Weighting!O3+TUM_db2_S3_Util!D4*Weighting!O4+TUM_db2_S3_Util!E4*Weighting!O5+TUM_db2_S3_Util!F4*Weighting!O6+TUM_db2_S3_Util!G4*Weighting!O7+TUM_db2_S3_Util!H4*Weighting!O8+TUM_db2_S3_Util!I4*Weighting!O9+TUM_db2_S3_Util!J4*Weighting!O10+TUM_db2_S3_Util!K4*Weighting!O11+TUM_db2_S3_Util!L4*Weighting!O12+TUM_db2_S3_Util!M4*Weighting!O13+TUM_db2_S3_Util!N4*Weighting!O14+TUM_db2_S3_Util!O4*Weighting!O15+TUM_db2_S3_Util!P4*Weighting!O16+TUM_db2_S3_Util!Q4*Weighting!O17</f>
        <v>-10.408751655543009</v>
      </c>
      <c r="P4" s="6">
        <f>+TUM_db2_S3_Util!B4*Weighting!P2+TUM_db2_S3_Util!C4*Weighting!P3+TUM_db2_S3_Util!D4*Weighting!P4+TUM_db2_S3_Util!E4*Weighting!P5+TUM_db2_S3_Util!F4*Weighting!P6+TUM_db2_S3_Util!G4*Weighting!P7+TUM_db2_S3_Util!H4*Weighting!P8+TUM_db2_S3_Util!I4*Weighting!P9+TUM_db2_S3_Util!J4*Weighting!P10+TUM_db2_S3_Util!K4*Weighting!P11+TUM_db2_S3_Util!L4*Weighting!P12+TUM_db2_S3_Util!M4*Weighting!P13+TUM_db2_S3_Util!N4*Weighting!P14+TUM_db2_S3_Util!O4*Weighting!P15+TUM_db2_S3_Util!P4*Weighting!P16+TUM_db2_S3_Util!Q4*Weighting!P17</f>
        <v>-7.6552592269810766</v>
      </c>
      <c r="Q4" s="6">
        <f>+TUM_db2_S3_Util!B4*Weighting!Q2+TUM_db2_S3_Util!C4*Weighting!Q3+TUM_db2_S3_Util!D4*Weighting!Q4+TUM_db2_S3_Util!E4*Weighting!Q5+TUM_db2_S3_Util!F4*Weighting!Q6+TUM_db2_S3_Util!G4*Weighting!Q7+TUM_db2_S3_Util!H4*Weighting!Q8+TUM_db2_S3_Util!I4*Weighting!Q9+TUM_db2_S3_Util!J4*Weighting!Q10+TUM_db2_S3_Util!K4*Weighting!Q11+TUM_db2_S3_Util!L4*Weighting!Q12+TUM_db2_S3_Util!M4*Weighting!Q13+TUM_db2_S3_Util!N4*Weighting!Q14+TUM_db2_S3_Util!O4*Weighting!Q15+TUM_db2_S3_Util!P4*Weighting!Q16+TUM_db2_S3_Util!Q4*Weighting!Q17</f>
        <v>-0.40747755204194364</v>
      </c>
      <c r="R4" s="6">
        <f>+TUM_db2_S3_Util!B4*Weighting!R2+TUM_db2_S3_Util!C4*Weighting!R3+TUM_db2_S3_Util!D4*Weighting!R4+TUM_db2_S3_Util!E4*Weighting!R5+TUM_db2_S3_Util!F4*Weighting!R6+TUM_db2_S3_Util!G4*Weighting!R7+TUM_db2_S3_Util!H4*Weighting!R8+TUM_db2_S3_Util!I4*Weighting!R9+TUM_db2_S3_Util!J4*Weighting!R10+TUM_db2_S3_Util!K4*Weighting!R11+TUM_db2_S3_Util!L4*Weighting!R12+TUM_db2_S3_Util!M4*Weighting!R13+TUM_db2_S3_Util!N4*Weighting!R14+TUM_db2_S3_Util!O4*Weighting!R15+TUM_db2_S3_Util!P4*Weighting!R16+TUM_db2_S3_Util!Q4*Weighting!R17</f>
        <v>-1.7476227531682864</v>
      </c>
      <c r="S4" s="6">
        <f>+TUM_db2_S3_Util!B4*Weighting!S2+TUM_db2_S3_Util!C4*Weighting!S3+TUM_db2_S3_Util!D4*Weighting!S4+TUM_db2_S3_Util!E4*Weighting!S5+TUM_db2_S3_Util!F4*Weighting!S6+TUM_db2_S3_Util!G4*Weighting!S7+TUM_db2_S3_Util!H4*Weighting!S8+TUM_db2_S3_Util!I4*Weighting!S9+TUM_db2_S3_Util!J4*Weighting!S10+TUM_db2_S3_Util!K4*Weighting!S11+TUM_db2_S3_Util!L4*Weighting!S12+TUM_db2_S3_Util!M4*Weighting!S13+TUM_db2_S3_Util!N4*Weighting!S14+TUM_db2_S3_Util!O4*Weighting!S15+TUM_db2_S3_Util!P4*Weighting!S16+TUM_db2_S3_Util!Q4*Weighting!S17</f>
        <v>-6.8338870721554485</v>
      </c>
      <c r="T4" s="6">
        <f>+TUM_db2_S3_Util!B4*Weighting!T2+TUM_db2_S3_Util!C4*Weighting!T3+TUM_db2_S3_Util!D4*Weighting!T4+TUM_db2_S3_Util!E4*Weighting!T5+TUM_db2_S3_Util!F4*Weighting!T6+TUM_db2_S3_Util!G4*Weighting!T7+TUM_db2_S3_Util!H4*Weighting!T8+TUM_db2_S3_Util!I4*Weighting!T9+TUM_db2_S3_Util!J4*Weighting!T10+TUM_db2_S3_Util!K4*Weighting!T11+TUM_db2_S3_Util!L4*Weighting!T12+TUM_db2_S3_Util!M4*Weighting!T13+TUM_db2_S3_Util!N4*Weighting!T14+TUM_db2_S3_Util!O4*Weighting!T15+TUM_db2_S3_Util!P4*Weighting!T16+TUM_db2_S3_Util!Q4*Weighting!T17</f>
        <v>-9.1579542243537357</v>
      </c>
      <c r="U4" s="6">
        <f>+TUM_db2_S3_Util!B4*Weighting!U2+TUM_db2_S3_Util!C4*Weighting!U3+TUM_db2_S3_Util!D4*Weighting!U4+TUM_db2_S3_Util!E4*Weighting!U5+TUM_db2_S3_Util!F4*Weighting!U6+TUM_db2_S3_Util!G4*Weighting!U7+TUM_db2_S3_Util!H4*Weighting!U8+TUM_db2_S3_Util!I4*Weighting!U9+TUM_db2_S3_Util!J4*Weighting!U10+TUM_db2_S3_Util!K4*Weighting!U11+TUM_db2_S3_Util!L4*Weighting!U12+TUM_db2_S3_Util!M4*Weighting!U13+TUM_db2_S3_Util!N4*Weighting!U14+TUM_db2_S3_Util!O4*Weighting!U15+TUM_db2_S3_Util!P4*Weighting!U16+TUM_db2_S3_Util!Q4*Weighting!U17</f>
        <v>-0.19521666454124273</v>
      </c>
      <c r="V4" s="6">
        <f>+TUM_db2_S3_Util!B4*Weighting!V2+TUM_db2_S3_Util!C4*Weighting!V3+TUM_db2_S3_Util!D4*Weighting!V4+TUM_db2_S3_Util!E4*Weighting!V5+TUM_db2_S3_Util!F4*Weighting!V6+TUM_db2_S3_Util!G4*Weighting!V7+TUM_db2_S3_Util!H4*Weighting!V8+TUM_db2_S3_Util!I4*Weighting!V9+TUM_db2_S3_Util!J4*Weighting!V10+TUM_db2_S3_Util!K4*Weighting!V11+TUM_db2_S3_Util!L4*Weighting!V12+TUM_db2_S3_Util!M4*Weighting!V13+TUM_db2_S3_Util!N4*Weighting!V14+TUM_db2_S3_Util!O4*Weighting!V15+TUM_db2_S3_Util!P4*Weighting!V16+TUM_db2_S3_Util!Q4*Weighting!V17</f>
        <v>-0.93249792435346479</v>
      </c>
      <c r="W4" s="6">
        <f>+TUM_db2_S3_Util!B4*Weighting!W2+TUM_db2_S3_Util!C4*Weighting!W3+TUM_db2_S3_Util!D4*Weighting!W4+TUM_db2_S3_Util!E4*Weighting!W5+TUM_db2_S3_Util!F4*Weighting!W6+TUM_db2_S3_Util!G4*Weighting!W7+TUM_db2_S3_Util!H4*Weighting!W8+TUM_db2_S3_Util!I4*Weighting!W9+TUM_db2_S3_Util!J4*Weighting!W10+TUM_db2_S3_Util!K4*Weighting!W11+TUM_db2_S3_Util!L4*Weighting!W12+TUM_db2_S3_Util!M4*Weighting!W13+TUM_db2_S3_Util!N4*Weighting!W14+TUM_db2_S3_Util!O4*Weighting!W15+TUM_db2_S3_Util!P4*Weighting!W16+TUM_db2_S3_Util!Q4*Weighting!W17</f>
        <v>-1.770721902142433</v>
      </c>
      <c r="X4" s="6">
        <f>+TUM_db2_S3_Util!B4*Weighting!X2+TUM_db2_S3_Util!C4*Weighting!X3+TUM_db2_S3_Util!D4*Weighting!X4+TUM_db2_S3_Util!E4*Weighting!X5+TUM_db2_S3_Util!F4*Weighting!X6+TUM_db2_S3_Util!G4*Weighting!X7+TUM_db2_S3_Util!H4*Weighting!X8+TUM_db2_S3_Util!I4*Weighting!X9+TUM_db2_S3_Util!J4*Weighting!X10+TUM_db2_S3_Util!K4*Weighting!X11+TUM_db2_S3_Util!L4*Weighting!X12+TUM_db2_S3_Util!M4*Weighting!X13+TUM_db2_S3_Util!N4*Weighting!X14+TUM_db2_S3_Util!O4*Weighting!X15+TUM_db2_S3_Util!P4*Weighting!X16+TUM_db2_S3_Util!Q4*Weighting!X17</f>
        <v>-0.35973690519071433</v>
      </c>
      <c r="Y4" s="6">
        <f>+TUM_db2_S3_Util!B4*Weighting!Y2+TUM_db2_S3_Util!C4*Weighting!Y3+TUM_db2_S3_Util!D4*Weighting!Y4+TUM_db2_S3_Util!E4*Weighting!Y5+TUM_db2_S3_Util!F4*Weighting!Y6+TUM_db2_S3_Util!G4*Weighting!Y7+TUM_db2_S3_Util!H4*Weighting!Y8+TUM_db2_S3_Util!I4*Weighting!Y9+TUM_db2_S3_Util!J4*Weighting!Y10+TUM_db2_S3_Util!K4*Weighting!Y11+TUM_db2_S3_Util!L4*Weighting!Y12+TUM_db2_S3_Util!M4*Weighting!Y13+TUM_db2_S3_Util!N4*Weighting!Y14+TUM_db2_S3_Util!O4*Weighting!Y15+TUM_db2_S3_Util!P4*Weighting!Y16+TUM_db2_S3_Util!Q4*Weighting!Y17</f>
        <v>-0.24758975089640287</v>
      </c>
      <c r="Z4" s="6">
        <f>+TUM_db2_S3_Util!B4*Weighting!Z2+TUM_db2_S3_Util!C4*Weighting!Z3+TUM_db2_S3_Util!D4*Weighting!Z4+TUM_db2_S3_Util!E4*Weighting!Z5+TUM_db2_S3_Util!F4*Weighting!Z6+TUM_db2_S3_Util!G4*Weighting!Z7+TUM_db2_S3_Util!H4*Weighting!Z8+TUM_db2_S3_Util!I4*Weighting!Z9+TUM_db2_S3_Util!J4*Weighting!Z10+TUM_db2_S3_Util!K4*Weighting!Z11+TUM_db2_S3_Util!L4*Weighting!Z12+TUM_db2_S3_Util!M4*Weighting!Z13+TUM_db2_S3_Util!N4*Weighting!Z14+TUM_db2_S3_Util!O4*Weighting!Z15+TUM_db2_S3_Util!P4*Weighting!Z16+TUM_db2_S3_Util!Q4*Weighting!Z17</f>
        <v>-2.6324029265284543</v>
      </c>
      <c r="AA4" s="6">
        <f>+TUM_db2_S3_Util!B4*Weighting!AA2+TUM_db2_S3_Util!C4*Weighting!AA3+TUM_db2_S3_Util!D4*Weighting!AA4+TUM_db2_S3_Util!E4*Weighting!AA5+TUM_db2_S3_Util!F4*Weighting!AA6+TUM_db2_S3_Util!G4*Weighting!AA7+TUM_db2_S3_Util!H4*Weighting!AA8+TUM_db2_S3_Util!I4*Weighting!AA9+TUM_db2_S3_Util!J4*Weighting!AA10+TUM_db2_S3_Util!K4*Weighting!AA11+TUM_db2_S3_Util!L4*Weighting!AA12+TUM_db2_S3_Util!M4*Weighting!AA13+TUM_db2_S3_Util!N4*Weighting!AA14+TUM_db2_S3_Util!O4*Weighting!AA15+TUM_db2_S3_Util!P4*Weighting!AA16+TUM_db2_S3_Util!Q4*Weighting!AA17</f>
        <v>-3.7041807647471341</v>
      </c>
    </row>
  </sheetData>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2_S3_Mat!B2*Weighting!B2+TUM_db2_S3_Mat!C2*Weighting!B3+TUM_db2_S3_Mat!D2*Weighting!B4+TUM_db2_S3_Mat!E2*Weighting!B5+TUM_db2_S3_Mat!F2*Weighting!B6+TUM_db2_S3_Mat!G2*Weighting!B7+TUM_db2_S3_Mat!H2*Weighting!B8+TUM_db2_S3_Mat!I2*Weighting!B9+TUM_db2_S3_Mat!J2*Weighting!B10+TUM_db2_S3_Mat!K2*Weighting!B11+TUM_db2_S3_Mat!L2*Weighting!B12+TUM_db2_S3_Mat!M2*Weighting!B13+TUM_db2_S3_Mat!N2*Weighting!B14+TUM_db2_S3_Mat!O2*Weighting!B15+TUM_db2_S3_Mat!P2*Weighting!B16+TUM_db2_S3_Mat!Q2*Weighting!B17</f>
        <v>166.49642572839011</v>
      </c>
      <c r="C2" s="6">
        <f ca="1">+TUM_db2_S3_Mat!B2*Weighting!C2+TUM_db2_S3_Mat!C2*Weighting!C3+TUM_db2_S3_Mat!D2*Weighting!C4+TUM_db2_S3_Mat!E2*Weighting!C5+TUM_db2_S3_Mat!F2*Weighting!C6+TUM_db2_S3_Mat!G2*Weighting!C7+TUM_db2_S3_Mat!H2*Weighting!C8+TUM_db2_S3_Mat!I2*Weighting!C9+TUM_db2_S3_Mat!J2*Weighting!C10+TUM_db2_S3_Mat!K2*Weighting!C11+TUM_db2_S3_Mat!L2*Weighting!C12+TUM_db2_S3_Mat!M2*Weighting!C13+TUM_db2_S3_Mat!N2*Weighting!C14+TUM_db2_S3_Mat!O2*Weighting!C15+TUM_db2_S3_Mat!P2*Weighting!C16+TUM_db2_S3_Mat!Q2*Weighting!C17</f>
        <v>123.1107846003227</v>
      </c>
      <c r="D2" s="6">
        <f ca="1">+TUM_db2_S3_Mat!B2*Weighting!D2+TUM_db2_S3_Mat!C2*Weighting!D3+TUM_db2_S3_Mat!D2*Weighting!D4+TUM_db2_S3_Mat!E2*Weighting!D5+TUM_db2_S3_Mat!F2*Weighting!D6+TUM_db2_S3_Mat!G2*Weighting!D7+TUM_db2_S3_Mat!H2*Weighting!D8+TUM_db2_S3_Mat!I2*Weighting!D9+TUM_db2_S3_Mat!J2*Weighting!D10+TUM_db2_S3_Mat!K2*Weighting!D11+TUM_db2_S3_Mat!L2*Weighting!D12+TUM_db2_S3_Mat!M2*Weighting!D13+TUM_db2_S3_Mat!N2*Weighting!D14+TUM_db2_S3_Mat!O2*Weighting!D15+TUM_db2_S3_Mat!P2*Weighting!D16+TUM_db2_S3_Mat!Q2*Weighting!D17</f>
        <v>161.69050439910214</v>
      </c>
      <c r="E2" s="6">
        <f ca="1">+TUM_db2_S3_Mat!B2*Weighting!E2+TUM_db2_S3_Mat!C2*Weighting!E3+TUM_db2_S3_Mat!D2*Weighting!E4+TUM_db2_S3_Mat!E2*Weighting!E5+TUM_db2_S3_Mat!F2*Weighting!E6+TUM_db2_S3_Mat!G2*Weighting!E7+TUM_db2_S3_Mat!H2*Weighting!E8+TUM_db2_S3_Mat!I2*Weighting!E9+TUM_db2_S3_Mat!J2*Weighting!E10+TUM_db2_S3_Mat!K2*Weighting!E11+TUM_db2_S3_Mat!L2*Weighting!E12+TUM_db2_S3_Mat!M2*Weighting!E13+TUM_db2_S3_Mat!N2*Weighting!E14+TUM_db2_S3_Mat!O2*Weighting!E15+TUM_db2_S3_Mat!P2*Weighting!E16+TUM_db2_S3_Mat!Q2*Weighting!E17</f>
        <v>91.693313046182766</v>
      </c>
      <c r="F2" s="6">
        <f ca="1">+TUM_db2_S3_Mat!B2*Weighting!F2+TUM_db2_S3_Mat!C2*Weighting!F3+TUM_db2_S3_Mat!D2*Weighting!F4+TUM_db2_S3_Mat!E2*Weighting!F5+TUM_db2_S3_Mat!F2*Weighting!F6+TUM_db2_S3_Mat!G2*Weighting!F7+TUM_db2_S3_Mat!H2*Weighting!F8+TUM_db2_S3_Mat!I2*Weighting!F9+TUM_db2_S3_Mat!J2*Weighting!F10+TUM_db2_S3_Mat!K2*Weighting!F11+TUM_db2_S3_Mat!L2*Weighting!F12+TUM_db2_S3_Mat!M2*Weighting!F13+TUM_db2_S3_Mat!N2*Weighting!F14+TUM_db2_S3_Mat!O2*Weighting!F15+TUM_db2_S3_Mat!P2*Weighting!F16+TUM_db2_S3_Mat!Q2*Weighting!F17</f>
        <v>140.0634073987865</v>
      </c>
      <c r="G2" s="6">
        <f>+TUM_db2_S3_Mat!B2*Weighting!G2+TUM_db2_S3_Mat!C2*Weighting!G3+TUM_db2_S3_Mat!D2*Weighting!G4+TUM_db2_S3_Mat!E2*Weighting!G5+TUM_db2_S3_Mat!F2*Weighting!G6+TUM_db2_S3_Mat!G2*Weighting!G7+TUM_db2_S3_Mat!H2*Weighting!G8+TUM_db2_S3_Mat!I2*Weighting!G9+TUM_db2_S3_Mat!J2*Weighting!G10+TUM_db2_S3_Mat!K2*Weighting!G11+TUM_db2_S3_Mat!L2*Weighting!G12+TUM_db2_S3_Mat!M2*Weighting!G13+TUM_db2_S3_Mat!N2*Weighting!G14+TUM_db2_S3_Mat!O2*Weighting!G15+TUM_db2_S3_Mat!P2*Weighting!G16+TUM_db2_S3_Mat!Q2*Weighting!G17</f>
        <v>175.5125253489384</v>
      </c>
      <c r="H2" s="6">
        <f>+TUM_db2_S3_Mat!B2*Weighting!H2+TUM_db2_S3_Mat!C2*Weighting!H3+TUM_db2_S3_Mat!D2*Weighting!H4+TUM_db2_S3_Mat!E2*Weighting!H5+TUM_db2_S3_Mat!F2*Weighting!H6+TUM_db2_S3_Mat!G2*Weighting!H7+TUM_db2_S3_Mat!H2*Weighting!H8+TUM_db2_S3_Mat!I2*Weighting!H9+TUM_db2_S3_Mat!J2*Weighting!H10+TUM_db2_S3_Mat!K2*Weighting!H11+TUM_db2_S3_Mat!L2*Weighting!H12+TUM_db2_S3_Mat!M2*Weighting!H13+TUM_db2_S3_Mat!N2*Weighting!H14+TUM_db2_S3_Mat!O2*Weighting!H15+TUM_db2_S3_Mat!P2*Weighting!H16+TUM_db2_S3_Mat!Q2*Weighting!H17</f>
        <v>191.45755521774626</v>
      </c>
      <c r="I2" s="6">
        <f>+TUM_db2_S3_Mat!B2*Weighting!I2+TUM_db2_S3_Mat!C2*Weighting!I3+TUM_db2_S3_Mat!D2*Weighting!I4+TUM_db2_S3_Mat!E2*Weighting!I5+TUM_db2_S3_Mat!F2*Weighting!I6+TUM_db2_S3_Mat!G2*Weighting!I7+TUM_db2_S3_Mat!H2*Weighting!I8+TUM_db2_S3_Mat!I2*Weighting!I9+TUM_db2_S3_Mat!J2*Weighting!I10+TUM_db2_S3_Mat!K2*Weighting!I11+TUM_db2_S3_Mat!L2*Weighting!I12+TUM_db2_S3_Mat!M2*Weighting!I13+TUM_db2_S3_Mat!N2*Weighting!I14+TUM_db2_S3_Mat!O2*Weighting!I15+TUM_db2_S3_Mat!P2*Weighting!I16+TUM_db2_S3_Mat!Q2*Weighting!I17</f>
        <v>170.37919639931579</v>
      </c>
      <c r="J2" s="6">
        <f>+TUM_db2_S3_Mat!B2*Weighting!J2+TUM_db2_S3_Mat!C2*Weighting!J3+TUM_db2_S3_Mat!D2*Weighting!J4+TUM_db2_S3_Mat!E2*Weighting!J5+TUM_db2_S3_Mat!F2*Weighting!J6+TUM_db2_S3_Mat!G2*Weighting!J7+TUM_db2_S3_Mat!H2*Weighting!J8+TUM_db2_S3_Mat!I2*Weighting!J9+TUM_db2_S3_Mat!J2*Weighting!J10+TUM_db2_S3_Mat!K2*Weighting!J11+TUM_db2_S3_Mat!L2*Weighting!J12+TUM_db2_S3_Mat!M2*Weighting!J13+TUM_db2_S3_Mat!N2*Weighting!J14+TUM_db2_S3_Mat!O2*Weighting!J15+TUM_db2_S3_Mat!P2*Weighting!J16+TUM_db2_S3_Mat!Q2*Weighting!J17</f>
        <v>220.92339464470339</v>
      </c>
      <c r="K2" s="6">
        <f>+TUM_db2_S3_Mat!B2*Weighting!K2+TUM_db2_S3_Mat!C2*Weighting!K3+TUM_db2_S3_Mat!D2*Weighting!K4+TUM_db2_S3_Mat!E2*Weighting!K5+TUM_db2_S3_Mat!F2*Weighting!K6+TUM_db2_S3_Mat!G2*Weighting!K7+TUM_db2_S3_Mat!H2*Weighting!K8+TUM_db2_S3_Mat!I2*Weighting!K9+TUM_db2_S3_Mat!J2*Weighting!K10+TUM_db2_S3_Mat!K2*Weighting!K11+TUM_db2_S3_Mat!L2*Weighting!K12+TUM_db2_S3_Mat!M2*Weighting!K13+TUM_db2_S3_Mat!N2*Weighting!K14+TUM_db2_S3_Mat!O2*Weighting!K15+TUM_db2_S3_Mat!P2*Weighting!K16+TUM_db2_S3_Mat!Q2*Weighting!K17</f>
        <v>131.63305787991797</v>
      </c>
      <c r="L2" s="6">
        <f>+TUM_db2_S3_Mat!B2*Weighting!L2+TUM_db2_S3_Mat!C2*Weighting!L3+TUM_db2_S3_Mat!D2*Weighting!L4+TUM_db2_S3_Mat!E2*Weighting!L5+TUM_db2_S3_Mat!F2*Weighting!L6+TUM_db2_S3_Mat!G2*Weighting!L7+TUM_db2_S3_Mat!H2*Weighting!L8+TUM_db2_S3_Mat!I2*Weighting!L9+TUM_db2_S3_Mat!J2*Weighting!L10+TUM_db2_S3_Mat!K2*Weighting!L11+TUM_db2_S3_Mat!L2*Weighting!L12+TUM_db2_S3_Mat!M2*Weighting!L13+TUM_db2_S3_Mat!N2*Weighting!L14+TUM_db2_S3_Mat!O2*Weighting!L15+TUM_db2_S3_Mat!P2*Weighting!L16+TUM_db2_S3_Mat!Q2*Weighting!L17</f>
        <v>38.957205161906174</v>
      </c>
      <c r="M2" s="6">
        <f>+TUM_db2_S3_Mat!B2*Weighting!M2+TUM_db2_S3_Mat!C2*Weighting!M3+TUM_db2_S3_Mat!D2*Weighting!M4+TUM_db2_S3_Mat!E2*Weighting!M5+TUM_db2_S3_Mat!F2*Weighting!M6+TUM_db2_S3_Mat!G2*Weighting!M7+TUM_db2_S3_Mat!H2*Weighting!M8+TUM_db2_S3_Mat!I2*Weighting!M9+TUM_db2_S3_Mat!J2*Weighting!M10+TUM_db2_S3_Mat!K2*Weighting!M11+TUM_db2_S3_Mat!L2*Weighting!M12+TUM_db2_S3_Mat!M2*Weighting!M13+TUM_db2_S3_Mat!N2*Weighting!M14+TUM_db2_S3_Mat!O2*Weighting!M15+TUM_db2_S3_Mat!P2*Weighting!M16+TUM_db2_S3_Mat!Q2*Weighting!M17</f>
        <v>1.7352417554567487</v>
      </c>
      <c r="N2" s="6">
        <f>+TUM_db2_S3_Mat!B2*Weighting!N2+TUM_db2_S3_Mat!C2*Weighting!N3+TUM_db2_S3_Mat!D2*Weighting!N4+TUM_db2_S3_Mat!E2*Weighting!N5+TUM_db2_S3_Mat!F2*Weighting!N6+TUM_db2_S3_Mat!G2*Weighting!N7+TUM_db2_S3_Mat!H2*Weighting!N8+TUM_db2_S3_Mat!I2*Weighting!N9+TUM_db2_S3_Mat!J2*Weighting!N10+TUM_db2_S3_Mat!K2*Weighting!N11+TUM_db2_S3_Mat!L2*Weighting!N12+TUM_db2_S3_Mat!M2*Weighting!N13+TUM_db2_S3_Mat!N2*Weighting!N14+TUM_db2_S3_Mat!O2*Weighting!N15+TUM_db2_S3_Mat!P2*Weighting!N16+TUM_db2_S3_Mat!Q2*Weighting!N17</f>
        <v>509.06979152341734</v>
      </c>
      <c r="O2" s="6">
        <f>+TUM_db2_S3_Mat!B2*Weighting!O2+TUM_db2_S3_Mat!C2*Weighting!O3+TUM_db2_S3_Mat!D2*Weighting!O4+TUM_db2_S3_Mat!E2*Weighting!O5+TUM_db2_S3_Mat!F2*Weighting!O6+TUM_db2_S3_Mat!G2*Weighting!O7+TUM_db2_S3_Mat!H2*Weighting!O8+TUM_db2_S3_Mat!I2*Weighting!O9+TUM_db2_S3_Mat!J2*Weighting!O10+TUM_db2_S3_Mat!K2*Weighting!O11+TUM_db2_S3_Mat!L2*Weighting!O12+TUM_db2_S3_Mat!M2*Weighting!O13+TUM_db2_S3_Mat!N2*Weighting!O14+TUM_db2_S3_Mat!O2*Weighting!O15+TUM_db2_S3_Mat!P2*Weighting!O16+TUM_db2_S3_Mat!Q2*Weighting!O17</f>
        <v>-157.72696863371789</v>
      </c>
      <c r="P2" s="6">
        <f>+TUM_db2_S3_Mat!B2*Weighting!P2+TUM_db2_S3_Mat!C2*Weighting!P3+TUM_db2_S3_Mat!D2*Weighting!P4+TUM_db2_S3_Mat!E2*Weighting!P5+TUM_db2_S3_Mat!F2*Weighting!P6+TUM_db2_S3_Mat!G2*Weighting!P7+TUM_db2_S3_Mat!H2*Weighting!P8+TUM_db2_S3_Mat!I2*Weighting!P9+TUM_db2_S3_Mat!J2*Weighting!P10+TUM_db2_S3_Mat!K2*Weighting!P11+TUM_db2_S3_Mat!L2*Weighting!P12+TUM_db2_S3_Mat!M2*Weighting!P13+TUM_db2_S3_Mat!N2*Weighting!P14+TUM_db2_S3_Mat!O2*Weighting!P15+TUM_db2_S3_Mat!P2*Weighting!P16+TUM_db2_S3_Mat!Q2*Weighting!P17</f>
        <v>56.618185338171706</v>
      </c>
      <c r="Q2" s="6">
        <f>+TUM_db2_S3_Mat!B2*Weighting!Q2+TUM_db2_S3_Mat!C2*Weighting!Q3+TUM_db2_S3_Mat!D2*Weighting!Q4+TUM_db2_S3_Mat!E2*Weighting!Q5+TUM_db2_S3_Mat!F2*Weighting!Q6+TUM_db2_S3_Mat!G2*Weighting!Q7+TUM_db2_S3_Mat!H2*Weighting!Q8+TUM_db2_S3_Mat!I2*Weighting!Q9+TUM_db2_S3_Mat!J2*Weighting!Q10+TUM_db2_S3_Mat!K2*Weighting!Q11+TUM_db2_S3_Mat!L2*Weighting!Q12+TUM_db2_S3_Mat!M2*Weighting!Q13+TUM_db2_S3_Mat!N2*Weighting!Q14+TUM_db2_S3_Mat!O2*Weighting!Q15+TUM_db2_S3_Mat!P2*Weighting!Q16+TUM_db2_S3_Mat!Q2*Weighting!Q17</f>
        <v>4.4547008979516676</v>
      </c>
      <c r="R2" s="6">
        <f>+TUM_db2_S3_Mat!B2*Weighting!R2+TUM_db2_S3_Mat!C2*Weighting!R3+TUM_db2_S3_Mat!D2*Weighting!R4+TUM_db2_S3_Mat!E2*Weighting!R5+TUM_db2_S3_Mat!F2*Weighting!R6+TUM_db2_S3_Mat!G2*Weighting!R7+TUM_db2_S3_Mat!H2*Weighting!R8+TUM_db2_S3_Mat!I2*Weighting!R9+TUM_db2_S3_Mat!J2*Weighting!R10+TUM_db2_S3_Mat!K2*Weighting!R11+TUM_db2_S3_Mat!L2*Weighting!R12+TUM_db2_S3_Mat!M2*Weighting!R13+TUM_db2_S3_Mat!N2*Weighting!R14+TUM_db2_S3_Mat!O2*Weighting!R15+TUM_db2_S3_Mat!P2*Weighting!R16+TUM_db2_S3_Mat!Q2*Weighting!R17</f>
        <v>62.883545300859382</v>
      </c>
      <c r="S2" s="6">
        <f>+TUM_db2_S3_Mat!B2*Weighting!S2+TUM_db2_S3_Mat!C2*Weighting!S3+TUM_db2_S3_Mat!D2*Weighting!S4+TUM_db2_S3_Mat!E2*Weighting!S5+TUM_db2_S3_Mat!F2*Weighting!S6+TUM_db2_S3_Mat!G2*Weighting!S7+TUM_db2_S3_Mat!H2*Weighting!S8+TUM_db2_S3_Mat!I2*Weighting!S9+TUM_db2_S3_Mat!J2*Weighting!S10+TUM_db2_S3_Mat!K2*Weighting!S11+TUM_db2_S3_Mat!L2*Weighting!S12+TUM_db2_S3_Mat!M2*Weighting!S13+TUM_db2_S3_Mat!N2*Weighting!S14+TUM_db2_S3_Mat!O2*Weighting!S15+TUM_db2_S3_Mat!P2*Weighting!S16+TUM_db2_S3_Mat!Q2*Weighting!S17</f>
        <v>78.430372365009958</v>
      </c>
      <c r="T2" s="6">
        <f>+TUM_db2_S3_Mat!B2*Weighting!T2+TUM_db2_S3_Mat!C2*Weighting!T3+TUM_db2_S3_Mat!D2*Weighting!T4+TUM_db2_S3_Mat!E2*Weighting!T5+TUM_db2_S3_Mat!F2*Weighting!T6+TUM_db2_S3_Mat!G2*Weighting!T7+TUM_db2_S3_Mat!H2*Weighting!T8+TUM_db2_S3_Mat!I2*Weighting!T9+TUM_db2_S3_Mat!J2*Weighting!T10+TUM_db2_S3_Mat!K2*Weighting!T11+TUM_db2_S3_Mat!L2*Weighting!T12+TUM_db2_S3_Mat!M2*Weighting!T13+TUM_db2_S3_Mat!N2*Weighting!T14+TUM_db2_S3_Mat!O2*Weighting!T15+TUM_db2_S3_Mat!P2*Weighting!T16+TUM_db2_S3_Mat!Q2*Weighting!T17</f>
        <v>99.662075972306184</v>
      </c>
      <c r="U2" s="6">
        <f>+TUM_db2_S3_Mat!B2*Weighting!U2+TUM_db2_S3_Mat!C2*Weighting!U3+TUM_db2_S3_Mat!D2*Weighting!U4+TUM_db2_S3_Mat!E2*Weighting!U5+TUM_db2_S3_Mat!F2*Weighting!U6+TUM_db2_S3_Mat!G2*Weighting!U7+TUM_db2_S3_Mat!H2*Weighting!U8+TUM_db2_S3_Mat!I2*Weighting!U9+TUM_db2_S3_Mat!J2*Weighting!U10+TUM_db2_S3_Mat!K2*Weighting!U11+TUM_db2_S3_Mat!L2*Weighting!U12+TUM_db2_S3_Mat!M2*Weighting!U13+TUM_db2_S3_Mat!N2*Weighting!U14+TUM_db2_S3_Mat!O2*Weighting!U15+TUM_db2_S3_Mat!P2*Weighting!U16+TUM_db2_S3_Mat!Q2*Weighting!U17</f>
        <v>67.963549446127942</v>
      </c>
      <c r="V2" s="6">
        <f>+TUM_db2_S3_Mat!B2*Weighting!V2+TUM_db2_S3_Mat!C2*Weighting!V3+TUM_db2_S3_Mat!D2*Weighting!V4+TUM_db2_S3_Mat!E2*Weighting!V5+TUM_db2_S3_Mat!F2*Weighting!V6+TUM_db2_S3_Mat!G2*Weighting!V7+TUM_db2_S3_Mat!H2*Weighting!V8+TUM_db2_S3_Mat!I2*Weighting!V9+TUM_db2_S3_Mat!J2*Weighting!V10+TUM_db2_S3_Mat!K2*Weighting!V11+TUM_db2_S3_Mat!L2*Weighting!V12+TUM_db2_S3_Mat!M2*Weighting!V13+TUM_db2_S3_Mat!N2*Weighting!V14+TUM_db2_S3_Mat!O2*Weighting!V15+TUM_db2_S3_Mat!P2*Weighting!V16+TUM_db2_S3_Mat!Q2*Weighting!V17</f>
        <v>131.84040918373714</v>
      </c>
      <c r="W2" s="6">
        <f>+TUM_db2_S3_Mat!B2*Weighting!W2+TUM_db2_S3_Mat!C2*Weighting!W3+TUM_db2_S3_Mat!D2*Weighting!W4+TUM_db2_S3_Mat!E2*Weighting!W5+TUM_db2_S3_Mat!F2*Weighting!W6+TUM_db2_S3_Mat!G2*Weighting!W7+TUM_db2_S3_Mat!H2*Weighting!W8+TUM_db2_S3_Mat!I2*Weighting!W9+TUM_db2_S3_Mat!J2*Weighting!W10+TUM_db2_S3_Mat!K2*Weighting!W11+TUM_db2_S3_Mat!L2*Weighting!W12+TUM_db2_S3_Mat!M2*Weighting!W13+TUM_db2_S3_Mat!N2*Weighting!W14+TUM_db2_S3_Mat!O2*Weighting!W15+TUM_db2_S3_Mat!P2*Weighting!W16+TUM_db2_S3_Mat!Q2*Weighting!W17</f>
        <v>674.95860670703325</v>
      </c>
      <c r="X2" s="6">
        <f>+TUM_db2_S3_Mat!B2*Weighting!X2+TUM_db2_S3_Mat!C2*Weighting!X3+TUM_db2_S3_Mat!D2*Weighting!X4+TUM_db2_S3_Mat!E2*Weighting!X5+TUM_db2_S3_Mat!F2*Weighting!X6+TUM_db2_S3_Mat!G2*Weighting!X7+TUM_db2_S3_Mat!H2*Weighting!X8+TUM_db2_S3_Mat!I2*Weighting!X9+TUM_db2_S3_Mat!J2*Weighting!X10+TUM_db2_S3_Mat!K2*Weighting!X11+TUM_db2_S3_Mat!L2*Weighting!X12+TUM_db2_S3_Mat!M2*Weighting!X13+TUM_db2_S3_Mat!N2*Weighting!X14+TUM_db2_S3_Mat!O2*Weighting!X15+TUM_db2_S3_Mat!P2*Weighting!X16+TUM_db2_S3_Mat!Q2*Weighting!X17</f>
        <v>85.190006680000295</v>
      </c>
      <c r="Y2" s="6">
        <f>+TUM_db2_S3_Mat!B2*Weighting!Y2+TUM_db2_S3_Mat!C2*Weighting!Y3+TUM_db2_S3_Mat!D2*Weighting!Y4+TUM_db2_S3_Mat!E2*Weighting!Y5+TUM_db2_S3_Mat!F2*Weighting!Y6+TUM_db2_S3_Mat!G2*Weighting!Y7+TUM_db2_S3_Mat!H2*Weighting!Y8+TUM_db2_S3_Mat!I2*Weighting!Y9+TUM_db2_S3_Mat!J2*Weighting!Y10+TUM_db2_S3_Mat!K2*Weighting!Y11+TUM_db2_S3_Mat!L2*Weighting!Y12+TUM_db2_S3_Mat!M2*Weighting!Y13+TUM_db2_S3_Mat!N2*Weighting!Y14+TUM_db2_S3_Mat!O2*Weighting!Y15+TUM_db2_S3_Mat!P2*Weighting!Y16+TUM_db2_S3_Mat!Q2*Weighting!Y17</f>
        <v>1012.683569865972</v>
      </c>
      <c r="Z2" s="6">
        <f>+TUM_db2_S3_Mat!B2*Weighting!Z2+TUM_db2_S3_Mat!C2*Weighting!Z3+TUM_db2_S3_Mat!D2*Weighting!Z4+TUM_db2_S3_Mat!E2*Weighting!Z5+TUM_db2_S3_Mat!F2*Weighting!Z6+TUM_db2_S3_Mat!G2*Weighting!Z7+TUM_db2_S3_Mat!H2*Weighting!Z8+TUM_db2_S3_Mat!I2*Weighting!Z9+TUM_db2_S3_Mat!J2*Weighting!Z10+TUM_db2_S3_Mat!K2*Weighting!Z11+TUM_db2_S3_Mat!L2*Weighting!Z12+TUM_db2_S3_Mat!M2*Weighting!Z13+TUM_db2_S3_Mat!N2*Weighting!Z14+TUM_db2_S3_Mat!O2*Weighting!Z15+TUM_db2_S3_Mat!P2*Weighting!Z16+TUM_db2_S3_Mat!Q2*Weighting!Z17</f>
        <v>83.48312359250022</v>
      </c>
      <c r="AA2" s="6">
        <f>+TUM_db2_S3_Mat!B2*Weighting!AA2+TUM_db2_S3_Mat!C2*Weighting!AA3+TUM_db2_S3_Mat!D2*Weighting!AA4+TUM_db2_S3_Mat!E2*Weighting!AA5+TUM_db2_S3_Mat!F2*Weighting!AA6+TUM_db2_S3_Mat!G2*Weighting!AA7+TUM_db2_S3_Mat!H2*Weighting!AA8+TUM_db2_S3_Mat!I2*Weighting!AA9+TUM_db2_S3_Mat!J2*Weighting!AA10+TUM_db2_S3_Mat!K2*Weighting!AA11+TUM_db2_S3_Mat!L2*Weighting!AA12+TUM_db2_S3_Mat!M2*Weighting!AA13+TUM_db2_S3_Mat!N2*Weighting!AA14+TUM_db2_S3_Mat!O2*Weighting!AA15+TUM_db2_S3_Mat!P2*Weighting!AA16+TUM_db2_S3_Mat!Q2*Weighting!AA17</f>
        <v>57.99699042628226</v>
      </c>
    </row>
    <row r="3" spans="1:27" x14ac:dyDescent="0.35">
      <c r="A3" s="5" t="s">
        <v>2</v>
      </c>
      <c r="B3" s="6">
        <f ca="1">+TUM_db2_S3_Mat!B3*Weighting!B2+TUM_db2_S3_Mat!C3*Weighting!B3+TUM_db2_S3_Mat!D3*Weighting!B4+TUM_db2_S3_Mat!E3*Weighting!B5+TUM_db2_S3_Mat!F3*Weighting!B6+TUM_db2_S3_Mat!G3*Weighting!B7+TUM_db2_S3_Mat!H3*Weighting!B8+TUM_db2_S3_Mat!I3*Weighting!B9+TUM_db2_S3_Mat!J3*Weighting!B10+TUM_db2_S3_Mat!K3*Weighting!B11+TUM_db2_S3_Mat!L3*Weighting!B12+TUM_db2_S3_Mat!M3*Weighting!B13+TUM_db2_S3_Mat!N3*Weighting!B14+TUM_db2_S3_Mat!O3*Weighting!B15+TUM_db2_S3_Mat!P3*Weighting!B16+TUM_db2_S3_Mat!Q3*Weighting!B17</f>
        <v>36.701183904895117</v>
      </c>
      <c r="C3" s="6">
        <f ca="1">+TUM_db2_S3_Mat!B3*Weighting!C2+TUM_db2_S3_Mat!C3*Weighting!C3+TUM_db2_S3_Mat!D3*Weighting!C4+TUM_db2_S3_Mat!E3*Weighting!C5+TUM_db2_S3_Mat!F3*Weighting!C6+TUM_db2_S3_Mat!G3*Weighting!C7+TUM_db2_S3_Mat!H3*Weighting!C8+TUM_db2_S3_Mat!I3*Weighting!C9+TUM_db2_S3_Mat!J3*Weighting!C10+TUM_db2_S3_Mat!K3*Weighting!C11+TUM_db2_S3_Mat!L3*Weighting!C12+TUM_db2_S3_Mat!M3*Weighting!C13+TUM_db2_S3_Mat!N3*Weighting!C14+TUM_db2_S3_Mat!O3*Weighting!C15+TUM_db2_S3_Mat!P3*Weighting!C16+TUM_db2_S3_Mat!Q3*Weighting!C17</f>
        <v>26.794742623002779</v>
      </c>
      <c r="D3" s="6">
        <f ca="1">+TUM_db2_S3_Mat!B3*Weighting!D2+TUM_db2_S3_Mat!C3*Weighting!D3+TUM_db2_S3_Mat!D3*Weighting!D4+TUM_db2_S3_Mat!E3*Weighting!D5+TUM_db2_S3_Mat!F3*Weighting!D6+TUM_db2_S3_Mat!G3*Weighting!D7+TUM_db2_S3_Mat!H3*Weighting!D8+TUM_db2_S3_Mat!I3*Weighting!D9+TUM_db2_S3_Mat!J3*Weighting!D10+TUM_db2_S3_Mat!K3*Weighting!D11+TUM_db2_S3_Mat!L3*Weighting!D12+TUM_db2_S3_Mat!M3*Weighting!D13+TUM_db2_S3_Mat!N3*Weighting!D14+TUM_db2_S3_Mat!O3*Weighting!D15+TUM_db2_S3_Mat!P3*Weighting!D16+TUM_db2_S3_Mat!Q3*Weighting!D17</f>
        <v>35.50994449652439</v>
      </c>
      <c r="E3" s="6">
        <f ca="1">+TUM_db2_S3_Mat!B3*Weighting!E2+TUM_db2_S3_Mat!C3*Weighting!E3+TUM_db2_S3_Mat!D3*Weighting!E4+TUM_db2_S3_Mat!E3*Weighting!E5+TUM_db2_S3_Mat!F3*Weighting!E6+TUM_db2_S3_Mat!G3*Weighting!E7+TUM_db2_S3_Mat!H3*Weighting!E8+TUM_db2_S3_Mat!I3*Weighting!E9+TUM_db2_S3_Mat!J3*Weighting!E10+TUM_db2_S3_Mat!K3*Weighting!E11+TUM_db2_S3_Mat!L3*Weighting!E12+TUM_db2_S3_Mat!M3*Weighting!E13+TUM_db2_S3_Mat!N3*Weighting!E14+TUM_db2_S3_Mat!O3*Weighting!E15+TUM_db2_S3_Mat!P3*Weighting!E16+TUM_db2_S3_Mat!Q3*Weighting!E17</f>
        <v>20.556389006723407</v>
      </c>
      <c r="F3" s="6">
        <f ca="1">+TUM_db2_S3_Mat!B3*Weighting!F2+TUM_db2_S3_Mat!C3*Weighting!F3+TUM_db2_S3_Mat!D3*Weighting!F4+TUM_db2_S3_Mat!E3*Weighting!F5+TUM_db2_S3_Mat!F3*Weighting!F6+TUM_db2_S3_Mat!G3*Weighting!F7+TUM_db2_S3_Mat!H3*Weighting!F8+TUM_db2_S3_Mat!I3*Weighting!F9+TUM_db2_S3_Mat!J3*Weighting!F10+TUM_db2_S3_Mat!K3*Weighting!F11+TUM_db2_S3_Mat!L3*Weighting!F12+TUM_db2_S3_Mat!M3*Weighting!F13+TUM_db2_S3_Mat!N3*Weighting!F14+TUM_db2_S3_Mat!O3*Weighting!F15+TUM_db2_S3_Mat!P3*Weighting!F16+TUM_db2_S3_Mat!Q3*Weighting!F17</f>
        <v>30.625126585122391</v>
      </c>
      <c r="G3" s="6">
        <f>+TUM_db2_S3_Mat!B3*Weighting!G2+TUM_db2_S3_Mat!C3*Weighting!G3+TUM_db2_S3_Mat!D3*Weighting!G4+TUM_db2_S3_Mat!E3*Weighting!G5+TUM_db2_S3_Mat!F3*Weighting!G6+TUM_db2_S3_Mat!G3*Weighting!G7+TUM_db2_S3_Mat!H3*Weighting!G8+TUM_db2_S3_Mat!I3*Weighting!G9+TUM_db2_S3_Mat!J3*Weighting!G10+TUM_db2_S3_Mat!K3*Weighting!G11+TUM_db2_S3_Mat!L3*Weighting!G12+TUM_db2_S3_Mat!M3*Weighting!G13+TUM_db2_S3_Mat!N3*Weighting!G14+TUM_db2_S3_Mat!O3*Weighting!G15+TUM_db2_S3_Mat!P3*Weighting!G16+TUM_db2_S3_Mat!Q3*Weighting!G17</f>
        <v>38.320595412881062</v>
      </c>
      <c r="H3" s="6">
        <f>+TUM_db2_S3_Mat!B3*Weighting!H2+TUM_db2_S3_Mat!C3*Weighting!H3+TUM_db2_S3_Mat!D3*Weighting!H4+TUM_db2_S3_Mat!E3*Weighting!H5+TUM_db2_S3_Mat!F3*Weighting!H6+TUM_db2_S3_Mat!G3*Weighting!H7+TUM_db2_S3_Mat!H3*Weighting!H8+TUM_db2_S3_Mat!I3*Weighting!H9+TUM_db2_S3_Mat!J3*Weighting!H10+TUM_db2_S3_Mat!K3*Weighting!H11+TUM_db2_S3_Mat!L3*Weighting!H12+TUM_db2_S3_Mat!M3*Weighting!H13+TUM_db2_S3_Mat!N3*Weighting!H14+TUM_db2_S3_Mat!O3*Weighting!H15+TUM_db2_S3_Mat!P3*Weighting!H16+TUM_db2_S3_Mat!Q3*Weighting!H17</f>
        <v>41.03616919605345</v>
      </c>
      <c r="I3" s="6">
        <f>+TUM_db2_S3_Mat!B3*Weighting!I2+TUM_db2_S3_Mat!C3*Weighting!I3+TUM_db2_S3_Mat!D3*Weighting!I4+TUM_db2_S3_Mat!E3*Weighting!I5+TUM_db2_S3_Mat!F3*Weighting!I6+TUM_db2_S3_Mat!G3*Weighting!I7+TUM_db2_S3_Mat!H3*Weighting!I8+TUM_db2_S3_Mat!I3*Weighting!I9+TUM_db2_S3_Mat!J3*Weighting!I10+TUM_db2_S3_Mat!K3*Weighting!I11+TUM_db2_S3_Mat!L3*Weighting!I12+TUM_db2_S3_Mat!M3*Weighting!I13+TUM_db2_S3_Mat!N3*Weighting!I14+TUM_db2_S3_Mat!O3*Weighting!I15+TUM_db2_S3_Mat!P3*Weighting!I16+TUM_db2_S3_Mat!Q3*Weighting!I17</f>
        <v>37.126264839578347</v>
      </c>
      <c r="J3" s="6">
        <f>+TUM_db2_S3_Mat!B3*Weighting!J2+TUM_db2_S3_Mat!C3*Weighting!J3+TUM_db2_S3_Mat!D3*Weighting!J4+TUM_db2_S3_Mat!E3*Weighting!J5+TUM_db2_S3_Mat!F3*Weighting!J6+TUM_db2_S3_Mat!G3*Weighting!J7+TUM_db2_S3_Mat!H3*Weighting!J8+TUM_db2_S3_Mat!I3*Weighting!J9+TUM_db2_S3_Mat!J3*Weighting!J10+TUM_db2_S3_Mat!K3*Weighting!J11+TUM_db2_S3_Mat!L3*Weighting!J12+TUM_db2_S3_Mat!M3*Weighting!J13+TUM_db2_S3_Mat!N3*Weighting!J14+TUM_db2_S3_Mat!O3*Weighting!J15+TUM_db2_S3_Mat!P3*Weighting!J16+TUM_db2_S3_Mat!Q3*Weighting!J17</f>
        <v>51.898746595855016</v>
      </c>
      <c r="K3" s="6">
        <f>+TUM_db2_S3_Mat!B3*Weighting!K2+TUM_db2_S3_Mat!C3*Weighting!K3+TUM_db2_S3_Mat!D3*Weighting!K4+TUM_db2_S3_Mat!E3*Weighting!K5+TUM_db2_S3_Mat!F3*Weighting!K6+TUM_db2_S3_Mat!G3*Weighting!K7+TUM_db2_S3_Mat!H3*Weighting!K8+TUM_db2_S3_Mat!I3*Weighting!K9+TUM_db2_S3_Mat!J3*Weighting!K10+TUM_db2_S3_Mat!K3*Weighting!K11+TUM_db2_S3_Mat!L3*Weighting!K12+TUM_db2_S3_Mat!M3*Weighting!K13+TUM_db2_S3_Mat!N3*Weighting!K14+TUM_db2_S3_Mat!O3*Weighting!K15+TUM_db2_S3_Mat!P3*Weighting!K16+TUM_db2_S3_Mat!Q3*Weighting!K17</f>
        <v>28.655658761305407</v>
      </c>
      <c r="L3" s="6">
        <f>+TUM_db2_S3_Mat!B3*Weighting!L2+TUM_db2_S3_Mat!C3*Weighting!L3+TUM_db2_S3_Mat!D3*Weighting!L4+TUM_db2_S3_Mat!E3*Weighting!L5+TUM_db2_S3_Mat!F3*Weighting!L6+TUM_db2_S3_Mat!G3*Weighting!L7+TUM_db2_S3_Mat!H3*Weighting!L8+TUM_db2_S3_Mat!I3*Weighting!L9+TUM_db2_S3_Mat!J3*Weighting!L10+TUM_db2_S3_Mat!K3*Weighting!L11+TUM_db2_S3_Mat!L3*Weighting!L12+TUM_db2_S3_Mat!M3*Weighting!L13+TUM_db2_S3_Mat!N3*Weighting!L14+TUM_db2_S3_Mat!O3*Weighting!L15+TUM_db2_S3_Mat!P3*Weighting!L16+TUM_db2_S3_Mat!Q3*Weighting!L17</f>
        <v>7.8862682259232919</v>
      </c>
      <c r="M3" s="6">
        <f>+TUM_db2_S3_Mat!B3*Weighting!M2+TUM_db2_S3_Mat!C3*Weighting!M3+TUM_db2_S3_Mat!D3*Weighting!M4+TUM_db2_S3_Mat!E3*Weighting!M5+TUM_db2_S3_Mat!F3*Weighting!M6+TUM_db2_S3_Mat!G3*Weighting!M7+TUM_db2_S3_Mat!H3*Weighting!M8+TUM_db2_S3_Mat!I3*Weighting!M9+TUM_db2_S3_Mat!J3*Weighting!M10+TUM_db2_S3_Mat!K3*Weighting!M11+TUM_db2_S3_Mat!L3*Weighting!M12+TUM_db2_S3_Mat!M3*Weighting!M13+TUM_db2_S3_Mat!N3*Weighting!M14+TUM_db2_S3_Mat!O3*Weighting!M15+TUM_db2_S3_Mat!P3*Weighting!M16+TUM_db2_S3_Mat!Q3*Weighting!M17</f>
        <v>0.36191639018786803</v>
      </c>
      <c r="N3" s="6">
        <f>+TUM_db2_S3_Mat!B3*Weighting!N2+TUM_db2_S3_Mat!C3*Weighting!N3+TUM_db2_S3_Mat!D3*Weighting!N4+TUM_db2_S3_Mat!E3*Weighting!N5+TUM_db2_S3_Mat!F3*Weighting!N6+TUM_db2_S3_Mat!G3*Weighting!N7+TUM_db2_S3_Mat!H3*Weighting!N8+TUM_db2_S3_Mat!I3*Weighting!N9+TUM_db2_S3_Mat!J3*Weighting!N10+TUM_db2_S3_Mat!K3*Weighting!N11+TUM_db2_S3_Mat!L3*Weighting!N12+TUM_db2_S3_Mat!M3*Weighting!N13+TUM_db2_S3_Mat!N3*Weighting!N14+TUM_db2_S3_Mat!O3*Weighting!N15+TUM_db2_S3_Mat!P3*Weighting!N16+TUM_db2_S3_Mat!Q3*Weighting!N17</f>
        <v>111.07418533476744</v>
      </c>
      <c r="O3" s="6">
        <f>+TUM_db2_S3_Mat!B3*Weighting!O2+TUM_db2_S3_Mat!C3*Weighting!O3+TUM_db2_S3_Mat!D3*Weighting!O4+TUM_db2_S3_Mat!E3*Weighting!O5+TUM_db2_S3_Mat!F3*Weighting!O6+TUM_db2_S3_Mat!G3*Weighting!O7+TUM_db2_S3_Mat!H3*Weighting!O8+TUM_db2_S3_Mat!I3*Weighting!O9+TUM_db2_S3_Mat!J3*Weighting!O10+TUM_db2_S3_Mat!K3*Weighting!O11+TUM_db2_S3_Mat!L3*Weighting!O12+TUM_db2_S3_Mat!M3*Weighting!O13+TUM_db2_S3_Mat!N3*Weighting!O14+TUM_db2_S3_Mat!O3*Weighting!O15+TUM_db2_S3_Mat!P3*Weighting!O16+TUM_db2_S3_Mat!Q3*Weighting!O17</f>
        <v>-19.698204725490388</v>
      </c>
      <c r="P3" s="6">
        <f>+TUM_db2_S3_Mat!B3*Weighting!P2+TUM_db2_S3_Mat!C3*Weighting!P3+TUM_db2_S3_Mat!D3*Weighting!P4+TUM_db2_S3_Mat!E3*Weighting!P5+TUM_db2_S3_Mat!F3*Weighting!P6+TUM_db2_S3_Mat!G3*Weighting!P7+TUM_db2_S3_Mat!H3*Weighting!P8+TUM_db2_S3_Mat!I3*Weighting!P9+TUM_db2_S3_Mat!J3*Weighting!P10+TUM_db2_S3_Mat!K3*Weighting!P11+TUM_db2_S3_Mat!L3*Weighting!P12+TUM_db2_S3_Mat!M3*Weighting!P13+TUM_db2_S3_Mat!N3*Weighting!P14+TUM_db2_S3_Mat!O3*Weighting!P15+TUM_db2_S3_Mat!P3*Weighting!P16+TUM_db2_S3_Mat!Q3*Weighting!P17</f>
        <v>11.187463510685502</v>
      </c>
      <c r="Q3" s="6">
        <f>+TUM_db2_S3_Mat!B3*Weighting!Q2+TUM_db2_S3_Mat!C3*Weighting!Q3+TUM_db2_S3_Mat!D3*Weighting!Q4+TUM_db2_S3_Mat!E3*Weighting!Q5+TUM_db2_S3_Mat!F3*Weighting!Q6+TUM_db2_S3_Mat!G3*Weighting!Q7+TUM_db2_S3_Mat!H3*Weighting!Q8+TUM_db2_S3_Mat!I3*Weighting!Q9+TUM_db2_S3_Mat!J3*Weighting!Q10+TUM_db2_S3_Mat!K3*Weighting!Q11+TUM_db2_S3_Mat!L3*Weighting!Q12+TUM_db2_S3_Mat!M3*Weighting!Q13+TUM_db2_S3_Mat!N3*Weighting!Q14+TUM_db2_S3_Mat!O3*Weighting!Q15+TUM_db2_S3_Mat!P3*Weighting!Q16+TUM_db2_S3_Mat!Q3*Weighting!Q17</f>
        <v>0.92230276399017241</v>
      </c>
      <c r="R3" s="6">
        <f>+TUM_db2_S3_Mat!B3*Weighting!R2+TUM_db2_S3_Mat!C3*Weighting!R3+TUM_db2_S3_Mat!D3*Weighting!R4+TUM_db2_S3_Mat!E3*Weighting!R5+TUM_db2_S3_Mat!F3*Weighting!R6+TUM_db2_S3_Mat!G3*Weighting!R7+TUM_db2_S3_Mat!H3*Weighting!R8+TUM_db2_S3_Mat!I3*Weighting!R9+TUM_db2_S3_Mat!J3*Weighting!R10+TUM_db2_S3_Mat!K3*Weighting!R11+TUM_db2_S3_Mat!L3*Weighting!R12+TUM_db2_S3_Mat!M3*Weighting!R13+TUM_db2_S3_Mat!N3*Weighting!R14+TUM_db2_S3_Mat!O3*Weighting!R15+TUM_db2_S3_Mat!P3*Weighting!R16+TUM_db2_S3_Mat!Q3*Weighting!R17</f>
        <v>13.500530690618856</v>
      </c>
      <c r="S3" s="6">
        <f>+TUM_db2_S3_Mat!B3*Weighting!S2+TUM_db2_S3_Mat!C3*Weighting!S3+TUM_db2_S3_Mat!D3*Weighting!S4+TUM_db2_S3_Mat!E3*Weighting!S5+TUM_db2_S3_Mat!F3*Weighting!S6+TUM_db2_S3_Mat!G3*Weighting!S7+TUM_db2_S3_Mat!H3*Weighting!S8+TUM_db2_S3_Mat!I3*Weighting!S9+TUM_db2_S3_Mat!J3*Weighting!S10+TUM_db2_S3_Mat!K3*Weighting!S11+TUM_db2_S3_Mat!L3*Weighting!S12+TUM_db2_S3_Mat!M3*Weighting!S13+TUM_db2_S3_Mat!N3*Weighting!S14+TUM_db2_S3_Mat!O3*Weighting!S15+TUM_db2_S3_Mat!P3*Weighting!S16+TUM_db2_S3_Mat!Q3*Weighting!S17</f>
        <v>15.367936893127316</v>
      </c>
      <c r="T3" s="6">
        <f>+TUM_db2_S3_Mat!B3*Weighting!T2+TUM_db2_S3_Mat!C3*Weighting!T3+TUM_db2_S3_Mat!D3*Weighting!T4+TUM_db2_S3_Mat!E3*Weighting!T5+TUM_db2_S3_Mat!F3*Weighting!T6+TUM_db2_S3_Mat!G3*Weighting!T7+TUM_db2_S3_Mat!H3*Weighting!T8+TUM_db2_S3_Mat!I3*Weighting!T9+TUM_db2_S3_Mat!J3*Weighting!T10+TUM_db2_S3_Mat!K3*Weighting!T11+TUM_db2_S3_Mat!L3*Weighting!T12+TUM_db2_S3_Mat!M3*Weighting!T13+TUM_db2_S3_Mat!N3*Weighting!T14+TUM_db2_S3_Mat!O3*Weighting!T15+TUM_db2_S3_Mat!P3*Weighting!T16+TUM_db2_S3_Mat!Q3*Weighting!T17</f>
        <v>19.359627843830047</v>
      </c>
      <c r="U3" s="6">
        <f>+TUM_db2_S3_Mat!B3*Weighting!U2+TUM_db2_S3_Mat!C3*Weighting!U3+TUM_db2_S3_Mat!D3*Weighting!U4+TUM_db2_S3_Mat!E3*Weighting!U5+TUM_db2_S3_Mat!F3*Weighting!U6+TUM_db2_S3_Mat!G3*Weighting!U7+TUM_db2_S3_Mat!H3*Weighting!U8+TUM_db2_S3_Mat!I3*Weighting!U9+TUM_db2_S3_Mat!J3*Weighting!U10+TUM_db2_S3_Mat!K3*Weighting!U11+TUM_db2_S3_Mat!L3*Weighting!U12+TUM_db2_S3_Mat!M3*Weighting!U13+TUM_db2_S3_Mat!N3*Weighting!U14+TUM_db2_S3_Mat!O3*Weighting!U15+TUM_db2_S3_Mat!P3*Weighting!U16+TUM_db2_S3_Mat!Q3*Weighting!U17</f>
        <v>13.766465042648145</v>
      </c>
      <c r="V3" s="6">
        <f>+TUM_db2_S3_Mat!B3*Weighting!V2+TUM_db2_S3_Mat!C3*Weighting!V3+TUM_db2_S3_Mat!D3*Weighting!V4+TUM_db2_S3_Mat!E3*Weighting!V5+TUM_db2_S3_Mat!F3*Weighting!V6+TUM_db2_S3_Mat!G3*Weighting!V7+TUM_db2_S3_Mat!H3*Weighting!V8+TUM_db2_S3_Mat!I3*Weighting!V9+TUM_db2_S3_Mat!J3*Weighting!V10+TUM_db2_S3_Mat!K3*Weighting!V11+TUM_db2_S3_Mat!L3*Weighting!V12+TUM_db2_S3_Mat!M3*Weighting!V13+TUM_db2_S3_Mat!N3*Weighting!V14+TUM_db2_S3_Mat!O3*Weighting!V15+TUM_db2_S3_Mat!P3*Weighting!V16+TUM_db2_S3_Mat!Q3*Weighting!V17</f>
        <v>25.646087308275483</v>
      </c>
      <c r="W3" s="6">
        <f>+TUM_db2_S3_Mat!B3*Weighting!W2+TUM_db2_S3_Mat!C3*Weighting!W3+TUM_db2_S3_Mat!D3*Weighting!W4+TUM_db2_S3_Mat!E3*Weighting!W5+TUM_db2_S3_Mat!F3*Weighting!W6+TUM_db2_S3_Mat!G3*Weighting!W7+TUM_db2_S3_Mat!H3*Weighting!W8+TUM_db2_S3_Mat!I3*Weighting!W9+TUM_db2_S3_Mat!J3*Weighting!W10+TUM_db2_S3_Mat!K3*Weighting!W11+TUM_db2_S3_Mat!L3*Weighting!W12+TUM_db2_S3_Mat!M3*Weighting!W13+TUM_db2_S3_Mat!N3*Weighting!W14+TUM_db2_S3_Mat!O3*Weighting!W15+TUM_db2_S3_Mat!P3*Weighting!W16+TUM_db2_S3_Mat!Q3*Weighting!W17</f>
        <v>164.41835189519304</v>
      </c>
      <c r="X3" s="6">
        <f>+TUM_db2_S3_Mat!B3*Weighting!X2+TUM_db2_S3_Mat!C3*Weighting!X3+TUM_db2_S3_Mat!D3*Weighting!X4+TUM_db2_S3_Mat!E3*Weighting!X5+TUM_db2_S3_Mat!F3*Weighting!X6+TUM_db2_S3_Mat!G3*Weighting!X7+TUM_db2_S3_Mat!H3*Weighting!X8+TUM_db2_S3_Mat!I3*Weighting!X9+TUM_db2_S3_Mat!J3*Weighting!X10+TUM_db2_S3_Mat!K3*Weighting!X11+TUM_db2_S3_Mat!L3*Weighting!X12+TUM_db2_S3_Mat!M3*Weighting!X13+TUM_db2_S3_Mat!N3*Weighting!X14+TUM_db2_S3_Mat!O3*Weighting!X15+TUM_db2_S3_Mat!P3*Weighting!X16+TUM_db2_S3_Mat!Q3*Weighting!X17</f>
        <v>18.869480662746902</v>
      </c>
      <c r="Y3" s="6">
        <f>+TUM_db2_S3_Mat!B3*Weighting!Y2+TUM_db2_S3_Mat!C3*Weighting!Y3+TUM_db2_S3_Mat!D3*Weighting!Y4+TUM_db2_S3_Mat!E3*Weighting!Y5+TUM_db2_S3_Mat!F3*Weighting!Y6+TUM_db2_S3_Mat!G3*Weighting!Y7+TUM_db2_S3_Mat!H3*Weighting!Y8+TUM_db2_S3_Mat!I3*Weighting!Y9+TUM_db2_S3_Mat!J3*Weighting!Y10+TUM_db2_S3_Mat!K3*Weighting!Y11+TUM_db2_S3_Mat!L3*Weighting!Y12+TUM_db2_S3_Mat!M3*Weighting!Y13+TUM_db2_S3_Mat!N3*Weighting!Y14+TUM_db2_S3_Mat!O3*Weighting!Y15+TUM_db2_S3_Mat!P3*Weighting!Y16+TUM_db2_S3_Mat!Q3*Weighting!Y17</f>
        <v>200.86839793180425</v>
      </c>
      <c r="Z3" s="6">
        <f>+TUM_db2_S3_Mat!B3*Weighting!Z2+TUM_db2_S3_Mat!C3*Weighting!Z3+TUM_db2_S3_Mat!D3*Weighting!Z4+TUM_db2_S3_Mat!E3*Weighting!Z5+TUM_db2_S3_Mat!F3*Weighting!Z6+TUM_db2_S3_Mat!G3*Weighting!Z7+TUM_db2_S3_Mat!H3*Weighting!Z8+TUM_db2_S3_Mat!I3*Weighting!Z9+TUM_db2_S3_Mat!J3*Weighting!Z10+TUM_db2_S3_Mat!K3*Weighting!Z11+TUM_db2_S3_Mat!L3*Weighting!Z12+TUM_db2_S3_Mat!M3*Weighting!Z13+TUM_db2_S3_Mat!N3*Weighting!Z14+TUM_db2_S3_Mat!O3*Weighting!Z15+TUM_db2_S3_Mat!P3*Weighting!Z16+TUM_db2_S3_Mat!Q3*Weighting!Z17</f>
        <v>17.421171854029691</v>
      </c>
      <c r="AA3" s="6">
        <f>+TUM_db2_S3_Mat!B3*Weighting!AA2+TUM_db2_S3_Mat!C3*Weighting!AA3+TUM_db2_S3_Mat!D3*Weighting!AA4+TUM_db2_S3_Mat!E3*Weighting!AA5+TUM_db2_S3_Mat!F3*Weighting!AA6+TUM_db2_S3_Mat!G3*Weighting!AA7+TUM_db2_S3_Mat!H3*Weighting!AA8+TUM_db2_S3_Mat!I3*Weighting!AA9+TUM_db2_S3_Mat!J3*Weighting!AA10+TUM_db2_S3_Mat!K3*Weighting!AA11+TUM_db2_S3_Mat!L3*Weighting!AA12+TUM_db2_S3_Mat!M3*Weighting!AA13+TUM_db2_S3_Mat!N3*Weighting!AA14+TUM_db2_S3_Mat!O3*Weighting!AA15+TUM_db2_S3_Mat!P3*Weighting!AA16+TUM_db2_S3_Mat!Q3*Weighting!AA17</f>
        <v>12.177544983759255</v>
      </c>
    </row>
    <row r="4" spans="1:27" x14ac:dyDescent="0.35">
      <c r="A4" s="5" t="s">
        <v>3</v>
      </c>
      <c r="B4" s="6">
        <f ca="1">+TUM_db2_S3_Mat!B4*Weighting!B2+TUM_db2_S3_Mat!C4*Weighting!B3+TUM_db2_S3_Mat!D4*Weighting!B4+TUM_db2_S3_Mat!E4*Weighting!B5+TUM_db2_S3_Mat!F4*Weighting!B6+TUM_db2_S3_Mat!G4*Weighting!B7+TUM_db2_S3_Mat!H4*Weighting!B8+TUM_db2_S3_Mat!I4*Weighting!B9+TUM_db2_S3_Mat!J4*Weighting!B10+TUM_db2_S3_Mat!K4*Weighting!B11+TUM_db2_S3_Mat!L4*Weighting!B12+TUM_db2_S3_Mat!M4*Weighting!B13+TUM_db2_S3_Mat!N4*Weighting!B14+TUM_db2_S3_Mat!O4*Weighting!B15+TUM_db2_S3_Mat!P4*Weighting!B16+TUM_db2_S3_Mat!Q4*Weighting!B17</f>
        <v>129.79524182349493</v>
      </c>
      <c r="C4" s="6">
        <f ca="1">+TUM_db2_S3_Mat!B4*Weighting!C2+TUM_db2_S3_Mat!C4*Weighting!C3+TUM_db2_S3_Mat!D4*Weighting!C4+TUM_db2_S3_Mat!E4*Weighting!C5+TUM_db2_S3_Mat!F4*Weighting!C6+TUM_db2_S3_Mat!G4*Weighting!C7+TUM_db2_S3_Mat!H4*Weighting!C8+TUM_db2_S3_Mat!I4*Weighting!C9+TUM_db2_S3_Mat!J4*Weighting!C10+TUM_db2_S3_Mat!K4*Weighting!C11+TUM_db2_S3_Mat!L4*Weighting!C12+TUM_db2_S3_Mat!M4*Weighting!C13+TUM_db2_S3_Mat!N4*Weighting!C14+TUM_db2_S3_Mat!O4*Weighting!C15+TUM_db2_S3_Mat!P4*Weighting!C16+TUM_db2_S3_Mat!Q4*Weighting!C17</f>
        <v>96.316041977319912</v>
      </c>
      <c r="D4" s="6">
        <f ca="1">+TUM_db2_S3_Mat!B4*Weighting!D2+TUM_db2_S3_Mat!C4*Weighting!D3+TUM_db2_S3_Mat!D4*Weighting!D4+TUM_db2_S3_Mat!E4*Weighting!D5+TUM_db2_S3_Mat!F4*Weighting!D6+TUM_db2_S3_Mat!G4*Weighting!D7+TUM_db2_S3_Mat!H4*Weighting!D8+TUM_db2_S3_Mat!I4*Weighting!D9+TUM_db2_S3_Mat!J4*Weighting!D10+TUM_db2_S3_Mat!K4*Weighting!D11+TUM_db2_S3_Mat!L4*Weighting!D12+TUM_db2_S3_Mat!M4*Weighting!D13+TUM_db2_S3_Mat!N4*Weighting!D14+TUM_db2_S3_Mat!O4*Weighting!D15+TUM_db2_S3_Mat!P4*Weighting!D16+TUM_db2_S3_Mat!Q4*Weighting!D17</f>
        <v>126.18055990257771</v>
      </c>
      <c r="E4" s="6">
        <f ca="1">+TUM_db2_S3_Mat!B4*Weighting!E2+TUM_db2_S3_Mat!C4*Weighting!E3+TUM_db2_S3_Mat!D4*Weighting!E4+TUM_db2_S3_Mat!E4*Weighting!E5+TUM_db2_S3_Mat!F4*Weighting!E6+TUM_db2_S3_Mat!G4*Weighting!E7+TUM_db2_S3_Mat!H4*Weighting!E8+TUM_db2_S3_Mat!I4*Weighting!E9+TUM_db2_S3_Mat!J4*Weighting!E10+TUM_db2_S3_Mat!K4*Weighting!E11+TUM_db2_S3_Mat!L4*Weighting!E12+TUM_db2_S3_Mat!M4*Weighting!E13+TUM_db2_S3_Mat!N4*Weighting!E14+TUM_db2_S3_Mat!O4*Weighting!E15+TUM_db2_S3_Mat!P4*Weighting!E16+TUM_db2_S3_Mat!Q4*Weighting!E17</f>
        <v>71.136924039459359</v>
      </c>
      <c r="F4" s="6">
        <f ca="1">+TUM_db2_S3_Mat!B4*Weighting!F2+TUM_db2_S3_Mat!C4*Weighting!F3+TUM_db2_S3_Mat!D4*Weighting!F4+TUM_db2_S3_Mat!E4*Weighting!F5+TUM_db2_S3_Mat!F4*Weighting!F6+TUM_db2_S3_Mat!G4*Weighting!F7+TUM_db2_S3_Mat!H4*Weighting!F8+TUM_db2_S3_Mat!I4*Weighting!F9+TUM_db2_S3_Mat!J4*Weighting!F10+TUM_db2_S3_Mat!K4*Weighting!F11+TUM_db2_S3_Mat!L4*Weighting!F12+TUM_db2_S3_Mat!M4*Weighting!F13+TUM_db2_S3_Mat!N4*Weighting!F14+TUM_db2_S3_Mat!O4*Weighting!F15+TUM_db2_S3_Mat!P4*Weighting!F16+TUM_db2_S3_Mat!Q4*Weighting!F17</f>
        <v>109.43828081366406</v>
      </c>
      <c r="G4" s="6">
        <f>+TUM_db2_S3_Mat!B4*Weighting!G2+TUM_db2_S3_Mat!C4*Weighting!G3+TUM_db2_S3_Mat!D4*Weighting!G4+TUM_db2_S3_Mat!E4*Weighting!G5+TUM_db2_S3_Mat!F4*Weighting!G6+TUM_db2_S3_Mat!G4*Weighting!G7+TUM_db2_S3_Mat!H4*Weighting!G8+TUM_db2_S3_Mat!I4*Weighting!G9+TUM_db2_S3_Mat!J4*Weighting!G10+TUM_db2_S3_Mat!K4*Weighting!G11+TUM_db2_S3_Mat!L4*Weighting!G12+TUM_db2_S3_Mat!M4*Weighting!G13+TUM_db2_S3_Mat!N4*Weighting!G14+TUM_db2_S3_Mat!O4*Weighting!G15+TUM_db2_S3_Mat!P4*Weighting!G16+TUM_db2_S3_Mat!Q4*Weighting!G17</f>
        <v>137.19192993605733</v>
      </c>
      <c r="H4" s="6">
        <f>+TUM_db2_S3_Mat!B4*Weighting!H2+TUM_db2_S3_Mat!C4*Weighting!H3+TUM_db2_S3_Mat!D4*Weighting!H4+TUM_db2_S3_Mat!E4*Weighting!H5+TUM_db2_S3_Mat!F4*Weighting!H6+TUM_db2_S3_Mat!G4*Weighting!H7+TUM_db2_S3_Mat!H4*Weighting!H8+TUM_db2_S3_Mat!I4*Weighting!H9+TUM_db2_S3_Mat!J4*Weighting!H10+TUM_db2_S3_Mat!K4*Weighting!H11+TUM_db2_S3_Mat!L4*Weighting!H12+TUM_db2_S3_Mat!M4*Weighting!H13+TUM_db2_S3_Mat!N4*Weighting!H14+TUM_db2_S3_Mat!O4*Weighting!H15+TUM_db2_S3_Mat!P4*Weighting!H16+TUM_db2_S3_Mat!Q4*Weighting!H17</f>
        <v>150.4213860216928</v>
      </c>
      <c r="I4" s="6">
        <f>+TUM_db2_S3_Mat!B4*Weighting!I2+TUM_db2_S3_Mat!C4*Weighting!I3+TUM_db2_S3_Mat!D4*Weighting!I4+TUM_db2_S3_Mat!E4*Weighting!I5+TUM_db2_S3_Mat!F4*Weighting!I6+TUM_db2_S3_Mat!G4*Weighting!I7+TUM_db2_S3_Mat!H4*Weighting!I8+TUM_db2_S3_Mat!I4*Weighting!I9+TUM_db2_S3_Mat!J4*Weighting!I10+TUM_db2_S3_Mat!K4*Weighting!I11+TUM_db2_S3_Mat!L4*Weighting!I12+TUM_db2_S3_Mat!M4*Weighting!I13+TUM_db2_S3_Mat!N4*Weighting!I14+TUM_db2_S3_Mat!O4*Weighting!I15+TUM_db2_S3_Mat!P4*Weighting!I16+TUM_db2_S3_Mat!Q4*Weighting!I17</f>
        <v>133.25293155973742</v>
      </c>
      <c r="J4" s="6">
        <f>+TUM_db2_S3_Mat!B4*Weighting!J2+TUM_db2_S3_Mat!C4*Weighting!J3+TUM_db2_S3_Mat!D4*Weighting!J4+TUM_db2_S3_Mat!E4*Weighting!J5+TUM_db2_S3_Mat!F4*Weighting!J6+TUM_db2_S3_Mat!G4*Weighting!J7+TUM_db2_S3_Mat!H4*Weighting!J8+TUM_db2_S3_Mat!I4*Weighting!J9+TUM_db2_S3_Mat!J4*Weighting!J10+TUM_db2_S3_Mat!K4*Weighting!J11+TUM_db2_S3_Mat!L4*Weighting!J12+TUM_db2_S3_Mat!M4*Weighting!J13+TUM_db2_S3_Mat!N4*Weighting!J14+TUM_db2_S3_Mat!O4*Weighting!J15+TUM_db2_S3_Mat!P4*Weighting!J16+TUM_db2_S3_Mat!Q4*Weighting!J17</f>
        <v>169.02464804884838</v>
      </c>
      <c r="K4" s="6">
        <f>+TUM_db2_S3_Mat!B4*Weighting!K2+TUM_db2_S3_Mat!C4*Weighting!K3+TUM_db2_S3_Mat!D4*Weighting!K4+TUM_db2_S3_Mat!E4*Weighting!K5+TUM_db2_S3_Mat!F4*Weighting!K6+TUM_db2_S3_Mat!G4*Weighting!K7+TUM_db2_S3_Mat!H4*Weighting!K8+TUM_db2_S3_Mat!I4*Weighting!K9+TUM_db2_S3_Mat!J4*Weighting!K10+TUM_db2_S3_Mat!K4*Weighting!K11+TUM_db2_S3_Mat!L4*Weighting!K12+TUM_db2_S3_Mat!M4*Weighting!K13+TUM_db2_S3_Mat!N4*Weighting!K14+TUM_db2_S3_Mat!O4*Weighting!K15+TUM_db2_S3_Mat!P4*Weighting!K16+TUM_db2_S3_Mat!Q4*Weighting!K17</f>
        <v>102.97739911861252</v>
      </c>
      <c r="L4" s="6">
        <f>+TUM_db2_S3_Mat!B4*Weighting!L2+TUM_db2_S3_Mat!C4*Weighting!L3+TUM_db2_S3_Mat!D4*Weighting!L4+TUM_db2_S3_Mat!E4*Weighting!L5+TUM_db2_S3_Mat!F4*Weighting!L6+TUM_db2_S3_Mat!G4*Weighting!L7+TUM_db2_S3_Mat!H4*Weighting!L8+TUM_db2_S3_Mat!I4*Weighting!L9+TUM_db2_S3_Mat!J4*Weighting!L10+TUM_db2_S3_Mat!K4*Weighting!L11+TUM_db2_S3_Mat!L4*Weighting!L12+TUM_db2_S3_Mat!M4*Weighting!L13+TUM_db2_S3_Mat!N4*Weighting!L14+TUM_db2_S3_Mat!O4*Weighting!L15+TUM_db2_S3_Mat!P4*Weighting!L16+TUM_db2_S3_Mat!Q4*Weighting!L17</f>
        <v>31.070936935982878</v>
      </c>
      <c r="M4" s="6">
        <f>+TUM_db2_S3_Mat!B4*Weighting!M2+TUM_db2_S3_Mat!C4*Weighting!M3+TUM_db2_S3_Mat!D4*Weighting!M4+TUM_db2_S3_Mat!E4*Weighting!M5+TUM_db2_S3_Mat!F4*Weighting!M6+TUM_db2_S3_Mat!G4*Weighting!M7+TUM_db2_S3_Mat!H4*Weighting!M8+TUM_db2_S3_Mat!I4*Weighting!M9+TUM_db2_S3_Mat!J4*Weighting!M10+TUM_db2_S3_Mat!K4*Weighting!M11+TUM_db2_S3_Mat!L4*Weighting!M12+TUM_db2_S3_Mat!M4*Weighting!M13+TUM_db2_S3_Mat!N4*Weighting!M14+TUM_db2_S3_Mat!O4*Weighting!M15+TUM_db2_S3_Mat!P4*Weighting!M16+TUM_db2_S3_Mat!Q4*Weighting!M17</f>
        <v>1.3733253652688808</v>
      </c>
      <c r="N4" s="6">
        <f>+TUM_db2_S3_Mat!B4*Weighting!N2+TUM_db2_S3_Mat!C4*Weighting!N3+TUM_db2_S3_Mat!D4*Weighting!N4+TUM_db2_S3_Mat!E4*Weighting!N5+TUM_db2_S3_Mat!F4*Weighting!N6+TUM_db2_S3_Mat!G4*Weighting!N7+TUM_db2_S3_Mat!H4*Weighting!N8+TUM_db2_S3_Mat!I4*Weighting!N9+TUM_db2_S3_Mat!J4*Weighting!N10+TUM_db2_S3_Mat!K4*Weighting!N11+TUM_db2_S3_Mat!L4*Weighting!N12+TUM_db2_S3_Mat!M4*Weighting!N13+TUM_db2_S3_Mat!N4*Weighting!N14+TUM_db2_S3_Mat!O4*Weighting!N15+TUM_db2_S3_Mat!P4*Weighting!N16+TUM_db2_S3_Mat!Q4*Weighting!N17</f>
        <v>397.99560618864984</v>
      </c>
      <c r="O4" s="6">
        <f>+TUM_db2_S3_Mat!B4*Weighting!O2+TUM_db2_S3_Mat!C4*Weighting!O3+TUM_db2_S3_Mat!D4*Weighting!O4+TUM_db2_S3_Mat!E4*Weighting!O5+TUM_db2_S3_Mat!F4*Weighting!O6+TUM_db2_S3_Mat!G4*Weighting!O7+TUM_db2_S3_Mat!H4*Weighting!O8+TUM_db2_S3_Mat!I4*Weighting!O9+TUM_db2_S3_Mat!J4*Weighting!O10+TUM_db2_S3_Mat!K4*Weighting!O11+TUM_db2_S3_Mat!L4*Weighting!O12+TUM_db2_S3_Mat!M4*Weighting!O13+TUM_db2_S3_Mat!N4*Weighting!O14+TUM_db2_S3_Mat!O4*Weighting!O15+TUM_db2_S3_Mat!P4*Weighting!O16+TUM_db2_S3_Mat!Q4*Weighting!O17</f>
        <v>-138.02876390822749</v>
      </c>
      <c r="P4" s="6">
        <f>+TUM_db2_S3_Mat!B4*Weighting!P2+TUM_db2_S3_Mat!C4*Weighting!P3+TUM_db2_S3_Mat!D4*Weighting!P4+TUM_db2_S3_Mat!E4*Weighting!P5+TUM_db2_S3_Mat!F4*Weighting!P6+TUM_db2_S3_Mat!G4*Weighting!P7+TUM_db2_S3_Mat!H4*Weighting!P8+TUM_db2_S3_Mat!I4*Weighting!P9+TUM_db2_S3_Mat!J4*Weighting!P10+TUM_db2_S3_Mat!K4*Weighting!P11+TUM_db2_S3_Mat!L4*Weighting!P12+TUM_db2_S3_Mat!M4*Weighting!P13+TUM_db2_S3_Mat!N4*Weighting!P14+TUM_db2_S3_Mat!O4*Weighting!P15+TUM_db2_S3_Mat!P4*Weighting!P16+TUM_db2_S3_Mat!Q4*Weighting!P17</f>
        <v>45.430721827486209</v>
      </c>
      <c r="Q4" s="6">
        <f>+TUM_db2_S3_Mat!B4*Weighting!Q2+TUM_db2_S3_Mat!C4*Weighting!Q3+TUM_db2_S3_Mat!D4*Weighting!Q4+TUM_db2_S3_Mat!E4*Weighting!Q5+TUM_db2_S3_Mat!F4*Weighting!Q6+TUM_db2_S3_Mat!G4*Weighting!Q7+TUM_db2_S3_Mat!H4*Weighting!Q8+TUM_db2_S3_Mat!I4*Weighting!Q9+TUM_db2_S3_Mat!J4*Weighting!Q10+TUM_db2_S3_Mat!K4*Weighting!Q11+TUM_db2_S3_Mat!L4*Weighting!Q12+TUM_db2_S3_Mat!M4*Weighting!Q13+TUM_db2_S3_Mat!N4*Weighting!Q14+TUM_db2_S3_Mat!O4*Weighting!Q15+TUM_db2_S3_Mat!P4*Weighting!Q16+TUM_db2_S3_Mat!Q4*Weighting!Q17</f>
        <v>3.5323981339614945</v>
      </c>
      <c r="R4" s="6">
        <f>+TUM_db2_S3_Mat!B4*Weighting!R2+TUM_db2_S3_Mat!C4*Weighting!R3+TUM_db2_S3_Mat!D4*Weighting!R4+TUM_db2_S3_Mat!E4*Weighting!R5+TUM_db2_S3_Mat!F4*Weighting!R6+TUM_db2_S3_Mat!G4*Weighting!R7+TUM_db2_S3_Mat!H4*Weighting!R8+TUM_db2_S3_Mat!I4*Weighting!R9+TUM_db2_S3_Mat!J4*Weighting!R10+TUM_db2_S3_Mat!K4*Weighting!R11+TUM_db2_S3_Mat!L4*Weighting!R12+TUM_db2_S3_Mat!M4*Weighting!R13+TUM_db2_S3_Mat!N4*Weighting!R14+TUM_db2_S3_Mat!O4*Weighting!R15+TUM_db2_S3_Mat!P4*Weighting!R16+TUM_db2_S3_Mat!Q4*Weighting!R17</f>
        <v>49.383014610240529</v>
      </c>
      <c r="S4" s="6">
        <f>+TUM_db2_S3_Mat!B4*Weighting!S2+TUM_db2_S3_Mat!C4*Weighting!S3+TUM_db2_S3_Mat!D4*Weighting!S4+TUM_db2_S3_Mat!E4*Weighting!S5+TUM_db2_S3_Mat!F4*Weighting!S6+TUM_db2_S3_Mat!G4*Weighting!S7+TUM_db2_S3_Mat!H4*Weighting!S8+TUM_db2_S3_Mat!I4*Weighting!S9+TUM_db2_S3_Mat!J4*Weighting!S10+TUM_db2_S3_Mat!K4*Weighting!S11+TUM_db2_S3_Mat!L4*Weighting!S12+TUM_db2_S3_Mat!M4*Weighting!S13+TUM_db2_S3_Mat!N4*Weighting!S14+TUM_db2_S3_Mat!O4*Weighting!S15+TUM_db2_S3_Mat!P4*Weighting!S16+TUM_db2_S3_Mat!Q4*Weighting!S17</f>
        <v>63.062435471882637</v>
      </c>
      <c r="T4" s="6">
        <f>+TUM_db2_S3_Mat!B4*Weighting!T2+TUM_db2_S3_Mat!C4*Weighting!T3+TUM_db2_S3_Mat!D4*Weighting!T4+TUM_db2_S3_Mat!E4*Weighting!T5+TUM_db2_S3_Mat!F4*Weighting!T6+TUM_db2_S3_Mat!G4*Weighting!T7+TUM_db2_S3_Mat!H4*Weighting!T8+TUM_db2_S3_Mat!I4*Weighting!T9+TUM_db2_S3_Mat!J4*Weighting!T10+TUM_db2_S3_Mat!K4*Weighting!T11+TUM_db2_S3_Mat!L4*Weighting!T12+TUM_db2_S3_Mat!M4*Weighting!T13+TUM_db2_S3_Mat!N4*Weighting!T14+TUM_db2_S3_Mat!O4*Weighting!T15+TUM_db2_S3_Mat!P4*Weighting!T16+TUM_db2_S3_Mat!Q4*Weighting!T17</f>
        <v>80.302448128476129</v>
      </c>
      <c r="U4" s="6">
        <f>+TUM_db2_S3_Mat!B4*Weighting!U2+TUM_db2_S3_Mat!C4*Weighting!U3+TUM_db2_S3_Mat!D4*Weighting!U4+TUM_db2_S3_Mat!E4*Weighting!U5+TUM_db2_S3_Mat!F4*Weighting!U6+TUM_db2_S3_Mat!G4*Weighting!U7+TUM_db2_S3_Mat!H4*Weighting!U8+TUM_db2_S3_Mat!I4*Weighting!U9+TUM_db2_S3_Mat!J4*Weighting!U10+TUM_db2_S3_Mat!K4*Weighting!U11+TUM_db2_S3_Mat!L4*Weighting!U12+TUM_db2_S3_Mat!M4*Weighting!U13+TUM_db2_S3_Mat!N4*Weighting!U14+TUM_db2_S3_Mat!O4*Weighting!U15+TUM_db2_S3_Mat!P4*Weighting!U16+TUM_db2_S3_Mat!Q4*Weighting!U17</f>
        <v>54.197084403479792</v>
      </c>
      <c r="V4" s="6">
        <f>+TUM_db2_S3_Mat!B4*Weighting!V2+TUM_db2_S3_Mat!C4*Weighting!V3+TUM_db2_S3_Mat!D4*Weighting!V4+TUM_db2_S3_Mat!E4*Weighting!V5+TUM_db2_S3_Mat!F4*Weighting!V6+TUM_db2_S3_Mat!G4*Weighting!V7+TUM_db2_S3_Mat!H4*Weighting!V8+TUM_db2_S3_Mat!I4*Weighting!V9+TUM_db2_S3_Mat!J4*Weighting!V10+TUM_db2_S3_Mat!K4*Weighting!V11+TUM_db2_S3_Mat!L4*Weighting!V12+TUM_db2_S3_Mat!M4*Weighting!V13+TUM_db2_S3_Mat!N4*Weighting!V14+TUM_db2_S3_Mat!O4*Weighting!V15+TUM_db2_S3_Mat!P4*Weighting!V16+TUM_db2_S3_Mat!Q4*Weighting!V17</f>
        <v>106.19432187546165</v>
      </c>
      <c r="W4" s="6">
        <f>+TUM_db2_S3_Mat!B4*Weighting!W2+TUM_db2_S3_Mat!C4*Weighting!W3+TUM_db2_S3_Mat!D4*Weighting!W4+TUM_db2_S3_Mat!E4*Weighting!W5+TUM_db2_S3_Mat!F4*Weighting!W6+TUM_db2_S3_Mat!G4*Weighting!W7+TUM_db2_S3_Mat!H4*Weighting!W8+TUM_db2_S3_Mat!I4*Weighting!W9+TUM_db2_S3_Mat!J4*Weighting!W10+TUM_db2_S3_Mat!K4*Weighting!W11+TUM_db2_S3_Mat!L4*Weighting!W12+TUM_db2_S3_Mat!M4*Weighting!W13+TUM_db2_S3_Mat!N4*Weighting!W14+TUM_db2_S3_Mat!O4*Weighting!W15+TUM_db2_S3_Mat!P4*Weighting!W16+TUM_db2_S3_Mat!Q4*Weighting!W17</f>
        <v>510.54025481184021</v>
      </c>
      <c r="X4" s="6">
        <f>+TUM_db2_S3_Mat!B4*Weighting!X2+TUM_db2_S3_Mat!C4*Weighting!X3+TUM_db2_S3_Mat!D4*Weighting!X4+TUM_db2_S3_Mat!E4*Weighting!X5+TUM_db2_S3_Mat!F4*Weighting!X6+TUM_db2_S3_Mat!G4*Weighting!X7+TUM_db2_S3_Mat!H4*Weighting!X8+TUM_db2_S3_Mat!I4*Weighting!X9+TUM_db2_S3_Mat!J4*Weighting!X10+TUM_db2_S3_Mat!K4*Weighting!X11+TUM_db2_S3_Mat!L4*Weighting!X12+TUM_db2_S3_Mat!M4*Weighting!X13+TUM_db2_S3_Mat!N4*Weighting!X14+TUM_db2_S3_Mat!O4*Weighting!X15+TUM_db2_S3_Mat!P4*Weighting!X16+TUM_db2_S3_Mat!Q4*Weighting!X17</f>
        <v>66.320526017253385</v>
      </c>
      <c r="Y4" s="6">
        <f>+TUM_db2_S3_Mat!B4*Weighting!Y2+TUM_db2_S3_Mat!C4*Weighting!Y3+TUM_db2_S3_Mat!D4*Weighting!Y4+TUM_db2_S3_Mat!E4*Weighting!Y5+TUM_db2_S3_Mat!F4*Weighting!Y6+TUM_db2_S3_Mat!G4*Weighting!Y7+TUM_db2_S3_Mat!H4*Weighting!Y8+TUM_db2_S3_Mat!I4*Weighting!Y9+TUM_db2_S3_Mat!J4*Weighting!Y10+TUM_db2_S3_Mat!K4*Weighting!Y11+TUM_db2_S3_Mat!L4*Weighting!Y12+TUM_db2_S3_Mat!M4*Weighting!Y13+TUM_db2_S3_Mat!N4*Weighting!Y14+TUM_db2_S3_Mat!O4*Weighting!Y15+TUM_db2_S3_Mat!P4*Weighting!Y16+TUM_db2_S3_Mat!Q4*Weighting!Y17</f>
        <v>811.81517193416767</v>
      </c>
      <c r="Z4" s="6">
        <f>+TUM_db2_S3_Mat!B4*Weighting!Z2+TUM_db2_S3_Mat!C4*Weighting!Z3+TUM_db2_S3_Mat!D4*Weighting!Z4+TUM_db2_S3_Mat!E4*Weighting!Z5+TUM_db2_S3_Mat!F4*Weighting!Z6+TUM_db2_S3_Mat!G4*Weighting!Z7+TUM_db2_S3_Mat!H4*Weighting!Z8+TUM_db2_S3_Mat!I4*Weighting!Z9+TUM_db2_S3_Mat!J4*Weighting!Z10+TUM_db2_S3_Mat!K4*Weighting!Z11+TUM_db2_S3_Mat!L4*Weighting!Z12+TUM_db2_S3_Mat!M4*Weighting!Z13+TUM_db2_S3_Mat!N4*Weighting!Z14+TUM_db2_S3_Mat!O4*Weighting!Z15+TUM_db2_S3_Mat!P4*Weighting!Z16+TUM_db2_S3_Mat!Q4*Weighting!Z17</f>
        <v>66.061951738470526</v>
      </c>
      <c r="AA4" s="6">
        <f>+TUM_db2_S3_Mat!B4*Weighting!AA2+TUM_db2_S3_Mat!C4*Weighting!AA3+TUM_db2_S3_Mat!D4*Weighting!AA4+TUM_db2_S3_Mat!E4*Weighting!AA5+TUM_db2_S3_Mat!F4*Weighting!AA6+TUM_db2_S3_Mat!G4*Weighting!AA7+TUM_db2_S3_Mat!H4*Weighting!AA8+TUM_db2_S3_Mat!I4*Weighting!AA9+TUM_db2_S3_Mat!J4*Weighting!AA10+TUM_db2_S3_Mat!K4*Weighting!AA11+TUM_db2_S3_Mat!L4*Weighting!AA12+TUM_db2_S3_Mat!M4*Weighting!AA13+TUM_db2_S3_Mat!N4*Weighting!AA14+TUM_db2_S3_Mat!O4*Weighting!AA15+TUM_db2_S3_Mat!P4*Weighting!AA16+TUM_db2_S3_Mat!Q4*Weighting!AA17</f>
        <v>45.819445442522998</v>
      </c>
    </row>
  </sheetData>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2_S4_Treatm!B2*Weighting!B2+TUM_db2_S4_Treatm!C2*Weighting!B3+TUM_db2_S4_Treatm!D2*Weighting!B4+TUM_db2_S4_Treatm!E2*Weighting!B5+TUM_db2_S4_Treatm!F2*Weighting!B6+TUM_db2_S4_Treatm!G2*Weighting!B7+TUM_db2_S4_Treatm!H2*Weighting!B8+TUM_db2_S4_Treatm!I2*Weighting!B9+TUM_db2_S4_Treatm!J2*Weighting!B10+TUM_db2_S4_Treatm!K2*Weighting!B11+TUM_db2_S4_Treatm!L2*Weighting!B12+TUM_db2_S4_Treatm!M2*Weighting!B13+TUM_db2_S4_Treatm!N2*Weighting!B14+TUM_db2_S4_Treatm!O2*Weighting!B15+TUM_db2_S4_Treatm!P2*Weighting!B16+TUM_db2_S4_Treatm!Q2*Weighting!B17</f>
        <v>55.013878275878895</v>
      </c>
      <c r="C2" s="6">
        <f ca="1">+TUM_db2_S4_Treatm!B2*Weighting!C2+TUM_db2_S4_Treatm!C2*Weighting!C3+TUM_db2_S4_Treatm!D2*Weighting!C4+TUM_db2_S4_Treatm!E2*Weighting!C5+TUM_db2_S4_Treatm!F2*Weighting!C6+TUM_db2_S4_Treatm!G2*Weighting!C7+TUM_db2_S4_Treatm!H2*Weighting!C8+TUM_db2_S4_Treatm!I2*Weighting!C9+TUM_db2_S4_Treatm!J2*Weighting!C10+TUM_db2_S4_Treatm!K2*Weighting!C11+TUM_db2_S4_Treatm!L2*Weighting!C12+TUM_db2_S4_Treatm!M2*Weighting!C13+TUM_db2_S4_Treatm!N2*Weighting!C14+TUM_db2_S4_Treatm!O2*Weighting!C15+TUM_db2_S4_Treatm!P2*Weighting!C16+TUM_db2_S4_Treatm!Q2*Weighting!C17</f>
        <v>45.209986521386085</v>
      </c>
      <c r="D2" s="6">
        <f ca="1">+TUM_db2_S4_Treatm!B2*Weighting!D2+TUM_db2_S4_Treatm!C2*Weighting!D3+TUM_db2_S4_Treatm!D2*Weighting!D4+TUM_db2_S4_Treatm!E2*Weighting!D5+TUM_db2_S4_Treatm!F2*Weighting!D6+TUM_db2_S4_Treatm!G2*Weighting!D7+TUM_db2_S4_Treatm!H2*Weighting!D8+TUM_db2_S4_Treatm!I2*Weighting!D9+TUM_db2_S4_Treatm!J2*Weighting!D10+TUM_db2_S4_Treatm!K2*Weighting!D11+TUM_db2_S4_Treatm!L2*Weighting!D12+TUM_db2_S4_Treatm!M2*Weighting!D13+TUM_db2_S4_Treatm!N2*Weighting!D14+TUM_db2_S4_Treatm!O2*Weighting!D15+TUM_db2_S4_Treatm!P2*Weighting!D16+TUM_db2_S4_Treatm!Q2*Weighting!D17</f>
        <v>56.615189799587895</v>
      </c>
      <c r="E2" s="6">
        <f ca="1">+TUM_db2_S4_Treatm!B2*Weighting!E2+TUM_db2_S4_Treatm!C2*Weighting!E3+TUM_db2_S4_Treatm!D2*Weighting!E4+TUM_db2_S4_Treatm!E2*Weighting!E5+TUM_db2_S4_Treatm!F2*Weighting!E6+TUM_db2_S4_Treatm!G2*Weighting!E7+TUM_db2_S4_Treatm!H2*Weighting!E8+TUM_db2_S4_Treatm!I2*Weighting!E9+TUM_db2_S4_Treatm!J2*Weighting!E10+TUM_db2_S4_Treatm!K2*Weighting!E11+TUM_db2_S4_Treatm!L2*Weighting!E12+TUM_db2_S4_Treatm!M2*Weighting!E13+TUM_db2_S4_Treatm!N2*Weighting!E14+TUM_db2_S4_Treatm!O2*Weighting!E15+TUM_db2_S4_Treatm!P2*Weighting!E16+TUM_db2_S4_Treatm!Q2*Weighting!E17</f>
        <v>71.962737407471451</v>
      </c>
      <c r="F2" s="6">
        <f ca="1">+TUM_db2_S4_Treatm!B2*Weighting!F2+TUM_db2_S4_Treatm!C2*Weighting!F3+TUM_db2_S4_Treatm!D2*Weighting!F4+TUM_db2_S4_Treatm!E2*Weighting!F5+TUM_db2_S4_Treatm!F2*Weighting!F6+TUM_db2_S4_Treatm!G2*Weighting!F7+TUM_db2_S4_Treatm!H2*Weighting!F8+TUM_db2_S4_Treatm!I2*Weighting!F9+TUM_db2_S4_Treatm!J2*Weighting!F10+TUM_db2_S4_Treatm!K2*Weighting!F11+TUM_db2_S4_Treatm!L2*Weighting!F12+TUM_db2_S4_Treatm!M2*Weighting!F13+TUM_db2_S4_Treatm!N2*Weighting!F14+TUM_db2_S4_Treatm!O2*Weighting!F15+TUM_db2_S4_Treatm!P2*Weighting!F16+TUM_db2_S4_Treatm!Q2*Weighting!F17</f>
        <v>51.766064951906138</v>
      </c>
      <c r="G2" s="6">
        <f>+TUM_db2_S4_Treatm!B2*Weighting!G2+TUM_db2_S4_Treatm!C2*Weighting!G3+TUM_db2_S4_Treatm!D2*Weighting!G4+TUM_db2_S4_Treatm!E2*Weighting!G5+TUM_db2_S4_Treatm!F2*Weighting!G6+TUM_db2_S4_Treatm!G2*Weighting!G7+TUM_db2_S4_Treatm!H2*Weighting!G8+TUM_db2_S4_Treatm!I2*Weighting!G9+TUM_db2_S4_Treatm!J2*Weighting!G10+TUM_db2_S4_Treatm!K2*Weighting!G11+TUM_db2_S4_Treatm!L2*Weighting!G12+TUM_db2_S4_Treatm!M2*Weighting!G13+TUM_db2_S4_Treatm!N2*Weighting!G14+TUM_db2_S4_Treatm!O2*Weighting!G15+TUM_db2_S4_Treatm!P2*Weighting!G16+TUM_db2_S4_Treatm!Q2*Weighting!G17</f>
        <v>23.011237821301403</v>
      </c>
      <c r="H2" s="6">
        <f>+TUM_db2_S4_Treatm!B2*Weighting!H2+TUM_db2_S4_Treatm!C2*Weighting!H3+TUM_db2_S4_Treatm!D2*Weighting!H4+TUM_db2_S4_Treatm!E2*Weighting!H5+TUM_db2_S4_Treatm!F2*Weighting!H6+TUM_db2_S4_Treatm!G2*Weighting!H7+TUM_db2_S4_Treatm!H2*Weighting!H8+TUM_db2_S4_Treatm!I2*Weighting!H9+TUM_db2_S4_Treatm!J2*Weighting!H10+TUM_db2_S4_Treatm!K2*Weighting!H11+TUM_db2_S4_Treatm!L2*Weighting!H12+TUM_db2_S4_Treatm!M2*Weighting!H13+TUM_db2_S4_Treatm!N2*Weighting!H14+TUM_db2_S4_Treatm!O2*Weighting!H15+TUM_db2_S4_Treatm!P2*Weighting!H16+TUM_db2_S4_Treatm!Q2*Weighting!H17</f>
        <v>19.663124945668486</v>
      </c>
      <c r="I2" s="6">
        <f>+TUM_db2_S4_Treatm!B2*Weighting!I2+TUM_db2_S4_Treatm!C2*Weighting!I3+TUM_db2_S4_Treatm!D2*Weighting!I4+TUM_db2_S4_Treatm!E2*Weighting!I5+TUM_db2_S4_Treatm!F2*Weighting!I6+TUM_db2_S4_Treatm!G2*Weighting!I7+TUM_db2_S4_Treatm!H2*Weighting!I8+TUM_db2_S4_Treatm!I2*Weighting!I9+TUM_db2_S4_Treatm!J2*Weighting!I10+TUM_db2_S4_Treatm!K2*Weighting!I11+TUM_db2_S4_Treatm!L2*Weighting!I12+TUM_db2_S4_Treatm!M2*Weighting!I13+TUM_db2_S4_Treatm!N2*Weighting!I14+TUM_db2_S4_Treatm!O2*Weighting!I15+TUM_db2_S4_Treatm!P2*Weighting!I16+TUM_db2_S4_Treatm!Q2*Weighting!I17</f>
        <v>24.647474353986244</v>
      </c>
      <c r="J2" s="6">
        <f>+TUM_db2_S4_Treatm!B2*Weighting!J2+TUM_db2_S4_Treatm!C2*Weighting!J3+TUM_db2_S4_Treatm!D2*Weighting!J4+TUM_db2_S4_Treatm!E2*Weighting!J5+TUM_db2_S4_Treatm!F2*Weighting!J6+TUM_db2_S4_Treatm!G2*Weighting!J7+TUM_db2_S4_Treatm!H2*Weighting!J8+TUM_db2_S4_Treatm!I2*Weighting!J9+TUM_db2_S4_Treatm!J2*Weighting!J10+TUM_db2_S4_Treatm!K2*Weighting!J11+TUM_db2_S4_Treatm!L2*Weighting!J12+TUM_db2_S4_Treatm!M2*Weighting!J13+TUM_db2_S4_Treatm!N2*Weighting!J14+TUM_db2_S4_Treatm!O2*Weighting!J15+TUM_db2_S4_Treatm!P2*Weighting!J16+TUM_db2_S4_Treatm!Q2*Weighting!J17</f>
        <v>35.677662246442573</v>
      </c>
      <c r="K2" s="6">
        <f>+TUM_db2_S4_Treatm!B2*Weighting!K2+TUM_db2_S4_Treatm!C2*Weighting!K3+TUM_db2_S4_Treatm!D2*Weighting!K4+TUM_db2_S4_Treatm!E2*Weighting!K5+TUM_db2_S4_Treatm!F2*Weighting!K6+TUM_db2_S4_Treatm!G2*Weighting!K7+TUM_db2_S4_Treatm!H2*Weighting!K8+TUM_db2_S4_Treatm!I2*Weighting!K9+TUM_db2_S4_Treatm!J2*Weighting!K10+TUM_db2_S4_Treatm!K2*Weighting!K11+TUM_db2_S4_Treatm!L2*Weighting!K12+TUM_db2_S4_Treatm!M2*Weighting!K13+TUM_db2_S4_Treatm!N2*Weighting!K14+TUM_db2_S4_Treatm!O2*Weighting!K15+TUM_db2_S4_Treatm!P2*Weighting!K16+TUM_db2_S4_Treatm!Q2*Weighting!K17</f>
        <v>22.03056156958273</v>
      </c>
      <c r="L2" s="6">
        <f>+TUM_db2_S4_Treatm!B2*Weighting!L2+TUM_db2_S4_Treatm!C2*Weighting!L3+TUM_db2_S4_Treatm!D2*Weighting!L4+TUM_db2_S4_Treatm!E2*Weighting!L5+TUM_db2_S4_Treatm!F2*Weighting!L6+TUM_db2_S4_Treatm!G2*Weighting!L7+TUM_db2_S4_Treatm!H2*Weighting!L8+TUM_db2_S4_Treatm!I2*Weighting!L9+TUM_db2_S4_Treatm!J2*Weighting!L10+TUM_db2_S4_Treatm!K2*Weighting!L11+TUM_db2_S4_Treatm!L2*Weighting!L12+TUM_db2_S4_Treatm!M2*Weighting!L13+TUM_db2_S4_Treatm!N2*Weighting!L14+TUM_db2_S4_Treatm!O2*Weighting!L15+TUM_db2_S4_Treatm!P2*Weighting!L16+TUM_db2_S4_Treatm!Q2*Weighting!L17</f>
        <v>13.677698301908249</v>
      </c>
      <c r="M2" s="6">
        <f>+TUM_db2_S4_Treatm!B2*Weighting!M2+TUM_db2_S4_Treatm!C2*Weighting!M3+TUM_db2_S4_Treatm!D2*Weighting!M4+TUM_db2_S4_Treatm!E2*Weighting!M5+TUM_db2_S4_Treatm!F2*Weighting!M6+TUM_db2_S4_Treatm!G2*Weighting!M7+TUM_db2_S4_Treatm!H2*Weighting!M8+TUM_db2_S4_Treatm!I2*Weighting!M9+TUM_db2_S4_Treatm!J2*Weighting!M10+TUM_db2_S4_Treatm!K2*Weighting!M11+TUM_db2_S4_Treatm!L2*Weighting!M12+TUM_db2_S4_Treatm!M2*Weighting!M13+TUM_db2_S4_Treatm!N2*Weighting!M14+TUM_db2_S4_Treatm!O2*Weighting!M15+TUM_db2_S4_Treatm!P2*Weighting!M16+TUM_db2_S4_Treatm!Q2*Weighting!M17</f>
        <v>0.59079152964575443</v>
      </c>
      <c r="N2" s="6">
        <f>+TUM_db2_S4_Treatm!B2*Weighting!N2+TUM_db2_S4_Treatm!C2*Weighting!N3+TUM_db2_S4_Treatm!D2*Weighting!N4+TUM_db2_S4_Treatm!E2*Weighting!N5+TUM_db2_S4_Treatm!F2*Weighting!N6+TUM_db2_S4_Treatm!G2*Weighting!N7+TUM_db2_S4_Treatm!H2*Weighting!N8+TUM_db2_S4_Treatm!I2*Weighting!N9+TUM_db2_S4_Treatm!J2*Weighting!N10+TUM_db2_S4_Treatm!K2*Weighting!N11+TUM_db2_S4_Treatm!L2*Weighting!N12+TUM_db2_S4_Treatm!M2*Weighting!N13+TUM_db2_S4_Treatm!N2*Weighting!N14+TUM_db2_S4_Treatm!O2*Weighting!N15+TUM_db2_S4_Treatm!P2*Weighting!N16+TUM_db2_S4_Treatm!Q2*Weighting!N17</f>
        <v>59.727939910494193</v>
      </c>
      <c r="O2" s="6">
        <f>+TUM_db2_S4_Treatm!B2*Weighting!O2+TUM_db2_S4_Treatm!C2*Weighting!O3+TUM_db2_S4_Treatm!D2*Weighting!O4+TUM_db2_S4_Treatm!E2*Weighting!O5+TUM_db2_S4_Treatm!F2*Weighting!O6+TUM_db2_S4_Treatm!G2*Weighting!O7+TUM_db2_S4_Treatm!H2*Weighting!O8+TUM_db2_S4_Treatm!I2*Weighting!O9+TUM_db2_S4_Treatm!J2*Weighting!O10+TUM_db2_S4_Treatm!K2*Weighting!O11+TUM_db2_S4_Treatm!L2*Weighting!O12+TUM_db2_S4_Treatm!M2*Weighting!O13+TUM_db2_S4_Treatm!N2*Weighting!O14+TUM_db2_S4_Treatm!O2*Weighting!O15+TUM_db2_S4_Treatm!P2*Weighting!O16+TUM_db2_S4_Treatm!Q2*Weighting!O17</f>
        <v>17.340415810574328</v>
      </c>
      <c r="P2" s="6">
        <f>+TUM_db2_S4_Treatm!B2*Weighting!P2+TUM_db2_S4_Treatm!C2*Weighting!P3+TUM_db2_S4_Treatm!D2*Weighting!P4+TUM_db2_S4_Treatm!E2*Weighting!P5+TUM_db2_S4_Treatm!F2*Weighting!P6+TUM_db2_S4_Treatm!G2*Weighting!P7+TUM_db2_S4_Treatm!H2*Weighting!P8+TUM_db2_S4_Treatm!I2*Weighting!P9+TUM_db2_S4_Treatm!J2*Weighting!P10+TUM_db2_S4_Treatm!K2*Weighting!P11+TUM_db2_S4_Treatm!L2*Weighting!P12+TUM_db2_S4_Treatm!M2*Weighting!P13+TUM_db2_S4_Treatm!N2*Weighting!P14+TUM_db2_S4_Treatm!O2*Weighting!P15+TUM_db2_S4_Treatm!P2*Weighting!P16+TUM_db2_S4_Treatm!Q2*Weighting!P17</f>
        <v>26.500970826207645</v>
      </c>
      <c r="Q2" s="6">
        <f>+TUM_db2_S4_Treatm!B2*Weighting!Q2+TUM_db2_S4_Treatm!C2*Weighting!Q3+TUM_db2_S4_Treatm!D2*Weighting!Q4+TUM_db2_S4_Treatm!E2*Weighting!Q5+TUM_db2_S4_Treatm!F2*Weighting!Q6+TUM_db2_S4_Treatm!G2*Weighting!Q7+TUM_db2_S4_Treatm!H2*Weighting!Q8+TUM_db2_S4_Treatm!I2*Weighting!Q9+TUM_db2_S4_Treatm!J2*Weighting!Q10+TUM_db2_S4_Treatm!K2*Weighting!Q11+TUM_db2_S4_Treatm!L2*Weighting!Q12+TUM_db2_S4_Treatm!M2*Weighting!Q13+TUM_db2_S4_Treatm!N2*Weighting!Q14+TUM_db2_S4_Treatm!O2*Weighting!Q15+TUM_db2_S4_Treatm!P2*Weighting!Q16+TUM_db2_S4_Treatm!Q2*Weighting!Q17</f>
        <v>1.313112500598324</v>
      </c>
      <c r="R2" s="6">
        <f>+TUM_db2_S4_Treatm!B2*Weighting!R2+TUM_db2_S4_Treatm!C2*Weighting!R3+TUM_db2_S4_Treatm!D2*Weighting!R4+TUM_db2_S4_Treatm!E2*Weighting!R5+TUM_db2_S4_Treatm!F2*Weighting!R6+TUM_db2_S4_Treatm!G2*Weighting!R7+TUM_db2_S4_Treatm!H2*Weighting!R8+TUM_db2_S4_Treatm!I2*Weighting!R9+TUM_db2_S4_Treatm!J2*Weighting!R10+TUM_db2_S4_Treatm!K2*Weighting!R11+TUM_db2_S4_Treatm!L2*Weighting!R12+TUM_db2_S4_Treatm!M2*Weighting!R13+TUM_db2_S4_Treatm!N2*Weighting!R14+TUM_db2_S4_Treatm!O2*Weighting!R15+TUM_db2_S4_Treatm!P2*Weighting!R16+TUM_db2_S4_Treatm!Q2*Weighting!R17</f>
        <v>84.337226577885602</v>
      </c>
      <c r="S2" s="6">
        <f>+TUM_db2_S4_Treatm!B2*Weighting!S2+TUM_db2_S4_Treatm!C2*Weighting!S3+TUM_db2_S4_Treatm!D2*Weighting!S4+TUM_db2_S4_Treatm!E2*Weighting!S5+TUM_db2_S4_Treatm!F2*Weighting!S6+TUM_db2_S4_Treatm!G2*Weighting!S7+TUM_db2_S4_Treatm!H2*Weighting!S8+TUM_db2_S4_Treatm!I2*Weighting!S9+TUM_db2_S4_Treatm!J2*Weighting!S10+TUM_db2_S4_Treatm!K2*Weighting!S11+TUM_db2_S4_Treatm!L2*Weighting!S12+TUM_db2_S4_Treatm!M2*Weighting!S13+TUM_db2_S4_Treatm!N2*Weighting!S14+TUM_db2_S4_Treatm!O2*Weighting!S15+TUM_db2_S4_Treatm!P2*Weighting!S16+TUM_db2_S4_Treatm!Q2*Weighting!S17</f>
        <v>52.049006688532742</v>
      </c>
      <c r="T2" s="6">
        <f>+TUM_db2_S4_Treatm!B2*Weighting!T2+TUM_db2_S4_Treatm!C2*Weighting!T3+TUM_db2_S4_Treatm!D2*Weighting!T4+TUM_db2_S4_Treatm!E2*Weighting!T5+TUM_db2_S4_Treatm!F2*Weighting!T6+TUM_db2_S4_Treatm!G2*Weighting!T7+TUM_db2_S4_Treatm!H2*Weighting!T8+TUM_db2_S4_Treatm!I2*Weighting!T9+TUM_db2_S4_Treatm!J2*Weighting!T10+TUM_db2_S4_Treatm!K2*Weighting!T11+TUM_db2_S4_Treatm!L2*Weighting!T12+TUM_db2_S4_Treatm!M2*Weighting!T13+TUM_db2_S4_Treatm!N2*Weighting!T14+TUM_db2_S4_Treatm!O2*Weighting!T15+TUM_db2_S4_Treatm!P2*Weighting!T16+TUM_db2_S4_Treatm!Q2*Weighting!T17</f>
        <v>72.171921083991435</v>
      </c>
      <c r="U2" s="6">
        <f>+TUM_db2_S4_Treatm!B2*Weighting!U2+TUM_db2_S4_Treatm!C2*Weighting!U3+TUM_db2_S4_Treatm!D2*Weighting!U4+TUM_db2_S4_Treatm!E2*Weighting!U5+TUM_db2_S4_Treatm!F2*Weighting!U6+TUM_db2_S4_Treatm!G2*Weighting!U7+TUM_db2_S4_Treatm!H2*Weighting!U8+TUM_db2_S4_Treatm!I2*Weighting!U9+TUM_db2_S4_Treatm!J2*Weighting!U10+TUM_db2_S4_Treatm!K2*Weighting!U11+TUM_db2_S4_Treatm!L2*Weighting!U12+TUM_db2_S4_Treatm!M2*Weighting!U13+TUM_db2_S4_Treatm!N2*Weighting!U14+TUM_db2_S4_Treatm!O2*Weighting!U15+TUM_db2_S4_Treatm!P2*Weighting!U16+TUM_db2_S4_Treatm!Q2*Weighting!U17</f>
        <v>0.83213880389591599</v>
      </c>
      <c r="V2" s="6">
        <f>+TUM_db2_S4_Treatm!B2*Weighting!V2+TUM_db2_S4_Treatm!C2*Weighting!V3+TUM_db2_S4_Treatm!D2*Weighting!V4+TUM_db2_S4_Treatm!E2*Weighting!V5+TUM_db2_S4_Treatm!F2*Weighting!V6+TUM_db2_S4_Treatm!G2*Weighting!V7+TUM_db2_S4_Treatm!H2*Weighting!V8+TUM_db2_S4_Treatm!I2*Weighting!V9+TUM_db2_S4_Treatm!J2*Weighting!V10+TUM_db2_S4_Treatm!K2*Weighting!V11+TUM_db2_S4_Treatm!L2*Weighting!V12+TUM_db2_S4_Treatm!M2*Weighting!V13+TUM_db2_S4_Treatm!N2*Weighting!V14+TUM_db2_S4_Treatm!O2*Weighting!V15+TUM_db2_S4_Treatm!P2*Weighting!V16+TUM_db2_S4_Treatm!Q2*Weighting!V17</f>
        <v>7.3002195516119199</v>
      </c>
      <c r="W2" s="6">
        <f>+TUM_db2_S4_Treatm!B2*Weighting!W2+TUM_db2_S4_Treatm!C2*Weighting!W3+TUM_db2_S4_Treatm!D2*Weighting!W4+TUM_db2_S4_Treatm!E2*Weighting!W5+TUM_db2_S4_Treatm!F2*Weighting!W6+TUM_db2_S4_Treatm!G2*Weighting!W7+TUM_db2_S4_Treatm!H2*Weighting!W8+TUM_db2_S4_Treatm!I2*Weighting!W9+TUM_db2_S4_Treatm!J2*Weighting!W10+TUM_db2_S4_Treatm!K2*Weighting!W11+TUM_db2_S4_Treatm!L2*Weighting!W12+TUM_db2_S4_Treatm!M2*Weighting!W13+TUM_db2_S4_Treatm!N2*Weighting!W14+TUM_db2_S4_Treatm!O2*Weighting!W15+TUM_db2_S4_Treatm!P2*Weighting!W16+TUM_db2_S4_Treatm!Q2*Weighting!W17</f>
        <v>8.5580181091609937</v>
      </c>
      <c r="X2" s="6">
        <f>+TUM_db2_S4_Treatm!B2*Weighting!X2+TUM_db2_S4_Treatm!C2*Weighting!X3+TUM_db2_S4_Treatm!D2*Weighting!X4+TUM_db2_S4_Treatm!E2*Weighting!X5+TUM_db2_S4_Treatm!F2*Weighting!X6+TUM_db2_S4_Treatm!G2*Weighting!X7+TUM_db2_S4_Treatm!H2*Weighting!X8+TUM_db2_S4_Treatm!I2*Weighting!X9+TUM_db2_S4_Treatm!J2*Weighting!X10+TUM_db2_S4_Treatm!K2*Weighting!X11+TUM_db2_S4_Treatm!L2*Weighting!X12+TUM_db2_S4_Treatm!M2*Weighting!X13+TUM_db2_S4_Treatm!N2*Weighting!X14+TUM_db2_S4_Treatm!O2*Weighting!X15+TUM_db2_S4_Treatm!P2*Weighting!X16+TUM_db2_S4_Treatm!Q2*Weighting!X17</f>
        <v>1.3603250347568832</v>
      </c>
      <c r="Y2" s="6">
        <f>+TUM_db2_S4_Treatm!B2*Weighting!Y2+TUM_db2_S4_Treatm!C2*Weighting!Y3+TUM_db2_S4_Treatm!D2*Weighting!Y4+TUM_db2_S4_Treatm!E2*Weighting!Y5+TUM_db2_S4_Treatm!F2*Weighting!Y6+TUM_db2_S4_Treatm!G2*Weighting!Y7+TUM_db2_S4_Treatm!H2*Weighting!Y8+TUM_db2_S4_Treatm!I2*Weighting!Y9+TUM_db2_S4_Treatm!J2*Weighting!Y10+TUM_db2_S4_Treatm!K2*Weighting!Y11+TUM_db2_S4_Treatm!L2*Weighting!Y12+TUM_db2_S4_Treatm!M2*Weighting!Y13+TUM_db2_S4_Treatm!N2*Weighting!Y14+TUM_db2_S4_Treatm!O2*Weighting!Y15+TUM_db2_S4_Treatm!P2*Weighting!Y16+TUM_db2_S4_Treatm!Q2*Weighting!Y17</f>
        <v>2.0857725610561952</v>
      </c>
      <c r="Z2" s="6">
        <f>+TUM_db2_S4_Treatm!B2*Weighting!Z2+TUM_db2_S4_Treatm!C2*Weighting!Z3+TUM_db2_S4_Treatm!D2*Weighting!Z4+TUM_db2_S4_Treatm!E2*Weighting!Z5+TUM_db2_S4_Treatm!F2*Weighting!Z6+TUM_db2_S4_Treatm!G2*Weighting!Z7+TUM_db2_S4_Treatm!H2*Weighting!Z8+TUM_db2_S4_Treatm!I2*Weighting!Z9+TUM_db2_S4_Treatm!J2*Weighting!Z10+TUM_db2_S4_Treatm!K2*Weighting!Z11+TUM_db2_S4_Treatm!L2*Weighting!Z12+TUM_db2_S4_Treatm!M2*Weighting!Z13+TUM_db2_S4_Treatm!N2*Weighting!Z14+TUM_db2_S4_Treatm!O2*Weighting!Z15+TUM_db2_S4_Treatm!P2*Weighting!Z16+TUM_db2_S4_Treatm!Q2*Weighting!Z17</f>
        <v>4.7371432152654815</v>
      </c>
      <c r="AA2" s="6">
        <f>+TUM_db2_S4_Treatm!B2*Weighting!AA2+TUM_db2_S4_Treatm!C2*Weighting!AA3+TUM_db2_S4_Treatm!D2*Weighting!AA4+TUM_db2_S4_Treatm!E2*Weighting!AA5+TUM_db2_S4_Treatm!F2*Weighting!AA6+TUM_db2_S4_Treatm!G2*Weighting!AA7+TUM_db2_S4_Treatm!H2*Weighting!AA8+TUM_db2_S4_Treatm!I2*Weighting!AA9+TUM_db2_S4_Treatm!J2*Weighting!AA10+TUM_db2_S4_Treatm!K2*Weighting!AA11+TUM_db2_S4_Treatm!L2*Weighting!AA12+TUM_db2_S4_Treatm!M2*Weighting!AA13+TUM_db2_S4_Treatm!N2*Weighting!AA14+TUM_db2_S4_Treatm!O2*Weighting!AA15+TUM_db2_S4_Treatm!P2*Weighting!AA16+TUM_db2_S4_Treatm!Q2*Weighting!AA17</f>
        <v>15.597104635236789</v>
      </c>
    </row>
    <row r="3" spans="1:27" x14ac:dyDescent="0.35">
      <c r="A3" s="5" t="s">
        <v>2</v>
      </c>
      <c r="B3" s="6">
        <f ca="1">+TUM_db2_S4_Treatm!B3*Weighting!B2+TUM_db2_S4_Treatm!C3*Weighting!B3+TUM_db2_S4_Treatm!D3*Weighting!B4+TUM_db2_S4_Treatm!E3*Weighting!B5+TUM_db2_S4_Treatm!F3*Weighting!B6+TUM_db2_S4_Treatm!G3*Weighting!B7+TUM_db2_S4_Treatm!H3*Weighting!B8+TUM_db2_S4_Treatm!I3*Weighting!B9+TUM_db2_S4_Treatm!J3*Weighting!B10+TUM_db2_S4_Treatm!K3*Weighting!B11+TUM_db2_S4_Treatm!L3*Weighting!B12+TUM_db2_S4_Treatm!M3*Weighting!B13+TUM_db2_S4_Treatm!N3*Weighting!B14+TUM_db2_S4_Treatm!O3*Weighting!B15+TUM_db2_S4_Treatm!P3*Weighting!B16+TUM_db2_S4_Treatm!Q3*Weighting!B17</f>
        <v>21.614521101252016</v>
      </c>
      <c r="C3" s="6">
        <f ca="1">+TUM_db2_S4_Treatm!B3*Weighting!C2+TUM_db2_S4_Treatm!C3*Weighting!C3+TUM_db2_S4_Treatm!D3*Weighting!C4+TUM_db2_S4_Treatm!E3*Weighting!C5+TUM_db2_S4_Treatm!F3*Weighting!C6+TUM_db2_S4_Treatm!G3*Weighting!C7+TUM_db2_S4_Treatm!H3*Weighting!C8+TUM_db2_S4_Treatm!I3*Weighting!C9+TUM_db2_S4_Treatm!J3*Weighting!C10+TUM_db2_S4_Treatm!K3*Weighting!C11+TUM_db2_S4_Treatm!L3*Weighting!C12+TUM_db2_S4_Treatm!M3*Weighting!C13+TUM_db2_S4_Treatm!N3*Weighting!C14+TUM_db2_S4_Treatm!O3*Weighting!C15+TUM_db2_S4_Treatm!P3*Weighting!C16+TUM_db2_S4_Treatm!Q3*Weighting!C17</f>
        <v>19.003004828820497</v>
      </c>
      <c r="D3" s="6">
        <f ca="1">+TUM_db2_S4_Treatm!B3*Weighting!D2+TUM_db2_S4_Treatm!C3*Weighting!D3+TUM_db2_S4_Treatm!D3*Weighting!D4+TUM_db2_S4_Treatm!E3*Weighting!D5+TUM_db2_S4_Treatm!F3*Weighting!D6+TUM_db2_S4_Treatm!G3*Weighting!D7+TUM_db2_S4_Treatm!H3*Weighting!D8+TUM_db2_S4_Treatm!I3*Weighting!D9+TUM_db2_S4_Treatm!J3*Weighting!D10+TUM_db2_S4_Treatm!K3*Weighting!D11+TUM_db2_S4_Treatm!L3*Weighting!D12+TUM_db2_S4_Treatm!M3*Weighting!D13+TUM_db2_S4_Treatm!N3*Weighting!D14+TUM_db2_S4_Treatm!O3*Weighting!D15+TUM_db2_S4_Treatm!P3*Weighting!D16+TUM_db2_S4_Treatm!Q3*Weighting!D17</f>
        <v>23.683425062583286</v>
      </c>
      <c r="E3" s="6">
        <f ca="1">+TUM_db2_S4_Treatm!B3*Weighting!E2+TUM_db2_S4_Treatm!C3*Weighting!E3+TUM_db2_S4_Treatm!D3*Weighting!E4+TUM_db2_S4_Treatm!E3*Weighting!E5+TUM_db2_S4_Treatm!F3*Weighting!E6+TUM_db2_S4_Treatm!G3*Weighting!E7+TUM_db2_S4_Treatm!H3*Weighting!E8+TUM_db2_S4_Treatm!I3*Weighting!E9+TUM_db2_S4_Treatm!J3*Weighting!E10+TUM_db2_S4_Treatm!K3*Weighting!E11+TUM_db2_S4_Treatm!L3*Weighting!E12+TUM_db2_S4_Treatm!M3*Weighting!E13+TUM_db2_S4_Treatm!N3*Weighting!E14+TUM_db2_S4_Treatm!O3*Weighting!E15+TUM_db2_S4_Treatm!P3*Weighting!E16+TUM_db2_S4_Treatm!Q3*Weighting!E17</f>
        <v>59.556869371738131</v>
      </c>
      <c r="F3" s="6">
        <f ca="1">+TUM_db2_S4_Treatm!B3*Weighting!F2+TUM_db2_S4_Treatm!C3*Weighting!F3+TUM_db2_S4_Treatm!D3*Weighting!F4+TUM_db2_S4_Treatm!E3*Weighting!F5+TUM_db2_S4_Treatm!F3*Weighting!F6+TUM_db2_S4_Treatm!G3*Weighting!F7+TUM_db2_S4_Treatm!H3*Weighting!F8+TUM_db2_S4_Treatm!I3*Weighting!F9+TUM_db2_S4_Treatm!J3*Weighting!F10+TUM_db2_S4_Treatm!K3*Weighting!F11+TUM_db2_S4_Treatm!L3*Weighting!F12+TUM_db2_S4_Treatm!M3*Weighting!F13+TUM_db2_S4_Treatm!N3*Weighting!F14+TUM_db2_S4_Treatm!O3*Weighting!F15+TUM_db2_S4_Treatm!P3*Weighting!F16+TUM_db2_S4_Treatm!Q3*Weighting!F17</f>
        <v>20.510081952634156</v>
      </c>
      <c r="G3" s="6">
        <f>+TUM_db2_S4_Treatm!B3*Weighting!G2+TUM_db2_S4_Treatm!C3*Weighting!G3+TUM_db2_S4_Treatm!D3*Weighting!G4+TUM_db2_S4_Treatm!E3*Weighting!G5+TUM_db2_S4_Treatm!F3*Weighting!G6+TUM_db2_S4_Treatm!G3*Weighting!G7+TUM_db2_S4_Treatm!H3*Weighting!G8+TUM_db2_S4_Treatm!I3*Weighting!G9+TUM_db2_S4_Treatm!J3*Weighting!G10+TUM_db2_S4_Treatm!K3*Weighting!G11+TUM_db2_S4_Treatm!L3*Weighting!G12+TUM_db2_S4_Treatm!M3*Weighting!G13+TUM_db2_S4_Treatm!N3*Weighting!G14+TUM_db2_S4_Treatm!O3*Weighting!G15+TUM_db2_S4_Treatm!P3*Weighting!G16+TUM_db2_S4_Treatm!Q3*Weighting!G17</f>
        <v>4.8073347244932023</v>
      </c>
      <c r="H3" s="6">
        <f>+TUM_db2_S4_Treatm!B3*Weighting!H2+TUM_db2_S4_Treatm!C3*Weighting!H3+TUM_db2_S4_Treatm!D3*Weighting!H4+TUM_db2_S4_Treatm!E3*Weighting!H5+TUM_db2_S4_Treatm!F3*Weighting!H6+TUM_db2_S4_Treatm!G3*Weighting!H7+TUM_db2_S4_Treatm!H3*Weighting!H8+TUM_db2_S4_Treatm!I3*Weighting!H9+TUM_db2_S4_Treatm!J3*Weighting!H10+TUM_db2_S4_Treatm!K3*Weighting!H11+TUM_db2_S4_Treatm!L3*Weighting!H12+TUM_db2_S4_Treatm!M3*Weighting!H13+TUM_db2_S4_Treatm!N3*Weighting!H14+TUM_db2_S4_Treatm!O3*Weighting!H15+TUM_db2_S4_Treatm!P3*Weighting!H16+TUM_db2_S4_Treatm!Q3*Weighting!H17</f>
        <v>3.8574336799375759</v>
      </c>
      <c r="I3" s="6">
        <f>+TUM_db2_S4_Treatm!B3*Weighting!I2+TUM_db2_S4_Treatm!C3*Weighting!I3+TUM_db2_S4_Treatm!D3*Weighting!I4+TUM_db2_S4_Treatm!E3*Weighting!I5+TUM_db2_S4_Treatm!F3*Weighting!I6+TUM_db2_S4_Treatm!G3*Weighting!I7+TUM_db2_S4_Treatm!H3*Weighting!I8+TUM_db2_S4_Treatm!I3*Weighting!I9+TUM_db2_S4_Treatm!J3*Weighting!I10+TUM_db2_S4_Treatm!K3*Weighting!I11+TUM_db2_S4_Treatm!L3*Weighting!I12+TUM_db2_S4_Treatm!M3*Weighting!I13+TUM_db2_S4_Treatm!N3*Weighting!I14+TUM_db2_S4_Treatm!O3*Weighting!I15+TUM_db2_S4_Treatm!P3*Weighting!I16+TUM_db2_S4_Treatm!Q3*Weighting!I17</f>
        <v>5.6260028297324265</v>
      </c>
      <c r="J3" s="6">
        <f>+TUM_db2_S4_Treatm!B3*Weighting!J2+TUM_db2_S4_Treatm!C3*Weighting!J3+TUM_db2_S4_Treatm!D3*Weighting!J4+TUM_db2_S4_Treatm!E3*Weighting!J5+TUM_db2_S4_Treatm!F3*Weighting!J6+TUM_db2_S4_Treatm!G3*Weighting!J7+TUM_db2_S4_Treatm!H3*Weighting!J8+TUM_db2_S4_Treatm!I3*Weighting!J9+TUM_db2_S4_Treatm!J3*Weighting!J10+TUM_db2_S4_Treatm!K3*Weighting!J11+TUM_db2_S4_Treatm!L3*Weighting!J12+TUM_db2_S4_Treatm!M3*Weighting!J13+TUM_db2_S4_Treatm!N3*Weighting!J14+TUM_db2_S4_Treatm!O3*Weighting!J15+TUM_db2_S4_Treatm!P3*Weighting!J16+TUM_db2_S4_Treatm!Q3*Weighting!J17</f>
        <v>25.018696253170809</v>
      </c>
      <c r="K3" s="6">
        <f>+TUM_db2_S4_Treatm!B3*Weighting!K2+TUM_db2_S4_Treatm!C3*Weighting!K3+TUM_db2_S4_Treatm!D3*Weighting!K4+TUM_db2_S4_Treatm!E3*Weighting!K5+TUM_db2_S4_Treatm!F3*Weighting!K6+TUM_db2_S4_Treatm!G3*Weighting!K7+TUM_db2_S4_Treatm!H3*Weighting!K8+TUM_db2_S4_Treatm!I3*Weighting!K9+TUM_db2_S4_Treatm!J3*Weighting!K10+TUM_db2_S4_Treatm!K3*Weighting!K11+TUM_db2_S4_Treatm!L3*Weighting!K12+TUM_db2_S4_Treatm!M3*Weighting!K13+TUM_db2_S4_Treatm!N3*Weighting!K14+TUM_db2_S4_Treatm!O3*Weighting!K15+TUM_db2_S4_Treatm!P3*Weighting!K16+TUM_db2_S4_Treatm!Q3*Weighting!K17</f>
        <v>4.3760282299097</v>
      </c>
      <c r="L3" s="6">
        <f>+TUM_db2_S4_Treatm!B3*Weighting!L2+TUM_db2_S4_Treatm!C3*Weighting!L3+TUM_db2_S4_Treatm!D3*Weighting!L4+TUM_db2_S4_Treatm!E3*Weighting!L5+TUM_db2_S4_Treatm!F3*Weighting!L6+TUM_db2_S4_Treatm!G3*Weighting!L7+TUM_db2_S4_Treatm!H3*Weighting!L8+TUM_db2_S4_Treatm!I3*Weighting!L9+TUM_db2_S4_Treatm!J3*Weighting!L10+TUM_db2_S4_Treatm!K3*Weighting!L11+TUM_db2_S4_Treatm!L3*Weighting!L12+TUM_db2_S4_Treatm!M3*Weighting!L13+TUM_db2_S4_Treatm!N3*Weighting!L14+TUM_db2_S4_Treatm!O3*Weighting!L15+TUM_db2_S4_Treatm!P3*Weighting!L16+TUM_db2_S4_Treatm!Q3*Weighting!L17</f>
        <v>0.87340133181087454</v>
      </c>
      <c r="M3" s="6">
        <f>+TUM_db2_S4_Treatm!B3*Weighting!M2+TUM_db2_S4_Treatm!C3*Weighting!M3+TUM_db2_S4_Treatm!D3*Weighting!M4+TUM_db2_S4_Treatm!E3*Weighting!M5+TUM_db2_S4_Treatm!F3*Weighting!M6+TUM_db2_S4_Treatm!G3*Weighting!M7+TUM_db2_S4_Treatm!H3*Weighting!M8+TUM_db2_S4_Treatm!I3*Weighting!M9+TUM_db2_S4_Treatm!J3*Weighting!M10+TUM_db2_S4_Treatm!K3*Weighting!M11+TUM_db2_S4_Treatm!L3*Weighting!M12+TUM_db2_S4_Treatm!M3*Weighting!M13+TUM_db2_S4_Treatm!N3*Weighting!M14+TUM_db2_S4_Treatm!O3*Weighting!M15+TUM_db2_S4_Treatm!P3*Weighting!M16+TUM_db2_S4_Treatm!Q3*Weighting!M17</f>
        <v>2.2532008972319354E-3</v>
      </c>
      <c r="N3" s="6">
        <f>+TUM_db2_S4_Treatm!B3*Weighting!N2+TUM_db2_S4_Treatm!C3*Weighting!N3+TUM_db2_S4_Treatm!D3*Weighting!N4+TUM_db2_S4_Treatm!E3*Weighting!N5+TUM_db2_S4_Treatm!F3*Weighting!N6+TUM_db2_S4_Treatm!G3*Weighting!N7+TUM_db2_S4_Treatm!H3*Weighting!N8+TUM_db2_S4_Treatm!I3*Weighting!N9+TUM_db2_S4_Treatm!J3*Weighting!N10+TUM_db2_S4_Treatm!K3*Weighting!N11+TUM_db2_S4_Treatm!L3*Weighting!N12+TUM_db2_S4_Treatm!M3*Weighting!N13+TUM_db2_S4_Treatm!N3*Weighting!N14+TUM_db2_S4_Treatm!O3*Weighting!N15+TUM_db2_S4_Treatm!P3*Weighting!N16+TUM_db2_S4_Treatm!Q3*Weighting!N17</f>
        <v>0.45100999805635716</v>
      </c>
      <c r="O3" s="6">
        <f>+TUM_db2_S4_Treatm!B3*Weighting!O2+TUM_db2_S4_Treatm!C3*Weighting!O3+TUM_db2_S4_Treatm!D3*Weighting!O4+TUM_db2_S4_Treatm!E3*Weighting!O5+TUM_db2_S4_Treatm!F3*Weighting!O6+TUM_db2_S4_Treatm!G3*Weighting!O7+TUM_db2_S4_Treatm!H3*Weighting!O8+TUM_db2_S4_Treatm!I3*Weighting!O9+TUM_db2_S4_Treatm!J3*Weighting!O10+TUM_db2_S4_Treatm!K3*Weighting!O11+TUM_db2_S4_Treatm!L3*Weighting!O12+TUM_db2_S4_Treatm!M3*Weighting!O13+TUM_db2_S4_Treatm!N3*Weighting!O14+TUM_db2_S4_Treatm!O3*Weighting!O15+TUM_db2_S4_Treatm!P3*Weighting!O16+TUM_db2_S4_Treatm!Q3*Weighting!O17</f>
        <v>0.14992756232032867</v>
      </c>
      <c r="P3" s="6">
        <f>+TUM_db2_S4_Treatm!B3*Weighting!P2+TUM_db2_S4_Treatm!C3*Weighting!P3+TUM_db2_S4_Treatm!D3*Weighting!P4+TUM_db2_S4_Treatm!E3*Weighting!P5+TUM_db2_S4_Treatm!F3*Weighting!P6+TUM_db2_S4_Treatm!G3*Weighting!P7+TUM_db2_S4_Treatm!H3*Weighting!P8+TUM_db2_S4_Treatm!I3*Weighting!P9+TUM_db2_S4_Treatm!J3*Weighting!P10+TUM_db2_S4_Treatm!K3*Weighting!P11+TUM_db2_S4_Treatm!L3*Weighting!P12+TUM_db2_S4_Treatm!M3*Weighting!P13+TUM_db2_S4_Treatm!N3*Weighting!P14+TUM_db2_S4_Treatm!O3*Weighting!P15+TUM_db2_S4_Treatm!P3*Weighting!P16+TUM_db2_S4_Treatm!Q3*Weighting!P17</f>
        <v>0.18041939351132025</v>
      </c>
      <c r="Q3" s="6">
        <f>+TUM_db2_S4_Treatm!B3*Weighting!Q2+TUM_db2_S4_Treatm!C3*Weighting!Q3+TUM_db2_S4_Treatm!D3*Weighting!Q4+TUM_db2_S4_Treatm!E3*Weighting!Q5+TUM_db2_S4_Treatm!F3*Weighting!Q6+TUM_db2_S4_Treatm!G3*Weighting!Q7+TUM_db2_S4_Treatm!H3*Weighting!Q8+TUM_db2_S4_Treatm!I3*Weighting!Q9+TUM_db2_S4_Treatm!J3*Weighting!Q10+TUM_db2_S4_Treatm!K3*Weighting!Q11+TUM_db2_S4_Treatm!L3*Weighting!Q12+TUM_db2_S4_Treatm!M3*Weighting!Q13+TUM_db2_S4_Treatm!N3*Weighting!Q14+TUM_db2_S4_Treatm!O3*Weighting!Q15+TUM_db2_S4_Treatm!P3*Weighting!Q16+TUM_db2_S4_Treatm!Q3*Weighting!Q17</f>
        <v>1.7640444102846632E-2</v>
      </c>
      <c r="R3" s="6">
        <f>+TUM_db2_S4_Treatm!B3*Weighting!R2+TUM_db2_S4_Treatm!C3*Weighting!R3+TUM_db2_S4_Treatm!D3*Weighting!R4+TUM_db2_S4_Treatm!E3*Weighting!R5+TUM_db2_S4_Treatm!F3*Weighting!R6+TUM_db2_S4_Treatm!G3*Weighting!R7+TUM_db2_S4_Treatm!H3*Weighting!R8+TUM_db2_S4_Treatm!I3*Weighting!R9+TUM_db2_S4_Treatm!J3*Weighting!R10+TUM_db2_S4_Treatm!K3*Weighting!R11+TUM_db2_S4_Treatm!L3*Weighting!R12+TUM_db2_S4_Treatm!M3*Weighting!R13+TUM_db2_S4_Treatm!N3*Weighting!R14+TUM_db2_S4_Treatm!O3*Weighting!R15+TUM_db2_S4_Treatm!P3*Weighting!R16+TUM_db2_S4_Treatm!Q3*Weighting!R17</f>
        <v>72.790799825678363</v>
      </c>
      <c r="S3" s="6">
        <f>+TUM_db2_S4_Treatm!B3*Weighting!S2+TUM_db2_S4_Treatm!C3*Weighting!S3+TUM_db2_S4_Treatm!D3*Weighting!S4+TUM_db2_S4_Treatm!E3*Weighting!S5+TUM_db2_S4_Treatm!F3*Weighting!S6+TUM_db2_S4_Treatm!G3*Weighting!S7+TUM_db2_S4_Treatm!H3*Weighting!S8+TUM_db2_S4_Treatm!I3*Weighting!S9+TUM_db2_S4_Treatm!J3*Weighting!S10+TUM_db2_S4_Treatm!K3*Weighting!S11+TUM_db2_S4_Treatm!L3*Weighting!S12+TUM_db2_S4_Treatm!M3*Weighting!S13+TUM_db2_S4_Treatm!N3*Weighting!S14+TUM_db2_S4_Treatm!O3*Weighting!S15+TUM_db2_S4_Treatm!P3*Weighting!S16+TUM_db2_S4_Treatm!Q3*Weighting!S17</f>
        <v>0.4375315146788169</v>
      </c>
      <c r="T3" s="6">
        <f>+TUM_db2_S4_Treatm!B3*Weighting!T2+TUM_db2_S4_Treatm!C3*Weighting!T3+TUM_db2_S4_Treatm!D3*Weighting!T4+TUM_db2_S4_Treatm!E3*Weighting!T5+TUM_db2_S4_Treatm!F3*Weighting!T6+TUM_db2_S4_Treatm!G3*Weighting!T7+TUM_db2_S4_Treatm!H3*Weighting!T8+TUM_db2_S4_Treatm!I3*Weighting!T9+TUM_db2_S4_Treatm!J3*Weighting!T10+TUM_db2_S4_Treatm!K3*Weighting!T11+TUM_db2_S4_Treatm!L3*Weighting!T12+TUM_db2_S4_Treatm!M3*Weighting!T13+TUM_db2_S4_Treatm!N3*Weighting!T14+TUM_db2_S4_Treatm!O3*Weighting!T15+TUM_db2_S4_Treatm!P3*Weighting!T16+TUM_db2_S4_Treatm!Q3*Weighting!T17</f>
        <v>0.57585124596514159</v>
      </c>
      <c r="U3" s="6">
        <f>+TUM_db2_S4_Treatm!B3*Weighting!U2+TUM_db2_S4_Treatm!C3*Weighting!U3+TUM_db2_S4_Treatm!D3*Weighting!U4+TUM_db2_S4_Treatm!E3*Weighting!U5+TUM_db2_S4_Treatm!F3*Weighting!U6+TUM_db2_S4_Treatm!G3*Weighting!U7+TUM_db2_S4_Treatm!H3*Weighting!U8+TUM_db2_S4_Treatm!I3*Weighting!U9+TUM_db2_S4_Treatm!J3*Weighting!U10+TUM_db2_S4_Treatm!K3*Weighting!U11+TUM_db2_S4_Treatm!L3*Weighting!U12+TUM_db2_S4_Treatm!M3*Weighting!U13+TUM_db2_S4_Treatm!N3*Weighting!U14+TUM_db2_S4_Treatm!O3*Weighting!U15+TUM_db2_S4_Treatm!P3*Weighting!U16+TUM_db2_S4_Treatm!Q3*Weighting!U17</f>
        <v>1.4527962140477373E-2</v>
      </c>
      <c r="V3" s="6">
        <f>+TUM_db2_S4_Treatm!B3*Weighting!V2+TUM_db2_S4_Treatm!C3*Weighting!V3+TUM_db2_S4_Treatm!D3*Weighting!V4+TUM_db2_S4_Treatm!E3*Weighting!V5+TUM_db2_S4_Treatm!F3*Weighting!V6+TUM_db2_S4_Treatm!G3*Weighting!V7+TUM_db2_S4_Treatm!H3*Weighting!V8+TUM_db2_S4_Treatm!I3*Weighting!V9+TUM_db2_S4_Treatm!J3*Weighting!V10+TUM_db2_S4_Treatm!K3*Weighting!V11+TUM_db2_S4_Treatm!L3*Weighting!V12+TUM_db2_S4_Treatm!M3*Weighting!V13+TUM_db2_S4_Treatm!N3*Weighting!V14+TUM_db2_S4_Treatm!O3*Weighting!V15+TUM_db2_S4_Treatm!P3*Weighting!V16+TUM_db2_S4_Treatm!Q3*Weighting!V17</f>
        <v>4.5370010093600074E-2</v>
      </c>
      <c r="W3" s="6">
        <f>+TUM_db2_S4_Treatm!B3*Weighting!W2+TUM_db2_S4_Treatm!C3*Weighting!W3+TUM_db2_S4_Treatm!D3*Weighting!W4+TUM_db2_S4_Treatm!E3*Weighting!W5+TUM_db2_S4_Treatm!F3*Weighting!W6+TUM_db2_S4_Treatm!G3*Weighting!W7+TUM_db2_S4_Treatm!H3*Weighting!W8+TUM_db2_S4_Treatm!I3*Weighting!W9+TUM_db2_S4_Treatm!J3*Weighting!W10+TUM_db2_S4_Treatm!K3*Weighting!W11+TUM_db2_S4_Treatm!L3*Weighting!W12+TUM_db2_S4_Treatm!M3*Weighting!W13+TUM_db2_S4_Treatm!N3*Weighting!W14+TUM_db2_S4_Treatm!O3*Weighting!W15+TUM_db2_S4_Treatm!P3*Weighting!W16+TUM_db2_S4_Treatm!Q3*Weighting!W17</f>
        <v>0.13093317055931303</v>
      </c>
      <c r="X3" s="6">
        <f>+TUM_db2_S4_Treatm!B3*Weighting!X2+TUM_db2_S4_Treatm!C3*Weighting!X3+TUM_db2_S4_Treatm!D3*Weighting!X4+TUM_db2_S4_Treatm!E3*Weighting!X5+TUM_db2_S4_Treatm!F3*Weighting!X6+TUM_db2_S4_Treatm!G3*Weighting!X7+TUM_db2_S4_Treatm!H3*Weighting!X8+TUM_db2_S4_Treatm!I3*Weighting!X9+TUM_db2_S4_Treatm!J3*Weighting!X10+TUM_db2_S4_Treatm!K3*Weighting!X11+TUM_db2_S4_Treatm!L3*Weighting!X12+TUM_db2_S4_Treatm!M3*Weighting!X13+TUM_db2_S4_Treatm!N3*Weighting!X14+TUM_db2_S4_Treatm!O3*Weighting!X15+TUM_db2_S4_Treatm!P3*Weighting!X16+TUM_db2_S4_Treatm!Q3*Weighting!X17</f>
        <v>5.8467692880123292E-3</v>
      </c>
      <c r="Y3" s="6">
        <f>+TUM_db2_S4_Treatm!B3*Weighting!Y2+TUM_db2_S4_Treatm!C3*Weighting!Y3+TUM_db2_S4_Treatm!D3*Weighting!Y4+TUM_db2_S4_Treatm!E3*Weighting!Y5+TUM_db2_S4_Treatm!F3*Weighting!Y6+TUM_db2_S4_Treatm!G3*Weighting!Y7+TUM_db2_S4_Treatm!H3*Weighting!Y8+TUM_db2_S4_Treatm!I3*Weighting!Y9+TUM_db2_S4_Treatm!J3*Weighting!Y10+TUM_db2_S4_Treatm!K3*Weighting!Y11+TUM_db2_S4_Treatm!L3*Weighting!Y12+TUM_db2_S4_Treatm!M3*Weighting!Y13+TUM_db2_S4_Treatm!N3*Weighting!Y14+TUM_db2_S4_Treatm!O3*Weighting!Y15+TUM_db2_S4_Treatm!P3*Weighting!Y16+TUM_db2_S4_Treatm!Q3*Weighting!Y17</f>
        <v>0.6706175152862941</v>
      </c>
      <c r="Z3" s="6">
        <f>+TUM_db2_S4_Treatm!B3*Weighting!Z2+TUM_db2_S4_Treatm!C3*Weighting!Z3+TUM_db2_S4_Treatm!D3*Weighting!Z4+TUM_db2_S4_Treatm!E3*Weighting!Z5+TUM_db2_S4_Treatm!F3*Weighting!Z6+TUM_db2_S4_Treatm!G3*Weighting!Z7+TUM_db2_S4_Treatm!H3*Weighting!Z8+TUM_db2_S4_Treatm!I3*Weighting!Z9+TUM_db2_S4_Treatm!J3*Weighting!Z10+TUM_db2_S4_Treatm!K3*Weighting!Z11+TUM_db2_S4_Treatm!L3*Weighting!Z12+TUM_db2_S4_Treatm!M3*Weighting!Z13+TUM_db2_S4_Treatm!N3*Weighting!Z14+TUM_db2_S4_Treatm!O3*Weighting!Z15+TUM_db2_S4_Treatm!P3*Weighting!Z16+TUM_db2_S4_Treatm!Q3*Weighting!Z17</f>
        <v>0.10470645573813513</v>
      </c>
      <c r="AA3" s="6">
        <f>+TUM_db2_S4_Treatm!B3*Weighting!AA2+TUM_db2_S4_Treatm!C3*Weighting!AA3+TUM_db2_S4_Treatm!D3*Weighting!AA4+TUM_db2_S4_Treatm!E3*Weighting!AA5+TUM_db2_S4_Treatm!F3*Weighting!AA6+TUM_db2_S4_Treatm!G3*Weighting!AA7+TUM_db2_S4_Treatm!H3*Weighting!AA8+TUM_db2_S4_Treatm!I3*Weighting!AA9+TUM_db2_S4_Treatm!J3*Weighting!AA10+TUM_db2_S4_Treatm!K3*Weighting!AA11+TUM_db2_S4_Treatm!L3*Weighting!AA12+TUM_db2_S4_Treatm!M3*Weighting!AA13+TUM_db2_S4_Treatm!N3*Weighting!AA14+TUM_db2_S4_Treatm!O3*Weighting!AA15+TUM_db2_S4_Treatm!P3*Weighting!AA16+TUM_db2_S4_Treatm!Q3*Weighting!AA17</f>
        <v>0.46651919176411005</v>
      </c>
    </row>
    <row r="4" spans="1:27" x14ac:dyDescent="0.35">
      <c r="A4" s="5" t="s">
        <v>3</v>
      </c>
      <c r="B4" s="6">
        <f ca="1">+TUM_db2_S4_Treatm!B4*Weighting!B2+TUM_db2_S4_Treatm!C4*Weighting!B3+TUM_db2_S4_Treatm!D4*Weighting!B4+TUM_db2_S4_Treatm!E4*Weighting!B5+TUM_db2_S4_Treatm!F4*Weighting!B6+TUM_db2_S4_Treatm!G4*Weighting!B7+TUM_db2_S4_Treatm!H4*Weighting!B8+TUM_db2_S4_Treatm!I4*Weighting!B9+TUM_db2_S4_Treatm!J4*Weighting!B10+TUM_db2_S4_Treatm!K4*Weighting!B11+TUM_db2_S4_Treatm!L4*Weighting!B12+TUM_db2_S4_Treatm!M4*Weighting!B13+TUM_db2_S4_Treatm!N4*Weighting!B14+TUM_db2_S4_Treatm!O4*Weighting!B15+TUM_db2_S4_Treatm!P4*Weighting!B16+TUM_db2_S4_Treatm!Q4*Weighting!B17</f>
        <v>33.399357174626878</v>
      </c>
      <c r="C4" s="6">
        <f ca="1">+TUM_db2_S4_Treatm!B4*Weighting!C2+TUM_db2_S4_Treatm!C4*Weighting!C3+TUM_db2_S4_Treatm!D4*Weighting!C4+TUM_db2_S4_Treatm!E4*Weighting!C5+TUM_db2_S4_Treatm!F4*Weighting!C6+TUM_db2_S4_Treatm!G4*Weighting!C7+TUM_db2_S4_Treatm!H4*Weighting!C8+TUM_db2_S4_Treatm!I4*Weighting!C9+TUM_db2_S4_Treatm!J4*Weighting!C10+TUM_db2_S4_Treatm!K4*Weighting!C11+TUM_db2_S4_Treatm!L4*Weighting!C12+TUM_db2_S4_Treatm!M4*Weighting!C13+TUM_db2_S4_Treatm!N4*Weighting!C14+TUM_db2_S4_Treatm!O4*Weighting!C15+TUM_db2_S4_Treatm!P4*Weighting!C16+TUM_db2_S4_Treatm!Q4*Weighting!C17</f>
        <v>26.206981692565591</v>
      </c>
      <c r="D4" s="6">
        <f ca="1">+TUM_db2_S4_Treatm!B4*Weighting!D2+TUM_db2_S4_Treatm!C4*Weighting!D3+TUM_db2_S4_Treatm!D4*Weighting!D4+TUM_db2_S4_Treatm!E4*Weighting!D5+TUM_db2_S4_Treatm!F4*Weighting!D6+TUM_db2_S4_Treatm!G4*Weighting!D7+TUM_db2_S4_Treatm!H4*Weighting!D8+TUM_db2_S4_Treatm!I4*Weighting!D9+TUM_db2_S4_Treatm!J4*Weighting!D10+TUM_db2_S4_Treatm!K4*Weighting!D11+TUM_db2_S4_Treatm!L4*Weighting!D12+TUM_db2_S4_Treatm!M4*Weighting!D13+TUM_db2_S4_Treatm!N4*Weighting!D14+TUM_db2_S4_Treatm!O4*Weighting!D15+TUM_db2_S4_Treatm!P4*Weighting!D16+TUM_db2_S4_Treatm!Q4*Weighting!D17</f>
        <v>32.931764737004606</v>
      </c>
      <c r="E4" s="6">
        <f ca="1">+TUM_db2_S4_Treatm!B4*Weighting!E2+TUM_db2_S4_Treatm!C4*Weighting!E3+TUM_db2_S4_Treatm!D4*Weighting!E4+TUM_db2_S4_Treatm!E4*Weighting!E5+TUM_db2_S4_Treatm!F4*Weighting!E6+TUM_db2_S4_Treatm!G4*Weighting!E7+TUM_db2_S4_Treatm!H4*Weighting!E8+TUM_db2_S4_Treatm!I4*Weighting!E9+TUM_db2_S4_Treatm!J4*Weighting!E10+TUM_db2_S4_Treatm!K4*Weighting!E11+TUM_db2_S4_Treatm!L4*Weighting!E12+TUM_db2_S4_Treatm!M4*Weighting!E13+TUM_db2_S4_Treatm!N4*Weighting!E14+TUM_db2_S4_Treatm!O4*Weighting!E15+TUM_db2_S4_Treatm!P4*Weighting!E16+TUM_db2_S4_Treatm!Q4*Weighting!E17</f>
        <v>12.405868035733327</v>
      </c>
      <c r="F4" s="6">
        <f ca="1">+TUM_db2_S4_Treatm!B4*Weighting!F2+TUM_db2_S4_Treatm!C4*Weighting!F3+TUM_db2_S4_Treatm!D4*Weighting!F4+TUM_db2_S4_Treatm!E4*Weighting!F5+TUM_db2_S4_Treatm!F4*Weighting!F6+TUM_db2_S4_Treatm!G4*Weighting!F7+TUM_db2_S4_Treatm!H4*Weighting!F8+TUM_db2_S4_Treatm!I4*Weighting!F9+TUM_db2_S4_Treatm!J4*Weighting!F10+TUM_db2_S4_Treatm!K4*Weighting!F11+TUM_db2_S4_Treatm!L4*Weighting!F12+TUM_db2_S4_Treatm!M4*Weighting!F13+TUM_db2_S4_Treatm!N4*Weighting!F14+TUM_db2_S4_Treatm!O4*Weighting!F15+TUM_db2_S4_Treatm!P4*Weighting!F16+TUM_db2_S4_Treatm!Q4*Weighting!F17</f>
        <v>31.255982999271982</v>
      </c>
      <c r="G4" s="6">
        <f>+TUM_db2_S4_Treatm!B4*Weighting!G2+TUM_db2_S4_Treatm!C4*Weighting!G3+TUM_db2_S4_Treatm!D4*Weighting!G4+TUM_db2_S4_Treatm!E4*Weighting!G5+TUM_db2_S4_Treatm!F4*Weighting!G6+TUM_db2_S4_Treatm!G4*Weighting!G7+TUM_db2_S4_Treatm!H4*Weighting!G8+TUM_db2_S4_Treatm!I4*Weighting!G9+TUM_db2_S4_Treatm!J4*Weighting!G10+TUM_db2_S4_Treatm!K4*Weighting!G11+TUM_db2_S4_Treatm!L4*Weighting!G12+TUM_db2_S4_Treatm!M4*Weighting!G13+TUM_db2_S4_Treatm!N4*Weighting!G14+TUM_db2_S4_Treatm!O4*Weighting!G15+TUM_db2_S4_Treatm!P4*Weighting!G16+TUM_db2_S4_Treatm!Q4*Weighting!G17</f>
        <v>18.203903096808197</v>
      </c>
      <c r="H4" s="6">
        <f>+TUM_db2_S4_Treatm!B4*Weighting!H2+TUM_db2_S4_Treatm!C4*Weighting!H3+TUM_db2_S4_Treatm!D4*Weighting!H4+TUM_db2_S4_Treatm!E4*Weighting!H5+TUM_db2_S4_Treatm!F4*Weighting!H6+TUM_db2_S4_Treatm!G4*Weighting!H7+TUM_db2_S4_Treatm!H4*Weighting!H8+TUM_db2_S4_Treatm!I4*Weighting!H9+TUM_db2_S4_Treatm!J4*Weighting!H10+TUM_db2_S4_Treatm!K4*Weighting!H11+TUM_db2_S4_Treatm!L4*Weighting!H12+TUM_db2_S4_Treatm!M4*Weighting!H13+TUM_db2_S4_Treatm!N4*Weighting!H14+TUM_db2_S4_Treatm!O4*Weighting!H15+TUM_db2_S4_Treatm!P4*Weighting!H16+TUM_db2_S4_Treatm!Q4*Weighting!H17</f>
        <v>15.805691265730911</v>
      </c>
      <c r="I4" s="6">
        <f>+TUM_db2_S4_Treatm!B4*Weighting!I2+TUM_db2_S4_Treatm!C4*Weighting!I3+TUM_db2_S4_Treatm!D4*Weighting!I4+TUM_db2_S4_Treatm!E4*Weighting!I5+TUM_db2_S4_Treatm!F4*Weighting!I6+TUM_db2_S4_Treatm!G4*Weighting!I7+TUM_db2_S4_Treatm!H4*Weighting!I8+TUM_db2_S4_Treatm!I4*Weighting!I9+TUM_db2_S4_Treatm!J4*Weighting!I10+TUM_db2_S4_Treatm!K4*Weighting!I11+TUM_db2_S4_Treatm!L4*Weighting!I12+TUM_db2_S4_Treatm!M4*Weighting!I13+TUM_db2_S4_Treatm!N4*Weighting!I14+TUM_db2_S4_Treatm!O4*Weighting!I15+TUM_db2_S4_Treatm!P4*Weighting!I16+TUM_db2_S4_Treatm!Q4*Weighting!I17</f>
        <v>19.021471524253819</v>
      </c>
      <c r="J4" s="6">
        <f>+TUM_db2_S4_Treatm!B4*Weighting!J2+TUM_db2_S4_Treatm!C4*Weighting!J3+TUM_db2_S4_Treatm!D4*Weighting!J4+TUM_db2_S4_Treatm!E4*Weighting!J5+TUM_db2_S4_Treatm!F4*Weighting!J6+TUM_db2_S4_Treatm!G4*Weighting!J7+TUM_db2_S4_Treatm!H4*Weighting!J8+TUM_db2_S4_Treatm!I4*Weighting!J9+TUM_db2_S4_Treatm!J4*Weighting!J10+TUM_db2_S4_Treatm!K4*Weighting!J11+TUM_db2_S4_Treatm!L4*Weighting!J12+TUM_db2_S4_Treatm!M4*Weighting!J13+TUM_db2_S4_Treatm!N4*Weighting!J14+TUM_db2_S4_Treatm!O4*Weighting!J15+TUM_db2_S4_Treatm!P4*Weighting!J16+TUM_db2_S4_Treatm!Q4*Weighting!J17</f>
        <v>10.658965993271766</v>
      </c>
      <c r="K4" s="6">
        <f>+TUM_db2_S4_Treatm!B4*Weighting!K2+TUM_db2_S4_Treatm!C4*Weighting!K3+TUM_db2_S4_Treatm!D4*Weighting!K4+TUM_db2_S4_Treatm!E4*Weighting!K5+TUM_db2_S4_Treatm!F4*Weighting!K6+TUM_db2_S4_Treatm!G4*Weighting!K7+TUM_db2_S4_Treatm!H4*Weighting!K8+TUM_db2_S4_Treatm!I4*Weighting!K9+TUM_db2_S4_Treatm!J4*Weighting!K10+TUM_db2_S4_Treatm!K4*Weighting!K11+TUM_db2_S4_Treatm!L4*Weighting!K12+TUM_db2_S4_Treatm!M4*Weighting!K13+TUM_db2_S4_Treatm!N4*Weighting!K14+TUM_db2_S4_Treatm!O4*Weighting!K15+TUM_db2_S4_Treatm!P4*Weighting!K16+TUM_db2_S4_Treatm!Q4*Weighting!K17</f>
        <v>17.65453333967303</v>
      </c>
      <c r="L4" s="6">
        <f>+TUM_db2_S4_Treatm!B4*Weighting!L2+TUM_db2_S4_Treatm!C4*Weighting!L3+TUM_db2_S4_Treatm!D4*Weighting!L4+TUM_db2_S4_Treatm!E4*Weighting!L5+TUM_db2_S4_Treatm!F4*Weighting!L6+TUM_db2_S4_Treatm!G4*Weighting!L7+TUM_db2_S4_Treatm!H4*Weighting!L8+TUM_db2_S4_Treatm!I4*Weighting!L9+TUM_db2_S4_Treatm!J4*Weighting!L10+TUM_db2_S4_Treatm!K4*Weighting!L11+TUM_db2_S4_Treatm!L4*Weighting!L12+TUM_db2_S4_Treatm!M4*Weighting!L13+TUM_db2_S4_Treatm!N4*Weighting!L14+TUM_db2_S4_Treatm!O4*Weighting!L15+TUM_db2_S4_Treatm!P4*Weighting!L16+TUM_db2_S4_Treatm!Q4*Weighting!L17</f>
        <v>12.804296970097376</v>
      </c>
      <c r="M4" s="6">
        <f>+TUM_db2_S4_Treatm!B4*Weighting!M2+TUM_db2_S4_Treatm!C4*Weighting!M3+TUM_db2_S4_Treatm!D4*Weighting!M4+TUM_db2_S4_Treatm!E4*Weighting!M5+TUM_db2_S4_Treatm!F4*Weighting!M6+TUM_db2_S4_Treatm!G4*Weighting!M7+TUM_db2_S4_Treatm!H4*Weighting!M8+TUM_db2_S4_Treatm!I4*Weighting!M9+TUM_db2_S4_Treatm!J4*Weighting!M10+TUM_db2_S4_Treatm!K4*Weighting!M11+TUM_db2_S4_Treatm!L4*Weighting!M12+TUM_db2_S4_Treatm!M4*Weighting!M13+TUM_db2_S4_Treatm!N4*Weighting!M14+TUM_db2_S4_Treatm!O4*Weighting!M15+TUM_db2_S4_Treatm!P4*Weighting!M16+TUM_db2_S4_Treatm!Q4*Weighting!M17</f>
        <v>0.58853832874852241</v>
      </c>
      <c r="N4" s="6">
        <f>+TUM_db2_S4_Treatm!B4*Weighting!N2+TUM_db2_S4_Treatm!C4*Weighting!N3+TUM_db2_S4_Treatm!D4*Weighting!N4+TUM_db2_S4_Treatm!E4*Weighting!N5+TUM_db2_S4_Treatm!F4*Weighting!N6+TUM_db2_S4_Treatm!G4*Weighting!N7+TUM_db2_S4_Treatm!H4*Weighting!N8+TUM_db2_S4_Treatm!I4*Weighting!N9+TUM_db2_S4_Treatm!J4*Weighting!N10+TUM_db2_S4_Treatm!K4*Weighting!N11+TUM_db2_S4_Treatm!L4*Weighting!N12+TUM_db2_S4_Treatm!M4*Weighting!N13+TUM_db2_S4_Treatm!N4*Weighting!N14+TUM_db2_S4_Treatm!O4*Weighting!N15+TUM_db2_S4_Treatm!P4*Weighting!N16+TUM_db2_S4_Treatm!Q4*Weighting!N17</f>
        <v>59.276929912437836</v>
      </c>
      <c r="O4" s="6">
        <f>+TUM_db2_S4_Treatm!B4*Weighting!O2+TUM_db2_S4_Treatm!C4*Weighting!O3+TUM_db2_S4_Treatm!D4*Weighting!O4+TUM_db2_S4_Treatm!E4*Weighting!O5+TUM_db2_S4_Treatm!F4*Weighting!O6+TUM_db2_S4_Treatm!G4*Weighting!O7+TUM_db2_S4_Treatm!H4*Weighting!O8+TUM_db2_S4_Treatm!I4*Weighting!O9+TUM_db2_S4_Treatm!J4*Weighting!O10+TUM_db2_S4_Treatm!K4*Weighting!O11+TUM_db2_S4_Treatm!L4*Weighting!O12+TUM_db2_S4_Treatm!M4*Weighting!O13+TUM_db2_S4_Treatm!N4*Weighting!O14+TUM_db2_S4_Treatm!O4*Weighting!O15+TUM_db2_S4_Treatm!P4*Weighting!O16+TUM_db2_S4_Treatm!Q4*Weighting!O17</f>
        <v>17.190488248253995</v>
      </c>
      <c r="P4" s="6">
        <f>+TUM_db2_S4_Treatm!B4*Weighting!P2+TUM_db2_S4_Treatm!C4*Weighting!P3+TUM_db2_S4_Treatm!D4*Weighting!P4+TUM_db2_S4_Treatm!E4*Weighting!P5+TUM_db2_S4_Treatm!F4*Weighting!P6+TUM_db2_S4_Treatm!G4*Weighting!P7+TUM_db2_S4_Treatm!H4*Weighting!P8+TUM_db2_S4_Treatm!I4*Weighting!P9+TUM_db2_S4_Treatm!J4*Weighting!P10+TUM_db2_S4_Treatm!K4*Weighting!P11+TUM_db2_S4_Treatm!L4*Weighting!P12+TUM_db2_S4_Treatm!M4*Weighting!P13+TUM_db2_S4_Treatm!N4*Weighting!P14+TUM_db2_S4_Treatm!O4*Weighting!P15+TUM_db2_S4_Treatm!P4*Weighting!P16+TUM_db2_S4_Treatm!Q4*Weighting!P17</f>
        <v>26.320551432696323</v>
      </c>
      <c r="Q4" s="6">
        <f>+TUM_db2_S4_Treatm!B4*Weighting!Q2+TUM_db2_S4_Treatm!C4*Weighting!Q3+TUM_db2_S4_Treatm!D4*Weighting!Q4+TUM_db2_S4_Treatm!E4*Weighting!Q5+TUM_db2_S4_Treatm!F4*Weighting!Q6+TUM_db2_S4_Treatm!G4*Weighting!Q7+TUM_db2_S4_Treatm!H4*Weighting!Q8+TUM_db2_S4_Treatm!I4*Weighting!Q9+TUM_db2_S4_Treatm!J4*Weighting!Q10+TUM_db2_S4_Treatm!K4*Weighting!Q11+TUM_db2_S4_Treatm!L4*Weighting!Q12+TUM_db2_S4_Treatm!M4*Weighting!Q13+TUM_db2_S4_Treatm!N4*Weighting!Q14+TUM_db2_S4_Treatm!O4*Weighting!Q15+TUM_db2_S4_Treatm!P4*Weighting!Q16+TUM_db2_S4_Treatm!Q4*Weighting!Q17</f>
        <v>1.2954720564954774</v>
      </c>
      <c r="R4" s="6">
        <f>+TUM_db2_S4_Treatm!B4*Weighting!R2+TUM_db2_S4_Treatm!C4*Weighting!R3+TUM_db2_S4_Treatm!D4*Weighting!R4+TUM_db2_S4_Treatm!E4*Weighting!R5+TUM_db2_S4_Treatm!F4*Weighting!R6+TUM_db2_S4_Treatm!G4*Weighting!R7+TUM_db2_S4_Treatm!H4*Weighting!R8+TUM_db2_S4_Treatm!I4*Weighting!R9+TUM_db2_S4_Treatm!J4*Weighting!R10+TUM_db2_S4_Treatm!K4*Weighting!R11+TUM_db2_S4_Treatm!L4*Weighting!R12+TUM_db2_S4_Treatm!M4*Weighting!R13+TUM_db2_S4_Treatm!N4*Weighting!R14+TUM_db2_S4_Treatm!O4*Weighting!R15+TUM_db2_S4_Treatm!P4*Weighting!R16+TUM_db2_S4_Treatm!Q4*Weighting!R17</f>
        <v>11.546426752207243</v>
      </c>
      <c r="S4" s="6">
        <f>+TUM_db2_S4_Treatm!B4*Weighting!S2+TUM_db2_S4_Treatm!C4*Weighting!S3+TUM_db2_S4_Treatm!D4*Weighting!S4+TUM_db2_S4_Treatm!E4*Weighting!S5+TUM_db2_S4_Treatm!F4*Weighting!S6+TUM_db2_S4_Treatm!G4*Weighting!S7+TUM_db2_S4_Treatm!H4*Weighting!S8+TUM_db2_S4_Treatm!I4*Weighting!S9+TUM_db2_S4_Treatm!J4*Weighting!S10+TUM_db2_S4_Treatm!K4*Weighting!S11+TUM_db2_S4_Treatm!L4*Weighting!S12+TUM_db2_S4_Treatm!M4*Weighting!S13+TUM_db2_S4_Treatm!N4*Weighting!S14+TUM_db2_S4_Treatm!O4*Weighting!S15+TUM_db2_S4_Treatm!P4*Weighting!S16+TUM_db2_S4_Treatm!Q4*Weighting!S17</f>
        <v>51.611475173853918</v>
      </c>
      <c r="T4" s="6">
        <f>+TUM_db2_S4_Treatm!B4*Weighting!T2+TUM_db2_S4_Treatm!C4*Weighting!T3+TUM_db2_S4_Treatm!D4*Weighting!T4+TUM_db2_S4_Treatm!E4*Weighting!T5+TUM_db2_S4_Treatm!F4*Weighting!T6+TUM_db2_S4_Treatm!G4*Weighting!T7+TUM_db2_S4_Treatm!H4*Weighting!T8+TUM_db2_S4_Treatm!I4*Weighting!T9+TUM_db2_S4_Treatm!J4*Weighting!T10+TUM_db2_S4_Treatm!K4*Weighting!T11+TUM_db2_S4_Treatm!L4*Weighting!T12+TUM_db2_S4_Treatm!M4*Weighting!T13+TUM_db2_S4_Treatm!N4*Weighting!T14+TUM_db2_S4_Treatm!O4*Weighting!T15+TUM_db2_S4_Treatm!P4*Weighting!T16+TUM_db2_S4_Treatm!Q4*Weighting!T17</f>
        <v>71.596069838026281</v>
      </c>
      <c r="U4" s="6">
        <f>+TUM_db2_S4_Treatm!B4*Weighting!U2+TUM_db2_S4_Treatm!C4*Weighting!U3+TUM_db2_S4_Treatm!D4*Weighting!U4+TUM_db2_S4_Treatm!E4*Weighting!U5+TUM_db2_S4_Treatm!F4*Weighting!U6+TUM_db2_S4_Treatm!G4*Weighting!U7+TUM_db2_S4_Treatm!H4*Weighting!U8+TUM_db2_S4_Treatm!I4*Weighting!U9+TUM_db2_S4_Treatm!J4*Weighting!U10+TUM_db2_S4_Treatm!K4*Weighting!U11+TUM_db2_S4_Treatm!L4*Weighting!U12+TUM_db2_S4_Treatm!M4*Weighting!U13+TUM_db2_S4_Treatm!N4*Weighting!U14+TUM_db2_S4_Treatm!O4*Weighting!U15+TUM_db2_S4_Treatm!P4*Weighting!U16+TUM_db2_S4_Treatm!Q4*Weighting!U17</f>
        <v>0.81761084175543841</v>
      </c>
      <c r="V4" s="6">
        <f>+TUM_db2_S4_Treatm!B4*Weighting!V2+TUM_db2_S4_Treatm!C4*Weighting!V3+TUM_db2_S4_Treatm!D4*Weighting!V4+TUM_db2_S4_Treatm!E4*Weighting!V5+TUM_db2_S4_Treatm!F4*Weighting!V6+TUM_db2_S4_Treatm!G4*Weighting!V7+TUM_db2_S4_Treatm!H4*Weighting!V8+TUM_db2_S4_Treatm!I4*Weighting!V9+TUM_db2_S4_Treatm!J4*Weighting!V10+TUM_db2_S4_Treatm!K4*Weighting!V11+TUM_db2_S4_Treatm!L4*Weighting!V12+TUM_db2_S4_Treatm!M4*Weighting!V13+TUM_db2_S4_Treatm!N4*Weighting!V14+TUM_db2_S4_Treatm!O4*Weighting!V15+TUM_db2_S4_Treatm!P4*Weighting!V16+TUM_db2_S4_Treatm!Q4*Weighting!V17</f>
        <v>7.2548495415183201</v>
      </c>
      <c r="W4" s="6">
        <f>+TUM_db2_S4_Treatm!B4*Weighting!W2+TUM_db2_S4_Treatm!C4*Weighting!W3+TUM_db2_S4_Treatm!D4*Weighting!W4+TUM_db2_S4_Treatm!E4*Weighting!W5+TUM_db2_S4_Treatm!F4*Weighting!W6+TUM_db2_S4_Treatm!G4*Weighting!W7+TUM_db2_S4_Treatm!H4*Weighting!W8+TUM_db2_S4_Treatm!I4*Weighting!W9+TUM_db2_S4_Treatm!J4*Weighting!W10+TUM_db2_S4_Treatm!K4*Weighting!W11+TUM_db2_S4_Treatm!L4*Weighting!W12+TUM_db2_S4_Treatm!M4*Weighting!W13+TUM_db2_S4_Treatm!N4*Weighting!W14+TUM_db2_S4_Treatm!O4*Weighting!W15+TUM_db2_S4_Treatm!P4*Weighting!W16+TUM_db2_S4_Treatm!Q4*Weighting!W17</f>
        <v>8.4270849386016806</v>
      </c>
      <c r="X4" s="6">
        <f>+TUM_db2_S4_Treatm!B4*Weighting!X2+TUM_db2_S4_Treatm!C4*Weighting!X3+TUM_db2_S4_Treatm!D4*Weighting!X4+TUM_db2_S4_Treatm!E4*Weighting!X5+TUM_db2_S4_Treatm!F4*Weighting!X6+TUM_db2_S4_Treatm!G4*Weighting!X7+TUM_db2_S4_Treatm!H4*Weighting!X8+TUM_db2_S4_Treatm!I4*Weighting!X9+TUM_db2_S4_Treatm!J4*Weighting!X10+TUM_db2_S4_Treatm!K4*Weighting!X11+TUM_db2_S4_Treatm!L4*Weighting!X12+TUM_db2_S4_Treatm!M4*Weighting!X13+TUM_db2_S4_Treatm!N4*Weighting!X14+TUM_db2_S4_Treatm!O4*Weighting!X15+TUM_db2_S4_Treatm!P4*Weighting!X16+TUM_db2_S4_Treatm!Q4*Weighting!X17</f>
        <v>1.3544782654688707</v>
      </c>
      <c r="Y4" s="6">
        <f>+TUM_db2_S4_Treatm!B4*Weighting!Y2+TUM_db2_S4_Treatm!C4*Weighting!Y3+TUM_db2_S4_Treatm!D4*Weighting!Y4+TUM_db2_S4_Treatm!E4*Weighting!Y5+TUM_db2_S4_Treatm!F4*Weighting!Y6+TUM_db2_S4_Treatm!G4*Weighting!Y7+TUM_db2_S4_Treatm!H4*Weighting!Y8+TUM_db2_S4_Treatm!I4*Weighting!Y9+TUM_db2_S4_Treatm!J4*Weighting!Y10+TUM_db2_S4_Treatm!K4*Weighting!Y11+TUM_db2_S4_Treatm!L4*Weighting!Y12+TUM_db2_S4_Treatm!M4*Weighting!Y13+TUM_db2_S4_Treatm!N4*Weighting!Y14+TUM_db2_S4_Treatm!O4*Weighting!Y15+TUM_db2_S4_Treatm!P4*Weighting!Y16+TUM_db2_S4_Treatm!Q4*Weighting!Y17</f>
        <v>1.4151550457699009</v>
      </c>
      <c r="Z4" s="6">
        <f>+TUM_db2_S4_Treatm!B4*Weighting!Z2+TUM_db2_S4_Treatm!C4*Weighting!Z3+TUM_db2_S4_Treatm!D4*Weighting!Z4+TUM_db2_S4_Treatm!E4*Weighting!Z5+TUM_db2_S4_Treatm!F4*Weighting!Z6+TUM_db2_S4_Treatm!G4*Weighting!Z7+TUM_db2_S4_Treatm!H4*Weighting!Z8+TUM_db2_S4_Treatm!I4*Weighting!Z9+TUM_db2_S4_Treatm!J4*Weighting!Z10+TUM_db2_S4_Treatm!K4*Weighting!Z11+TUM_db2_S4_Treatm!L4*Weighting!Z12+TUM_db2_S4_Treatm!M4*Weighting!Z13+TUM_db2_S4_Treatm!N4*Weighting!Z14+TUM_db2_S4_Treatm!O4*Weighting!Z15+TUM_db2_S4_Treatm!P4*Weighting!Z16+TUM_db2_S4_Treatm!Q4*Weighting!Z17</f>
        <v>4.632436759527347</v>
      </c>
      <c r="AA4" s="6">
        <f>+TUM_db2_S4_Treatm!B4*Weighting!AA2+TUM_db2_S4_Treatm!C4*Weighting!AA3+TUM_db2_S4_Treatm!D4*Weighting!AA4+TUM_db2_S4_Treatm!E4*Weighting!AA5+TUM_db2_S4_Treatm!F4*Weighting!AA6+TUM_db2_S4_Treatm!G4*Weighting!AA7+TUM_db2_S4_Treatm!H4*Weighting!AA8+TUM_db2_S4_Treatm!I4*Weighting!AA9+TUM_db2_S4_Treatm!J4*Weighting!AA10+TUM_db2_S4_Treatm!K4*Weighting!AA11+TUM_db2_S4_Treatm!L4*Weighting!AA12+TUM_db2_S4_Treatm!M4*Weighting!AA13+TUM_db2_S4_Treatm!N4*Weighting!AA14+TUM_db2_S4_Treatm!O4*Weighting!AA15+TUM_db2_S4_Treatm!P4*Weighting!AA16+TUM_db2_S4_Treatm!Q4*Weighting!AA17</f>
        <v>15.130585443472677</v>
      </c>
    </row>
  </sheetData>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2_S4_Util!B2*Weighting!B2+TUM_db2_S4_Util!C2*Weighting!B3+TUM_db2_S4_Util!D2*Weighting!B4+TUM_db2_S4_Util!E2*Weighting!B5+TUM_db2_S4_Util!F2*Weighting!B6+TUM_db2_S4_Util!G2*Weighting!B7+TUM_db2_S4_Util!H2*Weighting!B8+TUM_db2_S4_Util!I2*Weighting!B9+TUM_db2_S4_Util!J2*Weighting!B10+TUM_db2_S4_Util!K2*Weighting!B11+TUM_db2_S4_Util!L2*Weighting!B12+TUM_db2_S4_Util!M2*Weighting!B13+TUM_db2_S4_Util!N2*Weighting!B14+TUM_db2_S4_Util!O2*Weighting!B15+TUM_db2_S4_Util!P2*Weighting!B16+TUM_db2_S4_Util!Q2*Weighting!B17</f>
        <v>-0.48743766559987334</v>
      </c>
      <c r="C2" s="6">
        <f ca="1">+TUM_db2_S4_Util!B2*Weighting!C2+TUM_db2_S4_Util!C2*Weighting!C3+TUM_db2_S4_Util!D2*Weighting!C4+TUM_db2_S4_Util!E2*Weighting!C5+TUM_db2_S4_Util!F2*Weighting!C6+TUM_db2_S4_Util!G2*Weighting!C7+TUM_db2_S4_Util!H2*Weighting!C8+TUM_db2_S4_Util!I2*Weighting!C9+TUM_db2_S4_Util!J2*Weighting!C10+TUM_db2_S4_Util!K2*Weighting!C11+TUM_db2_S4_Util!L2*Weighting!C12+TUM_db2_S4_Util!M2*Weighting!C13+TUM_db2_S4_Util!N2*Weighting!C14+TUM_db2_S4_Util!O2*Weighting!C15+TUM_db2_S4_Util!P2*Weighting!C16+TUM_db2_S4_Util!Q2*Weighting!C17</f>
        <v>-0.34787965909617585</v>
      </c>
      <c r="D2" s="6">
        <f ca="1">+TUM_db2_S4_Util!B2*Weighting!D2+TUM_db2_S4_Util!C2*Weighting!D3+TUM_db2_S4_Util!D2*Weighting!D4+TUM_db2_S4_Util!E2*Weighting!D5+TUM_db2_S4_Util!F2*Weighting!D6+TUM_db2_S4_Util!G2*Weighting!D7+TUM_db2_S4_Util!H2*Weighting!D8+TUM_db2_S4_Util!I2*Weighting!D9+TUM_db2_S4_Util!J2*Weighting!D10+TUM_db2_S4_Util!K2*Weighting!D11+TUM_db2_S4_Util!L2*Weighting!D12+TUM_db2_S4_Util!M2*Weighting!D13+TUM_db2_S4_Util!N2*Weighting!D14+TUM_db2_S4_Util!O2*Weighting!D15+TUM_db2_S4_Util!P2*Weighting!D16+TUM_db2_S4_Util!Q2*Weighting!D17</f>
        <v>-0.46857921476819819</v>
      </c>
      <c r="E2" s="6">
        <f ca="1">+TUM_db2_S4_Util!B2*Weighting!E2+TUM_db2_S4_Util!C2*Weighting!E3+TUM_db2_S4_Util!D2*Weighting!E4+TUM_db2_S4_Util!E2*Weighting!E5+TUM_db2_S4_Util!F2*Weighting!E6+TUM_db2_S4_Util!G2*Weighting!E7+TUM_db2_S4_Util!H2*Weighting!E8+TUM_db2_S4_Util!I2*Weighting!E9+TUM_db2_S4_Util!J2*Weighting!E10+TUM_db2_S4_Util!K2*Weighting!E11+TUM_db2_S4_Util!L2*Weighting!E12+TUM_db2_S4_Util!M2*Weighting!E13+TUM_db2_S4_Util!N2*Weighting!E14+TUM_db2_S4_Util!O2*Weighting!E15+TUM_db2_S4_Util!P2*Weighting!E16+TUM_db2_S4_Util!Q2*Weighting!E17</f>
        <v>-0.24009333377449291</v>
      </c>
      <c r="F2" s="6">
        <f ca="1">+TUM_db2_S4_Util!B2*Weighting!F2+TUM_db2_S4_Util!C2*Weighting!F3+TUM_db2_S4_Util!D2*Weighting!F4+TUM_db2_S4_Util!E2*Weighting!F5+TUM_db2_S4_Util!F2*Weighting!F6+TUM_db2_S4_Util!G2*Weighting!F7+TUM_db2_S4_Util!H2*Weighting!F8+TUM_db2_S4_Util!I2*Weighting!F9+TUM_db2_S4_Util!J2*Weighting!F10+TUM_db2_S4_Util!K2*Weighting!F11+TUM_db2_S4_Util!L2*Weighting!F12+TUM_db2_S4_Util!M2*Weighting!F13+TUM_db2_S4_Util!N2*Weighting!F14+TUM_db2_S4_Util!O2*Weighting!F15+TUM_db2_S4_Util!P2*Weighting!F16+TUM_db2_S4_Util!Q2*Weighting!F17</f>
        <v>-0.42921903971519776</v>
      </c>
      <c r="G2" s="6">
        <f>+TUM_db2_S4_Util!B2*Weighting!G2+TUM_db2_S4_Util!C2*Weighting!G3+TUM_db2_S4_Util!D2*Weighting!G4+TUM_db2_S4_Util!E2*Weighting!G5+TUM_db2_S4_Util!F2*Weighting!G6+TUM_db2_S4_Util!G2*Weighting!G7+TUM_db2_S4_Util!H2*Weighting!G8+TUM_db2_S4_Util!I2*Weighting!G9+TUM_db2_S4_Util!J2*Weighting!G10+TUM_db2_S4_Util!K2*Weighting!G11+TUM_db2_S4_Util!L2*Weighting!G12+TUM_db2_S4_Util!M2*Weighting!G13+TUM_db2_S4_Util!N2*Weighting!G14+TUM_db2_S4_Util!O2*Weighting!G15+TUM_db2_S4_Util!P2*Weighting!G16+TUM_db2_S4_Util!Q2*Weighting!G17</f>
        <v>-0.3653333984526243</v>
      </c>
      <c r="H2" s="6">
        <f>+TUM_db2_S4_Util!B2*Weighting!H2+TUM_db2_S4_Util!C2*Weighting!H3+TUM_db2_S4_Util!D2*Weighting!H4+TUM_db2_S4_Util!E2*Weighting!H5+TUM_db2_S4_Util!F2*Weighting!H6+TUM_db2_S4_Util!G2*Weighting!H7+TUM_db2_S4_Util!H2*Weighting!H8+TUM_db2_S4_Util!I2*Weighting!H9+TUM_db2_S4_Util!J2*Weighting!H10+TUM_db2_S4_Util!K2*Weighting!H11+TUM_db2_S4_Util!L2*Weighting!H12+TUM_db2_S4_Util!M2*Weighting!H13+TUM_db2_S4_Util!N2*Weighting!H14+TUM_db2_S4_Util!O2*Weighting!H15+TUM_db2_S4_Util!P2*Weighting!H16+TUM_db2_S4_Util!Q2*Weighting!H17</f>
        <v>-0.3236377899162769</v>
      </c>
      <c r="I2" s="6">
        <f>+TUM_db2_S4_Util!B2*Weighting!I2+TUM_db2_S4_Util!C2*Weighting!I3+TUM_db2_S4_Util!D2*Weighting!I4+TUM_db2_S4_Util!E2*Weighting!I5+TUM_db2_S4_Util!F2*Weighting!I6+TUM_db2_S4_Util!G2*Weighting!I7+TUM_db2_S4_Util!H2*Weighting!I8+TUM_db2_S4_Util!I2*Weighting!I9+TUM_db2_S4_Util!J2*Weighting!I10+TUM_db2_S4_Util!K2*Weighting!I11+TUM_db2_S4_Util!L2*Weighting!I12+TUM_db2_S4_Util!M2*Weighting!I13+TUM_db2_S4_Util!N2*Weighting!I14+TUM_db2_S4_Util!O2*Weighting!I15+TUM_db2_S4_Util!P2*Weighting!I16+TUM_db2_S4_Util!Q2*Weighting!I17</f>
        <v>-0.3599247193023839</v>
      </c>
      <c r="J2" s="6">
        <f>+TUM_db2_S4_Util!B2*Weighting!J2+TUM_db2_S4_Util!C2*Weighting!J3+TUM_db2_S4_Util!D2*Weighting!J4+TUM_db2_S4_Util!E2*Weighting!J5+TUM_db2_S4_Util!F2*Weighting!J6+TUM_db2_S4_Util!G2*Weighting!J7+TUM_db2_S4_Util!H2*Weighting!J8+TUM_db2_S4_Util!I2*Weighting!J9+TUM_db2_S4_Util!J2*Weighting!J10+TUM_db2_S4_Util!K2*Weighting!J11+TUM_db2_S4_Util!L2*Weighting!J12+TUM_db2_S4_Util!M2*Weighting!J13+TUM_db2_S4_Util!N2*Weighting!J14+TUM_db2_S4_Util!O2*Weighting!J15+TUM_db2_S4_Util!P2*Weighting!J16+TUM_db2_S4_Util!Q2*Weighting!J17</f>
        <v>-0.43205609860741545</v>
      </c>
      <c r="K2" s="6">
        <f>+TUM_db2_S4_Util!B2*Weighting!K2+TUM_db2_S4_Util!C2*Weighting!K3+TUM_db2_S4_Util!D2*Weighting!K4+TUM_db2_S4_Util!E2*Weighting!K5+TUM_db2_S4_Util!F2*Weighting!K6+TUM_db2_S4_Util!G2*Weighting!K7+TUM_db2_S4_Util!H2*Weighting!K8+TUM_db2_S4_Util!I2*Weighting!K9+TUM_db2_S4_Util!J2*Weighting!K10+TUM_db2_S4_Util!K2*Weighting!K11+TUM_db2_S4_Util!L2*Weighting!K12+TUM_db2_S4_Util!M2*Weighting!K13+TUM_db2_S4_Util!N2*Weighting!K14+TUM_db2_S4_Util!O2*Weighting!K15+TUM_db2_S4_Util!P2*Weighting!K16+TUM_db2_S4_Util!Q2*Weighting!K17</f>
        <v>-0.3216696225598823</v>
      </c>
      <c r="L2" s="6">
        <f>+TUM_db2_S4_Util!B2*Weighting!L2+TUM_db2_S4_Util!C2*Weighting!L3+TUM_db2_S4_Util!D2*Weighting!L4+TUM_db2_S4_Util!E2*Weighting!L5+TUM_db2_S4_Util!F2*Weighting!L6+TUM_db2_S4_Util!G2*Weighting!L7+TUM_db2_S4_Util!H2*Weighting!L8+TUM_db2_S4_Util!I2*Weighting!L9+TUM_db2_S4_Util!J2*Weighting!L10+TUM_db2_S4_Util!K2*Weighting!L11+TUM_db2_S4_Util!L2*Weighting!L12+TUM_db2_S4_Util!M2*Weighting!L13+TUM_db2_S4_Util!N2*Weighting!L14+TUM_db2_S4_Util!O2*Weighting!L15+TUM_db2_S4_Util!P2*Weighting!L16+TUM_db2_S4_Util!Q2*Weighting!L17</f>
        <v>-0.15174794521537532</v>
      </c>
      <c r="M2" s="6">
        <f>+TUM_db2_S4_Util!B2*Weighting!M2+TUM_db2_S4_Util!C2*Weighting!M3+TUM_db2_S4_Util!D2*Weighting!M4+TUM_db2_S4_Util!E2*Weighting!M5+TUM_db2_S4_Util!F2*Weighting!M6+TUM_db2_S4_Util!G2*Weighting!M7+TUM_db2_S4_Util!H2*Weighting!M8+TUM_db2_S4_Util!I2*Weighting!M9+TUM_db2_S4_Util!J2*Weighting!M10+TUM_db2_S4_Util!K2*Weighting!M11+TUM_db2_S4_Util!L2*Weighting!M12+TUM_db2_S4_Util!M2*Weighting!M13+TUM_db2_S4_Util!N2*Weighting!M14+TUM_db2_S4_Util!O2*Weighting!M15+TUM_db2_S4_Util!P2*Weighting!M16+TUM_db2_S4_Util!Q2*Weighting!M17</f>
        <v>-1.2565185428185049E-2</v>
      </c>
      <c r="N2" s="6">
        <f>+TUM_db2_S4_Util!B2*Weighting!N2+TUM_db2_S4_Util!C2*Weighting!N3+TUM_db2_S4_Util!D2*Weighting!N4+TUM_db2_S4_Util!E2*Weighting!N5+TUM_db2_S4_Util!F2*Weighting!N6+TUM_db2_S4_Util!G2*Weighting!N7+TUM_db2_S4_Util!H2*Weighting!N8+TUM_db2_S4_Util!I2*Weighting!N9+TUM_db2_S4_Util!J2*Weighting!N10+TUM_db2_S4_Util!K2*Weighting!N11+TUM_db2_S4_Util!L2*Weighting!N12+TUM_db2_S4_Util!M2*Weighting!N13+TUM_db2_S4_Util!N2*Weighting!N14+TUM_db2_S4_Util!O2*Weighting!N15+TUM_db2_S4_Util!P2*Weighting!N16+TUM_db2_S4_Util!Q2*Weighting!N17</f>
        <v>-1.2394020459218491</v>
      </c>
      <c r="O2" s="6">
        <f>+TUM_db2_S4_Util!B2*Weighting!O2+TUM_db2_S4_Util!C2*Weighting!O3+TUM_db2_S4_Util!D2*Weighting!O4+TUM_db2_S4_Util!E2*Weighting!O5+TUM_db2_S4_Util!F2*Weighting!O6+TUM_db2_S4_Util!G2*Weighting!O7+TUM_db2_S4_Util!H2*Weighting!O8+TUM_db2_S4_Util!I2*Weighting!O9+TUM_db2_S4_Util!J2*Weighting!O10+TUM_db2_S4_Util!K2*Weighting!O11+TUM_db2_S4_Util!L2*Weighting!O12+TUM_db2_S4_Util!M2*Weighting!O13+TUM_db2_S4_Util!N2*Weighting!O14+TUM_db2_S4_Util!O2*Weighting!O15+TUM_db2_S4_Util!P2*Weighting!O16+TUM_db2_S4_Util!Q2*Weighting!O17</f>
        <v>-1.1355469872832389</v>
      </c>
      <c r="P2" s="6">
        <f>+TUM_db2_S4_Util!B2*Weighting!P2+TUM_db2_S4_Util!C2*Weighting!P3+TUM_db2_S4_Util!D2*Weighting!P4+TUM_db2_S4_Util!E2*Weighting!P5+TUM_db2_S4_Util!F2*Weighting!P6+TUM_db2_S4_Util!G2*Weighting!P7+TUM_db2_S4_Util!H2*Weighting!P8+TUM_db2_S4_Util!I2*Weighting!P9+TUM_db2_S4_Util!J2*Weighting!P10+TUM_db2_S4_Util!K2*Weighting!P11+TUM_db2_S4_Util!L2*Weighting!P12+TUM_db2_S4_Util!M2*Weighting!P13+TUM_db2_S4_Util!N2*Weighting!P14+TUM_db2_S4_Util!O2*Weighting!P15+TUM_db2_S4_Util!P2*Weighting!P16+TUM_db2_S4_Util!Q2*Weighting!P17</f>
        <v>-0.44858203469554919</v>
      </c>
      <c r="Q2" s="6">
        <f>+TUM_db2_S4_Util!B2*Weighting!Q2+TUM_db2_S4_Util!C2*Weighting!Q3+TUM_db2_S4_Util!D2*Weighting!Q4+TUM_db2_S4_Util!E2*Weighting!Q5+TUM_db2_S4_Util!F2*Weighting!Q6+TUM_db2_S4_Util!G2*Weighting!Q7+TUM_db2_S4_Util!H2*Weighting!Q8+TUM_db2_S4_Util!I2*Weighting!Q9+TUM_db2_S4_Util!J2*Weighting!Q10+TUM_db2_S4_Util!K2*Weighting!Q11+TUM_db2_S4_Util!L2*Weighting!Q12+TUM_db2_S4_Util!M2*Weighting!Q13+TUM_db2_S4_Util!N2*Weighting!Q14+TUM_db2_S4_Util!O2*Weighting!Q15+TUM_db2_S4_Util!P2*Weighting!Q16+TUM_db2_S4_Util!Q2*Weighting!Q17</f>
        <v>-2.8817238006951195E-2</v>
      </c>
      <c r="R2" s="6">
        <f>+TUM_db2_S4_Util!B2*Weighting!R2+TUM_db2_S4_Util!C2*Weighting!R3+TUM_db2_S4_Util!D2*Weighting!R4+TUM_db2_S4_Util!E2*Weighting!R5+TUM_db2_S4_Util!F2*Weighting!R6+TUM_db2_S4_Util!G2*Weighting!R7+TUM_db2_S4_Util!H2*Weighting!R8+TUM_db2_S4_Util!I2*Weighting!R9+TUM_db2_S4_Util!J2*Weighting!R10+TUM_db2_S4_Util!K2*Weighting!R11+TUM_db2_S4_Util!L2*Weighting!R12+TUM_db2_S4_Util!M2*Weighting!R13+TUM_db2_S4_Util!N2*Weighting!R14+TUM_db2_S4_Util!O2*Weighting!R15+TUM_db2_S4_Util!P2*Weighting!R16+TUM_db2_S4_Util!Q2*Weighting!R17</f>
        <v>-0.1917804373111654</v>
      </c>
      <c r="S2" s="6">
        <f>+TUM_db2_S4_Util!B2*Weighting!S2+TUM_db2_S4_Util!C2*Weighting!S3+TUM_db2_S4_Util!D2*Weighting!S4+TUM_db2_S4_Util!E2*Weighting!S5+TUM_db2_S4_Util!F2*Weighting!S6+TUM_db2_S4_Util!G2*Weighting!S7+TUM_db2_S4_Util!H2*Weighting!S8+TUM_db2_S4_Util!I2*Weighting!S9+TUM_db2_S4_Util!J2*Weighting!S10+TUM_db2_S4_Util!K2*Weighting!S11+TUM_db2_S4_Util!L2*Weighting!S12+TUM_db2_S4_Util!M2*Weighting!S13+TUM_db2_S4_Util!N2*Weighting!S14+TUM_db2_S4_Util!O2*Weighting!S15+TUM_db2_S4_Util!P2*Weighting!S16+TUM_db2_S4_Util!Q2*Weighting!S17</f>
        <v>-0.12765134814486281</v>
      </c>
      <c r="T2" s="6">
        <f>+TUM_db2_S4_Util!B2*Weighting!T2+TUM_db2_S4_Util!C2*Weighting!T3+TUM_db2_S4_Util!D2*Weighting!T4+TUM_db2_S4_Util!E2*Weighting!T5+TUM_db2_S4_Util!F2*Weighting!T6+TUM_db2_S4_Util!G2*Weighting!T7+TUM_db2_S4_Util!H2*Weighting!T8+TUM_db2_S4_Util!I2*Weighting!T9+TUM_db2_S4_Util!J2*Weighting!T10+TUM_db2_S4_Util!K2*Weighting!T11+TUM_db2_S4_Util!L2*Weighting!T12+TUM_db2_S4_Util!M2*Weighting!T13+TUM_db2_S4_Util!N2*Weighting!T14+TUM_db2_S4_Util!O2*Weighting!T15+TUM_db2_S4_Util!P2*Weighting!T16+TUM_db2_S4_Util!Q2*Weighting!T17</f>
        <v>-0.14037863304180168</v>
      </c>
      <c r="U2" s="6">
        <f>+TUM_db2_S4_Util!B2*Weighting!U2+TUM_db2_S4_Util!C2*Weighting!U3+TUM_db2_S4_Util!D2*Weighting!U4+TUM_db2_S4_Util!E2*Weighting!U5+TUM_db2_S4_Util!F2*Weighting!U6+TUM_db2_S4_Util!G2*Weighting!U7+TUM_db2_S4_Util!H2*Weighting!U8+TUM_db2_S4_Util!I2*Weighting!U9+TUM_db2_S4_Util!J2*Weighting!U10+TUM_db2_S4_Util!K2*Weighting!U11+TUM_db2_S4_Util!L2*Weighting!U12+TUM_db2_S4_Util!M2*Weighting!U13+TUM_db2_S4_Util!N2*Weighting!U14+TUM_db2_S4_Util!O2*Weighting!U15+TUM_db2_S4_Util!P2*Weighting!U16+TUM_db2_S4_Util!Q2*Weighting!U17</f>
        <v>-2.090707706495688E-2</v>
      </c>
      <c r="V2" s="6">
        <f>+TUM_db2_S4_Util!B2*Weighting!V2+TUM_db2_S4_Util!C2*Weighting!V3+TUM_db2_S4_Util!D2*Weighting!V4+TUM_db2_S4_Util!E2*Weighting!V5+TUM_db2_S4_Util!F2*Weighting!V6+TUM_db2_S4_Util!G2*Weighting!V7+TUM_db2_S4_Util!H2*Weighting!V8+TUM_db2_S4_Util!I2*Weighting!V9+TUM_db2_S4_Util!J2*Weighting!V10+TUM_db2_S4_Util!K2*Weighting!V11+TUM_db2_S4_Util!L2*Weighting!V12+TUM_db2_S4_Util!M2*Weighting!V13+TUM_db2_S4_Util!N2*Weighting!V14+TUM_db2_S4_Util!O2*Weighting!V15+TUM_db2_S4_Util!P2*Weighting!V16+TUM_db2_S4_Util!Q2*Weighting!V17</f>
        <v>-7.8697330024097636E-2</v>
      </c>
      <c r="W2" s="6">
        <f>+TUM_db2_S4_Util!B2*Weighting!W2+TUM_db2_S4_Util!C2*Weighting!W3+TUM_db2_S4_Util!D2*Weighting!W4+TUM_db2_S4_Util!E2*Weighting!W5+TUM_db2_S4_Util!F2*Weighting!W6+TUM_db2_S4_Util!G2*Weighting!W7+TUM_db2_S4_Util!H2*Weighting!W8+TUM_db2_S4_Util!I2*Weighting!W9+TUM_db2_S4_Util!J2*Weighting!W10+TUM_db2_S4_Util!K2*Weighting!W11+TUM_db2_S4_Util!L2*Weighting!W12+TUM_db2_S4_Util!M2*Weighting!W13+TUM_db2_S4_Util!N2*Weighting!W14+TUM_db2_S4_Util!O2*Weighting!W15+TUM_db2_S4_Util!P2*Weighting!W16+TUM_db2_S4_Util!Q2*Weighting!W17</f>
        <v>-1.2894801019700184</v>
      </c>
      <c r="X2" s="6">
        <f>+TUM_db2_S4_Util!B2*Weighting!X2+TUM_db2_S4_Util!C2*Weighting!X3+TUM_db2_S4_Util!D2*Weighting!X4+TUM_db2_S4_Util!E2*Weighting!X5+TUM_db2_S4_Util!F2*Weighting!X6+TUM_db2_S4_Util!G2*Weighting!X7+TUM_db2_S4_Util!H2*Weighting!X8+TUM_db2_S4_Util!I2*Weighting!X9+TUM_db2_S4_Util!J2*Weighting!X10+TUM_db2_S4_Util!K2*Weighting!X11+TUM_db2_S4_Util!L2*Weighting!X12+TUM_db2_S4_Util!M2*Weighting!X13+TUM_db2_S4_Util!N2*Weighting!X14+TUM_db2_S4_Util!O2*Weighting!X15+TUM_db2_S4_Util!P2*Weighting!X16+TUM_db2_S4_Util!Q2*Weighting!X17</f>
        <v>-4.3710401851030534E-2</v>
      </c>
      <c r="Y2" s="6">
        <f>+TUM_db2_S4_Util!B2*Weighting!Y2+TUM_db2_S4_Util!C2*Weighting!Y3+TUM_db2_S4_Util!D2*Weighting!Y4+TUM_db2_S4_Util!E2*Weighting!Y5+TUM_db2_S4_Util!F2*Weighting!Y6+TUM_db2_S4_Util!G2*Weighting!Y7+TUM_db2_S4_Util!H2*Weighting!Y8+TUM_db2_S4_Util!I2*Weighting!Y9+TUM_db2_S4_Util!J2*Weighting!Y10+TUM_db2_S4_Util!K2*Weighting!Y11+TUM_db2_S4_Util!L2*Weighting!Y12+TUM_db2_S4_Util!M2*Weighting!Y13+TUM_db2_S4_Util!N2*Weighting!Y14+TUM_db2_S4_Util!O2*Weighting!Y15+TUM_db2_S4_Util!P2*Weighting!Y16+TUM_db2_S4_Util!Q2*Weighting!Y17</f>
        <v>-1.9496818601460703E-2</v>
      </c>
      <c r="Z2" s="6">
        <f>+TUM_db2_S4_Util!B2*Weighting!Z2+TUM_db2_S4_Util!C2*Weighting!Z3+TUM_db2_S4_Util!D2*Weighting!Z4+TUM_db2_S4_Util!E2*Weighting!Z5+TUM_db2_S4_Util!F2*Weighting!Z6+TUM_db2_S4_Util!G2*Weighting!Z7+TUM_db2_S4_Util!H2*Weighting!Z8+TUM_db2_S4_Util!I2*Weighting!Z9+TUM_db2_S4_Util!J2*Weighting!Z10+TUM_db2_S4_Util!K2*Weighting!Z11+TUM_db2_S4_Util!L2*Weighting!Z12+TUM_db2_S4_Util!M2*Weighting!Z13+TUM_db2_S4_Util!N2*Weighting!Z14+TUM_db2_S4_Util!O2*Weighting!Z15+TUM_db2_S4_Util!P2*Weighting!Z16+TUM_db2_S4_Util!Q2*Weighting!Z17</f>
        <v>-0.57005407585636603</v>
      </c>
      <c r="AA2" s="6">
        <f>+TUM_db2_S4_Util!B2*Weighting!AA2+TUM_db2_S4_Util!C2*Weighting!AA3+TUM_db2_S4_Util!D2*Weighting!AA4+TUM_db2_S4_Util!E2*Weighting!AA5+TUM_db2_S4_Util!F2*Weighting!AA6+TUM_db2_S4_Util!G2*Weighting!AA7+TUM_db2_S4_Util!H2*Weighting!AA8+TUM_db2_S4_Util!I2*Weighting!AA9+TUM_db2_S4_Util!J2*Weighting!AA10+TUM_db2_S4_Util!K2*Weighting!AA11+TUM_db2_S4_Util!L2*Weighting!AA12+TUM_db2_S4_Util!M2*Weighting!AA13+TUM_db2_S4_Util!N2*Weighting!AA14+TUM_db2_S4_Util!O2*Weighting!AA15+TUM_db2_S4_Util!P2*Weighting!AA16+TUM_db2_S4_Util!Q2*Weighting!AA17</f>
        <v>-0.34651671482507923</v>
      </c>
    </row>
    <row r="3" spans="1:27" x14ac:dyDescent="0.35">
      <c r="A3" s="5" t="s">
        <v>2</v>
      </c>
      <c r="B3" s="6">
        <f ca="1">+TUM_db2_S4_Util!B3*Weighting!B2+TUM_db2_S4_Util!C3*Weighting!B3+TUM_db2_S4_Util!D3*Weighting!B4+TUM_db2_S4_Util!E3*Weighting!B5+TUM_db2_S4_Util!F3*Weighting!B6+TUM_db2_S4_Util!G3*Weighting!B7+TUM_db2_S4_Util!H3*Weighting!B8+TUM_db2_S4_Util!I3*Weighting!B9+TUM_db2_S4_Util!J3*Weighting!B10+TUM_db2_S4_Util!K3*Weighting!B11+TUM_db2_S4_Util!L3*Weighting!B12+TUM_db2_S4_Util!M3*Weighting!B13+TUM_db2_S4_Util!N3*Weighting!B14+TUM_db2_S4_Util!O3*Weighting!B15+TUM_db2_S4_Util!P3*Weighting!B16+TUM_db2_S4_Util!Q3*Weighting!B17</f>
        <v>-7.9350317655793354E-2</v>
      </c>
      <c r="C3" s="6">
        <f ca="1">+TUM_db2_S4_Util!B3*Weighting!C2+TUM_db2_S4_Util!C3*Weighting!C3+TUM_db2_S4_Util!D3*Weighting!C4+TUM_db2_S4_Util!E3*Weighting!C5+TUM_db2_S4_Util!F3*Weighting!C6+TUM_db2_S4_Util!G3*Weighting!C7+TUM_db2_S4_Util!H3*Weighting!C8+TUM_db2_S4_Util!I3*Weighting!C9+TUM_db2_S4_Util!J3*Weighting!C10+TUM_db2_S4_Util!K3*Weighting!C11+TUM_db2_S4_Util!L3*Weighting!C12+TUM_db2_S4_Util!M3*Weighting!C13+TUM_db2_S4_Util!N3*Weighting!C14+TUM_db2_S4_Util!O3*Weighting!C15+TUM_db2_S4_Util!P3*Weighting!C16+TUM_db2_S4_Util!Q3*Weighting!C17</f>
        <v>-5.6631572411005353E-2</v>
      </c>
      <c r="D3" s="6">
        <f ca="1">+TUM_db2_S4_Util!B3*Weighting!D2+TUM_db2_S4_Util!C3*Weighting!D3+TUM_db2_S4_Util!D3*Weighting!D4+TUM_db2_S4_Util!E3*Weighting!D5+TUM_db2_S4_Util!F3*Weighting!D6+TUM_db2_S4_Util!G3*Weighting!D7+TUM_db2_S4_Util!H3*Weighting!D8+TUM_db2_S4_Util!I3*Weighting!D9+TUM_db2_S4_Util!J3*Weighting!D10+TUM_db2_S4_Util!K3*Weighting!D11+TUM_db2_S4_Util!L3*Weighting!D12+TUM_db2_S4_Util!M3*Weighting!D13+TUM_db2_S4_Util!N3*Weighting!D14+TUM_db2_S4_Util!O3*Weighting!D15+TUM_db2_S4_Util!P3*Weighting!D16+TUM_db2_S4_Util!Q3*Weighting!D17</f>
        <v>-7.6280337287846264E-2</v>
      </c>
      <c r="E3" s="6">
        <f ca="1">+TUM_db2_S4_Util!B3*Weighting!E2+TUM_db2_S4_Util!C3*Weighting!E3+TUM_db2_S4_Util!D3*Weighting!E4+TUM_db2_S4_Util!E3*Weighting!E5+TUM_db2_S4_Util!F3*Weighting!E6+TUM_db2_S4_Util!G3*Weighting!E7+TUM_db2_S4_Util!H3*Weighting!E8+TUM_db2_S4_Util!I3*Weighting!E9+TUM_db2_S4_Util!J3*Weighting!E10+TUM_db2_S4_Util!K3*Weighting!E11+TUM_db2_S4_Util!L3*Weighting!E12+TUM_db2_S4_Util!M3*Weighting!E13+TUM_db2_S4_Util!N3*Weighting!E14+TUM_db2_S4_Util!O3*Weighting!E15+TUM_db2_S4_Util!P3*Weighting!E16+TUM_db2_S4_Util!Q3*Weighting!E17</f>
        <v>-3.9084961312126756E-2</v>
      </c>
      <c r="F3" s="6">
        <f ca="1">+TUM_db2_S4_Util!B3*Weighting!F2+TUM_db2_S4_Util!C3*Weighting!F3+TUM_db2_S4_Util!D3*Weighting!F4+TUM_db2_S4_Util!E3*Weighting!F5+TUM_db2_S4_Util!F3*Weighting!F6+TUM_db2_S4_Util!G3*Weighting!F7+TUM_db2_S4_Util!H3*Weighting!F8+TUM_db2_S4_Util!I3*Weighting!F9+TUM_db2_S4_Util!J3*Weighting!F10+TUM_db2_S4_Util!K3*Weighting!F11+TUM_db2_S4_Util!L3*Weighting!F12+TUM_db2_S4_Util!M3*Weighting!F13+TUM_db2_S4_Util!N3*Weighting!F14+TUM_db2_S4_Util!O3*Weighting!F15+TUM_db2_S4_Util!P3*Weighting!F16+TUM_db2_S4_Util!Q3*Weighting!F17</f>
        <v>-6.9872866930381028E-2</v>
      </c>
      <c r="G3" s="6">
        <f>+TUM_db2_S4_Util!B3*Weighting!G2+TUM_db2_S4_Util!C3*Weighting!G3+TUM_db2_S4_Util!D3*Weighting!G4+TUM_db2_S4_Util!E3*Weighting!G5+TUM_db2_S4_Util!F3*Weighting!G6+TUM_db2_S4_Util!G3*Weighting!G7+TUM_db2_S4_Util!H3*Weighting!G8+TUM_db2_S4_Util!I3*Weighting!G9+TUM_db2_S4_Util!J3*Weighting!G10+TUM_db2_S4_Util!K3*Weighting!G11+TUM_db2_S4_Util!L3*Weighting!G12+TUM_db2_S4_Util!M3*Weighting!G13+TUM_db2_S4_Util!N3*Weighting!G14+TUM_db2_S4_Util!O3*Weighting!G15+TUM_db2_S4_Util!P3*Weighting!G16+TUM_db2_S4_Util!Q3*Weighting!G17</f>
        <v>-5.9472878817869071E-2</v>
      </c>
      <c r="H3" s="6">
        <f>+TUM_db2_S4_Util!B3*Weighting!H2+TUM_db2_S4_Util!C3*Weighting!H3+TUM_db2_S4_Util!D3*Weighting!H4+TUM_db2_S4_Util!E3*Weighting!H5+TUM_db2_S4_Util!F3*Weighting!H6+TUM_db2_S4_Util!G3*Weighting!H7+TUM_db2_S4_Util!H3*Weighting!H8+TUM_db2_S4_Util!I3*Weighting!H9+TUM_db2_S4_Util!J3*Weighting!H10+TUM_db2_S4_Util!K3*Weighting!H11+TUM_db2_S4_Util!L3*Weighting!H12+TUM_db2_S4_Util!M3*Weighting!H13+TUM_db2_S4_Util!N3*Weighting!H14+TUM_db2_S4_Util!O3*Weighting!H15+TUM_db2_S4_Util!P3*Weighting!H16+TUM_db2_S4_Util!Q3*Weighting!H17</f>
        <v>-5.268522161427764E-2</v>
      </c>
      <c r="I3" s="6">
        <f>+TUM_db2_S4_Util!B3*Weighting!I2+TUM_db2_S4_Util!C3*Weighting!I3+TUM_db2_S4_Util!D3*Weighting!I4+TUM_db2_S4_Util!E3*Weighting!I5+TUM_db2_S4_Util!F3*Weighting!I6+TUM_db2_S4_Util!G3*Weighting!I7+TUM_db2_S4_Util!H3*Weighting!I8+TUM_db2_S4_Util!I3*Weighting!I9+TUM_db2_S4_Util!J3*Weighting!I10+TUM_db2_S4_Util!K3*Weighting!I11+TUM_db2_S4_Util!L3*Weighting!I12+TUM_db2_S4_Util!M3*Weighting!I13+TUM_db2_S4_Util!N3*Weighting!I14+TUM_db2_S4_Util!O3*Weighting!I15+TUM_db2_S4_Util!P3*Weighting!I16+TUM_db2_S4_Util!Q3*Weighting!I17</f>
        <v>-5.8592396165504344E-2</v>
      </c>
      <c r="J3" s="6">
        <f>+TUM_db2_S4_Util!B3*Weighting!J2+TUM_db2_S4_Util!C3*Weighting!J3+TUM_db2_S4_Util!D3*Weighting!J4+TUM_db2_S4_Util!E3*Weighting!J5+TUM_db2_S4_Util!F3*Weighting!J6+TUM_db2_S4_Util!G3*Weighting!J7+TUM_db2_S4_Util!H3*Weighting!J8+TUM_db2_S4_Util!I3*Weighting!J9+TUM_db2_S4_Util!J3*Weighting!J10+TUM_db2_S4_Util!K3*Weighting!J11+TUM_db2_S4_Util!L3*Weighting!J12+TUM_db2_S4_Util!M3*Weighting!J13+TUM_db2_S4_Util!N3*Weighting!J14+TUM_db2_S4_Util!O3*Weighting!J15+TUM_db2_S4_Util!P3*Weighting!J16+TUM_db2_S4_Util!Q3*Weighting!J17</f>
        <v>-7.0334713726788567E-2</v>
      </c>
      <c r="K3" s="6">
        <f>+TUM_db2_S4_Util!B3*Weighting!K2+TUM_db2_S4_Util!C3*Weighting!K3+TUM_db2_S4_Util!D3*Weighting!K4+TUM_db2_S4_Util!E3*Weighting!K5+TUM_db2_S4_Util!F3*Weighting!K6+TUM_db2_S4_Util!G3*Weighting!K7+TUM_db2_S4_Util!H3*Weighting!K8+TUM_db2_S4_Util!I3*Weighting!K9+TUM_db2_S4_Util!J3*Weighting!K10+TUM_db2_S4_Util!K3*Weighting!K11+TUM_db2_S4_Util!L3*Weighting!K12+TUM_db2_S4_Util!M3*Weighting!K13+TUM_db2_S4_Util!N3*Weighting!K14+TUM_db2_S4_Util!O3*Weighting!K15+TUM_db2_S4_Util!P3*Weighting!K16+TUM_db2_S4_Util!Q3*Weighting!K17</f>
        <v>-5.2364822277190137E-2</v>
      </c>
      <c r="L3" s="6">
        <f>+TUM_db2_S4_Util!B3*Weighting!L2+TUM_db2_S4_Util!C3*Weighting!L3+TUM_db2_S4_Util!D3*Weighting!L4+TUM_db2_S4_Util!E3*Weighting!L5+TUM_db2_S4_Util!F3*Weighting!L6+TUM_db2_S4_Util!G3*Weighting!L7+TUM_db2_S4_Util!H3*Weighting!L8+TUM_db2_S4_Util!I3*Weighting!L9+TUM_db2_S4_Util!J3*Weighting!L10+TUM_db2_S4_Util!K3*Weighting!L11+TUM_db2_S4_Util!L3*Weighting!L12+TUM_db2_S4_Util!M3*Weighting!L13+TUM_db2_S4_Util!N3*Weighting!L14+TUM_db2_S4_Util!O3*Weighting!L15+TUM_db2_S4_Util!P3*Weighting!L16+TUM_db2_S4_Util!Q3*Weighting!L17</f>
        <v>-2.47031538722704E-2</v>
      </c>
      <c r="M3" s="6">
        <f>+TUM_db2_S4_Util!B3*Weighting!M2+TUM_db2_S4_Util!C3*Weighting!M3+TUM_db2_S4_Util!D3*Weighting!M4+TUM_db2_S4_Util!E3*Weighting!M5+TUM_db2_S4_Util!F3*Weighting!M6+TUM_db2_S4_Util!G3*Weighting!M7+TUM_db2_S4_Util!H3*Weighting!M8+TUM_db2_S4_Util!I3*Weighting!M9+TUM_db2_S4_Util!J3*Weighting!M10+TUM_db2_S4_Util!K3*Weighting!M11+TUM_db2_S4_Util!L3*Weighting!M12+TUM_db2_S4_Util!M3*Weighting!M13+TUM_db2_S4_Util!N3*Weighting!M14+TUM_db2_S4_Util!O3*Weighting!M15+TUM_db2_S4_Util!P3*Weighting!M16+TUM_db2_S4_Util!Q3*Weighting!M17</f>
        <v>-2.0454953022626824E-3</v>
      </c>
      <c r="N3" s="6">
        <f>+TUM_db2_S4_Util!B3*Weighting!N2+TUM_db2_S4_Util!C3*Weighting!N3+TUM_db2_S4_Util!D3*Weighting!N4+TUM_db2_S4_Util!E3*Weighting!N5+TUM_db2_S4_Util!F3*Weighting!N6+TUM_db2_S4_Util!G3*Weighting!N7+TUM_db2_S4_Util!H3*Weighting!N8+TUM_db2_S4_Util!I3*Weighting!N9+TUM_db2_S4_Util!J3*Weighting!N10+TUM_db2_S4_Util!K3*Weighting!N11+TUM_db2_S4_Util!L3*Weighting!N12+TUM_db2_S4_Util!M3*Weighting!N13+TUM_db2_S4_Util!N3*Weighting!N14+TUM_db2_S4_Util!O3*Weighting!N15+TUM_db2_S4_Util!P3*Weighting!N16+TUM_db2_S4_Util!Q3*Weighting!N17</f>
        <v>-0.20176312375471961</v>
      </c>
      <c r="O3" s="6">
        <f>+TUM_db2_S4_Util!B3*Weighting!O2+TUM_db2_S4_Util!C3*Weighting!O3+TUM_db2_S4_Util!D3*Weighting!O4+TUM_db2_S4_Util!E3*Weighting!O5+TUM_db2_S4_Util!F3*Weighting!O6+TUM_db2_S4_Util!G3*Weighting!O7+TUM_db2_S4_Util!H3*Weighting!O8+TUM_db2_S4_Util!I3*Weighting!O9+TUM_db2_S4_Util!J3*Weighting!O10+TUM_db2_S4_Util!K3*Weighting!O11+TUM_db2_S4_Util!L3*Weighting!O12+TUM_db2_S4_Util!M3*Weighting!O13+TUM_db2_S4_Util!N3*Weighting!O14+TUM_db2_S4_Util!O3*Weighting!O15+TUM_db2_S4_Util!P3*Weighting!O16+TUM_db2_S4_Util!Q3*Weighting!O17</f>
        <v>-0.18485648630192258</v>
      </c>
      <c r="P3" s="6">
        <f>+TUM_db2_S4_Util!B3*Weighting!P2+TUM_db2_S4_Util!C3*Weighting!P3+TUM_db2_S4_Util!D3*Weighting!P4+TUM_db2_S4_Util!E3*Weighting!P5+TUM_db2_S4_Util!F3*Weighting!P6+TUM_db2_S4_Util!G3*Weighting!P7+TUM_db2_S4_Util!H3*Weighting!P8+TUM_db2_S4_Util!I3*Weighting!P9+TUM_db2_S4_Util!J3*Weighting!P10+TUM_db2_S4_Util!K3*Weighting!P11+TUM_db2_S4_Util!L3*Weighting!P12+TUM_db2_S4_Util!M3*Weighting!P13+TUM_db2_S4_Util!N3*Weighting!P14+TUM_db2_S4_Util!O3*Weighting!P15+TUM_db2_S4_Util!P3*Weighting!P16+TUM_db2_S4_Util!Q3*Weighting!P17</f>
        <v>-7.302498239229871E-2</v>
      </c>
      <c r="Q3" s="6">
        <f>+TUM_db2_S4_Util!B3*Weighting!Q2+TUM_db2_S4_Util!C3*Weighting!Q3+TUM_db2_S4_Util!D3*Weighting!Q4+TUM_db2_S4_Util!E3*Weighting!Q5+TUM_db2_S4_Util!F3*Weighting!Q6+TUM_db2_S4_Util!G3*Weighting!Q7+TUM_db2_S4_Util!H3*Weighting!Q8+TUM_db2_S4_Util!I3*Weighting!Q9+TUM_db2_S4_Util!J3*Weighting!Q10+TUM_db2_S4_Util!K3*Weighting!Q11+TUM_db2_S4_Util!L3*Weighting!Q12+TUM_db2_S4_Util!M3*Weighting!Q13+TUM_db2_S4_Util!N3*Weighting!Q14+TUM_db2_S4_Util!O3*Weighting!Q15+TUM_db2_S4_Util!P3*Weighting!Q16+TUM_db2_S4_Util!Q3*Weighting!Q17</f>
        <v>-4.6911782802013576E-3</v>
      </c>
      <c r="R3" s="6">
        <f>+TUM_db2_S4_Util!B3*Weighting!R2+TUM_db2_S4_Util!C3*Weighting!R3+TUM_db2_S4_Util!D3*Weighting!R4+TUM_db2_S4_Util!E3*Weighting!R5+TUM_db2_S4_Util!F3*Weighting!R6+TUM_db2_S4_Util!G3*Weighting!R7+TUM_db2_S4_Util!H3*Weighting!R8+TUM_db2_S4_Util!I3*Weighting!R9+TUM_db2_S4_Util!J3*Weighting!R10+TUM_db2_S4_Util!K3*Weighting!R11+TUM_db2_S4_Util!L3*Weighting!R12+TUM_db2_S4_Util!M3*Weighting!R13+TUM_db2_S4_Util!N3*Weighting!R14+TUM_db2_S4_Util!O3*Weighting!R15+TUM_db2_S4_Util!P3*Weighting!R16+TUM_db2_S4_Util!Q3*Weighting!R17</f>
        <v>-3.1220071190189717E-2</v>
      </c>
      <c r="S3" s="6">
        <f>+TUM_db2_S4_Util!B3*Weighting!S2+TUM_db2_S4_Util!C3*Weighting!S3+TUM_db2_S4_Util!D3*Weighting!S4+TUM_db2_S4_Util!E3*Weighting!S5+TUM_db2_S4_Util!F3*Weighting!S6+TUM_db2_S4_Util!G3*Weighting!S7+TUM_db2_S4_Util!H3*Weighting!S8+TUM_db2_S4_Util!I3*Weighting!S9+TUM_db2_S4_Util!J3*Weighting!S10+TUM_db2_S4_Util!K3*Weighting!S11+TUM_db2_S4_Util!L3*Weighting!S12+TUM_db2_S4_Util!M3*Weighting!S13+TUM_db2_S4_Util!N3*Weighting!S14+TUM_db2_S4_Util!O3*Weighting!S15+TUM_db2_S4_Util!P3*Weighting!S16+TUM_db2_S4_Util!Q3*Weighting!S17</f>
        <v>-2.0780452023582318E-2</v>
      </c>
      <c r="T3" s="6">
        <f>+TUM_db2_S4_Util!B3*Weighting!T2+TUM_db2_S4_Util!C3*Weighting!T3+TUM_db2_S4_Util!D3*Weighting!T4+TUM_db2_S4_Util!E3*Weighting!T5+TUM_db2_S4_Util!F3*Weighting!T6+TUM_db2_S4_Util!G3*Weighting!T7+TUM_db2_S4_Util!H3*Weighting!T8+TUM_db2_S4_Util!I3*Weighting!T9+TUM_db2_S4_Util!J3*Weighting!T10+TUM_db2_S4_Util!K3*Weighting!T11+TUM_db2_S4_Util!L3*Weighting!T12+TUM_db2_S4_Util!M3*Weighting!T13+TUM_db2_S4_Util!N3*Weighting!T14+TUM_db2_S4_Util!O3*Weighting!T15+TUM_db2_S4_Util!P3*Weighting!T16+TUM_db2_S4_Util!Q3*Weighting!T17</f>
        <v>-2.2852335611456085E-2</v>
      </c>
      <c r="U3" s="6">
        <f>+TUM_db2_S4_Util!B3*Weighting!U2+TUM_db2_S4_Util!C3*Weighting!U3+TUM_db2_S4_Util!D3*Weighting!U4+TUM_db2_S4_Util!E3*Weighting!U5+TUM_db2_S4_Util!F3*Weighting!U6+TUM_db2_S4_Util!G3*Weighting!U7+TUM_db2_S4_Util!H3*Weighting!U8+TUM_db2_S4_Util!I3*Weighting!U9+TUM_db2_S4_Util!J3*Weighting!U10+TUM_db2_S4_Util!K3*Weighting!U11+TUM_db2_S4_Util!L3*Weighting!U12+TUM_db2_S4_Util!M3*Weighting!U13+TUM_db2_S4_Util!N3*Weighting!U14+TUM_db2_S4_Util!O3*Weighting!U15+TUM_db2_S4_Util!P3*Weighting!U16+TUM_db2_S4_Util!Q3*Weighting!U17</f>
        <v>-3.4034776617371666E-3</v>
      </c>
      <c r="V3" s="6">
        <f>+TUM_db2_S4_Util!B3*Weighting!V2+TUM_db2_S4_Util!C3*Weighting!V3+TUM_db2_S4_Util!D3*Weighting!V4+TUM_db2_S4_Util!E3*Weighting!V5+TUM_db2_S4_Util!F3*Weighting!V6+TUM_db2_S4_Util!G3*Weighting!V7+TUM_db2_S4_Util!H3*Weighting!V8+TUM_db2_S4_Util!I3*Weighting!V9+TUM_db2_S4_Util!J3*Weighting!V10+TUM_db2_S4_Util!K3*Weighting!V11+TUM_db2_S4_Util!L3*Weighting!V12+TUM_db2_S4_Util!M3*Weighting!V13+TUM_db2_S4_Util!N3*Weighting!V14+TUM_db2_S4_Util!O3*Weighting!V15+TUM_db2_S4_Util!P3*Weighting!V16+TUM_db2_S4_Util!Q3*Weighting!V17</f>
        <v>-1.2811193259736824E-2</v>
      </c>
      <c r="W3" s="6">
        <f>+TUM_db2_S4_Util!B3*Weighting!W2+TUM_db2_S4_Util!C3*Weighting!W3+TUM_db2_S4_Util!D3*Weighting!W4+TUM_db2_S4_Util!E3*Weighting!W5+TUM_db2_S4_Util!F3*Weighting!W6+TUM_db2_S4_Util!G3*Weighting!W7+TUM_db2_S4_Util!H3*Weighting!W8+TUM_db2_S4_Util!I3*Weighting!W9+TUM_db2_S4_Util!J3*Weighting!W10+TUM_db2_S4_Util!K3*Weighting!W11+TUM_db2_S4_Util!L3*Weighting!W12+TUM_db2_S4_Util!M3*Weighting!W13+TUM_db2_S4_Util!N3*Weighting!W14+TUM_db2_S4_Util!O3*Weighting!W15+TUM_db2_S4_Util!P3*Weighting!W16+TUM_db2_S4_Util!Q3*Weighting!W17</f>
        <v>-0.20991536543697975</v>
      </c>
      <c r="X3" s="6">
        <f>+TUM_db2_S4_Util!B3*Weighting!X2+TUM_db2_S4_Util!C3*Weighting!X3+TUM_db2_S4_Util!D3*Weighting!X4+TUM_db2_S4_Util!E3*Weighting!X5+TUM_db2_S4_Util!F3*Weighting!X6+TUM_db2_S4_Util!G3*Weighting!X7+TUM_db2_S4_Util!H3*Weighting!X8+TUM_db2_S4_Util!I3*Weighting!X9+TUM_db2_S4_Util!J3*Weighting!X10+TUM_db2_S4_Util!K3*Weighting!X11+TUM_db2_S4_Util!L3*Weighting!X12+TUM_db2_S4_Util!M3*Weighting!X13+TUM_db2_S4_Util!N3*Weighting!X14+TUM_db2_S4_Util!O3*Weighting!X15+TUM_db2_S4_Util!P3*Weighting!X16+TUM_db2_S4_Util!Q3*Weighting!X17</f>
        <v>-7.115646812958459E-3</v>
      </c>
      <c r="Y3" s="6">
        <f>+TUM_db2_S4_Util!B3*Weighting!Y2+TUM_db2_S4_Util!C3*Weighting!Y3+TUM_db2_S4_Util!D3*Weighting!Y4+TUM_db2_S4_Util!E3*Weighting!Y5+TUM_db2_S4_Util!F3*Weighting!Y6+TUM_db2_S4_Util!G3*Weighting!Y7+TUM_db2_S4_Util!H3*Weighting!Y8+TUM_db2_S4_Util!I3*Weighting!Y9+TUM_db2_S4_Util!J3*Weighting!Y10+TUM_db2_S4_Util!K3*Weighting!Y11+TUM_db2_S4_Util!L3*Weighting!Y12+TUM_db2_S4_Util!M3*Weighting!Y13+TUM_db2_S4_Util!N3*Weighting!Y14+TUM_db2_S4_Util!O3*Weighting!Y15+TUM_db2_S4_Util!P3*Weighting!Y16+TUM_db2_S4_Util!Q3*Weighting!Y17</f>
        <v>-3.1739007025633702E-3</v>
      </c>
      <c r="Z3" s="6">
        <f>+TUM_db2_S4_Util!B3*Weighting!Z2+TUM_db2_S4_Util!C3*Weighting!Z3+TUM_db2_S4_Util!D3*Weighting!Z4+TUM_db2_S4_Util!E3*Weighting!Z5+TUM_db2_S4_Util!F3*Weighting!Z6+TUM_db2_S4_Util!G3*Weighting!Z7+TUM_db2_S4_Util!H3*Weighting!Z8+TUM_db2_S4_Util!I3*Weighting!Z9+TUM_db2_S4_Util!J3*Weighting!Z10+TUM_db2_S4_Util!K3*Weighting!Z11+TUM_db2_S4_Util!L3*Weighting!Z12+TUM_db2_S4_Util!M3*Weighting!Z13+TUM_db2_S4_Util!N3*Weighting!Z14+TUM_db2_S4_Util!O3*Weighting!Z15+TUM_db2_S4_Util!P3*Weighting!Z16+TUM_db2_S4_Util!Q3*Weighting!Z17</f>
        <v>-9.2799500720803785E-2</v>
      </c>
      <c r="AA3" s="6">
        <f>+TUM_db2_S4_Util!B3*Weighting!AA2+TUM_db2_S4_Util!C3*Weighting!AA3+TUM_db2_S4_Util!D3*Weighting!AA4+TUM_db2_S4_Util!E3*Weighting!AA5+TUM_db2_S4_Util!F3*Weighting!AA6+TUM_db2_S4_Util!G3*Weighting!AA7+TUM_db2_S4_Util!H3*Weighting!AA8+TUM_db2_S4_Util!I3*Weighting!AA9+TUM_db2_S4_Util!J3*Weighting!AA10+TUM_db2_S4_Util!K3*Weighting!AA11+TUM_db2_S4_Util!L3*Weighting!AA12+TUM_db2_S4_Util!M3*Weighting!AA13+TUM_db2_S4_Util!N3*Weighting!AA14+TUM_db2_S4_Util!O3*Weighting!AA15+TUM_db2_S4_Util!P3*Weighting!AA16+TUM_db2_S4_Util!Q3*Weighting!AA17</f>
        <v>-5.6409697762222204E-2</v>
      </c>
    </row>
    <row r="4" spans="1:27" x14ac:dyDescent="0.35">
      <c r="A4" s="5" t="s">
        <v>3</v>
      </c>
      <c r="B4" s="6">
        <f ca="1">+TUM_db2_S4_Util!B4*Weighting!B2+TUM_db2_S4_Util!C4*Weighting!B3+TUM_db2_S4_Util!D4*Weighting!B4+TUM_db2_S4_Util!E4*Weighting!B5+TUM_db2_S4_Util!F4*Weighting!B6+TUM_db2_S4_Util!G4*Weighting!B7+TUM_db2_S4_Util!H4*Weighting!B8+TUM_db2_S4_Util!I4*Weighting!B9+TUM_db2_S4_Util!J4*Weighting!B10+TUM_db2_S4_Util!K4*Weighting!B11+TUM_db2_S4_Util!L4*Weighting!B12+TUM_db2_S4_Util!M4*Weighting!B13+TUM_db2_S4_Util!N4*Weighting!B14+TUM_db2_S4_Util!O4*Weighting!B15+TUM_db2_S4_Util!P4*Weighting!B16+TUM_db2_S4_Util!Q4*Weighting!B17</f>
        <v>-0.40808734794407991</v>
      </c>
      <c r="C4" s="6">
        <f ca="1">+TUM_db2_S4_Util!B4*Weighting!C2+TUM_db2_S4_Util!C4*Weighting!C3+TUM_db2_S4_Util!D4*Weighting!C4+TUM_db2_S4_Util!E4*Weighting!C5+TUM_db2_S4_Util!F4*Weighting!C6+TUM_db2_S4_Util!G4*Weighting!C7+TUM_db2_S4_Util!H4*Weighting!C8+TUM_db2_S4_Util!I4*Weighting!C9+TUM_db2_S4_Util!J4*Weighting!C10+TUM_db2_S4_Util!K4*Weighting!C11+TUM_db2_S4_Util!L4*Weighting!C12+TUM_db2_S4_Util!M4*Weighting!C13+TUM_db2_S4_Util!N4*Weighting!C14+TUM_db2_S4_Util!O4*Weighting!C15+TUM_db2_S4_Util!P4*Weighting!C16+TUM_db2_S4_Util!Q4*Weighting!C17</f>
        <v>-0.29124808668517038</v>
      </c>
      <c r="D4" s="6">
        <f ca="1">+TUM_db2_S4_Util!B4*Weighting!D2+TUM_db2_S4_Util!C4*Weighting!D3+TUM_db2_S4_Util!D4*Weighting!D4+TUM_db2_S4_Util!E4*Weighting!D5+TUM_db2_S4_Util!F4*Weighting!D6+TUM_db2_S4_Util!G4*Weighting!D7+TUM_db2_S4_Util!H4*Weighting!D8+TUM_db2_S4_Util!I4*Weighting!D9+TUM_db2_S4_Util!J4*Weighting!D10+TUM_db2_S4_Util!K4*Weighting!D11+TUM_db2_S4_Util!L4*Weighting!D12+TUM_db2_S4_Util!M4*Weighting!D13+TUM_db2_S4_Util!N4*Weighting!D14+TUM_db2_S4_Util!O4*Weighting!D15+TUM_db2_S4_Util!P4*Weighting!D16+TUM_db2_S4_Util!Q4*Weighting!D17</f>
        <v>-0.39229887748035208</v>
      </c>
      <c r="E4" s="6">
        <f ca="1">+TUM_db2_S4_Util!B4*Weighting!E2+TUM_db2_S4_Util!C4*Weighting!E3+TUM_db2_S4_Util!D4*Weighting!E4+TUM_db2_S4_Util!E4*Weighting!E5+TUM_db2_S4_Util!F4*Weighting!E6+TUM_db2_S4_Util!G4*Weighting!E7+TUM_db2_S4_Util!H4*Weighting!E8+TUM_db2_S4_Util!I4*Weighting!E9+TUM_db2_S4_Util!J4*Weighting!E10+TUM_db2_S4_Util!K4*Weighting!E11+TUM_db2_S4_Util!L4*Weighting!E12+TUM_db2_S4_Util!M4*Weighting!E13+TUM_db2_S4_Util!N4*Weighting!E14+TUM_db2_S4_Util!O4*Weighting!E15+TUM_db2_S4_Util!P4*Weighting!E16+TUM_db2_S4_Util!Q4*Weighting!E17</f>
        <v>-0.20100837246236622</v>
      </c>
      <c r="F4" s="6">
        <f ca="1">+TUM_db2_S4_Util!B4*Weighting!F2+TUM_db2_S4_Util!C4*Weighting!F3+TUM_db2_S4_Util!D4*Weighting!F4+TUM_db2_S4_Util!E4*Weighting!F5+TUM_db2_S4_Util!F4*Weighting!F6+TUM_db2_S4_Util!G4*Weighting!F7+TUM_db2_S4_Util!H4*Weighting!F8+TUM_db2_S4_Util!I4*Weighting!F9+TUM_db2_S4_Util!J4*Weighting!F10+TUM_db2_S4_Util!K4*Weighting!F11+TUM_db2_S4_Util!L4*Weighting!F12+TUM_db2_S4_Util!M4*Weighting!F13+TUM_db2_S4_Util!N4*Weighting!F14+TUM_db2_S4_Util!O4*Weighting!F15+TUM_db2_S4_Util!P4*Weighting!F16+TUM_db2_S4_Util!Q4*Weighting!F17</f>
        <v>-0.35934617278481668</v>
      </c>
      <c r="G4" s="6">
        <f>+TUM_db2_S4_Util!B4*Weighting!G2+TUM_db2_S4_Util!C4*Weighting!G3+TUM_db2_S4_Util!D4*Weighting!G4+TUM_db2_S4_Util!E4*Weighting!G5+TUM_db2_S4_Util!F4*Weighting!G6+TUM_db2_S4_Util!G4*Weighting!G7+TUM_db2_S4_Util!H4*Weighting!G8+TUM_db2_S4_Util!I4*Weighting!G9+TUM_db2_S4_Util!J4*Weighting!G10+TUM_db2_S4_Util!K4*Weighting!G11+TUM_db2_S4_Util!L4*Weighting!G12+TUM_db2_S4_Util!M4*Weighting!G13+TUM_db2_S4_Util!N4*Weighting!G14+TUM_db2_S4_Util!O4*Weighting!G15+TUM_db2_S4_Util!P4*Weighting!G16+TUM_db2_S4_Util!Q4*Weighting!G17</f>
        <v>-0.30586051963475513</v>
      </c>
      <c r="H4" s="6">
        <f>+TUM_db2_S4_Util!B4*Weighting!H2+TUM_db2_S4_Util!C4*Weighting!H3+TUM_db2_S4_Util!D4*Weighting!H4+TUM_db2_S4_Util!E4*Weighting!H5+TUM_db2_S4_Util!F4*Weighting!H6+TUM_db2_S4_Util!G4*Weighting!H7+TUM_db2_S4_Util!H4*Weighting!H8+TUM_db2_S4_Util!I4*Weighting!H9+TUM_db2_S4_Util!J4*Weighting!H10+TUM_db2_S4_Util!K4*Weighting!H11+TUM_db2_S4_Util!L4*Weighting!H12+TUM_db2_S4_Util!M4*Weighting!H13+TUM_db2_S4_Util!N4*Weighting!H14+TUM_db2_S4_Util!O4*Weighting!H15+TUM_db2_S4_Util!P4*Weighting!H16+TUM_db2_S4_Util!Q4*Weighting!H17</f>
        <v>-0.27095256830199921</v>
      </c>
      <c r="I4" s="6">
        <f>+TUM_db2_S4_Util!B4*Weighting!I2+TUM_db2_S4_Util!C4*Weighting!I3+TUM_db2_S4_Util!D4*Weighting!I4+TUM_db2_S4_Util!E4*Weighting!I5+TUM_db2_S4_Util!F4*Weighting!I6+TUM_db2_S4_Util!G4*Weighting!I7+TUM_db2_S4_Util!H4*Weighting!I8+TUM_db2_S4_Util!I4*Weighting!I9+TUM_db2_S4_Util!J4*Weighting!I10+TUM_db2_S4_Util!K4*Weighting!I11+TUM_db2_S4_Util!L4*Weighting!I12+TUM_db2_S4_Util!M4*Weighting!I13+TUM_db2_S4_Util!N4*Weighting!I14+TUM_db2_S4_Util!O4*Weighting!I15+TUM_db2_S4_Util!P4*Weighting!I16+TUM_db2_S4_Util!Q4*Weighting!I17</f>
        <v>-0.30133232313687958</v>
      </c>
      <c r="J4" s="6">
        <f>+TUM_db2_S4_Util!B4*Weighting!J2+TUM_db2_S4_Util!C4*Weighting!J3+TUM_db2_S4_Util!D4*Weighting!J4+TUM_db2_S4_Util!E4*Weighting!J5+TUM_db2_S4_Util!F4*Weighting!J6+TUM_db2_S4_Util!G4*Weighting!J7+TUM_db2_S4_Util!H4*Weighting!J8+TUM_db2_S4_Util!I4*Weighting!J9+TUM_db2_S4_Util!J4*Weighting!J10+TUM_db2_S4_Util!K4*Weighting!J11+TUM_db2_S4_Util!L4*Weighting!J12+TUM_db2_S4_Util!M4*Weighting!J13+TUM_db2_S4_Util!N4*Weighting!J14+TUM_db2_S4_Util!O4*Weighting!J15+TUM_db2_S4_Util!P4*Weighting!J16+TUM_db2_S4_Util!Q4*Weighting!J17</f>
        <v>-0.36172138488062694</v>
      </c>
      <c r="K4" s="6">
        <f>+TUM_db2_S4_Util!B4*Weighting!K2+TUM_db2_S4_Util!C4*Weighting!K3+TUM_db2_S4_Util!D4*Weighting!K4+TUM_db2_S4_Util!E4*Weighting!K5+TUM_db2_S4_Util!F4*Weighting!K6+TUM_db2_S4_Util!G4*Weighting!K7+TUM_db2_S4_Util!H4*Weighting!K8+TUM_db2_S4_Util!I4*Weighting!K9+TUM_db2_S4_Util!J4*Weighting!K10+TUM_db2_S4_Util!K4*Weighting!K11+TUM_db2_S4_Util!L4*Weighting!K12+TUM_db2_S4_Util!M4*Weighting!K13+TUM_db2_S4_Util!N4*Weighting!K14+TUM_db2_S4_Util!O4*Weighting!K15+TUM_db2_S4_Util!P4*Weighting!K16+TUM_db2_S4_Util!Q4*Weighting!K17</f>
        <v>-0.26930480028269216</v>
      </c>
      <c r="L4" s="6">
        <f>+TUM_db2_S4_Util!B4*Weighting!L2+TUM_db2_S4_Util!C4*Weighting!L3+TUM_db2_S4_Util!D4*Weighting!L4+TUM_db2_S4_Util!E4*Weighting!L5+TUM_db2_S4_Util!F4*Weighting!L6+TUM_db2_S4_Util!G4*Weighting!L7+TUM_db2_S4_Util!H4*Weighting!L8+TUM_db2_S4_Util!I4*Weighting!L9+TUM_db2_S4_Util!J4*Weighting!L10+TUM_db2_S4_Util!K4*Weighting!L11+TUM_db2_S4_Util!L4*Weighting!L12+TUM_db2_S4_Util!M4*Weighting!L13+TUM_db2_S4_Util!N4*Weighting!L14+TUM_db2_S4_Util!O4*Weighting!L15+TUM_db2_S4_Util!P4*Weighting!L16+TUM_db2_S4_Util!Q4*Weighting!L17</f>
        <v>-0.12704479134310495</v>
      </c>
      <c r="M4" s="6">
        <f>+TUM_db2_S4_Util!B4*Weighting!M2+TUM_db2_S4_Util!C4*Weighting!M3+TUM_db2_S4_Util!D4*Weighting!M4+TUM_db2_S4_Util!E4*Weighting!M5+TUM_db2_S4_Util!F4*Weighting!M6+TUM_db2_S4_Util!G4*Weighting!M7+TUM_db2_S4_Util!H4*Weighting!M8+TUM_db2_S4_Util!I4*Weighting!M9+TUM_db2_S4_Util!J4*Weighting!M10+TUM_db2_S4_Util!K4*Weighting!M11+TUM_db2_S4_Util!L4*Weighting!M12+TUM_db2_S4_Util!M4*Weighting!M13+TUM_db2_S4_Util!N4*Weighting!M14+TUM_db2_S4_Util!O4*Weighting!M15+TUM_db2_S4_Util!P4*Weighting!M16+TUM_db2_S4_Util!Q4*Weighting!M17</f>
        <v>-1.0519690125922366E-2</v>
      </c>
      <c r="N4" s="6">
        <f>+TUM_db2_S4_Util!B4*Weighting!N2+TUM_db2_S4_Util!C4*Weighting!N3+TUM_db2_S4_Util!D4*Weighting!N4+TUM_db2_S4_Util!E4*Weighting!N5+TUM_db2_S4_Util!F4*Weighting!N6+TUM_db2_S4_Util!G4*Weighting!N7+TUM_db2_S4_Util!H4*Weighting!N8+TUM_db2_S4_Util!I4*Weighting!N9+TUM_db2_S4_Util!J4*Weighting!N10+TUM_db2_S4_Util!K4*Weighting!N11+TUM_db2_S4_Util!L4*Weighting!N12+TUM_db2_S4_Util!M4*Weighting!N13+TUM_db2_S4_Util!N4*Weighting!N14+TUM_db2_S4_Util!O4*Weighting!N15+TUM_db2_S4_Util!P4*Weighting!N16+TUM_db2_S4_Util!Q4*Weighting!N17</f>
        <v>-1.0376389221671296</v>
      </c>
      <c r="O4" s="6">
        <f>+TUM_db2_S4_Util!B4*Weighting!O2+TUM_db2_S4_Util!C4*Weighting!O3+TUM_db2_S4_Util!D4*Weighting!O4+TUM_db2_S4_Util!E4*Weighting!O5+TUM_db2_S4_Util!F4*Weighting!O6+TUM_db2_S4_Util!G4*Weighting!O7+TUM_db2_S4_Util!H4*Weighting!O8+TUM_db2_S4_Util!I4*Weighting!O9+TUM_db2_S4_Util!J4*Weighting!O10+TUM_db2_S4_Util!K4*Weighting!O11+TUM_db2_S4_Util!L4*Weighting!O12+TUM_db2_S4_Util!M4*Weighting!O13+TUM_db2_S4_Util!N4*Weighting!O14+TUM_db2_S4_Util!O4*Weighting!O15+TUM_db2_S4_Util!P4*Weighting!O16+TUM_db2_S4_Util!Q4*Weighting!O17</f>
        <v>-0.95069050098131624</v>
      </c>
      <c r="P4" s="6">
        <f>+TUM_db2_S4_Util!B4*Weighting!P2+TUM_db2_S4_Util!C4*Weighting!P3+TUM_db2_S4_Util!D4*Weighting!P4+TUM_db2_S4_Util!E4*Weighting!P5+TUM_db2_S4_Util!F4*Weighting!P6+TUM_db2_S4_Util!G4*Weighting!P7+TUM_db2_S4_Util!H4*Weighting!P8+TUM_db2_S4_Util!I4*Weighting!P9+TUM_db2_S4_Util!J4*Weighting!P10+TUM_db2_S4_Util!K4*Weighting!P11+TUM_db2_S4_Util!L4*Weighting!P12+TUM_db2_S4_Util!M4*Weighting!P13+TUM_db2_S4_Util!N4*Weighting!P14+TUM_db2_S4_Util!O4*Weighting!P15+TUM_db2_S4_Util!P4*Weighting!P16+TUM_db2_S4_Util!Q4*Weighting!P17</f>
        <v>-0.37555705230325054</v>
      </c>
      <c r="Q4" s="6">
        <f>+TUM_db2_S4_Util!B4*Weighting!Q2+TUM_db2_S4_Util!C4*Weighting!Q3+TUM_db2_S4_Util!D4*Weighting!Q4+TUM_db2_S4_Util!E4*Weighting!Q5+TUM_db2_S4_Util!F4*Weighting!Q6+TUM_db2_S4_Util!G4*Weighting!Q7+TUM_db2_S4_Util!H4*Weighting!Q8+TUM_db2_S4_Util!I4*Weighting!Q9+TUM_db2_S4_Util!J4*Weighting!Q10+TUM_db2_S4_Util!K4*Weighting!Q11+TUM_db2_S4_Util!L4*Weighting!Q12+TUM_db2_S4_Util!M4*Weighting!Q13+TUM_db2_S4_Util!N4*Weighting!Q14+TUM_db2_S4_Util!O4*Weighting!Q15+TUM_db2_S4_Util!P4*Weighting!Q16+TUM_db2_S4_Util!Q4*Weighting!Q17</f>
        <v>-2.4126059726749839E-2</v>
      </c>
      <c r="R4" s="6">
        <f>+TUM_db2_S4_Util!B4*Weighting!R2+TUM_db2_S4_Util!C4*Weighting!R3+TUM_db2_S4_Util!D4*Weighting!R4+TUM_db2_S4_Util!E4*Weighting!R5+TUM_db2_S4_Util!F4*Weighting!R6+TUM_db2_S4_Util!G4*Weighting!R7+TUM_db2_S4_Util!H4*Weighting!R8+TUM_db2_S4_Util!I4*Weighting!R9+TUM_db2_S4_Util!J4*Weighting!R10+TUM_db2_S4_Util!K4*Weighting!R11+TUM_db2_S4_Util!L4*Weighting!R12+TUM_db2_S4_Util!M4*Weighting!R13+TUM_db2_S4_Util!N4*Weighting!R14+TUM_db2_S4_Util!O4*Weighting!R15+TUM_db2_S4_Util!P4*Weighting!R16+TUM_db2_S4_Util!Q4*Weighting!R17</f>
        <v>-0.16056036612097568</v>
      </c>
      <c r="S4" s="6">
        <f>+TUM_db2_S4_Util!B4*Weighting!S2+TUM_db2_S4_Util!C4*Weighting!S3+TUM_db2_S4_Util!D4*Weighting!S4+TUM_db2_S4_Util!E4*Weighting!S5+TUM_db2_S4_Util!F4*Weighting!S6+TUM_db2_S4_Util!G4*Weighting!S7+TUM_db2_S4_Util!H4*Weighting!S8+TUM_db2_S4_Util!I4*Weighting!S9+TUM_db2_S4_Util!J4*Weighting!S10+TUM_db2_S4_Util!K4*Weighting!S11+TUM_db2_S4_Util!L4*Weighting!S12+TUM_db2_S4_Util!M4*Weighting!S13+TUM_db2_S4_Util!N4*Weighting!S14+TUM_db2_S4_Util!O4*Weighting!S15+TUM_db2_S4_Util!P4*Weighting!S16+TUM_db2_S4_Util!Q4*Weighting!S17</f>
        <v>-0.10687089612128049</v>
      </c>
      <c r="T4" s="6">
        <f>+TUM_db2_S4_Util!B4*Weighting!T2+TUM_db2_S4_Util!C4*Weighting!T3+TUM_db2_S4_Util!D4*Weighting!T4+TUM_db2_S4_Util!E4*Weighting!T5+TUM_db2_S4_Util!F4*Weighting!T6+TUM_db2_S4_Util!G4*Weighting!T7+TUM_db2_S4_Util!H4*Weighting!T8+TUM_db2_S4_Util!I4*Weighting!T9+TUM_db2_S4_Util!J4*Weighting!T10+TUM_db2_S4_Util!K4*Weighting!T11+TUM_db2_S4_Util!L4*Weighting!T12+TUM_db2_S4_Util!M4*Weighting!T13+TUM_db2_S4_Util!N4*Weighting!T14+TUM_db2_S4_Util!O4*Weighting!T15+TUM_db2_S4_Util!P4*Weighting!T16+TUM_db2_S4_Util!Q4*Weighting!T17</f>
        <v>-0.11752629743034558</v>
      </c>
      <c r="U4" s="6">
        <f>+TUM_db2_S4_Util!B4*Weighting!U2+TUM_db2_S4_Util!C4*Weighting!U3+TUM_db2_S4_Util!D4*Weighting!U4+TUM_db2_S4_Util!E4*Weighting!U5+TUM_db2_S4_Util!F4*Weighting!U6+TUM_db2_S4_Util!G4*Weighting!U7+TUM_db2_S4_Util!H4*Weighting!U8+TUM_db2_S4_Util!I4*Weighting!U9+TUM_db2_S4_Util!J4*Weighting!U10+TUM_db2_S4_Util!K4*Weighting!U11+TUM_db2_S4_Util!L4*Weighting!U12+TUM_db2_S4_Util!M4*Weighting!U13+TUM_db2_S4_Util!N4*Weighting!U14+TUM_db2_S4_Util!O4*Weighting!U15+TUM_db2_S4_Util!P4*Weighting!U16+TUM_db2_S4_Util!Q4*Weighting!U17</f>
        <v>-1.7503599403219713E-2</v>
      </c>
      <c r="V4" s="6">
        <f>+TUM_db2_S4_Util!B4*Weighting!V2+TUM_db2_S4_Util!C4*Weighting!V3+TUM_db2_S4_Util!D4*Weighting!V4+TUM_db2_S4_Util!E4*Weighting!V5+TUM_db2_S4_Util!F4*Weighting!V6+TUM_db2_S4_Util!G4*Weighting!V7+TUM_db2_S4_Util!H4*Weighting!V8+TUM_db2_S4_Util!I4*Weighting!V9+TUM_db2_S4_Util!J4*Weighting!V10+TUM_db2_S4_Util!K4*Weighting!V11+TUM_db2_S4_Util!L4*Weighting!V12+TUM_db2_S4_Util!M4*Weighting!V13+TUM_db2_S4_Util!N4*Weighting!V14+TUM_db2_S4_Util!O4*Weighting!V15+TUM_db2_S4_Util!P4*Weighting!V16+TUM_db2_S4_Util!Q4*Weighting!V17</f>
        <v>-6.5886136764360809E-2</v>
      </c>
      <c r="W4" s="6">
        <f>+TUM_db2_S4_Util!B4*Weighting!W2+TUM_db2_S4_Util!C4*Weighting!W3+TUM_db2_S4_Util!D4*Weighting!W4+TUM_db2_S4_Util!E4*Weighting!W5+TUM_db2_S4_Util!F4*Weighting!W6+TUM_db2_S4_Util!G4*Weighting!W7+TUM_db2_S4_Util!H4*Weighting!W8+TUM_db2_S4_Util!I4*Weighting!W9+TUM_db2_S4_Util!J4*Weighting!W10+TUM_db2_S4_Util!K4*Weighting!W11+TUM_db2_S4_Util!L4*Weighting!W12+TUM_db2_S4_Util!M4*Weighting!W13+TUM_db2_S4_Util!N4*Weighting!W14+TUM_db2_S4_Util!O4*Weighting!W15+TUM_db2_S4_Util!P4*Weighting!W16+TUM_db2_S4_Util!Q4*Weighting!W17</f>
        <v>-1.0795647365330387</v>
      </c>
      <c r="X4" s="6">
        <f>+TUM_db2_S4_Util!B4*Weighting!X2+TUM_db2_S4_Util!C4*Weighting!X3+TUM_db2_S4_Util!D4*Weighting!X4+TUM_db2_S4_Util!E4*Weighting!X5+TUM_db2_S4_Util!F4*Weighting!X6+TUM_db2_S4_Util!G4*Weighting!X7+TUM_db2_S4_Util!H4*Weighting!X8+TUM_db2_S4_Util!I4*Weighting!X9+TUM_db2_S4_Util!J4*Weighting!X10+TUM_db2_S4_Util!K4*Weighting!X11+TUM_db2_S4_Util!L4*Weighting!X12+TUM_db2_S4_Util!M4*Weighting!X13+TUM_db2_S4_Util!N4*Weighting!X14+TUM_db2_S4_Util!O4*Weighting!X15+TUM_db2_S4_Util!P4*Weighting!X16+TUM_db2_S4_Util!Q4*Weighting!X17</f>
        <v>-3.6594755038072073E-2</v>
      </c>
      <c r="Y4" s="6">
        <f>+TUM_db2_S4_Util!B4*Weighting!Y2+TUM_db2_S4_Util!C4*Weighting!Y3+TUM_db2_S4_Util!D4*Weighting!Y4+TUM_db2_S4_Util!E4*Weighting!Y5+TUM_db2_S4_Util!F4*Weighting!Y6+TUM_db2_S4_Util!G4*Weighting!Y7+TUM_db2_S4_Util!H4*Weighting!Y8+TUM_db2_S4_Util!I4*Weighting!Y9+TUM_db2_S4_Util!J4*Weighting!Y10+TUM_db2_S4_Util!K4*Weighting!Y11+TUM_db2_S4_Util!L4*Weighting!Y12+TUM_db2_S4_Util!M4*Weighting!Y13+TUM_db2_S4_Util!N4*Weighting!Y14+TUM_db2_S4_Util!O4*Weighting!Y15+TUM_db2_S4_Util!P4*Weighting!Y16+TUM_db2_S4_Util!Q4*Weighting!Y17</f>
        <v>-1.6322917898897331E-2</v>
      </c>
      <c r="Z4" s="6">
        <f>+TUM_db2_S4_Util!B4*Weighting!Z2+TUM_db2_S4_Util!C4*Weighting!Z3+TUM_db2_S4_Util!D4*Weighting!Z4+TUM_db2_S4_Util!E4*Weighting!Z5+TUM_db2_S4_Util!F4*Weighting!Z6+TUM_db2_S4_Util!G4*Weighting!Z7+TUM_db2_S4_Util!H4*Weighting!Z8+TUM_db2_S4_Util!I4*Weighting!Z9+TUM_db2_S4_Util!J4*Weighting!Z10+TUM_db2_S4_Util!K4*Weighting!Z11+TUM_db2_S4_Util!L4*Weighting!Z12+TUM_db2_S4_Util!M4*Weighting!Z13+TUM_db2_S4_Util!N4*Weighting!Z14+TUM_db2_S4_Util!O4*Weighting!Z15+TUM_db2_S4_Util!P4*Weighting!Z16+TUM_db2_S4_Util!Q4*Weighting!Z17</f>
        <v>-0.4772545751355623</v>
      </c>
      <c r="AA4" s="6">
        <f>+TUM_db2_S4_Util!B4*Weighting!AA2+TUM_db2_S4_Util!C4*Weighting!AA3+TUM_db2_S4_Util!D4*Weighting!AA4+TUM_db2_S4_Util!E4*Weighting!AA5+TUM_db2_S4_Util!F4*Weighting!AA6+TUM_db2_S4_Util!G4*Weighting!AA7+TUM_db2_S4_Util!H4*Weighting!AA8+TUM_db2_S4_Util!I4*Weighting!AA9+TUM_db2_S4_Util!J4*Weighting!AA10+TUM_db2_S4_Util!K4*Weighting!AA11+TUM_db2_S4_Util!L4*Weighting!AA12+TUM_db2_S4_Util!M4*Weighting!AA13+TUM_db2_S4_Util!N4*Weighting!AA14+TUM_db2_S4_Util!O4*Weighting!AA15+TUM_db2_S4_Util!P4*Weighting!AA16+TUM_db2_S4_Util!Q4*Weighting!AA17</f>
        <v>-0.29010701706285702</v>
      </c>
    </row>
  </sheetData>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2_S4_Mat!B2*Weighting!B2+TUM_db2_S4_Mat!C2*Weighting!B3+TUM_db2_S4_Mat!D2*Weighting!B4+TUM_db2_S4_Mat!E2*Weighting!B5+TUM_db2_S4_Mat!F2*Weighting!B6+TUM_db2_S4_Mat!G2*Weighting!B7+TUM_db2_S4_Mat!H2*Weighting!B8+TUM_db2_S4_Mat!I2*Weighting!B9+TUM_db2_S4_Mat!J2*Weighting!B10+TUM_db2_S4_Mat!K2*Weighting!B11+TUM_db2_S4_Mat!L2*Weighting!B12+TUM_db2_S4_Mat!M2*Weighting!B13+TUM_db2_S4_Mat!N2*Weighting!B14+TUM_db2_S4_Mat!O2*Weighting!B15+TUM_db2_S4_Mat!P2*Weighting!B16+TUM_db2_S4_Mat!Q2*Weighting!B17</f>
        <v>166.49642572839011</v>
      </c>
      <c r="C2" s="6">
        <f ca="1">+TUM_db2_S4_Mat!B2*Weighting!C2+TUM_db2_S4_Mat!C2*Weighting!C3+TUM_db2_S4_Mat!D2*Weighting!C4+TUM_db2_S4_Mat!E2*Weighting!C5+TUM_db2_S4_Mat!F2*Weighting!C6+TUM_db2_S4_Mat!G2*Weighting!C7+TUM_db2_S4_Mat!H2*Weighting!C8+TUM_db2_S4_Mat!I2*Weighting!C9+TUM_db2_S4_Mat!J2*Weighting!C10+TUM_db2_S4_Mat!K2*Weighting!C11+TUM_db2_S4_Mat!L2*Weighting!C12+TUM_db2_S4_Mat!M2*Weighting!C13+TUM_db2_S4_Mat!N2*Weighting!C14+TUM_db2_S4_Mat!O2*Weighting!C15+TUM_db2_S4_Mat!P2*Weighting!C16+TUM_db2_S4_Mat!Q2*Weighting!C17</f>
        <v>123.1107846003227</v>
      </c>
      <c r="D2" s="6">
        <f ca="1">+TUM_db2_S4_Mat!B2*Weighting!D2+TUM_db2_S4_Mat!C2*Weighting!D3+TUM_db2_S4_Mat!D2*Weighting!D4+TUM_db2_S4_Mat!E2*Weighting!D5+TUM_db2_S4_Mat!F2*Weighting!D6+TUM_db2_S4_Mat!G2*Weighting!D7+TUM_db2_S4_Mat!H2*Weighting!D8+TUM_db2_S4_Mat!I2*Weighting!D9+TUM_db2_S4_Mat!J2*Weighting!D10+TUM_db2_S4_Mat!K2*Weighting!D11+TUM_db2_S4_Mat!L2*Weighting!D12+TUM_db2_S4_Mat!M2*Weighting!D13+TUM_db2_S4_Mat!N2*Weighting!D14+TUM_db2_S4_Mat!O2*Weighting!D15+TUM_db2_S4_Mat!P2*Weighting!D16+TUM_db2_S4_Mat!Q2*Weighting!D17</f>
        <v>161.69050439910214</v>
      </c>
      <c r="E2" s="6">
        <f ca="1">+TUM_db2_S4_Mat!B2*Weighting!E2+TUM_db2_S4_Mat!C2*Weighting!E3+TUM_db2_S4_Mat!D2*Weighting!E4+TUM_db2_S4_Mat!E2*Weighting!E5+TUM_db2_S4_Mat!F2*Weighting!E6+TUM_db2_S4_Mat!G2*Weighting!E7+TUM_db2_S4_Mat!H2*Weighting!E8+TUM_db2_S4_Mat!I2*Weighting!E9+TUM_db2_S4_Mat!J2*Weighting!E10+TUM_db2_S4_Mat!K2*Weighting!E11+TUM_db2_S4_Mat!L2*Weighting!E12+TUM_db2_S4_Mat!M2*Weighting!E13+TUM_db2_S4_Mat!N2*Weighting!E14+TUM_db2_S4_Mat!O2*Weighting!E15+TUM_db2_S4_Mat!P2*Weighting!E16+TUM_db2_S4_Mat!Q2*Weighting!E17</f>
        <v>91.693313046182766</v>
      </c>
      <c r="F2" s="6">
        <f ca="1">+TUM_db2_S4_Mat!B2*Weighting!F2+TUM_db2_S4_Mat!C2*Weighting!F3+TUM_db2_S4_Mat!D2*Weighting!F4+TUM_db2_S4_Mat!E2*Weighting!F5+TUM_db2_S4_Mat!F2*Weighting!F6+TUM_db2_S4_Mat!G2*Weighting!F7+TUM_db2_S4_Mat!H2*Weighting!F8+TUM_db2_S4_Mat!I2*Weighting!F9+TUM_db2_S4_Mat!J2*Weighting!F10+TUM_db2_S4_Mat!K2*Weighting!F11+TUM_db2_S4_Mat!L2*Weighting!F12+TUM_db2_S4_Mat!M2*Weighting!F13+TUM_db2_S4_Mat!N2*Weighting!F14+TUM_db2_S4_Mat!O2*Weighting!F15+TUM_db2_S4_Mat!P2*Weighting!F16+TUM_db2_S4_Mat!Q2*Weighting!F17</f>
        <v>140.0634073987865</v>
      </c>
      <c r="G2" s="6">
        <f>+TUM_db2_S4_Mat!B2*Weighting!G2+TUM_db2_S4_Mat!C2*Weighting!G3+TUM_db2_S4_Mat!D2*Weighting!G4+TUM_db2_S4_Mat!E2*Weighting!G5+TUM_db2_S4_Mat!F2*Weighting!G6+TUM_db2_S4_Mat!G2*Weighting!G7+TUM_db2_S4_Mat!H2*Weighting!G8+TUM_db2_S4_Mat!I2*Weighting!G9+TUM_db2_S4_Mat!J2*Weighting!G10+TUM_db2_S4_Mat!K2*Weighting!G11+TUM_db2_S4_Mat!L2*Weighting!G12+TUM_db2_S4_Mat!M2*Weighting!G13+TUM_db2_S4_Mat!N2*Weighting!G14+TUM_db2_S4_Mat!O2*Weighting!G15+TUM_db2_S4_Mat!P2*Weighting!G16+TUM_db2_S4_Mat!Q2*Weighting!G17</f>
        <v>175.5125253489384</v>
      </c>
      <c r="H2" s="6">
        <f>+TUM_db2_S4_Mat!B2*Weighting!H2+TUM_db2_S4_Mat!C2*Weighting!H3+TUM_db2_S4_Mat!D2*Weighting!H4+TUM_db2_S4_Mat!E2*Weighting!H5+TUM_db2_S4_Mat!F2*Weighting!H6+TUM_db2_S4_Mat!G2*Weighting!H7+TUM_db2_S4_Mat!H2*Weighting!H8+TUM_db2_S4_Mat!I2*Weighting!H9+TUM_db2_S4_Mat!J2*Weighting!H10+TUM_db2_S4_Mat!K2*Weighting!H11+TUM_db2_S4_Mat!L2*Weighting!H12+TUM_db2_S4_Mat!M2*Weighting!H13+TUM_db2_S4_Mat!N2*Weighting!H14+TUM_db2_S4_Mat!O2*Weighting!H15+TUM_db2_S4_Mat!P2*Weighting!H16+TUM_db2_S4_Mat!Q2*Weighting!H17</f>
        <v>191.45755521774626</v>
      </c>
      <c r="I2" s="6">
        <f>+TUM_db2_S4_Mat!B2*Weighting!I2+TUM_db2_S4_Mat!C2*Weighting!I3+TUM_db2_S4_Mat!D2*Weighting!I4+TUM_db2_S4_Mat!E2*Weighting!I5+TUM_db2_S4_Mat!F2*Weighting!I6+TUM_db2_S4_Mat!G2*Weighting!I7+TUM_db2_S4_Mat!H2*Weighting!I8+TUM_db2_S4_Mat!I2*Weighting!I9+TUM_db2_S4_Mat!J2*Weighting!I10+TUM_db2_S4_Mat!K2*Weighting!I11+TUM_db2_S4_Mat!L2*Weighting!I12+TUM_db2_S4_Mat!M2*Weighting!I13+TUM_db2_S4_Mat!N2*Weighting!I14+TUM_db2_S4_Mat!O2*Weighting!I15+TUM_db2_S4_Mat!P2*Weighting!I16+TUM_db2_S4_Mat!Q2*Weighting!I17</f>
        <v>170.37919639931579</v>
      </c>
      <c r="J2" s="6">
        <f>+TUM_db2_S4_Mat!B2*Weighting!J2+TUM_db2_S4_Mat!C2*Weighting!J3+TUM_db2_S4_Mat!D2*Weighting!J4+TUM_db2_S4_Mat!E2*Weighting!J5+TUM_db2_S4_Mat!F2*Weighting!J6+TUM_db2_S4_Mat!G2*Weighting!J7+TUM_db2_S4_Mat!H2*Weighting!J8+TUM_db2_S4_Mat!I2*Weighting!J9+TUM_db2_S4_Mat!J2*Weighting!J10+TUM_db2_S4_Mat!K2*Weighting!J11+TUM_db2_S4_Mat!L2*Weighting!J12+TUM_db2_S4_Mat!M2*Weighting!J13+TUM_db2_S4_Mat!N2*Weighting!J14+TUM_db2_S4_Mat!O2*Weighting!J15+TUM_db2_S4_Mat!P2*Weighting!J16+TUM_db2_S4_Mat!Q2*Weighting!J17</f>
        <v>220.92339464470339</v>
      </c>
      <c r="K2" s="6">
        <f>+TUM_db2_S4_Mat!B2*Weighting!K2+TUM_db2_S4_Mat!C2*Weighting!K3+TUM_db2_S4_Mat!D2*Weighting!K4+TUM_db2_S4_Mat!E2*Weighting!K5+TUM_db2_S4_Mat!F2*Weighting!K6+TUM_db2_S4_Mat!G2*Weighting!K7+TUM_db2_S4_Mat!H2*Weighting!K8+TUM_db2_S4_Mat!I2*Weighting!K9+TUM_db2_S4_Mat!J2*Weighting!K10+TUM_db2_S4_Mat!K2*Weighting!K11+TUM_db2_S4_Mat!L2*Weighting!K12+TUM_db2_S4_Mat!M2*Weighting!K13+TUM_db2_S4_Mat!N2*Weighting!K14+TUM_db2_S4_Mat!O2*Weighting!K15+TUM_db2_S4_Mat!P2*Weighting!K16+TUM_db2_S4_Mat!Q2*Weighting!K17</f>
        <v>131.63305787991797</v>
      </c>
      <c r="L2" s="6">
        <f>+TUM_db2_S4_Mat!B2*Weighting!L2+TUM_db2_S4_Mat!C2*Weighting!L3+TUM_db2_S4_Mat!D2*Weighting!L4+TUM_db2_S4_Mat!E2*Weighting!L5+TUM_db2_S4_Mat!F2*Weighting!L6+TUM_db2_S4_Mat!G2*Weighting!L7+TUM_db2_S4_Mat!H2*Weighting!L8+TUM_db2_S4_Mat!I2*Weighting!L9+TUM_db2_S4_Mat!J2*Weighting!L10+TUM_db2_S4_Mat!K2*Weighting!L11+TUM_db2_S4_Mat!L2*Weighting!L12+TUM_db2_S4_Mat!M2*Weighting!L13+TUM_db2_S4_Mat!N2*Weighting!L14+TUM_db2_S4_Mat!O2*Weighting!L15+TUM_db2_S4_Mat!P2*Weighting!L16+TUM_db2_S4_Mat!Q2*Weighting!L17</f>
        <v>38.957205161906174</v>
      </c>
      <c r="M2" s="6">
        <f>+TUM_db2_S4_Mat!B2*Weighting!M2+TUM_db2_S4_Mat!C2*Weighting!M3+TUM_db2_S4_Mat!D2*Weighting!M4+TUM_db2_S4_Mat!E2*Weighting!M5+TUM_db2_S4_Mat!F2*Weighting!M6+TUM_db2_S4_Mat!G2*Weighting!M7+TUM_db2_S4_Mat!H2*Weighting!M8+TUM_db2_S4_Mat!I2*Weighting!M9+TUM_db2_S4_Mat!J2*Weighting!M10+TUM_db2_S4_Mat!K2*Weighting!M11+TUM_db2_S4_Mat!L2*Weighting!M12+TUM_db2_S4_Mat!M2*Weighting!M13+TUM_db2_S4_Mat!N2*Weighting!M14+TUM_db2_S4_Mat!O2*Weighting!M15+TUM_db2_S4_Mat!P2*Weighting!M16+TUM_db2_S4_Mat!Q2*Weighting!M17</f>
        <v>1.7352417554567487</v>
      </c>
      <c r="N2" s="6">
        <f>+TUM_db2_S4_Mat!B2*Weighting!N2+TUM_db2_S4_Mat!C2*Weighting!N3+TUM_db2_S4_Mat!D2*Weighting!N4+TUM_db2_S4_Mat!E2*Weighting!N5+TUM_db2_S4_Mat!F2*Weighting!N6+TUM_db2_S4_Mat!G2*Weighting!N7+TUM_db2_S4_Mat!H2*Weighting!N8+TUM_db2_S4_Mat!I2*Weighting!N9+TUM_db2_S4_Mat!J2*Weighting!N10+TUM_db2_S4_Mat!K2*Weighting!N11+TUM_db2_S4_Mat!L2*Weighting!N12+TUM_db2_S4_Mat!M2*Weighting!N13+TUM_db2_S4_Mat!N2*Weighting!N14+TUM_db2_S4_Mat!O2*Weighting!N15+TUM_db2_S4_Mat!P2*Weighting!N16+TUM_db2_S4_Mat!Q2*Weighting!N17</f>
        <v>509.06979152341734</v>
      </c>
      <c r="O2" s="6">
        <f>+TUM_db2_S4_Mat!B2*Weighting!O2+TUM_db2_S4_Mat!C2*Weighting!O3+TUM_db2_S4_Mat!D2*Weighting!O4+TUM_db2_S4_Mat!E2*Weighting!O5+TUM_db2_S4_Mat!F2*Weighting!O6+TUM_db2_S4_Mat!G2*Weighting!O7+TUM_db2_S4_Mat!H2*Weighting!O8+TUM_db2_S4_Mat!I2*Weighting!O9+TUM_db2_S4_Mat!J2*Weighting!O10+TUM_db2_S4_Mat!K2*Weighting!O11+TUM_db2_S4_Mat!L2*Weighting!O12+TUM_db2_S4_Mat!M2*Weighting!O13+TUM_db2_S4_Mat!N2*Weighting!O14+TUM_db2_S4_Mat!O2*Weighting!O15+TUM_db2_S4_Mat!P2*Weighting!O16+TUM_db2_S4_Mat!Q2*Weighting!O17</f>
        <v>-157.72696863371789</v>
      </c>
      <c r="P2" s="6">
        <f>+TUM_db2_S4_Mat!B2*Weighting!P2+TUM_db2_S4_Mat!C2*Weighting!P3+TUM_db2_S4_Mat!D2*Weighting!P4+TUM_db2_S4_Mat!E2*Weighting!P5+TUM_db2_S4_Mat!F2*Weighting!P6+TUM_db2_S4_Mat!G2*Weighting!P7+TUM_db2_S4_Mat!H2*Weighting!P8+TUM_db2_S4_Mat!I2*Weighting!P9+TUM_db2_S4_Mat!J2*Weighting!P10+TUM_db2_S4_Mat!K2*Weighting!P11+TUM_db2_S4_Mat!L2*Weighting!P12+TUM_db2_S4_Mat!M2*Weighting!P13+TUM_db2_S4_Mat!N2*Weighting!P14+TUM_db2_S4_Mat!O2*Weighting!P15+TUM_db2_S4_Mat!P2*Weighting!P16+TUM_db2_S4_Mat!Q2*Weighting!P17</f>
        <v>56.618185338171706</v>
      </c>
      <c r="Q2" s="6">
        <f>+TUM_db2_S4_Mat!B2*Weighting!Q2+TUM_db2_S4_Mat!C2*Weighting!Q3+TUM_db2_S4_Mat!D2*Weighting!Q4+TUM_db2_S4_Mat!E2*Weighting!Q5+TUM_db2_S4_Mat!F2*Weighting!Q6+TUM_db2_S4_Mat!G2*Weighting!Q7+TUM_db2_S4_Mat!H2*Weighting!Q8+TUM_db2_S4_Mat!I2*Weighting!Q9+TUM_db2_S4_Mat!J2*Weighting!Q10+TUM_db2_S4_Mat!K2*Weighting!Q11+TUM_db2_S4_Mat!L2*Weighting!Q12+TUM_db2_S4_Mat!M2*Weighting!Q13+TUM_db2_S4_Mat!N2*Weighting!Q14+TUM_db2_S4_Mat!O2*Weighting!Q15+TUM_db2_S4_Mat!P2*Weighting!Q16+TUM_db2_S4_Mat!Q2*Weighting!Q17</f>
        <v>4.4547008979516676</v>
      </c>
      <c r="R2" s="6">
        <f>+TUM_db2_S4_Mat!B2*Weighting!R2+TUM_db2_S4_Mat!C2*Weighting!R3+TUM_db2_S4_Mat!D2*Weighting!R4+TUM_db2_S4_Mat!E2*Weighting!R5+TUM_db2_S4_Mat!F2*Weighting!R6+TUM_db2_S4_Mat!G2*Weighting!R7+TUM_db2_S4_Mat!H2*Weighting!R8+TUM_db2_S4_Mat!I2*Weighting!R9+TUM_db2_S4_Mat!J2*Weighting!R10+TUM_db2_S4_Mat!K2*Weighting!R11+TUM_db2_S4_Mat!L2*Weighting!R12+TUM_db2_S4_Mat!M2*Weighting!R13+TUM_db2_S4_Mat!N2*Weighting!R14+TUM_db2_S4_Mat!O2*Weighting!R15+TUM_db2_S4_Mat!P2*Weighting!R16+TUM_db2_S4_Mat!Q2*Weighting!R17</f>
        <v>62.883545300859382</v>
      </c>
      <c r="S2" s="6">
        <f>+TUM_db2_S4_Mat!B2*Weighting!S2+TUM_db2_S4_Mat!C2*Weighting!S3+TUM_db2_S4_Mat!D2*Weighting!S4+TUM_db2_S4_Mat!E2*Weighting!S5+TUM_db2_S4_Mat!F2*Weighting!S6+TUM_db2_S4_Mat!G2*Weighting!S7+TUM_db2_S4_Mat!H2*Weighting!S8+TUM_db2_S4_Mat!I2*Weighting!S9+TUM_db2_S4_Mat!J2*Weighting!S10+TUM_db2_S4_Mat!K2*Weighting!S11+TUM_db2_S4_Mat!L2*Weighting!S12+TUM_db2_S4_Mat!M2*Weighting!S13+TUM_db2_S4_Mat!N2*Weighting!S14+TUM_db2_S4_Mat!O2*Weighting!S15+TUM_db2_S4_Mat!P2*Weighting!S16+TUM_db2_S4_Mat!Q2*Weighting!S17</f>
        <v>78.430372365009958</v>
      </c>
      <c r="T2" s="6">
        <f>+TUM_db2_S4_Mat!B2*Weighting!T2+TUM_db2_S4_Mat!C2*Weighting!T3+TUM_db2_S4_Mat!D2*Weighting!T4+TUM_db2_S4_Mat!E2*Weighting!T5+TUM_db2_S4_Mat!F2*Weighting!T6+TUM_db2_S4_Mat!G2*Weighting!T7+TUM_db2_S4_Mat!H2*Weighting!T8+TUM_db2_S4_Mat!I2*Weighting!T9+TUM_db2_S4_Mat!J2*Weighting!T10+TUM_db2_S4_Mat!K2*Weighting!T11+TUM_db2_S4_Mat!L2*Weighting!T12+TUM_db2_S4_Mat!M2*Weighting!T13+TUM_db2_S4_Mat!N2*Weighting!T14+TUM_db2_S4_Mat!O2*Weighting!T15+TUM_db2_S4_Mat!P2*Weighting!T16+TUM_db2_S4_Mat!Q2*Weighting!T17</f>
        <v>99.662075972306184</v>
      </c>
      <c r="U2" s="6">
        <f>+TUM_db2_S4_Mat!B2*Weighting!U2+TUM_db2_S4_Mat!C2*Weighting!U3+TUM_db2_S4_Mat!D2*Weighting!U4+TUM_db2_S4_Mat!E2*Weighting!U5+TUM_db2_S4_Mat!F2*Weighting!U6+TUM_db2_S4_Mat!G2*Weighting!U7+TUM_db2_S4_Mat!H2*Weighting!U8+TUM_db2_S4_Mat!I2*Weighting!U9+TUM_db2_S4_Mat!J2*Weighting!U10+TUM_db2_S4_Mat!K2*Weighting!U11+TUM_db2_S4_Mat!L2*Weighting!U12+TUM_db2_S4_Mat!M2*Weighting!U13+TUM_db2_S4_Mat!N2*Weighting!U14+TUM_db2_S4_Mat!O2*Weighting!U15+TUM_db2_S4_Mat!P2*Weighting!U16+TUM_db2_S4_Mat!Q2*Weighting!U17</f>
        <v>67.963549446127942</v>
      </c>
      <c r="V2" s="6">
        <f>+TUM_db2_S4_Mat!B2*Weighting!V2+TUM_db2_S4_Mat!C2*Weighting!V3+TUM_db2_S4_Mat!D2*Weighting!V4+TUM_db2_S4_Mat!E2*Weighting!V5+TUM_db2_S4_Mat!F2*Weighting!V6+TUM_db2_S4_Mat!G2*Weighting!V7+TUM_db2_S4_Mat!H2*Weighting!V8+TUM_db2_S4_Mat!I2*Weighting!V9+TUM_db2_S4_Mat!J2*Weighting!V10+TUM_db2_S4_Mat!K2*Weighting!V11+TUM_db2_S4_Mat!L2*Weighting!V12+TUM_db2_S4_Mat!M2*Weighting!V13+TUM_db2_S4_Mat!N2*Weighting!V14+TUM_db2_S4_Mat!O2*Weighting!V15+TUM_db2_S4_Mat!P2*Weighting!V16+TUM_db2_S4_Mat!Q2*Weighting!V17</f>
        <v>131.84040918373714</v>
      </c>
      <c r="W2" s="6">
        <f>+TUM_db2_S4_Mat!B2*Weighting!W2+TUM_db2_S4_Mat!C2*Weighting!W3+TUM_db2_S4_Mat!D2*Weighting!W4+TUM_db2_S4_Mat!E2*Weighting!W5+TUM_db2_S4_Mat!F2*Weighting!W6+TUM_db2_S4_Mat!G2*Weighting!W7+TUM_db2_S4_Mat!H2*Weighting!W8+TUM_db2_S4_Mat!I2*Weighting!W9+TUM_db2_S4_Mat!J2*Weighting!W10+TUM_db2_S4_Mat!K2*Weighting!W11+TUM_db2_S4_Mat!L2*Weighting!W12+TUM_db2_S4_Mat!M2*Weighting!W13+TUM_db2_S4_Mat!N2*Weighting!W14+TUM_db2_S4_Mat!O2*Weighting!W15+TUM_db2_S4_Mat!P2*Weighting!W16+TUM_db2_S4_Mat!Q2*Weighting!W17</f>
        <v>674.95860670703325</v>
      </c>
      <c r="X2" s="6">
        <f>+TUM_db2_S4_Mat!B2*Weighting!X2+TUM_db2_S4_Mat!C2*Weighting!X3+TUM_db2_S4_Mat!D2*Weighting!X4+TUM_db2_S4_Mat!E2*Weighting!X5+TUM_db2_S4_Mat!F2*Weighting!X6+TUM_db2_S4_Mat!G2*Weighting!X7+TUM_db2_S4_Mat!H2*Weighting!X8+TUM_db2_S4_Mat!I2*Weighting!X9+TUM_db2_S4_Mat!J2*Weighting!X10+TUM_db2_S4_Mat!K2*Weighting!X11+TUM_db2_S4_Mat!L2*Weighting!X12+TUM_db2_S4_Mat!M2*Weighting!X13+TUM_db2_S4_Mat!N2*Weighting!X14+TUM_db2_S4_Mat!O2*Weighting!X15+TUM_db2_S4_Mat!P2*Weighting!X16+TUM_db2_S4_Mat!Q2*Weighting!X17</f>
        <v>85.190006680000295</v>
      </c>
      <c r="Y2" s="6">
        <f>+TUM_db2_S4_Mat!B2*Weighting!Y2+TUM_db2_S4_Mat!C2*Weighting!Y3+TUM_db2_S4_Mat!D2*Weighting!Y4+TUM_db2_S4_Mat!E2*Weighting!Y5+TUM_db2_S4_Mat!F2*Weighting!Y6+TUM_db2_S4_Mat!G2*Weighting!Y7+TUM_db2_S4_Mat!H2*Weighting!Y8+TUM_db2_S4_Mat!I2*Weighting!Y9+TUM_db2_S4_Mat!J2*Weighting!Y10+TUM_db2_S4_Mat!K2*Weighting!Y11+TUM_db2_S4_Mat!L2*Weighting!Y12+TUM_db2_S4_Mat!M2*Weighting!Y13+TUM_db2_S4_Mat!N2*Weighting!Y14+TUM_db2_S4_Mat!O2*Weighting!Y15+TUM_db2_S4_Mat!P2*Weighting!Y16+TUM_db2_S4_Mat!Q2*Weighting!Y17</f>
        <v>1012.683569865972</v>
      </c>
      <c r="Z2" s="6">
        <f>+TUM_db2_S4_Mat!B2*Weighting!Z2+TUM_db2_S4_Mat!C2*Weighting!Z3+TUM_db2_S4_Mat!D2*Weighting!Z4+TUM_db2_S4_Mat!E2*Weighting!Z5+TUM_db2_S4_Mat!F2*Weighting!Z6+TUM_db2_S4_Mat!G2*Weighting!Z7+TUM_db2_S4_Mat!H2*Weighting!Z8+TUM_db2_S4_Mat!I2*Weighting!Z9+TUM_db2_S4_Mat!J2*Weighting!Z10+TUM_db2_S4_Mat!K2*Weighting!Z11+TUM_db2_S4_Mat!L2*Weighting!Z12+TUM_db2_S4_Mat!M2*Weighting!Z13+TUM_db2_S4_Mat!N2*Weighting!Z14+TUM_db2_S4_Mat!O2*Weighting!Z15+TUM_db2_S4_Mat!P2*Weighting!Z16+TUM_db2_S4_Mat!Q2*Weighting!Z17</f>
        <v>83.48312359250022</v>
      </c>
      <c r="AA2" s="6">
        <f>+TUM_db2_S4_Mat!B2*Weighting!AA2+TUM_db2_S4_Mat!C2*Weighting!AA3+TUM_db2_S4_Mat!D2*Weighting!AA4+TUM_db2_S4_Mat!E2*Weighting!AA5+TUM_db2_S4_Mat!F2*Weighting!AA6+TUM_db2_S4_Mat!G2*Weighting!AA7+TUM_db2_S4_Mat!H2*Weighting!AA8+TUM_db2_S4_Mat!I2*Weighting!AA9+TUM_db2_S4_Mat!J2*Weighting!AA10+TUM_db2_S4_Mat!K2*Weighting!AA11+TUM_db2_S4_Mat!L2*Weighting!AA12+TUM_db2_S4_Mat!M2*Weighting!AA13+TUM_db2_S4_Mat!N2*Weighting!AA14+TUM_db2_S4_Mat!O2*Weighting!AA15+TUM_db2_S4_Mat!P2*Weighting!AA16+TUM_db2_S4_Mat!Q2*Weighting!AA17</f>
        <v>57.99699042628226</v>
      </c>
    </row>
    <row r="3" spans="1:27" x14ac:dyDescent="0.35">
      <c r="A3" s="5" t="s">
        <v>2</v>
      </c>
      <c r="B3" s="6">
        <f ca="1">+TUM_db2_S4_Mat!B3*Weighting!B2+TUM_db2_S4_Mat!C3*Weighting!B3+TUM_db2_S4_Mat!D3*Weighting!B4+TUM_db2_S4_Mat!E3*Weighting!B5+TUM_db2_S4_Mat!F3*Weighting!B6+TUM_db2_S4_Mat!G3*Weighting!B7+TUM_db2_S4_Mat!H3*Weighting!B8+TUM_db2_S4_Mat!I3*Weighting!B9+TUM_db2_S4_Mat!J3*Weighting!B10+TUM_db2_S4_Mat!K3*Weighting!B11+TUM_db2_S4_Mat!L3*Weighting!B12+TUM_db2_S4_Mat!M3*Weighting!B13+TUM_db2_S4_Mat!N3*Weighting!B14+TUM_db2_S4_Mat!O3*Weighting!B15+TUM_db2_S4_Mat!P3*Weighting!B16+TUM_db2_S4_Mat!Q3*Weighting!B17</f>
        <v>36.701183904895117</v>
      </c>
      <c r="C3" s="6">
        <f ca="1">+TUM_db2_S4_Mat!B3*Weighting!C2+TUM_db2_S4_Mat!C3*Weighting!C3+TUM_db2_S4_Mat!D3*Weighting!C4+TUM_db2_S4_Mat!E3*Weighting!C5+TUM_db2_S4_Mat!F3*Weighting!C6+TUM_db2_S4_Mat!G3*Weighting!C7+TUM_db2_S4_Mat!H3*Weighting!C8+TUM_db2_S4_Mat!I3*Weighting!C9+TUM_db2_S4_Mat!J3*Weighting!C10+TUM_db2_S4_Mat!K3*Weighting!C11+TUM_db2_S4_Mat!L3*Weighting!C12+TUM_db2_S4_Mat!M3*Weighting!C13+TUM_db2_S4_Mat!N3*Weighting!C14+TUM_db2_S4_Mat!O3*Weighting!C15+TUM_db2_S4_Mat!P3*Weighting!C16+TUM_db2_S4_Mat!Q3*Weighting!C17</f>
        <v>26.794742623002779</v>
      </c>
      <c r="D3" s="6">
        <f ca="1">+TUM_db2_S4_Mat!B3*Weighting!D2+TUM_db2_S4_Mat!C3*Weighting!D3+TUM_db2_S4_Mat!D3*Weighting!D4+TUM_db2_S4_Mat!E3*Weighting!D5+TUM_db2_S4_Mat!F3*Weighting!D6+TUM_db2_S4_Mat!G3*Weighting!D7+TUM_db2_S4_Mat!H3*Weighting!D8+TUM_db2_S4_Mat!I3*Weighting!D9+TUM_db2_S4_Mat!J3*Weighting!D10+TUM_db2_S4_Mat!K3*Weighting!D11+TUM_db2_S4_Mat!L3*Weighting!D12+TUM_db2_S4_Mat!M3*Weighting!D13+TUM_db2_S4_Mat!N3*Weighting!D14+TUM_db2_S4_Mat!O3*Weighting!D15+TUM_db2_S4_Mat!P3*Weighting!D16+TUM_db2_S4_Mat!Q3*Weighting!D17</f>
        <v>35.50994449652439</v>
      </c>
      <c r="E3" s="6">
        <f ca="1">+TUM_db2_S4_Mat!B3*Weighting!E2+TUM_db2_S4_Mat!C3*Weighting!E3+TUM_db2_S4_Mat!D3*Weighting!E4+TUM_db2_S4_Mat!E3*Weighting!E5+TUM_db2_S4_Mat!F3*Weighting!E6+TUM_db2_S4_Mat!G3*Weighting!E7+TUM_db2_S4_Mat!H3*Weighting!E8+TUM_db2_S4_Mat!I3*Weighting!E9+TUM_db2_S4_Mat!J3*Weighting!E10+TUM_db2_S4_Mat!K3*Weighting!E11+TUM_db2_S4_Mat!L3*Weighting!E12+TUM_db2_S4_Mat!M3*Weighting!E13+TUM_db2_S4_Mat!N3*Weighting!E14+TUM_db2_S4_Mat!O3*Weighting!E15+TUM_db2_S4_Mat!P3*Weighting!E16+TUM_db2_S4_Mat!Q3*Weighting!E17</f>
        <v>20.556389006723407</v>
      </c>
      <c r="F3" s="6">
        <f ca="1">+TUM_db2_S4_Mat!B3*Weighting!F2+TUM_db2_S4_Mat!C3*Weighting!F3+TUM_db2_S4_Mat!D3*Weighting!F4+TUM_db2_S4_Mat!E3*Weighting!F5+TUM_db2_S4_Mat!F3*Weighting!F6+TUM_db2_S4_Mat!G3*Weighting!F7+TUM_db2_S4_Mat!H3*Weighting!F8+TUM_db2_S4_Mat!I3*Weighting!F9+TUM_db2_S4_Mat!J3*Weighting!F10+TUM_db2_S4_Mat!K3*Weighting!F11+TUM_db2_S4_Mat!L3*Weighting!F12+TUM_db2_S4_Mat!M3*Weighting!F13+TUM_db2_S4_Mat!N3*Weighting!F14+TUM_db2_S4_Mat!O3*Weighting!F15+TUM_db2_S4_Mat!P3*Weighting!F16+TUM_db2_S4_Mat!Q3*Weighting!F17</f>
        <v>30.625126585122391</v>
      </c>
      <c r="G3" s="6">
        <f>+TUM_db2_S4_Mat!B3*Weighting!G2+TUM_db2_S4_Mat!C3*Weighting!G3+TUM_db2_S4_Mat!D3*Weighting!G4+TUM_db2_S4_Mat!E3*Weighting!G5+TUM_db2_S4_Mat!F3*Weighting!G6+TUM_db2_S4_Mat!G3*Weighting!G7+TUM_db2_S4_Mat!H3*Weighting!G8+TUM_db2_S4_Mat!I3*Weighting!G9+TUM_db2_S4_Mat!J3*Weighting!G10+TUM_db2_S4_Mat!K3*Weighting!G11+TUM_db2_S4_Mat!L3*Weighting!G12+TUM_db2_S4_Mat!M3*Weighting!G13+TUM_db2_S4_Mat!N3*Weighting!G14+TUM_db2_S4_Mat!O3*Weighting!G15+TUM_db2_S4_Mat!P3*Weighting!G16+TUM_db2_S4_Mat!Q3*Weighting!G17</f>
        <v>38.320595412881062</v>
      </c>
      <c r="H3" s="6">
        <f>+TUM_db2_S4_Mat!B3*Weighting!H2+TUM_db2_S4_Mat!C3*Weighting!H3+TUM_db2_S4_Mat!D3*Weighting!H4+TUM_db2_S4_Mat!E3*Weighting!H5+TUM_db2_S4_Mat!F3*Weighting!H6+TUM_db2_S4_Mat!G3*Weighting!H7+TUM_db2_S4_Mat!H3*Weighting!H8+TUM_db2_S4_Mat!I3*Weighting!H9+TUM_db2_S4_Mat!J3*Weighting!H10+TUM_db2_S4_Mat!K3*Weighting!H11+TUM_db2_S4_Mat!L3*Weighting!H12+TUM_db2_S4_Mat!M3*Weighting!H13+TUM_db2_S4_Mat!N3*Weighting!H14+TUM_db2_S4_Mat!O3*Weighting!H15+TUM_db2_S4_Mat!P3*Weighting!H16+TUM_db2_S4_Mat!Q3*Weighting!H17</f>
        <v>41.03616919605345</v>
      </c>
      <c r="I3" s="6">
        <f>+TUM_db2_S4_Mat!B3*Weighting!I2+TUM_db2_S4_Mat!C3*Weighting!I3+TUM_db2_S4_Mat!D3*Weighting!I4+TUM_db2_S4_Mat!E3*Weighting!I5+TUM_db2_S4_Mat!F3*Weighting!I6+TUM_db2_S4_Mat!G3*Weighting!I7+TUM_db2_S4_Mat!H3*Weighting!I8+TUM_db2_S4_Mat!I3*Weighting!I9+TUM_db2_S4_Mat!J3*Weighting!I10+TUM_db2_S4_Mat!K3*Weighting!I11+TUM_db2_S4_Mat!L3*Weighting!I12+TUM_db2_S4_Mat!M3*Weighting!I13+TUM_db2_S4_Mat!N3*Weighting!I14+TUM_db2_S4_Mat!O3*Weighting!I15+TUM_db2_S4_Mat!P3*Weighting!I16+TUM_db2_S4_Mat!Q3*Weighting!I17</f>
        <v>37.126264839578347</v>
      </c>
      <c r="J3" s="6">
        <f>+TUM_db2_S4_Mat!B3*Weighting!J2+TUM_db2_S4_Mat!C3*Weighting!J3+TUM_db2_S4_Mat!D3*Weighting!J4+TUM_db2_S4_Mat!E3*Weighting!J5+TUM_db2_S4_Mat!F3*Weighting!J6+TUM_db2_S4_Mat!G3*Weighting!J7+TUM_db2_S4_Mat!H3*Weighting!J8+TUM_db2_S4_Mat!I3*Weighting!J9+TUM_db2_S4_Mat!J3*Weighting!J10+TUM_db2_S4_Mat!K3*Weighting!J11+TUM_db2_S4_Mat!L3*Weighting!J12+TUM_db2_S4_Mat!M3*Weighting!J13+TUM_db2_S4_Mat!N3*Weighting!J14+TUM_db2_S4_Mat!O3*Weighting!J15+TUM_db2_S4_Mat!P3*Weighting!J16+TUM_db2_S4_Mat!Q3*Weighting!J17</f>
        <v>51.898746595855016</v>
      </c>
      <c r="K3" s="6">
        <f>+TUM_db2_S4_Mat!B3*Weighting!K2+TUM_db2_S4_Mat!C3*Weighting!K3+TUM_db2_S4_Mat!D3*Weighting!K4+TUM_db2_S4_Mat!E3*Weighting!K5+TUM_db2_S4_Mat!F3*Weighting!K6+TUM_db2_S4_Mat!G3*Weighting!K7+TUM_db2_S4_Mat!H3*Weighting!K8+TUM_db2_S4_Mat!I3*Weighting!K9+TUM_db2_S4_Mat!J3*Weighting!K10+TUM_db2_S4_Mat!K3*Weighting!K11+TUM_db2_S4_Mat!L3*Weighting!K12+TUM_db2_S4_Mat!M3*Weighting!K13+TUM_db2_S4_Mat!N3*Weighting!K14+TUM_db2_S4_Mat!O3*Weighting!K15+TUM_db2_S4_Mat!P3*Weighting!K16+TUM_db2_S4_Mat!Q3*Weighting!K17</f>
        <v>28.655658761305407</v>
      </c>
      <c r="L3" s="6">
        <f>+TUM_db2_S4_Mat!B3*Weighting!L2+TUM_db2_S4_Mat!C3*Weighting!L3+TUM_db2_S4_Mat!D3*Weighting!L4+TUM_db2_S4_Mat!E3*Weighting!L5+TUM_db2_S4_Mat!F3*Weighting!L6+TUM_db2_S4_Mat!G3*Weighting!L7+TUM_db2_S4_Mat!H3*Weighting!L8+TUM_db2_S4_Mat!I3*Weighting!L9+TUM_db2_S4_Mat!J3*Weighting!L10+TUM_db2_S4_Mat!K3*Weighting!L11+TUM_db2_S4_Mat!L3*Weighting!L12+TUM_db2_S4_Mat!M3*Weighting!L13+TUM_db2_S4_Mat!N3*Weighting!L14+TUM_db2_S4_Mat!O3*Weighting!L15+TUM_db2_S4_Mat!P3*Weighting!L16+TUM_db2_S4_Mat!Q3*Weighting!L17</f>
        <v>7.8862682259232919</v>
      </c>
      <c r="M3" s="6">
        <f>+TUM_db2_S4_Mat!B3*Weighting!M2+TUM_db2_S4_Mat!C3*Weighting!M3+TUM_db2_S4_Mat!D3*Weighting!M4+TUM_db2_S4_Mat!E3*Weighting!M5+TUM_db2_S4_Mat!F3*Weighting!M6+TUM_db2_S4_Mat!G3*Weighting!M7+TUM_db2_S4_Mat!H3*Weighting!M8+TUM_db2_S4_Mat!I3*Weighting!M9+TUM_db2_S4_Mat!J3*Weighting!M10+TUM_db2_S4_Mat!K3*Weighting!M11+TUM_db2_S4_Mat!L3*Weighting!M12+TUM_db2_S4_Mat!M3*Weighting!M13+TUM_db2_S4_Mat!N3*Weighting!M14+TUM_db2_S4_Mat!O3*Weighting!M15+TUM_db2_S4_Mat!P3*Weighting!M16+TUM_db2_S4_Mat!Q3*Weighting!M17</f>
        <v>0.36191639018786803</v>
      </c>
      <c r="N3" s="6">
        <f>+TUM_db2_S4_Mat!B3*Weighting!N2+TUM_db2_S4_Mat!C3*Weighting!N3+TUM_db2_S4_Mat!D3*Weighting!N4+TUM_db2_S4_Mat!E3*Weighting!N5+TUM_db2_S4_Mat!F3*Weighting!N6+TUM_db2_S4_Mat!G3*Weighting!N7+TUM_db2_S4_Mat!H3*Weighting!N8+TUM_db2_S4_Mat!I3*Weighting!N9+TUM_db2_S4_Mat!J3*Weighting!N10+TUM_db2_S4_Mat!K3*Weighting!N11+TUM_db2_S4_Mat!L3*Weighting!N12+TUM_db2_S4_Mat!M3*Weighting!N13+TUM_db2_S4_Mat!N3*Weighting!N14+TUM_db2_S4_Mat!O3*Weighting!N15+TUM_db2_S4_Mat!P3*Weighting!N16+TUM_db2_S4_Mat!Q3*Weighting!N17</f>
        <v>111.07418533476744</v>
      </c>
      <c r="O3" s="6">
        <f>+TUM_db2_S4_Mat!B3*Weighting!O2+TUM_db2_S4_Mat!C3*Weighting!O3+TUM_db2_S4_Mat!D3*Weighting!O4+TUM_db2_S4_Mat!E3*Weighting!O5+TUM_db2_S4_Mat!F3*Weighting!O6+TUM_db2_S4_Mat!G3*Weighting!O7+TUM_db2_S4_Mat!H3*Weighting!O8+TUM_db2_S4_Mat!I3*Weighting!O9+TUM_db2_S4_Mat!J3*Weighting!O10+TUM_db2_S4_Mat!K3*Weighting!O11+TUM_db2_S4_Mat!L3*Weighting!O12+TUM_db2_S4_Mat!M3*Weighting!O13+TUM_db2_S4_Mat!N3*Weighting!O14+TUM_db2_S4_Mat!O3*Weighting!O15+TUM_db2_S4_Mat!P3*Weighting!O16+TUM_db2_S4_Mat!Q3*Weighting!O17</f>
        <v>-19.698204725490388</v>
      </c>
      <c r="P3" s="6">
        <f>+TUM_db2_S4_Mat!B3*Weighting!P2+TUM_db2_S4_Mat!C3*Weighting!P3+TUM_db2_S4_Mat!D3*Weighting!P4+TUM_db2_S4_Mat!E3*Weighting!P5+TUM_db2_S4_Mat!F3*Weighting!P6+TUM_db2_S4_Mat!G3*Weighting!P7+TUM_db2_S4_Mat!H3*Weighting!P8+TUM_db2_S4_Mat!I3*Weighting!P9+TUM_db2_S4_Mat!J3*Weighting!P10+TUM_db2_S4_Mat!K3*Weighting!P11+TUM_db2_S4_Mat!L3*Weighting!P12+TUM_db2_S4_Mat!M3*Weighting!P13+TUM_db2_S4_Mat!N3*Weighting!P14+TUM_db2_S4_Mat!O3*Weighting!P15+TUM_db2_S4_Mat!P3*Weighting!P16+TUM_db2_S4_Mat!Q3*Weighting!P17</f>
        <v>11.187463510685502</v>
      </c>
      <c r="Q3" s="6">
        <f>+TUM_db2_S4_Mat!B3*Weighting!Q2+TUM_db2_S4_Mat!C3*Weighting!Q3+TUM_db2_S4_Mat!D3*Weighting!Q4+TUM_db2_S4_Mat!E3*Weighting!Q5+TUM_db2_S4_Mat!F3*Weighting!Q6+TUM_db2_S4_Mat!G3*Weighting!Q7+TUM_db2_S4_Mat!H3*Weighting!Q8+TUM_db2_S4_Mat!I3*Weighting!Q9+TUM_db2_S4_Mat!J3*Weighting!Q10+TUM_db2_S4_Mat!K3*Weighting!Q11+TUM_db2_S4_Mat!L3*Weighting!Q12+TUM_db2_S4_Mat!M3*Weighting!Q13+TUM_db2_S4_Mat!N3*Weighting!Q14+TUM_db2_S4_Mat!O3*Weighting!Q15+TUM_db2_S4_Mat!P3*Weighting!Q16+TUM_db2_S4_Mat!Q3*Weighting!Q17</f>
        <v>0.92230276399017241</v>
      </c>
      <c r="R3" s="6">
        <f>+TUM_db2_S4_Mat!B3*Weighting!R2+TUM_db2_S4_Mat!C3*Weighting!R3+TUM_db2_S4_Mat!D3*Weighting!R4+TUM_db2_S4_Mat!E3*Weighting!R5+TUM_db2_S4_Mat!F3*Weighting!R6+TUM_db2_S4_Mat!G3*Weighting!R7+TUM_db2_S4_Mat!H3*Weighting!R8+TUM_db2_S4_Mat!I3*Weighting!R9+TUM_db2_S4_Mat!J3*Weighting!R10+TUM_db2_S4_Mat!K3*Weighting!R11+TUM_db2_S4_Mat!L3*Weighting!R12+TUM_db2_S4_Mat!M3*Weighting!R13+TUM_db2_S4_Mat!N3*Weighting!R14+TUM_db2_S4_Mat!O3*Weighting!R15+TUM_db2_S4_Mat!P3*Weighting!R16+TUM_db2_S4_Mat!Q3*Weighting!R17</f>
        <v>13.500530690618856</v>
      </c>
      <c r="S3" s="6">
        <f>+TUM_db2_S4_Mat!B3*Weighting!S2+TUM_db2_S4_Mat!C3*Weighting!S3+TUM_db2_S4_Mat!D3*Weighting!S4+TUM_db2_S4_Mat!E3*Weighting!S5+TUM_db2_S4_Mat!F3*Weighting!S6+TUM_db2_S4_Mat!G3*Weighting!S7+TUM_db2_S4_Mat!H3*Weighting!S8+TUM_db2_S4_Mat!I3*Weighting!S9+TUM_db2_S4_Mat!J3*Weighting!S10+TUM_db2_S4_Mat!K3*Weighting!S11+TUM_db2_S4_Mat!L3*Weighting!S12+TUM_db2_S4_Mat!M3*Weighting!S13+TUM_db2_S4_Mat!N3*Weighting!S14+TUM_db2_S4_Mat!O3*Weighting!S15+TUM_db2_S4_Mat!P3*Weighting!S16+TUM_db2_S4_Mat!Q3*Weighting!S17</f>
        <v>15.367936893127316</v>
      </c>
      <c r="T3" s="6">
        <f>+TUM_db2_S4_Mat!B3*Weighting!T2+TUM_db2_S4_Mat!C3*Weighting!T3+TUM_db2_S4_Mat!D3*Weighting!T4+TUM_db2_S4_Mat!E3*Weighting!T5+TUM_db2_S4_Mat!F3*Weighting!T6+TUM_db2_S4_Mat!G3*Weighting!T7+TUM_db2_S4_Mat!H3*Weighting!T8+TUM_db2_S4_Mat!I3*Weighting!T9+TUM_db2_S4_Mat!J3*Weighting!T10+TUM_db2_S4_Mat!K3*Weighting!T11+TUM_db2_S4_Mat!L3*Weighting!T12+TUM_db2_S4_Mat!M3*Weighting!T13+TUM_db2_S4_Mat!N3*Weighting!T14+TUM_db2_S4_Mat!O3*Weighting!T15+TUM_db2_S4_Mat!P3*Weighting!T16+TUM_db2_S4_Mat!Q3*Weighting!T17</f>
        <v>19.359627843830047</v>
      </c>
      <c r="U3" s="6">
        <f>+TUM_db2_S4_Mat!B3*Weighting!U2+TUM_db2_S4_Mat!C3*Weighting!U3+TUM_db2_S4_Mat!D3*Weighting!U4+TUM_db2_S4_Mat!E3*Weighting!U5+TUM_db2_S4_Mat!F3*Weighting!U6+TUM_db2_S4_Mat!G3*Weighting!U7+TUM_db2_S4_Mat!H3*Weighting!U8+TUM_db2_S4_Mat!I3*Weighting!U9+TUM_db2_S4_Mat!J3*Weighting!U10+TUM_db2_S4_Mat!K3*Weighting!U11+TUM_db2_S4_Mat!L3*Weighting!U12+TUM_db2_S4_Mat!M3*Weighting!U13+TUM_db2_S4_Mat!N3*Weighting!U14+TUM_db2_S4_Mat!O3*Weighting!U15+TUM_db2_S4_Mat!P3*Weighting!U16+TUM_db2_S4_Mat!Q3*Weighting!U17</f>
        <v>13.766465042648145</v>
      </c>
      <c r="V3" s="6">
        <f>+TUM_db2_S4_Mat!B3*Weighting!V2+TUM_db2_S4_Mat!C3*Weighting!V3+TUM_db2_S4_Mat!D3*Weighting!V4+TUM_db2_S4_Mat!E3*Weighting!V5+TUM_db2_S4_Mat!F3*Weighting!V6+TUM_db2_S4_Mat!G3*Weighting!V7+TUM_db2_S4_Mat!H3*Weighting!V8+TUM_db2_S4_Mat!I3*Weighting!V9+TUM_db2_S4_Mat!J3*Weighting!V10+TUM_db2_S4_Mat!K3*Weighting!V11+TUM_db2_S4_Mat!L3*Weighting!V12+TUM_db2_S4_Mat!M3*Weighting!V13+TUM_db2_S4_Mat!N3*Weighting!V14+TUM_db2_S4_Mat!O3*Weighting!V15+TUM_db2_S4_Mat!P3*Weighting!V16+TUM_db2_S4_Mat!Q3*Weighting!V17</f>
        <v>25.646087308275483</v>
      </c>
      <c r="W3" s="6">
        <f>+TUM_db2_S4_Mat!B3*Weighting!W2+TUM_db2_S4_Mat!C3*Weighting!W3+TUM_db2_S4_Mat!D3*Weighting!W4+TUM_db2_S4_Mat!E3*Weighting!W5+TUM_db2_S4_Mat!F3*Weighting!W6+TUM_db2_S4_Mat!G3*Weighting!W7+TUM_db2_S4_Mat!H3*Weighting!W8+TUM_db2_S4_Mat!I3*Weighting!W9+TUM_db2_S4_Mat!J3*Weighting!W10+TUM_db2_S4_Mat!K3*Weighting!W11+TUM_db2_S4_Mat!L3*Weighting!W12+TUM_db2_S4_Mat!M3*Weighting!W13+TUM_db2_S4_Mat!N3*Weighting!W14+TUM_db2_S4_Mat!O3*Weighting!W15+TUM_db2_S4_Mat!P3*Weighting!W16+TUM_db2_S4_Mat!Q3*Weighting!W17</f>
        <v>164.41835189519304</v>
      </c>
      <c r="X3" s="6">
        <f>+TUM_db2_S4_Mat!B3*Weighting!X2+TUM_db2_S4_Mat!C3*Weighting!X3+TUM_db2_S4_Mat!D3*Weighting!X4+TUM_db2_S4_Mat!E3*Weighting!X5+TUM_db2_S4_Mat!F3*Weighting!X6+TUM_db2_S4_Mat!G3*Weighting!X7+TUM_db2_S4_Mat!H3*Weighting!X8+TUM_db2_S4_Mat!I3*Weighting!X9+TUM_db2_S4_Mat!J3*Weighting!X10+TUM_db2_S4_Mat!K3*Weighting!X11+TUM_db2_S4_Mat!L3*Weighting!X12+TUM_db2_S4_Mat!M3*Weighting!X13+TUM_db2_S4_Mat!N3*Weighting!X14+TUM_db2_S4_Mat!O3*Weighting!X15+TUM_db2_S4_Mat!P3*Weighting!X16+TUM_db2_S4_Mat!Q3*Weighting!X17</f>
        <v>18.869480662746902</v>
      </c>
      <c r="Y3" s="6">
        <f>+TUM_db2_S4_Mat!B3*Weighting!Y2+TUM_db2_S4_Mat!C3*Weighting!Y3+TUM_db2_S4_Mat!D3*Weighting!Y4+TUM_db2_S4_Mat!E3*Weighting!Y5+TUM_db2_S4_Mat!F3*Weighting!Y6+TUM_db2_S4_Mat!G3*Weighting!Y7+TUM_db2_S4_Mat!H3*Weighting!Y8+TUM_db2_S4_Mat!I3*Weighting!Y9+TUM_db2_S4_Mat!J3*Weighting!Y10+TUM_db2_S4_Mat!K3*Weighting!Y11+TUM_db2_S4_Mat!L3*Weighting!Y12+TUM_db2_S4_Mat!M3*Weighting!Y13+TUM_db2_S4_Mat!N3*Weighting!Y14+TUM_db2_S4_Mat!O3*Weighting!Y15+TUM_db2_S4_Mat!P3*Weighting!Y16+TUM_db2_S4_Mat!Q3*Weighting!Y17</f>
        <v>200.86839793180425</v>
      </c>
      <c r="Z3" s="6">
        <f>+TUM_db2_S4_Mat!B3*Weighting!Z2+TUM_db2_S4_Mat!C3*Weighting!Z3+TUM_db2_S4_Mat!D3*Weighting!Z4+TUM_db2_S4_Mat!E3*Weighting!Z5+TUM_db2_S4_Mat!F3*Weighting!Z6+TUM_db2_S4_Mat!G3*Weighting!Z7+TUM_db2_S4_Mat!H3*Weighting!Z8+TUM_db2_S4_Mat!I3*Weighting!Z9+TUM_db2_S4_Mat!J3*Weighting!Z10+TUM_db2_S4_Mat!K3*Weighting!Z11+TUM_db2_S4_Mat!L3*Weighting!Z12+TUM_db2_S4_Mat!M3*Weighting!Z13+TUM_db2_S4_Mat!N3*Weighting!Z14+TUM_db2_S4_Mat!O3*Weighting!Z15+TUM_db2_S4_Mat!P3*Weighting!Z16+TUM_db2_S4_Mat!Q3*Weighting!Z17</f>
        <v>17.421171854029691</v>
      </c>
      <c r="AA3" s="6">
        <f>+TUM_db2_S4_Mat!B3*Weighting!AA2+TUM_db2_S4_Mat!C3*Weighting!AA3+TUM_db2_S4_Mat!D3*Weighting!AA4+TUM_db2_S4_Mat!E3*Weighting!AA5+TUM_db2_S4_Mat!F3*Weighting!AA6+TUM_db2_S4_Mat!G3*Weighting!AA7+TUM_db2_S4_Mat!H3*Weighting!AA8+TUM_db2_S4_Mat!I3*Weighting!AA9+TUM_db2_S4_Mat!J3*Weighting!AA10+TUM_db2_S4_Mat!K3*Weighting!AA11+TUM_db2_S4_Mat!L3*Weighting!AA12+TUM_db2_S4_Mat!M3*Weighting!AA13+TUM_db2_S4_Mat!N3*Weighting!AA14+TUM_db2_S4_Mat!O3*Weighting!AA15+TUM_db2_S4_Mat!P3*Weighting!AA16+TUM_db2_S4_Mat!Q3*Weighting!AA17</f>
        <v>12.177544983759255</v>
      </c>
    </row>
    <row r="4" spans="1:27" x14ac:dyDescent="0.35">
      <c r="A4" s="5" t="s">
        <v>3</v>
      </c>
      <c r="B4" s="6">
        <f ca="1">+TUM_db2_S4_Mat!B4*Weighting!B2+TUM_db2_S4_Mat!C4*Weighting!B3+TUM_db2_S4_Mat!D4*Weighting!B4+TUM_db2_S4_Mat!E4*Weighting!B5+TUM_db2_S4_Mat!F4*Weighting!B6+TUM_db2_S4_Mat!G4*Weighting!B7+TUM_db2_S4_Mat!H4*Weighting!B8+TUM_db2_S4_Mat!I4*Weighting!B9+TUM_db2_S4_Mat!J4*Weighting!B10+TUM_db2_S4_Mat!K4*Weighting!B11+TUM_db2_S4_Mat!L4*Weighting!B12+TUM_db2_S4_Mat!M4*Weighting!B13+TUM_db2_S4_Mat!N4*Weighting!B14+TUM_db2_S4_Mat!O4*Weighting!B15+TUM_db2_S4_Mat!P4*Weighting!B16+TUM_db2_S4_Mat!Q4*Weighting!B17</f>
        <v>129.79524182349493</v>
      </c>
      <c r="C4" s="6">
        <f ca="1">+TUM_db2_S4_Mat!B4*Weighting!C2+TUM_db2_S4_Mat!C4*Weighting!C3+TUM_db2_S4_Mat!D4*Weighting!C4+TUM_db2_S4_Mat!E4*Weighting!C5+TUM_db2_S4_Mat!F4*Weighting!C6+TUM_db2_S4_Mat!G4*Weighting!C7+TUM_db2_S4_Mat!H4*Weighting!C8+TUM_db2_S4_Mat!I4*Weighting!C9+TUM_db2_S4_Mat!J4*Weighting!C10+TUM_db2_S4_Mat!K4*Weighting!C11+TUM_db2_S4_Mat!L4*Weighting!C12+TUM_db2_S4_Mat!M4*Weighting!C13+TUM_db2_S4_Mat!N4*Weighting!C14+TUM_db2_S4_Mat!O4*Weighting!C15+TUM_db2_S4_Mat!P4*Weighting!C16+TUM_db2_S4_Mat!Q4*Weighting!C17</f>
        <v>96.316041977319912</v>
      </c>
      <c r="D4" s="6">
        <f ca="1">+TUM_db2_S4_Mat!B4*Weighting!D2+TUM_db2_S4_Mat!C4*Weighting!D3+TUM_db2_S4_Mat!D4*Weighting!D4+TUM_db2_S4_Mat!E4*Weighting!D5+TUM_db2_S4_Mat!F4*Weighting!D6+TUM_db2_S4_Mat!G4*Weighting!D7+TUM_db2_S4_Mat!H4*Weighting!D8+TUM_db2_S4_Mat!I4*Weighting!D9+TUM_db2_S4_Mat!J4*Weighting!D10+TUM_db2_S4_Mat!K4*Weighting!D11+TUM_db2_S4_Mat!L4*Weighting!D12+TUM_db2_S4_Mat!M4*Weighting!D13+TUM_db2_S4_Mat!N4*Weighting!D14+TUM_db2_S4_Mat!O4*Weighting!D15+TUM_db2_S4_Mat!P4*Weighting!D16+TUM_db2_S4_Mat!Q4*Weighting!D17</f>
        <v>126.18055990257771</v>
      </c>
      <c r="E4" s="6">
        <f ca="1">+TUM_db2_S4_Mat!B4*Weighting!E2+TUM_db2_S4_Mat!C4*Weighting!E3+TUM_db2_S4_Mat!D4*Weighting!E4+TUM_db2_S4_Mat!E4*Weighting!E5+TUM_db2_S4_Mat!F4*Weighting!E6+TUM_db2_S4_Mat!G4*Weighting!E7+TUM_db2_S4_Mat!H4*Weighting!E8+TUM_db2_S4_Mat!I4*Weighting!E9+TUM_db2_S4_Mat!J4*Weighting!E10+TUM_db2_S4_Mat!K4*Weighting!E11+TUM_db2_S4_Mat!L4*Weighting!E12+TUM_db2_S4_Mat!M4*Weighting!E13+TUM_db2_S4_Mat!N4*Weighting!E14+TUM_db2_S4_Mat!O4*Weighting!E15+TUM_db2_S4_Mat!P4*Weighting!E16+TUM_db2_S4_Mat!Q4*Weighting!E17</f>
        <v>71.136924039459359</v>
      </c>
      <c r="F4" s="6">
        <f ca="1">+TUM_db2_S4_Mat!B4*Weighting!F2+TUM_db2_S4_Mat!C4*Weighting!F3+TUM_db2_S4_Mat!D4*Weighting!F4+TUM_db2_S4_Mat!E4*Weighting!F5+TUM_db2_S4_Mat!F4*Weighting!F6+TUM_db2_S4_Mat!G4*Weighting!F7+TUM_db2_S4_Mat!H4*Weighting!F8+TUM_db2_S4_Mat!I4*Weighting!F9+TUM_db2_S4_Mat!J4*Weighting!F10+TUM_db2_S4_Mat!K4*Weighting!F11+TUM_db2_S4_Mat!L4*Weighting!F12+TUM_db2_S4_Mat!M4*Weighting!F13+TUM_db2_S4_Mat!N4*Weighting!F14+TUM_db2_S4_Mat!O4*Weighting!F15+TUM_db2_S4_Mat!P4*Weighting!F16+TUM_db2_S4_Mat!Q4*Weighting!F17</f>
        <v>109.43828081366406</v>
      </c>
      <c r="G4" s="6">
        <f>+TUM_db2_S4_Mat!B4*Weighting!G2+TUM_db2_S4_Mat!C4*Weighting!G3+TUM_db2_S4_Mat!D4*Weighting!G4+TUM_db2_S4_Mat!E4*Weighting!G5+TUM_db2_S4_Mat!F4*Weighting!G6+TUM_db2_S4_Mat!G4*Weighting!G7+TUM_db2_S4_Mat!H4*Weighting!G8+TUM_db2_S4_Mat!I4*Weighting!G9+TUM_db2_S4_Mat!J4*Weighting!G10+TUM_db2_S4_Mat!K4*Weighting!G11+TUM_db2_S4_Mat!L4*Weighting!G12+TUM_db2_S4_Mat!M4*Weighting!G13+TUM_db2_S4_Mat!N4*Weighting!G14+TUM_db2_S4_Mat!O4*Weighting!G15+TUM_db2_S4_Mat!P4*Weighting!G16+TUM_db2_S4_Mat!Q4*Weighting!G17</f>
        <v>137.19192993605733</v>
      </c>
      <c r="H4" s="6">
        <f>+TUM_db2_S4_Mat!B4*Weighting!H2+TUM_db2_S4_Mat!C4*Weighting!H3+TUM_db2_S4_Mat!D4*Weighting!H4+TUM_db2_S4_Mat!E4*Weighting!H5+TUM_db2_S4_Mat!F4*Weighting!H6+TUM_db2_S4_Mat!G4*Weighting!H7+TUM_db2_S4_Mat!H4*Weighting!H8+TUM_db2_S4_Mat!I4*Weighting!H9+TUM_db2_S4_Mat!J4*Weighting!H10+TUM_db2_S4_Mat!K4*Weighting!H11+TUM_db2_S4_Mat!L4*Weighting!H12+TUM_db2_S4_Mat!M4*Weighting!H13+TUM_db2_S4_Mat!N4*Weighting!H14+TUM_db2_S4_Mat!O4*Weighting!H15+TUM_db2_S4_Mat!P4*Weighting!H16+TUM_db2_S4_Mat!Q4*Weighting!H17</f>
        <v>150.4213860216928</v>
      </c>
      <c r="I4" s="6">
        <f>+TUM_db2_S4_Mat!B4*Weighting!I2+TUM_db2_S4_Mat!C4*Weighting!I3+TUM_db2_S4_Mat!D4*Weighting!I4+TUM_db2_S4_Mat!E4*Weighting!I5+TUM_db2_S4_Mat!F4*Weighting!I6+TUM_db2_S4_Mat!G4*Weighting!I7+TUM_db2_S4_Mat!H4*Weighting!I8+TUM_db2_S4_Mat!I4*Weighting!I9+TUM_db2_S4_Mat!J4*Weighting!I10+TUM_db2_S4_Mat!K4*Weighting!I11+TUM_db2_S4_Mat!L4*Weighting!I12+TUM_db2_S4_Mat!M4*Weighting!I13+TUM_db2_S4_Mat!N4*Weighting!I14+TUM_db2_S4_Mat!O4*Weighting!I15+TUM_db2_S4_Mat!P4*Weighting!I16+TUM_db2_S4_Mat!Q4*Weighting!I17</f>
        <v>133.25293155973742</v>
      </c>
      <c r="J4" s="6">
        <f>+TUM_db2_S4_Mat!B4*Weighting!J2+TUM_db2_S4_Mat!C4*Weighting!J3+TUM_db2_S4_Mat!D4*Weighting!J4+TUM_db2_S4_Mat!E4*Weighting!J5+TUM_db2_S4_Mat!F4*Weighting!J6+TUM_db2_S4_Mat!G4*Weighting!J7+TUM_db2_S4_Mat!H4*Weighting!J8+TUM_db2_S4_Mat!I4*Weighting!J9+TUM_db2_S4_Mat!J4*Weighting!J10+TUM_db2_S4_Mat!K4*Weighting!J11+TUM_db2_S4_Mat!L4*Weighting!J12+TUM_db2_S4_Mat!M4*Weighting!J13+TUM_db2_S4_Mat!N4*Weighting!J14+TUM_db2_S4_Mat!O4*Weighting!J15+TUM_db2_S4_Mat!P4*Weighting!J16+TUM_db2_S4_Mat!Q4*Weighting!J17</f>
        <v>169.02464804884838</v>
      </c>
      <c r="K4" s="6">
        <f>+TUM_db2_S4_Mat!B4*Weighting!K2+TUM_db2_S4_Mat!C4*Weighting!K3+TUM_db2_S4_Mat!D4*Weighting!K4+TUM_db2_S4_Mat!E4*Weighting!K5+TUM_db2_S4_Mat!F4*Weighting!K6+TUM_db2_S4_Mat!G4*Weighting!K7+TUM_db2_S4_Mat!H4*Weighting!K8+TUM_db2_S4_Mat!I4*Weighting!K9+TUM_db2_S4_Mat!J4*Weighting!K10+TUM_db2_S4_Mat!K4*Weighting!K11+TUM_db2_S4_Mat!L4*Weighting!K12+TUM_db2_S4_Mat!M4*Weighting!K13+TUM_db2_S4_Mat!N4*Weighting!K14+TUM_db2_S4_Mat!O4*Weighting!K15+TUM_db2_S4_Mat!P4*Weighting!K16+TUM_db2_S4_Mat!Q4*Weighting!K17</f>
        <v>102.97739911861252</v>
      </c>
      <c r="L4" s="6">
        <f>+TUM_db2_S4_Mat!B4*Weighting!L2+TUM_db2_S4_Mat!C4*Weighting!L3+TUM_db2_S4_Mat!D4*Weighting!L4+TUM_db2_S4_Mat!E4*Weighting!L5+TUM_db2_S4_Mat!F4*Weighting!L6+TUM_db2_S4_Mat!G4*Weighting!L7+TUM_db2_S4_Mat!H4*Weighting!L8+TUM_db2_S4_Mat!I4*Weighting!L9+TUM_db2_S4_Mat!J4*Weighting!L10+TUM_db2_S4_Mat!K4*Weighting!L11+TUM_db2_S4_Mat!L4*Weighting!L12+TUM_db2_S4_Mat!M4*Weighting!L13+TUM_db2_S4_Mat!N4*Weighting!L14+TUM_db2_S4_Mat!O4*Weighting!L15+TUM_db2_S4_Mat!P4*Weighting!L16+TUM_db2_S4_Mat!Q4*Weighting!L17</f>
        <v>31.070936935982878</v>
      </c>
      <c r="M4" s="6">
        <f>+TUM_db2_S4_Mat!B4*Weighting!M2+TUM_db2_S4_Mat!C4*Weighting!M3+TUM_db2_S4_Mat!D4*Weighting!M4+TUM_db2_S4_Mat!E4*Weighting!M5+TUM_db2_S4_Mat!F4*Weighting!M6+TUM_db2_S4_Mat!G4*Weighting!M7+TUM_db2_S4_Mat!H4*Weighting!M8+TUM_db2_S4_Mat!I4*Weighting!M9+TUM_db2_S4_Mat!J4*Weighting!M10+TUM_db2_S4_Mat!K4*Weighting!M11+TUM_db2_S4_Mat!L4*Weighting!M12+TUM_db2_S4_Mat!M4*Weighting!M13+TUM_db2_S4_Mat!N4*Weighting!M14+TUM_db2_S4_Mat!O4*Weighting!M15+TUM_db2_S4_Mat!P4*Weighting!M16+TUM_db2_S4_Mat!Q4*Weighting!M17</f>
        <v>1.3733253652688808</v>
      </c>
      <c r="N4" s="6">
        <f>+TUM_db2_S4_Mat!B4*Weighting!N2+TUM_db2_S4_Mat!C4*Weighting!N3+TUM_db2_S4_Mat!D4*Weighting!N4+TUM_db2_S4_Mat!E4*Weighting!N5+TUM_db2_S4_Mat!F4*Weighting!N6+TUM_db2_S4_Mat!G4*Weighting!N7+TUM_db2_S4_Mat!H4*Weighting!N8+TUM_db2_S4_Mat!I4*Weighting!N9+TUM_db2_S4_Mat!J4*Weighting!N10+TUM_db2_S4_Mat!K4*Weighting!N11+TUM_db2_S4_Mat!L4*Weighting!N12+TUM_db2_S4_Mat!M4*Weighting!N13+TUM_db2_S4_Mat!N4*Weighting!N14+TUM_db2_S4_Mat!O4*Weighting!N15+TUM_db2_S4_Mat!P4*Weighting!N16+TUM_db2_S4_Mat!Q4*Weighting!N17</f>
        <v>397.99560618864984</v>
      </c>
      <c r="O4" s="6">
        <f>+TUM_db2_S4_Mat!B4*Weighting!O2+TUM_db2_S4_Mat!C4*Weighting!O3+TUM_db2_S4_Mat!D4*Weighting!O4+TUM_db2_S4_Mat!E4*Weighting!O5+TUM_db2_S4_Mat!F4*Weighting!O6+TUM_db2_S4_Mat!G4*Weighting!O7+TUM_db2_S4_Mat!H4*Weighting!O8+TUM_db2_S4_Mat!I4*Weighting!O9+TUM_db2_S4_Mat!J4*Weighting!O10+TUM_db2_S4_Mat!K4*Weighting!O11+TUM_db2_S4_Mat!L4*Weighting!O12+TUM_db2_S4_Mat!M4*Weighting!O13+TUM_db2_S4_Mat!N4*Weighting!O14+TUM_db2_S4_Mat!O4*Weighting!O15+TUM_db2_S4_Mat!P4*Weighting!O16+TUM_db2_S4_Mat!Q4*Weighting!O17</f>
        <v>-138.02876390822749</v>
      </c>
      <c r="P4" s="6">
        <f>+TUM_db2_S4_Mat!B4*Weighting!P2+TUM_db2_S4_Mat!C4*Weighting!P3+TUM_db2_S4_Mat!D4*Weighting!P4+TUM_db2_S4_Mat!E4*Weighting!P5+TUM_db2_S4_Mat!F4*Weighting!P6+TUM_db2_S4_Mat!G4*Weighting!P7+TUM_db2_S4_Mat!H4*Weighting!P8+TUM_db2_S4_Mat!I4*Weighting!P9+TUM_db2_S4_Mat!J4*Weighting!P10+TUM_db2_S4_Mat!K4*Weighting!P11+TUM_db2_S4_Mat!L4*Weighting!P12+TUM_db2_S4_Mat!M4*Weighting!P13+TUM_db2_S4_Mat!N4*Weighting!P14+TUM_db2_S4_Mat!O4*Weighting!P15+TUM_db2_S4_Mat!P4*Weighting!P16+TUM_db2_S4_Mat!Q4*Weighting!P17</f>
        <v>45.430721827486209</v>
      </c>
      <c r="Q4" s="6">
        <f>+TUM_db2_S4_Mat!B4*Weighting!Q2+TUM_db2_S4_Mat!C4*Weighting!Q3+TUM_db2_S4_Mat!D4*Weighting!Q4+TUM_db2_S4_Mat!E4*Weighting!Q5+TUM_db2_S4_Mat!F4*Weighting!Q6+TUM_db2_S4_Mat!G4*Weighting!Q7+TUM_db2_S4_Mat!H4*Weighting!Q8+TUM_db2_S4_Mat!I4*Weighting!Q9+TUM_db2_S4_Mat!J4*Weighting!Q10+TUM_db2_S4_Mat!K4*Weighting!Q11+TUM_db2_S4_Mat!L4*Weighting!Q12+TUM_db2_S4_Mat!M4*Weighting!Q13+TUM_db2_S4_Mat!N4*Weighting!Q14+TUM_db2_S4_Mat!O4*Weighting!Q15+TUM_db2_S4_Mat!P4*Weighting!Q16+TUM_db2_S4_Mat!Q4*Weighting!Q17</f>
        <v>3.5323981339614945</v>
      </c>
      <c r="R4" s="6">
        <f>+TUM_db2_S4_Mat!B4*Weighting!R2+TUM_db2_S4_Mat!C4*Weighting!R3+TUM_db2_S4_Mat!D4*Weighting!R4+TUM_db2_S4_Mat!E4*Weighting!R5+TUM_db2_S4_Mat!F4*Weighting!R6+TUM_db2_S4_Mat!G4*Weighting!R7+TUM_db2_S4_Mat!H4*Weighting!R8+TUM_db2_S4_Mat!I4*Weighting!R9+TUM_db2_S4_Mat!J4*Weighting!R10+TUM_db2_S4_Mat!K4*Weighting!R11+TUM_db2_S4_Mat!L4*Weighting!R12+TUM_db2_S4_Mat!M4*Weighting!R13+TUM_db2_S4_Mat!N4*Weighting!R14+TUM_db2_S4_Mat!O4*Weighting!R15+TUM_db2_S4_Mat!P4*Weighting!R16+TUM_db2_S4_Mat!Q4*Weighting!R17</f>
        <v>49.383014610240529</v>
      </c>
      <c r="S4" s="6">
        <f>+TUM_db2_S4_Mat!B4*Weighting!S2+TUM_db2_S4_Mat!C4*Weighting!S3+TUM_db2_S4_Mat!D4*Weighting!S4+TUM_db2_S4_Mat!E4*Weighting!S5+TUM_db2_S4_Mat!F4*Weighting!S6+TUM_db2_S4_Mat!G4*Weighting!S7+TUM_db2_S4_Mat!H4*Weighting!S8+TUM_db2_S4_Mat!I4*Weighting!S9+TUM_db2_S4_Mat!J4*Weighting!S10+TUM_db2_S4_Mat!K4*Weighting!S11+TUM_db2_S4_Mat!L4*Weighting!S12+TUM_db2_S4_Mat!M4*Weighting!S13+TUM_db2_S4_Mat!N4*Weighting!S14+TUM_db2_S4_Mat!O4*Weighting!S15+TUM_db2_S4_Mat!P4*Weighting!S16+TUM_db2_S4_Mat!Q4*Weighting!S17</f>
        <v>63.062435471882637</v>
      </c>
      <c r="T4" s="6">
        <f>+TUM_db2_S4_Mat!B4*Weighting!T2+TUM_db2_S4_Mat!C4*Weighting!T3+TUM_db2_S4_Mat!D4*Weighting!T4+TUM_db2_S4_Mat!E4*Weighting!T5+TUM_db2_S4_Mat!F4*Weighting!T6+TUM_db2_S4_Mat!G4*Weighting!T7+TUM_db2_S4_Mat!H4*Weighting!T8+TUM_db2_S4_Mat!I4*Weighting!T9+TUM_db2_S4_Mat!J4*Weighting!T10+TUM_db2_S4_Mat!K4*Weighting!T11+TUM_db2_S4_Mat!L4*Weighting!T12+TUM_db2_S4_Mat!M4*Weighting!T13+TUM_db2_S4_Mat!N4*Weighting!T14+TUM_db2_S4_Mat!O4*Weighting!T15+TUM_db2_S4_Mat!P4*Weighting!T16+TUM_db2_S4_Mat!Q4*Weighting!T17</f>
        <v>80.302448128476129</v>
      </c>
      <c r="U4" s="6">
        <f>+TUM_db2_S4_Mat!B4*Weighting!U2+TUM_db2_S4_Mat!C4*Weighting!U3+TUM_db2_S4_Mat!D4*Weighting!U4+TUM_db2_S4_Mat!E4*Weighting!U5+TUM_db2_S4_Mat!F4*Weighting!U6+TUM_db2_S4_Mat!G4*Weighting!U7+TUM_db2_S4_Mat!H4*Weighting!U8+TUM_db2_S4_Mat!I4*Weighting!U9+TUM_db2_S4_Mat!J4*Weighting!U10+TUM_db2_S4_Mat!K4*Weighting!U11+TUM_db2_S4_Mat!L4*Weighting!U12+TUM_db2_S4_Mat!M4*Weighting!U13+TUM_db2_S4_Mat!N4*Weighting!U14+TUM_db2_S4_Mat!O4*Weighting!U15+TUM_db2_S4_Mat!P4*Weighting!U16+TUM_db2_S4_Mat!Q4*Weighting!U17</f>
        <v>54.197084403479792</v>
      </c>
      <c r="V4" s="6">
        <f>+TUM_db2_S4_Mat!B4*Weighting!V2+TUM_db2_S4_Mat!C4*Weighting!V3+TUM_db2_S4_Mat!D4*Weighting!V4+TUM_db2_S4_Mat!E4*Weighting!V5+TUM_db2_S4_Mat!F4*Weighting!V6+TUM_db2_S4_Mat!G4*Weighting!V7+TUM_db2_S4_Mat!H4*Weighting!V8+TUM_db2_S4_Mat!I4*Weighting!V9+TUM_db2_S4_Mat!J4*Weighting!V10+TUM_db2_S4_Mat!K4*Weighting!V11+TUM_db2_S4_Mat!L4*Weighting!V12+TUM_db2_S4_Mat!M4*Weighting!V13+TUM_db2_S4_Mat!N4*Weighting!V14+TUM_db2_S4_Mat!O4*Weighting!V15+TUM_db2_S4_Mat!P4*Weighting!V16+TUM_db2_S4_Mat!Q4*Weighting!V17</f>
        <v>106.19432187546165</v>
      </c>
      <c r="W4" s="6">
        <f>+TUM_db2_S4_Mat!B4*Weighting!W2+TUM_db2_S4_Mat!C4*Weighting!W3+TUM_db2_S4_Mat!D4*Weighting!W4+TUM_db2_S4_Mat!E4*Weighting!W5+TUM_db2_S4_Mat!F4*Weighting!W6+TUM_db2_S4_Mat!G4*Weighting!W7+TUM_db2_S4_Mat!H4*Weighting!W8+TUM_db2_S4_Mat!I4*Weighting!W9+TUM_db2_S4_Mat!J4*Weighting!W10+TUM_db2_S4_Mat!K4*Weighting!W11+TUM_db2_S4_Mat!L4*Weighting!W12+TUM_db2_S4_Mat!M4*Weighting!W13+TUM_db2_S4_Mat!N4*Weighting!W14+TUM_db2_S4_Mat!O4*Weighting!W15+TUM_db2_S4_Mat!P4*Weighting!W16+TUM_db2_S4_Mat!Q4*Weighting!W17</f>
        <v>510.54025481184021</v>
      </c>
      <c r="X4" s="6">
        <f>+TUM_db2_S4_Mat!B4*Weighting!X2+TUM_db2_S4_Mat!C4*Weighting!X3+TUM_db2_S4_Mat!D4*Weighting!X4+TUM_db2_S4_Mat!E4*Weighting!X5+TUM_db2_S4_Mat!F4*Weighting!X6+TUM_db2_S4_Mat!G4*Weighting!X7+TUM_db2_S4_Mat!H4*Weighting!X8+TUM_db2_S4_Mat!I4*Weighting!X9+TUM_db2_S4_Mat!J4*Weighting!X10+TUM_db2_S4_Mat!K4*Weighting!X11+TUM_db2_S4_Mat!L4*Weighting!X12+TUM_db2_S4_Mat!M4*Weighting!X13+TUM_db2_S4_Mat!N4*Weighting!X14+TUM_db2_S4_Mat!O4*Weighting!X15+TUM_db2_S4_Mat!P4*Weighting!X16+TUM_db2_S4_Mat!Q4*Weighting!X17</f>
        <v>66.320526017253385</v>
      </c>
      <c r="Y4" s="6">
        <f>+TUM_db2_S4_Mat!B4*Weighting!Y2+TUM_db2_S4_Mat!C4*Weighting!Y3+TUM_db2_S4_Mat!D4*Weighting!Y4+TUM_db2_S4_Mat!E4*Weighting!Y5+TUM_db2_S4_Mat!F4*Weighting!Y6+TUM_db2_S4_Mat!G4*Weighting!Y7+TUM_db2_S4_Mat!H4*Weighting!Y8+TUM_db2_S4_Mat!I4*Weighting!Y9+TUM_db2_S4_Mat!J4*Weighting!Y10+TUM_db2_S4_Mat!K4*Weighting!Y11+TUM_db2_S4_Mat!L4*Weighting!Y12+TUM_db2_S4_Mat!M4*Weighting!Y13+TUM_db2_S4_Mat!N4*Weighting!Y14+TUM_db2_S4_Mat!O4*Weighting!Y15+TUM_db2_S4_Mat!P4*Weighting!Y16+TUM_db2_S4_Mat!Q4*Weighting!Y17</f>
        <v>811.81517193416767</v>
      </c>
      <c r="Z4" s="6">
        <f>+TUM_db2_S4_Mat!B4*Weighting!Z2+TUM_db2_S4_Mat!C4*Weighting!Z3+TUM_db2_S4_Mat!D4*Weighting!Z4+TUM_db2_S4_Mat!E4*Weighting!Z5+TUM_db2_S4_Mat!F4*Weighting!Z6+TUM_db2_S4_Mat!G4*Weighting!Z7+TUM_db2_S4_Mat!H4*Weighting!Z8+TUM_db2_S4_Mat!I4*Weighting!Z9+TUM_db2_S4_Mat!J4*Weighting!Z10+TUM_db2_S4_Mat!K4*Weighting!Z11+TUM_db2_S4_Mat!L4*Weighting!Z12+TUM_db2_S4_Mat!M4*Weighting!Z13+TUM_db2_S4_Mat!N4*Weighting!Z14+TUM_db2_S4_Mat!O4*Weighting!Z15+TUM_db2_S4_Mat!P4*Weighting!Z16+TUM_db2_S4_Mat!Q4*Weighting!Z17</f>
        <v>66.061951738470526</v>
      </c>
      <c r="AA4" s="6">
        <f>+TUM_db2_S4_Mat!B4*Weighting!AA2+TUM_db2_S4_Mat!C4*Weighting!AA3+TUM_db2_S4_Mat!D4*Weighting!AA4+TUM_db2_S4_Mat!E4*Weighting!AA5+TUM_db2_S4_Mat!F4*Weighting!AA6+TUM_db2_S4_Mat!G4*Weighting!AA7+TUM_db2_S4_Mat!H4*Weighting!AA8+TUM_db2_S4_Mat!I4*Weighting!AA9+TUM_db2_S4_Mat!J4*Weighting!AA10+TUM_db2_S4_Mat!K4*Weighting!AA11+TUM_db2_S4_Mat!L4*Weighting!AA12+TUM_db2_S4_Mat!M4*Weighting!AA13+TUM_db2_S4_Mat!N4*Weighting!AA14+TUM_db2_S4_Mat!O4*Weighting!AA15+TUM_db2_S4_Mat!P4*Weighting!AA16+TUM_db2_S4_Mat!Q4*Weighting!AA17</f>
        <v>45.819445442522998</v>
      </c>
    </row>
  </sheetData>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2_S5_Treatm!B2*Weighting!B2+TUM_db2_S5_Treatm!C2*Weighting!B3+TUM_db2_S5_Treatm!D2*Weighting!B4+TUM_db2_S5_Treatm!E2*Weighting!B5+TUM_db2_S5_Treatm!F2*Weighting!B6+TUM_db2_S5_Treatm!G2*Weighting!B7+TUM_db2_S5_Treatm!H2*Weighting!B8+TUM_db2_S5_Treatm!I2*Weighting!B9+TUM_db2_S5_Treatm!J2*Weighting!B10+TUM_db2_S5_Treatm!K2*Weighting!B11+TUM_db2_S5_Treatm!L2*Weighting!B12+TUM_db2_S5_Treatm!M2*Weighting!B13+TUM_db2_S5_Treatm!N2*Weighting!B14+TUM_db2_S5_Treatm!O2*Weighting!B15+TUM_db2_S5_Treatm!P2*Weighting!B16+TUM_db2_S5_Treatm!Q2*Weighting!B17</f>
        <v>44.478059084523579</v>
      </c>
      <c r="C2" s="6">
        <f ca="1">+TUM_db2_S5_Treatm!B2*Weighting!C2+TUM_db2_S5_Treatm!C2*Weighting!C3+TUM_db2_S5_Treatm!D2*Weighting!C4+TUM_db2_S5_Treatm!E2*Weighting!C5+TUM_db2_S5_Treatm!F2*Weighting!C6+TUM_db2_S5_Treatm!G2*Weighting!C7+TUM_db2_S5_Treatm!H2*Weighting!C8+TUM_db2_S5_Treatm!I2*Weighting!C9+TUM_db2_S5_Treatm!J2*Weighting!C10+TUM_db2_S5_Treatm!K2*Weighting!C11+TUM_db2_S5_Treatm!L2*Weighting!C12+TUM_db2_S5_Treatm!M2*Weighting!C13+TUM_db2_S5_Treatm!N2*Weighting!C14+TUM_db2_S5_Treatm!O2*Weighting!C15+TUM_db2_S5_Treatm!P2*Weighting!C16+TUM_db2_S5_Treatm!Q2*Weighting!C17</f>
        <v>37.698557997569871</v>
      </c>
      <c r="D2" s="6">
        <f ca="1">+TUM_db2_S5_Treatm!B2*Weighting!D2+TUM_db2_S5_Treatm!C2*Weighting!D3+TUM_db2_S5_Treatm!D2*Weighting!D4+TUM_db2_S5_Treatm!E2*Weighting!D5+TUM_db2_S5_Treatm!F2*Weighting!D6+TUM_db2_S5_Treatm!G2*Weighting!D7+TUM_db2_S5_Treatm!H2*Weighting!D8+TUM_db2_S5_Treatm!I2*Weighting!D9+TUM_db2_S5_Treatm!J2*Weighting!D10+TUM_db2_S5_Treatm!K2*Weighting!D11+TUM_db2_S5_Treatm!L2*Weighting!D12+TUM_db2_S5_Treatm!M2*Weighting!D13+TUM_db2_S5_Treatm!N2*Weighting!D14+TUM_db2_S5_Treatm!O2*Weighting!D15+TUM_db2_S5_Treatm!P2*Weighting!D16+TUM_db2_S5_Treatm!Q2*Weighting!D17</f>
        <v>46.264121640574139</v>
      </c>
      <c r="E2" s="6">
        <f ca="1">+TUM_db2_S5_Treatm!B2*Weighting!E2+TUM_db2_S5_Treatm!C2*Weighting!E3+TUM_db2_S5_Treatm!D2*Weighting!E4+TUM_db2_S5_Treatm!E2*Weighting!E5+TUM_db2_S5_Treatm!F2*Weighting!E6+TUM_db2_S5_Treatm!G2*Weighting!E7+TUM_db2_S5_Treatm!H2*Weighting!E8+TUM_db2_S5_Treatm!I2*Weighting!E9+TUM_db2_S5_Treatm!J2*Weighting!E10+TUM_db2_S5_Treatm!K2*Weighting!E11+TUM_db2_S5_Treatm!L2*Weighting!E12+TUM_db2_S5_Treatm!M2*Weighting!E13+TUM_db2_S5_Treatm!N2*Weighting!E14+TUM_db2_S5_Treatm!O2*Weighting!E15+TUM_db2_S5_Treatm!P2*Weighting!E16+TUM_db2_S5_Treatm!Q2*Weighting!E17</f>
        <v>70.56026621431262</v>
      </c>
      <c r="F2" s="6">
        <f ca="1">+TUM_db2_S5_Treatm!B2*Weighting!F2+TUM_db2_S5_Treatm!C2*Weighting!F3+TUM_db2_S5_Treatm!D2*Weighting!F4+TUM_db2_S5_Treatm!E2*Weighting!F5+TUM_db2_S5_Treatm!F2*Weighting!F6+TUM_db2_S5_Treatm!G2*Weighting!F7+TUM_db2_S5_Treatm!H2*Weighting!F8+TUM_db2_S5_Treatm!I2*Weighting!F9+TUM_db2_S5_Treatm!J2*Weighting!F10+TUM_db2_S5_Treatm!K2*Weighting!F11+TUM_db2_S5_Treatm!L2*Weighting!F12+TUM_db2_S5_Treatm!M2*Weighting!F13+TUM_db2_S5_Treatm!N2*Weighting!F14+TUM_db2_S5_Treatm!O2*Weighting!F15+TUM_db2_S5_Treatm!P2*Weighting!F16+TUM_db2_S5_Treatm!Q2*Weighting!F17</f>
        <v>42.127008947085564</v>
      </c>
      <c r="G2" s="6">
        <f>+TUM_db2_S5_Treatm!B2*Weighting!G2+TUM_db2_S5_Treatm!C2*Weighting!G3+TUM_db2_S5_Treatm!D2*Weighting!G4+TUM_db2_S5_Treatm!E2*Weighting!G5+TUM_db2_S5_Treatm!F2*Weighting!G6+TUM_db2_S5_Treatm!G2*Weighting!G7+TUM_db2_S5_Treatm!H2*Weighting!G8+TUM_db2_S5_Treatm!I2*Weighting!G9+TUM_db2_S5_Treatm!J2*Weighting!G10+TUM_db2_S5_Treatm!K2*Weighting!G11+TUM_db2_S5_Treatm!L2*Weighting!G12+TUM_db2_S5_Treatm!M2*Weighting!G13+TUM_db2_S5_Treatm!N2*Weighting!G14+TUM_db2_S5_Treatm!O2*Weighting!G15+TUM_db2_S5_Treatm!P2*Weighting!G16+TUM_db2_S5_Treatm!Q2*Weighting!G17</f>
        <v>17.222324265846606</v>
      </c>
      <c r="H2" s="6">
        <f>+TUM_db2_S5_Treatm!B2*Weighting!H2+TUM_db2_S5_Treatm!C2*Weighting!H3+TUM_db2_S5_Treatm!D2*Weighting!H4+TUM_db2_S5_Treatm!E2*Weighting!H5+TUM_db2_S5_Treatm!F2*Weighting!H6+TUM_db2_S5_Treatm!G2*Weighting!H7+TUM_db2_S5_Treatm!H2*Weighting!H8+TUM_db2_S5_Treatm!I2*Weighting!H9+TUM_db2_S5_Treatm!J2*Weighting!H10+TUM_db2_S5_Treatm!K2*Weighting!H11+TUM_db2_S5_Treatm!L2*Weighting!H12+TUM_db2_S5_Treatm!M2*Weighting!H13+TUM_db2_S5_Treatm!N2*Weighting!H14+TUM_db2_S5_Treatm!O2*Weighting!H15+TUM_db2_S5_Treatm!P2*Weighting!H16+TUM_db2_S5_Treatm!Q2*Weighting!H17</f>
        <v>15.513911327814345</v>
      </c>
      <c r="I2" s="6">
        <f>+TUM_db2_S5_Treatm!B2*Weighting!I2+TUM_db2_S5_Treatm!C2*Weighting!I3+TUM_db2_S5_Treatm!D2*Weighting!I4+TUM_db2_S5_Treatm!E2*Weighting!I5+TUM_db2_S5_Treatm!F2*Weighting!I6+TUM_db2_S5_Treatm!G2*Weighting!I7+TUM_db2_S5_Treatm!H2*Weighting!I8+TUM_db2_S5_Treatm!I2*Weighting!I9+TUM_db2_S5_Treatm!J2*Weighting!I10+TUM_db2_S5_Treatm!K2*Weighting!I11+TUM_db2_S5_Treatm!L2*Weighting!I12+TUM_db2_S5_Treatm!M2*Weighting!I13+TUM_db2_S5_Treatm!N2*Weighting!I14+TUM_db2_S5_Treatm!O2*Weighting!I15+TUM_db2_S5_Treatm!P2*Weighting!I16+TUM_db2_S5_Treatm!Q2*Weighting!I17</f>
        <v>18.581692561513869</v>
      </c>
      <c r="J2" s="6">
        <f>+TUM_db2_S5_Treatm!B2*Weighting!J2+TUM_db2_S5_Treatm!C2*Weighting!J3+TUM_db2_S5_Treatm!D2*Weighting!J4+TUM_db2_S5_Treatm!E2*Weighting!J5+TUM_db2_S5_Treatm!F2*Weighting!J6+TUM_db2_S5_Treatm!G2*Weighting!J7+TUM_db2_S5_Treatm!H2*Weighting!J8+TUM_db2_S5_Treatm!I2*Weighting!J9+TUM_db2_S5_Treatm!J2*Weighting!J10+TUM_db2_S5_Treatm!K2*Weighting!J11+TUM_db2_S5_Treatm!L2*Weighting!J12+TUM_db2_S5_Treatm!M2*Weighting!J13+TUM_db2_S5_Treatm!N2*Weighting!J14+TUM_db2_S5_Treatm!O2*Weighting!J15+TUM_db2_S5_Treatm!P2*Weighting!J16+TUM_db2_S5_Treatm!Q2*Weighting!J17</f>
        <v>34.16936893916229</v>
      </c>
      <c r="K2" s="6">
        <f>+TUM_db2_S5_Treatm!B2*Weighting!K2+TUM_db2_S5_Treatm!C2*Weighting!K3+TUM_db2_S5_Treatm!D2*Weighting!K4+TUM_db2_S5_Treatm!E2*Weighting!K5+TUM_db2_S5_Treatm!F2*Weighting!K6+TUM_db2_S5_Treatm!G2*Weighting!K7+TUM_db2_S5_Treatm!H2*Weighting!K8+TUM_db2_S5_Treatm!I2*Weighting!K9+TUM_db2_S5_Treatm!J2*Weighting!K10+TUM_db2_S5_Treatm!K2*Weighting!K11+TUM_db2_S5_Treatm!L2*Weighting!K12+TUM_db2_S5_Treatm!M2*Weighting!K13+TUM_db2_S5_Treatm!N2*Weighting!K14+TUM_db2_S5_Treatm!O2*Weighting!K15+TUM_db2_S5_Treatm!P2*Weighting!K16+TUM_db2_S5_Treatm!Q2*Weighting!K17</f>
        <v>16.769653259155564</v>
      </c>
      <c r="L2" s="6">
        <f>+TUM_db2_S5_Treatm!B2*Weighting!L2+TUM_db2_S5_Treatm!C2*Weighting!L3+TUM_db2_S5_Treatm!D2*Weighting!L4+TUM_db2_S5_Treatm!E2*Weighting!L5+TUM_db2_S5_Treatm!F2*Weighting!L6+TUM_db2_S5_Treatm!G2*Weighting!L7+TUM_db2_S5_Treatm!H2*Weighting!L8+TUM_db2_S5_Treatm!I2*Weighting!L9+TUM_db2_S5_Treatm!J2*Weighting!L10+TUM_db2_S5_Treatm!K2*Weighting!L11+TUM_db2_S5_Treatm!L2*Weighting!L12+TUM_db2_S5_Treatm!M2*Weighting!L13+TUM_db2_S5_Treatm!N2*Weighting!L14+TUM_db2_S5_Treatm!O2*Weighting!L15+TUM_db2_S5_Treatm!P2*Weighting!L16+TUM_db2_S5_Treatm!Q2*Weighting!L17</f>
        <v>16.122932272957577</v>
      </c>
      <c r="M2" s="6">
        <f>+TUM_db2_S5_Treatm!B2*Weighting!M2+TUM_db2_S5_Treatm!C2*Weighting!M3+TUM_db2_S5_Treatm!D2*Weighting!M4+TUM_db2_S5_Treatm!E2*Weighting!M5+TUM_db2_S5_Treatm!F2*Weighting!M6+TUM_db2_S5_Treatm!G2*Weighting!M7+TUM_db2_S5_Treatm!H2*Weighting!M8+TUM_db2_S5_Treatm!I2*Weighting!M9+TUM_db2_S5_Treatm!J2*Weighting!M10+TUM_db2_S5_Treatm!K2*Weighting!M11+TUM_db2_S5_Treatm!L2*Weighting!M12+TUM_db2_S5_Treatm!M2*Weighting!M13+TUM_db2_S5_Treatm!N2*Weighting!M14+TUM_db2_S5_Treatm!O2*Weighting!M15+TUM_db2_S5_Treatm!P2*Weighting!M16+TUM_db2_S5_Treatm!Q2*Weighting!M17</f>
        <v>0.47182553024329194</v>
      </c>
      <c r="N2" s="6">
        <f>+TUM_db2_S5_Treatm!B2*Weighting!N2+TUM_db2_S5_Treatm!C2*Weighting!N3+TUM_db2_S5_Treatm!D2*Weighting!N4+TUM_db2_S5_Treatm!E2*Weighting!N5+TUM_db2_S5_Treatm!F2*Weighting!N6+TUM_db2_S5_Treatm!G2*Weighting!N7+TUM_db2_S5_Treatm!H2*Weighting!N8+TUM_db2_S5_Treatm!I2*Weighting!N9+TUM_db2_S5_Treatm!J2*Weighting!N10+TUM_db2_S5_Treatm!K2*Weighting!N11+TUM_db2_S5_Treatm!L2*Weighting!N12+TUM_db2_S5_Treatm!M2*Weighting!N13+TUM_db2_S5_Treatm!N2*Weighting!N14+TUM_db2_S5_Treatm!O2*Weighting!N15+TUM_db2_S5_Treatm!P2*Weighting!N16+TUM_db2_S5_Treatm!Q2*Weighting!N17</f>
        <v>44.013686056066824</v>
      </c>
      <c r="O2" s="6">
        <f>+TUM_db2_S5_Treatm!B2*Weighting!O2+TUM_db2_S5_Treatm!C2*Weighting!O3+TUM_db2_S5_Treatm!D2*Weighting!O4+TUM_db2_S5_Treatm!E2*Weighting!O5+TUM_db2_S5_Treatm!F2*Weighting!O6+TUM_db2_S5_Treatm!G2*Weighting!O7+TUM_db2_S5_Treatm!H2*Weighting!O8+TUM_db2_S5_Treatm!I2*Weighting!O9+TUM_db2_S5_Treatm!J2*Weighting!O10+TUM_db2_S5_Treatm!K2*Weighting!O11+TUM_db2_S5_Treatm!L2*Weighting!O12+TUM_db2_S5_Treatm!M2*Weighting!O13+TUM_db2_S5_Treatm!N2*Weighting!O14+TUM_db2_S5_Treatm!O2*Weighting!O15+TUM_db2_S5_Treatm!P2*Weighting!O16+TUM_db2_S5_Treatm!Q2*Weighting!O17</f>
        <v>16.038051367267865</v>
      </c>
      <c r="P2" s="6">
        <f>+TUM_db2_S5_Treatm!B2*Weighting!P2+TUM_db2_S5_Treatm!C2*Weighting!P3+TUM_db2_S5_Treatm!D2*Weighting!P4+TUM_db2_S5_Treatm!E2*Weighting!P5+TUM_db2_S5_Treatm!F2*Weighting!P6+TUM_db2_S5_Treatm!G2*Weighting!P7+TUM_db2_S5_Treatm!H2*Weighting!P8+TUM_db2_S5_Treatm!I2*Weighting!P9+TUM_db2_S5_Treatm!J2*Weighting!P10+TUM_db2_S5_Treatm!K2*Weighting!P11+TUM_db2_S5_Treatm!L2*Weighting!P12+TUM_db2_S5_Treatm!M2*Weighting!P13+TUM_db2_S5_Treatm!N2*Weighting!P14+TUM_db2_S5_Treatm!O2*Weighting!P15+TUM_db2_S5_Treatm!P2*Weighting!P16+TUM_db2_S5_Treatm!Q2*Weighting!P17</f>
        <v>18.861218860435404</v>
      </c>
      <c r="Q2" s="6">
        <f>+TUM_db2_S5_Treatm!B2*Weighting!Q2+TUM_db2_S5_Treatm!C2*Weighting!Q3+TUM_db2_S5_Treatm!D2*Weighting!Q4+TUM_db2_S5_Treatm!E2*Weighting!Q5+TUM_db2_S5_Treatm!F2*Weighting!Q6+TUM_db2_S5_Treatm!G2*Weighting!Q7+TUM_db2_S5_Treatm!H2*Weighting!Q8+TUM_db2_S5_Treatm!I2*Weighting!Q9+TUM_db2_S5_Treatm!J2*Weighting!Q10+TUM_db2_S5_Treatm!K2*Weighting!Q11+TUM_db2_S5_Treatm!L2*Weighting!Q12+TUM_db2_S5_Treatm!M2*Weighting!Q13+TUM_db2_S5_Treatm!N2*Weighting!Q14+TUM_db2_S5_Treatm!O2*Weighting!Q15+TUM_db2_S5_Treatm!P2*Weighting!Q16+TUM_db2_S5_Treatm!Q2*Weighting!Q17</f>
        <v>0.98930856794800093</v>
      </c>
      <c r="R2" s="6">
        <f>+TUM_db2_S5_Treatm!B2*Weighting!R2+TUM_db2_S5_Treatm!C2*Weighting!R3+TUM_db2_S5_Treatm!D2*Weighting!R4+TUM_db2_S5_Treatm!E2*Weighting!R5+TUM_db2_S5_Treatm!F2*Weighting!R6+TUM_db2_S5_Treatm!G2*Weighting!R7+TUM_db2_S5_Treatm!H2*Weighting!R8+TUM_db2_S5_Treatm!I2*Weighting!R9+TUM_db2_S5_Treatm!J2*Weighting!R10+TUM_db2_S5_Treatm!K2*Weighting!R11+TUM_db2_S5_Treatm!L2*Weighting!R12+TUM_db2_S5_Treatm!M2*Weighting!R13+TUM_db2_S5_Treatm!N2*Weighting!R14+TUM_db2_S5_Treatm!O2*Weighting!R15+TUM_db2_S5_Treatm!P2*Weighting!R16+TUM_db2_S5_Treatm!Q2*Weighting!R17</f>
        <v>83.200297341721765</v>
      </c>
      <c r="S2" s="6">
        <f>+TUM_db2_S5_Treatm!B2*Weighting!S2+TUM_db2_S5_Treatm!C2*Weighting!S3+TUM_db2_S5_Treatm!D2*Weighting!S4+TUM_db2_S5_Treatm!E2*Weighting!S5+TUM_db2_S5_Treatm!F2*Weighting!S6+TUM_db2_S5_Treatm!G2*Weighting!S7+TUM_db2_S5_Treatm!H2*Weighting!S8+TUM_db2_S5_Treatm!I2*Weighting!S9+TUM_db2_S5_Treatm!J2*Weighting!S10+TUM_db2_S5_Treatm!K2*Weighting!S11+TUM_db2_S5_Treatm!L2*Weighting!S12+TUM_db2_S5_Treatm!M2*Weighting!S13+TUM_db2_S5_Treatm!N2*Weighting!S14+TUM_db2_S5_Treatm!O2*Weighting!S15+TUM_db2_S5_Treatm!P2*Weighting!S16+TUM_db2_S5_Treatm!Q2*Weighting!S17</f>
        <v>28.375141967953194</v>
      </c>
      <c r="T2" s="6">
        <f>+TUM_db2_S5_Treatm!B2*Weighting!T2+TUM_db2_S5_Treatm!C2*Weighting!T3+TUM_db2_S5_Treatm!D2*Weighting!T4+TUM_db2_S5_Treatm!E2*Weighting!T5+TUM_db2_S5_Treatm!F2*Weighting!T6+TUM_db2_S5_Treatm!G2*Weighting!T7+TUM_db2_S5_Treatm!H2*Weighting!T8+TUM_db2_S5_Treatm!I2*Weighting!T9+TUM_db2_S5_Treatm!J2*Weighting!T10+TUM_db2_S5_Treatm!K2*Weighting!T11+TUM_db2_S5_Treatm!L2*Weighting!T12+TUM_db2_S5_Treatm!M2*Weighting!T13+TUM_db2_S5_Treatm!N2*Weighting!T14+TUM_db2_S5_Treatm!O2*Weighting!T15+TUM_db2_S5_Treatm!P2*Weighting!T16+TUM_db2_S5_Treatm!Q2*Weighting!T17</f>
        <v>39.203557901823004</v>
      </c>
      <c r="U2" s="6">
        <f>+TUM_db2_S5_Treatm!B2*Weighting!U2+TUM_db2_S5_Treatm!C2*Weighting!U3+TUM_db2_S5_Treatm!D2*Weighting!U4+TUM_db2_S5_Treatm!E2*Weighting!U5+TUM_db2_S5_Treatm!F2*Weighting!U6+TUM_db2_S5_Treatm!G2*Weighting!U7+TUM_db2_S5_Treatm!H2*Weighting!U8+TUM_db2_S5_Treatm!I2*Weighting!U9+TUM_db2_S5_Treatm!J2*Weighting!U10+TUM_db2_S5_Treatm!K2*Weighting!U11+TUM_db2_S5_Treatm!L2*Weighting!U12+TUM_db2_S5_Treatm!M2*Weighting!U13+TUM_db2_S5_Treatm!N2*Weighting!U14+TUM_db2_S5_Treatm!O2*Weighting!U15+TUM_db2_S5_Treatm!P2*Weighting!U16+TUM_db2_S5_Treatm!Q2*Weighting!U17</f>
        <v>0.7501590338608225</v>
      </c>
      <c r="V2" s="6">
        <f>+TUM_db2_S5_Treatm!B2*Weighting!V2+TUM_db2_S5_Treatm!C2*Weighting!V3+TUM_db2_S5_Treatm!D2*Weighting!V4+TUM_db2_S5_Treatm!E2*Weighting!V5+TUM_db2_S5_Treatm!F2*Weighting!V6+TUM_db2_S5_Treatm!G2*Weighting!V7+TUM_db2_S5_Treatm!H2*Weighting!V8+TUM_db2_S5_Treatm!I2*Weighting!V9+TUM_db2_S5_Treatm!J2*Weighting!V10+TUM_db2_S5_Treatm!K2*Weighting!V11+TUM_db2_S5_Treatm!L2*Weighting!V12+TUM_db2_S5_Treatm!M2*Weighting!V13+TUM_db2_S5_Treatm!N2*Weighting!V14+TUM_db2_S5_Treatm!O2*Weighting!V15+TUM_db2_S5_Treatm!P2*Weighting!V16+TUM_db2_S5_Treatm!Q2*Weighting!V17</f>
        <v>5.3860494739526548</v>
      </c>
      <c r="W2" s="6">
        <f>+TUM_db2_S5_Treatm!B2*Weighting!W2+TUM_db2_S5_Treatm!C2*Weighting!W3+TUM_db2_S5_Treatm!D2*Weighting!W4+TUM_db2_S5_Treatm!E2*Weighting!W5+TUM_db2_S5_Treatm!F2*Weighting!W6+TUM_db2_S5_Treatm!G2*Weighting!W7+TUM_db2_S5_Treatm!H2*Weighting!W8+TUM_db2_S5_Treatm!I2*Weighting!W9+TUM_db2_S5_Treatm!J2*Weighting!W10+TUM_db2_S5_Treatm!K2*Weighting!W11+TUM_db2_S5_Treatm!L2*Weighting!W12+TUM_db2_S5_Treatm!M2*Weighting!W13+TUM_db2_S5_Treatm!N2*Weighting!W14+TUM_db2_S5_Treatm!O2*Weighting!W15+TUM_db2_S5_Treatm!P2*Weighting!W16+TUM_db2_S5_Treatm!Q2*Weighting!W17</f>
        <v>4.0615778271860608</v>
      </c>
      <c r="X2" s="6">
        <f>+TUM_db2_S5_Treatm!B2*Weighting!X2+TUM_db2_S5_Treatm!C2*Weighting!X3+TUM_db2_S5_Treatm!D2*Weighting!X4+TUM_db2_S5_Treatm!E2*Weighting!X5+TUM_db2_S5_Treatm!F2*Weighting!X6+TUM_db2_S5_Treatm!G2*Weighting!X7+TUM_db2_S5_Treatm!H2*Weighting!X8+TUM_db2_S5_Treatm!I2*Weighting!X9+TUM_db2_S5_Treatm!J2*Weighting!X10+TUM_db2_S5_Treatm!K2*Weighting!X11+TUM_db2_S5_Treatm!L2*Weighting!X12+TUM_db2_S5_Treatm!M2*Weighting!X13+TUM_db2_S5_Treatm!N2*Weighting!X14+TUM_db2_S5_Treatm!O2*Weighting!X15+TUM_db2_S5_Treatm!P2*Weighting!X16+TUM_db2_S5_Treatm!Q2*Weighting!X17</f>
        <v>0.90007340122161072</v>
      </c>
      <c r="Y2" s="6">
        <f>+TUM_db2_S5_Treatm!B2*Weighting!Y2+TUM_db2_S5_Treatm!C2*Weighting!Y3+TUM_db2_S5_Treatm!D2*Weighting!Y4+TUM_db2_S5_Treatm!E2*Weighting!Y5+TUM_db2_S5_Treatm!F2*Weighting!Y6+TUM_db2_S5_Treatm!G2*Weighting!Y7+TUM_db2_S5_Treatm!H2*Weighting!Y8+TUM_db2_S5_Treatm!I2*Weighting!Y9+TUM_db2_S5_Treatm!J2*Weighting!Y10+TUM_db2_S5_Treatm!K2*Weighting!Y11+TUM_db2_S5_Treatm!L2*Weighting!Y12+TUM_db2_S5_Treatm!M2*Weighting!Y13+TUM_db2_S5_Treatm!N2*Weighting!Y14+TUM_db2_S5_Treatm!O2*Weighting!Y15+TUM_db2_S5_Treatm!P2*Weighting!Y16+TUM_db2_S5_Treatm!Q2*Weighting!Y17</f>
        <v>1.5258788129356402</v>
      </c>
      <c r="Z2" s="6">
        <f>+TUM_db2_S5_Treatm!B2*Weighting!Z2+TUM_db2_S5_Treatm!C2*Weighting!Z3+TUM_db2_S5_Treatm!D2*Weighting!Z4+TUM_db2_S5_Treatm!E2*Weighting!Z5+TUM_db2_S5_Treatm!F2*Weighting!Z6+TUM_db2_S5_Treatm!G2*Weighting!Z7+TUM_db2_S5_Treatm!H2*Weighting!Z8+TUM_db2_S5_Treatm!I2*Weighting!Z9+TUM_db2_S5_Treatm!J2*Weighting!Z10+TUM_db2_S5_Treatm!K2*Weighting!Z11+TUM_db2_S5_Treatm!L2*Weighting!Z12+TUM_db2_S5_Treatm!M2*Weighting!Z13+TUM_db2_S5_Treatm!N2*Weighting!Z14+TUM_db2_S5_Treatm!O2*Weighting!Z15+TUM_db2_S5_Treatm!P2*Weighting!Z16+TUM_db2_S5_Treatm!Q2*Weighting!Z17</f>
        <v>3.4947137525051533</v>
      </c>
      <c r="AA2" s="6">
        <f>+TUM_db2_S5_Treatm!B2*Weighting!AA2+TUM_db2_S5_Treatm!C2*Weighting!AA3+TUM_db2_S5_Treatm!D2*Weighting!AA4+TUM_db2_S5_Treatm!E2*Weighting!AA5+TUM_db2_S5_Treatm!F2*Weighting!AA6+TUM_db2_S5_Treatm!G2*Weighting!AA7+TUM_db2_S5_Treatm!H2*Weighting!AA8+TUM_db2_S5_Treatm!I2*Weighting!AA9+TUM_db2_S5_Treatm!J2*Weighting!AA10+TUM_db2_S5_Treatm!K2*Weighting!AA11+TUM_db2_S5_Treatm!L2*Weighting!AA12+TUM_db2_S5_Treatm!M2*Weighting!AA13+TUM_db2_S5_Treatm!N2*Weighting!AA14+TUM_db2_S5_Treatm!O2*Weighting!AA15+TUM_db2_S5_Treatm!P2*Weighting!AA16+TUM_db2_S5_Treatm!Q2*Weighting!AA17</f>
        <v>12.162716085466865</v>
      </c>
    </row>
    <row r="3" spans="1:27" x14ac:dyDescent="0.35">
      <c r="A3" s="5" t="s">
        <v>2</v>
      </c>
      <c r="B3" s="6">
        <f ca="1">+TUM_db2_S5_Treatm!B3*Weighting!B2+TUM_db2_S5_Treatm!C3*Weighting!B3+TUM_db2_S5_Treatm!D3*Weighting!B4+TUM_db2_S5_Treatm!E3*Weighting!B5+TUM_db2_S5_Treatm!F3*Weighting!B6+TUM_db2_S5_Treatm!G3*Weighting!B7+TUM_db2_S5_Treatm!H3*Weighting!B8+TUM_db2_S5_Treatm!I3*Weighting!B9+TUM_db2_S5_Treatm!J3*Weighting!B10+TUM_db2_S5_Treatm!K3*Weighting!B11+TUM_db2_S5_Treatm!L3*Weighting!B12+TUM_db2_S5_Treatm!M3*Weighting!B13+TUM_db2_S5_Treatm!N3*Weighting!B14+TUM_db2_S5_Treatm!O3*Weighting!B15+TUM_db2_S5_Treatm!P3*Weighting!B16+TUM_db2_S5_Treatm!Q3*Weighting!B17</f>
        <v>21.614521101252016</v>
      </c>
      <c r="C3" s="6">
        <f ca="1">+TUM_db2_S5_Treatm!B3*Weighting!C2+TUM_db2_S5_Treatm!C3*Weighting!C3+TUM_db2_S5_Treatm!D3*Weighting!C4+TUM_db2_S5_Treatm!E3*Weighting!C5+TUM_db2_S5_Treatm!F3*Weighting!C6+TUM_db2_S5_Treatm!G3*Weighting!C7+TUM_db2_S5_Treatm!H3*Weighting!C8+TUM_db2_S5_Treatm!I3*Weighting!C9+TUM_db2_S5_Treatm!J3*Weighting!C10+TUM_db2_S5_Treatm!K3*Weighting!C11+TUM_db2_S5_Treatm!L3*Weighting!C12+TUM_db2_S5_Treatm!M3*Weighting!C13+TUM_db2_S5_Treatm!N3*Weighting!C14+TUM_db2_S5_Treatm!O3*Weighting!C15+TUM_db2_S5_Treatm!P3*Weighting!C16+TUM_db2_S5_Treatm!Q3*Weighting!C17</f>
        <v>19.003004828820497</v>
      </c>
      <c r="D3" s="6">
        <f ca="1">+TUM_db2_S5_Treatm!B3*Weighting!D2+TUM_db2_S5_Treatm!C3*Weighting!D3+TUM_db2_S5_Treatm!D3*Weighting!D4+TUM_db2_S5_Treatm!E3*Weighting!D5+TUM_db2_S5_Treatm!F3*Weighting!D6+TUM_db2_S5_Treatm!G3*Weighting!D7+TUM_db2_S5_Treatm!H3*Weighting!D8+TUM_db2_S5_Treatm!I3*Weighting!D9+TUM_db2_S5_Treatm!J3*Weighting!D10+TUM_db2_S5_Treatm!K3*Weighting!D11+TUM_db2_S5_Treatm!L3*Weighting!D12+TUM_db2_S5_Treatm!M3*Weighting!D13+TUM_db2_S5_Treatm!N3*Weighting!D14+TUM_db2_S5_Treatm!O3*Weighting!D15+TUM_db2_S5_Treatm!P3*Weighting!D16+TUM_db2_S5_Treatm!Q3*Weighting!D17</f>
        <v>23.683425062583286</v>
      </c>
      <c r="E3" s="6">
        <f ca="1">+TUM_db2_S5_Treatm!B3*Weighting!E2+TUM_db2_S5_Treatm!C3*Weighting!E3+TUM_db2_S5_Treatm!D3*Weighting!E4+TUM_db2_S5_Treatm!E3*Weighting!E5+TUM_db2_S5_Treatm!F3*Weighting!E6+TUM_db2_S5_Treatm!G3*Weighting!E7+TUM_db2_S5_Treatm!H3*Weighting!E8+TUM_db2_S5_Treatm!I3*Weighting!E9+TUM_db2_S5_Treatm!J3*Weighting!E10+TUM_db2_S5_Treatm!K3*Weighting!E11+TUM_db2_S5_Treatm!L3*Weighting!E12+TUM_db2_S5_Treatm!M3*Weighting!E13+TUM_db2_S5_Treatm!N3*Weighting!E14+TUM_db2_S5_Treatm!O3*Weighting!E15+TUM_db2_S5_Treatm!P3*Weighting!E16+TUM_db2_S5_Treatm!Q3*Weighting!E17</f>
        <v>59.556869371738131</v>
      </c>
      <c r="F3" s="6">
        <f ca="1">+TUM_db2_S5_Treatm!B3*Weighting!F2+TUM_db2_S5_Treatm!C3*Weighting!F3+TUM_db2_S5_Treatm!D3*Weighting!F4+TUM_db2_S5_Treatm!E3*Weighting!F5+TUM_db2_S5_Treatm!F3*Weighting!F6+TUM_db2_S5_Treatm!G3*Weighting!F7+TUM_db2_S5_Treatm!H3*Weighting!F8+TUM_db2_S5_Treatm!I3*Weighting!F9+TUM_db2_S5_Treatm!J3*Weighting!F10+TUM_db2_S5_Treatm!K3*Weighting!F11+TUM_db2_S5_Treatm!L3*Weighting!F12+TUM_db2_S5_Treatm!M3*Weighting!F13+TUM_db2_S5_Treatm!N3*Weighting!F14+TUM_db2_S5_Treatm!O3*Weighting!F15+TUM_db2_S5_Treatm!P3*Weighting!F16+TUM_db2_S5_Treatm!Q3*Weighting!F17</f>
        <v>20.510081952634156</v>
      </c>
      <c r="G3" s="6">
        <f>+TUM_db2_S5_Treatm!B3*Weighting!G2+TUM_db2_S5_Treatm!C3*Weighting!G3+TUM_db2_S5_Treatm!D3*Weighting!G4+TUM_db2_S5_Treatm!E3*Weighting!G5+TUM_db2_S5_Treatm!F3*Weighting!G6+TUM_db2_S5_Treatm!G3*Weighting!G7+TUM_db2_S5_Treatm!H3*Weighting!G8+TUM_db2_S5_Treatm!I3*Weighting!G9+TUM_db2_S5_Treatm!J3*Weighting!G10+TUM_db2_S5_Treatm!K3*Weighting!G11+TUM_db2_S5_Treatm!L3*Weighting!G12+TUM_db2_S5_Treatm!M3*Weighting!G13+TUM_db2_S5_Treatm!N3*Weighting!G14+TUM_db2_S5_Treatm!O3*Weighting!G15+TUM_db2_S5_Treatm!P3*Weighting!G16+TUM_db2_S5_Treatm!Q3*Weighting!G17</f>
        <v>4.8073347244932023</v>
      </c>
      <c r="H3" s="6">
        <f>+TUM_db2_S5_Treatm!B3*Weighting!H2+TUM_db2_S5_Treatm!C3*Weighting!H3+TUM_db2_S5_Treatm!D3*Weighting!H4+TUM_db2_S5_Treatm!E3*Weighting!H5+TUM_db2_S5_Treatm!F3*Weighting!H6+TUM_db2_S5_Treatm!G3*Weighting!H7+TUM_db2_S5_Treatm!H3*Weighting!H8+TUM_db2_S5_Treatm!I3*Weighting!H9+TUM_db2_S5_Treatm!J3*Weighting!H10+TUM_db2_S5_Treatm!K3*Weighting!H11+TUM_db2_S5_Treatm!L3*Weighting!H12+TUM_db2_S5_Treatm!M3*Weighting!H13+TUM_db2_S5_Treatm!N3*Weighting!H14+TUM_db2_S5_Treatm!O3*Weighting!H15+TUM_db2_S5_Treatm!P3*Weighting!H16+TUM_db2_S5_Treatm!Q3*Weighting!H17</f>
        <v>3.8574336799375759</v>
      </c>
      <c r="I3" s="6">
        <f>+TUM_db2_S5_Treatm!B3*Weighting!I2+TUM_db2_S5_Treatm!C3*Weighting!I3+TUM_db2_S5_Treatm!D3*Weighting!I4+TUM_db2_S5_Treatm!E3*Weighting!I5+TUM_db2_S5_Treatm!F3*Weighting!I6+TUM_db2_S5_Treatm!G3*Weighting!I7+TUM_db2_S5_Treatm!H3*Weighting!I8+TUM_db2_S5_Treatm!I3*Weighting!I9+TUM_db2_S5_Treatm!J3*Weighting!I10+TUM_db2_S5_Treatm!K3*Weighting!I11+TUM_db2_S5_Treatm!L3*Weighting!I12+TUM_db2_S5_Treatm!M3*Weighting!I13+TUM_db2_S5_Treatm!N3*Weighting!I14+TUM_db2_S5_Treatm!O3*Weighting!I15+TUM_db2_S5_Treatm!P3*Weighting!I16+TUM_db2_S5_Treatm!Q3*Weighting!I17</f>
        <v>5.6260028297324265</v>
      </c>
      <c r="J3" s="6">
        <f>+TUM_db2_S5_Treatm!B3*Weighting!J2+TUM_db2_S5_Treatm!C3*Weighting!J3+TUM_db2_S5_Treatm!D3*Weighting!J4+TUM_db2_S5_Treatm!E3*Weighting!J5+TUM_db2_S5_Treatm!F3*Weighting!J6+TUM_db2_S5_Treatm!G3*Weighting!J7+TUM_db2_S5_Treatm!H3*Weighting!J8+TUM_db2_S5_Treatm!I3*Weighting!J9+TUM_db2_S5_Treatm!J3*Weighting!J10+TUM_db2_S5_Treatm!K3*Weighting!J11+TUM_db2_S5_Treatm!L3*Weighting!J12+TUM_db2_S5_Treatm!M3*Weighting!J13+TUM_db2_S5_Treatm!N3*Weighting!J14+TUM_db2_S5_Treatm!O3*Weighting!J15+TUM_db2_S5_Treatm!P3*Weighting!J16+TUM_db2_S5_Treatm!Q3*Weighting!J17</f>
        <v>25.018696253170809</v>
      </c>
      <c r="K3" s="6">
        <f>+TUM_db2_S5_Treatm!B3*Weighting!K2+TUM_db2_S5_Treatm!C3*Weighting!K3+TUM_db2_S5_Treatm!D3*Weighting!K4+TUM_db2_S5_Treatm!E3*Weighting!K5+TUM_db2_S5_Treatm!F3*Weighting!K6+TUM_db2_S5_Treatm!G3*Weighting!K7+TUM_db2_S5_Treatm!H3*Weighting!K8+TUM_db2_S5_Treatm!I3*Weighting!K9+TUM_db2_S5_Treatm!J3*Weighting!K10+TUM_db2_S5_Treatm!K3*Weighting!K11+TUM_db2_S5_Treatm!L3*Weighting!K12+TUM_db2_S5_Treatm!M3*Weighting!K13+TUM_db2_S5_Treatm!N3*Weighting!K14+TUM_db2_S5_Treatm!O3*Weighting!K15+TUM_db2_S5_Treatm!P3*Weighting!K16+TUM_db2_S5_Treatm!Q3*Weighting!K17</f>
        <v>4.3760282299097</v>
      </c>
      <c r="L3" s="6">
        <f>+TUM_db2_S5_Treatm!B3*Weighting!L2+TUM_db2_S5_Treatm!C3*Weighting!L3+TUM_db2_S5_Treatm!D3*Weighting!L4+TUM_db2_S5_Treatm!E3*Weighting!L5+TUM_db2_S5_Treatm!F3*Weighting!L6+TUM_db2_S5_Treatm!G3*Weighting!L7+TUM_db2_S5_Treatm!H3*Weighting!L8+TUM_db2_S5_Treatm!I3*Weighting!L9+TUM_db2_S5_Treatm!J3*Weighting!L10+TUM_db2_S5_Treatm!K3*Weighting!L11+TUM_db2_S5_Treatm!L3*Weighting!L12+TUM_db2_S5_Treatm!M3*Weighting!L13+TUM_db2_S5_Treatm!N3*Weighting!L14+TUM_db2_S5_Treatm!O3*Weighting!L15+TUM_db2_S5_Treatm!P3*Weighting!L16+TUM_db2_S5_Treatm!Q3*Weighting!L17</f>
        <v>0.87340133181087454</v>
      </c>
      <c r="M3" s="6">
        <f>+TUM_db2_S5_Treatm!B3*Weighting!M2+TUM_db2_S5_Treatm!C3*Weighting!M3+TUM_db2_S5_Treatm!D3*Weighting!M4+TUM_db2_S5_Treatm!E3*Weighting!M5+TUM_db2_S5_Treatm!F3*Weighting!M6+TUM_db2_S5_Treatm!G3*Weighting!M7+TUM_db2_S5_Treatm!H3*Weighting!M8+TUM_db2_S5_Treatm!I3*Weighting!M9+TUM_db2_S5_Treatm!J3*Weighting!M10+TUM_db2_S5_Treatm!K3*Weighting!M11+TUM_db2_S5_Treatm!L3*Weighting!M12+TUM_db2_S5_Treatm!M3*Weighting!M13+TUM_db2_S5_Treatm!N3*Weighting!M14+TUM_db2_S5_Treatm!O3*Weighting!M15+TUM_db2_S5_Treatm!P3*Weighting!M16+TUM_db2_S5_Treatm!Q3*Weighting!M17</f>
        <v>2.2532008972319354E-3</v>
      </c>
      <c r="N3" s="6">
        <f>+TUM_db2_S5_Treatm!B3*Weighting!N2+TUM_db2_S5_Treatm!C3*Weighting!N3+TUM_db2_S5_Treatm!D3*Weighting!N4+TUM_db2_S5_Treatm!E3*Weighting!N5+TUM_db2_S5_Treatm!F3*Weighting!N6+TUM_db2_S5_Treatm!G3*Weighting!N7+TUM_db2_S5_Treatm!H3*Weighting!N8+TUM_db2_S5_Treatm!I3*Weighting!N9+TUM_db2_S5_Treatm!J3*Weighting!N10+TUM_db2_S5_Treatm!K3*Weighting!N11+TUM_db2_S5_Treatm!L3*Weighting!N12+TUM_db2_S5_Treatm!M3*Weighting!N13+TUM_db2_S5_Treatm!N3*Weighting!N14+TUM_db2_S5_Treatm!O3*Weighting!N15+TUM_db2_S5_Treatm!P3*Weighting!N16+TUM_db2_S5_Treatm!Q3*Weighting!N17</f>
        <v>0.45100999805635716</v>
      </c>
      <c r="O3" s="6">
        <f>+TUM_db2_S5_Treatm!B3*Weighting!O2+TUM_db2_S5_Treatm!C3*Weighting!O3+TUM_db2_S5_Treatm!D3*Weighting!O4+TUM_db2_S5_Treatm!E3*Weighting!O5+TUM_db2_S5_Treatm!F3*Weighting!O6+TUM_db2_S5_Treatm!G3*Weighting!O7+TUM_db2_S5_Treatm!H3*Weighting!O8+TUM_db2_S5_Treatm!I3*Weighting!O9+TUM_db2_S5_Treatm!J3*Weighting!O10+TUM_db2_S5_Treatm!K3*Weighting!O11+TUM_db2_S5_Treatm!L3*Weighting!O12+TUM_db2_S5_Treatm!M3*Weighting!O13+TUM_db2_S5_Treatm!N3*Weighting!O14+TUM_db2_S5_Treatm!O3*Weighting!O15+TUM_db2_S5_Treatm!P3*Weighting!O16+TUM_db2_S5_Treatm!Q3*Weighting!O17</f>
        <v>0.14992756232032867</v>
      </c>
      <c r="P3" s="6">
        <f>+TUM_db2_S5_Treatm!B3*Weighting!P2+TUM_db2_S5_Treatm!C3*Weighting!P3+TUM_db2_S5_Treatm!D3*Weighting!P4+TUM_db2_S5_Treatm!E3*Weighting!P5+TUM_db2_S5_Treatm!F3*Weighting!P6+TUM_db2_S5_Treatm!G3*Weighting!P7+TUM_db2_S5_Treatm!H3*Weighting!P8+TUM_db2_S5_Treatm!I3*Weighting!P9+TUM_db2_S5_Treatm!J3*Weighting!P10+TUM_db2_S5_Treatm!K3*Weighting!P11+TUM_db2_S5_Treatm!L3*Weighting!P12+TUM_db2_S5_Treatm!M3*Weighting!P13+TUM_db2_S5_Treatm!N3*Weighting!P14+TUM_db2_S5_Treatm!O3*Weighting!P15+TUM_db2_S5_Treatm!P3*Weighting!P16+TUM_db2_S5_Treatm!Q3*Weighting!P17</f>
        <v>0.18041939351132025</v>
      </c>
      <c r="Q3" s="6">
        <f>+TUM_db2_S5_Treatm!B3*Weighting!Q2+TUM_db2_S5_Treatm!C3*Weighting!Q3+TUM_db2_S5_Treatm!D3*Weighting!Q4+TUM_db2_S5_Treatm!E3*Weighting!Q5+TUM_db2_S5_Treatm!F3*Weighting!Q6+TUM_db2_S5_Treatm!G3*Weighting!Q7+TUM_db2_S5_Treatm!H3*Weighting!Q8+TUM_db2_S5_Treatm!I3*Weighting!Q9+TUM_db2_S5_Treatm!J3*Weighting!Q10+TUM_db2_S5_Treatm!K3*Weighting!Q11+TUM_db2_S5_Treatm!L3*Weighting!Q12+TUM_db2_S5_Treatm!M3*Weighting!Q13+TUM_db2_S5_Treatm!N3*Weighting!Q14+TUM_db2_S5_Treatm!O3*Weighting!Q15+TUM_db2_S5_Treatm!P3*Weighting!Q16+TUM_db2_S5_Treatm!Q3*Weighting!Q17</f>
        <v>1.7640444102846632E-2</v>
      </c>
      <c r="R3" s="6">
        <f>+TUM_db2_S5_Treatm!B3*Weighting!R2+TUM_db2_S5_Treatm!C3*Weighting!R3+TUM_db2_S5_Treatm!D3*Weighting!R4+TUM_db2_S5_Treatm!E3*Weighting!R5+TUM_db2_S5_Treatm!F3*Weighting!R6+TUM_db2_S5_Treatm!G3*Weighting!R7+TUM_db2_S5_Treatm!H3*Weighting!R8+TUM_db2_S5_Treatm!I3*Weighting!R9+TUM_db2_S5_Treatm!J3*Weighting!R10+TUM_db2_S5_Treatm!K3*Weighting!R11+TUM_db2_S5_Treatm!L3*Weighting!R12+TUM_db2_S5_Treatm!M3*Weighting!R13+TUM_db2_S5_Treatm!N3*Weighting!R14+TUM_db2_S5_Treatm!O3*Weighting!R15+TUM_db2_S5_Treatm!P3*Weighting!R16+TUM_db2_S5_Treatm!Q3*Weighting!R17</f>
        <v>72.790799825678363</v>
      </c>
      <c r="S3" s="6">
        <f>+TUM_db2_S5_Treatm!B3*Weighting!S2+TUM_db2_S5_Treatm!C3*Weighting!S3+TUM_db2_S5_Treatm!D3*Weighting!S4+TUM_db2_S5_Treatm!E3*Weighting!S5+TUM_db2_S5_Treatm!F3*Weighting!S6+TUM_db2_S5_Treatm!G3*Weighting!S7+TUM_db2_S5_Treatm!H3*Weighting!S8+TUM_db2_S5_Treatm!I3*Weighting!S9+TUM_db2_S5_Treatm!J3*Weighting!S10+TUM_db2_S5_Treatm!K3*Weighting!S11+TUM_db2_S5_Treatm!L3*Weighting!S12+TUM_db2_S5_Treatm!M3*Weighting!S13+TUM_db2_S5_Treatm!N3*Weighting!S14+TUM_db2_S5_Treatm!O3*Weighting!S15+TUM_db2_S5_Treatm!P3*Weighting!S16+TUM_db2_S5_Treatm!Q3*Weighting!S17</f>
        <v>0.4375315146788169</v>
      </c>
      <c r="T3" s="6">
        <f>+TUM_db2_S5_Treatm!B3*Weighting!T2+TUM_db2_S5_Treatm!C3*Weighting!T3+TUM_db2_S5_Treatm!D3*Weighting!T4+TUM_db2_S5_Treatm!E3*Weighting!T5+TUM_db2_S5_Treatm!F3*Weighting!T6+TUM_db2_S5_Treatm!G3*Weighting!T7+TUM_db2_S5_Treatm!H3*Weighting!T8+TUM_db2_S5_Treatm!I3*Weighting!T9+TUM_db2_S5_Treatm!J3*Weighting!T10+TUM_db2_S5_Treatm!K3*Weighting!T11+TUM_db2_S5_Treatm!L3*Weighting!T12+TUM_db2_S5_Treatm!M3*Weighting!T13+TUM_db2_S5_Treatm!N3*Weighting!T14+TUM_db2_S5_Treatm!O3*Weighting!T15+TUM_db2_S5_Treatm!P3*Weighting!T16+TUM_db2_S5_Treatm!Q3*Weighting!T17</f>
        <v>0.57585124596514159</v>
      </c>
      <c r="U3" s="6">
        <f>+TUM_db2_S5_Treatm!B3*Weighting!U2+TUM_db2_S5_Treatm!C3*Weighting!U3+TUM_db2_S5_Treatm!D3*Weighting!U4+TUM_db2_S5_Treatm!E3*Weighting!U5+TUM_db2_S5_Treatm!F3*Weighting!U6+TUM_db2_S5_Treatm!G3*Weighting!U7+TUM_db2_S5_Treatm!H3*Weighting!U8+TUM_db2_S5_Treatm!I3*Weighting!U9+TUM_db2_S5_Treatm!J3*Weighting!U10+TUM_db2_S5_Treatm!K3*Weighting!U11+TUM_db2_S5_Treatm!L3*Weighting!U12+TUM_db2_S5_Treatm!M3*Weighting!U13+TUM_db2_S5_Treatm!N3*Weighting!U14+TUM_db2_S5_Treatm!O3*Weighting!U15+TUM_db2_S5_Treatm!P3*Weighting!U16+TUM_db2_S5_Treatm!Q3*Weighting!U17</f>
        <v>1.4527962140477373E-2</v>
      </c>
      <c r="V3" s="6">
        <f>+TUM_db2_S5_Treatm!B3*Weighting!V2+TUM_db2_S5_Treatm!C3*Weighting!V3+TUM_db2_S5_Treatm!D3*Weighting!V4+TUM_db2_S5_Treatm!E3*Weighting!V5+TUM_db2_S5_Treatm!F3*Weighting!V6+TUM_db2_S5_Treatm!G3*Weighting!V7+TUM_db2_S5_Treatm!H3*Weighting!V8+TUM_db2_S5_Treatm!I3*Weighting!V9+TUM_db2_S5_Treatm!J3*Weighting!V10+TUM_db2_S5_Treatm!K3*Weighting!V11+TUM_db2_S5_Treatm!L3*Weighting!V12+TUM_db2_S5_Treatm!M3*Weighting!V13+TUM_db2_S5_Treatm!N3*Weighting!V14+TUM_db2_S5_Treatm!O3*Weighting!V15+TUM_db2_S5_Treatm!P3*Weighting!V16+TUM_db2_S5_Treatm!Q3*Weighting!V17</f>
        <v>4.5370010093600074E-2</v>
      </c>
      <c r="W3" s="6">
        <f>+TUM_db2_S5_Treatm!B3*Weighting!W2+TUM_db2_S5_Treatm!C3*Weighting!W3+TUM_db2_S5_Treatm!D3*Weighting!W4+TUM_db2_S5_Treatm!E3*Weighting!W5+TUM_db2_S5_Treatm!F3*Weighting!W6+TUM_db2_S5_Treatm!G3*Weighting!W7+TUM_db2_S5_Treatm!H3*Weighting!W8+TUM_db2_S5_Treatm!I3*Weighting!W9+TUM_db2_S5_Treatm!J3*Weighting!W10+TUM_db2_S5_Treatm!K3*Weighting!W11+TUM_db2_S5_Treatm!L3*Weighting!W12+TUM_db2_S5_Treatm!M3*Weighting!W13+TUM_db2_S5_Treatm!N3*Weighting!W14+TUM_db2_S5_Treatm!O3*Weighting!W15+TUM_db2_S5_Treatm!P3*Weighting!W16+TUM_db2_S5_Treatm!Q3*Weighting!W17</f>
        <v>0.13093317055931303</v>
      </c>
      <c r="X3" s="6">
        <f>+TUM_db2_S5_Treatm!B3*Weighting!X2+TUM_db2_S5_Treatm!C3*Weighting!X3+TUM_db2_S5_Treatm!D3*Weighting!X4+TUM_db2_S5_Treatm!E3*Weighting!X5+TUM_db2_S5_Treatm!F3*Weighting!X6+TUM_db2_S5_Treatm!G3*Weighting!X7+TUM_db2_S5_Treatm!H3*Weighting!X8+TUM_db2_S5_Treatm!I3*Weighting!X9+TUM_db2_S5_Treatm!J3*Weighting!X10+TUM_db2_S5_Treatm!K3*Weighting!X11+TUM_db2_S5_Treatm!L3*Weighting!X12+TUM_db2_S5_Treatm!M3*Weighting!X13+TUM_db2_S5_Treatm!N3*Weighting!X14+TUM_db2_S5_Treatm!O3*Weighting!X15+TUM_db2_S5_Treatm!P3*Weighting!X16+TUM_db2_S5_Treatm!Q3*Weighting!X17</f>
        <v>5.8467692880123292E-3</v>
      </c>
      <c r="Y3" s="6">
        <f>+TUM_db2_S5_Treatm!B3*Weighting!Y2+TUM_db2_S5_Treatm!C3*Weighting!Y3+TUM_db2_S5_Treatm!D3*Weighting!Y4+TUM_db2_S5_Treatm!E3*Weighting!Y5+TUM_db2_S5_Treatm!F3*Weighting!Y6+TUM_db2_S5_Treatm!G3*Weighting!Y7+TUM_db2_S5_Treatm!H3*Weighting!Y8+TUM_db2_S5_Treatm!I3*Weighting!Y9+TUM_db2_S5_Treatm!J3*Weighting!Y10+TUM_db2_S5_Treatm!K3*Weighting!Y11+TUM_db2_S5_Treatm!L3*Weighting!Y12+TUM_db2_S5_Treatm!M3*Weighting!Y13+TUM_db2_S5_Treatm!N3*Weighting!Y14+TUM_db2_S5_Treatm!O3*Weighting!Y15+TUM_db2_S5_Treatm!P3*Weighting!Y16+TUM_db2_S5_Treatm!Q3*Weighting!Y17</f>
        <v>0.6706175152862941</v>
      </c>
      <c r="Z3" s="6">
        <f>+TUM_db2_S5_Treatm!B3*Weighting!Z2+TUM_db2_S5_Treatm!C3*Weighting!Z3+TUM_db2_S5_Treatm!D3*Weighting!Z4+TUM_db2_S5_Treatm!E3*Weighting!Z5+TUM_db2_S5_Treatm!F3*Weighting!Z6+TUM_db2_S5_Treatm!G3*Weighting!Z7+TUM_db2_S5_Treatm!H3*Weighting!Z8+TUM_db2_S5_Treatm!I3*Weighting!Z9+TUM_db2_S5_Treatm!J3*Weighting!Z10+TUM_db2_S5_Treatm!K3*Weighting!Z11+TUM_db2_S5_Treatm!L3*Weighting!Z12+TUM_db2_S5_Treatm!M3*Weighting!Z13+TUM_db2_S5_Treatm!N3*Weighting!Z14+TUM_db2_S5_Treatm!O3*Weighting!Z15+TUM_db2_S5_Treatm!P3*Weighting!Z16+TUM_db2_S5_Treatm!Q3*Weighting!Z17</f>
        <v>0.10470645573813513</v>
      </c>
      <c r="AA3" s="6">
        <f>+TUM_db2_S5_Treatm!B3*Weighting!AA2+TUM_db2_S5_Treatm!C3*Weighting!AA3+TUM_db2_S5_Treatm!D3*Weighting!AA4+TUM_db2_S5_Treatm!E3*Weighting!AA5+TUM_db2_S5_Treatm!F3*Weighting!AA6+TUM_db2_S5_Treatm!G3*Weighting!AA7+TUM_db2_S5_Treatm!H3*Weighting!AA8+TUM_db2_S5_Treatm!I3*Weighting!AA9+TUM_db2_S5_Treatm!J3*Weighting!AA10+TUM_db2_S5_Treatm!K3*Weighting!AA11+TUM_db2_S5_Treatm!L3*Weighting!AA12+TUM_db2_S5_Treatm!M3*Weighting!AA13+TUM_db2_S5_Treatm!N3*Weighting!AA14+TUM_db2_S5_Treatm!O3*Weighting!AA15+TUM_db2_S5_Treatm!P3*Weighting!AA16+TUM_db2_S5_Treatm!Q3*Weighting!AA17</f>
        <v>0.46651919176411005</v>
      </c>
    </row>
    <row r="4" spans="1:27" x14ac:dyDescent="0.35">
      <c r="A4" s="5" t="s">
        <v>3</v>
      </c>
      <c r="B4" s="6">
        <f ca="1">+TUM_db2_S5_Treatm!B4*Weighting!B2+TUM_db2_S5_Treatm!C4*Weighting!B3+TUM_db2_S5_Treatm!D4*Weighting!B4+TUM_db2_S5_Treatm!E4*Weighting!B5+TUM_db2_S5_Treatm!F4*Weighting!B6+TUM_db2_S5_Treatm!G4*Weighting!B7+TUM_db2_S5_Treatm!H4*Weighting!B8+TUM_db2_S5_Treatm!I4*Weighting!B9+TUM_db2_S5_Treatm!J4*Weighting!B10+TUM_db2_S5_Treatm!K4*Weighting!B11+TUM_db2_S5_Treatm!L4*Weighting!B12+TUM_db2_S5_Treatm!M4*Weighting!B13+TUM_db2_S5_Treatm!N4*Weighting!B14+TUM_db2_S5_Treatm!O4*Weighting!B15+TUM_db2_S5_Treatm!P4*Weighting!B16+TUM_db2_S5_Treatm!Q4*Weighting!B17</f>
        <v>22.863537983271577</v>
      </c>
      <c r="C4" s="6">
        <f ca="1">+TUM_db2_S5_Treatm!B4*Weighting!C2+TUM_db2_S5_Treatm!C4*Weighting!C3+TUM_db2_S5_Treatm!D4*Weighting!C4+TUM_db2_S5_Treatm!E4*Weighting!C5+TUM_db2_S5_Treatm!F4*Weighting!C6+TUM_db2_S5_Treatm!G4*Weighting!C7+TUM_db2_S5_Treatm!H4*Weighting!C8+TUM_db2_S5_Treatm!I4*Weighting!C9+TUM_db2_S5_Treatm!J4*Weighting!C10+TUM_db2_S5_Treatm!K4*Weighting!C11+TUM_db2_S5_Treatm!L4*Weighting!C12+TUM_db2_S5_Treatm!M4*Weighting!C13+TUM_db2_S5_Treatm!N4*Weighting!C14+TUM_db2_S5_Treatm!O4*Weighting!C15+TUM_db2_S5_Treatm!P4*Weighting!C16+TUM_db2_S5_Treatm!Q4*Weighting!C17</f>
        <v>18.695553168749381</v>
      </c>
      <c r="D4" s="6">
        <f ca="1">+TUM_db2_S5_Treatm!B4*Weighting!D2+TUM_db2_S5_Treatm!C4*Weighting!D3+TUM_db2_S5_Treatm!D4*Weighting!D4+TUM_db2_S5_Treatm!E4*Weighting!D5+TUM_db2_S5_Treatm!F4*Weighting!D6+TUM_db2_S5_Treatm!G4*Weighting!D7+TUM_db2_S5_Treatm!H4*Weighting!D8+TUM_db2_S5_Treatm!I4*Weighting!D9+TUM_db2_S5_Treatm!J4*Weighting!D10+TUM_db2_S5_Treatm!K4*Weighting!D11+TUM_db2_S5_Treatm!L4*Weighting!D12+TUM_db2_S5_Treatm!M4*Weighting!D13+TUM_db2_S5_Treatm!N4*Weighting!D14+TUM_db2_S5_Treatm!O4*Weighting!D15+TUM_db2_S5_Treatm!P4*Weighting!D16+TUM_db2_S5_Treatm!Q4*Weighting!D17</f>
        <v>22.580696577990864</v>
      </c>
      <c r="E4" s="6">
        <f ca="1">+TUM_db2_S5_Treatm!B4*Weighting!E2+TUM_db2_S5_Treatm!C4*Weighting!E3+TUM_db2_S5_Treatm!D4*Weighting!E4+TUM_db2_S5_Treatm!E4*Weighting!E5+TUM_db2_S5_Treatm!F4*Weighting!E6+TUM_db2_S5_Treatm!G4*Weighting!E7+TUM_db2_S5_Treatm!H4*Weighting!E8+TUM_db2_S5_Treatm!I4*Weighting!E9+TUM_db2_S5_Treatm!J4*Weighting!E10+TUM_db2_S5_Treatm!K4*Weighting!E11+TUM_db2_S5_Treatm!L4*Weighting!E12+TUM_db2_S5_Treatm!M4*Weighting!E13+TUM_db2_S5_Treatm!N4*Weighting!E14+TUM_db2_S5_Treatm!O4*Weighting!E15+TUM_db2_S5_Treatm!P4*Weighting!E16+TUM_db2_S5_Treatm!Q4*Weighting!E17</f>
        <v>11.003396842574501</v>
      </c>
      <c r="F4" s="6">
        <f ca="1">+TUM_db2_S5_Treatm!B4*Weighting!F2+TUM_db2_S5_Treatm!C4*Weighting!F3+TUM_db2_S5_Treatm!D4*Weighting!F4+TUM_db2_S5_Treatm!E4*Weighting!F5+TUM_db2_S5_Treatm!F4*Weighting!F6+TUM_db2_S5_Treatm!G4*Weighting!F7+TUM_db2_S5_Treatm!H4*Weighting!F8+TUM_db2_S5_Treatm!I4*Weighting!F9+TUM_db2_S5_Treatm!J4*Weighting!F10+TUM_db2_S5_Treatm!K4*Weighting!F11+TUM_db2_S5_Treatm!L4*Weighting!F12+TUM_db2_S5_Treatm!M4*Weighting!F13+TUM_db2_S5_Treatm!N4*Weighting!F14+TUM_db2_S5_Treatm!O4*Weighting!F15+TUM_db2_S5_Treatm!P4*Weighting!F16+TUM_db2_S5_Treatm!Q4*Weighting!F17</f>
        <v>21.616926994451415</v>
      </c>
      <c r="G4" s="6">
        <f>+TUM_db2_S5_Treatm!B4*Weighting!G2+TUM_db2_S5_Treatm!C4*Weighting!G3+TUM_db2_S5_Treatm!D4*Weighting!G4+TUM_db2_S5_Treatm!E4*Weighting!G5+TUM_db2_S5_Treatm!F4*Weighting!G6+TUM_db2_S5_Treatm!G4*Weighting!G7+TUM_db2_S5_Treatm!H4*Weighting!G8+TUM_db2_S5_Treatm!I4*Weighting!G9+TUM_db2_S5_Treatm!J4*Weighting!G10+TUM_db2_S5_Treatm!K4*Weighting!G11+TUM_db2_S5_Treatm!L4*Weighting!G12+TUM_db2_S5_Treatm!M4*Weighting!G13+TUM_db2_S5_Treatm!N4*Weighting!G14+TUM_db2_S5_Treatm!O4*Weighting!G15+TUM_db2_S5_Treatm!P4*Weighting!G16+TUM_db2_S5_Treatm!Q4*Weighting!G17</f>
        <v>12.414989541353407</v>
      </c>
      <c r="H4" s="6">
        <f>+TUM_db2_S5_Treatm!B4*Weighting!H2+TUM_db2_S5_Treatm!C4*Weighting!H3+TUM_db2_S5_Treatm!D4*Weighting!H4+TUM_db2_S5_Treatm!E4*Weighting!H5+TUM_db2_S5_Treatm!F4*Weighting!H6+TUM_db2_S5_Treatm!G4*Weighting!H7+TUM_db2_S5_Treatm!H4*Weighting!H8+TUM_db2_S5_Treatm!I4*Weighting!H9+TUM_db2_S5_Treatm!J4*Weighting!H10+TUM_db2_S5_Treatm!K4*Weighting!H11+TUM_db2_S5_Treatm!L4*Weighting!H12+TUM_db2_S5_Treatm!M4*Weighting!H13+TUM_db2_S5_Treatm!N4*Weighting!H14+TUM_db2_S5_Treatm!O4*Weighting!H15+TUM_db2_S5_Treatm!P4*Weighting!H16+TUM_db2_S5_Treatm!Q4*Weighting!H17</f>
        <v>11.656477647876764</v>
      </c>
      <c r="I4" s="6">
        <f>+TUM_db2_S5_Treatm!B4*Weighting!I2+TUM_db2_S5_Treatm!C4*Weighting!I3+TUM_db2_S5_Treatm!D4*Weighting!I4+TUM_db2_S5_Treatm!E4*Weighting!I5+TUM_db2_S5_Treatm!F4*Weighting!I6+TUM_db2_S5_Treatm!G4*Weighting!I7+TUM_db2_S5_Treatm!H4*Weighting!I8+TUM_db2_S5_Treatm!I4*Weighting!I9+TUM_db2_S5_Treatm!J4*Weighting!I10+TUM_db2_S5_Treatm!K4*Weighting!I11+TUM_db2_S5_Treatm!L4*Weighting!I12+TUM_db2_S5_Treatm!M4*Weighting!I13+TUM_db2_S5_Treatm!N4*Weighting!I14+TUM_db2_S5_Treatm!O4*Weighting!I15+TUM_db2_S5_Treatm!P4*Weighting!I16+TUM_db2_S5_Treatm!Q4*Weighting!I17</f>
        <v>12.955689731781444</v>
      </c>
      <c r="J4" s="6">
        <f>+TUM_db2_S5_Treatm!B4*Weighting!J2+TUM_db2_S5_Treatm!C4*Weighting!J3+TUM_db2_S5_Treatm!D4*Weighting!J4+TUM_db2_S5_Treatm!E4*Weighting!J5+TUM_db2_S5_Treatm!F4*Weighting!J6+TUM_db2_S5_Treatm!G4*Weighting!J7+TUM_db2_S5_Treatm!H4*Weighting!J8+TUM_db2_S5_Treatm!I4*Weighting!J9+TUM_db2_S5_Treatm!J4*Weighting!J10+TUM_db2_S5_Treatm!K4*Weighting!J11+TUM_db2_S5_Treatm!L4*Weighting!J12+TUM_db2_S5_Treatm!M4*Weighting!J13+TUM_db2_S5_Treatm!N4*Weighting!J14+TUM_db2_S5_Treatm!O4*Weighting!J15+TUM_db2_S5_Treatm!P4*Weighting!J16+TUM_db2_S5_Treatm!Q4*Weighting!J17</f>
        <v>9.1506726859914913</v>
      </c>
      <c r="K4" s="6">
        <f>+TUM_db2_S5_Treatm!B4*Weighting!K2+TUM_db2_S5_Treatm!C4*Weighting!K3+TUM_db2_S5_Treatm!D4*Weighting!K4+TUM_db2_S5_Treatm!E4*Weighting!K5+TUM_db2_S5_Treatm!F4*Weighting!K6+TUM_db2_S5_Treatm!G4*Weighting!K7+TUM_db2_S5_Treatm!H4*Weighting!K8+TUM_db2_S5_Treatm!I4*Weighting!K9+TUM_db2_S5_Treatm!J4*Weighting!K10+TUM_db2_S5_Treatm!K4*Weighting!K11+TUM_db2_S5_Treatm!L4*Weighting!K12+TUM_db2_S5_Treatm!M4*Weighting!K13+TUM_db2_S5_Treatm!N4*Weighting!K14+TUM_db2_S5_Treatm!O4*Weighting!K15+TUM_db2_S5_Treatm!P4*Weighting!K16+TUM_db2_S5_Treatm!Q4*Weighting!K17</f>
        <v>12.393625029245868</v>
      </c>
      <c r="L4" s="6">
        <f>+TUM_db2_S5_Treatm!B4*Weighting!L2+TUM_db2_S5_Treatm!C4*Weighting!L3+TUM_db2_S5_Treatm!D4*Weighting!L4+TUM_db2_S5_Treatm!E4*Weighting!L5+TUM_db2_S5_Treatm!F4*Weighting!L6+TUM_db2_S5_Treatm!G4*Weighting!L7+TUM_db2_S5_Treatm!H4*Weighting!L8+TUM_db2_S5_Treatm!I4*Weighting!L9+TUM_db2_S5_Treatm!J4*Weighting!L10+TUM_db2_S5_Treatm!K4*Weighting!L11+TUM_db2_S5_Treatm!L4*Weighting!L12+TUM_db2_S5_Treatm!M4*Weighting!L13+TUM_db2_S5_Treatm!N4*Weighting!L14+TUM_db2_S5_Treatm!O4*Weighting!L15+TUM_db2_S5_Treatm!P4*Weighting!L16+TUM_db2_S5_Treatm!Q4*Weighting!L17</f>
        <v>15.2495309411467</v>
      </c>
      <c r="M4" s="6">
        <f>+TUM_db2_S5_Treatm!B4*Weighting!M2+TUM_db2_S5_Treatm!C4*Weighting!M3+TUM_db2_S5_Treatm!D4*Weighting!M4+TUM_db2_S5_Treatm!E4*Weighting!M5+TUM_db2_S5_Treatm!F4*Weighting!M6+TUM_db2_S5_Treatm!G4*Weighting!M7+TUM_db2_S5_Treatm!H4*Weighting!M8+TUM_db2_S5_Treatm!I4*Weighting!M9+TUM_db2_S5_Treatm!J4*Weighting!M10+TUM_db2_S5_Treatm!K4*Weighting!M11+TUM_db2_S5_Treatm!L4*Weighting!M12+TUM_db2_S5_Treatm!M4*Weighting!M13+TUM_db2_S5_Treatm!N4*Weighting!M14+TUM_db2_S5_Treatm!O4*Weighting!M15+TUM_db2_S5_Treatm!P4*Weighting!M16+TUM_db2_S5_Treatm!Q4*Weighting!M17</f>
        <v>0.46957232934606002</v>
      </c>
      <c r="N4" s="6">
        <f>+TUM_db2_S5_Treatm!B4*Weighting!N2+TUM_db2_S5_Treatm!C4*Weighting!N3+TUM_db2_S5_Treatm!D4*Weighting!N4+TUM_db2_S5_Treatm!E4*Weighting!N5+TUM_db2_S5_Treatm!F4*Weighting!N6+TUM_db2_S5_Treatm!G4*Weighting!N7+TUM_db2_S5_Treatm!H4*Weighting!N8+TUM_db2_S5_Treatm!I4*Weighting!N9+TUM_db2_S5_Treatm!J4*Weighting!N10+TUM_db2_S5_Treatm!K4*Weighting!N11+TUM_db2_S5_Treatm!L4*Weighting!N12+TUM_db2_S5_Treatm!M4*Weighting!N13+TUM_db2_S5_Treatm!N4*Weighting!N14+TUM_db2_S5_Treatm!O4*Weighting!N15+TUM_db2_S5_Treatm!P4*Weighting!N16+TUM_db2_S5_Treatm!Q4*Weighting!N17</f>
        <v>43.562676058010467</v>
      </c>
      <c r="O4" s="6">
        <f>+TUM_db2_S5_Treatm!B4*Weighting!O2+TUM_db2_S5_Treatm!C4*Weighting!O3+TUM_db2_S5_Treatm!D4*Weighting!O4+TUM_db2_S5_Treatm!E4*Weighting!O5+TUM_db2_S5_Treatm!F4*Weighting!O6+TUM_db2_S5_Treatm!G4*Weighting!O7+TUM_db2_S5_Treatm!H4*Weighting!O8+TUM_db2_S5_Treatm!I4*Weighting!O9+TUM_db2_S5_Treatm!J4*Weighting!O10+TUM_db2_S5_Treatm!K4*Weighting!O11+TUM_db2_S5_Treatm!L4*Weighting!O12+TUM_db2_S5_Treatm!M4*Weighting!O13+TUM_db2_S5_Treatm!N4*Weighting!O14+TUM_db2_S5_Treatm!O4*Weighting!O15+TUM_db2_S5_Treatm!P4*Weighting!O16+TUM_db2_S5_Treatm!Q4*Weighting!O17</f>
        <v>15.888123804947536</v>
      </c>
      <c r="P4" s="6">
        <f>+TUM_db2_S5_Treatm!B4*Weighting!P2+TUM_db2_S5_Treatm!C4*Weighting!P3+TUM_db2_S5_Treatm!D4*Weighting!P4+TUM_db2_S5_Treatm!E4*Weighting!P5+TUM_db2_S5_Treatm!F4*Weighting!P6+TUM_db2_S5_Treatm!G4*Weighting!P7+TUM_db2_S5_Treatm!H4*Weighting!P8+TUM_db2_S5_Treatm!I4*Weighting!P9+TUM_db2_S5_Treatm!J4*Weighting!P10+TUM_db2_S5_Treatm!K4*Weighting!P11+TUM_db2_S5_Treatm!L4*Weighting!P12+TUM_db2_S5_Treatm!M4*Weighting!P13+TUM_db2_S5_Treatm!N4*Weighting!P14+TUM_db2_S5_Treatm!O4*Weighting!P15+TUM_db2_S5_Treatm!P4*Weighting!P16+TUM_db2_S5_Treatm!Q4*Weighting!P17</f>
        <v>18.680799466924082</v>
      </c>
      <c r="Q4" s="6">
        <f>+TUM_db2_S5_Treatm!B4*Weighting!Q2+TUM_db2_S5_Treatm!C4*Weighting!Q3+TUM_db2_S5_Treatm!D4*Weighting!Q4+TUM_db2_S5_Treatm!E4*Weighting!Q5+TUM_db2_S5_Treatm!F4*Weighting!Q6+TUM_db2_S5_Treatm!G4*Weighting!Q7+TUM_db2_S5_Treatm!H4*Weighting!Q8+TUM_db2_S5_Treatm!I4*Weighting!Q9+TUM_db2_S5_Treatm!J4*Weighting!Q10+TUM_db2_S5_Treatm!K4*Weighting!Q11+TUM_db2_S5_Treatm!L4*Weighting!Q12+TUM_db2_S5_Treatm!M4*Weighting!Q13+TUM_db2_S5_Treatm!N4*Weighting!Q14+TUM_db2_S5_Treatm!O4*Weighting!Q15+TUM_db2_S5_Treatm!P4*Weighting!Q16+TUM_db2_S5_Treatm!Q4*Weighting!Q17</f>
        <v>0.97166812384515422</v>
      </c>
      <c r="R4" s="6">
        <f>+TUM_db2_S5_Treatm!B4*Weighting!R2+TUM_db2_S5_Treatm!C4*Weighting!R3+TUM_db2_S5_Treatm!D4*Weighting!R4+TUM_db2_S5_Treatm!E4*Weighting!R5+TUM_db2_S5_Treatm!F4*Weighting!R6+TUM_db2_S5_Treatm!G4*Weighting!R7+TUM_db2_S5_Treatm!H4*Weighting!R8+TUM_db2_S5_Treatm!I4*Weighting!R9+TUM_db2_S5_Treatm!J4*Weighting!R10+TUM_db2_S5_Treatm!K4*Weighting!R11+TUM_db2_S5_Treatm!L4*Weighting!R12+TUM_db2_S5_Treatm!M4*Weighting!R13+TUM_db2_S5_Treatm!N4*Weighting!R14+TUM_db2_S5_Treatm!O4*Weighting!R15+TUM_db2_S5_Treatm!P4*Weighting!R16+TUM_db2_S5_Treatm!Q4*Weighting!R17</f>
        <v>10.409497516043414</v>
      </c>
      <c r="S4" s="6">
        <f>+TUM_db2_S5_Treatm!B4*Weighting!S2+TUM_db2_S5_Treatm!C4*Weighting!S3+TUM_db2_S5_Treatm!D4*Weighting!S4+TUM_db2_S5_Treatm!E4*Weighting!S5+TUM_db2_S5_Treatm!F4*Weighting!S6+TUM_db2_S5_Treatm!G4*Weighting!S7+TUM_db2_S5_Treatm!H4*Weighting!S8+TUM_db2_S5_Treatm!I4*Weighting!S9+TUM_db2_S5_Treatm!J4*Weighting!S10+TUM_db2_S5_Treatm!K4*Weighting!S11+TUM_db2_S5_Treatm!L4*Weighting!S12+TUM_db2_S5_Treatm!M4*Weighting!S13+TUM_db2_S5_Treatm!N4*Weighting!S14+TUM_db2_S5_Treatm!O4*Weighting!S15+TUM_db2_S5_Treatm!P4*Weighting!S16+TUM_db2_S5_Treatm!Q4*Weighting!S17</f>
        <v>27.937610453274374</v>
      </c>
      <c r="T4" s="6">
        <f>+TUM_db2_S5_Treatm!B4*Weighting!T2+TUM_db2_S5_Treatm!C4*Weighting!T3+TUM_db2_S5_Treatm!D4*Weighting!T4+TUM_db2_S5_Treatm!E4*Weighting!T5+TUM_db2_S5_Treatm!F4*Weighting!T6+TUM_db2_S5_Treatm!G4*Weighting!T7+TUM_db2_S5_Treatm!H4*Weighting!T8+TUM_db2_S5_Treatm!I4*Weighting!T9+TUM_db2_S5_Treatm!J4*Weighting!T10+TUM_db2_S5_Treatm!K4*Weighting!T11+TUM_db2_S5_Treatm!L4*Weighting!T12+TUM_db2_S5_Treatm!M4*Weighting!T13+TUM_db2_S5_Treatm!N4*Weighting!T14+TUM_db2_S5_Treatm!O4*Weighting!T15+TUM_db2_S5_Treatm!P4*Weighting!T16+TUM_db2_S5_Treatm!Q4*Weighting!T17</f>
        <v>38.627706655857857</v>
      </c>
      <c r="U4" s="6">
        <f>+TUM_db2_S5_Treatm!B4*Weighting!U2+TUM_db2_S5_Treatm!C4*Weighting!U3+TUM_db2_S5_Treatm!D4*Weighting!U4+TUM_db2_S5_Treatm!E4*Weighting!U5+TUM_db2_S5_Treatm!F4*Weighting!U6+TUM_db2_S5_Treatm!G4*Weighting!U7+TUM_db2_S5_Treatm!H4*Weighting!U8+TUM_db2_S5_Treatm!I4*Weighting!U9+TUM_db2_S5_Treatm!J4*Weighting!U10+TUM_db2_S5_Treatm!K4*Weighting!U11+TUM_db2_S5_Treatm!L4*Weighting!U12+TUM_db2_S5_Treatm!M4*Weighting!U13+TUM_db2_S5_Treatm!N4*Weighting!U14+TUM_db2_S5_Treatm!O4*Weighting!U15+TUM_db2_S5_Treatm!P4*Weighting!U16+TUM_db2_S5_Treatm!Q4*Weighting!U17</f>
        <v>0.73563107172034514</v>
      </c>
      <c r="V4" s="6">
        <f>+TUM_db2_S5_Treatm!B4*Weighting!V2+TUM_db2_S5_Treatm!C4*Weighting!V3+TUM_db2_S5_Treatm!D4*Weighting!V4+TUM_db2_S5_Treatm!E4*Weighting!V5+TUM_db2_S5_Treatm!F4*Weighting!V6+TUM_db2_S5_Treatm!G4*Weighting!V7+TUM_db2_S5_Treatm!H4*Weighting!V8+TUM_db2_S5_Treatm!I4*Weighting!V9+TUM_db2_S5_Treatm!J4*Weighting!V10+TUM_db2_S5_Treatm!K4*Weighting!V11+TUM_db2_S5_Treatm!L4*Weighting!V12+TUM_db2_S5_Treatm!M4*Weighting!V13+TUM_db2_S5_Treatm!N4*Weighting!V14+TUM_db2_S5_Treatm!O4*Weighting!V15+TUM_db2_S5_Treatm!P4*Weighting!V16+TUM_db2_S5_Treatm!Q4*Weighting!V17</f>
        <v>5.3406794638590531</v>
      </c>
      <c r="W4" s="6">
        <f>+TUM_db2_S5_Treatm!B4*Weighting!W2+TUM_db2_S5_Treatm!C4*Weighting!W3+TUM_db2_S5_Treatm!D4*Weighting!W4+TUM_db2_S5_Treatm!E4*Weighting!W5+TUM_db2_S5_Treatm!F4*Weighting!W6+TUM_db2_S5_Treatm!G4*Weighting!W7+TUM_db2_S5_Treatm!H4*Weighting!W8+TUM_db2_S5_Treatm!I4*Weighting!W9+TUM_db2_S5_Treatm!J4*Weighting!W10+TUM_db2_S5_Treatm!K4*Weighting!W11+TUM_db2_S5_Treatm!L4*Weighting!W12+TUM_db2_S5_Treatm!M4*Weighting!W13+TUM_db2_S5_Treatm!N4*Weighting!W14+TUM_db2_S5_Treatm!O4*Weighting!W15+TUM_db2_S5_Treatm!P4*Weighting!W16+TUM_db2_S5_Treatm!Q4*Weighting!W17</f>
        <v>3.9306446566267477</v>
      </c>
      <c r="X4" s="6">
        <f>+TUM_db2_S5_Treatm!B4*Weighting!X2+TUM_db2_S5_Treatm!C4*Weighting!X3+TUM_db2_S5_Treatm!D4*Weighting!X4+TUM_db2_S5_Treatm!E4*Weighting!X5+TUM_db2_S5_Treatm!F4*Weighting!X6+TUM_db2_S5_Treatm!G4*Weighting!X7+TUM_db2_S5_Treatm!H4*Weighting!X8+TUM_db2_S5_Treatm!I4*Weighting!X9+TUM_db2_S5_Treatm!J4*Weighting!X10+TUM_db2_S5_Treatm!K4*Weighting!X11+TUM_db2_S5_Treatm!L4*Weighting!X12+TUM_db2_S5_Treatm!M4*Weighting!X13+TUM_db2_S5_Treatm!N4*Weighting!X14+TUM_db2_S5_Treatm!O4*Weighting!X15+TUM_db2_S5_Treatm!P4*Weighting!X16+TUM_db2_S5_Treatm!Q4*Weighting!X17</f>
        <v>0.89422663193359853</v>
      </c>
      <c r="Y4" s="6">
        <f>+TUM_db2_S5_Treatm!B4*Weighting!Y2+TUM_db2_S5_Treatm!C4*Weighting!Y3+TUM_db2_S5_Treatm!D4*Weighting!Y4+TUM_db2_S5_Treatm!E4*Weighting!Y5+TUM_db2_S5_Treatm!F4*Weighting!Y6+TUM_db2_S5_Treatm!G4*Weighting!Y7+TUM_db2_S5_Treatm!H4*Weighting!Y8+TUM_db2_S5_Treatm!I4*Weighting!Y9+TUM_db2_S5_Treatm!J4*Weighting!Y10+TUM_db2_S5_Treatm!K4*Weighting!Y11+TUM_db2_S5_Treatm!L4*Weighting!Y12+TUM_db2_S5_Treatm!M4*Weighting!Y13+TUM_db2_S5_Treatm!N4*Weighting!Y14+TUM_db2_S5_Treatm!O4*Weighting!Y15+TUM_db2_S5_Treatm!P4*Weighting!Y16+TUM_db2_S5_Treatm!Q4*Weighting!Y17</f>
        <v>0.855261297649346</v>
      </c>
      <c r="Z4" s="6">
        <f>+TUM_db2_S5_Treatm!B4*Weighting!Z2+TUM_db2_S5_Treatm!C4*Weighting!Z3+TUM_db2_S5_Treatm!D4*Weighting!Z4+TUM_db2_S5_Treatm!E4*Weighting!Z5+TUM_db2_S5_Treatm!F4*Weighting!Z6+TUM_db2_S5_Treatm!G4*Weighting!Z7+TUM_db2_S5_Treatm!H4*Weighting!Z8+TUM_db2_S5_Treatm!I4*Weighting!Z9+TUM_db2_S5_Treatm!J4*Weighting!Z10+TUM_db2_S5_Treatm!K4*Weighting!Z11+TUM_db2_S5_Treatm!L4*Weighting!Z12+TUM_db2_S5_Treatm!M4*Weighting!Z13+TUM_db2_S5_Treatm!N4*Weighting!Z14+TUM_db2_S5_Treatm!O4*Weighting!Z15+TUM_db2_S5_Treatm!P4*Weighting!Z16+TUM_db2_S5_Treatm!Q4*Weighting!Z17</f>
        <v>3.3900072967670178</v>
      </c>
      <c r="AA4" s="6">
        <f>+TUM_db2_S5_Treatm!B4*Weighting!AA2+TUM_db2_S5_Treatm!C4*Weighting!AA3+TUM_db2_S5_Treatm!D4*Weighting!AA4+TUM_db2_S5_Treatm!E4*Weighting!AA5+TUM_db2_S5_Treatm!F4*Weighting!AA6+TUM_db2_S5_Treatm!G4*Weighting!AA7+TUM_db2_S5_Treatm!H4*Weighting!AA8+TUM_db2_S5_Treatm!I4*Weighting!AA9+TUM_db2_S5_Treatm!J4*Weighting!AA10+TUM_db2_S5_Treatm!K4*Weighting!AA11+TUM_db2_S5_Treatm!L4*Weighting!AA12+TUM_db2_S5_Treatm!M4*Weighting!AA13+TUM_db2_S5_Treatm!N4*Weighting!AA14+TUM_db2_S5_Treatm!O4*Weighting!AA15+TUM_db2_S5_Treatm!P4*Weighting!AA16+TUM_db2_S5_Treatm!Q4*Weighting!AA17</f>
        <v>11.696196893702755</v>
      </c>
    </row>
  </sheetData>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2_S5_Util!B2*Weighting!B2+TUM_db2_S5_Util!C2*Weighting!B3+TUM_db2_S5_Util!D2*Weighting!B4+TUM_db2_S5_Util!E2*Weighting!B5+TUM_db2_S5_Util!F2*Weighting!B6+TUM_db2_S5_Util!G2*Weighting!B7+TUM_db2_S5_Util!H2*Weighting!B8+TUM_db2_S5_Util!I2*Weighting!B9+TUM_db2_S5_Util!J2*Weighting!B10+TUM_db2_S5_Util!K2*Weighting!B11+TUM_db2_S5_Util!L2*Weighting!B12+TUM_db2_S5_Util!M2*Weighting!B13+TUM_db2_S5_Util!N2*Weighting!B14+TUM_db2_S5_Util!O2*Weighting!B15+TUM_db2_S5_Util!P2*Weighting!B16+TUM_db2_S5_Util!Q2*Weighting!B17</f>
        <v>-3.4006238229067991</v>
      </c>
      <c r="C2" s="6">
        <f ca="1">+TUM_db2_S5_Util!B2*Weighting!C2+TUM_db2_S5_Util!C2*Weighting!C3+TUM_db2_S5_Util!D2*Weighting!C4+TUM_db2_S5_Util!E2*Weighting!C5+TUM_db2_S5_Util!F2*Weighting!C6+TUM_db2_S5_Util!G2*Weighting!C7+TUM_db2_S5_Util!H2*Weighting!C8+TUM_db2_S5_Util!I2*Weighting!C9+TUM_db2_S5_Util!J2*Weighting!C10+TUM_db2_S5_Util!K2*Weighting!C11+TUM_db2_S5_Util!L2*Weighting!C12+TUM_db2_S5_Util!M2*Weighting!C13+TUM_db2_S5_Util!N2*Weighting!C14+TUM_db2_S5_Util!O2*Weighting!C15+TUM_db2_S5_Util!P2*Weighting!C16+TUM_db2_S5_Util!Q2*Weighting!C17</f>
        <v>-2.9976881391926549</v>
      </c>
      <c r="D2" s="6">
        <f ca="1">+TUM_db2_S5_Util!B2*Weighting!D2+TUM_db2_S5_Util!C2*Weighting!D3+TUM_db2_S5_Util!D2*Weighting!D4+TUM_db2_S5_Util!E2*Weighting!D5+TUM_db2_S5_Util!F2*Weighting!D6+TUM_db2_S5_Util!G2*Weighting!D7+TUM_db2_S5_Util!H2*Weighting!D8+TUM_db2_S5_Util!I2*Weighting!D9+TUM_db2_S5_Util!J2*Weighting!D10+TUM_db2_S5_Util!K2*Weighting!D11+TUM_db2_S5_Util!L2*Weighting!D12+TUM_db2_S5_Util!M2*Weighting!D13+TUM_db2_S5_Util!N2*Weighting!D14+TUM_db2_S5_Util!O2*Weighting!D15+TUM_db2_S5_Util!P2*Weighting!D16+TUM_db2_S5_Util!Q2*Weighting!D17</f>
        <v>-3.3169552965129117</v>
      </c>
      <c r="E2" s="6">
        <f ca="1">+TUM_db2_S5_Util!B2*Weighting!E2+TUM_db2_S5_Util!C2*Weighting!E3+TUM_db2_S5_Util!D2*Weighting!E4+TUM_db2_S5_Util!E2*Weighting!E5+TUM_db2_S5_Util!F2*Weighting!E6+TUM_db2_S5_Util!G2*Weighting!E7+TUM_db2_S5_Util!H2*Weighting!E8+TUM_db2_S5_Util!I2*Weighting!E9+TUM_db2_S5_Util!J2*Weighting!E10+TUM_db2_S5_Util!K2*Weighting!E11+TUM_db2_S5_Util!L2*Weighting!E12+TUM_db2_S5_Util!M2*Weighting!E13+TUM_db2_S5_Util!N2*Weighting!E14+TUM_db2_S5_Util!O2*Weighting!E15+TUM_db2_S5_Util!P2*Weighting!E16+TUM_db2_S5_Util!Q2*Weighting!E17</f>
        <v>-1.3554512887191743</v>
      </c>
      <c r="F2" s="6">
        <f ca="1">+TUM_db2_S5_Util!B2*Weighting!F2+TUM_db2_S5_Util!C2*Weighting!F3+TUM_db2_S5_Util!D2*Weighting!F4+TUM_db2_S5_Util!E2*Weighting!F5+TUM_db2_S5_Util!F2*Weighting!F6+TUM_db2_S5_Util!G2*Weighting!F7+TUM_db2_S5_Util!H2*Weighting!F8+TUM_db2_S5_Util!I2*Weighting!F9+TUM_db2_S5_Util!J2*Weighting!F10+TUM_db2_S5_Util!K2*Weighting!F11+TUM_db2_S5_Util!L2*Weighting!F12+TUM_db2_S5_Util!M2*Weighting!F13+TUM_db2_S5_Util!N2*Weighting!F14+TUM_db2_S5_Util!O2*Weighting!F15+TUM_db2_S5_Util!P2*Weighting!F16+TUM_db2_S5_Util!Q2*Weighting!F17</f>
        <v>-3.3161664991478244</v>
      </c>
      <c r="G2" s="6">
        <f>+TUM_db2_S5_Util!B2*Weighting!G2+TUM_db2_S5_Util!C2*Weighting!G3+TUM_db2_S5_Util!D2*Weighting!G4+TUM_db2_S5_Util!E2*Weighting!G5+TUM_db2_S5_Util!F2*Weighting!G6+TUM_db2_S5_Util!G2*Weighting!G7+TUM_db2_S5_Util!H2*Weighting!G8+TUM_db2_S5_Util!I2*Weighting!G9+TUM_db2_S5_Util!J2*Weighting!G10+TUM_db2_S5_Util!K2*Weighting!G11+TUM_db2_S5_Util!L2*Weighting!G12+TUM_db2_S5_Util!M2*Weighting!G13+TUM_db2_S5_Util!N2*Weighting!G14+TUM_db2_S5_Util!O2*Weighting!G15+TUM_db2_S5_Util!P2*Weighting!G16+TUM_db2_S5_Util!Q2*Weighting!G17</f>
        <v>-2.2260655325511012</v>
      </c>
      <c r="H2" s="6">
        <f>+TUM_db2_S5_Util!B2*Weighting!H2+TUM_db2_S5_Util!C2*Weighting!H3+TUM_db2_S5_Util!D2*Weighting!H4+TUM_db2_S5_Util!E2*Weighting!H5+TUM_db2_S5_Util!F2*Weighting!H6+TUM_db2_S5_Util!G2*Weighting!H7+TUM_db2_S5_Util!H2*Weighting!H8+TUM_db2_S5_Util!I2*Weighting!H9+TUM_db2_S5_Util!J2*Weighting!H10+TUM_db2_S5_Util!K2*Weighting!H11+TUM_db2_S5_Util!L2*Weighting!H12+TUM_db2_S5_Util!M2*Weighting!H13+TUM_db2_S5_Util!N2*Weighting!H14+TUM_db2_S5_Util!O2*Weighting!H15+TUM_db2_S5_Util!P2*Weighting!H16+TUM_db2_S5_Util!Q2*Weighting!H17</f>
        <v>-2.2702828889258502</v>
      </c>
      <c r="I2" s="6">
        <f>+TUM_db2_S5_Util!B2*Weighting!I2+TUM_db2_S5_Util!C2*Weighting!I3+TUM_db2_S5_Util!D2*Weighting!I4+TUM_db2_S5_Util!E2*Weighting!I5+TUM_db2_S5_Util!F2*Weighting!I6+TUM_db2_S5_Util!G2*Weighting!I7+TUM_db2_S5_Util!H2*Weighting!I8+TUM_db2_S5_Util!I2*Weighting!I9+TUM_db2_S5_Util!J2*Weighting!I10+TUM_db2_S5_Util!K2*Weighting!I11+TUM_db2_S5_Util!L2*Weighting!I12+TUM_db2_S5_Util!M2*Weighting!I13+TUM_db2_S5_Util!N2*Weighting!I14+TUM_db2_S5_Util!O2*Weighting!I15+TUM_db2_S5_Util!P2*Weighting!I16+TUM_db2_S5_Util!Q2*Weighting!I17</f>
        <v>-2.2812536113093902</v>
      </c>
      <c r="J2" s="6">
        <f>+TUM_db2_S5_Util!B2*Weighting!J2+TUM_db2_S5_Util!C2*Weighting!J3+TUM_db2_S5_Util!D2*Weighting!J4+TUM_db2_S5_Util!E2*Weighting!J5+TUM_db2_S5_Util!F2*Weighting!J6+TUM_db2_S5_Util!G2*Weighting!J7+TUM_db2_S5_Util!H2*Weighting!J8+TUM_db2_S5_Util!I2*Weighting!J9+TUM_db2_S5_Util!J2*Weighting!J10+TUM_db2_S5_Util!K2*Weighting!J11+TUM_db2_S5_Util!L2*Weighting!J12+TUM_db2_S5_Util!M2*Weighting!J13+TUM_db2_S5_Util!N2*Weighting!J14+TUM_db2_S5_Util!O2*Weighting!J15+TUM_db2_S5_Util!P2*Weighting!J16+TUM_db2_S5_Util!Q2*Weighting!J17</f>
        <v>-1.7363732677706412</v>
      </c>
      <c r="K2" s="6">
        <f>+TUM_db2_S5_Util!B2*Weighting!K2+TUM_db2_S5_Util!C2*Weighting!K3+TUM_db2_S5_Util!D2*Weighting!K4+TUM_db2_S5_Util!E2*Weighting!K5+TUM_db2_S5_Util!F2*Weighting!K6+TUM_db2_S5_Util!G2*Weighting!K7+TUM_db2_S5_Util!H2*Weighting!K8+TUM_db2_S5_Util!I2*Weighting!K9+TUM_db2_S5_Util!J2*Weighting!K10+TUM_db2_S5_Util!K2*Weighting!K11+TUM_db2_S5_Util!L2*Weighting!K12+TUM_db2_S5_Util!M2*Weighting!K13+TUM_db2_S5_Util!N2*Weighting!K14+TUM_db2_S5_Util!O2*Weighting!K15+TUM_db2_S5_Util!P2*Weighting!K16+TUM_db2_S5_Util!Q2*Weighting!K17</f>
        <v>-2.2805110977027017</v>
      </c>
      <c r="L2" s="6">
        <f>+TUM_db2_S5_Util!B2*Weighting!L2+TUM_db2_S5_Util!C2*Weighting!L3+TUM_db2_S5_Util!D2*Weighting!L4+TUM_db2_S5_Util!E2*Weighting!L5+TUM_db2_S5_Util!F2*Weighting!L6+TUM_db2_S5_Util!G2*Weighting!L7+TUM_db2_S5_Util!H2*Weighting!L8+TUM_db2_S5_Util!I2*Weighting!L9+TUM_db2_S5_Util!J2*Weighting!L10+TUM_db2_S5_Util!K2*Weighting!L11+TUM_db2_S5_Util!L2*Weighting!L12+TUM_db2_S5_Util!M2*Weighting!L13+TUM_db2_S5_Util!N2*Weighting!L14+TUM_db2_S5_Util!O2*Weighting!L15+TUM_db2_S5_Util!P2*Weighting!L16+TUM_db2_S5_Util!Q2*Weighting!L17</f>
        <v>-3.5598937453390906</v>
      </c>
      <c r="M2" s="6">
        <f>+TUM_db2_S5_Util!B2*Weighting!M2+TUM_db2_S5_Util!C2*Weighting!M3+TUM_db2_S5_Util!D2*Weighting!M4+TUM_db2_S5_Util!E2*Weighting!M5+TUM_db2_S5_Util!F2*Weighting!M6+TUM_db2_S5_Util!G2*Weighting!M7+TUM_db2_S5_Util!H2*Weighting!M8+TUM_db2_S5_Util!I2*Weighting!M9+TUM_db2_S5_Util!J2*Weighting!M10+TUM_db2_S5_Util!K2*Weighting!M11+TUM_db2_S5_Util!L2*Weighting!M12+TUM_db2_S5_Util!M2*Weighting!M13+TUM_db2_S5_Util!N2*Weighting!M14+TUM_db2_S5_Util!O2*Weighting!M15+TUM_db2_S5_Util!P2*Weighting!M16+TUM_db2_S5_Util!Q2*Weighting!M17</f>
        <v>-6.55996436903407E-2</v>
      </c>
      <c r="N2" s="6">
        <f>+TUM_db2_S5_Util!B2*Weighting!N2+TUM_db2_S5_Util!C2*Weighting!N3+TUM_db2_S5_Util!D2*Weighting!N4+TUM_db2_S5_Util!E2*Weighting!N5+TUM_db2_S5_Util!F2*Weighting!N6+TUM_db2_S5_Util!G2*Weighting!N7+TUM_db2_S5_Util!H2*Weighting!N8+TUM_db2_S5_Util!I2*Weighting!N9+TUM_db2_S5_Util!J2*Weighting!N10+TUM_db2_S5_Util!K2*Weighting!N11+TUM_db2_S5_Util!L2*Weighting!N12+TUM_db2_S5_Util!M2*Weighting!N13+TUM_db2_S5_Util!N2*Weighting!N14+TUM_db2_S5_Util!O2*Weighting!N15+TUM_db2_S5_Util!P2*Weighting!N16+TUM_db2_S5_Util!Q2*Weighting!N17</f>
        <v>-6.3825687270498976</v>
      </c>
      <c r="O2" s="6">
        <f>+TUM_db2_S5_Util!B2*Weighting!O2+TUM_db2_S5_Util!C2*Weighting!O3+TUM_db2_S5_Util!D2*Weighting!O4+TUM_db2_S5_Util!E2*Weighting!O5+TUM_db2_S5_Util!F2*Weighting!O6+TUM_db2_S5_Util!G2*Weighting!O7+TUM_db2_S5_Util!H2*Weighting!O8+TUM_db2_S5_Util!I2*Weighting!O9+TUM_db2_S5_Util!J2*Weighting!O10+TUM_db2_S5_Util!K2*Weighting!O11+TUM_db2_S5_Util!L2*Weighting!O12+TUM_db2_S5_Util!M2*Weighting!O13+TUM_db2_S5_Util!N2*Weighting!O14+TUM_db2_S5_Util!O2*Weighting!O15+TUM_db2_S5_Util!P2*Weighting!O16+TUM_db2_S5_Util!Q2*Weighting!O17</f>
        <v>-5.864577564564085</v>
      </c>
      <c r="P2" s="6">
        <f>+TUM_db2_S5_Util!B2*Weighting!P2+TUM_db2_S5_Util!C2*Weighting!P3+TUM_db2_S5_Util!D2*Weighting!P4+TUM_db2_S5_Util!E2*Weighting!P5+TUM_db2_S5_Util!F2*Weighting!P6+TUM_db2_S5_Util!G2*Weighting!P7+TUM_db2_S5_Util!H2*Weighting!P8+TUM_db2_S5_Util!I2*Weighting!P9+TUM_db2_S5_Util!J2*Weighting!P10+TUM_db2_S5_Util!K2*Weighting!P11+TUM_db2_S5_Util!L2*Weighting!P12+TUM_db2_S5_Util!M2*Weighting!P13+TUM_db2_S5_Util!N2*Weighting!P14+TUM_db2_S5_Util!O2*Weighting!P15+TUM_db2_S5_Util!P2*Weighting!P16+TUM_db2_S5_Util!Q2*Weighting!P17</f>
        <v>-4.0884331220344619</v>
      </c>
      <c r="Q2" s="6">
        <f>+TUM_db2_S5_Util!B2*Weighting!Q2+TUM_db2_S5_Util!C2*Weighting!Q3+TUM_db2_S5_Util!D2*Weighting!Q4+TUM_db2_S5_Util!E2*Weighting!Q5+TUM_db2_S5_Util!F2*Weighting!Q6+TUM_db2_S5_Util!G2*Weighting!Q7+TUM_db2_S5_Util!H2*Weighting!Q8+TUM_db2_S5_Util!I2*Weighting!Q9+TUM_db2_S5_Util!J2*Weighting!Q10+TUM_db2_S5_Util!K2*Weighting!Q11+TUM_db2_S5_Util!L2*Weighting!Q12+TUM_db2_S5_Util!M2*Weighting!Q13+TUM_db2_S5_Util!N2*Weighting!Q14+TUM_db2_S5_Util!O2*Weighting!Q15+TUM_db2_S5_Util!P2*Weighting!Q16+TUM_db2_S5_Util!Q2*Weighting!Q17</f>
        <v>-0.2204929841645481</v>
      </c>
      <c r="R2" s="6">
        <f>+TUM_db2_S5_Util!B2*Weighting!R2+TUM_db2_S5_Util!C2*Weighting!R3+TUM_db2_S5_Util!D2*Weighting!R4+TUM_db2_S5_Util!E2*Weighting!R5+TUM_db2_S5_Util!F2*Weighting!R6+TUM_db2_S5_Util!G2*Weighting!R7+TUM_db2_S5_Util!H2*Weighting!R8+TUM_db2_S5_Util!I2*Weighting!R9+TUM_db2_S5_Util!J2*Weighting!R10+TUM_db2_S5_Util!K2*Weighting!R11+TUM_db2_S5_Util!L2*Weighting!R12+TUM_db2_S5_Util!M2*Weighting!R13+TUM_db2_S5_Util!N2*Weighting!R14+TUM_db2_S5_Util!O2*Weighting!R15+TUM_db2_S5_Util!P2*Weighting!R16+TUM_db2_S5_Util!Q2*Weighting!R17</f>
        <v>-0.98531163083482076</v>
      </c>
      <c r="S2" s="6">
        <f>+TUM_db2_S5_Util!B2*Weighting!S2+TUM_db2_S5_Util!C2*Weighting!S3+TUM_db2_S5_Util!D2*Weighting!S4+TUM_db2_S5_Util!E2*Weighting!S5+TUM_db2_S5_Util!F2*Weighting!S6+TUM_db2_S5_Util!G2*Weighting!S7+TUM_db2_S5_Util!H2*Weighting!S8+TUM_db2_S5_Util!I2*Weighting!S9+TUM_db2_S5_Util!J2*Weighting!S10+TUM_db2_S5_Util!K2*Weighting!S11+TUM_db2_S5_Util!L2*Weighting!S12+TUM_db2_S5_Util!M2*Weighting!S13+TUM_db2_S5_Util!N2*Weighting!S14+TUM_db2_S5_Util!O2*Weighting!S15+TUM_db2_S5_Util!P2*Weighting!S16+TUM_db2_S5_Util!Q2*Weighting!S17</f>
        <v>-3.4911594361619467</v>
      </c>
      <c r="T2" s="6">
        <f>+TUM_db2_S5_Util!B2*Weighting!T2+TUM_db2_S5_Util!C2*Weighting!T3+TUM_db2_S5_Util!D2*Weighting!T4+TUM_db2_S5_Util!E2*Weighting!T5+TUM_db2_S5_Util!F2*Weighting!T6+TUM_db2_S5_Util!G2*Weighting!T7+TUM_db2_S5_Util!H2*Weighting!T8+TUM_db2_S5_Util!I2*Weighting!T9+TUM_db2_S5_Util!J2*Weighting!T10+TUM_db2_S5_Util!K2*Weighting!T11+TUM_db2_S5_Util!L2*Weighting!T12+TUM_db2_S5_Util!M2*Weighting!T13+TUM_db2_S5_Util!N2*Weighting!T14+TUM_db2_S5_Util!O2*Weighting!T15+TUM_db2_S5_Util!P2*Weighting!T16+TUM_db2_S5_Util!Q2*Weighting!T17</f>
        <v>-4.6605925965034967</v>
      </c>
      <c r="U2" s="6">
        <f>+TUM_db2_S5_Util!B2*Weighting!U2+TUM_db2_S5_Util!C2*Weighting!U3+TUM_db2_S5_Util!D2*Weighting!U4+TUM_db2_S5_Util!E2*Weighting!U5+TUM_db2_S5_Util!F2*Weighting!U6+TUM_db2_S5_Util!G2*Weighting!U7+TUM_db2_S5_Util!H2*Weighting!U8+TUM_db2_S5_Util!I2*Weighting!U9+TUM_db2_S5_Util!J2*Weighting!U10+TUM_db2_S5_Util!K2*Weighting!U11+TUM_db2_S5_Util!L2*Weighting!U12+TUM_db2_S5_Util!M2*Weighting!U13+TUM_db2_S5_Util!N2*Weighting!U14+TUM_db2_S5_Util!O2*Weighting!U15+TUM_db2_S5_Util!P2*Weighting!U16+TUM_db2_S5_Util!Q2*Weighting!U17</f>
        <v>-0.10976360963396839</v>
      </c>
      <c r="V2" s="6">
        <f>+TUM_db2_S5_Util!B2*Weighting!V2+TUM_db2_S5_Util!C2*Weighting!V3+TUM_db2_S5_Util!D2*Weighting!V4+TUM_db2_S5_Util!E2*Weighting!V5+TUM_db2_S5_Util!F2*Weighting!V6+TUM_db2_S5_Util!G2*Weighting!V7+TUM_db2_S5_Util!H2*Weighting!V8+TUM_db2_S5_Util!I2*Weighting!V9+TUM_db2_S5_Util!J2*Weighting!V10+TUM_db2_S5_Util!K2*Weighting!V11+TUM_db2_S5_Util!L2*Weighting!V12+TUM_db2_S5_Util!M2*Weighting!V13+TUM_db2_S5_Util!N2*Weighting!V14+TUM_db2_S5_Util!O2*Weighting!V15+TUM_db2_S5_Util!P2*Weighting!V16+TUM_db2_S5_Util!Q2*Weighting!V17</f>
        <v>-0.5120032238186496</v>
      </c>
      <c r="W2" s="6">
        <f>+TUM_db2_S5_Util!B2*Weighting!W2+TUM_db2_S5_Util!C2*Weighting!W3+TUM_db2_S5_Util!D2*Weighting!W4+TUM_db2_S5_Util!E2*Weighting!W5+TUM_db2_S5_Util!F2*Weighting!W6+TUM_db2_S5_Util!G2*Weighting!W7+TUM_db2_S5_Util!H2*Weighting!W8+TUM_db2_S5_Util!I2*Weighting!W9+TUM_db2_S5_Util!J2*Weighting!W10+TUM_db2_S5_Util!K2*Weighting!W11+TUM_db2_S5_Util!L2*Weighting!W12+TUM_db2_S5_Util!M2*Weighting!W13+TUM_db2_S5_Util!N2*Weighting!W14+TUM_db2_S5_Util!O2*Weighting!W15+TUM_db2_S5_Util!P2*Weighting!W16+TUM_db2_S5_Util!Q2*Weighting!W17</f>
        <v>-1.6350586847747155</v>
      </c>
      <c r="X2" s="6">
        <f>+TUM_db2_S5_Util!B2*Weighting!X2+TUM_db2_S5_Util!C2*Weighting!X3+TUM_db2_S5_Util!D2*Weighting!X4+TUM_db2_S5_Util!E2*Weighting!X5+TUM_db2_S5_Util!F2*Weighting!X6+TUM_db2_S5_Util!G2*Weighting!X7+TUM_db2_S5_Util!H2*Weighting!X8+TUM_db2_S5_Util!I2*Weighting!X9+TUM_db2_S5_Util!J2*Weighting!X10+TUM_db2_S5_Util!K2*Weighting!X11+TUM_db2_S5_Util!L2*Weighting!X12+TUM_db2_S5_Util!M2*Weighting!X13+TUM_db2_S5_Util!N2*Weighting!X14+TUM_db2_S5_Util!O2*Weighting!X15+TUM_db2_S5_Util!P2*Weighting!X16+TUM_db2_S5_Util!Q2*Weighting!X17</f>
        <v>-0.20528147692735166</v>
      </c>
      <c r="Y2" s="6">
        <f>+TUM_db2_S5_Util!B2*Weighting!Y2+TUM_db2_S5_Util!C2*Weighting!Y3+TUM_db2_S5_Util!D2*Weighting!Y4+TUM_db2_S5_Util!E2*Weighting!Y5+TUM_db2_S5_Util!F2*Weighting!Y6+TUM_db2_S5_Util!G2*Weighting!Y7+TUM_db2_S5_Util!H2*Weighting!Y8+TUM_db2_S5_Util!I2*Weighting!Y9+TUM_db2_S5_Util!J2*Weighting!Y10+TUM_db2_S5_Util!K2*Weighting!Y11+TUM_db2_S5_Util!L2*Weighting!Y12+TUM_db2_S5_Util!M2*Weighting!Y13+TUM_db2_S5_Util!N2*Weighting!Y14+TUM_db2_S5_Util!O2*Weighting!Y15+TUM_db2_S5_Util!P2*Weighting!Y16+TUM_db2_S5_Util!Q2*Weighting!Y17</f>
        <v>-0.13513023510021346</v>
      </c>
      <c r="Z2" s="6">
        <f>+TUM_db2_S5_Util!B2*Weighting!Z2+TUM_db2_S5_Util!C2*Weighting!Z3+TUM_db2_S5_Util!D2*Weighting!Z4+TUM_db2_S5_Util!E2*Weighting!Z5+TUM_db2_S5_Util!F2*Weighting!Z6+TUM_db2_S5_Util!G2*Weighting!Z7+TUM_db2_S5_Util!H2*Weighting!Z8+TUM_db2_S5_Util!I2*Weighting!Z9+TUM_db2_S5_Util!J2*Weighting!Z10+TUM_db2_S5_Util!K2*Weighting!Z11+TUM_db2_S5_Util!L2*Weighting!Z12+TUM_db2_S5_Util!M2*Weighting!Z13+TUM_db2_S5_Util!N2*Weighting!Z14+TUM_db2_S5_Util!O2*Weighting!Z15+TUM_db2_S5_Util!P2*Weighting!Z16+TUM_db2_S5_Util!Q2*Weighting!Z17</f>
        <v>-1.6476282515528122</v>
      </c>
      <c r="AA2" s="6">
        <f>+TUM_db2_S5_Util!B2*Weighting!AA2+TUM_db2_S5_Util!C2*Weighting!AA3+TUM_db2_S5_Util!D2*Weighting!AA4+TUM_db2_S5_Util!E2*Weighting!AA5+TUM_db2_S5_Util!F2*Weighting!AA6+TUM_db2_S5_Util!G2*Weighting!AA7+TUM_db2_S5_Util!H2*Weighting!AA8+TUM_db2_S5_Util!I2*Weighting!AA9+TUM_db2_S5_Util!J2*Weighting!AA10+TUM_db2_S5_Util!K2*Weighting!AA11+TUM_db2_S5_Util!L2*Weighting!AA12+TUM_db2_S5_Util!M2*Weighting!AA13+TUM_db2_S5_Util!N2*Weighting!AA14+TUM_db2_S5_Util!O2*Weighting!AA15+TUM_db2_S5_Util!P2*Weighting!AA16+TUM_db2_S5_Util!Q2*Weighting!AA17</f>
        <v>-2.0535535886672176</v>
      </c>
    </row>
    <row r="3" spans="1:27" x14ac:dyDescent="0.35">
      <c r="A3" s="5" t="s">
        <v>2</v>
      </c>
      <c r="B3" s="6">
        <f ca="1">+TUM_db2_S5_Util!B3*Weighting!B2+TUM_db2_S5_Util!C3*Weighting!B3+TUM_db2_S5_Util!D3*Weighting!B4+TUM_db2_S5_Util!E3*Weighting!B5+TUM_db2_S5_Util!F3*Weighting!B6+TUM_db2_S5_Util!G3*Weighting!B7+TUM_db2_S5_Util!H3*Weighting!B8+TUM_db2_S5_Util!I3*Weighting!B9+TUM_db2_S5_Util!J3*Weighting!B10+TUM_db2_S5_Util!K3*Weighting!B11+TUM_db2_S5_Util!L3*Weighting!B12+TUM_db2_S5_Util!M3*Weighting!B13+TUM_db2_S5_Util!N3*Weighting!B14+TUM_db2_S5_Util!O3*Weighting!B15+TUM_db2_S5_Util!P3*Weighting!B16+TUM_db2_S5_Util!Q3*Weighting!B17</f>
        <v>-7.9350317655793354E-2</v>
      </c>
      <c r="C3" s="6">
        <f ca="1">+TUM_db2_S5_Util!B3*Weighting!C2+TUM_db2_S5_Util!C3*Weighting!C3+TUM_db2_S5_Util!D3*Weighting!C4+TUM_db2_S5_Util!E3*Weighting!C5+TUM_db2_S5_Util!F3*Weighting!C6+TUM_db2_S5_Util!G3*Weighting!C7+TUM_db2_S5_Util!H3*Weighting!C8+TUM_db2_S5_Util!I3*Weighting!C9+TUM_db2_S5_Util!J3*Weighting!C10+TUM_db2_S5_Util!K3*Weighting!C11+TUM_db2_S5_Util!L3*Weighting!C12+TUM_db2_S5_Util!M3*Weighting!C13+TUM_db2_S5_Util!N3*Weighting!C14+TUM_db2_S5_Util!O3*Weighting!C15+TUM_db2_S5_Util!P3*Weighting!C16+TUM_db2_S5_Util!Q3*Weighting!C17</f>
        <v>-5.6631572411005353E-2</v>
      </c>
      <c r="D3" s="6">
        <f ca="1">+TUM_db2_S5_Util!B3*Weighting!D2+TUM_db2_S5_Util!C3*Weighting!D3+TUM_db2_S5_Util!D3*Weighting!D4+TUM_db2_S5_Util!E3*Weighting!D5+TUM_db2_S5_Util!F3*Weighting!D6+TUM_db2_S5_Util!G3*Weighting!D7+TUM_db2_S5_Util!H3*Weighting!D8+TUM_db2_S5_Util!I3*Weighting!D9+TUM_db2_S5_Util!J3*Weighting!D10+TUM_db2_S5_Util!K3*Weighting!D11+TUM_db2_S5_Util!L3*Weighting!D12+TUM_db2_S5_Util!M3*Weighting!D13+TUM_db2_S5_Util!N3*Weighting!D14+TUM_db2_S5_Util!O3*Weighting!D15+TUM_db2_S5_Util!P3*Weighting!D16+TUM_db2_S5_Util!Q3*Weighting!D17</f>
        <v>-7.6280337287846264E-2</v>
      </c>
      <c r="E3" s="6">
        <f ca="1">+TUM_db2_S5_Util!B3*Weighting!E2+TUM_db2_S5_Util!C3*Weighting!E3+TUM_db2_S5_Util!D3*Weighting!E4+TUM_db2_S5_Util!E3*Weighting!E5+TUM_db2_S5_Util!F3*Weighting!E6+TUM_db2_S5_Util!G3*Weighting!E7+TUM_db2_S5_Util!H3*Weighting!E8+TUM_db2_S5_Util!I3*Weighting!E9+TUM_db2_S5_Util!J3*Weighting!E10+TUM_db2_S5_Util!K3*Weighting!E11+TUM_db2_S5_Util!L3*Weighting!E12+TUM_db2_S5_Util!M3*Weighting!E13+TUM_db2_S5_Util!N3*Weighting!E14+TUM_db2_S5_Util!O3*Weighting!E15+TUM_db2_S5_Util!P3*Weighting!E16+TUM_db2_S5_Util!Q3*Weighting!E17</f>
        <v>-3.9084961312126756E-2</v>
      </c>
      <c r="F3" s="6">
        <f ca="1">+TUM_db2_S5_Util!B3*Weighting!F2+TUM_db2_S5_Util!C3*Weighting!F3+TUM_db2_S5_Util!D3*Weighting!F4+TUM_db2_S5_Util!E3*Weighting!F5+TUM_db2_S5_Util!F3*Weighting!F6+TUM_db2_S5_Util!G3*Weighting!F7+TUM_db2_S5_Util!H3*Weighting!F8+TUM_db2_S5_Util!I3*Weighting!F9+TUM_db2_S5_Util!J3*Weighting!F10+TUM_db2_S5_Util!K3*Weighting!F11+TUM_db2_S5_Util!L3*Weighting!F12+TUM_db2_S5_Util!M3*Weighting!F13+TUM_db2_S5_Util!N3*Weighting!F14+TUM_db2_S5_Util!O3*Weighting!F15+TUM_db2_S5_Util!P3*Weighting!F16+TUM_db2_S5_Util!Q3*Weighting!F17</f>
        <v>-6.9872866930381028E-2</v>
      </c>
      <c r="G3" s="6">
        <f>+TUM_db2_S5_Util!B3*Weighting!G2+TUM_db2_S5_Util!C3*Weighting!G3+TUM_db2_S5_Util!D3*Weighting!G4+TUM_db2_S5_Util!E3*Weighting!G5+TUM_db2_S5_Util!F3*Weighting!G6+TUM_db2_S5_Util!G3*Weighting!G7+TUM_db2_S5_Util!H3*Weighting!G8+TUM_db2_S5_Util!I3*Weighting!G9+TUM_db2_S5_Util!J3*Weighting!G10+TUM_db2_S5_Util!K3*Weighting!G11+TUM_db2_S5_Util!L3*Weighting!G12+TUM_db2_S5_Util!M3*Weighting!G13+TUM_db2_S5_Util!N3*Weighting!G14+TUM_db2_S5_Util!O3*Weighting!G15+TUM_db2_S5_Util!P3*Weighting!G16+TUM_db2_S5_Util!Q3*Weighting!G17</f>
        <v>-5.9472878817869071E-2</v>
      </c>
      <c r="H3" s="6">
        <f>+TUM_db2_S5_Util!B3*Weighting!H2+TUM_db2_S5_Util!C3*Weighting!H3+TUM_db2_S5_Util!D3*Weighting!H4+TUM_db2_S5_Util!E3*Weighting!H5+TUM_db2_S5_Util!F3*Weighting!H6+TUM_db2_S5_Util!G3*Weighting!H7+TUM_db2_S5_Util!H3*Weighting!H8+TUM_db2_S5_Util!I3*Weighting!H9+TUM_db2_S5_Util!J3*Weighting!H10+TUM_db2_S5_Util!K3*Weighting!H11+TUM_db2_S5_Util!L3*Weighting!H12+TUM_db2_S5_Util!M3*Weighting!H13+TUM_db2_S5_Util!N3*Weighting!H14+TUM_db2_S5_Util!O3*Weighting!H15+TUM_db2_S5_Util!P3*Weighting!H16+TUM_db2_S5_Util!Q3*Weighting!H17</f>
        <v>-5.268522161427764E-2</v>
      </c>
      <c r="I3" s="6">
        <f>+TUM_db2_S5_Util!B3*Weighting!I2+TUM_db2_S5_Util!C3*Weighting!I3+TUM_db2_S5_Util!D3*Weighting!I4+TUM_db2_S5_Util!E3*Weighting!I5+TUM_db2_S5_Util!F3*Weighting!I6+TUM_db2_S5_Util!G3*Weighting!I7+TUM_db2_S5_Util!H3*Weighting!I8+TUM_db2_S5_Util!I3*Weighting!I9+TUM_db2_S5_Util!J3*Weighting!I10+TUM_db2_S5_Util!K3*Weighting!I11+TUM_db2_S5_Util!L3*Weighting!I12+TUM_db2_S5_Util!M3*Weighting!I13+TUM_db2_S5_Util!N3*Weighting!I14+TUM_db2_S5_Util!O3*Weighting!I15+TUM_db2_S5_Util!P3*Weighting!I16+TUM_db2_S5_Util!Q3*Weighting!I17</f>
        <v>-5.8592396165504344E-2</v>
      </c>
      <c r="J3" s="6">
        <f>+TUM_db2_S5_Util!B3*Weighting!J2+TUM_db2_S5_Util!C3*Weighting!J3+TUM_db2_S5_Util!D3*Weighting!J4+TUM_db2_S5_Util!E3*Weighting!J5+TUM_db2_S5_Util!F3*Weighting!J6+TUM_db2_S5_Util!G3*Weighting!J7+TUM_db2_S5_Util!H3*Weighting!J8+TUM_db2_S5_Util!I3*Weighting!J9+TUM_db2_S5_Util!J3*Weighting!J10+TUM_db2_S5_Util!K3*Weighting!J11+TUM_db2_S5_Util!L3*Weighting!J12+TUM_db2_S5_Util!M3*Weighting!J13+TUM_db2_S5_Util!N3*Weighting!J14+TUM_db2_S5_Util!O3*Weighting!J15+TUM_db2_S5_Util!P3*Weighting!J16+TUM_db2_S5_Util!Q3*Weighting!J17</f>
        <v>-7.0334713726788567E-2</v>
      </c>
      <c r="K3" s="6">
        <f>+TUM_db2_S5_Util!B3*Weighting!K2+TUM_db2_S5_Util!C3*Weighting!K3+TUM_db2_S5_Util!D3*Weighting!K4+TUM_db2_S5_Util!E3*Weighting!K5+TUM_db2_S5_Util!F3*Weighting!K6+TUM_db2_S5_Util!G3*Weighting!K7+TUM_db2_S5_Util!H3*Weighting!K8+TUM_db2_S5_Util!I3*Weighting!K9+TUM_db2_S5_Util!J3*Weighting!K10+TUM_db2_S5_Util!K3*Weighting!K11+TUM_db2_S5_Util!L3*Weighting!K12+TUM_db2_S5_Util!M3*Weighting!K13+TUM_db2_S5_Util!N3*Weighting!K14+TUM_db2_S5_Util!O3*Weighting!K15+TUM_db2_S5_Util!P3*Weighting!K16+TUM_db2_S5_Util!Q3*Weighting!K17</f>
        <v>-5.2364822277190137E-2</v>
      </c>
      <c r="L3" s="6">
        <f>+TUM_db2_S5_Util!B3*Weighting!L2+TUM_db2_S5_Util!C3*Weighting!L3+TUM_db2_S5_Util!D3*Weighting!L4+TUM_db2_S5_Util!E3*Weighting!L5+TUM_db2_S5_Util!F3*Weighting!L6+TUM_db2_S5_Util!G3*Weighting!L7+TUM_db2_S5_Util!H3*Weighting!L8+TUM_db2_S5_Util!I3*Weighting!L9+TUM_db2_S5_Util!J3*Weighting!L10+TUM_db2_S5_Util!K3*Weighting!L11+TUM_db2_S5_Util!L3*Weighting!L12+TUM_db2_S5_Util!M3*Weighting!L13+TUM_db2_S5_Util!N3*Weighting!L14+TUM_db2_S5_Util!O3*Weighting!L15+TUM_db2_S5_Util!P3*Weighting!L16+TUM_db2_S5_Util!Q3*Weighting!L17</f>
        <v>-2.47031538722704E-2</v>
      </c>
      <c r="M3" s="6">
        <f>+TUM_db2_S5_Util!B3*Weighting!M2+TUM_db2_S5_Util!C3*Weighting!M3+TUM_db2_S5_Util!D3*Weighting!M4+TUM_db2_S5_Util!E3*Weighting!M5+TUM_db2_S5_Util!F3*Weighting!M6+TUM_db2_S5_Util!G3*Weighting!M7+TUM_db2_S5_Util!H3*Weighting!M8+TUM_db2_S5_Util!I3*Weighting!M9+TUM_db2_S5_Util!J3*Weighting!M10+TUM_db2_S5_Util!K3*Weighting!M11+TUM_db2_S5_Util!L3*Weighting!M12+TUM_db2_S5_Util!M3*Weighting!M13+TUM_db2_S5_Util!N3*Weighting!M14+TUM_db2_S5_Util!O3*Weighting!M15+TUM_db2_S5_Util!P3*Weighting!M16+TUM_db2_S5_Util!Q3*Weighting!M17</f>
        <v>-2.0454953022626824E-3</v>
      </c>
      <c r="N3" s="6">
        <f>+TUM_db2_S5_Util!B3*Weighting!N2+TUM_db2_S5_Util!C3*Weighting!N3+TUM_db2_S5_Util!D3*Weighting!N4+TUM_db2_S5_Util!E3*Weighting!N5+TUM_db2_S5_Util!F3*Weighting!N6+TUM_db2_S5_Util!G3*Weighting!N7+TUM_db2_S5_Util!H3*Weighting!N8+TUM_db2_S5_Util!I3*Weighting!N9+TUM_db2_S5_Util!J3*Weighting!N10+TUM_db2_S5_Util!K3*Weighting!N11+TUM_db2_S5_Util!L3*Weighting!N12+TUM_db2_S5_Util!M3*Weighting!N13+TUM_db2_S5_Util!N3*Weighting!N14+TUM_db2_S5_Util!O3*Weighting!N15+TUM_db2_S5_Util!P3*Weighting!N16+TUM_db2_S5_Util!Q3*Weighting!N17</f>
        <v>-0.20176312375471961</v>
      </c>
      <c r="O3" s="6">
        <f>+TUM_db2_S5_Util!B3*Weighting!O2+TUM_db2_S5_Util!C3*Weighting!O3+TUM_db2_S5_Util!D3*Weighting!O4+TUM_db2_S5_Util!E3*Weighting!O5+TUM_db2_S5_Util!F3*Weighting!O6+TUM_db2_S5_Util!G3*Weighting!O7+TUM_db2_S5_Util!H3*Weighting!O8+TUM_db2_S5_Util!I3*Weighting!O9+TUM_db2_S5_Util!J3*Weighting!O10+TUM_db2_S5_Util!K3*Weighting!O11+TUM_db2_S5_Util!L3*Weighting!O12+TUM_db2_S5_Util!M3*Weighting!O13+TUM_db2_S5_Util!N3*Weighting!O14+TUM_db2_S5_Util!O3*Weighting!O15+TUM_db2_S5_Util!P3*Weighting!O16+TUM_db2_S5_Util!Q3*Weighting!O17</f>
        <v>-0.18485648630192258</v>
      </c>
      <c r="P3" s="6">
        <f>+TUM_db2_S5_Util!B3*Weighting!P2+TUM_db2_S5_Util!C3*Weighting!P3+TUM_db2_S5_Util!D3*Weighting!P4+TUM_db2_S5_Util!E3*Weighting!P5+TUM_db2_S5_Util!F3*Weighting!P6+TUM_db2_S5_Util!G3*Weighting!P7+TUM_db2_S5_Util!H3*Weighting!P8+TUM_db2_S5_Util!I3*Weighting!P9+TUM_db2_S5_Util!J3*Weighting!P10+TUM_db2_S5_Util!K3*Weighting!P11+TUM_db2_S5_Util!L3*Weighting!P12+TUM_db2_S5_Util!M3*Weighting!P13+TUM_db2_S5_Util!N3*Weighting!P14+TUM_db2_S5_Util!O3*Weighting!P15+TUM_db2_S5_Util!P3*Weighting!P16+TUM_db2_S5_Util!Q3*Weighting!P17</f>
        <v>-7.302498239229871E-2</v>
      </c>
      <c r="Q3" s="6">
        <f>+TUM_db2_S5_Util!B3*Weighting!Q2+TUM_db2_S5_Util!C3*Weighting!Q3+TUM_db2_S5_Util!D3*Weighting!Q4+TUM_db2_S5_Util!E3*Weighting!Q5+TUM_db2_S5_Util!F3*Weighting!Q6+TUM_db2_S5_Util!G3*Weighting!Q7+TUM_db2_S5_Util!H3*Weighting!Q8+TUM_db2_S5_Util!I3*Weighting!Q9+TUM_db2_S5_Util!J3*Weighting!Q10+TUM_db2_S5_Util!K3*Weighting!Q11+TUM_db2_S5_Util!L3*Weighting!Q12+TUM_db2_S5_Util!M3*Weighting!Q13+TUM_db2_S5_Util!N3*Weighting!Q14+TUM_db2_S5_Util!O3*Weighting!Q15+TUM_db2_S5_Util!P3*Weighting!Q16+TUM_db2_S5_Util!Q3*Weighting!Q17</f>
        <v>-4.6911782802013576E-3</v>
      </c>
      <c r="R3" s="6">
        <f>+TUM_db2_S5_Util!B3*Weighting!R2+TUM_db2_S5_Util!C3*Weighting!R3+TUM_db2_S5_Util!D3*Weighting!R4+TUM_db2_S5_Util!E3*Weighting!R5+TUM_db2_S5_Util!F3*Weighting!R6+TUM_db2_S5_Util!G3*Weighting!R7+TUM_db2_S5_Util!H3*Weighting!R8+TUM_db2_S5_Util!I3*Weighting!R9+TUM_db2_S5_Util!J3*Weighting!R10+TUM_db2_S5_Util!K3*Weighting!R11+TUM_db2_S5_Util!L3*Weighting!R12+TUM_db2_S5_Util!M3*Weighting!R13+TUM_db2_S5_Util!N3*Weighting!R14+TUM_db2_S5_Util!O3*Weighting!R15+TUM_db2_S5_Util!P3*Weighting!R16+TUM_db2_S5_Util!Q3*Weighting!R17</f>
        <v>-3.1220071190189717E-2</v>
      </c>
      <c r="S3" s="6">
        <f>+TUM_db2_S5_Util!B3*Weighting!S2+TUM_db2_S5_Util!C3*Weighting!S3+TUM_db2_S5_Util!D3*Weighting!S4+TUM_db2_S5_Util!E3*Weighting!S5+TUM_db2_S5_Util!F3*Weighting!S6+TUM_db2_S5_Util!G3*Weighting!S7+TUM_db2_S5_Util!H3*Weighting!S8+TUM_db2_S5_Util!I3*Weighting!S9+TUM_db2_S5_Util!J3*Weighting!S10+TUM_db2_S5_Util!K3*Weighting!S11+TUM_db2_S5_Util!L3*Weighting!S12+TUM_db2_S5_Util!M3*Weighting!S13+TUM_db2_S5_Util!N3*Weighting!S14+TUM_db2_S5_Util!O3*Weighting!S15+TUM_db2_S5_Util!P3*Weighting!S16+TUM_db2_S5_Util!Q3*Weighting!S17</f>
        <v>-2.0780452023582318E-2</v>
      </c>
      <c r="T3" s="6">
        <f>+TUM_db2_S5_Util!B3*Weighting!T2+TUM_db2_S5_Util!C3*Weighting!T3+TUM_db2_S5_Util!D3*Weighting!T4+TUM_db2_S5_Util!E3*Weighting!T5+TUM_db2_S5_Util!F3*Weighting!T6+TUM_db2_S5_Util!G3*Weighting!T7+TUM_db2_S5_Util!H3*Weighting!T8+TUM_db2_S5_Util!I3*Weighting!T9+TUM_db2_S5_Util!J3*Weighting!T10+TUM_db2_S5_Util!K3*Weighting!T11+TUM_db2_S5_Util!L3*Weighting!T12+TUM_db2_S5_Util!M3*Weighting!T13+TUM_db2_S5_Util!N3*Weighting!T14+TUM_db2_S5_Util!O3*Weighting!T15+TUM_db2_S5_Util!P3*Weighting!T16+TUM_db2_S5_Util!Q3*Weighting!T17</f>
        <v>-2.2852335611456085E-2</v>
      </c>
      <c r="U3" s="6">
        <f>+TUM_db2_S5_Util!B3*Weighting!U2+TUM_db2_S5_Util!C3*Weighting!U3+TUM_db2_S5_Util!D3*Weighting!U4+TUM_db2_S5_Util!E3*Weighting!U5+TUM_db2_S5_Util!F3*Weighting!U6+TUM_db2_S5_Util!G3*Weighting!U7+TUM_db2_S5_Util!H3*Weighting!U8+TUM_db2_S5_Util!I3*Weighting!U9+TUM_db2_S5_Util!J3*Weighting!U10+TUM_db2_S5_Util!K3*Weighting!U11+TUM_db2_S5_Util!L3*Weighting!U12+TUM_db2_S5_Util!M3*Weighting!U13+TUM_db2_S5_Util!N3*Weighting!U14+TUM_db2_S5_Util!O3*Weighting!U15+TUM_db2_S5_Util!P3*Weighting!U16+TUM_db2_S5_Util!Q3*Weighting!U17</f>
        <v>-3.4034776617371666E-3</v>
      </c>
      <c r="V3" s="6">
        <f>+TUM_db2_S5_Util!B3*Weighting!V2+TUM_db2_S5_Util!C3*Weighting!V3+TUM_db2_S5_Util!D3*Weighting!V4+TUM_db2_S5_Util!E3*Weighting!V5+TUM_db2_S5_Util!F3*Weighting!V6+TUM_db2_S5_Util!G3*Weighting!V7+TUM_db2_S5_Util!H3*Weighting!V8+TUM_db2_S5_Util!I3*Weighting!V9+TUM_db2_S5_Util!J3*Weighting!V10+TUM_db2_S5_Util!K3*Weighting!V11+TUM_db2_S5_Util!L3*Weighting!V12+TUM_db2_S5_Util!M3*Weighting!V13+TUM_db2_S5_Util!N3*Weighting!V14+TUM_db2_S5_Util!O3*Weighting!V15+TUM_db2_S5_Util!P3*Weighting!V16+TUM_db2_S5_Util!Q3*Weighting!V17</f>
        <v>-1.2811193259736824E-2</v>
      </c>
      <c r="W3" s="6">
        <f>+TUM_db2_S5_Util!B3*Weighting!W2+TUM_db2_S5_Util!C3*Weighting!W3+TUM_db2_S5_Util!D3*Weighting!W4+TUM_db2_S5_Util!E3*Weighting!W5+TUM_db2_S5_Util!F3*Weighting!W6+TUM_db2_S5_Util!G3*Weighting!W7+TUM_db2_S5_Util!H3*Weighting!W8+TUM_db2_S5_Util!I3*Weighting!W9+TUM_db2_S5_Util!J3*Weighting!W10+TUM_db2_S5_Util!K3*Weighting!W11+TUM_db2_S5_Util!L3*Weighting!W12+TUM_db2_S5_Util!M3*Weighting!W13+TUM_db2_S5_Util!N3*Weighting!W14+TUM_db2_S5_Util!O3*Weighting!W15+TUM_db2_S5_Util!P3*Weighting!W16+TUM_db2_S5_Util!Q3*Weighting!W17</f>
        <v>-0.20991536543697975</v>
      </c>
      <c r="X3" s="6">
        <f>+TUM_db2_S5_Util!B3*Weighting!X2+TUM_db2_S5_Util!C3*Weighting!X3+TUM_db2_S5_Util!D3*Weighting!X4+TUM_db2_S5_Util!E3*Weighting!X5+TUM_db2_S5_Util!F3*Weighting!X6+TUM_db2_S5_Util!G3*Weighting!X7+TUM_db2_S5_Util!H3*Weighting!X8+TUM_db2_S5_Util!I3*Weighting!X9+TUM_db2_S5_Util!J3*Weighting!X10+TUM_db2_S5_Util!K3*Weighting!X11+TUM_db2_S5_Util!L3*Weighting!X12+TUM_db2_S5_Util!M3*Weighting!X13+TUM_db2_S5_Util!N3*Weighting!X14+TUM_db2_S5_Util!O3*Weighting!X15+TUM_db2_S5_Util!P3*Weighting!X16+TUM_db2_S5_Util!Q3*Weighting!X17</f>
        <v>-7.115646812958459E-3</v>
      </c>
      <c r="Y3" s="6">
        <f>+TUM_db2_S5_Util!B3*Weighting!Y2+TUM_db2_S5_Util!C3*Weighting!Y3+TUM_db2_S5_Util!D3*Weighting!Y4+TUM_db2_S5_Util!E3*Weighting!Y5+TUM_db2_S5_Util!F3*Weighting!Y6+TUM_db2_S5_Util!G3*Weighting!Y7+TUM_db2_S5_Util!H3*Weighting!Y8+TUM_db2_S5_Util!I3*Weighting!Y9+TUM_db2_S5_Util!J3*Weighting!Y10+TUM_db2_S5_Util!K3*Weighting!Y11+TUM_db2_S5_Util!L3*Weighting!Y12+TUM_db2_S5_Util!M3*Weighting!Y13+TUM_db2_S5_Util!N3*Weighting!Y14+TUM_db2_S5_Util!O3*Weighting!Y15+TUM_db2_S5_Util!P3*Weighting!Y16+TUM_db2_S5_Util!Q3*Weighting!Y17</f>
        <v>-3.1739007025633702E-3</v>
      </c>
      <c r="Z3" s="6">
        <f>+TUM_db2_S5_Util!B3*Weighting!Z2+TUM_db2_S5_Util!C3*Weighting!Z3+TUM_db2_S5_Util!D3*Weighting!Z4+TUM_db2_S5_Util!E3*Weighting!Z5+TUM_db2_S5_Util!F3*Weighting!Z6+TUM_db2_S5_Util!G3*Weighting!Z7+TUM_db2_S5_Util!H3*Weighting!Z8+TUM_db2_S5_Util!I3*Weighting!Z9+TUM_db2_S5_Util!J3*Weighting!Z10+TUM_db2_S5_Util!K3*Weighting!Z11+TUM_db2_S5_Util!L3*Weighting!Z12+TUM_db2_S5_Util!M3*Weighting!Z13+TUM_db2_S5_Util!N3*Weighting!Z14+TUM_db2_S5_Util!O3*Weighting!Z15+TUM_db2_S5_Util!P3*Weighting!Z16+TUM_db2_S5_Util!Q3*Weighting!Z17</f>
        <v>-9.2799500720803785E-2</v>
      </c>
      <c r="AA3" s="6">
        <f>+TUM_db2_S5_Util!B3*Weighting!AA2+TUM_db2_S5_Util!C3*Weighting!AA3+TUM_db2_S5_Util!D3*Weighting!AA4+TUM_db2_S5_Util!E3*Weighting!AA5+TUM_db2_S5_Util!F3*Weighting!AA6+TUM_db2_S5_Util!G3*Weighting!AA7+TUM_db2_S5_Util!H3*Weighting!AA8+TUM_db2_S5_Util!I3*Weighting!AA9+TUM_db2_S5_Util!J3*Weighting!AA10+TUM_db2_S5_Util!K3*Weighting!AA11+TUM_db2_S5_Util!L3*Weighting!AA12+TUM_db2_S5_Util!M3*Weighting!AA13+TUM_db2_S5_Util!N3*Weighting!AA14+TUM_db2_S5_Util!O3*Weighting!AA15+TUM_db2_S5_Util!P3*Weighting!AA16+TUM_db2_S5_Util!Q3*Weighting!AA17</f>
        <v>-5.6409697762222204E-2</v>
      </c>
    </row>
    <row r="4" spans="1:27" x14ac:dyDescent="0.35">
      <c r="A4" s="5" t="s">
        <v>3</v>
      </c>
      <c r="B4" s="6">
        <f ca="1">+TUM_db2_S5_Util!B4*Weighting!B2+TUM_db2_S5_Util!C4*Weighting!B3+TUM_db2_S5_Util!D4*Weighting!B4+TUM_db2_S5_Util!E4*Weighting!B5+TUM_db2_S5_Util!F4*Weighting!B6+TUM_db2_S5_Util!G4*Weighting!B7+TUM_db2_S5_Util!H4*Weighting!B8+TUM_db2_S5_Util!I4*Weighting!B9+TUM_db2_S5_Util!J4*Weighting!B10+TUM_db2_S5_Util!K4*Weighting!B11+TUM_db2_S5_Util!L4*Weighting!B12+TUM_db2_S5_Util!M4*Weighting!B13+TUM_db2_S5_Util!N4*Weighting!B14+TUM_db2_S5_Util!O4*Weighting!B15+TUM_db2_S5_Util!P4*Weighting!B16+TUM_db2_S5_Util!Q4*Weighting!B17</f>
        <v>-3.3212735052510047</v>
      </c>
      <c r="C4" s="6">
        <f ca="1">+TUM_db2_S5_Util!B4*Weighting!C2+TUM_db2_S5_Util!C4*Weighting!C3+TUM_db2_S5_Util!D4*Weighting!C4+TUM_db2_S5_Util!E4*Weighting!C5+TUM_db2_S5_Util!F4*Weighting!C6+TUM_db2_S5_Util!G4*Weighting!C7+TUM_db2_S5_Util!H4*Weighting!C8+TUM_db2_S5_Util!I4*Weighting!C9+TUM_db2_S5_Util!J4*Weighting!C10+TUM_db2_S5_Util!K4*Weighting!C11+TUM_db2_S5_Util!L4*Weighting!C12+TUM_db2_S5_Util!M4*Weighting!C13+TUM_db2_S5_Util!N4*Weighting!C14+TUM_db2_S5_Util!O4*Weighting!C15+TUM_db2_S5_Util!P4*Weighting!C16+TUM_db2_S5_Util!Q4*Weighting!C17</f>
        <v>-2.9410565667816502</v>
      </c>
      <c r="D4" s="6">
        <f ca="1">+TUM_db2_S5_Util!B4*Weighting!D2+TUM_db2_S5_Util!C4*Weighting!D3+TUM_db2_S5_Util!D4*Weighting!D4+TUM_db2_S5_Util!E4*Weighting!D5+TUM_db2_S5_Util!F4*Weighting!D6+TUM_db2_S5_Util!G4*Weighting!D7+TUM_db2_S5_Util!H4*Weighting!D8+TUM_db2_S5_Util!I4*Weighting!D9+TUM_db2_S5_Util!J4*Weighting!D10+TUM_db2_S5_Util!K4*Weighting!D11+TUM_db2_S5_Util!L4*Weighting!D12+TUM_db2_S5_Util!M4*Weighting!D13+TUM_db2_S5_Util!N4*Weighting!D14+TUM_db2_S5_Util!O4*Weighting!D15+TUM_db2_S5_Util!P4*Weighting!D16+TUM_db2_S5_Util!Q4*Weighting!D17</f>
        <v>-3.2406749592250641</v>
      </c>
      <c r="E4" s="6">
        <f ca="1">+TUM_db2_S5_Util!B4*Weighting!E2+TUM_db2_S5_Util!C4*Weighting!E3+TUM_db2_S5_Util!D4*Weighting!E4+TUM_db2_S5_Util!E4*Weighting!E5+TUM_db2_S5_Util!F4*Weighting!E6+TUM_db2_S5_Util!G4*Weighting!E7+TUM_db2_S5_Util!H4*Weighting!E8+TUM_db2_S5_Util!I4*Weighting!E9+TUM_db2_S5_Util!J4*Weighting!E10+TUM_db2_S5_Util!K4*Weighting!E11+TUM_db2_S5_Util!L4*Weighting!E12+TUM_db2_S5_Util!M4*Weighting!E13+TUM_db2_S5_Util!N4*Weighting!E14+TUM_db2_S5_Util!O4*Weighting!E15+TUM_db2_S5_Util!P4*Weighting!E16+TUM_db2_S5_Util!Q4*Weighting!E17</f>
        <v>-1.3163663274070481</v>
      </c>
      <c r="F4" s="6">
        <f ca="1">+TUM_db2_S5_Util!B4*Weighting!F2+TUM_db2_S5_Util!C4*Weighting!F3+TUM_db2_S5_Util!D4*Weighting!F4+TUM_db2_S5_Util!E4*Weighting!F5+TUM_db2_S5_Util!F4*Weighting!F6+TUM_db2_S5_Util!G4*Weighting!F7+TUM_db2_S5_Util!H4*Weighting!F8+TUM_db2_S5_Util!I4*Weighting!F9+TUM_db2_S5_Util!J4*Weighting!F10+TUM_db2_S5_Util!K4*Weighting!F11+TUM_db2_S5_Util!L4*Weighting!F12+TUM_db2_S5_Util!M4*Weighting!F13+TUM_db2_S5_Util!N4*Weighting!F14+TUM_db2_S5_Util!O4*Weighting!F15+TUM_db2_S5_Util!P4*Weighting!F16+TUM_db2_S5_Util!Q4*Weighting!F17</f>
        <v>-3.2462936322174434</v>
      </c>
      <c r="G4" s="6">
        <f>+TUM_db2_S5_Util!B4*Weighting!G2+TUM_db2_S5_Util!C4*Weighting!G3+TUM_db2_S5_Util!D4*Weighting!G4+TUM_db2_S5_Util!E4*Weighting!G5+TUM_db2_S5_Util!F4*Weighting!G6+TUM_db2_S5_Util!G4*Weighting!G7+TUM_db2_S5_Util!H4*Weighting!G8+TUM_db2_S5_Util!I4*Weighting!G9+TUM_db2_S5_Util!J4*Weighting!G10+TUM_db2_S5_Util!K4*Weighting!G11+TUM_db2_S5_Util!L4*Weighting!G12+TUM_db2_S5_Util!M4*Weighting!G13+TUM_db2_S5_Util!N4*Weighting!G14+TUM_db2_S5_Util!O4*Weighting!G15+TUM_db2_S5_Util!P4*Weighting!G16+TUM_db2_S5_Util!Q4*Weighting!G17</f>
        <v>-2.1665926537332316</v>
      </c>
      <c r="H4" s="6">
        <f>+TUM_db2_S5_Util!B4*Weighting!H2+TUM_db2_S5_Util!C4*Weighting!H3+TUM_db2_S5_Util!D4*Weighting!H4+TUM_db2_S5_Util!E4*Weighting!H5+TUM_db2_S5_Util!F4*Weighting!H6+TUM_db2_S5_Util!G4*Weighting!H7+TUM_db2_S5_Util!H4*Weighting!H8+TUM_db2_S5_Util!I4*Weighting!H9+TUM_db2_S5_Util!J4*Weighting!H10+TUM_db2_S5_Util!K4*Weighting!H11+TUM_db2_S5_Util!L4*Weighting!H12+TUM_db2_S5_Util!M4*Weighting!H13+TUM_db2_S5_Util!N4*Weighting!H14+TUM_db2_S5_Util!O4*Weighting!H15+TUM_db2_S5_Util!P4*Weighting!H16+TUM_db2_S5_Util!Q4*Weighting!H17</f>
        <v>-2.2175976673115727</v>
      </c>
      <c r="I4" s="6">
        <f>+TUM_db2_S5_Util!B4*Weighting!I2+TUM_db2_S5_Util!C4*Weighting!I3+TUM_db2_S5_Util!D4*Weighting!I4+TUM_db2_S5_Util!E4*Weighting!I5+TUM_db2_S5_Util!F4*Weighting!I6+TUM_db2_S5_Util!G4*Weighting!I7+TUM_db2_S5_Util!H4*Weighting!I8+TUM_db2_S5_Util!I4*Weighting!I9+TUM_db2_S5_Util!J4*Weighting!I10+TUM_db2_S5_Util!K4*Weighting!I11+TUM_db2_S5_Util!L4*Weighting!I12+TUM_db2_S5_Util!M4*Weighting!I13+TUM_db2_S5_Util!N4*Weighting!I14+TUM_db2_S5_Util!O4*Weighting!I15+TUM_db2_S5_Util!P4*Weighting!I16+TUM_db2_S5_Util!Q4*Weighting!I17</f>
        <v>-2.2226612151438854</v>
      </c>
      <c r="J4" s="6">
        <f>+TUM_db2_S5_Util!B4*Weighting!J2+TUM_db2_S5_Util!C4*Weighting!J3+TUM_db2_S5_Util!D4*Weighting!J4+TUM_db2_S5_Util!E4*Weighting!J5+TUM_db2_S5_Util!F4*Weighting!J6+TUM_db2_S5_Util!G4*Weighting!J7+TUM_db2_S5_Util!H4*Weighting!J8+TUM_db2_S5_Util!I4*Weighting!J9+TUM_db2_S5_Util!J4*Weighting!J10+TUM_db2_S5_Util!K4*Weighting!J11+TUM_db2_S5_Util!L4*Weighting!J12+TUM_db2_S5_Util!M4*Weighting!J13+TUM_db2_S5_Util!N4*Weighting!J14+TUM_db2_S5_Util!O4*Weighting!J15+TUM_db2_S5_Util!P4*Weighting!J16+TUM_db2_S5_Util!Q4*Weighting!J17</f>
        <v>-1.6660385540438527</v>
      </c>
      <c r="K4" s="6">
        <f>+TUM_db2_S5_Util!B4*Weighting!K2+TUM_db2_S5_Util!C4*Weighting!K3+TUM_db2_S5_Util!D4*Weighting!K4+TUM_db2_S5_Util!E4*Weighting!K5+TUM_db2_S5_Util!F4*Weighting!K6+TUM_db2_S5_Util!G4*Weighting!K7+TUM_db2_S5_Util!H4*Weighting!K8+TUM_db2_S5_Util!I4*Weighting!K9+TUM_db2_S5_Util!J4*Weighting!K10+TUM_db2_S5_Util!K4*Weighting!K11+TUM_db2_S5_Util!L4*Weighting!K12+TUM_db2_S5_Util!M4*Weighting!K13+TUM_db2_S5_Util!N4*Weighting!K14+TUM_db2_S5_Util!O4*Weighting!K15+TUM_db2_S5_Util!P4*Weighting!K16+TUM_db2_S5_Util!Q4*Weighting!K17</f>
        <v>-2.2281462754255119</v>
      </c>
      <c r="L4" s="6">
        <f>+TUM_db2_S5_Util!B4*Weighting!L2+TUM_db2_S5_Util!C4*Weighting!L3+TUM_db2_S5_Util!D4*Weighting!L4+TUM_db2_S5_Util!E4*Weighting!L5+TUM_db2_S5_Util!F4*Weighting!L6+TUM_db2_S5_Util!G4*Weighting!L7+TUM_db2_S5_Util!H4*Weighting!L8+TUM_db2_S5_Util!I4*Weighting!L9+TUM_db2_S5_Util!J4*Weighting!L10+TUM_db2_S5_Util!K4*Weighting!L11+TUM_db2_S5_Util!L4*Weighting!L12+TUM_db2_S5_Util!M4*Weighting!L13+TUM_db2_S5_Util!N4*Weighting!L14+TUM_db2_S5_Util!O4*Weighting!L15+TUM_db2_S5_Util!P4*Weighting!L16+TUM_db2_S5_Util!Q4*Weighting!L17</f>
        <v>-3.5351905914668205</v>
      </c>
      <c r="M4" s="6">
        <f>+TUM_db2_S5_Util!B4*Weighting!M2+TUM_db2_S5_Util!C4*Weighting!M3+TUM_db2_S5_Util!D4*Weighting!M4+TUM_db2_S5_Util!E4*Weighting!M5+TUM_db2_S5_Util!F4*Weighting!M6+TUM_db2_S5_Util!G4*Weighting!M7+TUM_db2_S5_Util!H4*Weighting!M8+TUM_db2_S5_Util!I4*Weighting!M9+TUM_db2_S5_Util!J4*Weighting!M10+TUM_db2_S5_Util!K4*Weighting!M11+TUM_db2_S5_Util!L4*Weighting!M12+TUM_db2_S5_Util!M4*Weighting!M13+TUM_db2_S5_Util!N4*Weighting!M14+TUM_db2_S5_Util!O4*Weighting!M15+TUM_db2_S5_Util!P4*Weighting!M16+TUM_db2_S5_Util!Q4*Weighting!M17</f>
        <v>-6.3554148388078033E-2</v>
      </c>
      <c r="N4" s="6">
        <f>+TUM_db2_S5_Util!B4*Weighting!N2+TUM_db2_S5_Util!C4*Weighting!N3+TUM_db2_S5_Util!D4*Weighting!N4+TUM_db2_S5_Util!E4*Weighting!N5+TUM_db2_S5_Util!F4*Weighting!N6+TUM_db2_S5_Util!G4*Weighting!N7+TUM_db2_S5_Util!H4*Weighting!N8+TUM_db2_S5_Util!I4*Weighting!N9+TUM_db2_S5_Util!J4*Weighting!N10+TUM_db2_S5_Util!K4*Weighting!N11+TUM_db2_S5_Util!L4*Weighting!N12+TUM_db2_S5_Util!M4*Weighting!N13+TUM_db2_S5_Util!N4*Weighting!N14+TUM_db2_S5_Util!O4*Weighting!N15+TUM_db2_S5_Util!P4*Weighting!N16+TUM_db2_S5_Util!Q4*Weighting!N17</f>
        <v>-6.1808056032951777</v>
      </c>
      <c r="O4" s="6">
        <f>+TUM_db2_S5_Util!B4*Weighting!O2+TUM_db2_S5_Util!C4*Weighting!O3+TUM_db2_S5_Util!D4*Weighting!O4+TUM_db2_S5_Util!E4*Weighting!O5+TUM_db2_S5_Util!F4*Weighting!O6+TUM_db2_S5_Util!G4*Weighting!O7+TUM_db2_S5_Util!H4*Weighting!O8+TUM_db2_S5_Util!I4*Weighting!O9+TUM_db2_S5_Util!J4*Weighting!O10+TUM_db2_S5_Util!K4*Weighting!O11+TUM_db2_S5_Util!L4*Weighting!O12+TUM_db2_S5_Util!M4*Weighting!O13+TUM_db2_S5_Util!N4*Weighting!O14+TUM_db2_S5_Util!O4*Weighting!O15+TUM_db2_S5_Util!P4*Weighting!O16+TUM_db2_S5_Util!Q4*Weighting!O17</f>
        <v>-5.6797210782621628</v>
      </c>
      <c r="P4" s="6">
        <f>+TUM_db2_S5_Util!B4*Weighting!P2+TUM_db2_S5_Util!C4*Weighting!P3+TUM_db2_S5_Util!D4*Weighting!P4+TUM_db2_S5_Util!E4*Weighting!P5+TUM_db2_S5_Util!F4*Weighting!P6+TUM_db2_S5_Util!G4*Weighting!P7+TUM_db2_S5_Util!H4*Weighting!P8+TUM_db2_S5_Util!I4*Weighting!P9+TUM_db2_S5_Util!J4*Weighting!P10+TUM_db2_S5_Util!K4*Weighting!P11+TUM_db2_S5_Util!L4*Weighting!P12+TUM_db2_S5_Util!M4*Weighting!P13+TUM_db2_S5_Util!N4*Weighting!P14+TUM_db2_S5_Util!O4*Weighting!P15+TUM_db2_S5_Util!P4*Weighting!P16+TUM_db2_S5_Util!Q4*Weighting!P17</f>
        <v>-4.0154081396421635</v>
      </c>
      <c r="Q4" s="6">
        <f>+TUM_db2_S5_Util!B4*Weighting!Q2+TUM_db2_S5_Util!C4*Weighting!Q3+TUM_db2_S5_Util!D4*Weighting!Q4+TUM_db2_S5_Util!E4*Weighting!Q5+TUM_db2_S5_Util!F4*Weighting!Q6+TUM_db2_S5_Util!G4*Weighting!Q7+TUM_db2_S5_Util!H4*Weighting!Q8+TUM_db2_S5_Util!I4*Weighting!Q9+TUM_db2_S5_Util!J4*Weighting!Q10+TUM_db2_S5_Util!K4*Weighting!Q11+TUM_db2_S5_Util!L4*Weighting!Q12+TUM_db2_S5_Util!M4*Weighting!Q13+TUM_db2_S5_Util!N4*Weighting!Q14+TUM_db2_S5_Util!O4*Weighting!Q15+TUM_db2_S5_Util!P4*Weighting!Q16+TUM_db2_S5_Util!Q4*Weighting!Q17</f>
        <v>-0.21580180588434675</v>
      </c>
      <c r="R4" s="6">
        <f>+TUM_db2_S5_Util!B4*Weighting!R2+TUM_db2_S5_Util!C4*Weighting!R3+TUM_db2_S5_Util!D4*Weighting!R4+TUM_db2_S5_Util!E4*Weighting!R5+TUM_db2_S5_Util!F4*Weighting!R6+TUM_db2_S5_Util!G4*Weighting!R7+TUM_db2_S5_Util!H4*Weighting!R8+TUM_db2_S5_Util!I4*Weighting!R9+TUM_db2_S5_Util!J4*Weighting!R10+TUM_db2_S5_Util!K4*Weighting!R11+TUM_db2_S5_Util!L4*Weighting!R12+TUM_db2_S5_Util!M4*Weighting!R13+TUM_db2_S5_Util!N4*Weighting!R14+TUM_db2_S5_Util!O4*Weighting!R15+TUM_db2_S5_Util!P4*Weighting!R16+TUM_db2_S5_Util!Q4*Weighting!R17</f>
        <v>-0.9540915596446311</v>
      </c>
      <c r="S4" s="6">
        <f>+TUM_db2_S5_Util!B4*Weighting!S2+TUM_db2_S5_Util!C4*Weighting!S3+TUM_db2_S5_Util!D4*Weighting!S4+TUM_db2_S5_Util!E4*Weighting!S5+TUM_db2_S5_Util!F4*Weighting!S6+TUM_db2_S5_Util!G4*Weighting!S7+TUM_db2_S5_Util!H4*Weighting!S8+TUM_db2_S5_Util!I4*Weighting!S9+TUM_db2_S5_Util!J4*Weighting!S10+TUM_db2_S5_Util!K4*Weighting!S11+TUM_db2_S5_Util!L4*Weighting!S12+TUM_db2_S5_Util!M4*Weighting!S13+TUM_db2_S5_Util!N4*Weighting!S14+TUM_db2_S5_Util!O4*Weighting!S15+TUM_db2_S5_Util!P4*Weighting!S16+TUM_db2_S5_Util!Q4*Weighting!S17</f>
        <v>-3.4703789841383648</v>
      </c>
      <c r="T4" s="6">
        <f>+TUM_db2_S5_Util!B4*Weighting!T2+TUM_db2_S5_Util!C4*Weighting!T3+TUM_db2_S5_Util!D4*Weighting!T4+TUM_db2_S5_Util!E4*Weighting!T5+TUM_db2_S5_Util!F4*Weighting!T6+TUM_db2_S5_Util!G4*Weighting!T7+TUM_db2_S5_Util!H4*Weighting!T8+TUM_db2_S5_Util!I4*Weighting!T9+TUM_db2_S5_Util!J4*Weighting!T10+TUM_db2_S5_Util!K4*Weighting!T11+TUM_db2_S5_Util!L4*Weighting!T12+TUM_db2_S5_Util!M4*Weighting!T13+TUM_db2_S5_Util!N4*Weighting!T14+TUM_db2_S5_Util!O4*Weighting!T15+TUM_db2_S5_Util!P4*Weighting!T16+TUM_db2_S5_Util!Q4*Weighting!T17</f>
        <v>-4.6377402608920404</v>
      </c>
      <c r="U4" s="6">
        <f>+TUM_db2_S5_Util!B4*Weighting!U2+TUM_db2_S5_Util!C4*Weighting!U3+TUM_db2_S5_Util!D4*Weighting!U4+TUM_db2_S5_Util!E4*Weighting!U5+TUM_db2_S5_Util!F4*Weighting!U6+TUM_db2_S5_Util!G4*Weighting!U7+TUM_db2_S5_Util!H4*Weighting!U8+TUM_db2_S5_Util!I4*Weighting!U9+TUM_db2_S5_Util!J4*Weighting!U10+TUM_db2_S5_Util!K4*Weighting!U11+TUM_db2_S5_Util!L4*Weighting!U12+TUM_db2_S5_Util!M4*Weighting!U13+TUM_db2_S5_Util!N4*Weighting!U14+TUM_db2_S5_Util!O4*Weighting!U15+TUM_db2_S5_Util!P4*Weighting!U16+TUM_db2_S5_Util!Q4*Weighting!U17</f>
        <v>-0.10636013197223122</v>
      </c>
      <c r="V4" s="6">
        <f>+TUM_db2_S5_Util!B4*Weighting!V2+TUM_db2_S5_Util!C4*Weighting!V3+TUM_db2_S5_Util!D4*Weighting!V4+TUM_db2_S5_Util!E4*Weighting!V5+TUM_db2_S5_Util!F4*Weighting!V6+TUM_db2_S5_Util!G4*Weighting!V7+TUM_db2_S5_Util!H4*Weighting!V8+TUM_db2_S5_Util!I4*Weighting!V9+TUM_db2_S5_Util!J4*Weighting!V10+TUM_db2_S5_Util!K4*Weighting!V11+TUM_db2_S5_Util!L4*Weighting!V12+TUM_db2_S5_Util!M4*Weighting!V13+TUM_db2_S5_Util!N4*Weighting!V14+TUM_db2_S5_Util!O4*Weighting!V15+TUM_db2_S5_Util!P4*Weighting!V16+TUM_db2_S5_Util!Q4*Weighting!V17</f>
        <v>-0.49919203055891281</v>
      </c>
      <c r="W4" s="6">
        <f>+TUM_db2_S5_Util!B4*Weighting!W2+TUM_db2_S5_Util!C4*Weighting!W3+TUM_db2_S5_Util!D4*Weighting!W4+TUM_db2_S5_Util!E4*Weighting!W5+TUM_db2_S5_Util!F4*Weighting!W6+TUM_db2_S5_Util!G4*Weighting!W7+TUM_db2_S5_Util!H4*Weighting!W8+TUM_db2_S5_Util!I4*Weighting!W9+TUM_db2_S5_Util!J4*Weighting!W10+TUM_db2_S5_Util!K4*Weighting!W11+TUM_db2_S5_Util!L4*Weighting!W12+TUM_db2_S5_Util!M4*Weighting!W13+TUM_db2_S5_Util!N4*Weighting!W14+TUM_db2_S5_Util!O4*Weighting!W15+TUM_db2_S5_Util!P4*Weighting!W16+TUM_db2_S5_Util!Q4*Weighting!W17</f>
        <v>-1.4251433193377359</v>
      </c>
      <c r="X4" s="6">
        <f>+TUM_db2_S5_Util!B4*Weighting!X2+TUM_db2_S5_Util!C4*Weighting!X3+TUM_db2_S5_Util!D4*Weighting!X4+TUM_db2_S5_Util!E4*Weighting!X5+TUM_db2_S5_Util!F4*Weighting!X6+TUM_db2_S5_Util!G4*Weighting!X7+TUM_db2_S5_Util!H4*Weighting!X8+TUM_db2_S5_Util!I4*Weighting!X9+TUM_db2_S5_Util!J4*Weighting!X10+TUM_db2_S5_Util!K4*Weighting!X11+TUM_db2_S5_Util!L4*Weighting!X12+TUM_db2_S5_Util!M4*Weighting!X13+TUM_db2_S5_Util!N4*Weighting!X14+TUM_db2_S5_Util!O4*Weighting!X15+TUM_db2_S5_Util!P4*Weighting!X16+TUM_db2_S5_Util!Q4*Weighting!X17</f>
        <v>-0.1981658301143932</v>
      </c>
      <c r="Y4" s="6">
        <f>+TUM_db2_S5_Util!B4*Weighting!Y2+TUM_db2_S5_Util!C4*Weighting!Y3+TUM_db2_S5_Util!D4*Weighting!Y4+TUM_db2_S5_Util!E4*Weighting!Y5+TUM_db2_S5_Util!F4*Weighting!Y6+TUM_db2_S5_Util!G4*Weighting!Y7+TUM_db2_S5_Util!H4*Weighting!Y8+TUM_db2_S5_Util!I4*Weighting!Y9+TUM_db2_S5_Util!J4*Weighting!Y10+TUM_db2_S5_Util!K4*Weighting!Y11+TUM_db2_S5_Util!L4*Weighting!Y12+TUM_db2_S5_Util!M4*Weighting!Y13+TUM_db2_S5_Util!N4*Weighting!Y14+TUM_db2_S5_Util!O4*Weighting!Y15+TUM_db2_S5_Util!P4*Weighting!Y16+TUM_db2_S5_Util!Q4*Weighting!Y17</f>
        <v>-0.13195633439765009</v>
      </c>
      <c r="Z4" s="6">
        <f>+TUM_db2_S5_Util!B4*Weighting!Z2+TUM_db2_S5_Util!C4*Weighting!Z3+TUM_db2_S5_Util!D4*Weighting!Z4+TUM_db2_S5_Util!E4*Weighting!Z5+TUM_db2_S5_Util!F4*Weighting!Z6+TUM_db2_S5_Util!G4*Weighting!Z7+TUM_db2_S5_Util!H4*Weighting!Z8+TUM_db2_S5_Util!I4*Weighting!Z9+TUM_db2_S5_Util!J4*Weighting!Z10+TUM_db2_S5_Util!K4*Weighting!Z11+TUM_db2_S5_Util!L4*Weighting!Z12+TUM_db2_S5_Util!M4*Weighting!Z13+TUM_db2_S5_Util!N4*Weighting!Z14+TUM_db2_S5_Util!O4*Weighting!Z15+TUM_db2_S5_Util!P4*Weighting!Z16+TUM_db2_S5_Util!Q4*Weighting!Z17</f>
        <v>-1.5548287508320084</v>
      </c>
      <c r="AA4" s="6">
        <f>+TUM_db2_S5_Util!B4*Weighting!AA2+TUM_db2_S5_Util!C4*Weighting!AA3+TUM_db2_S5_Util!D4*Weighting!AA4+TUM_db2_S5_Util!E4*Weighting!AA5+TUM_db2_S5_Util!F4*Weighting!AA6+TUM_db2_S5_Util!G4*Weighting!AA7+TUM_db2_S5_Util!H4*Weighting!AA8+TUM_db2_S5_Util!I4*Weighting!AA9+TUM_db2_S5_Util!J4*Weighting!AA10+TUM_db2_S5_Util!K4*Weighting!AA11+TUM_db2_S5_Util!L4*Weighting!AA12+TUM_db2_S5_Util!M4*Weighting!AA13+TUM_db2_S5_Util!N4*Weighting!AA14+TUM_db2_S5_Util!O4*Weighting!AA15+TUM_db2_S5_Util!P4*Weighting!AA16+TUM_db2_S5_Util!Q4*Weighting!AA17</f>
        <v>-1.9971438909049954</v>
      </c>
    </row>
  </sheetData>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AA4"/>
  <sheetViews>
    <sheetView workbookViewId="0"/>
  </sheetViews>
  <sheetFormatPr baseColWidth="10" defaultColWidth="8.7265625" defaultRowHeight="14.5" x14ac:dyDescent="0.35"/>
  <sheetData>
    <row r="1" spans="1:27" ht="143.5" x14ac:dyDescent="0.35">
      <c r="B1" s="5" t="s">
        <v>19</v>
      </c>
      <c r="C1" s="5" t="s">
        <v>20</v>
      </c>
      <c r="D1" s="5" t="s">
        <v>21</v>
      </c>
      <c r="E1" s="5" t="s">
        <v>22</v>
      </c>
      <c r="F1" s="5" t="s">
        <v>23</v>
      </c>
      <c r="G1" s="5" t="s">
        <v>24</v>
      </c>
      <c r="H1" s="5" t="s">
        <v>25</v>
      </c>
      <c r="I1" s="5" t="s">
        <v>26</v>
      </c>
      <c r="J1" s="5" t="s">
        <v>27</v>
      </c>
      <c r="K1" s="5" t="s">
        <v>28</v>
      </c>
      <c r="L1" s="5" t="s">
        <v>29</v>
      </c>
      <c r="M1" s="5" t="s">
        <v>30</v>
      </c>
      <c r="N1" s="5" t="s">
        <v>31</v>
      </c>
      <c r="O1" s="5" t="s">
        <v>32</v>
      </c>
      <c r="P1" s="5" t="s">
        <v>33</v>
      </c>
      <c r="Q1" s="5" t="s">
        <v>34</v>
      </c>
      <c r="R1" s="5" t="s">
        <v>35</v>
      </c>
      <c r="S1" s="5" t="s">
        <v>36</v>
      </c>
      <c r="T1" s="5" t="s">
        <v>37</v>
      </c>
      <c r="U1" s="5" t="s">
        <v>38</v>
      </c>
      <c r="V1" s="5" t="s">
        <v>39</v>
      </c>
      <c r="W1" s="5" t="s">
        <v>40</v>
      </c>
      <c r="X1" s="5" t="s">
        <v>41</v>
      </c>
      <c r="Y1" s="5" t="s">
        <v>42</v>
      </c>
      <c r="Z1" s="5" t="s">
        <v>43</v>
      </c>
      <c r="AA1" s="5" t="s">
        <v>44</v>
      </c>
    </row>
    <row r="2" spans="1:27" x14ac:dyDescent="0.35">
      <c r="A2" s="5" t="s">
        <v>1</v>
      </c>
      <c r="B2" s="6">
        <f ca="1">+TUM_db2_S5_Mat!B2*Weighting!B2+TUM_db2_S5_Mat!C2*Weighting!B3+TUM_db2_S5_Mat!D2*Weighting!B4+TUM_db2_S5_Mat!E2*Weighting!B5+TUM_db2_S5_Mat!F2*Weighting!B6+TUM_db2_S5_Mat!G2*Weighting!B7+TUM_db2_S5_Mat!H2*Weighting!B8+TUM_db2_S5_Mat!I2*Weighting!B9+TUM_db2_S5_Mat!J2*Weighting!B10+TUM_db2_S5_Mat!K2*Weighting!B11+TUM_db2_S5_Mat!L2*Weighting!B12+TUM_db2_S5_Mat!M2*Weighting!B13+TUM_db2_S5_Mat!N2*Weighting!B14+TUM_db2_S5_Mat!O2*Weighting!B15+TUM_db2_S5_Mat!P2*Weighting!B16+TUM_db2_S5_Mat!Q2*Weighting!B17</f>
        <v>166.49642572839011</v>
      </c>
      <c r="C2" s="6">
        <f ca="1">+TUM_db2_S5_Mat!B2*Weighting!C2+TUM_db2_S5_Mat!C2*Weighting!C3+TUM_db2_S5_Mat!D2*Weighting!C4+TUM_db2_S5_Mat!E2*Weighting!C5+TUM_db2_S5_Mat!F2*Weighting!C6+TUM_db2_S5_Mat!G2*Weighting!C7+TUM_db2_S5_Mat!H2*Weighting!C8+TUM_db2_S5_Mat!I2*Weighting!C9+TUM_db2_S5_Mat!J2*Weighting!C10+TUM_db2_S5_Mat!K2*Weighting!C11+TUM_db2_S5_Mat!L2*Weighting!C12+TUM_db2_S5_Mat!M2*Weighting!C13+TUM_db2_S5_Mat!N2*Weighting!C14+TUM_db2_S5_Mat!O2*Weighting!C15+TUM_db2_S5_Mat!P2*Weighting!C16+TUM_db2_S5_Mat!Q2*Weighting!C17</f>
        <v>123.1107846003227</v>
      </c>
      <c r="D2" s="6">
        <f ca="1">+TUM_db2_S5_Mat!B2*Weighting!D2+TUM_db2_S5_Mat!C2*Weighting!D3+TUM_db2_S5_Mat!D2*Weighting!D4+TUM_db2_S5_Mat!E2*Weighting!D5+TUM_db2_S5_Mat!F2*Weighting!D6+TUM_db2_S5_Mat!G2*Weighting!D7+TUM_db2_S5_Mat!H2*Weighting!D8+TUM_db2_S5_Mat!I2*Weighting!D9+TUM_db2_S5_Mat!J2*Weighting!D10+TUM_db2_S5_Mat!K2*Weighting!D11+TUM_db2_S5_Mat!L2*Weighting!D12+TUM_db2_S5_Mat!M2*Weighting!D13+TUM_db2_S5_Mat!N2*Weighting!D14+TUM_db2_S5_Mat!O2*Weighting!D15+TUM_db2_S5_Mat!P2*Weighting!D16+TUM_db2_S5_Mat!Q2*Weighting!D17</f>
        <v>161.69050439910214</v>
      </c>
      <c r="E2" s="6">
        <f ca="1">+TUM_db2_S5_Mat!B2*Weighting!E2+TUM_db2_S5_Mat!C2*Weighting!E3+TUM_db2_S5_Mat!D2*Weighting!E4+TUM_db2_S5_Mat!E2*Weighting!E5+TUM_db2_S5_Mat!F2*Weighting!E6+TUM_db2_S5_Mat!G2*Weighting!E7+TUM_db2_S5_Mat!H2*Weighting!E8+TUM_db2_S5_Mat!I2*Weighting!E9+TUM_db2_S5_Mat!J2*Weighting!E10+TUM_db2_S5_Mat!K2*Weighting!E11+TUM_db2_S5_Mat!L2*Weighting!E12+TUM_db2_S5_Mat!M2*Weighting!E13+TUM_db2_S5_Mat!N2*Weighting!E14+TUM_db2_S5_Mat!O2*Weighting!E15+TUM_db2_S5_Mat!P2*Weighting!E16+TUM_db2_S5_Mat!Q2*Weighting!E17</f>
        <v>91.693313046182766</v>
      </c>
      <c r="F2" s="6">
        <f ca="1">+TUM_db2_S5_Mat!B2*Weighting!F2+TUM_db2_S5_Mat!C2*Weighting!F3+TUM_db2_S5_Mat!D2*Weighting!F4+TUM_db2_S5_Mat!E2*Weighting!F5+TUM_db2_S5_Mat!F2*Weighting!F6+TUM_db2_S5_Mat!G2*Weighting!F7+TUM_db2_S5_Mat!H2*Weighting!F8+TUM_db2_S5_Mat!I2*Weighting!F9+TUM_db2_S5_Mat!J2*Weighting!F10+TUM_db2_S5_Mat!K2*Weighting!F11+TUM_db2_S5_Mat!L2*Weighting!F12+TUM_db2_S5_Mat!M2*Weighting!F13+TUM_db2_S5_Mat!N2*Weighting!F14+TUM_db2_S5_Mat!O2*Weighting!F15+TUM_db2_S5_Mat!P2*Weighting!F16+TUM_db2_S5_Mat!Q2*Weighting!F17</f>
        <v>140.0634073987865</v>
      </c>
      <c r="G2" s="6">
        <f>+TUM_db2_S5_Mat!B2*Weighting!G2+TUM_db2_S5_Mat!C2*Weighting!G3+TUM_db2_S5_Mat!D2*Weighting!G4+TUM_db2_S5_Mat!E2*Weighting!G5+TUM_db2_S5_Mat!F2*Weighting!G6+TUM_db2_S5_Mat!G2*Weighting!G7+TUM_db2_S5_Mat!H2*Weighting!G8+TUM_db2_S5_Mat!I2*Weighting!G9+TUM_db2_S5_Mat!J2*Weighting!G10+TUM_db2_S5_Mat!K2*Weighting!G11+TUM_db2_S5_Mat!L2*Weighting!G12+TUM_db2_S5_Mat!M2*Weighting!G13+TUM_db2_S5_Mat!N2*Weighting!G14+TUM_db2_S5_Mat!O2*Weighting!G15+TUM_db2_S5_Mat!P2*Weighting!G16+TUM_db2_S5_Mat!Q2*Weighting!G17</f>
        <v>175.5125253489384</v>
      </c>
      <c r="H2" s="6">
        <f>+TUM_db2_S5_Mat!B2*Weighting!H2+TUM_db2_S5_Mat!C2*Weighting!H3+TUM_db2_S5_Mat!D2*Weighting!H4+TUM_db2_S5_Mat!E2*Weighting!H5+TUM_db2_S5_Mat!F2*Weighting!H6+TUM_db2_S5_Mat!G2*Weighting!H7+TUM_db2_S5_Mat!H2*Weighting!H8+TUM_db2_S5_Mat!I2*Weighting!H9+TUM_db2_S5_Mat!J2*Weighting!H10+TUM_db2_S5_Mat!K2*Weighting!H11+TUM_db2_S5_Mat!L2*Weighting!H12+TUM_db2_S5_Mat!M2*Weighting!H13+TUM_db2_S5_Mat!N2*Weighting!H14+TUM_db2_S5_Mat!O2*Weighting!H15+TUM_db2_S5_Mat!P2*Weighting!H16+TUM_db2_S5_Mat!Q2*Weighting!H17</f>
        <v>191.45755521774626</v>
      </c>
      <c r="I2" s="6">
        <f>+TUM_db2_S5_Mat!B2*Weighting!I2+TUM_db2_S5_Mat!C2*Weighting!I3+TUM_db2_S5_Mat!D2*Weighting!I4+TUM_db2_S5_Mat!E2*Weighting!I5+TUM_db2_S5_Mat!F2*Weighting!I6+TUM_db2_S5_Mat!G2*Weighting!I7+TUM_db2_S5_Mat!H2*Weighting!I8+TUM_db2_S5_Mat!I2*Weighting!I9+TUM_db2_S5_Mat!J2*Weighting!I10+TUM_db2_S5_Mat!K2*Weighting!I11+TUM_db2_S5_Mat!L2*Weighting!I12+TUM_db2_S5_Mat!M2*Weighting!I13+TUM_db2_S5_Mat!N2*Weighting!I14+TUM_db2_S5_Mat!O2*Weighting!I15+TUM_db2_S5_Mat!P2*Weighting!I16+TUM_db2_S5_Mat!Q2*Weighting!I17</f>
        <v>170.37919639931579</v>
      </c>
      <c r="J2" s="6">
        <f>+TUM_db2_S5_Mat!B2*Weighting!J2+TUM_db2_S5_Mat!C2*Weighting!J3+TUM_db2_S5_Mat!D2*Weighting!J4+TUM_db2_S5_Mat!E2*Weighting!J5+TUM_db2_S5_Mat!F2*Weighting!J6+TUM_db2_S5_Mat!G2*Weighting!J7+TUM_db2_S5_Mat!H2*Weighting!J8+TUM_db2_S5_Mat!I2*Weighting!J9+TUM_db2_S5_Mat!J2*Weighting!J10+TUM_db2_S5_Mat!K2*Weighting!J11+TUM_db2_S5_Mat!L2*Weighting!J12+TUM_db2_S5_Mat!M2*Weighting!J13+TUM_db2_S5_Mat!N2*Weighting!J14+TUM_db2_S5_Mat!O2*Weighting!J15+TUM_db2_S5_Mat!P2*Weighting!J16+TUM_db2_S5_Mat!Q2*Weighting!J17</f>
        <v>220.92339464470339</v>
      </c>
      <c r="K2" s="6">
        <f>+TUM_db2_S5_Mat!B2*Weighting!K2+TUM_db2_S5_Mat!C2*Weighting!K3+TUM_db2_S5_Mat!D2*Weighting!K4+TUM_db2_S5_Mat!E2*Weighting!K5+TUM_db2_S5_Mat!F2*Weighting!K6+TUM_db2_S5_Mat!G2*Weighting!K7+TUM_db2_S5_Mat!H2*Weighting!K8+TUM_db2_S5_Mat!I2*Weighting!K9+TUM_db2_S5_Mat!J2*Weighting!K10+TUM_db2_S5_Mat!K2*Weighting!K11+TUM_db2_S5_Mat!L2*Weighting!K12+TUM_db2_S5_Mat!M2*Weighting!K13+TUM_db2_S5_Mat!N2*Weighting!K14+TUM_db2_S5_Mat!O2*Weighting!K15+TUM_db2_S5_Mat!P2*Weighting!K16+TUM_db2_S5_Mat!Q2*Weighting!K17</f>
        <v>131.63305787991797</v>
      </c>
      <c r="L2" s="6">
        <f>+TUM_db2_S5_Mat!B2*Weighting!L2+TUM_db2_S5_Mat!C2*Weighting!L3+TUM_db2_S5_Mat!D2*Weighting!L4+TUM_db2_S5_Mat!E2*Weighting!L5+TUM_db2_S5_Mat!F2*Weighting!L6+TUM_db2_S5_Mat!G2*Weighting!L7+TUM_db2_S5_Mat!H2*Weighting!L8+TUM_db2_S5_Mat!I2*Weighting!L9+TUM_db2_S5_Mat!J2*Weighting!L10+TUM_db2_S5_Mat!K2*Weighting!L11+TUM_db2_S5_Mat!L2*Weighting!L12+TUM_db2_S5_Mat!M2*Weighting!L13+TUM_db2_S5_Mat!N2*Weighting!L14+TUM_db2_S5_Mat!O2*Weighting!L15+TUM_db2_S5_Mat!P2*Weighting!L16+TUM_db2_S5_Mat!Q2*Weighting!L17</f>
        <v>38.957205161906174</v>
      </c>
      <c r="M2" s="6">
        <f>+TUM_db2_S5_Mat!B2*Weighting!M2+TUM_db2_S5_Mat!C2*Weighting!M3+TUM_db2_S5_Mat!D2*Weighting!M4+TUM_db2_S5_Mat!E2*Weighting!M5+TUM_db2_S5_Mat!F2*Weighting!M6+TUM_db2_S5_Mat!G2*Weighting!M7+TUM_db2_S5_Mat!H2*Weighting!M8+TUM_db2_S5_Mat!I2*Weighting!M9+TUM_db2_S5_Mat!J2*Weighting!M10+TUM_db2_S5_Mat!K2*Weighting!M11+TUM_db2_S5_Mat!L2*Weighting!M12+TUM_db2_S5_Mat!M2*Weighting!M13+TUM_db2_S5_Mat!N2*Weighting!M14+TUM_db2_S5_Mat!O2*Weighting!M15+TUM_db2_S5_Mat!P2*Weighting!M16+TUM_db2_S5_Mat!Q2*Weighting!M17</f>
        <v>1.7352417554567487</v>
      </c>
      <c r="N2" s="6">
        <f>+TUM_db2_S5_Mat!B2*Weighting!N2+TUM_db2_S5_Mat!C2*Weighting!N3+TUM_db2_S5_Mat!D2*Weighting!N4+TUM_db2_S5_Mat!E2*Weighting!N5+TUM_db2_S5_Mat!F2*Weighting!N6+TUM_db2_S5_Mat!G2*Weighting!N7+TUM_db2_S5_Mat!H2*Weighting!N8+TUM_db2_S5_Mat!I2*Weighting!N9+TUM_db2_S5_Mat!J2*Weighting!N10+TUM_db2_S5_Mat!K2*Weighting!N11+TUM_db2_S5_Mat!L2*Weighting!N12+TUM_db2_S5_Mat!M2*Weighting!N13+TUM_db2_S5_Mat!N2*Weighting!N14+TUM_db2_S5_Mat!O2*Weighting!N15+TUM_db2_S5_Mat!P2*Weighting!N16+TUM_db2_S5_Mat!Q2*Weighting!N17</f>
        <v>509.06979152341734</v>
      </c>
      <c r="O2" s="6">
        <f>+TUM_db2_S5_Mat!B2*Weighting!O2+TUM_db2_S5_Mat!C2*Weighting!O3+TUM_db2_S5_Mat!D2*Weighting!O4+TUM_db2_S5_Mat!E2*Weighting!O5+TUM_db2_S5_Mat!F2*Weighting!O6+TUM_db2_S5_Mat!G2*Weighting!O7+TUM_db2_S5_Mat!H2*Weighting!O8+TUM_db2_S5_Mat!I2*Weighting!O9+TUM_db2_S5_Mat!J2*Weighting!O10+TUM_db2_S5_Mat!K2*Weighting!O11+TUM_db2_S5_Mat!L2*Weighting!O12+TUM_db2_S5_Mat!M2*Weighting!O13+TUM_db2_S5_Mat!N2*Weighting!O14+TUM_db2_S5_Mat!O2*Weighting!O15+TUM_db2_S5_Mat!P2*Weighting!O16+TUM_db2_S5_Mat!Q2*Weighting!O17</f>
        <v>-157.72696863371789</v>
      </c>
      <c r="P2" s="6">
        <f>+TUM_db2_S5_Mat!B2*Weighting!P2+TUM_db2_S5_Mat!C2*Weighting!P3+TUM_db2_S5_Mat!D2*Weighting!P4+TUM_db2_S5_Mat!E2*Weighting!P5+TUM_db2_S5_Mat!F2*Weighting!P6+TUM_db2_S5_Mat!G2*Weighting!P7+TUM_db2_S5_Mat!H2*Weighting!P8+TUM_db2_S5_Mat!I2*Weighting!P9+TUM_db2_S5_Mat!J2*Weighting!P10+TUM_db2_S5_Mat!K2*Weighting!P11+TUM_db2_S5_Mat!L2*Weighting!P12+TUM_db2_S5_Mat!M2*Weighting!P13+TUM_db2_S5_Mat!N2*Weighting!P14+TUM_db2_S5_Mat!O2*Weighting!P15+TUM_db2_S5_Mat!P2*Weighting!P16+TUM_db2_S5_Mat!Q2*Weighting!P17</f>
        <v>56.618185338171706</v>
      </c>
      <c r="Q2" s="6">
        <f>+TUM_db2_S5_Mat!B2*Weighting!Q2+TUM_db2_S5_Mat!C2*Weighting!Q3+TUM_db2_S5_Mat!D2*Weighting!Q4+TUM_db2_S5_Mat!E2*Weighting!Q5+TUM_db2_S5_Mat!F2*Weighting!Q6+TUM_db2_S5_Mat!G2*Weighting!Q7+TUM_db2_S5_Mat!H2*Weighting!Q8+TUM_db2_S5_Mat!I2*Weighting!Q9+TUM_db2_S5_Mat!J2*Weighting!Q10+TUM_db2_S5_Mat!K2*Weighting!Q11+TUM_db2_S5_Mat!L2*Weighting!Q12+TUM_db2_S5_Mat!M2*Weighting!Q13+TUM_db2_S5_Mat!N2*Weighting!Q14+TUM_db2_S5_Mat!O2*Weighting!Q15+TUM_db2_S5_Mat!P2*Weighting!Q16+TUM_db2_S5_Mat!Q2*Weighting!Q17</f>
        <v>4.4547008979516676</v>
      </c>
      <c r="R2" s="6">
        <f>+TUM_db2_S5_Mat!B2*Weighting!R2+TUM_db2_S5_Mat!C2*Weighting!R3+TUM_db2_S5_Mat!D2*Weighting!R4+TUM_db2_S5_Mat!E2*Weighting!R5+TUM_db2_S5_Mat!F2*Weighting!R6+TUM_db2_S5_Mat!G2*Weighting!R7+TUM_db2_S5_Mat!H2*Weighting!R8+TUM_db2_S5_Mat!I2*Weighting!R9+TUM_db2_S5_Mat!J2*Weighting!R10+TUM_db2_S5_Mat!K2*Weighting!R11+TUM_db2_S5_Mat!L2*Weighting!R12+TUM_db2_S5_Mat!M2*Weighting!R13+TUM_db2_S5_Mat!N2*Weighting!R14+TUM_db2_S5_Mat!O2*Weighting!R15+TUM_db2_S5_Mat!P2*Weighting!R16+TUM_db2_S5_Mat!Q2*Weighting!R17</f>
        <v>62.883545300859382</v>
      </c>
      <c r="S2" s="6">
        <f>+TUM_db2_S5_Mat!B2*Weighting!S2+TUM_db2_S5_Mat!C2*Weighting!S3+TUM_db2_S5_Mat!D2*Weighting!S4+TUM_db2_S5_Mat!E2*Weighting!S5+TUM_db2_S5_Mat!F2*Weighting!S6+TUM_db2_S5_Mat!G2*Weighting!S7+TUM_db2_S5_Mat!H2*Weighting!S8+TUM_db2_S5_Mat!I2*Weighting!S9+TUM_db2_S5_Mat!J2*Weighting!S10+TUM_db2_S5_Mat!K2*Weighting!S11+TUM_db2_S5_Mat!L2*Weighting!S12+TUM_db2_S5_Mat!M2*Weighting!S13+TUM_db2_S5_Mat!N2*Weighting!S14+TUM_db2_S5_Mat!O2*Weighting!S15+TUM_db2_S5_Mat!P2*Weighting!S16+TUM_db2_S5_Mat!Q2*Weighting!S17</f>
        <v>78.430372365009958</v>
      </c>
      <c r="T2" s="6">
        <f>+TUM_db2_S5_Mat!B2*Weighting!T2+TUM_db2_S5_Mat!C2*Weighting!T3+TUM_db2_S5_Mat!D2*Weighting!T4+TUM_db2_S5_Mat!E2*Weighting!T5+TUM_db2_S5_Mat!F2*Weighting!T6+TUM_db2_S5_Mat!G2*Weighting!T7+TUM_db2_S5_Mat!H2*Weighting!T8+TUM_db2_S5_Mat!I2*Weighting!T9+TUM_db2_S5_Mat!J2*Weighting!T10+TUM_db2_S5_Mat!K2*Weighting!T11+TUM_db2_S5_Mat!L2*Weighting!T12+TUM_db2_S5_Mat!M2*Weighting!T13+TUM_db2_S5_Mat!N2*Weighting!T14+TUM_db2_S5_Mat!O2*Weighting!T15+TUM_db2_S5_Mat!P2*Weighting!T16+TUM_db2_S5_Mat!Q2*Weighting!T17</f>
        <v>99.662075972306184</v>
      </c>
      <c r="U2" s="6">
        <f>+TUM_db2_S5_Mat!B2*Weighting!U2+TUM_db2_S5_Mat!C2*Weighting!U3+TUM_db2_S5_Mat!D2*Weighting!U4+TUM_db2_S5_Mat!E2*Weighting!U5+TUM_db2_S5_Mat!F2*Weighting!U6+TUM_db2_S5_Mat!G2*Weighting!U7+TUM_db2_S5_Mat!H2*Weighting!U8+TUM_db2_S5_Mat!I2*Weighting!U9+TUM_db2_S5_Mat!J2*Weighting!U10+TUM_db2_S5_Mat!K2*Weighting!U11+TUM_db2_S5_Mat!L2*Weighting!U12+TUM_db2_S5_Mat!M2*Weighting!U13+TUM_db2_S5_Mat!N2*Weighting!U14+TUM_db2_S5_Mat!O2*Weighting!U15+TUM_db2_S5_Mat!P2*Weighting!U16+TUM_db2_S5_Mat!Q2*Weighting!U17</f>
        <v>67.963549446127942</v>
      </c>
      <c r="V2" s="6">
        <f>+TUM_db2_S5_Mat!B2*Weighting!V2+TUM_db2_S5_Mat!C2*Weighting!V3+TUM_db2_S5_Mat!D2*Weighting!V4+TUM_db2_S5_Mat!E2*Weighting!V5+TUM_db2_S5_Mat!F2*Weighting!V6+TUM_db2_S5_Mat!G2*Weighting!V7+TUM_db2_S5_Mat!H2*Weighting!V8+TUM_db2_S5_Mat!I2*Weighting!V9+TUM_db2_S5_Mat!J2*Weighting!V10+TUM_db2_S5_Mat!K2*Weighting!V11+TUM_db2_S5_Mat!L2*Weighting!V12+TUM_db2_S5_Mat!M2*Weighting!V13+TUM_db2_S5_Mat!N2*Weighting!V14+TUM_db2_S5_Mat!O2*Weighting!V15+TUM_db2_S5_Mat!P2*Weighting!V16+TUM_db2_S5_Mat!Q2*Weighting!V17</f>
        <v>131.84040918373714</v>
      </c>
      <c r="W2" s="6">
        <f>+TUM_db2_S5_Mat!B2*Weighting!W2+TUM_db2_S5_Mat!C2*Weighting!W3+TUM_db2_S5_Mat!D2*Weighting!W4+TUM_db2_S5_Mat!E2*Weighting!W5+TUM_db2_S5_Mat!F2*Weighting!W6+TUM_db2_S5_Mat!G2*Weighting!W7+TUM_db2_S5_Mat!H2*Weighting!W8+TUM_db2_S5_Mat!I2*Weighting!W9+TUM_db2_S5_Mat!J2*Weighting!W10+TUM_db2_S5_Mat!K2*Weighting!W11+TUM_db2_S5_Mat!L2*Weighting!W12+TUM_db2_S5_Mat!M2*Weighting!W13+TUM_db2_S5_Mat!N2*Weighting!W14+TUM_db2_S5_Mat!O2*Weighting!W15+TUM_db2_S5_Mat!P2*Weighting!W16+TUM_db2_S5_Mat!Q2*Weighting!W17</f>
        <v>674.95860670703325</v>
      </c>
      <c r="X2" s="6">
        <f>+TUM_db2_S5_Mat!B2*Weighting!X2+TUM_db2_S5_Mat!C2*Weighting!X3+TUM_db2_S5_Mat!D2*Weighting!X4+TUM_db2_S5_Mat!E2*Weighting!X5+TUM_db2_S5_Mat!F2*Weighting!X6+TUM_db2_S5_Mat!G2*Weighting!X7+TUM_db2_S5_Mat!H2*Weighting!X8+TUM_db2_S5_Mat!I2*Weighting!X9+TUM_db2_S5_Mat!J2*Weighting!X10+TUM_db2_S5_Mat!K2*Weighting!X11+TUM_db2_S5_Mat!L2*Weighting!X12+TUM_db2_S5_Mat!M2*Weighting!X13+TUM_db2_S5_Mat!N2*Weighting!X14+TUM_db2_S5_Mat!O2*Weighting!X15+TUM_db2_S5_Mat!P2*Weighting!X16+TUM_db2_S5_Mat!Q2*Weighting!X17</f>
        <v>85.190006680000295</v>
      </c>
      <c r="Y2" s="6">
        <f>+TUM_db2_S5_Mat!B2*Weighting!Y2+TUM_db2_S5_Mat!C2*Weighting!Y3+TUM_db2_S5_Mat!D2*Weighting!Y4+TUM_db2_S5_Mat!E2*Weighting!Y5+TUM_db2_S5_Mat!F2*Weighting!Y6+TUM_db2_S5_Mat!G2*Weighting!Y7+TUM_db2_S5_Mat!H2*Weighting!Y8+TUM_db2_S5_Mat!I2*Weighting!Y9+TUM_db2_S5_Mat!J2*Weighting!Y10+TUM_db2_S5_Mat!K2*Weighting!Y11+TUM_db2_S5_Mat!L2*Weighting!Y12+TUM_db2_S5_Mat!M2*Weighting!Y13+TUM_db2_S5_Mat!N2*Weighting!Y14+TUM_db2_S5_Mat!O2*Weighting!Y15+TUM_db2_S5_Mat!P2*Weighting!Y16+TUM_db2_S5_Mat!Q2*Weighting!Y17</f>
        <v>1012.683569865972</v>
      </c>
      <c r="Z2" s="6">
        <f>+TUM_db2_S5_Mat!B2*Weighting!Z2+TUM_db2_S5_Mat!C2*Weighting!Z3+TUM_db2_S5_Mat!D2*Weighting!Z4+TUM_db2_S5_Mat!E2*Weighting!Z5+TUM_db2_S5_Mat!F2*Weighting!Z6+TUM_db2_S5_Mat!G2*Weighting!Z7+TUM_db2_S5_Mat!H2*Weighting!Z8+TUM_db2_S5_Mat!I2*Weighting!Z9+TUM_db2_S5_Mat!J2*Weighting!Z10+TUM_db2_S5_Mat!K2*Weighting!Z11+TUM_db2_S5_Mat!L2*Weighting!Z12+TUM_db2_S5_Mat!M2*Weighting!Z13+TUM_db2_S5_Mat!N2*Weighting!Z14+TUM_db2_S5_Mat!O2*Weighting!Z15+TUM_db2_S5_Mat!P2*Weighting!Z16+TUM_db2_S5_Mat!Q2*Weighting!Z17</f>
        <v>83.48312359250022</v>
      </c>
      <c r="AA2" s="6">
        <f>+TUM_db2_S5_Mat!B2*Weighting!AA2+TUM_db2_S5_Mat!C2*Weighting!AA3+TUM_db2_S5_Mat!D2*Weighting!AA4+TUM_db2_S5_Mat!E2*Weighting!AA5+TUM_db2_S5_Mat!F2*Weighting!AA6+TUM_db2_S5_Mat!G2*Weighting!AA7+TUM_db2_S5_Mat!H2*Weighting!AA8+TUM_db2_S5_Mat!I2*Weighting!AA9+TUM_db2_S5_Mat!J2*Weighting!AA10+TUM_db2_S5_Mat!K2*Weighting!AA11+TUM_db2_S5_Mat!L2*Weighting!AA12+TUM_db2_S5_Mat!M2*Weighting!AA13+TUM_db2_S5_Mat!N2*Weighting!AA14+TUM_db2_S5_Mat!O2*Weighting!AA15+TUM_db2_S5_Mat!P2*Weighting!AA16+TUM_db2_S5_Mat!Q2*Weighting!AA17</f>
        <v>57.99699042628226</v>
      </c>
    </row>
    <row r="3" spans="1:27" x14ac:dyDescent="0.35">
      <c r="A3" s="5" t="s">
        <v>2</v>
      </c>
      <c r="B3" s="6">
        <f ca="1">+TUM_db2_S5_Mat!B3*Weighting!B2+TUM_db2_S5_Mat!C3*Weighting!B3+TUM_db2_S5_Mat!D3*Weighting!B4+TUM_db2_S5_Mat!E3*Weighting!B5+TUM_db2_S5_Mat!F3*Weighting!B6+TUM_db2_S5_Mat!G3*Weighting!B7+TUM_db2_S5_Mat!H3*Weighting!B8+TUM_db2_S5_Mat!I3*Weighting!B9+TUM_db2_S5_Mat!J3*Weighting!B10+TUM_db2_S5_Mat!K3*Weighting!B11+TUM_db2_S5_Mat!L3*Weighting!B12+TUM_db2_S5_Mat!M3*Weighting!B13+TUM_db2_S5_Mat!N3*Weighting!B14+TUM_db2_S5_Mat!O3*Weighting!B15+TUM_db2_S5_Mat!P3*Weighting!B16+TUM_db2_S5_Mat!Q3*Weighting!B17</f>
        <v>36.701183904895117</v>
      </c>
      <c r="C3" s="6">
        <f ca="1">+TUM_db2_S5_Mat!B3*Weighting!C2+TUM_db2_S5_Mat!C3*Weighting!C3+TUM_db2_S5_Mat!D3*Weighting!C4+TUM_db2_S5_Mat!E3*Weighting!C5+TUM_db2_S5_Mat!F3*Weighting!C6+TUM_db2_S5_Mat!G3*Weighting!C7+TUM_db2_S5_Mat!H3*Weighting!C8+TUM_db2_S5_Mat!I3*Weighting!C9+TUM_db2_S5_Mat!J3*Weighting!C10+TUM_db2_S5_Mat!K3*Weighting!C11+TUM_db2_S5_Mat!L3*Weighting!C12+TUM_db2_S5_Mat!M3*Weighting!C13+TUM_db2_S5_Mat!N3*Weighting!C14+TUM_db2_S5_Mat!O3*Weighting!C15+TUM_db2_S5_Mat!P3*Weighting!C16+TUM_db2_S5_Mat!Q3*Weighting!C17</f>
        <v>26.794742623002779</v>
      </c>
      <c r="D3" s="6">
        <f ca="1">+TUM_db2_S5_Mat!B3*Weighting!D2+TUM_db2_S5_Mat!C3*Weighting!D3+TUM_db2_S5_Mat!D3*Weighting!D4+TUM_db2_S5_Mat!E3*Weighting!D5+TUM_db2_S5_Mat!F3*Weighting!D6+TUM_db2_S5_Mat!G3*Weighting!D7+TUM_db2_S5_Mat!H3*Weighting!D8+TUM_db2_S5_Mat!I3*Weighting!D9+TUM_db2_S5_Mat!J3*Weighting!D10+TUM_db2_S5_Mat!K3*Weighting!D11+TUM_db2_S5_Mat!L3*Weighting!D12+TUM_db2_S5_Mat!M3*Weighting!D13+TUM_db2_S5_Mat!N3*Weighting!D14+TUM_db2_S5_Mat!O3*Weighting!D15+TUM_db2_S5_Mat!P3*Weighting!D16+TUM_db2_S5_Mat!Q3*Weighting!D17</f>
        <v>35.50994449652439</v>
      </c>
      <c r="E3" s="6">
        <f ca="1">+TUM_db2_S5_Mat!B3*Weighting!E2+TUM_db2_S5_Mat!C3*Weighting!E3+TUM_db2_S5_Mat!D3*Weighting!E4+TUM_db2_S5_Mat!E3*Weighting!E5+TUM_db2_S5_Mat!F3*Weighting!E6+TUM_db2_S5_Mat!G3*Weighting!E7+TUM_db2_S5_Mat!H3*Weighting!E8+TUM_db2_S5_Mat!I3*Weighting!E9+TUM_db2_S5_Mat!J3*Weighting!E10+TUM_db2_S5_Mat!K3*Weighting!E11+TUM_db2_S5_Mat!L3*Weighting!E12+TUM_db2_S5_Mat!M3*Weighting!E13+TUM_db2_S5_Mat!N3*Weighting!E14+TUM_db2_S5_Mat!O3*Weighting!E15+TUM_db2_S5_Mat!P3*Weighting!E16+TUM_db2_S5_Mat!Q3*Weighting!E17</f>
        <v>20.556389006723407</v>
      </c>
      <c r="F3" s="6">
        <f ca="1">+TUM_db2_S5_Mat!B3*Weighting!F2+TUM_db2_S5_Mat!C3*Weighting!F3+TUM_db2_S5_Mat!D3*Weighting!F4+TUM_db2_S5_Mat!E3*Weighting!F5+TUM_db2_S5_Mat!F3*Weighting!F6+TUM_db2_S5_Mat!G3*Weighting!F7+TUM_db2_S5_Mat!H3*Weighting!F8+TUM_db2_S5_Mat!I3*Weighting!F9+TUM_db2_S5_Mat!J3*Weighting!F10+TUM_db2_S5_Mat!K3*Weighting!F11+TUM_db2_S5_Mat!L3*Weighting!F12+TUM_db2_S5_Mat!M3*Weighting!F13+TUM_db2_S5_Mat!N3*Weighting!F14+TUM_db2_S5_Mat!O3*Weighting!F15+TUM_db2_S5_Mat!P3*Weighting!F16+TUM_db2_S5_Mat!Q3*Weighting!F17</f>
        <v>30.625126585122391</v>
      </c>
      <c r="G3" s="6">
        <f>+TUM_db2_S5_Mat!B3*Weighting!G2+TUM_db2_S5_Mat!C3*Weighting!G3+TUM_db2_S5_Mat!D3*Weighting!G4+TUM_db2_S5_Mat!E3*Weighting!G5+TUM_db2_S5_Mat!F3*Weighting!G6+TUM_db2_S5_Mat!G3*Weighting!G7+TUM_db2_S5_Mat!H3*Weighting!G8+TUM_db2_S5_Mat!I3*Weighting!G9+TUM_db2_S5_Mat!J3*Weighting!G10+TUM_db2_S5_Mat!K3*Weighting!G11+TUM_db2_S5_Mat!L3*Weighting!G12+TUM_db2_S5_Mat!M3*Weighting!G13+TUM_db2_S5_Mat!N3*Weighting!G14+TUM_db2_S5_Mat!O3*Weighting!G15+TUM_db2_S5_Mat!P3*Weighting!G16+TUM_db2_S5_Mat!Q3*Weighting!G17</f>
        <v>38.320595412881062</v>
      </c>
      <c r="H3" s="6">
        <f>+TUM_db2_S5_Mat!B3*Weighting!H2+TUM_db2_S5_Mat!C3*Weighting!H3+TUM_db2_S5_Mat!D3*Weighting!H4+TUM_db2_S5_Mat!E3*Weighting!H5+TUM_db2_S5_Mat!F3*Weighting!H6+TUM_db2_S5_Mat!G3*Weighting!H7+TUM_db2_S5_Mat!H3*Weighting!H8+TUM_db2_S5_Mat!I3*Weighting!H9+TUM_db2_S5_Mat!J3*Weighting!H10+TUM_db2_S5_Mat!K3*Weighting!H11+TUM_db2_S5_Mat!L3*Weighting!H12+TUM_db2_S5_Mat!M3*Weighting!H13+TUM_db2_S5_Mat!N3*Weighting!H14+TUM_db2_S5_Mat!O3*Weighting!H15+TUM_db2_S5_Mat!P3*Weighting!H16+TUM_db2_S5_Mat!Q3*Weighting!H17</f>
        <v>41.03616919605345</v>
      </c>
      <c r="I3" s="6">
        <f>+TUM_db2_S5_Mat!B3*Weighting!I2+TUM_db2_S5_Mat!C3*Weighting!I3+TUM_db2_S5_Mat!D3*Weighting!I4+TUM_db2_S5_Mat!E3*Weighting!I5+TUM_db2_S5_Mat!F3*Weighting!I6+TUM_db2_S5_Mat!G3*Weighting!I7+TUM_db2_S5_Mat!H3*Weighting!I8+TUM_db2_S5_Mat!I3*Weighting!I9+TUM_db2_S5_Mat!J3*Weighting!I10+TUM_db2_S5_Mat!K3*Weighting!I11+TUM_db2_S5_Mat!L3*Weighting!I12+TUM_db2_S5_Mat!M3*Weighting!I13+TUM_db2_S5_Mat!N3*Weighting!I14+TUM_db2_S5_Mat!O3*Weighting!I15+TUM_db2_S5_Mat!P3*Weighting!I16+TUM_db2_S5_Mat!Q3*Weighting!I17</f>
        <v>37.126264839578347</v>
      </c>
      <c r="J3" s="6">
        <f>+TUM_db2_S5_Mat!B3*Weighting!J2+TUM_db2_S5_Mat!C3*Weighting!J3+TUM_db2_S5_Mat!D3*Weighting!J4+TUM_db2_S5_Mat!E3*Weighting!J5+TUM_db2_S5_Mat!F3*Weighting!J6+TUM_db2_S5_Mat!G3*Weighting!J7+TUM_db2_S5_Mat!H3*Weighting!J8+TUM_db2_S5_Mat!I3*Weighting!J9+TUM_db2_S5_Mat!J3*Weighting!J10+TUM_db2_S5_Mat!K3*Weighting!J11+TUM_db2_S5_Mat!L3*Weighting!J12+TUM_db2_S5_Mat!M3*Weighting!J13+TUM_db2_S5_Mat!N3*Weighting!J14+TUM_db2_S5_Mat!O3*Weighting!J15+TUM_db2_S5_Mat!P3*Weighting!J16+TUM_db2_S5_Mat!Q3*Weighting!J17</f>
        <v>51.898746595855016</v>
      </c>
      <c r="K3" s="6">
        <f>+TUM_db2_S5_Mat!B3*Weighting!K2+TUM_db2_S5_Mat!C3*Weighting!K3+TUM_db2_S5_Mat!D3*Weighting!K4+TUM_db2_S5_Mat!E3*Weighting!K5+TUM_db2_S5_Mat!F3*Weighting!K6+TUM_db2_S5_Mat!G3*Weighting!K7+TUM_db2_S5_Mat!H3*Weighting!K8+TUM_db2_S5_Mat!I3*Weighting!K9+TUM_db2_S5_Mat!J3*Weighting!K10+TUM_db2_S5_Mat!K3*Weighting!K11+TUM_db2_S5_Mat!L3*Weighting!K12+TUM_db2_S5_Mat!M3*Weighting!K13+TUM_db2_S5_Mat!N3*Weighting!K14+TUM_db2_S5_Mat!O3*Weighting!K15+TUM_db2_S5_Mat!P3*Weighting!K16+TUM_db2_S5_Mat!Q3*Weighting!K17</f>
        <v>28.655658761305407</v>
      </c>
      <c r="L3" s="6">
        <f>+TUM_db2_S5_Mat!B3*Weighting!L2+TUM_db2_S5_Mat!C3*Weighting!L3+TUM_db2_S5_Mat!D3*Weighting!L4+TUM_db2_S5_Mat!E3*Weighting!L5+TUM_db2_S5_Mat!F3*Weighting!L6+TUM_db2_S5_Mat!G3*Weighting!L7+TUM_db2_S5_Mat!H3*Weighting!L8+TUM_db2_S5_Mat!I3*Weighting!L9+TUM_db2_S5_Mat!J3*Weighting!L10+TUM_db2_S5_Mat!K3*Weighting!L11+TUM_db2_S5_Mat!L3*Weighting!L12+TUM_db2_S5_Mat!M3*Weighting!L13+TUM_db2_S5_Mat!N3*Weighting!L14+TUM_db2_S5_Mat!O3*Weighting!L15+TUM_db2_S5_Mat!P3*Weighting!L16+TUM_db2_S5_Mat!Q3*Weighting!L17</f>
        <v>7.8862682259232919</v>
      </c>
      <c r="M3" s="6">
        <f>+TUM_db2_S5_Mat!B3*Weighting!M2+TUM_db2_S5_Mat!C3*Weighting!M3+TUM_db2_S5_Mat!D3*Weighting!M4+TUM_db2_S5_Mat!E3*Weighting!M5+TUM_db2_S5_Mat!F3*Weighting!M6+TUM_db2_S5_Mat!G3*Weighting!M7+TUM_db2_S5_Mat!H3*Weighting!M8+TUM_db2_S5_Mat!I3*Weighting!M9+TUM_db2_S5_Mat!J3*Weighting!M10+TUM_db2_S5_Mat!K3*Weighting!M11+TUM_db2_S5_Mat!L3*Weighting!M12+TUM_db2_S5_Mat!M3*Weighting!M13+TUM_db2_S5_Mat!N3*Weighting!M14+TUM_db2_S5_Mat!O3*Weighting!M15+TUM_db2_S5_Mat!P3*Weighting!M16+TUM_db2_S5_Mat!Q3*Weighting!M17</f>
        <v>0.36191639018786803</v>
      </c>
      <c r="N3" s="6">
        <f>+TUM_db2_S5_Mat!B3*Weighting!N2+TUM_db2_S5_Mat!C3*Weighting!N3+TUM_db2_S5_Mat!D3*Weighting!N4+TUM_db2_S5_Mat!E3*Weighting!N5+TUM_db2_S5_Mat!F3*Weighting!N6+TUM_db2_S5_Mat!G3*Weighting!N7+TUM_db2_S5_Mat!H3*Weighting!N8+TUM_db2_S5_Mat!I3*Weighting!N9+TUM_db2_S5_Mat!J3*Weighting!N10+TUM_db2_S5_Mat!K3*Weighting!N11+TUM_db2_S5_Mat!L3*Weighting!N12+TUM_db2_S5_Mat!M3*Weighting!N13+TUM_db2_S5_Mat!N3*Weighting!N14+TUM_db2_S5_Mat!O3*Weighting!N15+TUM_db2_S5_Mat!P3*Weighting!N16+TUM_db2_S5_Mat!Q3*Weighting!N17</f>
        <v>111.07418533476744</v>
      </c>
      <c r="O3" s="6">
        <f>+TUM_db2_S5_Mat!B3*Weighting!O2+TUM_db2_S5_Mat!C3*Weighting!O3+TUM_db2_S5_Mat!D3*Weighting!O4+TUM_db2_S5_Mat!E3*Weighting!O5+TUM_db2_S5_Mat!F3*Weighting!O6+TUM_db2_S5_Mat!G3*Weighting!O7+TUM_db2_S5_Mat!H3*Weighting!O8+TUM_db2_S5_Mat!I3*Weighting!O9+TUM_db2_S5_Mat!J3*Weighting!O10+TUM_db2_S5_Mat!K3*Weighting!O11+TUM_db2_S5_Mat!L3*Weighting!O12+TUM_db2_S5_Mat!M3*Weighting!O13+TUM_db2_S5_Mat!N3*Weighting!O14+TUM_db2_S5_Mat!O3*Weighting!O15+TUM_db2_S5_Mat!P3*Weighting!O16+TUM_db2_S5_Mat!Q3*Weighting!O17</f>
        <v>-19.698204725490388</v>
      </c>
      <c r="P3" s="6">
        <f>+TUM_db2_S5_Mat!B3*Weighting!P2+TUM_db2_S5_Mat!C3*Weighting!P3+TUM_db2_S5_Mat!D3*Weighting!P4+TUM_db2_S5_Mat!E3*Weighting!P5+TUM_db2_S5_Mat!F3*Weighting!P6+TUM_db2_S5_Mat!G3*Weighting!P7+TUM_db2_S5_Mat!H3*Weighting!P8+TUM_db2_S5_Mat!I3*Weighting!P9+TUM_db2_S5_Mat!J3*Weighting!P10+TUM_db2_S5_Mat!K3*Weighting!P11+TUM_db2_S5_Mat!L3*Weighting!P12+TUM_db2_S5_Mat!M3*Weighting!P13+TUM_db2_S5_Mat!N3*Weighting!P14+TUM_db2_S5_Mat!O3*Weighting!P15+TUM_db2_S5_Mat!P3*Weighting!P16+TUM_db2_S5_Mat!Q3*Weighting!P17</f>
        <v>11.187463510685502</v>
      </c>
      <c r="Q3" s="6">
        <f>+TUM_db2_S5_Mat!B3*Weighting!Q2+TUM_db2_S5_Mat!C3*Weighting!Q3+TUM_db2_S5_Mat!D3*Weighting!Q4+TUM_db2_S5_Mat!E3*Weighting!Q5+TUM_db2_S5_Mat!F3*Weighting!Q6+TUM_db2_S5_Mat!G3*Weighting!Q7+TUM_db2_S5_Mat!H3*Weighting!Q8+TUM_db2_S5_Mat!I3*Weighting!Q9+TUM_db2_S5_Mat!J3*Weighting!Q10+TUM_db2_S5_Mat!K3*Weighting!Q11+TUM_db2_S5_Mat!L3*Weighting!Q12+TUM_db2_S5_Mat!M3*Weighting!Q13+TUM_db2_S5_Mat!N3*Weighting!Q14+TUM_db2_S5_Mat!O3*Weighting!Q15+TUM_db2_S5_Mat!P3*Weighting!Q16+TUM_db2_S5_Mat!Q3*Weighting!Q17</f>
        <v>0.92230276399017241</v>
      </c>
      <c r="R3" s="6">
        <f>+TUM_db2_S5_Mat!B3*Weighting!R2+TUM_db2_S5_Mat!C3*Weighting!R3+TUM_db2_S5_Mat!D3*Weighting!R4+TUM_db2_S5_Mat!E3*Weighting!R5+TUM_db2_S5_Mat!F3*Weighting!R6+TUM_db2_S5_Mat!G3*Weighting!R7+TUM_db2_S5_Mat!H3*Weighting!R8+TUM_db2_S5_Mat!I3*Weighting!R9+TUM_db2_S5_Mat!J3*Weighting!R10+TUM_db2_S5_Mat!K3*Weighting!R11+TUM_db2_S5_Mat!L3*Weighting!R12+TUM_db2_S5_Mat!M3*Weighting!R13+TUM_db2_S5_Mat!N3*Weighting!R14+TUM_db2_S5_Mat!O3*Weighting!R15+TUM_db2_S5_Mat!P3*Weighting!R16+TUM_db2_S5_Mat!Q3*Weighting!R17</f>
        <v>13.500530690618856</v>
      </c>
      <c r="S3" s="6">
        <f>+TUM_db2_S5_Mat!B3*Weighting!S2+TUM_db2_S5_Mat!C3*Weighting!S3+TUM_db2_S5_Mat!D3*Weighting!S4+TUM_db2_S5_Mat!E3*Weighting!S5+TUM_db2_S5_Mat!F3*Weighting!S6+TUM_db2_S5_Mat!G3*Weighting!S7+TUM_db2_S5_Mat!H3*Weighting!S8+TUM_db2_S5_Mat!I3*Weighting!S9+TUM_db2_S5_Mat!J3*Weighting!S10+TUM_db2_S5_Mat!K3*Weighting!S11+TUM_db2_S5_Mat!L3*Weighting!S12+TUM_db2_S5_Mat!M3*Weighting!S13+TUM_db2_S5_Mat!N3*Weighting!S14+TUM_db2_S5_Mat!O3*Weighting!S15+TUM_db2_S5_Mat!P3*Weighting!S16+TUM_db2_S5_Mat!Q3*Weighting!S17</f>
        <v>15.367936893127316</v>
      </c>
      <c r="T3" s="6">
        <f>+TUM_db2_S5_Mat!B3*Weighting!T2+TUM_db2_S5_Mat!C3*Weighting!T3+TUM_db2_S5_Mat!D3*Weighting!T4+TUM_db2_S5_Mat!E3*Weighting!T5+TUM_db2_S5_Mat!F3*Weighting!T6+TUM_db2_S5_Mat!G3*Weighting!T7+TUM_db2_S5_Mat!H3*Weighting!T8+TUM_db2_S5_Mat!I3*Weighting!T9+TUM_db2_S5_Mat!J3*Weighting!T10+TUM_db2_S5_Mat!K3*Weighting!T11+TUM_db2_S5_Mat!L3*Weighting!T12+TUM_db2_S5_Mat!M3*Weighting!T13+TUM_db2_S5_Mat!N3*Weighting!T14+TUM_db2_S5_Mat!O3*Weighting!T15+TUM_db2_S5_Mat!P3*Weighting!T16+TUM_db2_S5_Mat!Q3*Weighting!T17</f>
        <v>19.359627843830047</v>
      </c>
      <c r="U3" s="6">
        <f>+TUM_db2_S5_Mat!B3*Weighting!U2+TUM_db2_S5_Mat!C3*Weighting!U3+TUM_db2_S5_Mat!D3*Weighting!U4+TUM_db2_S5_Mat!E3*Weighting!U5+TUM_db2_S5_Mat!F3*Weighting!U6+TUM_db2_S5_Mat!G3*Weighting!U7+TUM_db2_S5_Mat!H3*Weighting!U8+TUM_db2_S5_Mat!I3*Weighting!U9+TUM_db2_S5_Mat!J3*Weighting!U10+TUM_db2_S5_Mat!K3*Weighting!U11+TUM_db2_S5_Mat!L3*Weighting!U12+TUM_db2_S5_Mat!M3*Weighting!U13+TUM_db2_S5_Mat!N3*Weighting!U14+TUM_db2_S5_Mat!O3*Weighting!U15+TUM_db2_S5_Mat!P3*Weighting!U16+TUM_db2_S5_Mat!Q3*Weighting!U17</f>
        <v>13.766465042648145</v>
      </c>
      <c r="V3" s="6">
        <f>+TUM_db2_S5_Mat!B3*Weighting!V2+TUM_db2_S5_Mat!C3*Weighting!V3+TUM_db2_S5_Mat!D3*Weighting!V4+TUM_db2_S5_Mat!E3*Weighting!V5+TUM_db2_S5_Mat!F3*Weighting!V6+TUM_db2_S5_Mat!G3*Weighting!V7+TUM_db2_S5_Mat!H3*Weighting!V8+TUM_db2_S5_Mat!I3*Weighting!V9+TUM_db2_S5_Mat!J3*Weighting!V10+TUM_db2_S5_Mat!K3*Weighting!V11+TUM_db2_S5_Mat!L3*Weighting!V12+TUM_db2_S5_Mat!M3*Weighting!V13+TUM_db2_S5_Mat!N3*Weighting!V14+TUM_db2_S5_Mat!O3*Weighting!V15+TUM_db2_S5_Mat!P3*Weighting!V16+TUM_db2_S5_Mat!Q3*Weighting!V17</f>
        <v>25.646087308275483</v>
      </c>
      <c r="W3" s="6">
        <f>+TUM_db2_S5_Mat!B3*Weighting!W2+TUM_db2_S5_Mat!C3*Weighting!W3+TUM_db2_S5_Mat!D3*Weighting!W4+TUM_db2_S5_Mat!E3*Weighting!W5+TUM_db2_S5_Mat!F3*Weighting!W6+TUM_db2_S5_Mat!G3*Weighting!W7+TUM_db2_S5_Mat!H3*Weighting!W8+TUM_db2_S5_Mat!I3*Weighting!W9+TUM_db2_S5_Mat!J3*Weighting!W10+TUM_db2_S5_Mat!K3*Weighting!W11+TUM_db2_S5_Mat!L3*Weighting!W12+TUM_db2_S5_Mat!M3*Weighting!W13+TUM_db2_S5_Mat!N3*Weighting!W14+TUM_db2_S5_Mat!O3*Weighting!W15+TUM_db2_S5_Mat!P3*Weighting!W16+TUM_db2_S5_Mat!Q3*Weighting!W17</f>
        <v>164.41835189519304</v>
      </c>
      <c r="X3" s="6">
        <f>+TUM_db2_S5_Mat!B3*Weighting!X2+TUM_db2_S5_Mat!C3*Weighting!X3+TUM_db2_S5_Mat!D3*Weighting!X4+TUM_db2_S5_Mat!E3*Weighting!X5+TUM_db2_S5_Mat!F3*Weighting!X6+TUM_db2_S5_Mat!G3*Weighting!X7+TUM_db2_S5_Mat!H3*Weighting!X8+TUM_db2_S5_Mat!I3*Weighting!X9+TUM_db2_S5_Mat!J3*Weighting!X10+TUM_db2_S5_Mat!K3*Weighting!X11+TUM_db2_S5_Mat!L3*Weighting!X12+TUM_db2_S5_Mat!M3*Weighting!X13+TUM_db2_S5_Mat!N3*Weighting!X14+TUM_db2_S5_Mat!O3*Weighting!X15+TUM_db2_S5_Mat!P3*Weighting!X16+TUM_db2_S5_Mat!Q3*Weighting!X17</f>
        <v>18.869480662746902</v>
      </c>
      <c r="Y3" s="6">
        <f>+TUM_db2_S5_Mat!B3*Weighting!Y2+TUM_db2_S5_Mat!C3*Weighting!Y3+TUM_db2_S5_Mat!D3*Weighting!Y4+TUM_db2_S5_Mat!E3*Weighting!Y5+TUM_db2_S5_Mat!F3*Weighting!Y6+TUM_db2_S5_Mat!G3*Weighting!Y7+TUM_db2_S5_Mat!H3*Weighting!Y8+TUM_db2_S5_Mat!I3*Weighting!Y9+TUM_db2_S5_Mat!J3*Weighting!Y10+TUM_db2_S5_Mat!K3*Weighting!Y11+TUM_db2_S5_Mat!L3*Weighting!Y12+TUM_db2_S5_Mat!M3*Weighting!Y13+TUM_db2_S5_Mat!N3*Weighting!Y14+TUM_db2_S5_Mat!O3*Weighting!Y15+TUM_db2_S5_Mat!P3*Weighting!Y16+TUM_db2_S5_Mat!Q3*Weighting!Y17</f>
        <v>200.86839793180425</v>
      </c>
      <c r="Z3" s="6">
        <f>+TUM_db2_S5_Mat!B3*Weighting!Z2+TUM_db2_S5_Mat!C3*Weighting!Z3+TUM_db2_S5_Mat!D3*Weighting!Z4+TUM_db2_S5_Mat!E3*Weighting!Z5+TUM_db2_S5_Mat!F3*Weighting!Z6+TUM_db2_S5_Mat!G3*Weighting!Z7+TUM_db2_S5_Mat!H3*Weighting!Z8+TUM_db2_S5_Mat!I3*Weighting!Z9+TUM_db2_S5_Mat!J3*Weighting!Z10+TUM_db2_S5_Mat!K3*Weighting!Z11+TUM_db2_S5_Mat!L3*Weighting!Z12+TUM_db2_S5_Mat!M3*Weighting!Z13+TUM_db2_S5_Mat!N3*Weighting!Z14+TUM_db2_S5_Mat!O3*Weighting!Z15+TUM_db2_S5_Mat!P3*Weighting!Z16+TUM_db2_S5_Mat!Q3*Weighting!Z17</f>
        <v>17.421171854029691</v>
      </c>
      <c r="AA3" s="6">
        <f>+TUM_db2_S5_Mat!B3*Weighting!AA2+TUM_db2_S5_Mat!C3*Weighting!AA3+TUM_db2_S5_Mat!D3*Weighting!AA4+TUM_db2_S5_Mat!E3*Weighting!AA5+TUM_db2_S5_Mat!F3*Weighting!AA6+TUM_db2_S5_Mat!G3*Weighting!AA7+TUM_db2_S5_Mat!H3*Weighting!AA8+TUM_db2_S5_Mat!I3*Weighting!AA9+TUM_db2_S5_Mat!J3*Weighting!AA10+TUM_db2_S5_Mat!K3*Weighting!AA11+TUM_db2_S5_Mat!L3*Weighting!AA12+TUM_db2_S5_Mat!M3*Weighting!AA13+TUM_db2_S5_Mat!N3*Weighting!AA14+TUM_db2_S5_Mat!O3*Weighting!AA15+TUM_db2_S5_Mat!P3*Weighting!AA16+TUM_db2_S5_Mat!Q3*Weighting!AA17</f>
        <v>12.177544983759255</v>
      </c>
    </row>
    <row r="4" spans="1:27" x14ac:dyDescent="0.35">
      <c r="A4" s="5" t="s">
        <v>3</v>
      </c>
      <c r="B4" s="6">
        <f ca="1">+TUM_db2_S5_Mat!B4*Weighting!B2+TUM_db2_S5_Mat!C4*Weighting!B3+TUM_db2_S5_Mat!D4*Weighting!B4+TUM_db2_S5_Mat!E4*Weighting!B5+TUM_db2_S5_Mat!F4*Weighting!B6+TUM_db2_S5_Mat!G4*Weighting!B7+TUM_db2_S5_Mat!H4*Weighting!B8+TUM_db2_S5_Mat!I4*Weighting!B9+TUM_db2_S5_Mat!J4*Weighting!B10+TUM_db2_S5_Mat!K4*Weighting!B11+TUM_db2_S5_Mat!L4*Weighting!B12+TUM_db2_S5_Mat!M4*Weighting!B13+TUM_db2_S5_Mat!N4*Weighting!B14+TUM_db2_S5_Mat!O4*Weighting!B15+TUM_db2_S5_Mat!P4*Weighting!B16+TUM_db2_S5_Mat!Q4*Weighting!B17</f>
        <v>129.79524182349493</v>
      </c>
      <c r="C4" s="6">
        <f ca="1">+TUM_db2_S5_Mat!B4*Weighting!C2+TUM_db2_S5_Mat!C4*Weighting!C3+TUM_db2_S5_Mat!D4*Weighting!C4+TUM_db2_S5_Mat!E4*Weighting!C5+TUM_db2_S5_Mat!F4*Weighting!C6+TUM_db2_S5_Mat!G4*Weighting!C7+TUM_db2_S5_Mat!H4*Weighting!C8+TUM_db2_S5_Mat!I4*Weighting!C9+TUM_db2_S5_Mat!J4*Weighting!C10+TUM_db2_S5_Mat!K4*Weighting!C11+TUM_db2_S5_Mat!L4*Weighting!C12+TUM_db2_S5_Mat!M4*Weighting!C13+TUM_db2_S5_Mat!N4*Weighting!C14+TUM_db2_S5_Mat!O4*Weighting!C15+TUM_db2_S5_Mat!P4*Weighting!C16+TUM_db2_S5_Mat!Q4*Weighting!C17</f>
        <v>96.316041977319912</v>
      </c>
      <c r="D4" s="6">
        <f ca="1">+TUM_db2_S5_Mat!B4*Weighting!D2+TUM_db2_S5_Mat!C4*Weighting!D3+TUM_db2_S5_Mat!D4*Weighting!D4+TUM_db2_S5_Mat!E4*Weighting!D5+TUM_db2_S5_Mat!F4*Weighting!D6+TUM_db2_S5_Mat!G4*Weighting!D7+TUM_db2_S5_Mat!H4*Weighting!D8+TUM_db2_S5_Mat!I4*Weighting!D9+TUM_db2_S5_Mat!J4*Weighting!D10+TUM_db2_S5_Mat!K4*Weighting!D11+TUM_db2_S5_Mat!L4*Weighting!D12+TUM_db2_S5_Mat!M4*Weighting!D13+TUM_db2_S5_Mat!N4*Weighting!D14+TUM_db2_S5_Mat!O4*Weighting!D15+TUM_db2_S5_Mat!P4*Weighting!D16+TUM_db2_S5_Mat!Q4*Weighting!D17</f>
        <v>126.18055990257771</v>
      </c>
      <c r="E4" s="6">
        <f ca="1">+TUM_db2_S5_Mat!B4*Weighting!E2+TUM_db2_S5_Mat!C4*Weighting!E3+TUM_db2_S5_Mat!D4*Weighting!E4+TUM_db2_S5_Mat!E4*Weighting!E5+TUM_db2_S5_Mat!F4*Weighting!E6+TUM_db2_S5_Mat!G4*Weighting!E7+TUM_db2_S5_Mat!H4*Weighting!E8+TUM_db2_S5_Mat!I4*Weighting!E9+TUM_db2_S5_Mat!J4*Weighting!E10+TUM_db2_S5_Mat!K4*Weighting!E11+TUM_db2_S5_Mat!L4*Weighting!E12+TUM_db2_S5_Mat!M4*Weighting!E13+TUM_db2_S5_Mat!N4*Weighting!E14+TUM_db2_S5_Mat!O4*Weighting!E15+TUM_db2_S5_Mat!P4*Weighting!E16+TUM_db2_S5_Mat!Q4*Weighting!E17</f>
        <v>71.136924039459359</v>
      </c>
      <c r="F4" s="6">
        <f ca="1">+TUM_db2_S5_Mat!B4*Weighting!F2+TUM_db2_S5_Mat!C4*Weighting!F3+TUM_db2_S5_Mat!D4*Weighting!F4+TUM_db2_S5_Mat!E4*Weighting!F5+TUM_db2_S5_Mat!F4*Weighting!F6+TUM_db2_S5_Mat!G4*Weighting!F7+TUM_db2_S5_Mat!H4*Weighting!F8+TUM_db2_S5_Mat!I4*Weighting!F9+TUM_db2_S5_Mat!J4*Weighting!F10+TUM_db2_S5_Mat!K4*Weighting!F11+TUM_db2_S5_Mat!L4*Weighting!F12+TUM_db2_S5_Mat!M4*Weighting!F13+TUM_db2_S5_Mat!N4*Weighting!F14+TUM_db2_S5_Mat!O4*Weighting!F15+TUM_db2_S5_Mat!P4*Weighting!F16+TUM_db2_S5_Mat!Q4*Weighting!F17</f>
        <v>109.43828081366406</v>
      </c>
      <c r="G4" s="6">
        <f>+TUM_db2_S5_Mat!B4*Weighting!G2+TUM_db2_S5_Mat!C4*Weighting!G3+TUM_db2_S5_Mat!D4*Weighting!G4+TUM_db2_S5_Mat!E4*Weighting!G5+TUM_db2_S5_Mat!F4*Weighting!G6+TUM_db2_S5_Mat!G4*Weighting!G7+TUM_db2_S5_Mat!H4*Weighting!G8+TUM_db2_S5_Mat!I4*Weighting!G9+TUM_db2_S5_Mat!J4*Weighting!G10+TUM_db2_S5_Mat!K4*Weighting!G11+TUM_db2_S5_Mat!L4*Weighting!G12+TUM_db2_S5_Mat!M4*Weighting!G13+TUM_db2_S5_Mat!N4*Weighting!G14+TUM_db2_S5_Mat!O4*Weighting!G15+TUM_db2_S5_Mat!P4*Weighting!G16+TUM_db2_S5_Mat!Q4*Weighting!G17</f>
        <v>137.19192993605733</v>
      </c>
      <c r="H4" s="6">
        <f>+TUM_db2_S5_Mat!B4*Weighting!H2+TUM_db2_S5_Mat!C4*Weighting!H3+TUM_db2_S5_Mat!D4*Weighting!H4+TUM_db2_S5_Mat!E4*Weighting!H5+TUM_db2_S5_Mat!F4*Weighting!H6+TUM_db2_S5_Mat!G4*Weighting!H7+TUM_db2_S5_Mat!H4*Weighting!H8+TUM_db2_S5_Mat!I4*Weighting!H9+TUM_db2_S5_Mat!J4*Weighting!H10+TUM_db2_S5_Mat!K4*Weighting!H11+TUM_db2_S5_Mat!L4*Weighting!H12+TUM_db2_S5_Mat!M4*Weighting!H13+TUM_db2_S5_Mat!N4*Weighting!H14+TUM_db2_S5_Mat!O4*Weighting!H15+TUM_db2_S5_Mat!P4*Weighting!H16+TUM_db2_S5_Mat!Q4*Weighting!H17</f>
        <v>150.4213860216928</v>
      </c>
      <c r="I4" s="6">
        <f>+TUM_db2_S5_Mat!B4*Weighting!I2+TUM_db2_S5_Mat!C4*Weighting!I3+TUM_db2_S5_Mat!D4*Weighting!I4+TUM_db2_S5_Mat!E4*Weighting!I5+TUM_db2_S5_Mat!F4*Weighting!I6+TUM_db2_S5_Mat!G4*Weighting!I7+TUM_db2_S5_Mat!H4*Weighting!I8+TUM_db2_S5_Mat!I4*Weighting!I9+TUM_db2_S5_Mat!J4*Weighting!I10+TUM_db2_S5_Mat!K4*Weighting!I11+TUM_db2_S5_Mat!L4*Weighting!I12+TUM_db2_S5_Mat!M4*Weighting!I13+TUM_db2_S5_Mat!N4*Weighting!I14+TUM_db2_S5_Mat!O4*Weighting!I15+TUM_db2_S5_Mat!P4*Weighting!I16+TUM_db2_S5_Mat!Q4*Weighting!I17</f>
        <v>133.25293155973742</v>
      </c>
      <c r="J4" s="6">
        <f>+TUM_db2_S5_Mat!B4*Weighting!J2+TUM_db2_S5_Mat!C4*Weighting!J3+TUM_db2_S5_Mat!D4*Weighting!J4+TUM_db2_S5_Mat!E4*Weighting!J5+TUM_db2_S5_Mat!F4*Weighting!J6+TUM_db2_S5_Mat!G4*Weighting!J7+TUM_db2_S5_Mat!H4*Weighting!J8+TUM_db2_S5_Mat!I4*Weighting!J9+TUM_db2_S5_Mat!J4*Weighting!J10+TUM_db2_S5_Mat!K4*Weighting!J11+TUM_db2_S5_Mat!L4*Weighting!J12+TUM_db2_S5_Mat!M4*Weighting!J13+TUM_db2_S5_Mat!N4*Weighting!J14+TUM_db2_S5_Mat!O4*Weighting!J15+TUM_db2_S5_Mat!P4*Weighting!J16+TUM_db2_S5_Mat!Q4*Weighting!J17</f>
        <v>169.02464804884838</v>
      </c>
      <c r="K4" s="6">
        <f>+TUM_db2_S5_Mat!B4*Weighting!K2+TUM_db2_S5_Mat!C4*Weighting!K3+TUM_db2_S5_Mat!D4*Weighting!K4+TUM_db2_S5_Mat!E4*Weighting!K5+TUM_db2_S5_Mat!F4*Weighting!K6+TUM_db2_S5_Mat!G4*Weighting!K7+TUM_db2_S5_Mat!H4*Weighting!K8+TUM_db2_S5_Mat!I4*Weighting!K9+TUM_db2_S5_Mat!J4*Weighting!K10+TUM_db2_S5_Mat!K4*Weighting!K11+TUM_db2_S5_Mat!L4*Weighting!K12+TUM_db2_S5_Mat!M4*Weighting!K13+TUM_db2_S5_Mat!N4*Weighting!K14+TUM_db2_S5_Mat!O4*Weighting!K15+TUM_db2_S5_Mat!P4*Weighting!K16+TUM_db2_S5_Mat!Q4*Weighting!K17</f>
        <v>102.97739911861252</v>
      </c>
      <c r="L4" s="6">
        <f>+TUM_db2_S5_Mat!B4*Weighting!L2+TUM_db2_S5_Mat!C4*Weighting!L3+TUM_db2_S5_Mat!D4*Weighting!L4+TUM_db2_S5_Mat!E4*Weighting!L5+TUM_db2_S5_Mat!F4*Weighting!L6+TUM_db2_S5_Mat!G4*Weighting!L7+TUM_db2_S5_Mat!H4*Weighting!L8+TUM_db2_S5_Mat!I4*Weighting!L9+TUM_db2_S5_Mat!J4*Weighting!L10+TUM_db2_S5_Mat!K4*Weighting!L11+TUM_db2_S5_Mat!L4*Weighting!L12+TUM_db2_S5_Mat!M4*Weighting!L13+TUM_db2_S5_Mat!N4*Weighting!L14+TUM_db2_S5_Mat!O4*Weighting!L15+TUM_db2_S5_Mat!P4*Weighting!L16+TUM_db2_S5_Mat!Q4*Weighting!L17</f>
        <v>31.070936935982878</v>
      </c>
      <c r="M4" s="6">
        <f>+TUM_db2_S5_Mat!B4*Weighting!M2+TUM_db2_S5_Mat!C4*Weighting!M3+TUM_db2_S5_Mat!D4*Weighting!M4+TUM_db2_S5_Mat!E4*Weighting!M5+TUM_db2_S5_Mat!F4*Weighting!M6+TUM_db2_S5_Mat!G4*Weighting!M7+TUM_db2_S5_Mat!H4*Weighting!M8+TUM_db2_S5_Mat!I4*Weighting!M9+TUM_db2_S5_Mat!J4*Weighting!M10+TUM_db2_S5_Mat!K4*Weighting!M11+TUM_db2_S5_Mat!L4*Weighting!M12+TUM_db2_S5_Mat!M4*Weighting!M13+TUM_db2_S5_Mat!N4*Weighting!M14+TUM_db2_S5_Mat!O4*Weighting!M15+TUM_db2_S5_Mat!P4*Weighting!M16+TUM_db2_S5_Mat!Q4*Weighting!M17</f>
        <v>1.3733253652688808</v>
      </c>
      <c r="N4" s="6">
        <f>+TUM_db2_S5_Mat!B4*Weighting!N2+TUM_db2_S5_Mat!C4*Weighting!N3+TUM_db2_S5_Mat!D4*Weighting!N4+TUM_db2_S5_Mat!E4*Weighting!N5+TUM_db2_S5_Mat!F4*Weighting!N6+TUM_db2_S5_Mat!G4*Weighting!N7+TUM_db2_S5_Mat!H4*Weighting!N8+TUM_db2_S5_Mat!I4*Weighting!N9+TUM_db2_S5_Mat!J4*Weighting!N10+TUM_db2_S5_Mat!K4*Weighting!N11+TUM_db2_S5_Mat!L4*Weighting!N12+TUM_db2_S5_Mat!M4*Weighting!N13+TUM_db2_S5_Mat!N4*Weighting!N14+TUM_db2_S5_Mat!O4*Weighting!N15+TUM_db2_S5_Mat!P4*Weighting!N16+TUM_db2_S5_Mat!Q4*Weighting!N17</f>
        <v>397.99560618864984</v>
      </c>
      <c r="O4" s="6">
        <f>+TUM_db2_S5_Mat!B4*Weighting!O2+TUM_db2_S5_Mat!C4*Weighting!O3+TUM_db2_S5_Mat!D4*Weighting!O4+TUM_db2_S5_Mat!E4*Weighting!O5+TUM_db2_S5_Mat!F4*Weighting!O6+TUM_db2_S5_Mat!G4*Weighting!O7+TUM_db2_S5_Mat!H4*Weighting!O8+TUM_db2_S5_Mat!I4*Weighting!O9+TUM_db2_S5_Mat!J4*Weighting!O10+TUM_db2_S5_Mat!K4*Weighting!O11+TUM_db2_S5_Mat!L4*Weighting!O12+TUM_db2_S5_Mat!M4*Weighting!O13+TUM_db2_S5_Mat!N4*Weighting!O14+TUM_db2_S5_Mat!O4*Weighting!O15+TUM_db2_S5_Mat!P4*Weighting!O16+TUM_db2_S5_Mat!Q4*Weighting!O17</f>
        <v>-138.02876390822749</v>
      </c>
      <c r="P4" s="6">
        <f>+TUM_db2_S5_Mat!B4*Weighting!P2+TUM_db2_S5_Mat!C4*Weighting!P3+TUM_db2_S5_Mat!D4*Weighting!P4+TUM_db2_S5_Mat!E4*Weighting!P5+TUM_db2_S5_Mat!F4*Weighting!P6+TUM_db2_S5_Mat!G4*Weighting!P7+TUM_db2_S5_Mat!H4*Weighting!P8+TUM_db2_S5_Mat!I4*Weighting!P9+TUM_db2_S5_Mat!J4*Weighting!P10+TUM_db2_S5_Mat!K4*Weighting!P11+TUM_db2_S5_Mat!L4*Weighting!P12+TUM_db2_S5_Mat!M4*Weighting!P13+TUM_db2_S5_Mat!N4*Weighting!P14+TUM_db2_S5_Mat!O4*Weighting!P15+TUM_db2_S5_Mat!P4*Weighting!P16+TUM_db2_S5_Mat!Q4*Weighting!P17</f>
        <v>45.430721827486209</v>
      </c>
      <c r="Q4" s="6">
        <f>+TUM_db2_S5_Mat!B4*Weighting!Q2+TUM_db2_S5_Mat!C4*Weighting!Q3+TUM_db2_S5_Mat!D4*Weighting!Q4+TUM_db2_S5_Mat!E4*Weighting!Q5+TUM_db2_S5_Mat!F4*Weighting!Q6+TUM_db2_S5_Mat!G4*Weighting!Q7+TUM_db2_S5_Mat!H4*Weighting!Q8+TUM_db2_S5_Mat!I4*Weighting!Q9+TUM_db2_S5_Mat!J4*Weighting!Q10+TUM_db2_S5_Mat!K4*Weighting!Q11+TUM_db2_S5_Mat!L4*Weighting!Q12+TUM_db2_S5_Mat!M4*Weighting!Q13+TUM_db2_S5_Mat!N4*Weighting!Q14+TUM_db2_S5_Mat!O4*Weighting!Q15+TUM_db2_S5_Mat!P4*Weighting!Q16+TUM_db2_S5_Mat!Q4*Weighting!Q17</f>
        <v>3.5323981339614945</v>
      </c>
      <c r="R4" s="6">
        <f>+TUM_db2_S5_Mat!B4*Weighting!R2+TUM_db2_S5_Mat!C4*Weighting!R3+TUM_db2_S5_Mat!D4*Weighting!R4+TUM_db2_S5_Mat!E4*Weighting!R5+TUM_db2_S5_Mat!F4*Weighting!R6+TUM_db2_S5_Mat!G4*Weighting!R7+TUM_db2_S5_Mat!H4*Weighting!R8+TUM_db2_S5_Mat!I4*Weighting!R9+TUM_db2_S5_Mat!J4*Weighting!R10+TUM_db2_S5_Mat!K4*Weighting!R11+TUM_db2_S5_Mat!L4*Weighting!R12+TUM_db2_S5_Mat!M4*Weighting!R13+TUM_db2_S5_Mat!N4*Weighting!R14+TUM_db2_S5_Mat!O4*Weighting!R15+TUM_db2_S5_Mat!P4*Weighting!R16+TUM_db2_S5_Mat!Q4*Weighting!R17</f>
        <v>49.383014610240529</v>
      </c>
      <c r="S4" s="6">
        <f>+TUM_db2_S5_Mat!B4*Weighting!S2+TUM_db2_S5_Mat!C4*Weighting!S3+TUM_db2_S5_Mat!D4*Weighting!S4+TUM_db2_S5_Mat!E4*Weighting!S5+TUM_db2_S5_Mat!F4*Weighting!S6+TUM_db2_S5_Mat!G4*Weighting!S7+TUM_db2_S5_Mat!H4*Weighting!S8+TUM_db2_S5_Mat!I4*Weighting!S9+TUM_db2_S5_Mat!J4*Weighting!S10+TUM_db2_S5_Mat!K4*Weighting!S11+TUM_db2_S5_Mat!L4*Weighting!S12+TUM_db2_S5_Mat!M4*Weighting!S13+TUM_db2_S5_Mat!N4*Weighting!S14+TUM_db2_S5_Mat!O4*Weighting!S15+TUM_db2_S5_Mat!P4*Weighting!S16+TUM_db2_S5_Mat!Q4*Weighting!S17</f>
        <v>63.062435471882637</v>
      </c>
      <c r="T4" s="6">
        <f>+TUM_db2_S5_Mat!B4*Weighting!T2+TUM_db2_S5_Mat!C4*Weighting!T3+TUM_db2_S5_Mat!D4*Weighting!T4+TUM_db2_S5_Mat!E4*Weighting!T5+TUM_db2_S5_Mat!F4*Weighting!T6+TUM_db2_S5_Mat!G4*Weighting!T7+TUM_db2_S5_Mat!H4*Weighting!T8+TUM_db2_S5_Mat!I4*Weighting!T9+TUM_db2_S5_Mat!J4*Weighting!T10+TUM_db2_S5_Mat!K4*Weighting!T11+TUM_db2_S5_Mat!L4*Weighting!T12+TUM_db2_S5_Mat!M4*Weighting!T13+TUM_db2_S5_Mat!N4*Weighting!T14+TUM_db2_S5_Mat!O4*Weighting!T15+TUM_db2_S5_Mat!P4*Weighting!T16+TUM_db2_S5_Mat!Q4*Weighting!T17</f>
        <v>80.302448128476129</v>
      </c>
      <c r="U4" s="6">
        <f>+TUM_db2_S5_Mat!B4*Weighting!U2+TUM_db2_S5_Mat!C4*Weighting!U3+TUM_db2_S5_Mat!D4*Weighting!U4+TUM_db2_S5_Mat!E4*Weighting!U5+TUM_db2_S5_Mat!F4*Weighting!U6+TUM_db2_S5_Mat!G4*Weighting!U7+TUM_db2_S5_Mat!H4*Weighting!U8+TUM_db2_S5_Mat!I4*Weighting!U9+TUM_db2_S5_Mat!J4*Weighting!U10+TUM_db2_S5_Mat!K4*Weighting!U11+TUM_db2_S5_Mat!L4*Weighting!U12+TUM_db2_S5_Mat!M4*Weighting!U13+TUM_db2_S5_Mat!N4*Weighting!U14+TUM_db2_S5_Mat!O4*Weighting!U15+TUM_db2_S5_Mat!P4*Weighting!U16+TUM_db2_S5_Mat!Q4*Weighting!U17</f>
        <v>54.197084403479792</v>
      </c>
      <c r="V4" s="6">
        <f>+TUM_db2_S5_Mat!B4*Weighting!V2+TUM_db2_S5_Mat!C4*Weighting!V3+TUM_db2_S5_Mat!D4*Weighting!V4+TUM_db2_S5_Mat!E4*Weighting!V5+TUM_db2_S5_Mat!F4*Weighting!V6+TUM_db2_S5_Mat!G4*Weighting!V7+TUM_db2_S5_Mat!H4*Weighting!V8+TUM_db2_S5_Mat!I4*Weighting!V9+TUM_db2_S5_Mat!J4*Weighting!V10+TUM_db2_S5_Mat!K4*Weighting!V11+TUM_db2_S5_Mat!L4*Weighting!V12+TUM_db2_S5_Mat!M4*Weighting!V13+TUM_db2_S5_Mat!N4*Weighting!V14+TUM_db2_S5_Mat!O4*Weighting!V15+TUM_db2_S5_Mat!P4*Weighting!V16+TUM_db2_S5_Mat!Q4*Weighting!V17</f>
        <v>106.19432187546165</v>
      </c>
      <c r="W4" s="6">
        <f>+TUM_db2_S5_Mat!B4*Weighting!W2+TUM_db2_S5_Mat!C4*Weighting!W3+TUM_db2_S5_Mat!D4*Weighting!W4+TUM_db2_S5_Mat!E4*Weighting!W5+TUM_db2_S5_Mat!F4*Weighting!W6+TUM_db2_S5_Mat!G4*Weighting!W7+TUM_db2_S5_Mat!H4*Weighting!W8+TUM_db2_S5_Mat!I4*Weighting!W9+TUM_db2_S5_Mat!J4*Weighting!W10+TUM_db2_S5_Mat!K4*Weighting!W11+TUM_db2_S5_Mat!L4*Weighting!W12+TUM_db2_S5_Mat!M4*Weighting!W13+TUM_db2_S5_Mat!N4*Weighting!W14+TUM_db2_S5_Mat!O4*Weighting!W15+TUM_db2_S5_Mat!P4*Weighting!W16+TUM_db2_S5_Mat!Q4*Weighting!W17</f>
        <v>510.54025481184021</v>
      </c>
      <c r="X4" s="6">
        <f>+TUM_db2_S5_Mat!B4*Weighting!X2+TUM_db2_S5_Mat!C4*Weighting!X3+TUM_db2_S5_Mat!D4*Weighting!X4+TUM_db2_S5_Mat!E4*Weighting!X5+TUM_db2_S5_Mat!F4*Weighting!X6+TUM_db2_S5_Mat!G4*Weighting!X7+TUM_db2_S5_Mat!H4*Weighting!X8+TUM_db2_S5_Mat!I4*Weighting!X9+TUM_db2_S5_Mat!J4*Weighting!X10+TUM_db2_S5_Mat!K4*Weighting!X11+TUM_db2_S5_Mat!L4*Weighting!X12+TUM_db2_S5_Mat!M4*Weighting!X13+TUM_db2_S5_Mat!N4*Weighting!X14+TUM_db2_S5_Mat!O4*Weighting!X15+TUM_db2_S5_Mat!P4*Weighting!X16+TUM_db2_S5_Mat!Q4*Weighting!X17</f>
        <v>66.320526017253385</v>
      </c>
      <c r="Y4" s="6">
        <f>+TUM_db2_S5_Mat!B4*Weighting!Y2+TUM_db2_S5_Mat!C4*Weighting!Y3+TUM_db2_S5_Mat!D4*Weighting!Y4+TUM_db2_S5_Mat!E4*Weighting!Y5+TUM_db2_S5_Mat!F4*Weighting!Y6+TUM_db2_S5_Mat!G4*Weighting!Y7+TUM_db2_S5_Mat!H4*Weighting!Y8+TUM_db2_S5_Mat!I4*Weighting!Y9+TUM_db2_S5_Mat!J4*Weighting!Y10+TUM_db2_S5_Mat!K4*Weighting!Y11+TUM_db2_S5_Mat!L4*Weighting!Y12+TUM_db2_S5_Mat!M4*Weighting!Y13+TUM_db2_S5_Mat!N4*Weighting!Y14+TUM_db2_S5_Mat!O4*Weighting!Y15+TUM_db2_S5_Mat!P4*Weighting!Y16+TUM_db2_S5_Mat!Q4*Weighting!Y17</f>
        <v>811.81517193416767</v>
      </c>
      <c r="Z4" s="6">
        <f>+TUM_db2_S5_Mat!B4*Weighting!Z2+TUM_db2_S5_Mat!C4*Weighting!Z3+TUM_db2_S5_Mat!D4*Weighting!Z4+TUM_db2_S5_Mat!E4*Weighting!Z5+TUM_db2_S5_Mat!F4*Weighting!Z6+TUM_db2_S5_Mat!G4*Weighting!Z7+TUM_db2_S5_Mat!H4*Weighting!Z8+TUM_db2_S5_Mat!I4*Weighting!Z9+TUM_db2_S5_Mat!J4*Weighting!Z10+TUM_db2_S5_Mat!K4*Weighting!Z11+TUM_db2_S5_Mat!L4*Weighting!Z12+TUM_db2_S5_Mat!M4*Weighting!Z13+TUM_db2_S5_Mat!N4*Weighting!Z14+TUM_db2_S5_Mat!O4*Weighting!Z15+TUM_db2_S5_Mat!P4*Weighting!Z16+TUM_db2_S5_Mat!Q4*Weighting!Z17</f>
        <v>66.061951738470526</v>
      </c>
      <c r="AA4" s="6">
        <f>+TUM_db2_S5_Mat!B4*Weighting!AA2+TUM_db2_S5_Mat!C4*Weighting!AA3+TUM_db2_S5_Mat!D4*Weighting!AA4+TUM_db2_S5_Mat!E4*Weighting!AA5+TUM_db2_S5_Mat!F4*Weighting!AA6+TUM_db2_S5_Mat!G4*Weighting!AA7+TUM_db2_S5_Mat!H4*Weighting!AA8+TUM_db2_S5_Mat!I4*Weighting!AA9+TUM_db2_S5_Mat!J4*Weighting!AA10+TUM_db2_S5_Mat!K4*Weighting!AA11+TUM_db2_S5_Mat!L4*Weighting!AA12+TUM_db2_S5_Mat!M4*Weighting!AA13+TUM_db2_S5_Mat!N4*Weighting!AA14+TUM_db2_S5_Mat!O4*Weighting!AA15+TUM_db2_S5_Mat!P4*Weighting!AA16+TUM_db2_S5_Mat!Q4*Weighting!AA17</f>
        <v>45.819445442522998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282</vt:i4>
      </vt:variant>
    </vt:vector>
  </HeadingPairs>
  <TitlesOfParts>
    <vt:vector size="282" baseType="lpstr">
      <vt:lpstr>UserGuide_EWU-Dashboard</vt:lpstr>
      <vt:lpstr>Glossary</vt:lpstr>
      <vt:lpstr>EWU_Dashboard</vt:lpstr>
      <vt:lpstr>Parameter</vt:lpstr>
      <vt:lpstr>Figure1_Data</vt:lpstr>
      <vt:lpstr>Figure2_Data</vt:lpstr>
      <vt:lpstr>Figure3_Data</vt:lpstr>
      <vt:lpstr>Figure4_Data</vt:lpstr>
      <vt:lpstr>Figure5_Data</vt:lpstr>
      <vt:lpstr>Figure6_Data</vt:lpstr>
      <vt:lpstr>Figure7_Data</vt:lpstr>
      <vt:lpstr>Documentation</vt:lpstr>
      <vt:lpstr>dict</vt:lpstr>
      <vt:lpstr>Indicator_default_default</vt:lpstr>
      <vt:lpstr>Indicator_default_S1</vt:lpstr>
      <vt:lpstr>Indicator_default_S2</vt:lpstr>
      <vt:lpstr>Indicator_default_S3</vt:lpstr>
      <vt:lpstr>Indicator_default_S4</vt:lpstr>
      <vt:lpstr>Indicator_default_S5</vt:lpstr>
      <vt:lpstr>Indicator_db1_default</vt:lpstr>
      <vt:lpstr>Indicator_db1_S1</vt:lpstr>
      <vt:lpstr>Indicator_db1_S2</vt:lpstr>
      <vt:lpstr>Indicator_db1_S3</vt:lpstr>
      <vt:lpstr>Indicator_db1_S4</vt:lpstr>
      <vt:lpstr>Indicator_db1_S5</vt:lpstr>
      <vt:lpstr>Indicator_db2_default</vt:lpstr>
      <vt:lpstr>Indicator_db2_S1</vt:lpstr>
      <vt:lpstr>Indicator_db2_S2</vt:lpstr>
      <vt:lpstr>Indicator_db2_S3</vt:lpstr>
      <vt:lpstr>Indicator_db2_S4</vt:lpstr>
      <vt:lpstr>Indicator_db2_S5</vt:lpstr>
      <vt:lpstr>W_Ind_default_default</vt:lpstr>
      <vt:lpstr>W_Ind_default_S1</vt:lpstr>
      <vt:lpstr>W_Ind_default_S2</vt:lpstr>
      <vt:lpstr>W_Ind_default_S3</vt:lpstr>
      <vt:lpstr>W_Ind_default_S4</vt:lpstr>
      <vt:lpstr>W_Ind_default_S5</vt:lpstr>
      <vt:lpstr>W_Ind_db1_default</vt:lpstr>
      <vt:lpstr>W_Ind_db1_S1</vt:lpstr>
      <vt:lpstr>W_Ind_db1_S2</vt:lpstr>
      <vt:lpstr>W_Ind_db1_S3</vt:lpstr>
      <vt:lpstr>W_Ind_db1_S4</vt:lpstr>
      <vt:lpstr>W_Ind_db1_S5</vt:lpstr>
      <vt:lpstr>W_Ind_db2_default</vt:lpstr>
      <vt:lpstr>W_Ind_db2_S1</vt:lpstr>
      <vt:lpstr>W_Ind_db2_S2</vt:lpstr>
      <vt:lpstr>W_Ind_db2_S3</vt:lpstr>
      <vt:lpstr>W_Ind_db2_S4</vt:lpstr>
      <vt:lpstr>W_Ind_db2_S5</vt:lpstr>
      <vt:lpstr>Weighting</vt:lpstr>
      <vt:lpstr>LCA_default_default</vt:lpstr>
      <vt:lpstr>LCA_default_S1</vt:lpstr>
      <vt:lpstr>LCA_default_S2</vt:lpstr>
      <vt:lpstr>LCA_default_S3</vt:lpstr>
      <vt:lpstr>LCA_default_S4</vt:lpstr>
      <vt:lpstr>LCA_default_S5</vt:lpstr>
      <vt:lpstr>LCA_db1_default</vt:lpstr>
      <vt:lpstr>LCA_db1_S1</vt:lpstr>
      <vt:lpstr>LCA_db1_S2</vt:lpstr>
      <vt:lpstr>LCA_db1_S3</vt:lpstr>
      <vt:lpstr>LCA_db1_S4</vt:lpstr>
      <vt:lpstr>LCA_db1_S5</vt:lpstr>
      <vt:lpstr>LCA_db2_default</vt:lpstr>
      <vt:lpstr>LCA_db2_S1</vt:lpstr>
      <vt:lpstr>LCA_db2_S2</vt:lpstr>
      <vt:lpstr>LCA_db2_S3</vt:lpstr>
      <vt:lpstr>LCA_db2_S4</vt:lpstr>
      <vt:lpstr>LCA_db2_S5</vt:lpstr>
      <vt:lpstr>CA_Pathways_default_default</vt:lpstr>
      <vt:lpstr>CA_Pathways_default_S1</vt:lpstr>
      <vt:lpstr>CA_Pathways_default_S2</vt:lpstr>
      <vt:lpstr>CA_Pathways_default_S3</vt:lpstr>
      <vt:lpstr>CA_Pathways_default_S4</vt:lpstr>
      <vt:lpstr>CA_Pathways_default_S5</vt:lpstr>
      <vt:lpstr>CA_Pathways_db1_default</vt:lpstr>
      <vt:lpstr>CA_Pathways_db1_S1</vt:lpstr>
      <vt:lpstr>CA_Pathways_db1_S2</vt:lpstr>
      <vt:lpstr>CA_Pathways_db1_S3</vt:lpstr>
      <vt:lpstr>CA_Pathways_db1_S4</vt:lpstr>
      <vt:lpstr>CA_Pathways_db1_S5</vt:lpstr>
      <vt:lpstr>CA_Pathways_db2_default</vt:lpstr>
      <vt:lpstr>CA_Pathways_db2_S1</vt:lpstr>
      <vt:lpstr>CA_Pathways_db2_S2</vt:lpstr>
      <vt:lpstr>CA_Pathways_db2_S3</vt:lpstr>
      <vt:lpstr>CA_Pathways_db2_S4</vt:lpstr>
      <vt:lpstr>CA_Pathways_db2_S5</vt:lpstr>
      <vt:lpstr>CA_acts_default_default</vt:lpstr>
      <vt:lpstr>CA_acts_default_S1</vt:lpstr>
      <vt:lpstr>CA_acts_default_S2</vt:lpstr>
      <vt:lpstr>CA_acts_default_S3</vt:lpstr>
      <vt:lpstr>CA_acts_default_S4</vt:lpstr>
      <vt:lpstr>CA_acts_default_S5</vt:lpstr>
      <vt:lpstr>CA_acts_db1_default</vt:lpstr>
      <vt:lpstr>CA_acts_db1_S1</vt:lpstr>
      <vt:lpstr>CA_acts_db1_S2</vt:lpstr>
      <vt:lpstr>CA_acts_db1_S3</vt:lpstr>
      <vt:lpstr>CA_acts_db1_S4</vt:lpstr>
      <vt:lpstr>CA_acts_db1_S5</vt:lpstr>
      <vt:lpstr>CA_acts_db2_default</vt:lpstr>
      <vt:lpstr>CA_acts_db2_S1</vt:lpstr>
      <vt:lpstr>CA_acts_db2_S2</vt:lpstr>
      <vt:lpstr>CA_acts_db2_S3</vt:lpstr>
      <vt:lpstr>CA_acts_db2_S4</vt:lpstr>
      <vt:lpstr>CA_acts_db2_S5</vt:lpstr>
      <vt:lpstr>Waste_Generation_default</vt:lpstr>
      <vt:lpstr>Waste_Generation_S1</vt:lpstr>
      <vt:lpstr>Waste_Generation_S2</vt:lpstr>
      <vt:lpstr>Waste_Generation_S3</vt:lpstr>
      <vt:lpstr>Waste_Generation_S4</vt:lpstr>
      <vt:lpstr>Waste_Generation_S5</vt:lpstr>
      <vt:lpstr>Waste_Composition_default</vt:lpstr>
      <vt:lpstr>Waste_Composition_S1</vt:lpstr>
      <vt:lpstr>Waste_Composition_S2</vt:lpstr>
      <vt:lpstr>Waste_Composition_S3</vt:lpstr>
      <vt:lpstr>Waste_Composition_S4</vt:lpstr>
      <vt:lpstr>Waste_Composition_S5</vt:lpstr>
      <vt:lpstr>LCI_default_default</vt:lpstr>
      <vt:lpstr>LCI_default_S1</vt:lpstr>
      <vt:lpstr>LCI_default_S2</vt:lpstr>
      <vt:lpstr>LCI_default_S3</vt:lpstr>
      <vt:lpstr>LCI_default_S4</vt:lpstr>
      <vt:lpstr>LCI_default_S5</vt:lpstr>
      <vt:lpstr>LCI_db1_default</vt:lpstr>
      <vt:lpstr>LCI_db1_S1</vt:lpstr>
      <vt:lpstr>LCI_db1_S2</vt:lpstr>
      <vt:lpstr>LCI_db1_S3</vt:lpstr>
      <vt:lpstr>LCI_db1_S4</vt:lpstr>
      <vt:lpstr>LCI_db1_S5</vt:lpstr>
      <vt:lpstr>LCI_db2_default</vt:lpstr>
      <vt:lpstr>LCI_db2_S1</vt:lpstr>
      <vt:lpstr>LCI_db2_S2</vt:lpstr>
      <vt:lpstr>LCI_db2_S3</vt:lpstr>
      <vt:lpstr>LCI_db2_S4</vt:lpstr>
      <vt:lpstr>LCI_db2_S5</vt:lpstr>
      <vt:lpstr>LCIA_Methods</vt:lpstr>
      <vt:lpstr>OEV_materials_default</vt:lpstr>
      <vt:lpstr>OEV_materials_db1</vt:lpstr>
      <vt:lpstr>OEV_materials_db2</vt:lpstr>
      <vt:lpstr>OEV_Pathways_default_default</vt:lpstr>
      <vt:lpstr>OEV_Pathways_default_S1</vt:lpstr>
      <vt:lpstr>OEV_Pathways_default_S2</vt:lpstr>
      <vt:lpstr>OEV_Pathways_default_S3</vt:lpstr>
      <vt:lpstr>OEV_Pathways_default_S4</vt:lpstr>
      <vt:lpstr>OEV_Pathways_default_S5</vt:lpstr>
      <vt:lpstr>OEV_Pathways_db1_default</vt:lpstr>
      <vt:lpstr>OEV_Pathways_db1_S1</vt:lpstr>
      <vt:lpstr>OEV_Pathways_db1_S2</vt:lpstr>
      <vt:lpstr>OEV_Pathways_db1_S3</vt:lpstr>
      <vt:lpstr>OEV_Pathways_db1_S4</vt:lpstr>
      <vt:lpstr>OEV_Pathways_db1_S5</vt:lpstr>
      <vt:lpstr>OEV_Pathways_db2_default</vt:lpstr>
      <vt:lpstr>OEV_Pathways_db2_S1</vt:lpstr>
      <vt:lpstr>OEV_Pathways_db2_S2</vt:lpstr>
      <vt:lpstr>OEV_Pathways_db2_S3</vt:lpstr>
      <vt:lpstr>OEV_Pathways_db2_S4</vt:lpstr>
      <vt:lpstr>OEV_Pathways_db2_S5</vt:lpstr>
      <vt:lpstr>supply_chain_default_BWM</vt:lpstr>
      <vt:lpstr>supply_chain_default_PW1</vt:lpstr>
      <vt:lpstr>supply_chain_default_PW2</vt:lpstr>
      <vt:lpstr>supply_chain_S1_BWM</vt:lpstr>
      <vt:lpstr>supply_chain_S1_PW1</vt:lpstr>
      <vt:lpstr>supply_chain_S1_PW2</vt:lpstr>
      <vt:lpstr>supply_chain_S2_BWM</vt:lpstr>
      <vt:lpstr>supply_chain_S2_PW1</vt:lpstr>
      <vt:lpstr>supply_chain_S2_PW2</vt:lpstr>
      <vt:lpstr>supply_chain_S3_BWM</vt:lpstr>
      <vt:lpstr>supply_chain_S3_PW1</vt:lpstr>
      <vt:lpstr>supply_chain_S3_PW2</vt:lpstr>
      <vt:lpstr>supply_chain_S4_BWM</vt:lpstr>
      <vt:lpstr>supply_chain_S4_PW1</vt:lpstr>
      <vt:lpstr>supply_chain_S4_PW2</vt:lpstr>
      <vt:lpstr>supply_chain_S5_BWM</vt:lpstr>
      <vt:lpstr>supply_chain_S5_PW1</vt:lpstr>
      <vt:lpstr>supply_chain_S5_PW2</vt:lpstr>
      <vt:lpstr>TUM_default_default_Treatm</vt:lpstr>
      <vt:lpstr>TUM_default_default_Util</vt:lpstr>
      <vt:lpstr>TUM_default_default_Mat</vt:lpstr>
      <vt:lpstr>TUM_default_S1_Treatm</vt:lpstr>
      <vt:lpstr>TUM_default_S1_Util</vt:lpstr>
      <vt:lpstr>TUM_default_S1_Mat</vt:lpstr>
      <vt:lpstr>TUM_default_S2_Treatm</vt:lpstr>
      <vt:lpstr>TUM_default_S2_Util</vt:lpstr>
      <vt:lpstr>TUM_default_S2_Mat</vt:lpstr>
      <vt:lpstr>TUM_default_S3_Treatm</vt:lpstr>
      <vt:lpstr>TUM_default_S3_Util</vt:lpstr>
      <vt:lpstr>TUM_default_S3_Mat</vt:lpstr>
      <vt:lpstr>TUM_default_S4_Treatm</vt:lpstr>
      <vt:lpstr>TUM_default_S4_Util</vt:lpstr>
      <vt:lpstr>TUM_default_S4_Mat</vt:lpstr>
      <vt:lpstr>TUM_default_S5_Treatm</vt:lpstr>
      <vt:lpstr>TUM_default_S5_Util</vt:lpstr>
      <vt:lpstr>TUM_default_S5_Mat</vt:lpstr>
      <vt:lpstr>TUM_db1_default_Treatm</vt:lpstr>
      <vt:lpstr>TUM_db1_default_Util</vt:lpstr>
      <vt:lpstr>TUM_db1_default_Mat</vt:lpstr>
      <vt:lpstr>TUM_db1_S1_Treatm</vt:lpstr>
      <vt:lpstr>TUM_db1_S1_Util</vt:lpstr>
      <vt:lpstr>TUM_db1_S1_Mat</vt:lpstr>
      <vt:lpstr>TUM_db1_S2_Treatm</vt:lpstr>
      <vt:lpstr>TUM_db1_S2_Util</vt:lpstr>
      <vt:lpstr>TUM_db1_S2_Mat</vt:lpstr>
      <vt:lpstr>TUM_db1_S3_Treatm</vt:lpstr>
      <vt:lpstr>TUM_db1_S3_Util</vt:lpstr>
      <vt:lpstr>TUM_db1_S3_Mat</vt:lpstr>
      <vt:lpstr>TUM_db1_S4_Treatm</vt:lpstr>
      <vt:lpstr>TUM_db1_S4_Util</vt:lpstr>
      <vt:lpstr>TUM_db1_S4_Mat</vt:lpstr>
      <vt:lpstr>TUM_db1_S5_Treatm</vt:lpstr>
      <vt:lpstr>TUM_db1_S5_Util</vt:lpstr>
      <vt:lpstr>TUM_db1_S5_Mat</vt:lpstr>
      <vt:lpstr>TUM_db2_default_Treatm</vt:lpstr>
      <vt:lpstr>TUM_db2_default_Util</vt:lpstr>
      <vt:lpstr>TUM_db2_default_Mat</vt:lpstr>
      <vt:lpstr>TUM_db2_S1_Treatm</vt:lpstr>
      <vt:lpstr>TUM_db2_S1_Util</vt:lpstr>
      <vt:lpstr>TUM_db2_S1_Mat</vt:lpstr>
      <vt:lpstr>TUM_db2_S2_Treatm</vt:lpstr>
      <vt:lpstr>TUM_db2_S2_Util</vt:lpstr>
      <vt:lpstr>TUM_db2_S2_Mat</vt:lpstr>
      <vt:lpstr>TUM_db2_S3_Treatm</vt:lpstr>
      <vt:lpstr>TUM_db2_S3_Util</vt:lpstr>
      <vt:lpstr>TUM_db2_S3_Mat</vt:lpstr>
      <vt:lpstr>TUM_db2_S4_Treatm</vt:lpstr>
      <vt:lpstr>TUM_db2_S4_Util</vt:lpstr>
      <vt:lpstr>TUM_db2_S4_Mat</vt:lpstr>
      <vt:lpstr>TUM_db2_S5_Treatm</vt:lpstr>
      <vt:lpstr>TUM_db2_S5_Util</vt:lpstr>
      <vt:lpstr>TUM_db2_S5_Mat</vt:lpstr>
      <vt:lpstr>WTUM_default_default_Treatm</vt:lpstr>
      <vt:lpstr>WTUM_default_default_Util</vt:lpstr>
      <vt:lpstr>WTUM_default_default_Mat</vt:lpstr>
      <vt:lpstr>WTUM_default_S1_Treatm</vt:lpstr>
      <vt:lpstr>WTUM_default_S1_Util</vt:lpstr>
      <vt:lpstr>WTUM_default_S1_Mat</vt:lpstr>
      <vt:lpstr>WTUM_default_S2_Treatm</vt:lpstr>
      <vt:lpstr>WTUM_default_S2_Util</vt:lpstr>
      <vt:lpstr>WTUM_default_S2_Mat</vt:lpstr>
      <vt:lpstr>WTUM_default_S3_Treatm</vt:lpstr>
      <vt:lpstr>WTUM_default_S3_Util</vt:lpstr>
      <vt:lpstr>WTUM_default_S3_Mat</vt:lpstr>
      <vt:lpstr>WTUM_default_S4_Treatm</vt:lpstr>
      <vt:lpstr>WTUM_default_S4_Util</vt:lpstr>
      <vt:lpstr>WTUM_default_S4_Mat</vt:lpstr>
      <vt:lpstr>WTUM_default_S5_Treatm</vt:lpstr>
      <vt:lpstr>WTUM_default_S5_Util</vt:lpstr>
      <vt:lpstr>WTUM_default_S5_Mat</vt:lpstr>
      <vt:lpstr>WTUM_db1_default_Treatm</vt:lpstr>
      <vt:lpstr>WTUM_db1_default_Util</vt:lpstr>
      <vt:lpstr>WTUM_db1_default_Mat</vt:lpstr>
      <vt:lpstr>WTUM_db1_S1_Treatm</vt:lpstr>
      <vt:lpstr>WTUM_db1_S1_Util</vt:lpstr>
      <vt:lpstr>WTUM_db1_S1_Mat</vt:lpstr>
      <vt:lpstr>WTUM_db1_S2_Treatm</vt:lpstr>
      <vt:lpstr>WTUM_db1_S2_Util</vt:lpstr>
      <vt:lpstr>WTUM_db1_S2_Mat</vt:lpstr>
      <vt:lpstr>WTUM_db1_S3_Treatm</vt:lpstr>
      <vt:lpstr>WTUM_db1_S3_Util</vt:lpstr>
      <vt:lpstr>WTUM_db1_S3_Mat</vt:lpstr>
      <vt:lpstr>WTUM_db1_S4_Treatm</vt:lpstr>
      <vt:lpstr>WTUM_db1_S4_Util</vt:lpstr>
      <vt:lpstr>WTUM_db1_S4_Mat</vt:lpstr>
      <vt:lpstr>WTUM_db1_S5_Treatm</vt:lpstr>
      <vt:lpstr>WTUM_db1_S5_Util</vt:lpstr>
      <vt:lpstr>WTUM_db1_S5_Mat</vt:lpstr>
      <vt:lpstr>WTUM_db2_default_Treatm</vt:lpstr>
      <vt:lpstr>WTUM_db2_default_Util</vt:lpstr>
      <vt:lpstr>WTUM_db2_default_Mat</vt:lpstr>
      <vt:lpstr>WTUM_db2_S1_Treatm</vt:lpstr>
      <vt:lpstr>WTUM_db2_S1_Util</vt:lpstr>
      <vt:lpstr>WTUM_db2_S1_Mat</vt:lpstr>
      <vt:lpstr>WTUM_db2_S2_Treatm</vt:lpstr>
      <vt:lpstr>WTUM_db2_S2_Util</vt:lpstr>
      <vt:lpstr>WTUM_db2_S2_Mat</vt:lpstr>
      <vt:lpstr>WTUM_db2_S3_Treatm</vt:lpstr>
      <vt:lpstr>WTUM_db2_S3_Util</vt:lpstr>
      <vt:lpstr>WTUM_db2_S3_Mat</vt:lpstr>
      <vt:lpstr>WTUM_db2_S4_Treatm</vt:lpstr>
      <vt:lpstr>WTUM_db2_S4_Util</vt:lpstr>
      <vt:lpstr>WTUM_db2_S4_Mat</vt:lpstr>
      <vt:lpstr>WTUM_db2_S5_Treatm</vt:lpstr>
      <vt:lpstr>WTUM_db2_S5_Util</vt:lpstr>
      <vt:lpstr>WTUM_db2_S5_Mat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Sarah Schmidt</cp:lastModifiedBy>
  <dcterms:created xsi:type="dcterms:W3CDTF">2023-02-03T06:27:18Z</dcterms:created>
  <dcterms:modified xsi:type="dcterms:W3CDTF">2023-02-03T06:31:34Z</dcterms:modified>
</cp:coreProperties>
</file>